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embeddings/oleObject2.bin" ContentType="application/vnd.openxmlformats-officedocument.oleObject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2022\Van 2022\SALARY\2025\04 2025\Lương\"/>
    </mc:Choice>
  </mc:AlternateContent>
  <xr:revisionPtr revIDLastSave="0" documentId="13_ncr:1_{929ED914-0BA8-4808-9FDC-4688F897EE70}" xr6:coauthVersionLast="47" xr6:coauthVersionMax="47" xr10:uidLastSave="{00000000-0000-0000-0000-000000000000}"/>
  <bookViews>
    <workbookView xWindow="-120" yWindow="-120" windowWidth="29040" windowHeight="15840" tabRatio="673" firstSheet="3" activeTab="4" xr2:uid="{00000000-000D-0000-FFFF-FFFF00000000}"/>
  </bookViews>
  <sheets>
    <sheet name="Sheet1" sheetId="65" state="hidden" r:id="rId1"/>
    <sheet name="Manager" sheetId="49" state="hidden" r:id="rId2"/>
    <sheet name="SS" sheetId="56" state="hidden" r:id="rId3"/>
    <sheet name="TOTAL(payment)" sheetId="35" r:id="rId4"/>
    <sheet name="Foreign Salary" sheetId="54" r:id="rId5"/>
    <sheet name="Salary sheet" sheetId="27" r:id="rId6"/>
    <sheet name="Transfer" sheetId="61" r:id="rId7"/>
    <sheet name="Cash" sheetId="23" r:id="rId8"/>
    <sheet name="Cash - Dep" sheetId="51" r:id="rId9"/>
    <sheet name="Comparison summary" sheetId="48" state="hidden" r:id="rId10"/>
    <sheet name="So sánh giờ" sheetId="66" state="hidden" r:id="rId11"/>
    <sheet name="Explain" sheetId="58" state="hidden" r:id="rId12"/>
  </sheets>
  <externalReferences>
    <externalReference r:id="rId13"/>
    <externalReference r:id="rId14"/>
    <externalReference r:id="rId15"/>
    <externalReference r:id="rId16"/>
  </externalReferences>
  <definedNames>
    <definedName name="_xlnm._FilterDatabase" localSheetId="7" hidden="1">Cash!$A$4:$M$22</definedName>
    <definedName name="_xlnm._FilterDatabase" localSheetId="8" hidden="1">'Cash - Dep'!$A$4:$E$4</definedName>
    <definedName name="_xlnm._FilterDatabase" localSheetId="5" hidden="1">'Salary sheet'!$A$5:$BW$1291</definedName>
    <definedName name="_xlnm._FilterDatabase" localSheetId="10" hidden="1">'So sánh giờ'!$A$3:$P$116</definedName>
    <definedName name="_xlnm._FilterDatabase" localSheetId="3" hidden="1">'TOTAL(payment)'!$A$6:$P$6</definedName>
    <definedName name="_xlnm._FilterDatabase" localSheetId="6" hidden="1">Transfer!$A$5:$S$1279</definedName>
    <definedName name="_xlnm.Print_Area" localSheetId="4">'Foreign Salary'!$A$1:$U$23</definedName>
    <definedName name="_xlnm.Print_Area" localSheetId="5">'Salary sheet'!$A$1:$AT$1379</definedName>
    <definedName name="_xlnm.Print_Area" localSheetId="10">'So sánh giờ'!$A$1:$L$116</definedName>
    <definedName name="_xlnm.Print_Area" localSheetId="3">'TOTAL(payment)'!$A$1:$M$132</definedName>
    <definedName name="_xlnm.Print_Area" localSheetId="6">Transfer!$A$1:$G$1295</definedName>
  </definedNames>
  <calcPr calcId="191029"/>
</workbook>
</file>

<file path=xl/calcChain.xml><?xml version="1.0" encoding="utf-8"?>
<calcChain xmlns="http://schemas.openxmlformats.org/spreadsheetml/2006/main">
  <c r="AQ1291" i="27" l="1"/>
  <c r="AQ1290" i="27"/>
  <c r="AQ1289" i="27"/>
  <c r="AQ1288" i="27"/>
  <c r="AQ1287" i="27"/>
  <c r="AQ1286" i="27"/>
  <c r="AQ1285" i="27"/>
  <c r="AQ1284" i="27"/>
  <c r="AQ1283" i="27"/>
  <c r="AQ1282" i="27"/>
  <c r="AQ1281" i="27"/>
  <c r="AQ1280" i="27"/>
  <c r="AQ1279" i="27"/>
  <c r="AQ1278" i="27"/>
  <c r="AQ1277" i="27"/>
  <c r="AQ1276" i="27"/>
  <c r="AQ1275" i="27"/>
  <c r="AQ1274" i="27"/>
  <c r="AQ1273" i="27"/>
  <c r="AQ1272" i="27"/>
  <c r="AQ1271" i="27"/>
  <c r="AQ1270" i="27"/>
  <c r="AQ1269" i="27"/>
  <c r="AQ1268" i="27"/>
  <c r="AQ1267" i="27"/>
  <c r="AQ1266" i="27"/>
  <c r="AQ1265" i="27"/>
  <c r="AQ1264" i="27"/>
  <c r="AQ1263" i="27"/>
  <c r="AQ1262" i="27"/>
  <c r="AQ1261" i="27"/>
  <c r="AQ1260" i="27"/>
  <c r="AQ1259" i="27"/>
  <c r="AQ1258" i="27"/>
  <c r="AQ1257" i="27"/>
  <c r="AQ1256" i="27"/>
  <c r="AQ1255" i="27"/>
  <c r="AQ1254" i="27"/>
  <c r="AQ1253" i="27"/>
  <c r="AQ1252" i="27"/>
  <c r="AQ1251" i="27"/>
  <c r="AQ1250" i="27"/>
  <c r="AQ1249" i="27"/>
  <c r="AQ1248" i="27"/>
  <c r="AQ1247" i="27"/>
  <c r="AQ1246" i="27"/>
  <c r="AQ1245" i="27"/>
  <c r="AQ1244" i="27"/>
  <c r="AQ1243" i="27"/>
  <c r="AQ1242" i="27"/>
  <c r="AQ1241" i="27"/>
  <c r="AQ1240" i="27"/>
  <c r="AQ1239" i="27"/>
  <c r="AQ1238" i="27"/>
  <c r="AQ1237" i="27"/>
  <c r="AQ1236" i="27"/>
  <c r="AQ1235" i="27"/>
  <c r="AQ1234" i="27"/>
  <c r="AQ1233" i="27"/>
  <c r="AQ1232" i="27"/>
  <c r="AQ1231" i="27"/>
  <c r="AQ1230" i="27"/>
  <c r="AQ1229" i="27"/>
  <c r="AQ1228" i="27"/>
  <c r="AQ1227" i="27"/>
  <c r="AQ1226" i="27"/>
  <c r="AQ1225" i="27"/>
  <c r="AQ1224" i="27"/>
  <c r="AQ1223" i="27"/>
  <c r="AQ1222" i="27"/>
  <c r="AQ1221" i="27"/>
  <c r="AQ1220" i="27"/>
  <c r="AQ1219" i="27"/>
  <c r="AQ1218" i="27"/>
  <c r="AQ1217" i="27"/>
  <c r="AQ1216" i="27"/>
  <c r="AQ1215" i="27"/>
  <c r="AQ1214" i="27"/>
  <c r="AQ1213" i="27"/>
  <c r="AQ1212" i="27"/>
  <c r="AQ1211" i="27"/>
  <c r="AQ1210" i="27"/>
  <c r="AQ1209" i="27"/>
  <c r="AQ1208" i="27"/>
  <c r="AQ1207" i="27"/>
  <c r="AQ1206" i="27"/>
  <c r="AQ1205" i="27"/>
  <c r="AQ1204" i="27"/>
  <c r="AQ1203" i="27"/>
  <c r="AQ1202" i="27"/>
  <c r="AQ1201" i="27"/>
  <c r="AQ1200" i="27"/>
  <c r="AQ1199" i="27"/>
  <c r="AQ1198" i="27"/>
  <c r="AQ1197" i="27"/>
  <c r="AQ1196" i="27"/>
  <c r="AQ1195" i="27"/>
  <c r="AQ1194" i="27"/>
  <c r="AQ1193" i="27"/>
  <c r="AQ1192" i="27"/>
  <c r="AQ1191" i="27"/>
  <c r="AQ1190" i="27"/>
  <c r="AQ1189" i="27"/>
  <c r="AQ1188" i="27"/>
  <c r="AQ1187" i="27"/>
  <c r="AQ1186" i="27"/>
  <c r="AQ1185" i="27"/>
  <c r="AQ1184" i="27"/>
  <c r="AQ1183" i="27"/>
  <c r="AQ1182" i="27"/>
  <c r="AQ1181" i="27"/>
  <c r="AQ1180" i="27"/>
  <c r="AQ1179" i="27"/>
  <c r="AQ1178" i="27"/>
  <c r="AQ1177" i="27"/>
  <c r="AQ1176" i="27"/>
  <c r="AQ1175" i="27"/>
  <c r="AQ1174" i="27"/>
  <c r="AQ1173" i="27"/>
  <c r="AQ1172" i="27"/>
  <c r="AQ1171" i="27"/>
  <c r="AQ1170" i="27"/>
  <c r="AQ1169" i="27"/>
  <c r="AQ1168" i="27"/>
  <c r="AQ1167" i="27"/>
  <c r="AQ1166" i="27"/>
  <c r="AQ1165" i="27"/>
  <c r="AQ1164" i="27"/>
  <c r="AQ1163" i="27"/>
  <c r="AQ1162" i="27"/>
  <c r="AQ1161" i="27"/>
  <c r="AQ1160" i="27"/>
  <c r="AQ1159" i="27"/>
  <c r="AQ1158" i="27"/>
  <c r="AQ1157" i="27"/>
  <c r="AQ1156" i="27"/>
  <c r="AQ1155" i="27"/>
  <c r="AQ1154" i="27"/>
  <c r="AQ1153" i="27"/>
  <c r="AQ1152" i="27"/>
  <c r="AQ1151" i="27"/>
  <c r="AQ1150" i="27"/>
  <c r="AQ1149" i="27"/>
  <c r="AQ1148" i="27"/>
  <c r="AQ1147" i="27"/>
  <c r="AQ1146" i="27"/>
  <c r="AQ1145" i="27"/>
  <c r="AQ1144" i="27"/>
  <c r="AQ1143" i="27"/>
  <c r="AQ1142" i="27"/>
  <c r="AQ1141" i="27"/>
  <c r="AQ1140" i="27"/>
  <c r="AQ1139" i="27"/>
  <c r="AQ1138" i="27"/>
  <c r="AQ1137" i="27"/>
  <c r="AQ1136" i="27"/>
  <c r="AQ1135" i="27"/>
  <c r="AQ1134" i="27"/>
  <c r="AQ1133" i="27"/>
  <c r="AQ1132" i="27"/>
  <c r="AQ1131" i="27"/>
  <c r="AQ1130" i="27"/>
  <c r="AQ1129" i="27"/>
  <c r="AQ1128" i="27"/>
  <c r="AQ1127" i="27"/>
  <c r="AQ1126" i="27"/>
  <c r="AQ1125" i="27"/>
  <c r="AQ1124" i="27"/>
  <c r="AQ1123" i="27"/>
  <c r="AQ1122" i="27"/>
  <c r="AQ1121" i="27"/>
  <c r="AQ1120" i="27"/>
  <c r="AQ1119" i="27"/>
  <c r="AQ1118" i="27"/>
  <c r="AQ1117" i="27"/>
  <c r="AQ1116" i="27"/>
  <c r="AQ1115" i="27"/>
  <c r="AQ1114" i="27"/>
  <c r="AQ1113" i="27"/>
  <c r="AQ1112" i="27"/>
  <c r="AQ1111" i="27"/>
  <c r="AQ1110" i="27"/>
  <c r="AQ1109" i="27"/>
  <c r="AQ1108" i="27"/>
  <c r="AQ1107" i="27"/>
  <c r="AQ1106" i="27"/>
  <c r="AQ1105" i="27"/>
  <c r="AQ1104" i="27"/>
  <c r="AQ1103" i="27"/>
  <c r="AQ1102" i="27"/>
  <c r="AQ1101" i="27"/>
  <c r="AQ1100" i="27"/>
  <c r="AQ1099" i="27"/>
  <c r="AQ1098" i="27"/>
  <c r="AQ1097" i="27"/>
  <c r="AQ1096" i="27"/>
  <c r="AQ1095" i="27"/>
  <c r="AQ1094" i="27"/>
  <c r="AQ1093" i="27"/>
  <c r="AQ1092" i="27"/>
  <c r="AQ1091" i="27"/>
  <c r="AQ1090" i="27"/>
  <c r="AQ1089" i="27"/>
  <c r="AQ1088" i="27"/>
  <c r="AQ1087" i="27"/>
  <c r="AQ1086" i="27"/>
  <c r="AQ1085" i="27"/>
  <c r="AQ1084" i="27"/>
  <c r="AQ1083" i="27"/>
  <c r="AQ1082" i="27"/>
  <c r="AQ1081" i="27"/>
  <c r="AQ1080" i="27"/>
  <c r="AQ1079" i="27"/>
  <c r="AQ1078" i="27"/>
  <c r="AQ1077" i="27"/>
  <c r="AQ1076" i="27"/>
  <c r="AQ1075" i="27"/>
  <c r="AQ1074" i="27"/>
  <c r="AQ1073" i="27"/>
  <c r="AQ1072" i="27"/>
  <c r="AQ1071" i="27"/>
  <c r="AQ1070" i="27"/>
  <c r="AQ1069" i="27"/>
  <c r="AQ1068" i="27"/>
  <c r="AQ1067" i="27"/>
  <c r="AQ1066" i="27"/>
  <c r="AQ1065" i="27"/>
  <c r="AQ1064" i="27"/>
  <c r="AQ1063" i="27"/>
  <c r="AQ1062" i="27"/>
  <c r="AQ1061" i="27"/>
  <c r="AQ1060" i="27"/>
  <c r="AQ1059" i="27"/>
  <c r="AQ1058" i="27"/>
  <c r="AQ1057" i="27"/>
  <c r="AQ1056" i="27"/>
  <c r="AQ1055" i="27"/>
  <c r="AQ1054" i="27"/>
  <c r="AQ1053" i="27"/>
  <c r="AQ1052" i="27"/>
  <c r="AQ1051" i="27"/>
  <c r="AQ1050" i="27"/>
  <c r="AQ1049" i="27"/>
  <c r="AQ1048" i="27"/>
  <c r="AQ1047" i="27"/>
  <c r="AQ1046" i="27"/>
  <c r="AQ1045" i="27"/>
  <c r="AQ1044" i="27"/>
  <c r="AQ1043" i="27"/>
  <c r="AQ1042" i="27"/>
  <c r="AQ1041" i="27"/>
  <c r="AQ1040" i="27"/>
  <c r="AQ1039" i="27"/>
  <c r="AQ1038" i="27"/>
  <c r="AQ1037" i="27"/>
  <c r="AQ1036" i="27"/>
  <c r="AQ1035" i="27"/>
  <c r="AQ1034" i="27"/>
  <c r="AQ1033" i="27"/>
  <c r="AQ1032" i="27"/>
  <c r="AQ1031" i="27"/>
  <c r="AQ1030" i="27"/>
  <c r="AQ1029" i="27"/>
  <c r="AQ1028" i="27"/>
  <c r="AQ1027" i="27"/>
  <c r="AQ1026" i="27"/>
  <c r="AQ1025" i="27"/>
  <c r="AQ1024" i="27"/>
  <c r="AQ1023" i="27"/>
  <c r="AQ1022" i="27"/>
  <c r="AQ1021" i="27"/>
  <c r="AQ1020" i="27"/>
  <c r="AQ1019" i="27"/>
  <c r="AQ1018" i="27"/>
  <c r="AQ1017" i="27"/>
  <c r="AQ1016" i="27"/>
  <c r="AQ1015" i="27"/>
  <c r="AQ1014" i="27"/>
  <c r="AQ1013" i="27"/>
  <c r="AQ1012" i="27"/>
  <c r="AQ1011" i="27"/>
  <c r="AQ1010" i="27"/>
  <c r="AQ1009" i="27"/>
  <c r="AQ1008" i="27"/>
  <c r="AQ1007" i="27"/>
  <c r="AQ1006" i="27"/>
  <c r="AQ1005" i="27"/>
  <c r="AQ1004" i="27"/>
  <c r="AQ1003" i="27"/>
  <c r="AQ1002" i="27"/>
  <c r="AQ1001" i="27"/>
  <c r="AQ1000" i="27"/>
  <c r="AQ999" i="27"/>
  <c r="AQ998" i="27"/>
  <c r="AQ997" i="27"/>
  <c r="AQ996" i="27"/>
  <c r="AQ995" i="27"/>
  <c r="AQ994" i="27"/>
  <c r="AQ993" i="27"/>
  <c r="AQ992" i="27"/>
  <c r="AQ991" i="27"/>
  <c r="AQ990" i="27"/>
  <c r="AQ989" i="27"/>
  <c r="AQ988" i="27"/>
  <c r="AQ987" i="27"/>
  <c r="AQ986" i="27"/>
  <c r="AQ985" i="27"/>
  <c r="AQ984" i="27"/>
  <c r="AQ983" i="27"/>
  <c r="AQ982" i="27"/>
  <c r="AQ981" i="27"/>
  <c r="AQ980" i="27"/>
  <c r="AQ979" i="27"/>
  <c r="AQ978" i="27"/>
  <c r="AQ977" i="27"/>
  <c r="AQ976" i="27"/>
  <c r="AQ975" i="27"/>
  <c r="AQ974" i="27"/>
  <c r="AQ973" i="27"/>
  <c r="AQ972" i="27"/>
  <c r="AQ971" i="27"/>
  <c r="AQ970" i="27"/>
  <c r="AQ969" i="27"/>
  <c r="AQ968" i="27"/>
  <c r="AQ967" i="27"/>
  <c r="AQ966" i="27"/>
  <c r="AQ965" i="27"/>
  <c r="AQ964" i="27"/>
  <c r="AQ963" i="27"/>
  <c r="AQ962" i="27"/>
  <c r="AQ961" i="27"/>
  <c r="AQ960" i="27"/>
  <c r="AQ959" i="27"/>
  <c r="AQ958" i="27"/>
  <c r="AQ957" i="27"/>
  <c r="AQ956" i="27"/>
  <c r="AQ955" i="27"/>
  <c r="AQ954" i="27"/>
  <c r="AQ953" i="27"/>
  <c r="AQ952" i="27"/>
  <c r="AQ951" i="27"/>
  <c r="AQ950" i="27"/>
  <c r="AQ949" i="27"/>
  <c r="AQ948" i="27"/>
  <c r="AQ947" i="27"/>
  <c r="AQ946" i="27"/>
  <c r="AQ945" i="27"/>
  <c r="AQ944" i="27"/>
  <c r="AQ943" i="27"/>
  <c r="AQ942" i="27"/>
  <c r="AQ941" i="27"/>
  <c r="AQ940" i="27"/>
  <c r="AQ939" i="27"/>
  <c r="AQ938" i="27"/>
  <c r="AQ937" i="27"/>
  <c r="AQ936" i="27"/>
  <c r="AQ935" i="27"/>
  <c r="AQ934" i="27"/>
  <c r="AQ933" i="27"/>
  <c r="AQ932" i="27"/>
  <c r="AQ931" i="27"/>
  <c r="AQ930" i="27"/>
  <c r="AQ929" i="27"/>
  <c r="AQ928" i="27"/>
  <c r="AQ927" i="27"/>
  <c r="AQ926" i="27"/>
  <c r="AQ925" i="27"/>
  <c r="AQ924" i="27"/>
  <c r="AQ923" i="27"/>
  <c r="AQ922" i="27"/>
  <c r="AQ921" i="27"/>
  <c r="AQ920" i="27"/>
  <c r="AQ919" i="27"/>
  <c r="AQ918" i="27"/>
  <c r="AQ917" i="27"/>
  <c r="AQ916" i="27"/>
  <c r="AQ915" i="27"/>
  <c r="AQ914" i="27"/>
  <c r="AQ913" i="27"/>
  <c r="AQ912" i="27"/>
  <c r="AQ911" i="27"/>
  <c r="AQ910" i="27"/>
  <c r="AQ909" i="27"/>
  <c r="AQ908" i="27"/>
  <c r="AQ907" i="27"/>
  <c r="AQ906" i="27"/>
  <c r="AQ905" i="27"/>
  <c r="AQ904" i="27"/>
  <c r="AQ903" i="27"/>
  <c r="AQ902" i="27"/>
  <c r="AQ901" i="27"/>
  <c r="AQ900" i="27"/>
  <c r="AQ899" i="27"/>
  <c r="AQ898" i="27"/>
  <c r="AQ897" i="27"/>
  <c r="AQ896" i="27"/>
  <c r="AQ895" i="27"/>
  <c r="AQ894" i="27"/>
  <c r="AQ893" i="27"/>
  <c r="AQ892" i="27"/>
  <c r="AQ891" i="27"/>
  <c r="AQ890" i="27"/>
  <c r="AQ889" i="27"/>
  <c r="AQ888" i="27"/>
  <c r="AQ887" i="27"/>
  <c r="AQ886" i="27"/>
  <c r="AQ885" i="27"/>
  <c r="AQ884" i="27"/>
  <c r="AQ883" i="27"/>
  <c r="AQ882" i="27"/>
  <c r="AQ881" i="27"/>
  <c r="AQ880" i="27"/>
  <c r="AQ879" i="27"/>
  <c r="AQ878" i="27"/>
  <c r="AQ877" i="27"/>
  <c r="AQ876" i="27"/>
  <c r="AQ875" i="27"/>
  <c r="AQ874" i="27"/>
  <c r="AQ873" i="27"/>
  <c r="AQ872" i="27"/>
  <c r="AQ871" i="27"/>
  <c r="AQ870" i="27"/>
  <c r="AQ869" i="27"/>
  <c r="AQ868" i="27"/>
  <c r="AQ867" i="27"/>
  <c r="AQ866" i="27"/>
  <c r="AQ865" i="27"/>
  <c r="AQ864" i="27"/>
  <c r="AQ863" i="27"/>
  <c r="AQ862" i="27"/>
  <c r="AQ861" i="27"/>
  <c r="AQ860" i="27"/>
  <c r="AQ859" i="27"/>
  <c r="AQ858" i="27"/>
  <c r="AQ857" i="27"/>
  <c r="AQ856" i="27"/>
  <c r="AQ855" i="27"/>
  <c r="AQ854" i="27"/>
  <c r="AQ853" i="27"/>
  <c r="AQ852" i="27"/>
  <c r="AQ851" i="27"/>
  <c r="AQ850" i="27"/>
  <c r="AQ849" i="27"/>
  <c r="AQ848" i="27"/>
  <c r="AQ847" i="27"/>
  <c r="AQ846" i="27"/>
  <c r="AQ845" i="27"/>
  <c r="AQ844" i="27"/>
  <c r="AQ843" i="27"/>
  <c r="AQ842" i="27"/>
  <c r="AQ841" i="27"/>
  <c r="AQ840" i="27"/>
  <c r="AQ839" i="27"/>
  <c r="AQ838" i="27"/>
  <c r="AQ837" i="27"/>
  <c r="AQ836" i="27"/>
  <c r="AQ835" i="27"/>
  <c r="AQ834" i="27"/>
  <c r="AQ833" i="27"/>
  <c r="AQ832" i="27"/>
  <c r="AQ831" i="27"/>
  <c r="AQ830" i="27"/>
  <c r="AQ829" i="27"/>
  <c r="AQ828" i="27"/>
  <c r="AQ827" i="27"/>
  <c r="AQ826" i="27"/>
  <c r="AQ825" i="27"/>
  <c r="AQ824" i="27"/>
  <c r="AQ823" i="27"/>
  <c r="AQ822" i="27"/>
  <c r="AQ821" i="27"/>
  <c r="AQ820" i="27"/>
  <c r="AQ819" i="27"/>
  <c r="AQ818" i="27"/>
  <c r="AQ817" i="27"/>
  <c r="AQ816" i="27"/>
  <c r="AQ815" i="27"/>
  <c r="AQ814" i="27"/>
  <c r="AQ813" i="27"/>
  <c r="AQ812" i="27"/>
  <c r="AQ811" i="27"/>
  <c r="AQ810" i="27"/>
  <c r="AQ809" i="27"/>
  <c r="AQ808" i="27"/>
  <c r="AQ807" i="27"/>
  <c r="AQ806" i="27"/>
  <c r="AQ805" i="27"/>
  <c r="AQ804" i="27"/>
  <c r="AQ803" i="27"/>
  <c r="AQ802" i="27"/>
  <c r="AQ801" i="27"/>
  <c r="AQ800" i="27"/>
  <c r="AQ799" i="27"/>
  <c r="AQ798" i="27"/>
  <c r="AQ797" i="27"/>
  <c r="AQ796" i="27"/>
  <c r="AQ795" i="27"/>
  <c r="AQ794" i="27"/>
  <c r="AQ793" i="27"/>
  <c r="AQ792" i="27"/>
  <c r="AQ791" i="27"/>
  <c r="AQ790" i="27"/>
  <c r="AQ789" i="27"/>
  <c r="AQ788" i="27"/>
  <c r="AQ787" i="27"/>
  <c r="AQ786" i="27"/>
  <c r="AQ785" i="27"/>
  <c r="AQ784" i="27"/>
  <c r="AQ783" i="27"/>
  <c r="AQ782" i="27"/>
  <c r="AQ781" i="27"/>
  <c r="AQ780" i="27"/>
  <c r="AQ779" i="27"/>
  <c r="AQ778" i="27"/>
  <c r="AQ777" i="27"/>
  <c r="AQ776" i="27"/>
  <c r="AQ775" i="27"/>
  <c r="AQ774" i="27"/>
  <c r="AQ773" i="27"/>
  <c r="AQ772" i="27"/>
  <c r="AQ771" i="27"/>
  <c r="AQ770" i="27"/>
  <c r="AQ769" i="27"/>
  <c r="AQ768" i="27"/>
  <c r="AQ767" i="27"/>
  <c r="AQ766" i="27"/>
  <c r="AQ765" i="27"/>
  <c r="AQ764" i="27"/>
  <c r="AQ763" i="27"/>
  <c r="AQ762" i="27"/>
  <c r="AQ761" i="27"/>
  <c r="AQ760" i="27"/>
  <c r="AQ759" i="27"/>
  <c r="AQ758" i="27"/>
  <c r="AQ757" i="27"/>
  <c r="AQ756" i="27"/>
  <c r="AQ755" i="27"/>
  <c r="AQ754" i="27"/>
  <c r="AQ753" i="27"/>
  <c r="AQ752" i="27"/>
  <c r="AQ751" i="27"/>
  <c r="AQ750" i="27"/>
  <c r="AQ749" i="27"/>
  <c r="AQ748" i="27"/>
  <c r="AQ747" i="27"/>
  <c r="AQ746" i="27"/>
  <c r="AQ745" i="27"/>
  <c r="AQ744" i="27"/>
  <c r="AQ743" i="27"/>
  <c r="AQ742" i="27"/>
  <c r="AQ741" i="27"/>
  <c r="AQ740" i="27"/>
  <c r="AQ739" i="27"/>
  <c r="AQ738" i="27"/>
  <c r="AQ737" i="27"/>
  <c r="AQ736" i="27"/>
  <c r="AQ735" i="27"/>
  <c r="AQ734" i="27"/>
  <c r="AQ733" i="27"/>
  <c r="AQ732" i="27"/>
  <c r="AQ731" i="27"/>
  <c r="AQ730" i="27"/>
  <c r="AQ729" i="27"/>
  <c r="AQ728" i="27"/>
  <c r="AQ727" i="27"/>
  <c r="AQ726" i="27"/>
  <c r="AQ725" i="27"/>
  <c r="AQ724" i="27"/>
  <c r="AQ723" i="27"/>
  <c r="AQ722" i="27"/>
  <c r="AQ721" i="27"/>
  <c r="AQ720" i="27"/>
  <c r="AQ719" i="27"/>
  <c r="AQ718" i="27"/>
  <c r="AQ717" i="27"/>
  <c r="AQ716" i="27"/>
  <c r="AQ715" i="27"/>
  <c r="AQ714" i="27"/>
  <c r="AQ713" i="27"/>
  <c r="AQ712" i="27"/>
  <c r="AQ711" i="27"/>
  <c r="AQ710" i="27"/>
  <c r="AQ709" i="27"/>
  <c r="AQ708" i="27"/>
  <c r="AQ707" i="27"/>
  <c r="AQ706" i="27"/>
  <c r="AQ705" i="27"/>
  <c r="AQ704" i="27"/>
  <c r="AQ703" i="27"/>
  <c r="AQ702" i="27"/>
  <c r="AQ701" i="27"/>
  <c r="AQ700" i="27"/>
  <c r="AQ699" i="27"/>
  <c r="AQ698" i="27"/>
  <c r="AQ697" i="27"/>
  <c r="AQ696" i="27"/>
  <c r="AQ695" i="27"/>
  <c r="AQ694" i="27"/>
  <c r="AQ693" i="27"/>
  <c r="AQ692" i="27"/>
  <c r="AQ691" i="27"/>
  <c r="AQ690" i="27"/>
  <c r="AQ689" i="27"/>
  <c r="AQ688" i="27"/>
  <c r="AQ687" i="27"/>
  <c r="AQ686" i="27"/>
  <c r="AQ685" i="27"/>
  <c r="AQ684" i="27"/>
  <c r="AQ683" i="27"/>
  <c r="AQ682" i="27"/>
  <c r="AQ681" i="27"/>
  <c r="AQ680" i="27"/>
  <c r="AQ679" i="27"/>
  <c r="AQ678" i="27"/>
  <c r="AQ677" i="27"/>
  <c r="AQ676" i="27"/>
  <c r="AQ675" i="27"/>
  <c r="AQ674" i="27"/>
  <c r="AQ673" i="27"/>
  <c r="AQ672" i="27"/>
  <c r="AQ671" i="27"/>
  <c r="AQ670" i="27"/>
  <c r="AQ669" i="27"/>
  <c r="AQ668" i="27"/>
  <c r="AQ667" i="27"/>
  <c r="AQ666" i="27"/>
  <c r="AQ665" i="27"/>
  <c r="AQ664" i="27"/>
  <c r="AQ663" i="27"/>
  <c r="AQ662" i="27"/>
  <c r="AQ661" i="27"/>
  <c r="AQ660" i="27"/>
  <c r="AQ659" i="27"/>
  <c r="AQ658" i="27"/>
  <c r="AQ657" i="27"/>
  <c r="AQ656" i="27"/>
  <c r="AQ655" i="27"/>
  <c r="AQ654" i="27"/>
  <c r="AQ653" i="27"/>
  <c r="AQ652" i="27"/>
  <c r="AQ651" i="27"/>
  <c r="AQ650" i="27"/>
  <c r="AQ649" i="27"/>
  <c r="AQ648" i="27"/>
  <c r="AQ647" i="27"/>
  <c r="AQ646" i="27"/>
  <c r="AQ645" i="27"/>
  <c r="AQ644" i="27"/>
  <c r="AQ643" i="27"/>
  <c r="AQ642" i="27"/>
  <c r="AQ641" i="27"/>
  <c r="AQ640" i="27"/>
  <c r="AQ639" i="27"/>
  <c r="AQ638" i="27"/>
  <c r="AQ637" i="27"/>
  <c r="AQ636" i="27"/>
  <c r="AQ635" i="27"/>
  <c r="AQ634" i="27"/>
  <c r="AQ633" i="27"/>
  <c r="AQ632" i="27"/>
  <c r="AQ631" i="27"/>
  <c r="AQ630" i="27"/>
  <c r="AQ629" i="27"/>
  <c r="AQ628" i="27"/>
  <c r="AQ627" i="27"/>
  <c r="AQ626" i="27"/>
  <c r="AQ625" i="27"/>
  <c r="AQ624" i="27"/>
  <c r="AQ623" i="27"/>
  <c r="AQ622" i="27"/>
  <c r="AQ621" i="27"/>
  <c r="AQ620" i="27"/>
  <c r="AQ619" i="27"/>
  <c r="AQ618" i="27"/>
  <c r="AQ617" i="27"/>
  <c r="AQ616" i="27"/>
  <c r="AQ615" i="27"/>
  <c r="AQ614" i="27"/>
  <c r="AQ613" i="27"/>
  <c r="AQ612" i="27"/>
  <c r="AQ611" i="27"/>
  <c r="AQ610" i="27"/>
  <c r="AQ609" i="27"/>
  <c r="AQ608" i="27"/>
  <c r="AQ607" i="27"/>
  <c r="AQ606" i="27"/>
  <c r="AQ605" i="27"/>
  <c r="AQ604" i="27"/>
  <c r="AQ603" i="27"/>
  <c r="AQ602" i="27"/>
  <c r="AQ601" i="27"/>
  <c r="AQ600" i="27"/>
  <c r="AQ599" i="27"/>
  <c r="AQ598" i="27"/>
  <c r="AQ597" i="27"/>
  <c r="AQ596" i="27"/>
  <c r="AQ595" i="27"/>
  <c r="AQ594" i="27"/>
  <c r="AQ593" i="27"/>
  <c r="AQ592" i="27"/>
  <c r="AQ591" i="27"/>
  <c r="AQ590" i="27"/>
  <c r="AQ589" i="27"/>
  <c r="AQ588" i="27"/>
  <c r="AQ587" i="27"/>
  <c r="AQ586" i="27"/>
  <c r="AQ585" i="27"/>
  <c r="AQ584" i="27"/>
  <c r="AQ583" i="27"/>
  <c r="AQ582" i="27"/>
  <c r="AQ581" i="27"/>
  <c r="AQ580" i="27"/>
  <c r="AQ579" i="27"/>
  <c r="AQ578" i="27"/>
  <c r="AQ577" i="27"/>
  <c r="AQ576" i="27"/>
  <c r="AQ575" i="27"/>
  <c r="AQ574" i="27"/>
  <c r="AQ573" i="27"/>
  <c r="AQ572" i="27"/>
  <c r="AQ571" i="27"/>
  <c r="AQ570" i="27"/>
  <c r="AQ569" i="27"/>
  <c r="AQ568" i="27"/>
  <c r="AQ567" i="27"/>
  <c r="AQ566" i="27"/>
  <c r="AQ565" i="27"/>
  <c r="AQ564" i="27"/>
  <c r="AQ563" i="27"/>
  <c r="AQ562" i="27"/>
  <c r="AQ561" i="27"/>
  <c r="AQ560" i="27"/>
  <c r="AQ559" i="27"/>
  <c r="AQ558" i="27"/>
  <c r="AQ557" i="27"/>
  <c r="AQ556" i="27"/>
  <c r="AQ555" i="27"/>
  <c r="AQ554" i="27"/>
  <c r="AQ553" i="27"/>
  <c r="AQ552" i="27"/>
  <c r="AQ551" i="27"/>
  <c r="AQ550" i="27"/>
  <c r="AQ549" i="27"/>
  <c r="AQ548" i="27"/>
  <c r="AQ547" i="27"/>
  <c r="AQ546" i="27"/>
  <c r="AQ545" i="27"/>
  <c r="AQ544" i="27"/>
  <c r="AQ543" i="27"/>
  <c r="AQ542" i="27"/>
  <c r="AQ541" i="27"/>
  <c r="AQ540" i="27"/>
  <c r="AQ539" i="27"/>
  <c r="AQ538" i="27"/>
  <c r="AQ537" i="27"/>
  <c r="AQ536" i="27"/>
  <c r="AQ535" i="27"/>
  <c r="AQ534" i="27"/>
  <c r="AQ533" i="27"/>
  <c r="AQ532" i="27"/>
  <c r="AQ531" i="27"/>
  <c r="AQ530" i="27"/>
  <c r="AQ529" i="27"/>
  <c r="AQ528" i="27"/>
  <c r="AQ527" i="27"/>
  <c r="AQ526" i="27"/>
  <c r="AQ525" i="27"/>
  <c r="AQ524" i="27"/>
  <c r="AQ523" i="27"/>
  <c r="AQ522" i="27"/>
  <c r="AQ521" i="27"/>
  <c r="AQ520" i="27"/>
  <c r="AQ519" i="27"/>
  <c r="AQ518" i="27"/>
  <c r="AQ517" i="27"/>
  <c r="AQ516" i="27"/>
  <c r="AQ515" i="27"/>
  <c r="AQ514" i="27"/>
  <c r="AQ513" i="27"/>
  <c r="AQ512" i="27"/>
  <c r="AQ511" i="27"/>
  <c r="AQ510" i="27"/>
  <c r="AQ509" i="27"/>
  <c r="AQ508" i="27"/>
  <c r="AQ507" i="27"/>
  <c r="AQ506" i="27"/>
  <c r="AQ505" i="27"/>
  <c r="AQ504" i="27"/>
  <c r="AQ503" i="27"/>
  <c r="AQ502" i="27"/>
  <c r="AQ501" i="27"/>
  <c r="AQ500" i="27"/>
  <c r="AQ499" i="27"/>
  <c r="AQ498" i="27"/>
  <c r="AQ497" i="27"/>
  <c r="AQ496" i="27"/>
  <c r="AQ495" i="27"/>
  <c r="AQ494" i="27"/>
  <c r="AQ493" i="27"/>
  <c r="AQ492" i="27"/>
  <c r="AQ491" i="27"/>
  <c r="AQ490" i="27"/>
  <c r="AQ489" i="27"/>
  <c r="AQ488" i="27"/>
  <c r="AQ487" i="27"/>
  <c r="AQ486" i="27"/>
  <c r="AQ485" i="27"/>
  <c r="AQ484" i="27"/>
  <c r="AQ483" i="27"/>
  <c r="AQ482" i="27"/>
  <c r="AQ481" i="27"/>
  <c r="AQ480" i="27"/>
  <c r="AQ479" i="27"/>
  <c r="AQ478" i="27"/>
  <c r="AQ477" i="27"/>
  <c r="AQ476" i="27"/>
  <c r="AQ475" i="27"/>
  <c r="AQ474" i="27"/>
  <c r="AQ473" i="27"/>
  <c r="AQ472" i="27"/>
  <c r="AQ471" i="27"/>
  <c r="AQ470" i="27"/>
  <c r="AQ469" i="27"/>
  <c r="AQ468" i="27"/>
  <c r="AQ467" i="27"/>
  <c r="AQ466" i="27"/>
  <c r="AQ465" i="27"/>
  <c r="AQ464" i="27"/>
  <c r="AQ463" i="27"/>
  <c r="AQ462" i="27"/>
  <c r="AQ461" i="27"/>
  <c r="AQ460" i="27"/>
  <c r="AQ459" i="27"/>
  <c r="AQ458" i="27"/>
  <c r="AQ457" i="27"/>
  <c r="AQ456" i="27"/>
  <c r="AQ455" i="27"/>
  <c r="AQ454" i="27"/>
  <c r="AQ453" i="27"/>
  <c r="AQ452" i="27"/>
  <c r="AQ451" i="27"/>
  <c r="AQ450" i="27"/>
  <c r="AQ449" i="27"/>
  <c r="AQ448" i="27"/>
  <c r="AQ447" i="27"/>
  <c r="AQ446" i="27"/>
  <c r="AQ445" i="27"/>
  <c r="AQ444" i="27"/>
  <c r="AQ443" i="27"/>
  <c r="AQ442" i="27"/>
  <c r="AQ441" i="27"/>
  <c r="AQ440" i="27"/>
  <c r="AQ439" i="27"/>
  <c r="AQ438" i="27"/>
  <c r="AQ437" i="27"/>
  <c r="AQ436" i="27"/>
  <c r="AQ435" i="27"/>
  <c r="AQ434" i="27"/>
  <c r="AQ433" i="27"/>
  <c r="AQ432" i="27"/>
  <c r="AQ431" i="27"/>
  <c r="AQ430" i="27"/>
  <c r="AQ429" i="27"/>
  <c r="AQ428" i="27"/>
  <c r="AQ427" i="27"/>
  <c r="AQ426" i="27"/>
  <c r="AQ425" i="27"/>
  <c r="AQ424" i="27"/>
  <c r="AQ423" i="27"/>
  <c r="AQ422" i="27"/>
  <c r="AQ421" i="27"/>
  <c r="AQ420" i="27"/>
  <c r="AQ419" i="27"/>
  <c r="AQ418" i="27"/>
  <c r="AQ417" i="27"/>
  <c r="AQ416" i="27"/>
  <c r="AQ415" i="27"/>
  <c r="AQ414" i="27"/>
  <c r="AQ413" i="27"/>
  <c r="AQ412" i="27"/>
  <c r="AQ411" i="27"/>
  <c r="AQ410" i="27"/>
  <c r="AQ409" i="27"/>
  <c r="AQ408" i="27"/>
  <c r="AQ407" i="27"/>
  <c r="AQ406" i="27"/>
  <c r="AQ405" i="27"/>
  <c r="AQ404" i="27"/>
  <c r="AQ403" i="27"/>
  <c r="AQ402" i="27"/>
  <c r="AQ401" i="27"/>
  <c r="AQ400" i="27"/>
  <c r="AQ399" i="27"/>
  <c r="AQ398" i="27"/>
  <c r="AQ397" i="27"/>
  <c r="AQ396" i="27"/>
  <c r="AQ395" i="27"/>
  <c r="AQ394" i="27"/>
  <c r="AQ393" i="27"/>
  <c r="AQ392" i="27"/>
  <c r="AQ391" i="27"/>
  <c r="AQ390" i="27"/>
  <c r="AQ389" i="27"/>
  <c r="AQ388" i="27"/>
  <c r="AQ387" i="27"/>
  <c r="AQ386" i="27"/>
  <c r="AQ385" i="27"/>
  <c r="AQ384" i="27"/>
  <c r="AQ383" i="27"/>
  <c r="AQ382" i="27"/>
  <c r="AQ381" i="27"/>
  <c r="AQ380" i="27"/>
  <c r="AQ379" i="27"/>
  <c r="AQ378" i="27"/>
  <c r="AQ377" i="27"/>
  <c r="AQ376" i="27"/>
  <c r="AQ375" i="27"/>
  <c r="AQ374" i="27"/>
  <c r="AQ373" i="27"/>
  <c r="AQ372" i="27"/>
  <c r="AQ371" i="27"/>
  <c r="AQ370" i="27"/>
  <c r="AQ369" i="27"/>
  <c r="AQ368" i="27"/>
  <c r="AQ367" i="27"/>
  <c r="AQ366" i="27"/>
  <c r="AQ365" i="27"/>
  <c r="AQ364" i="27"/>
  <c r="AQ363" i="27"/>
  <c r="AQ362" i="27"/>
  <c r="AQ361" i="27"/>
  <c r="AQ360" i="27"/>
  <c r="AQ359" i="27"/>
  <c r="AQ358" i="27"/>
  <c r="AQ357" i="27"/>
  <c r="AQ356" i="27"/>
  <c r="AQ355" i="27"/>
  <c r="AQ354" i="27"/>
  <c r="AQ353" i="27"/>
  <c r="AQ352" i="27"/>
  <c r="AQ351" i="27"/>
  <c r="AQ350" i="27"/>
  <c r="AQ349" i="27"/>
  <c r="AQ348" i="27"/>
  <c r="AQ347" i="27"/>
  <c r="AQ346" i="27"/>
  <c r="AQ345" i="27"/>
  <c r="AQ344" i="27"/>
  <c r="AQ343" i="27"/>
  <c r="AQ342" i="27"/>
  <c r="AQ341" i="27"/>
  <c r="AQ340" i="27"/>
  <c r="AQ339" i="27"/>
  <c r="AQ338" i="27"/>
  <c r="AQ337" i="27"/>
  <c r="AQ336" i="27"/>
  <c r="AQ335" i="27"/>
  <c r="AQ334" i="27"/>
  <c r="AQ333" i="27"/>
  <c r="AQ332" i="27"/>
  <c r="AQ331" i="27"/>
  <c r="AQ330" i="27"/>
  <c r="AQ329" i="27"/>
  <c r="AQ328" i="27"/>
  <c r="AQ327" i="27"/>
  <c r="AQ326" i="27"/>
  <c r="AQ325" i="27"/>
  <c r="AQ324" i="27"/>
  <c r="AQ323" i="27"/>
  <c r="AQ322" i="27"/>
  <c r="AQ321" i="27"/>
  <c r="AQ320" i="27"/>
  <c r="AQ319" i="27"/>
  <c r="AQ318" i="27"/>
  <c r="AQ317" i="27"/>
  <c r="AQ316" i="27"/>
  <c r="AQ315" i="27"/>
  <c r="AQ314" i="27"/>
  <c r="AQ313" i="27"/>
  <c r="AQ312" i="27"/>
  <c r="AQ311" i="27"/>
  <c r="AQ310" i="27"/>
  <c r="AQ309" i="27"/>
  <c r="AQ308" i="27"/>
  <c r="AQ307" i="27"/>
  <c r="AQ306" i="27"/>
  <c r="AQ305" i="27"/>
  <c r="AQ304" i="27"/>
  <c r="AQ303" i="27"/>
  <c r="AQ302" i="27"/>
  <c r="AQ301" i="27"/>
  <c r="AQ300" i="27"/>
  <c r="AQ299" i="27"/>
  <c r="AQ298" i="27"/>
  <c r="AQ297" i="27"/>
  <c r="AQ296" i="27"/>
  <c r="AQ295" i="27"/>
  <c r="AQ294" i="27"/>
  <c r="AQ293" i="27"/>
  <c r="AQ292" i="27"/>
  <c r="AQ291" i="27"/>
  <c r="AQ290" i="27"/>
  <c r="AQ289" i="27"/>
  <c r="AQ288" i="27"/>
  <c r="AQ287" i="27"/>
  <c r="AQ286" i="27"/>
  <c r="AQ285" i="27"/>
  <c r="AQ284" i="27"/>
  <c r="AQ283" i="27"/>
  <c r="AQ282" i="27"/>
  <c r="AQ281" i="27"/>
  <c r="AQ280" i="27"/>
  <c r="AQ279" i="27"/>
  <c r="AQ278" i="27"/>
  <c r="AQ277" i="27"/>
  <c r="AQ276" i="27"/>
  <c r="AQ275" i="27"/>
  <c r="AQ274" i="27"/>
  <c r="AQ273" i="27"/>
  <c r="AQ272" i="27"/>
  <c r="AQ271" i="27"/>
  <c r="AQ270" i="27"/>
  <c r="AQ269" i="27"/>
  <c r="AQ268" i="27"/>
  <c r="AQ267" i="27"/>
  <c r="AQ266" i="27"/>
  <c r="AQ265" i="27"/>
  <c r="AQ264" i="27"/>
  <c r="AQ263" i="27"/>
  <c r="AQ262" i="27"/>
  <c r="AQ261" i="27"/>
  <c r="AQ260" i="27"/>
  <c r="AQ259" i="27"/>
  <c r="AQ258" i="27"/>
  <c r="AQ257" i="27"/>
  <c r="AQ256" i="27"/>
  <c r="AQ255" i="27"/>
  <c r="AQ254" i="27"/>
  <c r="AQ253" i="27"/>
  <c r="AQ252" i="27"/>
  <c r="AQ251" i="27"/>
  <c r="AQ250" i="27"/>
  <c r="AQ249" i="27"/>
  <c r="AQ248" i="27"/>
  <c r="AQ247" i="27"/>
  <c r="AQ246" i="27"/>
  <c r="AQ245" i="27"/>
  <c r="AQ244" i="27"/>
  <c r="AQ243" i="27"/>
  <c r="AQ242" i="27"/>
  <c r="AQ241" i="27"/>
  <c r="AQ240" i="27"/>
  <c r="AQ239" i="27"/>
  <c r="AQ238" i="27"/>
  <c r="AQ237" i="27"/>
  <c r="AQ236" i="27"/>
  <c r="AQ235" i="27"/>
  <c r="AQ234" i="27"/>
  <c r="AQ233" i="27"/>
  <c r="AQ232" i="27"/>
  <c r="AQ231" i="27"/>
  <c r="AQ230" i="27"/>
  <c r="AQ229" i="27"/>
  <c r="AQ228" i="27"/>
  <c r="AQ227" i="27"/>
  <c r="AQ226" i="27"/>
  <c r="AQ225" i="27"/>
  <c r="AQ224" i="27"/>
  <c r="AQ223" i="27"/>
  <c r="AQ222" i="27"/>
  <c r="AQ221" i="27"/>
  <c r="AQ220" i="27"/>
  <c r="AQ219" i="27"/>
  <c r="AQ218" i="27"/>
  <c r="AQ217" i="27"/>
  <c r="AQ216" i="27"/>
  <c r="AQ215" i="27"/>
  <c r="AQ214" i="27"/>
  <c r="AQ213" i="27"/>
  <c r="AQ212" i="27"/>
  <c r="AQ211" i="27"/>
  <c r="AQ210" i="27"/>
  <c r="AQ209" i="27"/>
  <c r="AQ208" i="27"/>
  <c r="AQ207" i="27"/>
  <c r="AQ206" i="27"/>
  <c r="AQ205" i="27"/>
  <c r="AQ204" i="27"/>
  <c r="AQ203" i="27"/>
  <c r="AQ202" i="27"/>
  <c r="AQ201" i="27"/>
  <c r="AQ200" i="27"/>
  <c r="AQ199" i="27"/>
  <c r="AQ198" i="27"/>
  <c r="AQ197" i="27"/>
  <c r="AQ196" i="27"/>
  <c r="AQ195" i="27"/>
  <c r="AQ194" i="27"/>
  <c r="AQ193" i="27"/>
  <c r="AQ192" i="27"/>
  <c r="AQ191" i="27"/>
  <c r="AQ190" i="27"/>
  <c r="AQ189" i="27"/>
  <c r="AQ188" i="27"/>
  <c r="AQ187" i="27"/>
  <c r="AQ186" i="27"/>
  <c r="AQ185" i="27"/>
  <c r="AQ184" i="27"/>
  <c r="AQ183" i="27"/>
  <c r="AQ182" i="27"/>
  <c r="AQ181" i="27"/>
  <c r="AQ180" i="27"/>
  <c r="AQ179" i="27"/>
  <c r="AQ178" i="27"/>
  <c r="AQ177" i="27"/>
  <c r="AQ176" i="27"/>
  <c r="AQ175" i="27"/>
  <c r="AQ174" i="27"/>
  <c r="AQ173" i="27"/>
  <c r="AQ172" i="27"/>
  <c r="AQ171" i="27"/>
  <c r="AQ170" i="27"/>
  <c r="AQ169" i="27"/>
  <c r="AQ168" i="27"/>
  <c r="AQ167" i="27"/>
  <c r="AQ166" i="27"/>
  <c r="AQ165" i="27"/>
  <c r="AQ164" i="27"/>
  <c r="AQ163" i="27"/>
  <c r="AQ162" i="27"/>
  <c r="AQ161" i="27"/>
  <c r="AQ160" i="27"/>
  <c r="AQ159" i="27"/>
  <c r="AQ158" i="27"/>
  <c r="AQ157" i="27"/>
  <c r="AQ156" i="27"/>
  <c r="AQ155" i="27"/>
  <c r="AQ154" i="27"/>
  <c r="AQ153" i="27"/>
  <c r="AQ152" i="27"/>
  <c r="AQ151" i="27"/>
  <c r="AQ150" i="27"/>
  <c r="AQ149" i="27"/>
  <c r="AQ148" i="27"/>
  <c r="AQ147" i="27"/>
  <c r="AQ146" i="27"/>
  <c r="AQ145" i="27"/>
  <c r="AQ144" i="27"/>
  <c r="AQ143" i="27"/>
  <c r="AQ142" i="27"/>
  <c r="AQ141" i="27"/>
  <c r="AQ140" i="27"/>
  <c r="AQ139" i="27"/>
  <c r="AQ138" i="27"/>
  <c r="AQ137" i="27"/>
  <c r="AQ136" i="27"/>
  <c r="AQ135" i="27"/>
  <c r="AQ134" i="27"/>
  <c r="AQ133" i="27"/>
  <c r="AQ132" i="27"/>
  <c r="AQ131" i="27"/>
  <c r="AQ130" i="27"/>
  <c r="AQ129" i="27"/>
  <c r="AQ128" i="27"/>
  <c r="AQ127" i="27"/>
  <c r="AQ126" i="27"/>
  <c r="AQ125" i="27"/>
  <c r="AQ124" i="27"/>
  <c r="AQ123" i="27"/>
  <c r="AQ122" i="27"/>
  <c r="AQ121" i="27"/>
  <c r="AQ120" i="27"/>
  <c r="AQ119" i="27"/>
  <c r="AQ118" i="27"/>
  <c r="AQ117" i="27"/>
  <c r="AQ116" i="27"/>
  <c r="AQ115" i="27"/>
  <c r="AQ114" i="27"/>
  <c r="AQ113" i="27"/>
  <c r="AQ112" i="27"/>
  <c r="AQ111" i="27"/>
  <c r="AQ110" i="27"/>
  <c r="AQ109" i="27"/>
  <c r="AQ108" i="27"/>
  <c r="AQ107" i="27"/>
  <c r="AQ106" i="27"/>
  <c r="AQ105" i="27"/>
  <c r="AQ104" i="27"/>
  <c r="AQ103" i="27"/>
  <c r="AQ102" i="27"/>
  <c r="AQ101" i="27"/>
  <c r="AQ100" i="27"/>
  <c r="AQ99" i="27"/>
  <c r="AQ98" i="27"/>
  <c r="AQ97" i="27"/>
  <c r="AQ96" i="27"/>
  <c r="AQ95" i="27"/>
  <c r="AQ94" i="27"/>
  <c r="AQ93" i="27"/>
  <c r="AQ92" i="27"/>
  <c r="AQ91" i="27"/>
  <c r="AQ90" i="27"/>
  <c r="AQ89" i="27"/>
  <c r="AQ88" i="27"/>
  <c r="AQ87" i="27"/>
  <c r="AQ86" i="27"/>
  <c r="AQ85" i="27"/>
  <c r="AQ84" i="27"/>
  <c r="AQ83" i="27"/>
  <c r="AQ82" i="27"/>
  <c r="AQ81" i="27"/>
  <c r="AQ80" i="27"/>
  <c r="AQ79" i="27"/>
  <c r="AQ78" i="27"/>
  <c r="AQ77" i="27"/>
  <c r="AQ76" i="27"/>
  <c r="AQ75" i="27"/>
  <c r="AQ74" i="27"/>
  <c r="AQ73" i="27"/>
  <c r="AQ72" i="27"/>
  <c r="AQ71" i="27"/>
  <c r="AQ70" i="27"/>
  <c r="AQ69" i="27"/>
  <c r="AQ68" i="27"/>
  <c r="AQ67" i="27"/>
  <c r="AQ66" i="27"/>
  <c r="AQ65" i="27"/>
  <c r="AQ64" i="27"/>
  <c r="AQ63" i="27"/>
  <c r="AQ62" i="27"/>
  <c r="AQ61" i="27"/>
  <c r="AQ60" i="27"/>
  <c r="AQ59" i="27"/>
  <c r="AQ58" i="27"/>
  <c r="AQ57" i="27"/>
  <c r="AQ56" i="27"/>
  <c r="AQ55" i="27"/>
  <c r="AQ54" i="27"/>
  <c r="AQ53" i="27"/>
  <c r="AQ52" i="27"/>
  <c r="AQ51" i="27"/>
  <c r="AQ50" i="27"/>
  <c r="AQ49" i="27"/>
  <c r="AQ48" i="27"/>
  <c r="AQ47" i="27"/>
  <c r="AQ46" i="27"/>
  <c r="AQ45" i="27"/>
  <c r="AQ44" i="27"/>
  <c r="AQ43" i="27"/>
  <c r="AQ42" i="27"/>
  <c r="AQ41" i="27"/>
  <c r="AQ40" i="27"/>
  <c r="AQ39" i="27"/>
  <c r="AQ38" i="27"/>
  <c r="AQ37" i="27"/>
  <c r="AQ36" i="27"/>
  <c r="AQ35" i="27"/>
  <c r="AQ34" i="27"/>
  <c r="AQ33" i="27"/>
  <c r="AQ32" i="27"/>
  <c r="AQ31" i="27"/>
  <c r="AQ30" i="27"/>
  <c r="AQ29" i="27"/>
  <c r="AQ28" i="27"/>
  <c r="AQ27" i="27"/>
  <c r="AQ26" i="27"/>
  <c r="AQ25" i="27"/>
  <c r="AQ24" i="27"/>
  <c r="AQ23" i="27"/>
  <c r="AQ22" i="27"/>
  <c r="AQ21" i="27"/>
  <c r="AQ20" i="27"/>
  <c r="AQ19" i="27"/>
  <c r="AQ18" i="27"/>
  <c r="AQ17" i="27"/>
  <c r="AQ16" i="27"/>
  <c r="AQ15" i="27"/>
  <c r="AQ14" i="27"/>
  <c r="AQ13" i="27"/>
  <c r="AQ12" i="27"/>
  <c r="AQ11" i="27"/>
  <c r="AQ10" i="27"/>
  <c r="AQ9" i="27"/>
  <c r="AQ8" i="27"/>
  <c r="AQ7" i="27"/>
  <c r="AQ6" i="27"/>
  <c r="J479" i="61"/>
  <c r="J532" i="61"/>
  <c r="J599" i="61"/>
  <c r="J674" i="61"/>
  <c r="J1218" i="61"/>
  <c r="J480" i="61"/>
  <c r="J884" i="61"/>
  <c r="J1089" i="61"/>
  <c r="J166" i="61"/>
  <c r="J168" i="61"/>
  <c r="J169" i="61"/>
  <c r="J170" i="61"/>
  <c r="J172" i="61"/>
  <c r="J199" i="61"/>
  <c r="J216" i="61"/>
  <c r="J288" i="61"/>
  <c r="J371" i="61"/>
  <c r="J531" i="61"/>
  <c r="J579" i="61"/>
  <c r="J580" i="61"/>
  <c r="J1148" i="61"/>
  <c r="J1215" i="61"/>
  <c r="J167" i="61"/>
  <c r="J584" i="61"/>
  <c r="J681" i="61"/>
  <c r="J1217" i="61"/>
  <c r="J1087" i="61"/>
  <c r="J1093" i="61"/>
  <c r="J1149" i="61"/>
  <c r="J1147" i="61"/>
  <c r="J1017" i="61"/>
  <c r="J999" i="61"/>
  <c r="J987" i="61"/>
  <c r="J1244" i="61"/>
  <c r="J1257" i="61"/>
  <c r="J1146" i="61"/>
  <c r="J1085" i="61"/>
  <c r="J883" i="61"/>
  <c r="J682" i="61"/>
  <c r="J618" i="61"/>
  <c r="J998" i="61"/>
  <c r="J598" i="61"/>
  <c r="J578" i="61"/>
  <c r="J577" i="61"/>
  <c r="J576" i="61"/>
  <c r="J550" i="61"/>
  <c r="J549" i="61"/>
  <c r="J503" i="61"/>
  <c r="J502" i="61"/>
  <c r="J386" i="61"/>
  <c r="J385" i="61"/>
  <c r="J370" i="61"/>
  <c r="J369" i="61"/>
  <c r="J341" i="61"/>
  <c r="J326" i="61"/>
  <c r="J750" i="61"/>
  <c r="J325" i="61"/>
  <c r="J302" i="61"/>
  <c r="J287" i="61"/>
  <c r="J278" i="61"/>
  <c r="J271" i="61"/>
  <c r="J253" i="61"/>
  <c r="J252" i="61"/>
  <c r="J165" i="61"/>
  <c r="J164" i="61"/>
  <c r="J163" i="61"/>
  <c r="J162" i="61"/>
  <c r="J161" i="61"/>
  <c r="J114" i="61"/>
  <c r="J113" i="61"/>
  <c r="J64" i="61"/>
  <c r="J36" i="61"/>
  <c r="J910" i="61"/>
  <c r="J882" i="61"/>
  <c r="J1084" i="61"/>
  <c r="J1083" i="61"/>
  <c r="J1080" i="61"/>
  <c r="J1078" i="61"/>
  <c r="J1077" i="61"/>
  <c r="J1081" i="61"/>
  <c r="J1092" i="61"/>
  <c r="J1091" i="61"/>
  <c r="J1090" i="61"/>
  <c r="J1088" i="61"/>
  <c r="J1086" i="61"/>
  <c r="J1094" i="61"/>
  <c r="J1051" i="61"/>
  <c r="J859" i="61"/>
  <c r="J858" i="61"/>
  <c r="J1214" i="61"/>
  <c r="J1145" i="61"/>
  <c r="J1048" i="61"/>
  <c r="J1039" i="61"/>
  <c r="J1027" i="61"/>
  <c r="J986" i="61"/>
  <c r="J975" i="61"/>
  <c r="J976" i="61"/>
  <c r="J949" i="61"/>
  <c r="J933" i="61"/>
  <c r="J1272" i="61"/>
  <c r="J1213" i="61"/>
  <c r="J1016" i="61"/>
  <c r="J973" i="61"/>
  <c r="J958" i="61"/>
  <c r="J946" i="61"/>
  <c r="J790" i="61"/>
  <c r="J501" i="61"/>
  <c r="J439" i="61"/>
  <c r="J401" i="61"/>
  <c r="J339" i="61"/>
  <c r="J324" i="61"/>
  <c r="J301" i="61"/>
  <c r="J1262" i="61"/>
  <c r="J1254" i="61"/>
  <c r="J873" i="61"/>
  <c r="J828" i="61"/>
  <c r="J770" i="61"/>
  <c r="J597" i="61"/>
  <c r="J596" i="61"/>
  <c r="J575" i="61"/>
  <c r="J574" i="61"/>
  <c r="J314" i="61"/>
  <c r="J215" i="61"/>
  <c r="J128" i="61"/>
  <c r="J84" i="61"/>
  <c r="J62" i="61"/>
  <c r="J61" i="61"/>
  <c r="J1271" i="61"/>
  <c r="J159" i="61"/>
  <c r="J1143" i="61"/>
  <c r="J1211" i="61"/>
  <c r="J1076" i="61"/>
  <c r="J909" i="61"/>
  <c r="J1071" i="61"/>
  <c r="J1240" i="61"/>
  <c r="J1239" i="61"/>
  <c r="J1074" i="61"/>
  <c r="J1072" i="61"/>
  <c r="J60" i="61"/>
  <c r="J1241" i="61"/>
  <c r="J804" i="61"/>
  <c r="J1243" i="61"/>
  <c r="J111" i="61"/>
  <c r="J34" i="61"/>
  <c r="J500" i="61"/>
  <c r="J499" i="61"/>
  <c r="J110" i="61"/>
  <c r="J1212" i="61"/>
  <c r="J1075" i="61"/>
  <c r="J1242" i="61"/>
  <c r="J1142" i="61"/>
  <c r="J1073" i="61"/>
  <c r="J1046" i="61"/>
  <c r="J945" i="61"/>
  <c r="J789" i="61"/>
  <c r="J722" i="61"/>
  <c r="J595" i="61"/>
  <c r="J530" i="61"/>
  <c r="J529" i="61"/>
  <c r="J498" i="61"/>
  <c r="J468" i="61"/>
  <c r="J449" i="61"/>
  <c r="J416" i="61"/>
  <c r="J362" i="61"/>
  <c r="J350" i="61"/>
  <c r="J349" i="61"/>
  <c r="J348" i="61"/>
  <c r="J351" i="61"/>
  <c r="J251" i="61"/>
  <c r="J82" i="61"/>
  <c r="J83" i="61"/>
  <c r="J33" i="61"/>
  <c r="J32" i="61"/>
  <c r="J31" i="61"/>
  <c r="J1270" i="61"/>
  <c r="J1256" i="61"/>
  <c r="J1141" i="61"/>
  <c r="J1140" i="61"/>
  <c r="J1139" i="61"/>
  <c r="J1070" i="61"/>
  <c r="J908" i="61"/>
  <c r="J907" i="61"/>
  <c r="J864" i="61"/>
  <c r="J850" i="61"/>
  <c r="J838" i="61"/>
  <c r="J654" i="61"/>
  <c r="J594" i="61"/>
  <c r="J448" i="61"/>
  <c r="J437" i="61"/>
  <c r="J400" i="61"/>
  <c r="J338" i="61"/>
  <c r="J289" i="61"/>
  <c r="J300" i="61"/>
  <c r="J81" i="61"/>
  <c r="J769" i="61"/>
  <c r="J415" i="61"/>
  <c r="J399" i="61"/>
  <c r="J322" i="61"/>
  <c r="J361" i="61"/>
  <c r="J347" i="61"/>
  <c r="J299" i="61"/>
  <c r="J286" i="61"/>
  <c r="J282" i="61"/>
  <c r="J80" i="61"/>
  <c r="J249" i="61"/>
  <c r="J250" i="61"/>
  <c r="J1209" i="61"/>
  <c r="J1137" i="61"/>
  <c r="J1069" i="61"/>
  <c r="J906" i="61"/>
  <c r="J905" i="61"/>
  <c r="J904" i="61"/>
  <c r="J808" i="61"/>
  <c r="J1210" i="61"/>
  <c r="J845" i="61"/>
  <c r="J1208" i="61"/>
  <c r="J1207" i="61"/>
  <c r="J1203" i="61"/>
  <c r="J1138" i="61"/>
  <c r="J1009" i="61"/>
  <c r="J930" i="61"/>
  <c r="J929" i="61"/>
  <c r="J817" i="61"/>
  <c r="J721" i="61"/>
  <c r="J720" i="61"/>
  <c r="J700" i="61"/>
  <c r="J436" i="61"/>
  <c r="J427" i="61"/>
  <c r="J414" i="61"/>
  <c r="J467" i="61"/>
  <c r="J1238" i="61"/>
  <c r="J1134" i="61"/>
  <c r="J1206" i="61"/>
  <c r="J1205" i="61"/>
  <c r="J1204" i="61"/>
  <c r="J1201" i="61"/>
  <c r="J972" i="61"/>
  <c r="J957" i="61"/>
  <c r="J928" i="61"/>
  <c r="J665" i="61"/>
  <c r="J477" i="61"/>
  <c r="J384" i="61"/>
  <c r="J262" i="61"/>
  <c r="J466" i="61"/>
  <c r="J285" i="61"/>
  <c r="J280" i="61"/>
  <c r="J277" i="61"/>
  <c r="J617" i="61"/>
  <c r="J426" i="61"/>
  <c r="J433" i="61"/>
  <c r="J434" i="61"/>
  <c r="J573" i="61"/>
  <c r="J413" i="61"/>
  <c r="J435" i="61"/>
  <c r="J398" i="61"/>
  <c r="J270" i="61"/>
  <c r="J269" i="61"/>
  <c r="J971" i="61"/>
  <c r="J548" i="61"/>
  <c r="J547" i="61"/>
  <c r="J377" i="61"/>
  <c r="J360" i="61"/>
  <c r="J359" i="61"/>
  <c r="J762" i="61"/>
  <c r="J337" i="61"/>
  <c r="J336" i="61"/>
  <c r="J335" i="61"/>
  <c r="J463" i="61"/>
  <c r="J1136" i="61"/>
  <c r="J1135" i="61"/>
  <c r="J298" i="61"/>
  <c r="J284" i="61"/>
  <c r="J903" i="61"/>
  <c r="J673" i="61"/>
  <c r="J396" i="61"/>
  <c r="J395" i="61"/>
  <c r="J30" i="61"/>
  <c r="J956" i="61"/>
  <c r="J1068" i="61"/>
  <c r="J1202" i="61"/>
  <c r="J1200" i="61"/>
  <c r="J1199" i="61"/>
  <c r="J1067" i="61"/>
  <c r="J444" i="61"/>
  <c r="J445" i="61"/>
  <c r="J572" i="61"/>
  <c r="J412" i="61"/>
  <c r="J411" i="61"/>
  <c r="J393" i="61"/>
  <c r="J309" i="61"/>
  <c r="J397" i="61"/>
  <c r="J528" i="61"/>
  <c r="J346" i="61"/>
  <c r="J736" i="61"/>
  <c r="J297" i="61"/>
  <c r="J1197" i="61"/>
  <c r="J970" i="61"/>
  <c r="J79" i="61"/>
  <c r="J902" i="61"/>
  <c r="J749" i="61"/>
  <c r="J737" i="61"/>
  <c r="J719" i="61"/>
  <c r="J680" i="61"/>
  <c r="J446" i="61"/>
  <c r="J367" i="61"/>
  <c r="J1269" i="61"/>
  <c r="J1198" i="61"/>
  <c r="J1196" i="61"/>
  <c r="J1237" i="61"/>
  <c r="J1133" i="61"/>
  <c r="J1132" i="61"/>
  <c r="J1066" i="61"/>
  <c r="J1065" i="61"/>
  <c r="J997" i="61"/>
  <c r="J996" i="61"/>
  <c r="J944" i="61"/>
  <c r="J943" i="61"/>
  <c r="J571" i="61"/>
  <c r="J592" i="61"/>
  <c r="J624" i="61"/>
  <c r="J527" i="61"/>
  <c r="J447" i="61"/>
  <c r="J383" i="61"/>
  <c r="J394" i="61"/>
  <c r="J368" i="61"/>
  <c r="J358" i="61"/>
  <c r="J334" i="61"/>
  <c r="J333" i="61"/>
  <c r="J332" i="61"/>
  <c r="J313" i="61"/>
  <c r="J58" i="61"/>
  <c r="J276" i="61"/>
  <c r="J247" i="61"/>
  <c r="J59" i="61"/>
  <c r="J158" i="61"/>
  <c r="J157" i="61"/>
  <c r="J156" i="61"/>
  <c r="J109" i="61"/>
  <c r="J248" i="61"/>
  <c r="J108" i="61"/>
  <c r="J1195" i="61"/>
  <c r="J1131" i="61"/>
  <c r="J969" i="61"/>
  <c r="J955" i="61"/>
  <c r="J927" i="61"/>
  <c r="J768" i="61"/>
  <c r="J1268" i="61"/>
  <c r="J1194" i="61"/>
  <c r="J1130" i="61"/>
  <c r="J1255" i="61"/>
  <c r="J526" i="61"/>
  <c r="J29" i="61"/>
  <c r="J443" i="61"/>
  <c r="J345" i="61"/>
  <c r="J699" i="61"/>
  <c r="J811" i="61"/>
  <c r="J127" i="61"/>
  <c r="J246" i="61"/>
  <c r="J155" i="61"/>
  <c r="J154" i="61"/>
  <c r="J153" i="61"/>
  <c r="J717" i="61"/>
  <c r="J570" i="61"/>
  <c r="J568" i="61"/>
  <c r="J125" i="61"/>
  <c r="J124" i="61"/>
  <c r="J152" i="61"/>
  <c r="J718" i="61"/>
  <c r="J569" i="61"/>
  <c r="J268" i="61"/>
  <c r="J126" i="61"/>
  <c r="J123" i="61"/>
  <c r="J122" i="61"/>
  <c r="J214" i="61"/>
  <c r="J245" i="61"/>
  <c r="J78" i="61"/>
  <c r="J28" i="61"/>
  <c r="J761" i="61"/>
  <c r="J849" i="61"/>
  <c r="J660" i="61"/>
  <c r="J1277" i="61"/>
  <c r="J1054" i="61"/>
  <c r="J1276" i="61"/>
  <c r="J1275" i="61"/>
  <c r="J1278" i="61"/>
  <c r="J1220" i="61"/>
  <c r="J1185" i="61"/>
  <c r="J1267" i="61"/>
  <c r="J1266" i="61"/>
  <c r="J1008" i="61"/>
  <c r="J1007" i="61"/>
  <c r="J1274" i="61"/>
  <c r="J1273" i="61"/>
  <c r="J912" i="61"/>
  <c r="J870" i="61"/>
  <c r="J1264" i="61"/>
  <c r="J1263" i="61"/>
  <c r="J1265" i="61"/>
  <c r="J1253" i="61"/>
  <c r="J1252" i="61"/>
  <c r="J1251" i="61"/>
  <c r="J1250" i="61"/>
  <c r="J1261" i="61"/>
  <c r="J1260" i="61"/>
  <c r="J1259" i="61"/>
  <c r="J1236" i="61"/>
  <c r="J1235" i="61"/>
  <c r="J1234" i="61"/>
  <c r="J1233" i="61"/>
  <c r="J1232" i="61"/>
  <c r="J1231" i="61"/>
  <c r="J1249" i="61"/>
  <c r="J1248" i="61"/>
  <c r="J1247" i="61"/>
  <c r="J1246" i="61"/>
  <c r="J1245" i="61"/>
  <c r="J1230" i="61"/>
  <c r="J1229" i="61"/>
  <c r="J1193" i="61"/>
  <c r="J1192" i="61"/>
  <c r="J1191" i="61"/>
  <c r="J1190" i="61"/>
  <c r="J1189" i="61"/>
  <c r="J1188" i="61"/>
  <c r="J1187" i="61"/>
  <c r="J1186" i="61"/>
  <c r="J1184" i="61"/>
  <c r="J1183" i="61"/>
  <c r="J1061" i="61"/>
  <c r="J1182" i="61"/>
  <c r="J1180" i="61"/>
  <c r="J1181" i="61"/>
  <c r="J815" i="61"/>
  <c r="J1179" i="61"/>
  <c r="J1059" i="61"/>
  <c r="J1058" i="61"/>
  <c r="J1178" i="61"/>
  <c r="J1177" i="61"/>
  <c r="J1176" i="61"/>
  <c r="J1056" i="61"/>
  <c r="J1175" i="61"/>
  <c r="J1172" i="61"/>
  <c r="J1174" i="61"/>
  <c r="J1173" i="61"/>
  <c r="J1171" i="61"/>
  <c r="J1055" i="61"/>
  <c r="J1170" i="61"/>
  <c r="J1169" i="61"/>
  <c r="J1168" i="61"/>
  <c r="J1167" i="61"/>
  <c r="J1228" i="61"/>
  <c r="J1227" i="61"/>
  <c r="J1226" i="61"/>
  <c r="J1151" i="61"/>
  <c r="J1225" i="61"/>
  <c r="J1224" i="61"/>
  <c r="J1223" i="61"/>
  <c r="J1222" i="61"/>
  <c r="J1221" i="61"/>
  <c r="J1095" i="61"/>
  <c r="J1166" i="61"/>
  <c r="J1129" i="61"/>
  <c r="J1128" i="61"/>
  <c r="J1127" i="61"/>
  <c r="J1126" i="61"/>
  <c r="J1125" i="61"/>
  <c r="J1123" i="61"/>
  <c r="J1122" i="61"/>
  <c r="J1121" i="61"/>
  <c r="J1120" i="61"/>
  <c r="J1118" i="61"/>
  <c r="J1119" i="61"/>
  <c r="J1117" i="61"/>
  <c r="J1060" i="61"/>
  <c r="J1116" i="61"/>
  <c r="J1115" i="61"/>
  <c r="J1113" i="61"/>
  <c r="J1112" i="61"/>
  <c r="J1110" i="61"/>
  <c r="J1111" i="61"/>
  <c r="J1109" i="61"/>
  <c r="J1107" i="61"/>
  <c r="J1108" i="61"/>
  <c r="J1106" i="61"/>
  <c r="J1105" i="61"/>
  <c r="J1104" i="61"/>
  <c r="J1053" i="61"/>
  <c r="J1103" i="61"/>
  <c r="J1102" i="61"/>
  <c r="J1052" i="61"/>
  <c r="J1165" i="61"/>
  <c r="J1163" i="61"/>
  <c r="J1164" i="61"/>
  <c r="J1162" i="61"/>
  <c r="J1161" i="61"/>
  <c r="J1160" i="61"/>
  <c r="J1159" i="61"/>
  <c r="J1158" i="61"/>
  <c r="J1157" i="61"/>
  <c r="J1099" i="61"/>
  <c r="J1156" i="61"/>
  <c r="J1155" i="61"/>
  <c r="J1154" i="61"/>
  <c r="J1153" i="61"/>
  <c r="J1152" i="61"/>
  <c r="J1150" i="61"/>
  <c r="J1064" i="61"/>
  <c r="J1063" i="61"/>
  <c r="J1124" i="61"/>
  <c r="J1062" i="61"/>
  <c r="J1114" i="61"/>
  <c r="J1057" i="61"/>
  <c r="J1101" i="61"/>
  <c r="J1010" i="61"/>
  <c r="J1100" i="61"/>
  <c r="J1098" i="61"/>
  <c r="J1097" i="61"/>
  <c r="J1096" i="61"/>
  <c r="J1050" i="61"/>
  <c r="J1049" i="61"/>
  <c r="J1045" i="61"/>
  <c r="J1044" i="61"/>
  <c r="J1043" i="61"/>
  <c r="J1042" i="61"/>
  <c r="J1038" i="61"/>
  <c r="J1037" i="61"/>
  <c r="J1036" i="61"/>
  <c r="J1035" i="61"/>
  <c r="J1034" i="61"/>
  <c r="J1033" i="61"/>
  <c r="J1032" i="61"/>
  <c r="J1041" i="61"/>
  <c r="J1040" i="61"/>
  <c r="J1025" i="61"/>
  <c r="J1024" i="61"/>
  <c r="J1023" i="61"/>
  <c r="J1031" i="61"/>
  <c r="J936" i="61"/>
  <c r="J1030" i="61"/>
  <c r="J1029" i="61"/>
  <c r="J1028" i="61"/>
  <c r="J1022" i="61"/>
  <c r="J856" i="61"/>
  <c r="J1014" i="61"/>
  <c r="J1012" i="61"/>
  <c r="J1021" i="61"/>
  <c r="J1020" i="61"/>
  <c r="J1019" i="61"/>
  <c r="J1018" i="61"/>
  <c r="J1015" i="61"/>
  <c r="J1013" i="61"/>
  <c r="J1011" i="61"/>
  <c r="J1006" i="61"/>
  <c r="J1005" i="61"/>
  <c r="J1004" i="61"/>
  <c r="J995" i="61"/>
  <c r="J994" i="61"/>
  <c r="J993" i="61"/>
  <c r="J992" i="61"/>
  <c r="J991" i="61"/>
  <c r="J990" i="61"/>
  <c r="J1003" i="61"/>
  <c r="J1002" i="61"/>
  <c r="J1001" i="61"/>
  <c r="J989" i="61"/>
  <c r="J1000" i="61"/>
  <c r="J985" i="61"/>
  <c r="J988" i="61"/>
  <c r="J968" i="61"/>
  <c r="J967" i="61"/>
  <c r="J966" i="61"/>
  <c r="J984" i="61"/>
  <c r="J983" i="61"/>
  <c r="J982" i="61"/>
  <c r="J981" i="61"/>
  <c r="J980" i="61"/>
  <c r="J979" i="61"/>
  <c r="J978" i="61"/>
  <c r="J977" i="61"/>
  <c r="J954" i="61"/>
  <c r="J953" i="61"/>
  <c r="J952" i="61"/>
  <c r="J951" i="61"/>
  <c r="J959" i="61"/>
  <c r="J942" i="61"/>
  <c r="J941" i="61"/>
  <c r="J940" i="61"/>
  <c r="J939" i="61"/>
  <c r="J938" i="61"/>
  <c r="J937" i="61"/>
  <c r="J950" i="61"/>
  <c r="J926" i="61"/>
  <c r="J925" i="61"/>
  <c r="J924" i="61"/>
  <c r="J923" i="61"/>
  <c r="J922" i="61"/>
  <c r="J935" i="61"/>
  <c r="J934" i="61"/>
  <c r="J920" i="61"/>
  <c r="J921" i="61"/>
  <c r="J866" i="61"/>
  <c r="J901" i="61"/>
  <c r="J900" i="61"/>
  <c r="J899" i="61"/>
  <c r="J898" i="61"/>
  <c r="J897" i="61"/>
  <c r="J896" i="61"/>
  <c r="J895" i="61"/>
  <c r="J894" i="61"/>
  <c r="J893" i="61"/>
  <c r="J892" i="61"/>
  <c r="J891" i="61"/>
  <c r="J890" i="61"/>
  <c r="J888" i="61"/>
  <c r="J887" i="61"/>
  <c r="J919" i="61"/>
  <c r="J918" i="61"/>
  <c r="J917" i="61"/>
  <c r="J916" i="61"/>
  <c r="J915" i="61"/>
  <c r="J914" i="61"/>
  <c r="J913" i="61"/>
  <c r="J911" i="61"/>
  <c r="J881" i="61"/>
  <c r="J880" i="61"/>
  <c r="J879" i="61"/>
  <c r="J878" i="61"/>
  <c r="J877" i="61"/>
  <c r="J876" i="61"/>
  <c r="J889" i="61"/>
  <c r="J886" i="61"/>
  <c r="J885" i="61"/>
  <c r="J872" i="61"/>
  <c r="J871" i="61"/>
  <c r="J800" i="61"/>
  <c r="J874" i="61"/>
  <c r="J796" i="61"/>
  <c r="J869" i="61"/>
  <c r="J862" i="61"/>
  <c r="J863" i="61"/>
  <c r="J861" i="61"/>
  <c r="J706" i="61"/>
  <c r="J868" i="61"/>
  <c r="J867" i="61"/>
  <c r="J865" i="61"/>
  <c r="J782" i="61"/>
  <c r="J857" i="61"/>
  <c r="J860" i="61"/>
  <c r="J848" i="61"/>
  <c r="J759" i="61"/>
  <c r="J847" i="61"/>
  <c r="J855" i="61"/>
  <c r="J854" i="61"/>
  <c r="J853" i="61"/>
  <c r="J852" i="61"/>
  <c r="J763" i="61"/>
  <c r="J851" i="61"/>
  <c r="J844" i="61"/>
  <c r="J843" i="61"/>
  <c r="J842" i="61"/>
  <c r="J846" i="61"/>
  <c r="J837" i="61"/>
  <c r="J835" i="61"/>
  <c r="J834" i="61"/>
  <c r="J833" i="61"/>
  <c r="J832" i="61"/>
  <c r="J731" i="61"/>
  <c r="J841" i="61"/>
  <c r="J840" i="61"/>
  <c r="J839" i="61"/>
  <c r="J836" i="61"/>
  <c r="J831" i="61"/>
  <c r="J830" i="61"/>
  <c r="J829" i="61"/>
  <c r="J826" i="61"/>
  <c r="J694" i="61"/>
  <c r="J816" i="61"/>
  <c r="J814" i="61"/>
  <c r="J825" i="61"/>
  <c r="J824" i="61"/>
  <c r="J823" i="61"/>
  <c r="J822" i="61"/>
  <c r="J821" i="61"/>
  <c r="J820" i="61"/>
  <c r="J819" i="61"/>
  <c r="J813" i="61"/>
  <c r="J810" i="61"/>
  <c r="J809" i="61"/>
  <c r="J812" i="61"/>
  <c r="J807" i="61"/>
  <c r="J806" i="61"/>
  <c r="J805" i="61"/>
  <c r="J803" i="61"/>
  <c r="J802" i="61"/>
  <c r="J801" i="61"/>
  <c r="J875" i="61"/>
  <c r="J794" i="61"/>
  <c r="J798" i="61"/>
  <c r="J797" i="61"/>
  <c r="J795" i="61"/>
  <c r="J799" i="61"/>
  <c r="J379" i="61"/>
  <c r="J281" i="61"/>
  <c r="J672" i="61"/>
  <c r="J788" i="61"/>
  <c r="J787" i="61"/>
  <c r="J786" i="61"/>
  <c r="J785" i="61"/>
  <c r="J784" i="61"/>
  <c r="J757" i="61"/>
  <c r="J793" i="61"/>
  <c r="J792" i="61"/>
  <c r="J778" i="61"/>
  <c r="J777" i="61"/>
  <c r="J774" i="61"/>
  <c r="J773" i="61"/>
  <c r="J772" i="61"/>
  <c r="J766" i="61"/>
  <c r="J760" i="61"/>
  <c r="J758" i="61"/>
  <c r="J756" i="61"/>
  <c r="J765" i="61"/>
  <c r="J764" i="61"/>
  <c r="J748" i="61"/>
  <c r="J747" i="61"/>
  <c r="J746" i="61"/>
  <c r="J745" i="61"/>
  <c r="J755" i="61"/>
  <c r="J754" i="61"/>
  <c r="J753" i="61"/>
  <c r="J752" i="61"/>
  <c r="J751" i="61"/>
  <c r="J744" i="61"/>
  <c r="J743" i="61"/>
  <c r="J735" i="61"/>
  <c r="J734" i="61"/>
  <c r="J738" i="61"/>
  <c r="J742" i="61"/>
  <c r="J741" i="61"/>
  <c r="J740" i="61"/>
  <c r="J739" i="61"/>
  <c r="J716" i="61"/>
  <c r="J715" i="61"/>
  <c r="J714" i="61"/>
  <c r="J712" i="61"/>
  <c r="J711" i="61"/>
  <c r="J710" i="61"/>
  <c r="J709" i="61"/>
  <c r="J708" i="61"/>
  <c r="J704" i="61"/>
  <c r="J703" i="61"/>
  <c r="J732" i="61"/>
  <c r="J730" i="61"/>
  <c r="J690" i="61"/>
  <c r="J728" i="61"/>
  <c r="J726" i="61"/>
  <c r="J725" i="61"/>
  <c r="J724" i="61"/>
  <c r="J723" i="61"/>
  <c r="J698" i="61"/>
  <c r="J697" i="61"/>
  <c r="J702" i="61"/>
  <c r="J701" i="61"/>
  <c r="J827" i="61"/>
  <c r="J679" i="61"/>
  <c r="J678" i="61"/>
  <c r="J676" i="61"/>
  <c r="J696" i="61"/>
  <c r="J695" i="61"/>
  <c r="J693" i="61"/>
  <c r="J692" i="61"/>
  <c r="J691" i="61"/>
  <c r="J689" i="61"/>
  <c r="J688" i="61"/>
  <c r="J687" i="61"/>
  <c r="J686" i="61"/>
  <c r="J685" i="61"/>
  <c r="J684" i="61"/>
  <c r="J677" i="61"/>
  <c r="J675" i="61"/>
  <c r="J671" i="61"/>
  <c r="J670" i="61"/>
  <c r="J669" i="61"/>
  <c r="J668" i="61"/>
  <c r="J667" i="61"/>
  <c r="J666" i="61"/>
  <c r="J659" i="61"/>
  <c r="J664" i="61"/>
  <c r="J663" i="61"/>
  <c r="J662" i="61"/>
  <c r="J661" i="61"/>
  <c r="J657" i="61"/>
  <c r="J658" i="61"/>
  <c r="J653" i="61"/>
  <c r="J652" i="61"/>
  <c r="J651" i="61"/>
  <c r="J656" i="61"/>
  <c r="J655" i="61"/>
  <c r="J775" i="61"/>
  <c r="J464" i="61"/>
  <c r="J780" i="61"/>
  <c r="J646" i="61"/>
  <c r="J645" i="61"/>
  <c r="J644" i="61"/>
  <c r="J643" i="61"/>
  <c r="J642" i="61"/>
  <c r="J641" i="61"/>
  <c r="J640" i="61"/>
  <c r="J779" i="61"/>
  <c r="J639" i="61"/>
  <c r="J781" i="61"/>
  <c r="J649" i="61"/>
  <c r="J648" i="61"/>
  <c r="J776" i="61"/>
  <c r="J638" i="61"/>
  <c r="J637" i="61"/>
  <c r="J636" i="61"/>
  <c r="J635" i="61"/>
  <c r="J197" i="61"/>
  <c r="J767" i="61"/>
  <c r="J733" i="61"/>
  <c r="J633" i="61"/>
  <c r="J632" i="61"/>
  <c r="J631" i="61"/>
  <c r="J630" i="61"/>
  <c r="J629" i="61"/>
  <c r="J628" i="61"/>
  <c r="J627" i="61"/>
  <c r="J626" i="61"/>
  <c r="J634" i="61"/>
  <c r="J625" i="61"/>
  <c r="J616" i="61"/>
  <c r="J615" i="61"/>
  <c r="J713" i="61"/>
  <c r="J614" i="61"/>
  <c r="J613" i="61"/>
  <c r="J707" i="61"/>
  <c r="J705" i="61"/>
  <c r="J612" i="61"/>
  <c r="J611" i="61"/>
  <c r="J623" i="61"/>
  <c r="J622" i="61"/>
  <c r="J621" i="61"/>
  <c r="J620" i="61"/>
  <c r="J727" i="61"/>
  <c r="J961" i="61"/>
  <c r="J619" i="61"/>
  <c r="J206" i="61"/>
  <c r="J964" i="61"/>
  <c r="J203" i="61"/>
  <c r="J962" i="61"/>
  <c r="J202" i="61"/>
  <c r="J963" i="61"/>
  <c r="J960" i="61"/>
  <c r="J591" i="61"/>
  <c r="J590" i="61"/>
  <c r="J588" i="61"/>
  <c r="J587" i="61"/>
  <c r="J586" i="61"/>
  <c r="J650" i="61"/>
  <c r="J609" i="61"/>
  <c r="J608" i="61"/>
  <c r="J607" i="61"/>
  <c r="J606" i="61"/>
  <c r="J605" i="61"/>
  <c r="J610" i="61"/>
  <c r="J604" i="61"/>
  <c r="J602" i="61"/>
  <c r="J601" i="61"/>
  <c r="J600" i="61"/>
  <c r="J593" i="61"/>
  <c r="J589" i="61"/>
  <c r="J647" i="61"/>
  <c r="J567" i="61"/>
  <c r="J566" i="61"/>
  <c r="J565" i="61"/>
  <c r="J564" i="61"/>
  <c r="J562" i="61"/>
  <c r="J561" i="61"/>
  <c r="J585" i="61"/>
  <c r="J582" i="61"/>
  <c r="J546" i="61"/>
  <c r="J544" i="61"/>
  <c r="J543" i="61"/>
  <c r="J542" i="61"/>
  <c r="J560" i="61"/>
  <c r="J559" i="61"/>
  <c r="J558" i="61"/>
  <c r="J557" i="61"/>
  <c r="J556" i="61"/>
  <c r="J555" i="61"/>
  <c r="J554" i="61"/>
  <c r="J553" i="61"/>
  <c r="J603" i="61"/>
  <c r="J552" i="61"/>
  <c r="J551" i="61"/>
  <c r="J545" i="61"/>
  <c r="J541" i="61"/>
  <c r="J525" i="61"/>
  <c r="J524" i="61"/>
  <c r="J523" i="61"/>
  <c r="J522" i="61"/>
  <c r="J521" i="61"/>
  <c r="J520" i="61"/>
  <c r="J519" i="61"/>
  <c r="J518" i="61"/>
  <c r="J540" i="61"/>
  <c r="J538" i="61"/>
  <c r="J539" i="61"/>
  <c r="J537" i="61"/>
  <c r="J536" i="61"/>
  <c r="J535" i="61"/>
  <c r="J534" i="61"/>
  <c r="J533" i="61"/>
  <c r="J497" i="61"/>
  <c r="J495" i="61"/>
  <c r="J494" i="61"/>
  <c r="J516" i="61"/>
  <c r="J515" i="61"/>
  <c r="J514" i="61"/>
  <c r="J513" i="61"/>
  <c r="J512" i="61"/>
  <c r="J517" i="61"/>
  <c r="J511" i="61"/>
  <c r="J510" i="61"/>
  <c r="J508" i="61"/>
  <c r="J509" i="61"/>
  <c r="J507" i="61"/>
  <c r="J506" i="61"/>
  <c r="J476" i="61"/>
  <c r="J473" i="61"/>
  <c r="J493" i="61"/>
  <c r="J492" i="61"/>
  <c r="J491" i="61"/>
  <c r="J490" i="61"/>
  <c r="J489" i="61"/>
  <c r="J488" i="61"/>
  <c r="J487" i="61"/>
  <c r="J486" i="61"/>
  <c r="J485" i="61"/>
  <c r="J484" i="61"/>
  <c r="J483" i="61"/>
  <c r="J482" i="61"/>
  <c r="J481" i="61"/>
  <c r="J478" i="61"/>
  <c r="J472" i="61"/>
  <c r="J471" i="61"/>
  <c r="J470" i="61"/>
  <c r="J469" i="61"/>
  <c r="J965" i="61"/>
  <c r="J205" i="61"/>
  <c r="J453" i="61"/>
  <c r="J461" i="61"/>
  <c r="J460" i="61"/>
  <c r="J459" i="61"/>
  <c r="J583" i="61"/>
  <c r="J581" i="61"/>
  <c r="J458" i="61"/>
  <c r="J457" i="61"/>
  <c r="J456" i="61"/>
  <c r="J455" i="61"/>
  <c r="J454" i="61"/>
  <c r="J563" i="61"/>
  <c r="J319" i="61"/>
  <c r="J328" i="61"/>
  <c r="J331" i="61"/>
  <c r="J330" i="61"/>
  <c r="J342" i="61"/>
  <c r="J432" i="61"/>
  <c r="J311" i="61"/>
  <c r="J431" i="61"/>
  <c r="J430" i="61"/>
  <c r="J343" i="61"/>
  <c r="J422" i="61"/>
  <c r="J441" i="61"/>
  <c r="J452" i="61"/>
  <c r="J462" i="61"/>
  <c r="J392" i="61"/>
  <c r="J390" i="61"/>
  <c r="J409" i="61"/>
  <c r="J408" i="61"/>
  <c r="J407" i="61"/>
  <c r="J406" i="61"/>
  <c r="J440" i="61"/>
  <c r="J404" i="61"/>
  <c r="J421" i="61"/>
  <c r="J405" i="61"/>
  <c r="J420" i="61"/>
  <c r="J403" i="61"/>
  <c r="J402" i="61"/>
  <c r="J419" i="61"/>
  <c r="J310" i="61"/>
  <c r="J418" i="61"/>
  <c r="J417" i="61"/>
  <c r="J391" i="61"/>
  <c r="J307" i="61"/>
  <c r="J389" i="61"/>
  <c r="J388" i="61"/>
  <c r="J387" i="61"/>
  <c r="J380" i="61"/>
  <c r="J783" i="61"/>
  <c r="J382" i="61"/>
  <c r="J381" i="61"/>
  <c r="J378" i="61"/>
  <c r="J376" i="61"/>
  <c r="J374" i="61"/>
  <c r="J366" i="61"/>
  <c r="J357" i="61"/>
  <c r="J365" i="61"/>
  <c r="J356" i="61"/>
  <c r="J355" i="61"/>
  <c r="J283" i="61"/>
  <c r="J364" i="61"/>
  <c r="J373" i="61"/>
  <c r="J363" i="61"/>
  <c r="J372" i="61"/>
  <c r="J410" i="61"/>
  <c r="J354" i="61"/>
  <c r="J312" i="61"/>
  <c r="J375" i="61"/>
  <c r="J318" i="61"/>
  <c r="J317" i="61"/>
  <c r="J316" i="61"/>
  <c r="J329" i="61"/>
  <c r="J315" i="61"/>
  <c r="J275" i="61"/>
  <c r="J296" i="61"/>
  <c r="J295" i="61"/>
  <c r="J294" i="61"/>
  <c r="J308" i="61"/>
  <c r="J306" i="61"/>
  <c r="J305" i="61"/>
  <c r="J327" i="61"/>
  <c r="J304" i="61"/>
  <c r="J425" i="61"/>
  <c r="J424" i="61"/>
  <c r="J423" i="61"/>
  <c r="J290" i="61"/>
  <c r="J293" i="61"/>
  <c r="J292" i="61"/>
  <c r="J291" i="61"/>
  <c r="J274" i="61"/>
  <c r="J465" i="61"/>
  <c r="J771" i="61"/>
  <c r="J106" i="61"/>
  <c r="J57" i="61"/>
  <c r="J103" i="61"/>
  <c r="J101" i="61"/>
  <c r="J51" i="61"/>
  <c r="J68" i="61"/>
  <c r="J729" i="61"/>
  <c r="J475" i="61"/>
  <c r="J25" i="61"/>
  <c r="J105" i="61"/>
  <c r="J24" i="61"/>
  <c r="J22" i="61"/>
  <c r="J20" i="61"/>
  <c r="J18" i="61"/>
  <c r="J14" i="61"/>
  <c r="J95" i="61"/>
  <c r="J13" i="61"/>
  <c r="J11" i="61"/>
  <c r="J9" i="61"/>
  <c r="J43" i="61"/>
  <c r="J42" i="61"/>
  <c r="J15" i="61"/>
  <c r="J12" i="61"/>
  <c r="J6" i="61"/>
  <c r="J8" i="61"/>
  <c r="J121" i="61"/>
  <c r="J73" i="61"/>
  <c r="J96" i="61"/>
  <c r="J120" i="61"/>
  <c r="J140" i="61"/>
  <c r="J139" i="61"/>
  <c r="J138" i="61"/>
  <c r="J141" i="61"/>
  <c r="J137" i="61"/>
  <c r="J135" i="61"/>
  <c r="J134" i="61"/>
  <c r="J132" i="61"/>
  <c r="J131" i="61"/>
  <c r="J130" i="61"/>
  <c r="J129" i="61"/>
  <c r="J119" i="61"/>
  <c r="J149" i="61"/>
  <c r="J146" i="61"/>
  <c r="J145" i="61"/>
  <c r="J181" i="61"/>
  <c r="J180" i="61"/>
  <c r="J178" i="61"/>
  <c r="J176" i="61"/>
  <c r="J144" i="61"/>
  <c r="J267" i="61"/>
  <c r="J266" i="61"/>
  <c r="J273" i="61"/>
  <c r="J272" i="61"/>
  <c r="J261" i="61"/>
  <c r="J265" i="61"/>
  <c r="J264" i="61"/>
  <c r="J263" i="61"/>
  <c r="J243" i="61"/>
  <c r="J237" i="61"/>
  <c r="J236" i="61"/>
  <c r="J235" i="61"/>
  <c r="J228" i="61"/>
  <c r="J258" i="61"/>
  <c r="J254" i="61"/>
  <c r="J244" i="61"/>
  <c r="J242" i="61"/>
  <c r="J241" i="61"/>
  <c r="J240" i="61"/>
  <c r="J239" i="61"/>
  <c r="J238" i="61"/>
  <c r="J234" i="61"/>
  <c r="J233" i="61"/>
  <c r="J232" i="61"/>
  <c r="J231" i="61"/>
  <c r="J230" i="61"/>
  <c r="J229" i="61"/>
  <c r="J260" i="61"/>
  <c r="J257" i="61"/>
  <c r="J256" i="61"/>
  <c r="J255" i="61"/>
  <c r="J226" i="61"/>
  <c r="J183" i="61"/>
  <c r="J227" i="61"/>
  <c r="J279" i="61"/>
  <c r="J196" i="61"/>
  <c r="J195" i="61"/>
  <c r="J192" i="61"/>
  <c r="J191" i="61"/>
  <c r="J190" i="61"/>
  <c r="J189" i="61"/>
  <c r="J204" i="61"/>
  <c r="J65" i="61"/>
  <c r="J201" i="61"/>
  <c r="J188" i="61"/>
  <c r="J213" i="61"/>
  <c r="J212" i="61"/>
  <c r="J194" i="61"/>
  <c r="J208" i="61"/>
  <c r="J225" i="61"/>
  <c r="J223" i="61"/>
  <c r="J222" i="61"/>
  <c r="J221" i="61"/>
  <c r="J220" i="61"/>
  <c r="J219" i="61"/>
  <c r="J218" i="61"/>
  <c r="J217" i="61"/>
  <c r="J210" i="61"/>
  <c r="J207" i="61"/>
  <c r="J211" i="61"/>
  <c r="J151" i="61"/>
  <c r="J104" i="61"/>
  <c r="J474" i="61"/>
  <c r="J148" i="61"/>
  <c r="J147" i="61"/>
  <c r="J187" i="61"/>
  <c r="J224" i="61"/>
  <c r="J186" i="61"/>
  <c r="J185" i="61"/>
  <c r="J184" i="61"/>
  <c r="J179" i="61"/>
  <c r="J177" i="61"/>
  <c r="J175" i="61"/>
  <c r="J174" i="61"/>
  <c r="J143" i="61"/>
  <c r="J74" i="61"/>
  <c r="J150" i="61"/>
  <c r="J496" i="61"/>
  <c r="J442" i="61"/>
  <c r="J209" i="61"/>
  <c r="J94" i="61"/>
  <c r="J182" i="61"/>
  <c r="J133" i="61"/>
  <c r="J200" i="61"/>
  <c r="J344" i="61"/>
  <c r="J321" i="61"/>
  <c r="J320" i="61"/>
  <c r="J56" i="61"/>
  <c r="J55" i="61"/>
  <c r="J54" i="61"/>
  <c r="J53" i="61"/>
  <c r="J52" i="61"/>
  <c r="J50" i="61"/>
  <c r="J49" i="61"/>
  <c r="J48" i="61"/>
  <c r="J67" i="61"/>
  <c r="J66" i="61"/>
  <c r="J27" i="61"/>
  <c r="J77" i="61"/>
  <c r="J76" i="61"/>
  <c r="J26" i="61"/>
  <c r="J75" i="61"/>
  <c r="J23" i="61"/>
  <c r="J21" i="61"/>
  <c r="J16" i="61"/>
  <c r="J193" i="61"/>
  <c r="J72" i="61"/>
  <c r="J71" i="61"/>
  <c r="J70" i="61"/>
  <c r="J10" i="61"/>
  <c r="J69" i="61"/>
  <c r="J46" i="61"/>
  <c r="J45" i="61"/>
  <c r="J44" i="61"/>
  <c r="J93" i="61"/>
  <c r="J92" i="61"/>
  <c r="J47" i="61"/>
  <c r="J41" i="61"/>
  <c r="J91" i="61"/>
  <c r="J90" i="61"/>
  <c r="J89" i="61"/>
  <c r="J88" i="61"/>
  <c r="J40" i="61"/>
  <c r="J87" i="61"/>
  <c r="J39" i="61"/>
  <c r="J86" i="61"/>
  <c r="J85" i="61"/>
  <c r="J37" i="61"/>
  <c r="J38" i="61"/>
  <c r="J7" i="61"/>
  <c r="J107" i="61"/>
  <c r="J19" i="61"/>
  <c r="J100" i="61"/>
  <c r="J99" i="61"/>
  <c r="J98" i="61"/>
  <c r="J17" i="61"/>
  <c r="J97" i="61"/>
  <c r="J259" i="61"/>
  <c r="J118" i="61"/>
  <c r="J117" i="61"/>
  <c r="J116" i="61"/>
  <c r="J136" i="61"/>
  <c r="J115" i="61"/>
  <c r="J102" i="61"/>
  <c r="J35" i="61" l="1"/>
  <c r="J112" i="61"/>
  <c r="J429" i="61"/>
  <c r="J974" i="61"/>
  <c r="J450" i="61"/>
  <c r="J948" i="61"/>
  <c r="J1082" i="61"/>
  <c r="J932" i="61"/>
  <c r="J818" i="61"/>
  <c r="J323" i="61"/>
  <c r="J160" i="61"/>
  <c r="J340" i="61"/>
  <c r="J438" i="61"/>
  <c r="J1047" i="61"/>
  <c r="J353" i="61"/>
  <c r="J1026" i="61"/>
  <c r="J1258" i="61"/>
  <c r="J791" i="61"/>
  <c r="J505" i="61"/>
  <c r="J198" i="61"/>
  <c r="J171" i="61"/>
  <c r="J1219" i="61"/>
  <c r="J683" i="61"/>
  <c r="J504" i="61"/>
  <c r="J173" i="61"/>
  <c r="J1216" i="61"/>
  <c r="J142" i="61"/>
  <c r="J428" i="61"/>
  <c r="J947" i="61"/>
  <c r="J303" i="61"/>
  <c r="J1079" i="61"/>
  <c r="J63" i="61"/>
  <c r="J1144" i="61"/>
  <c r="J352" i="61"/>
  <c r="J451" i="61"/>
  <c r="J931" i="61"/>
  <c r="E24" i="66" l="1"/>
  <c r="G24" i="66"/>
  <c r="H24" i="66"/>
  <c r="I24" i="66"/>
  <c r="J24" i="66"/>
  <c r="K24" i="66"/>
  <c r="M24" i="66"/>
  <c r="N24" i="66"/>
  <c r="O24" i="66"/>
  <c r="P24" i="66"/>
  <c r="Q24" i="66"/>
  <c r="R24" i="66"/>
  <c r="S24" i="66"/>
  <c r="T24" i="66"/>
  <c r="U24" i="66"/>
  <c r="A23" i="66"/>
  <c r="A24" i="66"/>
  <c r="A25" i="66"/>
  <c r="A27" i="35"/>
  <c r="A28" i="35"/>
  <c r="E27" i="35"/>
  <c r="G27" i="35"/>
  <c r="H27" i="35"/>
  <c r="I27" i="35"/>
  <c r="J27" i="35"/>
  <c r="K27" i="35"/>
  <c r="H10" i="61"/>
  <c r="G10" i="61"/>
  <c r="D10" i="61"/>
  <c r="C10" i="61"/>
  <c r="A10" i="61"/>
  <c r="H9" i="61"/>
  <c r="G9" i="61"/>
  <c r="D9" i="61"/>
  <c r="C9" i="61"/>
  <c r="A9" i="61"/>
  <c r="H8" i="61"/>
  <c r="G8" i="61"/>
  <c r="D8" i="61"/>
  <c r="C8" i="61"/>
  <c r="A8" i="61"/>
  <c r="A17" i="61"/>
  <c r="BA1291" i="27"/>
  <c r="BA1290" i="27"/>
  <c r="BA1289" i="27"/>
  <c r="BA1288" i="27"/>
  <c r="BA1287" i="27"/>
  <c r="BA1286" i="27"/>
  <c r="BA1285" i="27"/>
  <c r="BA1284" i="27"/>
  <c r="BA1283" i="27"/>
  <c r="BA1282" i="27"/>
  <c r="BA1281" i="27"/>
  <c r="BA1280" i="27"/>
  <c r="BA1279" i="27"/>
  <c r="BA1278" i="27"/>
  <c r="BA1276" i="27"/>
  <c r="BA1275" i="27"/>
  <c r="BA1274" i="27"/>
  <c r="BA1273" i="27"/>
  <c r="BA1272" i="27"/>
  <c r="BA1271" i="27"/>
  <c r="BA1270" i="27"/>
  <c r="BA1269" i="27"/>
  <c r="BA1268" i="27"/>
  <c r="BA1267" i="27"/>
  <c r="BA1266" i="27"/>
  <c r="BA1265" i="27"/>
  <c r="BA1264" i="27"/>
  <c r="BA1263" i="27"/>
  <c r="BA1262" i="27"/>
  <c r="BA1261" i="27"/>
  <c r="BA1260" i="27"/>
  <c r="BA1259" i="27"/>
  <c r="BA1258" i="27"/>
  <c r="BA1257" i="27"/>
  <c r="BA1256" i="27"/>
  <c r="BA1255" i="27"/>
  <c r="BA1254" i="27"/>
  <c r="BA1253" i="27"/>
  <c r="BA1252" i="27"/>
  <c r="BA1251" i="27"/>
  <c r="BA1250" i="27"/>
  <c r="BA1249" i="27"/>
  <c r="BA1248" i="27"/>
  <c r="BA1247" i="27"/>
  <c r="BA1246" i="27"/>
  <c r="BA1245" i="27"/>
  <c r="BA1244" i="27"/>
  <c r="BA1243" i="27"/>
  <c r="BA1242" i="27"/>
  <c r="BA1241" i="27"/>
  <c r="BA1240" i="27"/>
  <c r="BA1239" i="27"/>
  <c r="BA1238" i="27"/>
  <c r="BA1237" i="27"/>
  <c r="BA1236" i="27"/>
  <c r="BA1235" i="27"/>
  <c r="BA1234" i="27"/>
  <c r="BA1233" i="27"/>
  <c r="BA1232" i="27"/>
  <c r="BA1231" i="27"/>
  <c r="BA1230" i="27"/>
  <c r="BA1229" i="27"/>
  <c r="BA1228" i="27"/>
  <c r="BA1227" i="27"/>
  <c r="BA1226" i="27"/>
  <c r="BA1225" i="27"/>
  <c r="BA1224" i="27"/>
  <c r="BA1223" i="27"/>
  <c r="BA1222" i="27"/>
  <c r="BA1221" i="27"/>
  <c r="BA1220" i="27"/>
  <c r="BA1219" i="27"/>
  <c r="BA1218" i="27"/>
  <c r="BA1217" i="27"/>
  <c r="BA1216" i="27"/>
  <c r="BA1215" i="27"/>
  <c r="BA1214" i="27"/>
  <c r="BA1213" i="27"/>
  <c r="BA1212" i="27"/>
  <c r="BA1211" i="27"/>
  <c r="BA1210" i="27"/>
  <c r="BA1209" i="27"/>
  <c r="BA1208" i="27"/>
  <c r="BA1207" i="27"/>
  <c r="BA1206" i="27"/>
  <c r="BA1205" i="27"/>
  <c r="BA1204" i="27"/>
  <c r="BA1203" i="27"/>
  <c r="BA1202" i="27"/>
  <c r="BA1201" i="27"/>
  <c r="BA1200" i="27"/>
  <c r="BA1199" i="27"/>
  <c r="BA1198" i="27"/>
  <c r="BA1197" i="27"/>
  <c r="BA1196" i="27"/>
  <c r="BA1195" i="27"/>
  <c r="BA1194" i="27"/>
  <c r="BA1193" i="27"/>
  <c r="BA1192" i="27"/>
  <c r="BA1191" i="27"/>
  <c r="BA1190" i="27"/>
  <c r="BA1189" i="27"/>
  <c r="BA1188" i="27"/>
  <c r="BA1187" i="27"/>
  <c r="BA1186" i="27"/>
  <c r="BA1185" i="27"/>
  <c r="BA1184" i="27"/>
  <c r="BA1183" i="27"/>
  <c r="BA1182" i="27"/>
  <c r="BA1181" i="27"/>
  <c r="BA1180" i="27"/>
  <c r="BA1179" i="27"/>
  <c r="BA1178" i="27"/>
  <c r="BA1177" i="27"/>
  <c r="BA1176" i="27"/>
  <c r="BA1175" i="27"/>
  <c r="BA1174" i="27"/>
  <c r="BA1173" i="27"/>
  <c r="BA1172" i="27"/>
  <c r="BA1171" i="27"/>
  <c r="BA1170" i="27"/>
  <c r="BA1169" i="27"/>
  <c r="BA1168" i="27"/>
  <c r="BA1167" i="27"/>
  <c r="BA1166" i="27"/>
  <c r="BA1165" i="27"/>
  <c r="BA1164" i="27"/>
  <c r="BA1163" i="27"/>
  <c r="BA1162" i="27"/>
  <c r="BA1161" i="27"/>
  <c r="BA1160" i="27"/>
  <c r="BA1159" i="27"/>
  <c r="BA1158" i="27"/>
  <c r="BA1157" i="27"/>
  <c r="BA1156" i="27"/>
  <c r="BA1155" i="27"/>
  <c r="BA1154" i="27"/>
  <c r="BA1153" i="27"/>
  <c r="BA1152" i="27"/>
  <c r="BA1151" i="27"/>
  <c r="BA1150" i="27"/>
  <c r="BA1149" i="27"/>
  <c r="BA1148" i="27"/>
  <c r="BA1147" i="27"/>
  <c r="BA1146" i="27"/>
  <c r="BA1145" i="27"/>
  <c r="BA1144" i="27"/>
  <c r="BA1143" i="27"/>
  <c r="BA1142" i="27"/>
  <c r="BA1141" i="27"/>
  <c r="BA1140" i="27"/>
  <c r="BA1139" i="27"/>
  <c r="BA1138" i="27"/>
  <c r="BA1137" i="27"/>
  <c r="BA1136" i="27"/>
  <c r="BA1135" i="27"/>
  <c r="BA1134" i="27"/>
  <c r="BA1133" i="27"/>
  <c r="BA1132" i="27"/>
  <c r="BA1131" i="27"/>
  <c r="BA1130" i="27"/>
  <c r="BA1129" i="27"/>
  <c r="BA1128" i="27"/>
  <c r="BA1127" i="27"/>
  <c r="BA1126" i="27"/>
  <c r="BA1125" i="27"/>
  <c r="BA1124" i="27"/>
  <c r="BA1123" i="27"/>
  <c r="BA1122" i="27"/>
  <c r="BA1121" i="27"/>
  <c r="BA1120" i="27"/>
  <c r="BA1119" i="27"/>
  <c r="BA1118" i="27"/>
  <c r="BA1117" i="27"/>
  <c r="BA1116" i="27"/>
  <c r="BA1115" i="27"/>
  <c r="BA1114" i="27"/>
  <c r="BA1113" i="27"/>
  <c r="BA1112" i="27"/>
  <c r="BA1111" i="27"/>
  <c r="BA1110" i="27"/>
  <c r="BA1109" i="27"/>
  <c r="BA1108" i="27"/>
  <c r="BA1107" i="27"/>
  <c r="BA1106" i="27"/>
  <c r="BA1105" i="27"/>
  <c r="BA1104" i="27"/>
  <c r="BA1103" i="27"/>
  <c r="BA1102" i="27"/>
  <c r="BA1101" i="27"/>
  <c r="BA1100" i="27"/>
  <c r="BA1099" i="27"/>
  <c r="BA1098" i="27"/>
  <c r="BA1097" i="27"/>
  <c r="BA1096" i="27"/>
  <c r="BA1095" i="27"/>
  <c r="BA1094" i="27"/>
  <c r="BA1093" i="27"/>
  <c r="BA1092" i="27"/>
  <c r="BA1091" i="27"/>
  <c r="BA1090" i="27"/>
  <c r="BA1089" i="27"/>
  <c r="BA1088" i="27"/>
  <c r="BA1087" i="27"/>
  <c r="BA1086" i="27"/>
  <c r="BA1085" i="27"/>
  <c r="BA1084" i="27"/>
  <c r="BA1083" i="27"/>
  <c r="BA1082" i="27"/>
  <c r="BA1081" i="27"/>
  <c r="BA1080" i="27"/>
  <c r="BA1079" i="27"/>
  <c r="BA1078" i="27"/>
  <c r="BA1077" i="27"/>
  <c r="BA1076" i="27"/>
  <c r="BA1075" i="27"/>
  <c r="BA1074" i="27"/>
  <c r="BA1073" i="27"/>
  <c r="BA1072" i="27"/>
  <c r="BA1071" i="27"/>
  <c r="BA1070" i="27"/>
  <c r="BA1069" i="27"/>
  <c r="BA1068" i="27"/>
  <c r="BA1067" i="27"/>
  <c r="BA1066" i="27"/>
  <c r="BA1065" i="27"/>
  <c r="BA1064" i="27"/>
  <c r="BA1063" i="27"/>
  <c r="BA1062" i="27"/>
  <c r="BA1061" i="27"/>
  <c r="BA1060" i="27"/>
  <c r="BA1059" i="27"/>
  <c r="BA1058" i="27"/>
  <c r="BA1057" i="27"/>
  <c r="BA1056" i="27"/>
  <c r="BA1055" i="27"/>
  <c r="BA1054" i="27"/>
  <c r="BA1053" i="27"/>
  <c r="BA1052" i="27"/>
  <c r="BA1051" i="27"/>
  <c r="BA1050" i="27"/>
  <c r="BA1049" i="27"/>
  <c r="BA1048" i="27"/>
  <c r="BA1047" i="27"/>
  <c r="BA1046" i="27"/>
  <c r="BA1045" i="27"/>
  <c r="BA1044" i="27"/>
  <c r="BA1043" i="27"/>
  <c r="BA1042" i="27"/>
  <c r="BA1041" i="27"/>
  <c r="BA1040" i="27"/>
  <c r="BA1039" i="27"/>
  <c r="BA1038" i="27"/>
  <c r="BA1037" i="27"/>
  <c r="BA1036" i="27"/>
  <c r="BA1035" i="27"/>
  <c r="BA1034" i="27"/>
  <c r="BA1033" i="27"/>
  <c r="BA1032" i="27"/>
  <c r="BA1031" i="27"/>
  <c r="BA1030" i="27"/>
  <c r="BA1029" i="27"/>
  <c r="BA1028" i="27"/>
  <c r="BA1027" i="27"/>
  <c r="BA1026" i="27"/>
  <c r="BA1025" i="27"/>
  <c r="BA1024" i="27"/>
  <c r="BA1023" i="27"/>
  <c r="BA1022" i="27"/>
  <c r="BA1021" i="27"/>
  <c r="BA1020" i="27"/>
  <c r="BA1019" i="27"/>
  <c r="BA1018" i="27"/>
  <c r="BA1017" i="27"/>
  <c r="BA1016" i="27"/>
  <c r="BA1015" i="27"/>
  <c r="BA1014" i="27"/>
  <c r="BA1013" i="27"/>
  <c r="BA1012" i="27"/>
  <c r="BA1011" i="27"/>
  <c r="BA1009" i="27"/>
  <c r="BA1008" i="27"/>
  <c r="BA1007" i="27"/>
  <c r="BA1006" i="27"/>
  <c r="BA1005" i="27"/>
  <c r="BA1004" i="27"/>
  <c r="BA1003" i="27"/>
  <c r="BA1002" i="27"/>
  <c r="BA1001" i="27"/>
  <c r="BA1000" i="27"/>
  <c r="BA999" i="27"/>
  <c r="BA998" i="27"/>
  <c r="BA997" i="27"/>
  <c r="BA996" i="27"/>
  <c r="BA995" i="27"/>
  <c r="BA994" i="27"/>
  <c r="BA993" i="27"/>
  <c r="BA992" i="27"/>
  <c r="BA991" i="27"/>
  <c r="BA990" i="27"/>
  <c r="BA989" i="27"/>
  <c r="BA988" i="27"/>
  <c r="BA987" i="27"/>
  <c r="BA986" i="27"/>
  <c r="BA985" i="27"/>
  <c r="BA984" i="27"/>
  <c r="BA983" i="27"/>
  <c r="BA982" i="27"/>
  <c r="BA981" i="27"/>
  <c r="BA980" i="27"/>
  <c r="BA979" i="27"/>
  <c r="BA978" i="27"/>
  <c r="BA977" i="27"/>
  <c r="BA976" i="27"/>
  <c r="BA975" i="27"/>
  <c r="BA974" i="27"/>
  <c r="BA973" i="27"/>
  <c r="BA972" i="27"/>
  <c r="BA971" i="27"/>
  <c r="BA970" i="27"/>
  <c r="BA969" i="27"/>
  <c r="BA968" i="27"/>
  <c r="BA967" i="27"/>
  <c r="BA966" i="27"/>
  <c r="BA965" i="27"/>
  <c r="BA964" i="27"/>
  <c r="BA963" i="27"/>
  <c r="BA962" i="27"/>
  <c r="BA961" i="27"/>
  <c r="BA960" i="27"/>
  <c r="BA959" i="27"/>
  <c r="BA958" i="27"/>
  <c r="BA957" i="27"/>
  <c r="BA956" i="27"/>
  <c r="BA955" i="27"/>
  <c r="BA954" i="27"/>
  <c r="BA953" i="27"/>
  <c r="BA952" i="27"/>
  <c r="BA951" i="27"/>
  <c r="BA950" i="27"/>
  <c r="BA949" i="27"/>
  <c r="BA948" i="27"/>
  <c r="BA947" i="27"/>
  <c r="BA946" i="27"/>
  <c r="BA945" i="27"/>
  <c r="BA944" i="27"/>
  <c r="BA943" i="27"/>
  <c r="BA942" i="27"/>
  <c r="BA941" i="27"/>
  <c r="BA940" i="27"/>
  <c r="BA939" i="27"/>
  <c r="BA938" i="27"/>
  <c r="BA937" i="27"/>
  <c r="BA936" i="27"/>
  <c r="BA935" i="27"/>
  <c r="BA934" i="27"/>
  <c r="BA933" i="27"/>
  <c r="BA932" i="27"/>
  <c r="BA931" i="27"/>
  <c r="BA930" i="27"/>
  <c r="BA929" i="27"/>
  <c r="BA928" i="27"/>
  <c r="BA927" i="27"/>
  <c r="BA926" i="27"/>
  <c r="BA924" i="27"/>
  <c r="BA923" i="27"/>
  <c r="BA922" i="27"/>
  <c r="BA921" i="27"/>
  <c r="BA920" i="27"/>
  <c r="BA919" i="27"/>
  <c r="BA918" i="27"/>
  <c r="BA917" i="27"/>
  <c r="BA916" i="27"/>
  <c r="BA915" i="27"/>
  <c r="BA914" i="27"/>
  <c r="BA913" i="27"/>
  <c r="BA912" i="27"/>
  <c r="BA911" i="27"/>
  <c r="BA910" i="27"/>
  <c r="BA909" i="27"/>
  <c r="BA908" i="27"/>
  <c r="BA907" i="27"/>
  <c r="BA906" i="27"/>
  <c r="BA905" i="27"/>
  <c r="BA904" i="27"/>
  <c r="BA903" i="27"/>
  <c r="BA902" i="27"/>
  <c r="BA901" i="27"/>
  <c r="BA900" i="27"/>
  <c r="BA899" i="27"/>
  <c r="BA898" i="27"/>
  <c r="BA897" i="27"/>
  <c r="BA896" i="27"/>
  <c r="BA895" i="27"/>
  <c r="BA894" i="27"/>
  <c r="BA893" i="27"/>
  <c r="BA892" i="27"/>
  <c r="BA891" i="27"/>
  <c r="BA890" i="27"/>
  <c r="BA889" i="27"/>
  <c r="BA888" i="27"/>
  <c r="BA887" i="27"/>
  <c r="BA886" i="27"/>
  <c r="BA885" i="27"/>
  <c r="BA884" i="27"/>
  <c r="BA883" i="27"/>
  <c r="BA882" i="27"/>
  <c r="BA881" i="27"/>
  <c r="BA880" i="27"/>
  <c r="BA879" i="27"/>
  <c r="BA878" i="27"/>
  <c r="BA877" i="27"/>
  <c r="BA876" i="27"/>
  <c r="BA875" i="27"/>
  <c r="BA871" i="27"/>
  <c r="BA870" i="27"/>
  <c r="BA869" i="27"/>
  <c r="BA868" i="27"/>
  <c r="BA867" i="27"/>
  <c r="BA866" i="27"/>
  <c r="BA865" i="27"/>
  <c r="BA864" i="27"/>
  <c r="BA863" i="27"/>
  <c r="BA862" i="27"/>
  <c r="BA861" i="27"/>
  <c r="BA860" i="27"/>
  <c r="BA859" i="27"/>
  <c r="BA849" i="27"/>
  <c r="BA848" i="27"/>
  <c r="BA847" i="27"/>
  <c r="BA846" i="27"/>
  <c r="BA845" i="27"/>
  <c r="BA844" i="27"/>
  <c r="BA842" i="27"/>
  <c r="BA841" i="27"/>
  <c r="BA840" i="27"/>
  <c r="BA839" i="27"/>
  <c r="BA838" i="27"/>
  <c r="BA837" i="27"/>
  <c r="BA836" i="27"/>
  <c r="BA835" i="27"/>
  <c r="BA831" i="27"/>
  <c r="BA830" i="27"/>
  <c r="BA829" i="27"/>
  <c r="BA828" i="27"/>
  <c r="BA827" i="27"/>
  <c r="BA825" i="27"/>
  <c r="BA824" i="27"/>
  <c r="BA823" i="27"/>
  <c r="BA822" i="27"/>
  <c r="BA821" i="27"/>
  <c r="BA820" i="27"/>
  <c r="BA819" i="27"/>
  <c r="BA818" i="27"/>
  <c r="BA817" i="27"/>
  <c r="BA816" i="27"/>
  <c r="BA814" i="27"/>
  <c r="BA813" i="27"/>
  <c r="BA812" i="27"/>
  <c r="BA811" i="27"/>
  <c r="BA810" i="27"/>
  <c r="BA809" i="27"/>
  <c r="BA808" i="27"/>
  <c r="BA807" i="27"/>
  <c r="BA805" i="27"/>
  <c r="BA804" i="27"/>
  <c r="BA803" i="27"/>
  <c r="BA796" i="27"/>
  <c r="BA795" i="27"/>
  <c r="BA794" i="27"/>
  <c r="BA793" i="27"/>
  <c r="BA792" i="27"/>
  <c r="BA791" i="27"/>
  <c r="BA790" i="27"/>
  <c r="BA789" i="27"/>
  <c r="BA788" i="27"/>
  <c r="BA786" i="27"/>
  <c r="BA785" i="27"/>
  <c r="BA784" i="27"/>
  <c r="BA783" i="27"/>
  <c r="BA782" i="27"/>
  <c r="BA781" i="27"/>
  <c r="BA780" i="27"/>
  <c r="BA779" i="27"/>
  <c r="BA778" i="27"/>
  <c r="BA777" i="27"/>
  <c r="BA776" i="27"/>
  <c r="BA775" i="27"/>
  <c r="BA774" i="27"/>
  <c r="BA773" i="27"/>
  <c r="BA771" i="27"/>
  <c r="BA770" i="27"/>
  <c r="BA769" i="27"/>
  <c r="BA757" i="27"/>
  <c r="BA756" i="27"/>
  <c r="BA755" i="27"/>
  <c r="BA754" i="27"/>
  <c r="BA753" i="27"/>
  <c r="BA752" i="27"/>
  <c r="BA751" i="27"/>
  <c r="BA750" i="27"/>
  <c r="BA749" i="27"/>
  <c r="BA748" i="27"/>
  <c r="BA747" i="27"/>
  <c r="BA746" i="27"/>
  <c r="BA736" i="27"/>
  <c r="BA735" i="27"/>
  <c r="BA734" i="27"/>
  <c r="BA733" i="27"/>
  <c r="BA732" i="27"/>
  <c r="BA731" i="27"/>
  <c r="BA730" i="27"/>
  <c r="BA729" i="27"/>
  <c r="BA728" i="27"/>
  <c r="BA727" i="27"/>
  <c r="BA726" i="27"/>
  <c r="BA725" i="27"/>
  <c r="BA724" i="27"/>
  <c r="BA723" i="27"/>
  <c r="BA722" i="27"/>
  <c r="BA721" i="27"/>
  <c r="BA720" i="27"/>
  <c r="BA719" i="27"/>
  <c r="BA718" i="27"/>
  <c r="BA717" i="27"/>
  <c r="BA716" i="27"/>
  <c r="BA715" i="27"/>
  <c r="BA714" i="27"/>
  <c r="BA713" i="27"/>
  <c r="BA712" i="27"/>
  <c r="BA711" i="27"/>
  <c r="BA710" i="27"/>
  <c r="BA709" i="27"/>
  <c r="BA708" i="27"/>
  <c r="BA707" i="27"/>
  <c r="BA706" i="27"/>
  <c r="BA699" i="27"/>
  <c r="BA698" i="27"/>
  <c r="BA697" i="27"/>
  <c r="BA696" i="27"/>
  <c r="BA695" i="27"/>
  <c r="BA694" i="27"/>
  <c r="BA693" i="27"/>
  <c r="BA692" i="27"/>
  <c r="BA691" i="27"/>
  <c r="BA690" i="27"/>
  <c r="BA689" i="27"/>
  <c r="BA688" i="27"/>
  <c r="BA687" i="27"/>
  <c r="BA686" i="27"/>
  <c r="BA685" i="27"/>
  <c r="BA684" i="27"/>
  <c r="BA683" i="27"/>
  <c r="BA682" i="27"/>
  <c r="BA681" i="27"/>
  <c r="BA680" i="27"/>
  <c r="BA679" i="27"/>
  <c r="BA678" i="27"/>
  <c r="BA677" i="27"/>
  <c r="BA676" i="27"/>
  <c r="BA675" i="27"/>
  <c r="BA674" i="27"/>
  <c r="BA673" i="27"/>
  <c r="BA672" i="27"/>
  <c r="BA671" i="27"/>
  <c r="BA670" i="27"/>
  <c r="BA669" i="27"/>
  <c r="BA668" i="27"/>
  <c r="BA667" i="27"/>
  <c r="BA666" i="27"/>
  <c r="BA665" i="27"/>
  <c r="BA664" i="27"/>
  <c r="BA663" i="27"/>
  <c r="BA662" i="27"/>
  <c r="BA661" i="27"/>
  <c r="BA652" i="27"/>
  <c r="BA651" i="27"/>
  <c r="BA650" i="27"/>
  <c r="BA649" i="27"/>
  <c r="BA648" i="27"/>
  <c r="BA647" i="27"/>
  <c r="BA646" i="27"/>
  <c r="BA645" i="27"/>
  <c r="BA644" i="27"/>
  <c r="BA643" i="27"/>
  <c r="BA642" i="27"/>
  <c r="BA641" i="27"/>
  <c r="BA640" i="27"/>
  <c r="BA638" i="27"/>
  <c r="BA637" i="27"/>
  <c r="BA636" i="27"/>
  <c r="BA635" i="27"/>
  <c r="BA634" i="27"/>
  <c r="BA633" i="27"/>
  <c r="BA632" i="27"/>
  <c r="BA631" i="27"/>
  <c r="BA630" i="27"/>
  <c r="BA629" i="27"/>
  <c r="BA628" i="27"/>
  <c r="BA627" i="27"/>
  <c r="BA626" i="27"/>
  <c r="BA625" i="27"/>
  <c r="BA624" i="27"/>
  <c r="BA623" i="27"/>
  <c r="BA622" i="27"/>
  <c r="BA621" i="27"/>
  <c r="BA620" i="27"/>
  <c r="BA619" i="27"/>
  <c r="BA618" i="27"/>
  <c r="BA617" i="27"/>
  <c r="BA616" i="27"/>
  <c r="BA615" i="27"/>
  <c r="BA614" i="27"/>
  <c r="BA613" i="27"/>
  <c r="BA612" i="27"/>
  <c r="BA611" i="27"/>
  <c r="BA610" i="27"/>
  <c r="BA609" i="27"/>
  <c r="BA608" i="27"/>
  <c r="BA607" i="27"/>
  <c r="BA606" i="27"/>
  <c r="BA605" i="27"/>
  <c r="BA604" i="27"/>
  <c r="BA603" i="27"/>
  <c r="BA602" i="27"/>
  <c r="BA601" i="27"/>
  <c r="BA600" i="27"/>
  <c r="BA599" i="27"/>
  <c r="BA598" i="27"/>
  <c r="BA597" i="27"/>
  <c r="BA596" i="27"/>
  <c r="BA595" i="27"/>
  <c r="BA594" i="27"/>
  <c r="BA593" i="27"/>
  <c r="BA592" i="27"/>
  <c r="BA591" i="27"/>
  <c r="BA590" i="27"/>
  <c r="BA589" i="27"/>
  <c r="BA588" i="27"/>
  <c r="BA587" i="27"/>
  <c r="BA586" i="27"/>
  <c r="BA585" i="27"/>
  <c r="BA584" i="27"/>
  <c r="BA583" i="27"/>
  <c r="BA582" i="27"/>
  <c r="BA581" i="27"/>
  <c r="BA580" i="27"/>
  <c r="BA579" i="27"/>
  <c r="BA578" i="27"/>
  <c r="BA577" i="27"/>
  <c r="BA576" i="27"/>
  <c r="BA575" i="27"/>
  <c r="BA574" i="27"/>
  <c r="BA573" i="27"/>
  <c r="BA572" i="27"/>
  <c r="BA571" i="27"/>
  <c r="BA570" i="27"/>
  <c r="BA569" i="27"/>
  <c r="BA568" i="27"/>
  <c r="BA567" i="27"/>
  <c r="BA566" i="27"/>
  <c r="BA565" i="27"/>
  <c r="BA564" i="27"/>
  <c r="BA563" i="27"/>
  <c r="BA562" i="27"/>
  <c r="BA561" i="27"/>
  <c r="BA560" i="27"/>
  <c r="BA559" i="27"/>
  <c r="BA558" i="27"/>
  <c r="BA557" i="27"/>
  <c r="BA556" i="27"/>
  <c r="BA555" i="27"/>
  <c r="BA554" i="27"/>
  <c r="BA553" i="27"/>
  <c r="BA552" i="27"/>
  <c r="BA551" i="27"/>
  <c r="BA550" i="27"/>
  <c r="BA549" i="27"/>
  <c r="BA548" i="27"/>
  <c r="BA547" i="27"/>
  <c r="BA546" i="27"/>
  <c r="BA545" i="27"/>
  <c r="BA544" i="27"/>
  <c r="BA543" i="27"/>
  <c r="BA542" i="27"/>
  <c r="BA541" i="27"/>
  <c r="BA540" i="27"/>
  <c r="BA539" i="27"/>
  <c r="BA538" i="27"/>
  <c r="BA537" i="27"/>
  <c r="BA536" i="27"/>
  <c r="BA535" i="27"/>
  <c r="BA534" i="27"/>
  <c r="BA533" i="27"/>
  <c r="BA532" i="27"/>
  <c r="BA531" i="27"/>
  <c r="BA530" i="27"/>
  <c r="BA529" i="27"/>
  <c r="BA528" i="27"/>
  <c r="BA527" i="27"/>
  <c r="BA526" i="27"/>
  <c r="BA525" i="27"/>
  <c r="BA524" i="27"/>
  <c r="BA523" i="27"/>
  <c r="BA522" i="27"/>
  <c r="BA521" i="27"/>
  <c r="BA520" i="27"/>
  <c r="BA519" i="27"/>
  <c r="BA518" i="27"/>
  <c r="BA517" i="27"/>
  <c r="BA516" i="27"/>
  <c r="BA515" i="27"/>
  <c r="BA514" i="27"/>
  <c r="BA513" i="27"/>
  <c r="BA512" i="27"/>
  <c r="BA511" i="27"/>
  <c r="BA510" i="27"/>
  <c r="BA509" i="27"/>
  <c r="BA508" i="27"/>
  <c r="BA507" i="27"/>
  <c r="BA506" i="27"/>
  <c r="BA505" i="27"/>
  <c r="BA504" i="27"/>
  <c r="BA503" i="27"/>
  <c r="BA502" i="27"/>
  <c r="BA501" i="27"/>
  <c r="BA500" i="27"/>
  <c r="BA499" i="27"/>
  <c r="BA498" i="27"/>
  <c r="BA497" i="27"/>
  <c r="BA496" i="27"/>
  <c r="BA495" i="27"/>
  <c r="BA494" i="27"/>
  <c r="BA493" i="27"/>
  <c r="BA492" i="27"/>
  <c r="BA491" i="27"/>
  <c r="BA490" i="27"/>
  <c r="BA489" i="27"/>
  <c r="BA488" i="27"/>
  <c r="BA487" i="27"/>
  <c r="BA486" i="27"/>
  <c r="BA485" i="27"/>
  <c r="BA484" i="27"/>
  <c r="BA483" i="27"/>
  <c r="BA482" i="27"/>
  <c r="BA481" i="27"/>
  <c r="BA480" i="27"/>
  <c r="BA479" i="27"/>
  <c r="BA478" i="27"/>
  <c r="BA477" i="27"/>
  <c r="BA476" i="27"/>
  <c r="BA475" i="27"/>
  <c r="BA474" i="27"/>
  <c r="BA473" i="27"/>
  <c r="BA472" i="27"/>
  <c r="BA471" i="27"/>
  <c r="BA470" i="27"/>
  <c r="BA469" i="27"/>
  <c r="BA468" i="27"/>
  <c r="BA467" i="27"/>
  <c r="BA466" i="27"/>
  <c r="BA465" i="27"/>
  <c r="BA464" i="27"/>
  <c r="BA463" i="27"/>
  <c r="BA462" i="27"/>
  <c r="BA461" i="27"/>
  <c r="BA460" i="27"/>
  <c r="BA459" i="27"/>
  <c r="BA458" i="27"/>
  <c r="BA457" i="27"/>
  <c r="BA456" i="27"/>
  <c r="BA455" i="27"/>
  <c r="BA454" i="27"/>
  <c r="BA453" i="27"/>
  <c r="BA452" i="27"/>
  <c r="BA451" i="27"/>
  <c r="BA450" i="27"/>
  <c r="BA449" i="27"/>
  <c r="BA448" i="27"/>
  <c r="BA447" i="27"/>
  <c r="BA446" i="27"/>
  <c r="BA445" i="27"/>
  <c r="BA444" i="27"/>
  <c r="BA443" i="27"/>
  <c r="BA442" i="27"/>
  <c r="BA441" i="27"/>
  <c r="BA440" i="27"/>
  <c r="BA439" i="27"/>
  <c r="BA438" i="27"/>
  <c r="BA437" i="27"/>
  <c r="BA436" i="27"/>
  <c r="BA435" i="27"/>
  <c r="BA434" i="27"/>
  <c r="BA433" i="27"/>
  <c r="BA432" i="27"/>
  <c r="BA431" i="27"/>
  <c r="BA430" i="27"/>
  <c r="BA429" i="27"/>
  <c r="BA428" i="27"/>
  <c r="BA427" i="27"/>
  <c r="BA426" i="27"/>
  <c r="BA425" i="27"/>
  <c r="BA424" i="27"/>
  <c r="BA423" i="27"/>
  <c r="BA422" i="27"/>
  <c r="BA421" i="27"/>
  <c r="BA420" i="27"/>
  <c r="BA419" i="27"/>
  <c r="BA418" i="27"/>
  <c r="BA417" i="27"/>
  <c r="BA416" i="27"/>
  <c r="BA415" i="27"/>
  <c r="BA414" i="27"/>
  <c r="BA413" i="27"/>
  <c r="BA412" i="27"/>
  <c r="BA411" i="27"/>
  <c r="BA410" i="27"/>
  <c r="BA409" i="27"/>
  <c r="BA408" i="27"/>
  <c r="BA407" i="27"/>
  <c r="BA406" i="27"/>
  <c r="BA405" i="27"/>
  <c r="BA404" i="27"/>
  <c r="BA403" i="27"/>
  <c r="BA402" i="27"/>
  <c r="BA401" i="27"/>
  <c r="BA400" i="27"/>
  <c r="BA399" i="27"/>
  <c r="BA398" i="27"/>
  <c r="BA397" i="27"/>
  <c r="BA396" i="27"/>
  <c r="BA395" i="27"/>
  <c r="BA394" i="27"/>
  <c r="BA393" i="27"/>
  <c r="BA392" i="27"/>
  <c r="BA391" i="27"/>
  <c r="BA390" i="27"/>
  <c r="BA389" i="27"/>
  <c r="BA388" i="27"/>
  <c r="BA387" i="27"/>
  <c r="BA386" i="27"/>
  <c r="BA385" i="27"/>
  <c r="BA384" i="27"/>
  <c r="BA383" i="27"/>
  <c r="BA382" i="27"/>
  <c r="BA381" i="27"/>
  <c r="BA380" i="27"/>
  <c r="BA378" i="27"/>
  <c r="BA377" i="27"/>
  <c r="BA376" i="27"/>
  <c r="BA375" i="27"/>
  <c r="BA374" i="27"/>
  <c r="BA373" i="27"/>
  <c r="BA372" i="27"/>
  <c r="BA371" i="27"/>
  <c r="BA370" i="27"/>
  <c r="BA369" i="27"/>
  <c r="BA368" i="27"/>
  <c r="BA367" i="27"/>
  <c r="BA366" i="27"/>
  <c r="BA365" i="27"/>
  <c r="BA364" i="27"/>
  <c r="BA363" i="27"/>
  <c r="BA362" i="27"/>
  <c r="BA361" i="27"/>
  <c r="BA360" i="27"/>
  <c r="BA359" i="27"/>
  <c r="BA358" i="27"/>
  <c r="BA357" i="27"/>
  <c r="BA356" i="27"/>
  <c r="BA355" i="27"/>
  <c r="BA354" i="27"/>
  <c r="BA353" i="27"/>
  <c r="BA352" i="27"/>
  <c r="BA351" i="27"/>
  <c r="BA350" i="27"/>
  <c r="BA349" i="27"/>
  <c r="BA348" i="27"/>
  <c r="BA347" i="27"/>
  <c r="BA346" i="27"/>
  <c r="BA345" i="27"/>
  <c r="BA344" i="27"/>
  <c r="BA343" i="27"/>
  <c r="BA342" i="27"/>
  <c r="BA341" i="27"/>
  <c r="BA340" i="27"/>
  <c r="BA339" i="27"/>
  <c r="BA338" i="27"/>
  <c r="BA337" i="27"/>
  <c r="BA336" i="27"/>
  <c r="BA335" i="27"/>
  <c r="BA334" i="27"/>
  <c r="BA333" i="27"/>
  <c r="BA332" i="27"/>
  <c r="BA331" i="27"/>
  <c r="BA330" i="27"/>
  <c r="BA329" i="27"/>
  <c r="BA328" i="27"/>
  <c r="BA327" i="27"/>
  <c r="BA326" i="27"/>
  <c r="BA325" i="27"/>
  <c r="BA324" i="27"/>
  <c r="BA323" i="27"/>
  <c r="BA322" i="27"/>
  <c r="BA321" i="27"/>
  <c r="BA320" i="27"/>
  <c r="BA319" i="27"/>
  <c r="BA318" i="27"/>
  <c r="BA317" i="27"/>
  <c r="BA316" i="27"/>
  <c r="BA315" i="27"/>
  <c r="BA314" i="27"/>
  <c r="BA313" i="27"/>
  <c r="BA312" i="27"/>
  <c r="BA311" i="27"/>
  <c r="BA310" i="27"/>
  <c r="BA309" i="27"/>
  <c r="BA308" i="27"/>
  <c r="BA307" i="27"/>
  <c r="BA306" i="27"/>
  <c r="BA305" i="27"/>
  <c r="BA304" i="27"/>
  <c r="BA303" i="27"/>
  <c r="BA302" i="27"/>
  <c r="BA301" i="27"/>
  <c r="BA300" i="27"/>
  <c r="BA299" i="27"/>
  <c r="BA298" i="27"/>
  <c r="BA297" i="27"/>
  <c r="BA296" i="27"/>
  <c r="BA295" i="27"/>
  <c r="BA294" i="27"/>
  <c r="BA293" i="27"/>
  <c r="BA292" i="27"/>
  <c r="BA291" i="27"/>
  <c r="BA290" i="27"/>
  <c r="BA289" i="27"/>
  <c r="BA288" i="27"/>
  <c r="BA287" i="27"/>
  <c r="BA286" i="27"/>
  <c r="BA285" i="27"/>
  <c r="BA284" i="27"/>
  <c r="BA283" i="27"/>
  <c r="BA282" i="27"/>
  <c r="BA281" i="27"/>
  <c r="BA279" i="27"/>
  <c r="BA278" i="27"/>
  <c r="BA277" i="27"/>
  <c r="BA276" i="27"/>
  <c r="BA275" i="27"/>
  <c r="BA274" i="27"/>
  <c r="BA273" i="27"/>
  <c r="BA272" i="27"/>
  <c r="BA271" i="27"/>
  <c r="BA270" i="27"/>
  <c r="BA269" i="27"/>
  <c r="BA268" i="27"/>
  <c r="BA267" i="27"/>
  <c r="BA266" i="27"/>
  <c r="BA265" i="27"/>
  <c r="BA263" i="27"/>
  <c r="BA261" i="27"/>
  <c r="BA260" i="27"/>
  <c r="BA259" i="27"/>
  <c r="BA258" i="27"/>
  <c r="BA257" i="27"/>
  <c r="BA256" i="27"/>
  <c r="BA255" i="27"/>
  <c r="BA254" i="27"/>
  <c r="BA253" i="27"/>
  <c r="BA252" i="27"/>
  <c r="BA251" i="27"/>
  <c r="BA250" i="27"/>
  <c r="BA249" i="27"/>
  <c r="BA248" i="27"/>
  <c r="BA247" i="27"/>
  <c r="BA246" i="27"/>
  <c r="BA245" i="27"/>
  <c r="BA244" i="27"/>
  <c r="BA243" i="27"/>
  <c r="BA242" i="27"/>
  <c r="BA241" i="27"/>
  <c r="BA240" i="27"/>
  <c r="BA239" i="27"/>
  <c r="BA238" i="27"/>
  <c r="BA237" i="27"/>
  <c r="BA236" i="27"/>
  <c r="BA235" i="27"/>
  <c r="BA234" i="27"/>
  <c r="BA233" i="27"/>
  <c r="BA232" i="27"/>
  <c r="BA231" i="27"/>
  <c r="BA230" i="27"/>
  <c r="BA229" i="27"/>
  <c r="BA228" i="27"/>
  <c r="BA227" i="27"/>
  <c r="BA226" i="27"/>
  <c r="BA225" i="27"/>
  <c r="BA224" i="27"/>
  <c r="BA223" i="27"/>
  <c r="BA222" i="27"/>
  <c r="BA221" i="27"/>
  <c r="BA220" i="27"/>
  <c r="BA219" i="27"/>
  <c r="BA218" i="27"/>
  <c r="BA217" i="27"/>
  <c r="BA216" i="27"/>
  <c r="BA215" i="27"/>
  <c r="BA214" i="27"/>
  <c r="BA213" i="27"/>
  <c r="BA212" i="27"/>
  <c r="BA211" i="27"/>
  <c r="BA210" i="27"/>
  <c r="BA209" i="27"/>
  <c r="BA208" i="27"/>
  <c r="BA207" i="27"/>
  <c r="BA206" i="27"/>
  <c r="BA205" i="27"/>
  <c r="BA204" i="27"/>
  <c r="BA203" i="27"/>
  <c r="BA202" i="27"/>
  <c r="BA201" i="27"/>
  <c r="BA200" i="27"/>
  <c r="BA199" i="27"/>
  <c r="BA198" i="27"/>
  <c r="BA197" i="27"/>
  <c r="BA196" i="27"/>
  <c r="BA195" i="27"/>
  <c r="BA194" i="27"/>
  <c r="BA193" i="27"/>
  <c r="BA192" i="27"/>
  <c r="BA191" i="27"/>
  <c r="BA190" i="27"/>
  <c r="BA189" i="27"/>
  <c r="BA188" i="27"/>
  <c r="BA187" i="27"/>
  <c r="BA186" i="27"/>
  <c r="BA185" i="27"/>
  <c r="BA184" i="27"/>
  <c r="BA183" i="27"/>
  <c r="BA182" i="27"/>
  <c r="BA181" i="27"/>
  <c r="BA180" i="27"/>
  <c r="BA179" i="27"/>
  <c r="BA178" i="27"/>
  <c r="BA177" i="27"/>
  <c r="BA176" i="27"/>
  <c r="BA175" i="27"/>
  <c r="BA174" i="27"/>
  <c r="BA173" i="27"/>
  <c r="BA172" i="27"/>
  <c r="BA171" i="27"/>
  <c r="BA170" i="27"/>
  <c r="BA169" i="27"/>
  <c r="BA168" i="27"/>
  <c r="BA167" i="27"/>
  <c r="BA166" i="27"/>
  <c r="BA165" i="27"/>
  <c r="BA164" i="27"/>
  <c r="BA163" i="27"/>
  <c r="BA162" i="27"/>
  <c r="BA161" i="27"/>
  <c r="BA160" i="27"/>
  <c r="BA159" i="27"/>
  <c r="BA158" i="27"/>
  <c r="BA157" i="27"/>
  <c r="BA156" i="27"/>
  <c r="BA155" i="27"/>
  <c r="BA154" i="27"/>
  <c r="BA153" i="27"/>
  <c r="BA152" i="27"/>
  <c r="BA151" i="27"/>
  <c r="BA150" i="27"/>
  <c r="BA149" i="27"/>
  <c r="BA148" i="27"/>
  <c r="BA147" i="27"/>
  <c r="BA146" i="27"/>
  <c r="BA145" i="27"/>
  <c r="BA144" i="27"/>
  <c r="BA143" i="27"/>
  <c r="BA142" i="27"/>
  <c r="BA141" i="27"/>
  <c r="BA140" i="27"/>
  <c r="BA139" i="27"/>
  <c r="BA138" i="27"/>
  <c r="BA137" i="27"/>
  <c r="BA136" i="27"/>
  <c r="BA135" i="27"/>
  <c r="BA134" i="27"/>
  <c r="BA133" i="27"/>
  <c r="BA132" i="27"/>
  <c r="BA131" i="27"/>
  <c r="BA130" i="27"/>
  <c r="BA129" i="27"/>
  <c r="BA128" i="27"/>
  <c r="BA127" i="27"/>
  <c r="BA126" i="27"/>
  <c r="BA125" i="27"/>
  <c r="BA124" i="27"/>
  <c r="BA123" i="27"/>
  <c r="BA122" i="27"/>
  <c r="BA121" i="27"/>
  <c r="BA120" i="27"/>
  <c r="BA119" i="27"/>
  <c r="BA118" i="27"/>
  <c r="BA117" i="27"/>
  <c r="BA116" i="27"/>
  <c r="BA115" i="27"/>
  <c r="BA114" i="27"/>
  <c r="BA113" i="27"/>
  <c r="BA112" i="27"/>
  <c r="BA111" i="27"/>
  <c r="BA110" i="27"/>
  <c r="BA109" i="27"/>
  <c r="BA108" i="27"/>
  <c r="BA107" i="27"/>
  <c r="BA106" i="27"/>
  <c r="BA105" i="27"/>
  <c r="BA104" i="27"/>
  <c r="BA103" i="27"/>
  <c r="BA102" i="27"/>
  <c r="BA101" i="27"/>
  <c r="BA100" i="27"/>
  <c r="BA99" i="27"/>
  <c r="BA98" i="27"/>
  <c r="BA97" i="27"/>
  <c r="BA96" i="27"/>
  <c r="BA95" i="27"/>
  <c r="BA94" i="27"/>
  <c r="BA93" i="27"/>
  <c r="BA92" i="27"/>
  <c r="BA91" i="27"/>
  <c r="BA90" i="27"/>
  <c r="BA89" i="27"/>
  <c r="BA88" i="27"/>
  <c r="BA87" i="27"/>
  <c r="BA86" i="27"/>
  <c r="BA85" i="27"/>
  <c r="BA84" i="27"/>
  <c r="BA83" i="27"/>
  <c r="BA82" i="27"/>
  <c r="BA81" i="27"/>
  <c r="BA80" i="27"/>
  <c r="BA79" i="27"/>
  <c r="BA78" i="27"/>
  <c r="BA77" i="27"/>
  <c r="BA76" i="27"/>
  <c r="BA75" i="27"/>
  <c r="BA74" i="27"/>
  <c r="BA73" i="27"/>
  <c r="BA72" i="27"/>
  <c r="BA71" i="27"/>
  <c r="BA70" i="27"/>
  <c r="BA69" i="27"/>
  <c r="BA68" i="27"/>
  <c r="BA67" i="27"/>
  <c r="BA66" i="27"/>
  <c r="BA65" i="27"/>
  <c r="BA64" i="27"/>
  <c r="BA63" i="27"/>
  <c r="BA62" i="27"/>
  <c r="BA61" i="27"/>
  <c r="BA60" i="27"/>
  <c r="BA59" i="27"/>
  <c r="BA58" i="27"/>
  <c r="BA57" i="27"/>
  <c r="BA56" i="27"/>
  <c r="BA55" i="27"/>
  <c r="BA54" i="27"/>
  <c r="BA53" i="27"/>
  <c r="BA52" i="27"/>
  <c r="BA51" i="27"/>
  <c r="BA50" i="27"/>
  <c r="BA49" i="27"/>
  <c r="BA48" i="27"/>
  <c r="BA47" i="27"/>
  <c r="BA46" i="27"/>
  <c r="BA45" i="27"/>
  <c r="BA44" i="27"/>
  <c r="BA43" i="27"/>
  <c r="BA42" i="27"/>
  <c r="BA41" i="27"/>
  <c r="BA40" i="27"/>
  <c r="BA39" i="27"/>
  <c r="BA38" i="27"/>
  <c r="BA37" i="27"/>
  <c r="BA36" i="27"/>
  <c r="BA35" i="27"/>
  <c r="BA34" i="27"/>
  <c r="BA33" i="27"/>
  <c r="BA32" i="27"/>
  <c r="BA31" i="27"/>
  <c r="BA30" i="27"/>
  <c r="BA29" i="27"/>
  <c r="BA28" i="27"/>
  <c r="BA27" i="27"/>
  <c r="BA26" i="27"/>
  <c r="BA25" i="27"/>
  <c r="BA24" i="27"/>
  <c r="BA23" i="27"/>
  <c r="BA22" i="27"/>
  <c r="BA21" i="27"/>
  <c r="BA20" i="27"/>
  <c r="BA19" i="27"/>
  <c r="BA18" i="27"/>
  <c r="BA17" i="27"/>
  <c r="BA16" i="27"/>
  <c r="BA15" i="27"/>
  <c r="BA14" i="27"/>
  <c r="BA13" i="27"/>
  <c r="BA12" i="27"/>
  <c r="BA11" i="27"/>
  <c r="BA10" i="27"/>
  <c r="BA9" i="27"/>
  <c r="BA8" i="27"/>
  <c r="BA7" i="27"/>
  <c r="BA6" i="27"/>
  <c r="I10" i="61" l="1"/>
  <c r="K10" i="61" s="1"/>
  <c r="I9" i="61"/>
  <c r="K9" i="61" s="1"/>
  <c r="I8" i="61"/>
  <c r="K8" i="61" s="1"/>
  <c r="AK116" i="66" l="1"/>
  <c r="AJ116" i="66"/>
  <c r="AD116" i="66" l="1"/>
  <c r="AL116" i="66"/>
  <c r="AE116" i="66"/>
  <c r="AF116" i="66"/>
  <c r="AG116" i="66"/>
  <c r="AH116" i="66"/>
  <c r="AI116" i="66"/>
  <c r="H1257" i="61" l="1"/>
  <c r="G1257" i="61"/>
  <c r="D1257" i="61"/>
  <c r="C1257" i="61"/>
  <c r="A1257" i="61"/>
  <c r="H1256" i="61"/>
  <c r="G1256" i="61"/>
  <c r="D1256" i="61"/>
  <c r="C1256" i="61"/>
  <c r="A1256" i="61"/>
  <c r="H1255" i="61"/>
  <c r="G1255" i="61"/>
  <c r="D1255" i="61"/>
  <c r="C1255" i="61"/>
  <c r="A1255" i="61"/>
  <c r="H1254" i="61"/>
  <c r="G1254" i="61"/>
  <c r="D1254" i="61"/>
  <c r="C1254" i="61"/>
  <c r="A1254" i="61"/>
  <c r="H1227" i="61"/>
  <c r="G1227" i="61"/>
  <c r="D1227" i="61"/>
  <c r="C1227" i="61"/>
  <c r="A1227" i="61"/>
  <c r="H1226" i="61"/>
  <c r="G1226" i="61"/>
  <c r="D1226" i="61"/>
  <c r="C1226" i="61"/>
  <c r="A1226" i="61"/>
  <c r="H1225" i="61"/>
  <c r="G1225" i="61"/>
  <c r="D1225" i="61"/>
  <c r="C1225" i="61"/>
  <c r="A1225" i="61"/>
  <c r="H1224" i="61"/>
  <c r="G1224" i="61"/>
  <c r="D1224" i="61"/>
  <c r="C1224" i="61"/>
  <c r="A1224" i="61"/>
  <c r="H1223" i="61"/>
  <c r="G1223" i="61"/>
  <c r="D1223" i="61"/>
  <c r="C1223" i="61"/>
  <c r="A1223" i="61"/>
  <c r="H1222" i="61"/>
  <c r="G1222" i="61"/>
  <c r="D1222" i="61"/>
  <c r="C1222" i="61"/>
  <c r="A1222" i="61"/>
  <c r="H1221" i="61"/>
  <c r="G1221" i="61"/>
  <c r="D1221" i="61"/>
  <c r="C1221" i="61"/>
  <c r="A1221" i="61"/>
  <c r="H1220" i="61"/>
  <c r="G1220" i="61"/>
  <c r="D1220" i="61"/>
  <c r="C1220" i="61"/>
  <c r="A1220" i="61"/>
  <c r="H1219" i="61"/>
  <c r="G1219" i="61"/>
  <c r="D1219" i="61"/>
  <c r="C1219" i="61"/>
  <c r="A1219" i="61"/>
  <c r="H1218" i="61"/>
  <c r="G1218" i="61"/>
  <c r="D1218" i="61"/>
  <c r="C1218" i="61"/>
  <c r="A1218" i="61"/>
  <c r="H1217" i="61"/>
  <c r="G1217" i="61"/>
  <c r="D1217" i="61"/>
  <c r="C1217" i="61"/>
  <c r="A1217" i="61"/>
  <c r="H1216" i="61"/>
  <c r="G1216" i="61"/>
  <c r="D1216" i="61"/>
  <c r="C1216" i="61"/>
  <c r="A1216" i="61"/>
  <c r="H1215" i="61"/>
  <c r="G1215" i="61"/>
  <c r="D1215" i="61"/>
  <c r="C1215" i="61"/>
  <c r="A1215" i="61"/>
  <c r="H1214" i="61"/>
  <c r="G1214" i="61"/>
  <c r="D1214" i="61"/>
  <c r="C1214" i="61"/>
  <c r="A1214" i="61"/>
  <c r="H1213" i="61"/>
  <c r="G1213" i="61"/>
  <c r="D1213" i="61"/>
  <c r="C1213" i="61"/>
  <c r="A1213" i="61"/>
  <c r="H1212" i="61"/>
  <c r="G1212" i="61"/>
  <c r="D1212" i="61"/>
  <c r="C1212" i="61"/>
  <c r="A1212" i="61"/>
  <c r="H1211" i="61"/>
  <c r="G1211" i="61"/>
  <c r="D1211" i="61"/>
  <c r="C1211" i="61"/>
  <c r="A1211" i="61"/>
  <c r="H1210" i="61"/>
  <c r="G1210" i="61"/>
  <c r="D1210" i="61"/>
  <c r="C1210" i="61"/>
  <c r="A1210" i="61"/>
  <c r="H1209" i="61"/>
  <c r="G1209" i="61"/>
  <c r="D1209" i="61"/>
  <c r="C1209" i="61"/>
  <c r="A1209" i="61"/>
  <c r="H1208" i="61"/>
  <c r="G1208" i="61"/>
  <c r="D1208" i="61"/>
  <c r="C1208" i="61"/>
  <c r="A1208" i="61"/>
  <c r="H1207" i="61"/>
  <c r="G1207" i="61"/>
  <c r="D1207" i="61"/>
  <c r="C1207" i="61"/>
  <c r="A1207" i="61"/>
  <c r="H1206" i="61"/>
  <c r="G1206" i="61"/>
  <c r="D1206" i="61"/>
  <c r="C1206" i="61"/>
  <c r="A1206" i="61"/>
  <c r="H1205" i="61"/>
  <c r="G1205" i="61"/>
  <c r="D1205" i="61"/>
  <c r="C1205" i="61"/>
  <c r="A1205" i="61"/>
  <c r="H1204" i="61"/>
  <c r="G1204" i="61"/>
  <c r="D1204" i="61"/>
  <c r="C1204" i="61"/>
  <c r="A1204" i="61"/>
  <c r="H1203" i="61"/>
  <c r="G1203" i="61"/>
  <c r="D1203" i="61"/>
  <c r="C1203" i="61"/>
  <c r="A1203" i="61"/>
  <c r="H1202" i="61"/>
  <c r="G1202" i="61"/>
  <c r="D1202" i="61"/>
  <c r="C1202" i="61"/>
  <c r="A1202" i="61"/>
  <c r="H1201" i="61"/>
  <c r="G1201" i="61"/>
  <c r="D1201" i="61"/>
  <c r="C1201" i="61"/>
  <c r="A1201" i="61"/>
  <c r="H1200" i="61"/>
  <c r="G1200" i="61"/>
  <c r="D1200" i="61"/>
  <c r="C1200" i="61"/>
  <c r="A1200" i="61"/>
  <c r="H1199" i="61"/>
  <c r="G1199" i="61"/>
  <c r="D1199" i="61"/>
  <c r="C1199" i="61"/>
  <c r="A1199" i="61"/>
  <c r="H1198" i="61"/>
  <c r="G1198" i="61"/>
  <c r="D1198" i="61"/>
  <c r="C1198" i="61"/>
  <c r="A1198" i="61"/>
  <c r="H1197" i="61"/>
  <c r="G1197" i="61"/>
  <c r="D1197" i="61"/>
  <c r="C1197" i="61"/>
  <c r="A1197" i="61"/>
  <c r="P1277" i="27"/>
  <c r="N1277" i="27"/>
  <c r="AM1277" i="27" s="1"/>
  <c r="L1277" i="27"/>
  <c r="A1277" i="27"/>
  <c r="P1276" i="27"/>
  <c r="N1276" i="27"/>
  <c r="AM1276" i="27" s="1"/>
  <c r="L1276" i="27"/>
  <c r="A1276" i="27"/>
  <c r="P1275" i="27"/>
  <c r="N1275" i="27"/>
  <c r="AM1275" i="27" s="1"/>
  <c r="L1275" i="27"/>
  <c r="A1275" i="27"/>
  <c r="P1274" i="27"/>
  <c r="N1274" i="27"/>
  <c r="AM1274" i="27" s="1"/>
  <c r="L1274" i="27"/>
  <c r="A1274" i="27"/>
  <c r="P1273" i="27"/>
  <c r="N1273" i="27"/>
  <c r="AM1273" i="27" s="1"/>
  <c r="L1273" i="27"/>
  <c r="A1273" i="27"/>
  <c r="P1272" i="27"/>
  <c r="N1272" i="27"/>
  <c r="AM1272" i="27" s="1"/>
  <c r="L1272" i="27"/>
  <c r="A1272" i="27"/>
  <c r="P1271" i="27"/>
  <c r="N1271" i="27"/>
  <c r="AM1271" i="27" s="1"/>
  <c r="L1271" i="27"/>
  <c r="A1271" i="27"/>
  <c r="P1270" i="27"/>
  <c r="N1270" i="27"/>
  <c r="AM1270" i="27" s="1"/>
  <c r="L1270" i="27"/>
  <c r="A1270" i="27"/>
  <c r="P1269" i="27"/>
  <c r="N1269" i="27"/>
  <c r="AM1269" i="27" s="1"/>
  <c r="L1269" i="27"/>
  <c r="A1269" i="27"/>
  <c r="P1268" i="27"/>
  <c r="N1268" i="27"/>
  <c r="AM1268" i="27" s="1"/>
  <c r="L1268" i="27"/>
  <c r="A1268" i="27"/>
  <c r="P1267" i="27"/>
  <c r="N1267" i="27"/>
  <c r="AM1267" i="27" s="1"/>
  <c r="L1267" i="27"/>
  <c r="A1267" i="27"/>
  <c r="P1266" i="27"/>
  <c r="N1266" i="27"/>
  <c r="AM1266" i="27" s="1"/>
  <c r="L1266" i="27"/>
  <c r="A1266" i="27"/>
  <c r="P1265" i="27"/>
  <c r="N1265" i="27"/>
  <c r="AM1265" i="27" s="1"/>
  <c r="L1265" i="27"/>
  <c r="A1265" i="27"/>
  <c r="P1264" i="27"/>
  <c r="N1264" i="27"/>
  <c r="AM1264" i="27" s="1"/>
  <c r="L1264" i="27"/>
  <c r="A1264" i="27"/>
  <c r="P1263" i="27"/>
  <c r="N1263" i="27"/>
  <c r="AM1263" i="27" s="1"/>
  <c r="L1263" i="27"/>
  <c r="A1263" i="27"/>
  <c r="P1262" i="27"/>
  <c r="N1262" i="27"/>
  <c r="AM1262" i="27" s="1"/>
  <c r="L1262" i="27"/>
  <c r="A1262" i="27"/>
  <c r="P1261" i="27"/>
  <c r="N1261" i="27"/>
  <c r="AM1261" i="27" s="1"/>
  <c r="L1261" i="27"/>
  <c r="A1261" i="27"/>
  <c r="P1260" i="27"/>
  <c r="N1260" i="27"/>
  <c r="AM1260" i="27" s="1"/>
  <c r="L1260" i="27"/>
  <c r="A1260" i="27"/>
  <c r="P1259" i="27"/>
  <c r="N1259" i="27"/>
  <c r="AM1259" i="27" s="1"/>
  <c r="L1259" i="27"/>
  <c r="A1259" i="27"/>
  <c r="P1258" i="27"/>
  <c r="N1258" i="27"/>
  <c r="AM1258" i="27" s="1"/>
  <c r="L1258" i="27"/>
  <c r="A1258" i="27"/>
  <c r="P1257" i="27"/>
  <c r="N1257" i="27"/>
  <c r="AM1257" i="27" s="1"/>
  <c r="L1257" i="27"/>
  <c r="A1257" i="27"/>
  <c r="P1256" i="27"/>
  <c r="N1256" i="27"/>
  <c r="AM1256" i="27" s="1"/>
  <c r="L1256" i="27"/>
  <c r="A1256" i="27"/>
  <c r="P1291" i="27"/>
  <c r="N1291" i="27"/>
  <c r="AM1291" i="27" s="1"/>
  <c r="L1291" i="27"/>
  <c r="A1291" i="27"/>
  <c r="P1290" i="27"/>
  <c r="N1290" i="27"/>
  <c r="AM1290" i="27" s="1"/>
  <c r="L1290" i="27"/>
  <c r="A1290" i="27"/>
  <c r="P1289" i="27"/>
  <c r="N1289" i="27"/>
  <c r="AM1289" i="27" s="1"/>
  <c r="L1289" i="27"/>
  <c r="A1289" i="27"/>
  <c r="P1288" i="27"/>
  <c r="N1288" i="27"/>
  <c r="AM1288" i="27" s="1"/>
  <c r="L1288" i="27"/>
  <c r="A1288" i="27"/>
  <c r="P1287" i="27"/>
  <c r="N1287" i="27"/>
  <c r="AM1287" i="27" s="1"/>
  <c r="L1287" i="27"/>
  <c r="A1287" i="27"/>
  <c r="P1286" i="27"/>
  <c r="N1286" i="27"/>
  <c r="AM1286" i="27" s="1"/>
  <c r="L1286" i="27"/>
  <c r="A1286" i="27"/>
  <c r="P1285" i="27"/>
  <c r="N1285" i="27"/>
  <c r="AM1285" i="27" s="1"/>
  <c r="L1285" i="27"/>
  <c r="A1285" i="27"/>
  <c r="P1284" i="27"/>
  <c r="N1284" i="27"/>
  <c r="AM1284" i="27" s="1"/>
  <c r="L1284" i="27"/>
  <c r="A1284" i="27"/>
  <c r="P1283" i="27"/>
  <c r="N1283" i="27"/>
  <c r="AM1283" i="27" s="1"/>
  <c r="L1283" i="27"/>
  <c r="A1283" i="27"/>
  <c r="P1282" i="27"/>
  <c r="N1282" i="27"/>
  <c r="AM1282" i="27" s="1"/>
  <c r="L1282" i="27"/>
  <c r="A1282" i="27"/>
  <c r="P1281" i="27"/>
  <c r="N1281" i="27"/>
  <c r="AM1281" i="27" s="1"/>
  <c r="L1281" i="27"/>
  <c r="A1281" i="27"/>
  <c r="P1280" i="27"/>
  <c r="N1280" i="27"/>
  <c r="AM1280" i="27" s="1"/>
  <c r="L1280" i="27"/>
  <c r="A1280" i="27"/>
  <c r="P1279" i="27"/>
  <c r="N1279" i="27"/>
  <c r="AM1279" i="27" s="1"/>
  <c r="L1279" i="27"/>
  <c r="A1279" i="27"/>
  <c r="P1278" i="27"/>
  <c r="N1278" i="27"/>
  <c r="AM1278" i="27" s="1"/>
  <c r="L1278" i="27"/>
  <c r="A1278" i="27"/>
  <c r="I1216" i="61" l="1"/>
  <c r="K1216" i="61" s="1"/>
  <c r="I1200" i="61"/>
  <c r="K1200" i="61" s="1"/>
  <c r="I1199" i="61"/>
  <c r="K1199" i="61" s="1"/>
  <c r="I1215" i="61"/>
  <c r="K1215" i="61" s="1"/>
  <c r="I1219" i="61"/>
  <c r="K1219" i="61" s="1"/>
  <c r="I1227" i="61"/>
  <c r="K1227" i="61" s="1"/>
  <c r="I1198" i="61"/>
  <c r="K1198" i="61" s="1"/>
  <c r="I1214" i="61"/>
  <c r="K1214" i="61" s="1"/>
  <c r="I1201" i="61"/>
  <c r="K1201" i="61" s="1"/>
  <c r="I1255" i="61"/>
  <c r="K1255" i="61" s="1"/>
  <c r="I1206" i="61"/>
  <c r="K1206" i="61" s="1"/>
  <c r="I1217" i="61"/>
  <c r="K1217" i="61" s="1"/>
  <c r="I1218" i="61"/>
  <c r="K1218" i="61" s="1"/>
  <c r="I1226" i="61"/>
  <c r="K1226" i="61" s="1"/>
  <c r="I1224" i="61"/>
  <c r="K1224" i="61" s="1"/>
  <c r="I1257" i="61"/>
  <c r="K1257" i="61" s="1"/>
  <c r="I1211" i="61"/>
  <c r="K1211" i="61" s="1"/>
  <c r="I1222" i="61"/>
  <c r="K1222" i="61" s="1"/>
  <c r="I1256" i="61"/>
  <c r="K1256" i="61" s="1"/>
  <c r="I1254" i="61"/>
  <c r="K1254" i="61" s="1"/>
  <c r="I1205" i="61"/>
  <c r="K1205" i="61" s="1"/>
  <c r="I1213" i="61"/>
  <c r="K1213" i="61" s="1"/>
  <c r="I1223" i="61"/>
  <c r="K1223" i="61" s="1"/>
  <c r="I1210" i="61"/>
  <c r="K1210" i="61" s="1"/>
  <c r="I1221" i="61"/>
  <c r="K1221" i="61" s="1"/>
  <c r="I1207" i="61"/>
  <c r="K1207" i="61" s="1"/>
  <c r="I1208" i="61"/>
  <c r="K1208" i="61" s="1"/>
  <c r="I1197" i="61"/>
  <c r="K1197" i="61" s="1"/>
  <c r="I1202" i="61"/>
  <c r="K1202" i="61" s="1"/>
  <c r="I1212" i="61"/>
  <c r="K1212" i="61" s="1"/>
  <c r="I1225" i="61"/>
  <c r="K1225" i="61" s="1"/>
  <c r="I1209" i="61"/>
  <c r="K1209" i="61" s="1"/>
  <c r="I1220" i="61"/>
  <c r="K1220" i="61" s="1"/>
  <c r="I1204" i="61"/>
  <c r="K1204" i="61" s="1"/>
  <c r="I1203" i="61"/>
  <c r="K1203" i="61" s="1"/>
  <c r="R1276" i="27"/>
  <c r="S1276" i="27" s="1"/>
  <c r="AG1276" i="27" s="1"/>
  <c r="AN1276" i="27" s="1"/>
  <c r="AT1276" i="27" s="1"/>
  <c r="R1290" i="27"/>
  <c r="S1290" i="27" s="1"/>
  <c r="AG1290" i="27" s="1"/>
  <c r="AN1290" i="27" s="1"/>
  <c r="AT1290" i="27" s="1"/>
  <c r="R1268" i="27"/>
  <c r="S1268" i="27" s="1"/>
  <c r="AG1268" i="27" s="1"/>
  <c r="AN1268" i="27" s="1"/>
  <c r="AT1268" i="27" s="1"/>
  <c r="R1271" i="27"/>
  <c r="S1271" i="27" s="1"/>
  <c r="AG1271" i="27" s="1"/>
  <c r="AN1271" i="27" s="1"/>
  <c r="AT1271" i="27" s="1"/>
  <c r="R1282" i="27"/>
  <c r="S1282" i="27" s="1"/>
  <c r="AG1282" i="27" s="1"/>
  <c r="AN1282" i="27" s="1"/>
  <c r="R1260" i="27"/>
  <c r="S1260" i="27" s="1"/>
  <c r="AG1260" i="27" s="1"/>
  <c r="AN1260" i="27" s="1"/>
  <c r="AT1260" i="27" s="1"/>
  <c r="R1259" i="27"/>
  <c r="S1259" i="27" s="1"/>
  <c r="AG1259" i="27" s="1"/>
  <c r="R1257" i="27"/>
  <c r="S1257" i="27" s="1"/>
  <c r="AG1257" i="27" s="1"/>
  <c r="AN1257" i="27" s="1"/>
  <c r="AT1257" i="27" s="1"/>
  <c r="R1263" i="27"/>
  <c r="S1263" i="27" s="1"/>
  <c r="AG1263" i="27" s="1"/>
  <c r="R1267" i="27"/>
  <c r="S1267" i="27" s="1"/>
  <c r="AG1267" i="27" s="1"/>
  <c r="R1279" i="27"/>
  <c r="S1279" i="27" s="1"/>
  <c r="AG1279" i="27" s="1"/>
  <c r="AN1279" i="27" s="1"/>
  <c r="AT1279" i="27" s="1"/>
  <c r="R1289" i="27"/>
  <c r="S1289" i="27" s="1"/>
  <c r="AG1289" i="27" s="1"/>
  <c r="R1287" i="27"/>
  <c r="S1287" i="27" s="1"/>
  <c r="AG1287" i="27" s="1"/>
  <c r="AN1287" i="27" s="1"/>
  <c r="AT1287" i="27" s="1"/>
  <c r="R1270" i="27"/>
  <c r="S1270" i="27" s="1"/>
  <c r="AG1270" i="27" s="1"/>
  <c r="AN1270" i="27" s="1"/>
  <c r="AT1270" i="27" s="1"/>
  <c r="R1286" i="27"/>
  <c r="S1286" i="27" s="1"/>
  <c r="AG1286" i="27" s="1"/>
  <c r="AN1286" i="27" s="1"/>
  <c r="AT1286" i="27" s="1"/>
  <c r="R1291" i="27"/>
  <c r="S1291" i="27" s="1"/>
  <c r="AG1291" i="27" s="1"/>
  <c r="AN1291" i="27" s="1"/>
  <c r="AT1291" i="27" s="1"/>
  <c r="R1261" i="27"/>
  <c r="S1261" i="27" s="1"/>
  <c r="AG1261" i="27" s="1"/>
  <c r="AN1261" i="27" s="1"/>
  <c r="AT1261" i="27" s="1"/>
  <c r="R1272" i="27"/>
  <c r="S1272" i="27" s="1"/>
  <c r="AG1272" i="27" s="1"/>
  <c r="AN1272" i="27" s="1"/>
  <c r="AT1272" i="27" s="1"/>
  <c r="R1288" i="27"/>
  <c r="S1288" i="27" s="1"/>
  <c r="AG1288" i="27" s="1"/>
  <c r="AN1288" i="27" s="1"/>
  <c r="AT1288" i="27" s="1"/>
  <c r="R1269" i="27"/>
  <c r="S1269" i="27" s="1"/>
  <c r="AG1269" i="27" s="1"/>
  <c r="AN1269" i="27" s="1"/>
  <c r="AT1269" i="27" s="1"/>
  <c r="R1277" i="27"/>
  <c r="S1277" i="27" s="1"/>
  <c r="AG1277" i="27" s="1"/>
  <c r="AN1277" i="27" s="1"/>
  <c r="AT1277" i="27" s="1"/>
  <c r="R1285" i="27"/>
  <c r="S1285" i="27" s="1"/>
  <c r="AG1285" i="27" s="1"/>
  <c r="AN1285" i="27" s="1"/>
  <c r="AT1285" i="27" s="1"/>
  <c r="R1266" i="27"/>
  <c r="S1266" i="27" s="1"/>
  <c r="AG1266" i="27" s="1"/>
  <c r="AN1266" i="27" s="1"/>
  <c r="AT1266" i="27" s="1"/>
  <c r="R1274" i="27"/>
  <c r="S1274" i="27" s="1"/>
  <c r="AG1274" i="27" s="1"/>
  <c r="AN1274" i="27" s="1"/>
  <c r="AT1274" i="27" s="1"/>
  <c r="R1262" i="27"/>
  <c r="S1262" i="27" s="1"/>
  <c r="AG1262" i="27" s="1"/>
  <c r="AN1262" i="27" s="1"/>
  <c r="AT1262" i="27" s="1"/>
  <c r="R1265" i="27"/>
  <c r="S1265" i="27" s="1"/>
  <c r="AG1265" i="27" s="1"/>
  <c r="AN1265" i="27" s="1"/>
  <c r="AT1265" i="27" s="1"/>
  <c r="R1273" i="27"/>
  <c r="S1273" i="27" s="1"/>
  <c r="AG1273" i="27" s="1"/>
  <c r="AN1273" i="27" s="1"/>
  <c r="AT1273" i="27" s="1"/>
  <c r="R1284" i="27"/>
  <c r="S1284" i="27" s="1"/>
  <c r="AG1284" i="27" s="1"/>
  <c r="AN1284" i="27" s="1"/>
  <c r="AT1284" i="27" s="1"/>
  <c r="R1281" i="27"/>
  <c r="S1281" i="27" s="1"/>
  <c r="AG1281" i="27" s="1"/>
  <c r="AN1281" i="27" s="1"/>
  <c r="AT1281" i="27" s="1"/>
  <c r="R1278" i="27"/>
  <c r="S1278" i="27" s="1"/>
  <c r="AG1278" i="27" s="1"/>
  <c r="AN1278" i="27" s="1"/>
  <c r="AT1278" i="27" s="1"/>
  <c r="R1275" i="27"/>
  <c r="S1275" i="27" s="1"/>
  <c r="AG1275" i="27" s="1"/>
  <c r="R1256" i="27"/>
  <c r="S1256" i="27" s="1"/>
  <c r="AG1256" i="27" s="1"/>
  <c r="AN1256" i="27" s="1"/>
  <c r="AT1256" i="27" s="1"/>
  <c r="R1283" i="27"/>
  <c r="S1283" i="27" s="1"/>
  <c r="AG1283" i="27" s="1"/>
  <c r="AN1283" i="27" s="1"/>
  <c r="AT1283" i="27" s="1"/>
  <c r="R1264" i="27"/>
  <c r="S1264" i="27" s="1"/>
  <c r="AG1264" i="27" s="1"/>
  <c r="AN1264" i="27" s="1"/>
  <c r="AT1264" i="27" s="1"/>
  <c r="R1280" i="27"/>
  <c r="S1280" i="27" s="1"/>
  <c r="AG1280" i="27" s="1"/>
  <c r="AN1280" i="27" s="1"/>
  <c r="AT1280" i="27" s="1"/>
  <c r="R1258" i="27"/>
  <c r="S1258" i="27" s="1"/>
  <c r="AG1258" i="27" s="1"/>
  <c r="AN1258" i="27" s="1"/>
  <c r="AT1258" i="27" s="1"/>
  <c r="AT1282" i="27" l="1"/>
  <c r="AN1267" i="27"/>
  <c r="AT1267" i="27" s="1"/>
  <c r="E1256" i="61"/>
  <c r="E1254" i="61"/>
  <c r="E1257" i="61"/>
  <c r="AN1289" i="27"/>
  <c r="AT1289" i="27" s="1"/>
  <c r="AN1263" i="27"/>
  <c r="AT1263" i="27" s="1"/>
  <c r="AN1275" i="27"/>
  <c r="AT1275" i="27" s="1"/>
  <c r="AN1259" i="27"/>
  <c r="AT1259" i="27" s="1"/>
  <c r="E1255" i="61" l="1"/>
  <c r="AY116" i="66"/>
  <c r="AZ116" i="66" l="1"/>
  <c r="BA116" i="66"/>
  <c r="BB116" i="66"/>
  <c r="AU116" i="66"/>
  <c r="AW116" i="66"/>
  <c r="BC116" i="66"/>
  <c r="AV116" i="66"/>
  <c r="AX116" i="66"/>
  <c r="E13" i="51" l="1"/>
  <c r="A13" i="51"/>
  <c r="E12" i="51"/>
  <c r="A12" i="51"/>
  <c r="E11" i="51"/>
  <c r="A11" i="51"/>
  <c r="E10" i="51"/>
  <c r="A10" i="51"/>
  <c r="E9" i="51"/>
  <c r="A9" i="51"/>
  <c r="E8" i="51"/>
  <c r="A8" i="51"/>
  <c r="E7" i="51"/>
  <c r="A7" i="51"/>
  <c r="E15" i="51"/>
  <c r="A15" i="51"/>
  <c r="E14" i="51"/>
  <c r="A14" i="51"/>
  <c r="E6" i="51"/>
  <c r="A6" i="51"/>
  <c r="J17" i="23"/>
  <c r="J16" i="23"/>
  <c r="J15" i="23"/>
  <c r="J14" i="23"/>
  <c r="J13" i="23"/>
  <c r="J12" i="23"/>
  <c r="J11" i="23"/>
  <c r="J10" i="23"/>
  <c r="J9" i="23"/>
  <c r="J8" i="23"/>
  <c r="J7" i="23"/>
  <c r="J6" i="23"/>
  <c r="J5" i="23"/>
  <c r="H1278" i="61"/>
  <c r="H1277" i="61"/>
  <c r="H1276" i="61"/>
  <c r="H1275" i="61"/>
  <c r="H1274" i="61"/>
  <c r="H1273" i="61"/>
  <c r="H1272" i="61"/>
  <c r="H1271" i="61"/>
  <c r="H1270" i="61"/>
  <c r="H1269" i="61"/>
  <c r="H1268" i="61"/>
  <c r="H1267" i="61"/>
  <c r="H1266" i="61"/>
  <c r="H1265" i="61"/>
  <c r="H1264" i="61"/>
  <c r="H1263" i="61"/>
  <c r="H1262" i="61"/>
  <c r="H1261" i="61"/>
  <c r="H1260" i="61"/>
  <c r="H1259" i="61"/>
  <c r="H1258" i="61"/>
  <c r="H1253" i="61"/>
  <c r="H1252" i="61"/>
  <c r="H1251" i="61"/>
  <c r="H1250" i="61"/>
  <c r="H1249" i="61"/>
  <c r="H1248" i="61"/>
  <c r="H1247" i="61"/>
  <c r="H1246" i="61"/>
  <c r="H1245" i="61"/>
  <c r="H1244" i="61"/>
  <c r="H1243" i="61"/>
  <c r="H1242" i="61"/>
  <c r="H1241" i="61"/>
  <c r="H1240" i="61"/>
  <c r="H1239" i="61"/>
  <c r="H1238" i="61"/>
  <c r="H1237" i="61"/>
  <c r="H1236" i="61"/>
  <c r="H1235" i="61"/>
  <c r="H1234" i="61"/>
  <c r="H1233" i="61"/>
  <c r="H1232" i="61"/>
  <c r="H1231" i="61"/>
  <c r="H1230" i="61"/>
  <c r="H1229" i="61"/>
  <c r="H1228" i="61"/>
  <c r="H1196" i="61"/>
  <c r="H1195" i="61"/>
  <c r="H1194" i="61"/>
  <c r="H1193" i="61"/>
  <c r="H1192" i="61"/>
  <c r="H1191" i="61"/>
  <c r="H1190" i="61"/>
  <c r="H1189" i="61"/>
  <c r="H1188" i="61"/>
  <c r="H1187" i="61"/>
  <c r="H1186" i="61"/>
  <c r="H1185" i="61"/>
  <c r="H1184" i="61"/>
  <c r="H1183" i="61"/>
  <c r="H1182" i="61"/>
  <c r="H1181" i="61"/>
  <c r="H1180" i="61"/>
  <c r="H1179" i="61"/>
  <c r="H1178" i="61"/>
  <c r="H1177" i="61"/>
  <c r="H1176" i="61"/>
  <c r="H1175" i="61"/>
  <c r="H1174" i="61"/>
  <c r="H1173" i="61"/>
  <c r="H1172" i="61"/>
  <c r="H1171" i="61"/>
  <c r="H1170" i="61"/>
  <c r="H1169" i="61"/>
  <c r="H1168" i="61"/>
  <c r="H1167" i="61"/>
  <c r="H1166" i="61"/>
  <c r="H1165" i="61"/>
  <c r="H1164" i="61"/>
  <c r="H1163" i="61"/>
  <c r="H1162" i="61"/>
  <c r="H1161" i="61"/>
  <c r="H1160" i="61"/>
  <c r="H1159" i="61"/>
  <c r="H1158" i="61"/>
  <c r="H1157" i="61"/>
  <c r="H1156" i="61"/>
  <c r="H1155" i="61"/>
  <c r="H1154" i="61"/>
  <c r="H1153" i="61"/>
  <c r="H1152" i="61"/>
  <c r="H1151" i="61"/>
  <c r="H1150" i="61"/>
  <c r="H1149" i="61"/>
  <c r="H1148" i="61"/>
  <c r="H1147" i="61"/>
  <c r="H1146" i="61"/>
  <c r="H1145" i="61"/>
  <c r="H1144" i="61"/>
  <c r="H1143" i="61"/>
  <c r="H1142" i="61"/>
  <c r="H1141" i="61"/>
  <c r="H1140" i="61"/>
  <c r="H1139" i="61"/>
  <c r="H1138" i="61"/>
  <c r="H1137" i="61"/>
  <c r="H1136" i="61"/>
  <c r="H1135" i="61"/>
  <c r="H1134" i="61"/>
  <c r="H1133" i="61"/>
  <c r="H1132" i="61"/>
  <c r="H1131" i="61"/>
  <c r="H1130" i="61"/>
  <c r="H1129" i="61"/>
  <c r="H1128" i="61"/>
  <c r="H1127" i="61"/>
  <c r="H1126" i="61"/>
  <c r="H1125" i="61"/>
  <c r="H1124" i="61"/>
  <c r="H1123" i="61"/>
  <c r="H1122" i="61"/>
  <c r="H1121" i="61"/>
  <c r="H1120" i="61"/>
  <c r="H1119" i="61"/>
  <c r="H1118" i="61"/>
  <c r="H1117" i="61"/>
  <c r="H1116" i="61"/>
  <c r="H1115" i="61"/>
  <c r="H1114" i="61"/>
  <c r="H1113" i="61"/>
  <c r="H1112" i="61"/>
  <c r="H1111" i="61"/>
  <c r="H1110" i="61"/>
  <c r="H1109" i="61"/>
  <c r="H1108" i="61"/>
  <c r="H1107" i="61"/>
  <c r="H1106" i="61"/>
  <c r="H1105" i="61"/>
  <c r="H1104" i="61"/>
  <c r="H1103" i="61"/>
  <c r="H1102" i="61"/>
  <c r="H1101" i="61"/>
  <c r="H1100" i="61"/>
  <c r="H1099" i="61"/>
  <c r="H1098" i="61"/>
  <c r="H1097" i="61"/>
  <c r="H1096" i="61"/>
  <c r="H1095" i="61"/>
  <c r="H1094" i="61"/>
  <c r="H1093" i="61"/>
  <c r="H1092" i="61"/>
  <c r="H1091" i="61"/>
  <c r="H1090" i="61"/>
  <c r="H1089" i="61"/>
  <c r="H1088" i="61"/>
  <c r="H1087" i="61"/>
  <c r="H1086" i="61"/>
  <c r="H1085" i="61"/>
  <c r="H1084" i="61"/>
  <c r="H1083" i="61"/>
  <c r="H1082" i="61"/>
  <c r="H1081" i="61"/>
  <c r="H1080" i="61"/>
  <c r="H1079" i="61"/>
  <c r="H1078" i="61"/>
  <c r="H1077" i="61"/>
  <c r="H1076" i="61"/>
  <c r="H1075" i="61"/>
  <c r="H1074" i="61"/>
  <c r="H1073" i="61"/>
  <c r="H1072" i="61"/>
  <c r="H1071" i="61"/>
  <c r="H1070" i="61"/>
  <c r="H1069" i="61"/>
  <c r="H1068" i="61"/>
  <c r="H1067" i="61"/>
  <c r="H1066" i="61"/>
  <c r="H1065" i="61"/>
  <c r="H1064" i="61"/>
  <c r="H1063" i="61"/>
  <c r="H1062" i="61"/>
  <c r="H1061" i="61"/>
  <c r="H1060" i="61"/>
  <c r="H1059" i="61"/>
  <c r="H1058" i="61"/>
  <c r="H1057" i="61"/>
  <c r="H1056" i="61"/>
  <c r="H1055" i="61"/>
  <c r="H1054" i="61"/>
  <c r="H1053" i="61"/>
  <c r="H1052" i="61"/>
  <c r="H1051" i="61"/>
  <c r="H1050" i="61"/>
  <c r="H1049" i="61"/>
  <c r="H1048" i="61"/>
  <c r="H1047" i="61"/>
  <c r="H1046" i="61"/>
  <c r="H1045" i="61"/>
  <c r="H1044" i="61"/>
  <c r="H1043" i="61"/>
  <c r="H1042" i="61"/>
  <c r="H1041" i="61"/>
  <c r="H1040" i="61"/>
  <c r="H1039" i="61"/>
  <c r="H1038" i="61"/>
  <c r="H1037" i="61"/>
  <c r="H1036" i="61"/>
  <c r="H1035" i="61"/>
  <c r="H1034" i="61"/>
  <c r="H1033" i="61"/>
  <c r="H1032" i="61"/>
  <c r="H1031" i="61"/>
  <c r="H1030" i="61"/>
  <c r="H1029" i="61"/>
  <c r="H1028" i="61"/>
  <c r="H1027" i="61"/>
  <c r="H1026" i="61"/>
  <c r="H1025" i="61"/>
  <c r="H1024" i="61"/>
  <c r="H1023" i="61"/>
  <c r="H1022" i="61"/>
  <c r="H1021" i="61"/>
  <c r="H1020" i="61"/>
  <c r="H1019" i="61"/>
  <c r="H1018" i="61"/>
  <c r="H1017" i="61"/>
  <c r="H1016" i="61"/>
  <c r="H1015" i="61"/>
  <c r="H1014" i="61"/>
  <c r="H1013" i="61"/>
  <c r="H1012" i="61"/>
  <c r="H1011" i="61"/>
  <c r="H1010" i="61"/>
  <c r="H1009" i="61"/>
  <c r="H1008" i="61"/>
  <c r="H1007" i="61"/>
  <c r="H1006" i="61"/>
  <c r="H1005" i="61"/>
  <c r="H1004" i="61"/>
  <c r="H1003" i="61"/>
  <c r="H1002" i="61"/>
  <c r="H1001" i="61"/>
  <c r="H1000" i="61"/>
  <c r="H999" i="61"/>
  <c r="H998" i="61"/>
  <c r="H997" i="61"/>
  <c r="H996" i="61"/>
  <c r="H995" i="61"/>
  <c r="H994" i="61"/>
  <c r="H993" i="61"/>
  <c r="H992" i="61"/>
  <c r="H991" i="61"/>
  <c r="H990" i="61"/>
  <c r="H989" i="61"/>
  <c r="H988" i="61"/>
  <c r="H987" i="61"/>
  <c r="H986" i="61"/>
  <c r="H985" i="61"/>
  <c r="H984" i="61"/>
  <c r="H983" i="61"/>
  <c r="H982" i="61"/>
  <c r="H981" i="61"/>
  <c r="H980" i="61"/>
  <c r="H979" i="61"/>
  <c r="H978" i="61"/>
  <c r="H977" i="61"/>
  <c r="H976" i="61"/>
  <c r="H975" i="61"/>
  <c r="H974" i="61"/>
  <c r="H973" i="61"/>
  <c r="H972" i="61"/>
  <c r="H971" i="61"/>
  <c r="H970" i="61"/>
  <c r="H969" i="61"/>
  <c r="H968" i="61"/>
  <c r="H967" i="61"/>
  <c r="H966" i="61"/>
  <c r="H965" i="61"/>
  <c r="H964" i="61"/>
  <c r="H963" i="61"/>
  <c r="H962" i="61"/>
  <c r="H961" i="61"/>
  <c r="H960" i="61"/>
  <c r="H959" i="61"/>
  <c r="H958" i="61"/>
  <c r="H957" i="61"/>
  <c r="H956" i="61"/>
  <c r="H955" i="61"/>
  <c r="H954" i="61"/>
  <c r="H953" i="61"/>
  <c r="H952" i="61"/>
  <c r="H951" i="61"/>
  <c r="H950" i="61"/>
  <c r="H949" i="61"/>
  <c r="H948" i="61"/>
  <c r="H947" i="61"/>
  <c r="H946" i="61"/>
  <c r="H945" i="61"/>
  <c r="H944" i="61"/>
  <c r="H943" i="61"/>
  <c r="H942" i="61"/>
  <c r="H941" i="61"/>
  <c r="H940" i="61"/>
  <c r="H939" i="61"/>
  <c r="H938" i="61"/>
  <c r="H937" i="61"/>
  <c r="H936" i="61"/>
  <c r="H935" i="61"/>
  <c r="H934" i="61"/>
  <c r="H933" i="61"/>
  <c r="H932" i="61"/>
  <c r="H931" i="61"/>
  <c r="H930" i="61"/>
  <c r="H929" i="61"/>
  <c r="H928" i="61"/>
  <c r="H927" i="61"/>
  <c r="H926" i="61"/>
  <c r="H925" i="61"/>
  <c r="H924" i="61"/>
  <c r="H923" i="61"/>
  <c r="H922" i="61"/>
  <c r="H921" i="61"/>
  <c r="H920" i="61"/>
  <c r="H919" i="61"/>
  <c r="H918" i="61"/>
  <c r="H917" i="61"/>
  <c r="H916" i="61"/>
  <c r="H915" i="61"/>
  <c r="H914" i="61"/>
  <c r="H913" i="61"/>
  <c r="H912" i="61"/>
  <c r="H911" i="61"/>
  <c r="H910" i="61"/>
  <c r="H909" i="61"/>
  <c r="H908" i="61"/>
  <c r="H907" i="61"/>
  <c r="H906" i="61"/>
  <c r="H905" i="61"/>
  <c r="H904" i="61"/>
  <c r="H903" i="61"/>
  <c r="H902" i="61"/>
  <c r="H901" i="61"/>
  <c r="H900" i="61"/>
  <c r="H899" i="61"/>
  <c r="H898" i="61"/>
  <c r="H897" i="61"/>
  <c r="H896" i="61"/>
  <c r="H895" i="61"/>
  <c r="H894" i="61"/>
  <c r="H893" i="61"/>
  <c r="H892" i="61"/>
  <c r="H891" i="61"/>
  <c r="H890" i="61"/>
  <c r="H889" i="61"/>
  <c r="H888" i="61"/>
  <c r="H887" i="61"/>
  <c r="H886" i="61"/>
  <c r="H885" i="61"/>
  <c r="H884" i="61"/>
  <c r="H883" i="61"/>
  <c r="H882" i="61"/>
  <c r="H881" i="61"/>
  <c r="H880" i="61"/>
  <c r="H879" i="61"/>
  <c r="H878" i="61"/>
  <c r="H877" i="61"/>
  <c r="H876" i="61"/>
  <c r="H875" i="61"/>
  <c r="H874" i="61"/>
  <c r="H873" i="61"/>
  <c r="H872" i="61"/>
  <c r="H871" i="61"/>
  <c r="H870" i="61"/>
  <c r="H869" i="61"/>
  <c r="H868" i="61"/>
  <c r="H867" i="61"/>
  <c r="H866" i="61"/>
  <c r="H865" i="61"/>
  <c r="H864" i="61"/>
  <c r="H863" i="61"/>
  <c r="H862" i="61"/>
  <c r="H861" i="61"/>
  <c r="H860" i="61"/>
  <c r="H859" i="61"/>
  <c r="H858" i="61"/>
  <c r="H857" i="61"/>
  <c r="H856" i="61"/>
  <c r="H855" i="61"/>
  <c r="H854" i="61"/>
  <c r="H853" i="61"/>
  <c r="H852" i="61"/>
  <c r="H851" i="61"/>
  <c r="H850" i="61"/>
  <c r="H849" i="61"/>
  <c r="H848" i="61"/>
  <c r="H847" i="61"/>
  <c r="H846" i="61"/>
  <c r="H845" i="61"/>
  <c r="H844" i="61"/>
  <c r="H843" i="61"/>
  <c r="H842" i="61"/>
  <c r="H841" i="61"/>
  <c r="H840" i="61"/>
  <c r="H839" i="61"/>
  <c r="H838" i="61"/>
  <c r="H837" i="61"/>
  <c r="H836" i="61"/>
  <c r="H835" i="61"/>
  <c r="H834" i="61"/>
  <c r="H833" i="61"/>
  <c r="H832" i="61"/>
  <c r="H831" i="61"/>
  <c r="H830" i="61"/>
  <c r="H829" i="61"/>
  <c r="H828" i="61"/>
  <c r="H827" i="61"/>
  <c r="H826" i="61"/>
  <c r="H825" i="61"/>
  <c r="H824" i="61"/>
  <c r="H823" i="61"/>
  <c r="H822" i="61"/>
  <c r="H821" i="61"/>
  <c r="H820" i="61"/>
  <c r="H819" i="61"/>
  <c r="H818" i="61"/>
  <c r="H817" i="61"/>
  <c r="H816" i="61"/>
  <c r="H815" i="61"/>
  <c r="H814" i="61"/>
  <c r="H813" i="61"/>
  <c r="H812" i="61"/>
  <c r="H811" i="61"/>
  <c r="H810" i="61"/>
  <c r="H809" i="61"/>
  <c r="H808" i="61"/>
  <c r="H807" i="61"/>
  <c r="H806" i="61"/>
  <c r="H805" i="61"/>
  <c r="H804" i="61"/>
  <c r="H803" i="61"/>
  <c r="H802" i="61"/>
  <c r="H801" i="61"/>
  <c r="H800" i="61"/>
  <c r="H799" i="61"/>
  <c r="H798" i="61"/>
  <c r="H797" i="61"/>
  <c r="H796" i="61"/>
  <c r="H795" i="61"/>
  <c r="H794" i="61"/>
  <c r="H793" i="61"/>
  <c r="H792" i="61"/>
  <c r="H791" i="61"/>
  <c r="H790" i="61"/>
  <c r="H789" i="61"/>
  <c r="H788" i="61"/>
  <c r="H787" i="61"/>
  <c r="H786" i="61"/>
  <c r="H785" i="61"/>
  <c r="H784" i="61"/>
  <c r="H783" i="61"/>
  <c r="H782" i="61"/>
  <c r="H781" i="61"/>
  <c r="H780" i="61"/>
  <c r="H779" i="61"/>
  <c r="H778" i="61"/>
  <c r="H777" i="61"/>
  <c r="H776" i="61"/>
  <c r="H775" i="61"/>
  <c r="H774" i="61"/>
  <c r="H773" i="61"/>
  <c r="H772" i="61"/>
  <c r="H771" i="61"/>
  <c r="H770" i="61"/>
  <c r="H769" i="61"/>
  <c r="H768" i="61"/>
  <c r="H767" i="61"/>
  <c r="H766" i="61"/>
  <c r="H765" i="61"/>
  <c r="H764" i="61"/>
  <c r="H763" i="61"/>
  <c r="H762" i="61"/>
  <c r="H761" i="61"/>
  <c r="H760" i="61"/>
  <c r="H759" i="61"/>
  <c r="H758" i="61"/>
  <c r="H757" i="61"/>
  <c r="H756" i="61"/>
  <c r="H755" i="61"/>
  <c r="H754" i="61"/>
  <c r="H753" i="61"/>
  <c r="H752" i="61"/>
  <c r="H751" i="61"/>
  <c r="H750" i="61"/>
  <c r="H749" i="61"/>
  <c r="H748" i="61"/>
  <c r="H747" i="61"/>
  <c r="H746" i="61"/>
  <c r="H745" i="61"/>
  <c r="H744" i="61"/>
  <c r="H743" i="61"/>
  <c r="H742" i="61"/>
  <c r="H741" i="61"/>
  <c r="H740" i="61"/>
  <c r="H739" i="61"/>
  <c r="H738" i="61"/>
  <c r="H737" i="61"/>
  <c r="H736" i="61"/>
  <c r="H735" i="61"/>
  <c r="H734" i="61"/>
  <c r="H733" i="61"/>
  <c r="H732" i="61"/>
  <c r="H731" i="61"/>
  <c r="H730" i="61"/>
  <c r="H729" i="61"/>
  <c r="H728" i="61"/>
  <c r="H727" i="61"/>
  <c r="H726" i="61"/>
  <c r="H725" i="61"/>
  <c r="H724" i="61"/>
  <c r="H723" i="61"/>
  <c r="H722" i="61"/>
  <c r="H721" i="61"/>
  <c r="H720" i="61"/>
  <c r="H719" i="61"/>
  <c r="H718" i="61"/>
  <c r="H717" i="61"/>
  <c r="H716" i="61"/>
  <c r="H715" i="61"/>
  <c r="H714" i="61"/>
  <c r="H713" i="61"/>
  <c r="H712" i="61"/>
  <c r="H711" i="61"/>
  <c r="H710" i="61"/>
  <c r="H709" i="61"/>
  <c r="H708" i="61"/>
  <c r="H707" i="61"/>
  <c r="H706" i="61"/>
  <c r="H705" i="61"/>
  <c r="H704" i="61"/>
  <c r="H703" i="61"/>
  <c r="H702" i="61"/>
  <c r="H701" i="61"/>
  <c r="H700" i="61"/>
  <c r="H699" i="61"/>
  <c r="H698" i="61"/>
  <c r="H697" i="61"/>
  <c r="H696" i="61"/>
  <c r="H695" i="61"/>
  <c r="H694" i="61"/>
  <c r="H693" i="61"/>
  <c r="H692" i="61"/>
  <c r="H691" i="61"/>
  <c r="H690" i="61"/>
  <c r="H689" i="61"/>
  <c r="H688" i="61"/>
  <c r="H687" i="61"/>
  <c r="H686" i="61"/>
  <c r="H685" i="61"/>
  <c r="H684" i="61"/>
  <c r="H683" i="61"/>
  <c r="H682" i="61"/>
  <c r="H681" i="61"/>
  <c r="H680" i="61"/>
  <c r="H679" i="61"/>
  <c r="H678" i="61"/>
  <c r="H677" i="61"/>
  <c r="H676" i="61"/>
  <c r="H675" i="61"/>
  <c r="H674" i="61"/>
  <c r="H673" i="61"/>
  <c r="H672" i="61"/>
  <c r="H671" i="61"/>
  <c r="H670" i="61"/>
  <c r="H669" i="61"/>
  <c r="H668" i="61"/>
  <c r="H667" i="61"/>
  <c r="H666" i="61"/>
  <c r="H665" i="61"/>
  <c r="H664" i="61"/>
  <c r="H663" i="61"/>
  <c r="H662" i="61"/>
  <c r="H661" i="61"/>
  <c r="H660" i="61"/>
  <c r="H659" i="61"/>
  <c r="H658" i="61"/>
  <c r="H657" i="61"/>
  <c r="H656" i="61"/>
  <c r="H655" i="61"/>
  <c r="H654" i="61"/>
  <c r="H653" i="61"/>
  <c r="H652" i="61"/>
  <c r="H651" i="61"/>
  <c r="H650" i="61"/>
  <c r="H649" i="61"/>
  <c r="H648" i="61"/>
  <c r="H647" i="61"/>
  <c r="H646" i="61"/>
  <c r="H645" i="61"/>
  <c r="H644" i="61"/>
  <c r="H643" i="61"/>
  <c r="H642" i="61"/>
  <c r="H641" i="61"/>
  <c r="H640" i="61"/>
  <c r="H639" i="61"/>
  <c r="H638" i="61"/>
  <c r="H637" i="61"/>
  <c r="H636" i="61"/>
  <c r="H635" i="61"/>
  <c r="H634" i="61"/>
  <c r="H633" i="61"/>
  <c r="H632" i="61"/>
  <c r="H631" i="61"/>
  <c r="H630" i="61"/>
  <c r="H629" i="61"/>
  <c r="H628" i="61"/>
  <c r="H627" i="61"/>
  <c r="H626" i="61"/>
  <c r="H625" i="61"/>
  <c r="H624" i="61"/>
  <c r="H623" i="61"/>
  <c r="H622" i="61"/>
  <c r="H621" i="61"/>
  <c r="H620" i="61"/>
  <c r="H619" i="61"/>
  <c r="H618" i="61"/>
  <c r="H617" i="61"/>
  <c r="H616" i="61"/>
  <c r="H615" i="61"/>
  <c r="H614" i="61"/>
  <c r="H613" i="61"/>
  <c r="H612" i="61"/>
  <c r="H611" i="61"/>
  <c r="H610" i="61"/>
  <c r="H609" i="61"/>
  <c r="H608" i="61"/>
  <c r="H607" i="61"/>
  <c r="H606" i="61"/>
  <c r="H605" i="61"/>
  <c r="H604" i="61"/>
  <c r="H603" i="61"/>
  <c r="H602" i="61"/>
  <c r="H601" i="61"/>
  <c r="H600" i="61"/>
  <c r="H599" i="61"/>
  <c r="H598" i="61"/>
  <c r="H597" i="61"/>
  <c r="H596" i="61"/>
  <c r="H595" i="61"/>
  <c r="H594" i="61"/>
  <c r="H593" i="61"/>
  <c r="H592" i="61"/>
  <c r="H591" i="61"/>
  <c r="H590" i="61"/>
  <c r="H589" i="61"/>
  <c r="H588" i="61"/>
  <c r="H587" i="61"/>
  <c r="H586" i="61"/>
  <c r="H585" i="61"/>
  <c r="H584" i="61"/>
  <c r="H583" i="61"/>
  <c r="H582" i="61"/>
  <c r="H581" i="61"/>
  <c r="H580" i="61"/>
  <c r="H579" i="61"/>
  <c r="H578" i="61"/>
  <c r="H577" i="61"/>
  <c r="H576" i="61"/>
  <c r="H575" i="61"/>
  <c r="H574" i="61"/>
  <c r="H573" i="61"/>
  <c r="H572" i="61"/>
  <c r="H571" i="61"/>
  <c r="H570" i="61"/>
  <c r="H569" i="61"/>
  <c r="H568" i="61"/>
  <c r="H567" i="61"/>
  <c r="H566" i="61"/>
  <c r="H565" i="61"/>
  <c r="H564" i="61"/>
  <c r="H563" i="61"/>
  <c r="H562" i="61"/>
  <c r="H561" i="61"/>
  <c r="H560" i="61"/>
  <c r="H559" i="61"/>
  <c r="H558" i="61"/>
  <c r="H557" i="61"/>
  <c r="H556" i="61"/>
  <c r="H555" i="61"/>
  <c r="H554" i="61"/>
  <c r="H553" i="61"/>
  <c r="H552" i="61"/>
  <c r="H551" i="61"/>
  <c r="H550" i="61"/>
  <c r="H549" i="61"/>
  <c r="H548" i="61"/>
  <c r="H547" i="61"/>
  <c r="H546" i="61"/>
  <c r="H545" i="61"/>
  <c r="H544" i="61"/>
  <c r="H543" i="61"/>
  <c r="H542" i="61"/>
  <c r="H541" i="61"/>
  <c r="H540" i="61"/>
  <c r="H539" i="61"/>
  <c r="H538" i="61"/>
  <c r="H537" i="61"/>
  <c r="H536" i="61"/>
  <c r="H535" i="61"/>
  <c r="H534" i="61"/>
  <c r="H533" i="61"/>
  <c r="H532" i="61"/>
  <c r="H531" i="61"/>
  <c r="H530" i="61"/>
  <c r="H529" i="61"/>
  <c r="H528" i="61"/>
  <c r="H527" i="61"/>
  <c r="H526" i="61"/>
  <c r="H525" i="61"/>
  <c r="H524" i="61"/>
  <c r="H523" i="61"/>
  <c r="H522" i="61"/>
  <c r="H521" i="61"/>
  <c r="H520" i="61"/>
  <c r="H519" i="61"/>
  <c r="H518" i="61"/>
  <c r="H517" i="61"/>
  <c r="H516" i="61"/>
  <c r="H515" i="61"/>
  <c r="H514" i="61"/>
  <c r="H513" i="61"/>
  <c r="H512" i="61"/>
  <c r="H511" i="61"/>
  <c r="H510" i="61"/>
  <c r="H509" i="61"/>
  <c r="H508" i="61"/>
  <c r="H507" i="61"/>
  <c r="H506" i="61"/>
  <c r="H505" i="61"/>
  <c r="H504" i="61"/>
  <c r="H503" i="61"/>
  <c r="H502" i="61"/>
  <c r="H501" i="61"/>
  <c r="H500" i="61"/>
  <c r="H499" i="61"/>
  <c r="H498" i="61"/>
  <c r="H497" i="61"/>
  <c r="H496" i="61"/>
  <c r="H495" i="61"/>
  <c r="H494" i="61"/>
  <c r="H493" i="61"/>
  <c r="H492" i="61"/>
  <c r="H491" i="61"/>
  <c r="H490" i="61"/>
  <c r="H489" i="61"/>
  <c r="H488" i="61"/>
  <c r="H487" i="61"/>
  <c r="H486" i="61"/>
  <c r="H485" i="61"/>
  <c r="H484" i="61"/>
  <c r="H483" i="61"/>
  <c r="H482" i="61"/>
  <c r="H481" i="61"/>
  <c r="H480" i="61"/>
  <c r="H479" i="61"/>
  <c r="H478" i="61"/>
  <c r="H477" i="61"/>
  <c r="H476" i="61"/>
  <c r="H475" i="61"/>
  <c r="H474" i="61"/>
  <c r="H473" i="61"/>
  <c r="H472" i="61"/>
  <c r="H471" i="61"/>
  <c r="H470" i="61"/>
  <c r="H469" i="61"/>
  <c r="H468" i="61"/>
  <c r="H467" i="61"/>
  <c r="H466" i="61"/>
  <c r="H465" i="61"/>
  <c r="H464" i="61"/>
  <c r="H463" i="61"/>
  <c r="H462" i="61"/>
  <c r="H461" i="61"/>
  <c r="H460" i="61"/>
  <c r="H459" i="61"/>
  <c r="H458" i="61"/>
  <c r="H457" i="61"/>
  <c r="H456" i="61"/>
  <c r="H455" i="61"/>
  <c r="H454" i="61"/>
  <c r="H453" i="61"/>
  <c r="H452" i="61"/>
  <c r="H451" i="61"/>
  <c r="H450" i="61"/>
  <c r="H449" i="61"/>
  <c r="H448" i="61"/>
  <c r="H447" i="61"/>
  <c r="H446" i="61"/>
  <c r="H445" i="61"/>
  <c r="H444" i="61"/>
  <c r="H443" i="61"/>
  <c r="H442" i="61"/>
  <c r="H441" i="61"/>
  <c r="H440" i="61"/>
  <c r="H439" i="61"/>
  <c r="H438" i="61"/>
  <c r="H437" i="61"/>
  <c r="H436" i="61"/>
  <c r="H435" i="61"/>
  <c r="H434" i="61"/>
  <c r="H433" i="61"/>
  <c r="H432" i="61"/>
  <c r="H431" i="61"/>
  <c r="H430" i="61"/>
  <c r="H429" i="61"/>
  <c r="H428" i="61"/>
  <c r="H427" i="61"/>
  <c r="H426" i="61"/>
  <c r="H425" i="61"/>
  <c r="H424" i="61"/>
  <c r="H423" i="61"/>
  <c r="H422" i="61"/>
  <c r="H421" i="61"/>
  <c r="H420" i="61"/>
  <c r="H419" i="61"/>
  <c r="H418" i="61"/>
  <c r="H417" i="61"/>
  <c r="H416" i="61"/>
  <c r="H415" i="61"/>
  <c r="H414" i="61"/>
  <c r="H413" i="61"/>
  <c r="H412" i="61"/>
  <c r="H411" i="61"/>
  <c r="H410" i="61"/>
  <c r="H409" i="61"/>
  <c r="H408" i="61"/>
  <c r="H407" i="61"/>
  <c r="H406" i="61"/>
  <c r="H405" i="61"/>
  <c r="H404" i="61"/>
  <c r="H403" i="61"/>
  <c r="H402" i="61"/>
  <c r="H401" i="61"/>
  <c r="H400" i="61"/>
  <c r="H399" i="61"/>
  <c r="H398" i="61"/>
  <c r="H397" i="61"/>
  <c r="H396" i="61"/>
  <c r="H395" i="61"/>
  <c r="H394" i="61"/>
  <c r="H393" i="61"/>
  <c r="H392" i="61"/>
  <c r="H391" i="61"/>
  <c r="H390" i="61"/>
  <c r="H389" i="61"/>
  <c r="H388" i="61"/>
  <c r="H387" i="61"/>
  <c r="H386" i="61"/>
  <c r="H385" i="61"/>
  <c r="H384" i="61"/>
  <c r="H383" i="61"/>
  <c r="H382" i="61"/>
  <c r="H381" i="61"/>
  <c r="H380" i="61"/>
  <c r="H379" i="61"/>
  <c r="H378" i="61"/>
  <c r="H377" i="61"/>
  <c r="H376" i="61"/>
  <c r="H375" i="61"/>
  <c r="H374" i="61"/>
  <c r="H373" i="61"/>
  <c r="H372" i="61"/>
  <c r="H371" i="61"/>
  <c r="H370" i="61"/>
  <c r="H369" i="61"/>
  <c r="H368" i="61"/>
  <c r="H367" i="61"/>
  <c r="H366" i="61"/>
  <c r="H365" i="61"/>
  <c r="H364" i="61"/>
  <c r="H363" i="61"/>
  <c r="H362" i="61"/>
  <c r="H361" i="61"/>
  <c r="H360" i="61"/>
  <c r="H359" i="61"/>
  <c r="H358" i="61"/>
  <c r="H357" i="61"/>
  <c r="H356" i="61"/>
  <c r="H355" i="61"/>
  <c r="H354" i="61"/>
  <c r="H353" i="61"/>
  <c r="H352" i="61"/>
  <c r="H351" i="61"/>
  <c r="H350" i="61"/>
  <c r="H349" i="61"/>
  <c r="H348" i="61"/>
  <c r="H347" i="61"/>
  <c r="H346" i="61"/>
  <c r="H345" i="61"/>
  <c r="H344" i="61"/>
  <c r="H343" i="61"/>
  <c r="H342" i="61"/>
  <c r="H341" i="61"/>
  <c r="H340" i="61"/>
  <c r="H339" i="61"/>
  <c r="H338" i="61"/>
  <c r="H337" i="61"/>
  <c r="H336" i="61"/>
  <c r="H335" i="61"/>
  <c r="H334" i="61"/>
  <c r="H333" i="61"/>
  <c r="H332" i="61"/>
  <c r="H331" i="61"/>
  <c r="H330" i="61"/>
  <c r="H329" i="61"/>
  <c r="H328" i="61"/>
  <c r="H327" i="61"/>
  <c r="H326" i="61"/>
  <c r="H325" i="61"/>
  <c r="H324" i="61"/>
  <c r="H323" i="61"/>
  <c r="H322" i="61"/>
  <c r="H321" i="61"/>
  <c r="H320" i="61"/>
  <c r="H319" i="61"/>
  <c r="H318" i="61"/>
  <c r="H317" i="61"/>
  <c r="H316" i="61"/>
  <c r="H315" i="61"/>
  <c r="H314" i="61"/>
  <c r="H313" i="61"/>
  <c r="H312" i="61"/>
  <c r="H311" i="61"/>
  <c r="H310" i="61"/>
  <c r="H309" i="61"/>
  <c r="H308" i="61"/>
  <c r="H307" i="61"/>
  <c r="H306" i="61"/>
  <c r="H305" i="61"/>
  <c r="H304" i="61"/>
  <c r="H303" i="61"/>
  <c r="H302" i="61"/>
  <c r="H301" i="61"/>
  <c r="H300" i="61"/>
  <c r="H299" i="61"/>
  <c r="H298" i="61"/>
  <c r="H297" i="61"/>
  <c r="H296" i="61"/>
  <c r="H295" i="61"/>
  <c r="H294" i="61"/>
  <c r="H293" i="61"/>
  <c r="H292" i="61"/>
  <c r="H291" i="61"/>
  <c r="H290" i="61"/>
  <c r="H289" i="61"/>
  <c r="H288" i="61"/>
  <c r="H287" i="61"/>
  <c r="H286" i="61"/>
  <c r="H285" i="61"/>
  <c r="H284" i="61"/>
  <c r="H283" i="61"/>
  <c r="H282" i="61"/>
  <c r="H281" i="61"/>
  <c r="H280" i="61"/>
  <c r="H279" i="61"/>
  <c r="H278" i="61"/>
  <c r="H277" i="61"/>
  <c r="H276" i="61"/>
  <c r="H275" i="61"/>
  <c r="H274" i="61"/>
  <c r="H273" i="61"/>
  <c r="H272" i="61"/>
  <c r="H271" i="61"/>
  <c r="H270" i="61"/>
  <c r="H269" i="61"/>
  <c r="H268" i="61"/>
  <c r="H267" i="61"/>
  <c r="H266" i="61"/>
  <c r="H265" i="61"/>
  <c r="H264" i="61"/>
  <c r="H263" i="61"/>
  <c r="H262" i="61"/>
  <c r="H261" i="61"/>
  <c r="H260" i="61"/>
  <c r="H259" i="61"/>
  <c r="H258" i="61"/>
  <c r="H257" i="61"/>
  <c r="H256" i="61"/>
  <c r="H255" i="61"/>
  <c r="H254" i="61"/>
  <c r="H253" i="61"/>
  <c r="H252" i="61"/>
  <c r="H251" i="61"/>
  <c r="H250" i="61"/>
  <c r="H249" i="61"/>
  <c r="H248" i="61"/>
  <c r="H247" i="61"/>
  <c r="H246" i="61"/>
  <c r="H245" i="61"/>
  <c r="H244" i="61"/>
  <c r="H243" i="61"/>
  <c r="H242" i="61"/>
  <c r="H241" i="61"/>
  <c r="H240" i="61"/>
  <c r="H239" i="61"/>
  <c r="H238" i="61"/>
  <c r="H237" i="61"/>
  <c r="H236" i="61"/>
  <c r="H235" i="61"/>
  <c r="H234" i="61"/>
  <c r="H233" i="61"/>
  <c r="H232" i="61"/>
  <c r="H231" i="61"/>
  <c r="H230" i="61"/>
  <c r="H229" i="61"/>
  <c r="H228" i="61"/>
  <c r="H227" i="61"/>
  <c r="H226" i="61"/>
  <c r="H225" i="61"/>
  <c r="H224" i="61"/>
  <c r="H223" i="61"/>
  <c r="H222" i="61"/>
  <c r="H221" i="61"/>
  <c r="H220" i="61"/>
  <c r="H219" i="61"/>
  <c r="H218" i="61"/>
  <c r="H217" i="61"/>
  <c r="H216" i="61"/>
  <c r="H215" i="61"/>
  <c r="H214" i="61"/>
  <c r="H213" i="61"/>
  <c r="H212" i="61"/>
  <c r="H211" i="61"/>
  <c r="H210" i="61"/>
  <c r="H209" i="61"/>
  <c r="H208" i="61"/>
  <c r="H207" i="61"/>
  <c r="H206" i="61"/>
  <c r="H205" i="61"/>
  <c r="H204" i="61"/>
  <c r="H203" i="61"/>
  <c r="H202" i="61"/>
  <c r="H201" i="61"/>
  <c r="H200" i="61"/>
  <c r="H199" i="61"/>
  <c r="H198" i="61"/>
  <c r="H197" i="61"/>
  <c r="H196" i="61"/>
  <c r="H195" i="61"/>
  <c r="H194" i="61"/>
  <c r="H193" i="61"/>
  <c r="H192" i="61"/>
  <c r="H191" i="61"/>
  <c r="H190" i="61"/>
  <c r="H189" i="61"/>
  <c r="H188" i="61"/>
  <c r="H187" i="61"/>
  <c r="H186" i="61"/>
  <c r="H185" i="61"/>
  <c r="H184" i="61"/>
  <c r="H183" i="61"/>
  <c r="H182" i="61"/>
  <c r="H181" i="61"/>
  <c r="H180" i="61"/>
  <c r="H179" i="61"/>
  <c r="H178" i="61"/>
  <c r="H177" i="61"/>
  <c r="H176" i="61"/>
  <c r="H175" i="61"/>
  <c r="H174" i="61"/>
  <c r="H173" i="61"/>
  <c r="H172" i="61"/>
  <c r="H171" i="61"/>
  <c r="H170" i="61"/>
  <c r="H169" i="61"/>
  <c r="H168" i="61"/>
  <c r="H167" i="61"/>
  <c r="H166" i="61"/>
  <c r="H165" i="61"/>
  <c r="H164" i="61"/>
  <c r="H163" i="61"/>
  <c r="H162" i="61"/>
  <c r="H161" i="61"/>
  <c r="H160" i="61"/>
  <c r="H159" i="61"/>
  <c r="H158" i="61"/>
  <c r="H157" i="61"/>
  <c r="H156" i="61"/>
  <c r="H155" i="61"/>
  <c r="H154" i="61"/>
  <c r="H153" i="61"/>
  <c r="H152" i="61"/>
  <c r="H151" i="61"/>
  <c r="H150" i="61"/>
  <c r="H149" i="61"/>
  <c r="H148" i="61"/>
  <c r="H147" i="61"/>
  <c r="H146" i="61"/>
  <c r="H145" i="61"/>
  <c r="H144" i="61"/>
  <c r="H143" i="61"/>
  <c r="H142" i="61"/>
  <c r="H141" i="61"/>
  <c r="H140" i="61"/>
  <c r="H139" i="61"/>
  <c r="H138" i="61"/>
  <c r="H137" i="61"/>
  <c r="H136" i="61"/>
  <c r="H135" i="61"/>
  <c r="H134" i="61"/>
  <c r="H133" i="61"/>
  <c r="H132" i="61"/>
  <c r="H131" i="61"/>
  <c r="H130" i="61"/>
  <c r="H129" i="61"/>
  <c r="H128" i="61"/>
  <c r="H127" i="61"/>
  <c r="H126" i="61"/>
  <c r="H125" i="61"/>
  <c r="H124" i="61"/>
  <c r="H123" i="61"/>
  <c r="H122" i="61"/>
  <c r="H121" i="61"/>
  <c r="H120" i="61"/>
  <c r="H119" i="61"/>
  <c r="H118" i="61"/>
  <c r="H117" i="61"/>
  <c r="H116" i="61"/>
  <c r="H115" i="61"/>
  <c r="H114" i="61"/>
  <c r="H113" i="61"/>
  <c r="H112" i="61"/>
  <c r="H111" i="61"/>
  <c r="H110" i="61"/>
  <c r="H109" i="61"/>
  <c r="H108" i="61"/>
  <c r="H107" i="61"/>
  <c r="H106" i="61"/>
  <c r="H105" i="61"/>
  <c r="H104" i="61"/>
  <c r="H103" i="61"/>
  <c r="H102" i="61"/>
  <c r="H101" i="61"/>
  <c r="H100" i="61"/>
  <c r="H99" i="61"/>
  <c r="H98" i="61"/>
  <c r="H97" i="61"/>
  <c r="H96" i="61"/>
  <c r="H95" i="61"/>
  <c r="H94" i="61"/>
  <c r="H93" i="61"/>
  <c r="H92" i="61"/>
  <c r="H91" i="61"/>
  <c r="H90" i="61"/>
  <c r="H89" i="61"/>
  <c r="H88" i="61"/>
  <c r="H87" i="61"/>
  <c r="H86" i="61"/>
  <c r="H85" i="61"/>
  <c r="H84" i="61"/>
  <c r="H83" i="61"/>
  <c r="H82" i="61"/>
  <c r="H81" i="61"/>
  <c r="H80" i="61"/>
  <c r="H79" i="61"/>
  <c r="H78" i="61"/>
  <c r="H77" i="61"/>
  <c r="H76" i="61"/>
  <c r="H75" i="61"/>
  <c r="H74" i="61"/>
  <c r="H73" i="61"/>
  <c r="H72" i="61"/>
  <c r="H71" i="61"/>
  <c r="H70" i="61"/>
  <c r="H69" i="61"/>
  <c r="H68" i="61"/>
  <c r="H67" i="61"/>
  <c r="H66" i="61"/>
  <c r="H65" i="61"/>
  <c r="H64" i="61"/>
  <c r="H63" i="61"/>
  <c r="H62" i="61"/>
  <c r="H61" i="61"/>
  <c r="H60" i="61"/>
  <c r="H59" i="61"/>
  <c r="H58" i="61"/>
  <c r="H57" i="61"/>
  <c r="H56" i="61"/>
  <c r="H55" i="61"/>
  <c r="H54" i="61"/>
  <c r="H53" i="61"/>
  <c r="H52" i="61"/>
  <c r="H51" i="61"/>
  <c r="H50" i="61"/>
  <c r="H49" i="61"/>
  <c r="H48" i="61"/>
  <c r="H47" i="61"/>
  <c r="H46" i="61"/>
  <c r="H45" i="61"/>
  <c r="H44" i="61"/>
  <c r="H43" i="61"/>
  <c r="H42" i="61"/>
  <c r="H41" i="61"/>
  <c r="H40" i="61"/>
  <c r="H39" i="61"/>
  <c r="H38" i="61"/>
  <c r="H37" i="61"/>
  <c r="H36" i="61"/>
  <c r="H35" i="61"/>
  <c r="H34" i="61"/>
  <c r="H33" i="61"/>
  <c r="H32" i="61"/>
  <c r="H31" i="61"/>
  <c r="H30" i="61"/>
  <c r="H29" i="61"/>
  <c r="H28" i="61"/>
  <c r="H27" i="61"/>
  <c r="H26" i="61"/>
  <c r="H25" i="61"/>
  <c r="H24" i="61"/>
  <c r="H23" i="61"/>
  <c r="H22" i="61"/>
  <c r="H21" i="61"/>
  <c r="H20" i="61"/>
  <c r="H19" i="61"/>
  <c r="H18" i="61"/>
  <c r="H17" i="61"/>
  <c r="H16" i="61"/>
  <c r="H15" i="61"/>
  <c r="H14" i="61"/>
  <c r="H13" i="61"/>
  <c r="H12" i="61"/>
  <c r="H11" i="61"/>
  <c r="H7" i="61"/>
  <c r="D1278" i="61"/>
  <c r="C1278" i="61"/>
  <c r="D1277" i="61"/>
  <c r="C1277" i="61"/>
  <c r="D1276" i="61"/>
  <c r="C1276" i="61"/>
  <c r="D1275" i="61"/>
  <c r="C1275" i="61"/>
  <c r="D1274" i="61"/>
  <c r="C1274" i="61"/>
  <c r="D1273" i="61"/>
  <c r="C1273" i="61"/>
  <c r="D1272" i="61"/>
  <c r="C1272" i="61"/>
  <c r="D1271" i="61"/>
  <c r="C1271" i="61"/>
  <c r="D1270" i="61"/>
  <c r="C1270" i="61"/>
  <c r="D1269" i="61"/>
  <c r="C1269" i="61"/>
  <c r="D1268" i="61"/>
  <c r="C1268" i="61"/>
  <c r="D1267" i="61"/>
  <c r="C1267" i="61"/>
  <c r="D1266" i="61"/>
  <c r="C1266" i="61"/>
  <c r="D1265" i="61"/>
  <c r="C1265" i="61"/>
  <c r="D1264" i="61"/>
  <c r="C1264" i="61"/>
  <c r="D1263" i="61"/>
  <c r="C1263" i="61"/>
  <c r="D1262" i="61"/>
  <c r="C1262" i="61"/>
  <c r="D1261" i="61"/>
  <c r="C1261" i="61"/>
  <c r="D1260" i="61"/>
  <c r="C1260" i="61"/>
  <c r="D1259" i="61"/>
  <c r="C1259" i="61"/>
  <c r="D1258" i="61"/>
  <c r="C1258" i="61"/>
  <c r="D1253" i="61"/>
  <c r="C1253" i="61"/>
  <c r="D1252" i="61"/>
  <c r="C1252" i="61"/>
  <c r="D1251" i="61"/>
  <c r="C1251" i="61"/>
  <c r="D1250" i="61"/>
  <c r="C1250" i="61"/>
  <c r="D1249" i="61"/>
  <c r="C1249" i="61"/>
  <c r="D1248" i="61"/>
  <c r="C1248" i="61"/>
  <c r="D1247" i="61"/>
  <c r="C1247" i="61"/>
  <c r="D1246" i="61"/>
  <c r="C1246" i="61"/>
  <c r="D1245" i="61"/>
  <c r="C1245" i="61"/>
  <c r="D1244" i="61"/>
  <c r="C1244" i="61"/>
  <c r="D1243" i="61"/>
  <c r="C1243" i="61"/>
  <c r="D1242" i="61"/>
  <c r="C1242" i="61"/>
  <c r="D1241" i="61"/>
  <c r="C1241" i="61"/>
  <c r="D1240" i="61"/>
  <c r="C1240" i="61"/>
  <c r="D1239" i="61"/>
  <c r="C1239" i="61"/>
  <c r="D1238" i="61"/>
  <c r="C1238" i="61"/>
  <c r="D1237" i="61"/>
  <c r="C1237" i="61"/>
  <c r="D1236" i="61"/>
  <c r="C1236" i="61"/>
  <c r="D1235" i="61"/>
  <c r="C1235" i="61"/>
  <c r="D1234" i="61"/>
  <c r="C1234" i="61"/>
  <c r="D1233" i="61"/>
  <c r="C1233" i="61"/>
  <c r="D1232" i="61"/>
  <c r="C1232" i="61"/>
  <c r="D1231" i="61"/>
  <c r="C1231" i="61"/>
  <c r="D1230" i="61"/>
  <c r="C1230" i="61"/>
  <c r="D1229" i="61"/>
  <c r="C1229" i="61"/>
  <c r="D1228" i="61"/>
  <c r="C1228" i="61"/>
  <c r="D1196" i="61"/>
  <c r="C1196" i="61"/>
  <c r="D1195" i="61"/>
  <c r="C1195" i="61"/>
  <c r="D1194" i="61"/>
  <c r="C1194" i="61"/>
  <c r="D1193" i="61"/>
  <c r="C1193" i="61"/>
  <c r="D1192" i="61"/>
  <c r="C1192" i="61"/>
  <c r="D1191" i="61"/>
  <c r="C1191" i="61"/>
  <c r="D1190" i="61"/>
  <c r="C1190" i="61"/>
  <c r="D1189" i="61"/>
  <c r="C1189" i="61"/>
  <c r="D1188" i="61"/>
  <c r="C1188" i="61"/>
  <c r="D1187" i="61"/>
  <c r="C1187" i="61"/>
  <c r="D1186" i="61"/>
  <c r="C1186" i="61"/>
  <c r="D1185" i="61"/>
  <c r="C1185" i="61"/>
  <c r="D1184" i="61"/>
  <c r="C1184" i="61"/>
  <c r="D1183" i="61"/>
  <c r="C1183" i="61"/>
  <c r="D1182" i="61"/>
  <c r="C1182" i="61"/>
  <c r="D1181" i="61"/>
  <c r="C1181" i="61"/>
  <c r="D1180" i="61"/>
  <c r="C1180" i="61"/>
  <c r="D1179" i="61"/>
  <c r="C1179" i="61"/>
  <c r="D1178" i="61"/>
  <c r="C1178" i="61"/>
  <c r="D1177" i="61"/>
  <c r="C1177" i="61"/>
  <c r="D1176" i="61"/>
  <c r="C1176" i="61"/>
  <c r="D1175" i="61"/>
  <c r="C1175" i="61"/>
  <c r="D1174" i="61"/>
  <c r="C1174" i="61"/>
  <c r="D1173" i="61"/>
  <c r="C1173" i="61"/>
  <c r="D1172" i="61"/>
  <c r="C1172" i="61"/>
  <c r="D1171" i="61"/>
  <c r="C1171" i="61"/>
  <c r="D1170" i="61"/>
  <c r="C1170" i="61"/>
  <c r="D1169" i="61"/>
  <c r="C1169" i="61"/>
  <c r="D1168" i="61"/>
  <c r="C1168" i="61"/>
  <c r="D1167" i="61"/>
  <c r="C1167" i="61"/>
  <c r="D1166" i="61"/>
  <c r="C1166" i="61"/>
  <c r="D1165" i="61"/>
  <c r="C1165" i="61"/>
  <c r="D1164" i="61"/>
  <c r="C1164" i="61"/>
  <c r="D1163" i="61"/>
  <c r="C1163" i="61"/>
  <c r="D1162" i="61"/>
  <c r="C1162" i="61"/>
  <c r="D1161" i="61"/>
  <c r="C1161" i="61"/>
  <c r="D1160" i="61"/>
  <c r="C1160" i="61"/>
  <c r="D1159" i="61"/>
  <c r="C1159" i="61"/>
  <c r="D1158" i="61"/>
  <c r="C1158" i="61"/>
  <c r="D1157" i="61"/>
  <c r="C1157" i="61"/>
  <c r="D1156" i="61"/>
  <c r="C1156" i="61"/>
  <c r="D1155" i="61"/>
  <c r="C1155" i="61"/>
  <c r="D1154" i="61"/>
  <c r="C1154" i="61"/>
  <c r="D1153" i="61"/>
  <c r="C1153" i="61"/>
  <c r="D1152" i="61"/>
  <c r="C1152" i="61"/>
  <c r="D1151" i="61"/>
  <c r="C1151" i="61"/>
  <c r="D1150" i="61"/>
  <c r="C1150" i="61"/>
  <c r="D1149" i="61"/>
  <c r="C1149" i="61"/>
  <c r="D1148" i="61"/>
  <c r="C1148" i="61"/>
  <c r="D1147" i="61"/>
  <c r="C1147" i="61"/>
  <c r="D1146" i="61"/>
  <c r="C1146" i="61"/>
  <c r="D1145" i="61"/>
  <c r="C1145" i="61"/>
  <c r="D1144" i="61"/>
  <c r="C1144" i="61"/>
  <c r="D1143" i="61"/>
  <c r="C1143" i="61"/>
  <c r="D1142" i="61"/>
  <c r="C1142" i="61"/>
  <c r="D1141" i="61"/>
  <c r="C1141" i="61"/>
  <c r="D1140" i="61"/>
  <c r="C1140" i="61"/>
  <c r="D1139" i="61"/>
  <c r="C1139" i="61"/>
  <c r="D1138" i="61"/>
  <c r="C1138" i="61"/>
  <c r="D1137" i="61"/>
  <c r="C1137" i="61"/>
  <c r="D1136" i="61"/>
  <c r="C1136" i="61"/>
  <c r="D1135" i="61"/>
  <c r="C1135" i="61"/>
  <c r="D1134" i="61"/>
  <c r="C1134" i="61"/>
  <c r="D1133" i="61"/>
  <c r="C1133" i="61"/>
  <c r="D1132" i="61"/>
  <c r="C1132" i="61"/>
  <c r="D1131" i="61"/>
  <c r="C1131" i="61"/>
  <c r="D1130" i="61"/>
  <c r="C1130" i="61"/>
  <c r="D1129" i="61"/>
  <c r="C1129" i="61"/>
  <c r="D1128" i="61"/>
  <c r="C1128" i="61"/>
  <c r="D1127" i="61"/>
  <c r="C1127" i="61"/>
  <c r="D1126" i="61"/>
  <c r="C1126" i="61"/>
  <c r="D1125" i="61"/>
  <c r="C1125" i="61"/>
  <c r="D1124" i="61"/>
  <c r="C1124" i="61"/>
  <c r="D1123" i="61"/>
  <c r="C1123" i="61"/>
  <c r="D1122" i="61"/>
  <c r="C1122" i="61"/>
  <c r="D1121" i="61"/>
  <c r="C1121" i="61"/>
  <c r="D1120" i="61"/>
  <c r="C1120" i="61"/>
  <c r="D1119" i="61"/>
  <c r="C1119" i="61"/>
  <c r="D1118" i="61"/>
  <c r="C1118" i="61"/>
  <c r="D1117" i="61"/>
  <c r="C1117" i="61"/>
  <c r="D1116" i="61"/>
  <c r="C1116" i="61"/>
  <c r="D1115" i="61"/>
  <c r="C1115" i="61"/>
  <c r="D1114" i="61"/>
  <c r="C1114" i="61"/>
  <c r="D1113" i="61"/>
  <c r="C1113" i="61"/>
  <c r="D1112" i="61"/>
  <c r="C1112" i="61"/>
  <c r="D1111" i="61"/>
  <c r="C1111" i="61"/>
  <c r="D1110" i="61"/>
  <c r="C1110" i="61"/>
  <c r="D1109" i="61"/>
  <c r="C1109" i="61"/>
  <c r="D1108" i="61"/>
  <c r="C1108" i="61"/>
  <c r="D1107" i="61"/>
  <c r="C1107" i="61"/>
  <c r="D1106" i="61"/>
  <c r="C1106" i="61"/>
  <c r="D1105" i="61"/>
  <c r="C1105" i="61"/>
  <c r="D1104" i="61"/>
  <c r="C1104" i="61"/>
  <c r="D1103" i="61"/>
  <c r="C1103" i="61"/>
  <c r="D1102" i="61"/>
  <c r="C1102" i="61"/>
  <c r="D1101" i="61"/>
  <c r="C1101" i="61"/>
  <c r="D1100" i="61"/>
  <c r="C1100" i="61"/>
  <c r="D1099" i="61"/>
  <c r="C1099" i="61"/>
  <c r="D1098" i="61"/>
  <c r="C1098" i="61"/>
  <c r="D1097" i="61"/>
  <c r="C1097" i="61"/>
  <c r="D1096" i="61"/>
  <c r="C1096" i="61"/>
  <c r="D1095" i="61"/>
  <c r="C1095" i="61"/>
  <c r="D1094" i="61"/>
  <c r="C1094" i="61"/>
  <c r="D1093" i="61"/>
  <c r="C1093" i="61"/>
  <c r="D1092" i="61"/>
  <c r="C1092" i="61"/>
  <c r="D1091" i="61"/>
  <c r="C1091" i="61"/>
  <c r="D1090" i="61"/>
  <c r="C1090" i="61"/>
  <c r="D1089" i="61"/>
  <c r="C1089" i="61"/>
  <c r="D1088" i="61"/>
  <c r="C1088" i="61"/>
  <c r="D1087" i="61"/>
  <c r="C1087" i="61"/>
  <c r="D1086" i="61"/>
  <c r="C1086" i="61"/>
  <c r="D1085" i="61"/>
  <c r="C1085" i="61"/>
  <c r="D1084" i="61"/>
  <c r="C1084" i="61"/>
  <c r="D1083" i="61"/>
  <c r="C1083" i="61"/>
  <c r="D1082" i="61"/>
  <c r="C1082" i="61"/>
  <c r="D1081" i="61"/>
  <c r="C1081" i="61"/>
  <c r="D1080" i="61"/>
  <c r="C1080" i="61"/>
  <c r="D1079" i="61"/>
  <c r="C1079" i="61"/>
  <c r="D1078" i="61"/>
  <c r="C1078" i="61"/>
  <c r="D1077" i="61"/>
  <c r="C1077" i="61"/>
  <c r="D1076" i="61"/>
  <c r="C1076" i="61"/>
  <c r="D1075" i="61"/>
  <c r="C1075" i="61"/>
  <c r="D1074" i="61"/>
  <c r="C1074" i="61"/>
  <c r="D1073" i="61"/>
  <c r="C1073" i="61"/>
  <c r="D1072" i="61"/>
  <c r="C1072" i="61"/>
  <c r="D1071" i="61"/>
  <c r="C1071" i="61"/>
  <c r="D1070" i="61"/>
  <c r="C1070" i="61"/>
  <c r="D1069" i="61"/>
  <c r="C1069" i="61"/>
  <c r="D1068" i="61"/>
  <c r="C1068" i="61"/>
  <c r="D1067" i="61"/>
  <c r="C1067" i="61"/>
  <c r="D1066" i="61"/>
  <c r="C1066" i="61"/>
  <c r="D1065" i="61"/>
  <c r="C1065" i="61"/>
  <c r="D1064" i="61"/>
  <c r="C1064" i="61"/>
  <c r="D1063" i="61"/>
  <c r="C1063" i="61"/>
  <c r="D1062" i="61"/>
  <c r="C1062" i="61"/>
  <c r="D1061" i="61"/>
  <c r="C1061" i="61"/>
  <c r="D1060" i="61"/>
  <c r="C1060" i="61"/>
  <c r="D1059" i="61"/>
  <c r="C1059" i="61"/>
  <c r="D1058" i="61"/>
  <c r="C1058" i="61"/>
  <c r="D1057" i="61"/>
  <c r="C1057" i="61"/>
  <c r="D1056" i="61"/>
  <c r="C1056" i="61"/>
  <c r="D1055" i="61"/>
  <c r="C1055" i="61"/>
  <c r="D1054" i="61"/>
  <c r="C1054" i="61"/>
  <c r="D1053" i="61"/>
  <c r="C1053" i="61"/>
  <c r="D1052" i="61"/>
  <c r="C1052" i="61"/>
  <c r="D1051" i="61"/>
  <c r="C1051" i="61"/>
  <c r="D1050" i="61"/>
  <c r="C1050" i="61"/>
  <c r="D1049" i="61"/>
  <c r="C1049" i="61"/>
  <c r="D1048" i="61"/>
  <c r="C1048" i="61"/>
  <c r="D1047" i="61"/>
  <c r="C1047" i="61"/>
  <c r="D1046" i="61"/>
  <c r="C1046" i="61"/>
  <c r="D1045" i="61"/>
  <c r="C1045" i="61"/>
  <c r="D1044" i="61"/>
  <c r="C1044" i="61"/>
  <c r="D1043" i="61"/>
  <c r="C1043" i="61"/>
  <c r="D1042" i="61"/>
  <c r="C1042" i="61"/>
  <c r="D1041" i="61"/>
  <c r="C1041" i="61"/>
  <c r="D1040" i="61"/>
  <c r="C1040" i="61"/>
  <c r="D1039" i="61"/>
  <c r="C1039" i="61"/>
  <c r="D1038" i="61"/>
  <c r="C1038" i="61"/>
  <c r="D1037" i="61"/>
  <c r="C1037" i="61"/>
  <c r="D1036" i="61"/>
  <c r="C1036" i="61"/>
  <c r="D1035" i="61"/>
  <c r="C1035" i="61"/>
  <c r="D1034" i="61"/>
  <c r="C1034" i="61"/>
  <c r="D1033" i="61"/>
  <c r="C1033" i="61"/>
  <c r="D1032" i="61"/>
  <c r="C1032" i="61"/>
  <c r="D1031" i="61"/>
  <c r="C1031" i="61"/>
  <c r="D1030" i="61"/>
  <c r="C1030" i="61"/>
  <c r="D1029" i="61"/>
  <c r="C1029" i="61"/>
  <c r="D1028" i="61"/>
  <c r="C1028" i="61"/>
  <c r="D1027" i="61"/>
  <c r="C1027" i="61"/>
  <c r="D1026" i="61"/>
  <c r="C1026" i="61"/>
  <c r="D1025" i="61"/>
  <c r="C1025" i="61"/>
  <c r="D1024" i="61"/>
  <c r="C1024" i="61"/>
  <c r="D1023" i="61"/>
  <c r="C1023" i="61"/>
  <c r="D1022" i="61"/>
  <c r="C1022" i="61"/>
  <c r="D1021" i="61"/>
  <c r="C1021" i="61"/>
  <c r="D1020" i="61"/>
  <c r="C1020" i="61"/>
  <c r="D1019" i="61"/>
  <c r="C1019" i="61"/>
  <c r="D1018" i="61"/>
  <c r="C1018" i="61"/>
  <c r="D1017" i="61"/>
  <c r="C1017" i="61"/>
  <c r="D1016" i="61"/>
  <c r="C1016" i="61"/>
  <c r="D1015" i="61"/>
  <c r="C1015" i="61"/>
  <c r="D1014" i="61"/>
  <c r="C1014" i="61"/>
  <c r="D1013" i="61"/>
  <c r="C1013" i="61"/>
  <c r="D1012" i="61"/>
  <c r="C1012" i="61"/>
  <c r="D1011" i="61"/>
  <c r="C1011" i="61"/>
  <c r="D1010" i="61"/>
  <c r="C1010" i="61"/>
  <c r="D1009" i="61"/>
  <c r="C1009" i="61"/>
  <c r="D1008" i="61"/>
  <c r="C1008" i="61"/>
  <c r="D1007" i="61"/>
  <c r="C1007" i="61"/>
  <c r="D1006" i="61"/>
  <c r="C1006" i="61"/>
  <c r="D1005" i="61"/>
  <c r="C1005" i="61"/>
  <c r="D1004" i="61"/>
  <c r="C1004" i="61"/>
  <c r="D1003" i="61"/>
  <c r="C1003" i="61"/>
  <c r="D1002" i="61"/>
  <c r="C1002" i="61"/>
  <c r="D1001" i="61"/>
  <c r="C1001" i="61"/>
  <c r="D1000" i="61"/>
  <c r="C1000" i="61"/>
  <c r="D999" i="61"/>
  <c r="C999" i="61"/>
  <c r="D998" i="61"/>
  <c r="C998" i="61"/>
  <c r="D997" i="61"/>
  <c r="C997" i="61"/>
  <c r="D996" i="61"/>
  <c r="C996" i="61"/>
  <c r="D995" i="61"/>
  <c r="C995" i="61"/>
  <c r="D994" i="61"/>
  <c r="C994" i="61"/>
  <c r="D993" i="61"/>
  <c r="C993" i="61"/>
  <c r="D992" i="61"/>
  <c r="C992" i="61"/>
  <c r="D991" i="61"/>
  <c r="C991" i="61"/>
  <c r="D990" i="61"/>
  <c r="C990" i="61"/>
  <c r="D989" i="61"/>
  <c r="C989" i="61"/>
  <c r="D988" i="61"/>
  <c r="C988" i="61"/>
  <c r="D987" i="61"/>
  <c r="C987" i="61"/>
  <c r="D986" i="61"/>
  <c r="C986" i="61"/>
  <c r="D985" i="61"/>
  <c r="C985" i="61"/>
  <c r="D984" i="61"/>
  <c r="C984" i="61"/>
  <c r="D983" i="61"/>
  <c r="C983" i="61"/>
  <c r="D982" i="61"/>
  <c r="C982" i="61"/>
  <c r="D981" i="61"/>
  <c r="C981" i="61"/>
  <c r="D980" i="61"/>
  <c r="C980" i="61"/>
  <c r="D979" i="61"/>
  <c r="C979" i="61"/>
  <c r="D978" i="61"/>
  <c r="C978" i="61"/>
  <c r="D977" i="61"/>
  <c r="C977" i="61"/>
  <c r="D976" i="61"/>
  <c r="C976" i="61"/>
  <c r="D975" i="61"/>
  <c r="C975" i="61"/>
  <c r="D974" i="61"/>
  <c r="C974" i="61"/>
  <c r="D973" i="61"/>
  <c r="C973" i="61"/>
  <c r="D972" i="61"/>
  <c r="C972" i="61"/>
  <c r="D971" i="61"/>
  <c r="C971" i="61"/>
  <c r="D970" i="61"/>
  <c r="C970" i="61"/>
  <c r="D969" i="61"/>
  <c r="C969" i="61"/>
  <c r="D968" i="61"/>
  <c r="C968" i="61"/>
  <c r="D967" i="61"/>
  <c r="C967" i="61"/>
  <c r="D966" i="61"/>
  <c r="C966" i="61"/>
  <c r="D965" i="61"/>
  <c r="C965" i="61"/>
  <c r="D964" i="61"/>
  <c r="C964" i="61"/>
  <c r="D963" i="61"/>
  <c r="C963" i="61"/>
  <c r="D962" i="61"/>
  <c r="C962" i="61"/>
  <c r="D961" i="61"/>
  <c r="C961" i="61"/>
  <c r="D960" i="61"/>
  <c r="C960" i="61"/>
  <c r="D959" i="61"/>
  <c r="C959" i="61"/>
  <c r="D958" i="61"/>
  <c r="C958" i="61"/>
  <c r="D957" i="61"/>
  <c r="C957" i="61"/>
  <c r="D956" i="61"/>
  <c r="C956" i="61"/>
  <c r="D955" i="61"/>
  <c r="C955" i="61"/>
  <c r="D954" i="61"/>
  <c r="C954" i="61"/>
  <c r="D953" i="61"/>
  <c r="C953" i="61"/>
  <c r="D952" i="61"/>
  <c r="C952" i="61"/>
  <c r="D951" i="61"/>
  <c r="C951" i="61"/>
  <c r="D950" i="61"/>
  <c r="C950" i="61"/>
  <c r="D949" i="61"/>
  <c r="C949" i="61"/>
  <c r="D948" i="61"/>
  <c r="C948" i="61"/>
  <c r="D947" i="61"/>
  <c r="C947" i="61"/>
  <c r="D946" i="61"/>
  <c r="C946" i="61"/>
  <c r="D945" i="61"/>
  <c r="C945" i="61"/>
  <c r="D944" i="61"/>
  <c r="C944" i="61"/>
  <c r="D943" i="61"/>
  <c r="C943" i="61"/>
  <c r="D942" i="61"/>
  <c r="C942" i="61"/>
  <c r="D941" i="61"/>
  <c r="C941" i="61"/>
  <c r="D940" i="61"/>
  <c r="C940" i="61"/>
  <c r="D939" i="61"/>
  <c r="C939" i="61"/>
  <c r="D938" i="61"/>
  <c r="C938" i="61"/>
  <c r="D937" i="61"/>
  <c r="C937" i="61"/>
  <c r="D936" i="61"/>
  <c r="C936" i="61"/>
  <c r="D935" i="61"/>
  <c r="C935" i="61"/>
  <c r="D934" i="61"/>
  <c r="C934" i="61"/>
  <c r="D933" i="61"/>
  <c r="C933" i="61"/>
  <c r="D932" i="61"/>
  <c r="C932" i="61"/>
  <c r="D931" i="61"/>
  <c r="C931" i="61"/>
  <c r="D930" i="61"/>
  <c r="C930" i="61"/>
  <c r="D929" i="61"/>
  <c r="C929" i="61"/>
  <c r="D928" i="61"/>
  <c r="C928" i="61"/>
  <c r="D927" i="61"/>
  <c r="C927" i="61"/>
  <c r="D926" i="61"/>
  <c r="C926" i="61"/>
  <c r="D925" i="61"/>
  <c r="C925" i="61"/>
  <c r="D924" i="61"/>
  <c r="C924" i="61"/>
  <c r="D923" i="61"/>
  <c r="C923" i="61"/>
  <c r="D922" i="61"/>
  <c r="C922" i="61"/>
  <c r="D921" i="61"/>
  <c r="C921" i="61"/>
  <c r="D920" i="61"/>
  <c r="C920" i="61"/>
  <c r="D919" i="61"/>
  <c r="C919" i="61"/>
  <c r="D918" i="61"/>
  <c r="C918" i="61"/>
  <c r="D917" i="61"/>
  <c r="C917" i="61"/>
  <c r="D916" i="61"/>
  <c r="C916" i="61"/>
  <c r="D915" i="61"/>
  <c r="C915" i="61"/>
  <c r="D914" i="61"/>
  <c r="C914" i="61"/>
  <c r="D913" i="61"/>
  <c r="C913" i="61"/>
  <c r="D912" i="61"/>
  <c r="C912" i="61"/>
  <c r="D911" i="61"/>
  <c r="C911" i="61"/>
  <c r="D910" i="61"/>
  <c r="C910" i="61"/>
  <c r="D909" i="61"/>
  <c r="C909" i="61"/>
  <c r="D908" i="61"/>
  <c r="C908" i="61"/>
  <c r="D907" i="61"/>
  <c r="C907" i="61"/>
  <c r="D906" i="61"/>
  <c r="C906" i="61"/>
  <c r="D905" i="61"/>
  <c r="C905" i="61"/>
  <c r="D904" i="61"/>
  <c r="C904" i="61"/>
  <c r="D903" i="61"/>
  <c r="C903" i="61"/>
  <c r="D902" i="61"/>
  <c r="C902" i="61"/>
  <c r="D901" i="61"/>
  <c r="C901" i="61"/>
  <c r="D900" i="61"/>
  <c r="C900" i="61"/>
  <c r="D899" i="61"/>
  <c r="C899" i="61"/>
  <c r="D898" i="61"/>
  <c r="C898" i="61"/>
  <c r="D897" i="61"/>
  <c r="C897" i="61"/>
  <c r="D896" i="61"/>
  <c r="C896" i="61"/>
  <c r="D895" i="61"/>
  <c r="C895" i="61"/>
  <c r="D894" i="61"/>
  <c r="C894" i="61"/>
  <c r="D893" i="61"/>
  <c r="C893" i="61"/>
  <c r="D892" i="61"/>
  <c r="C892" i="61"/>
  <c r="D891" i="61"/>
  <c r="C891" i="61"/>
  <c r="D890" i="61"/>
  <c r="C890" i="61"/>
  <c r="D889" i="61"/>
  <c r="C889" i="61"/>
  <c r="D888" i="61"/>
  <c r="C888" i="61"/>
  <c r="D887" i="61"/>
  <c r="C887" i="61"/>
  <c r="D886" i="61"/>
  <c r="C886" i="61"/>
  <c r="D885" i="61"/>
  <c r="C885" i="61"/>
  <c r="D884" i="61"/>
  <c r="C884" i="61"/>
  <c r="D883" i="61"/>
  <c r="C883" i="61"/>
  <c r="D882" i="61"/>
  <c r="C882" i="61"/>
  <c r="D881" i="61"/>
  <c r="C881" i="61"/>
  <c r="D880" i="61"/>
  <c r="C880" i="61"/>
  <c r="D879" i="61"/>
  <c r="C879" i="61"/>
  <c r="D878" i="61"/>
  <c r="C878" i="61"/>
  <c r="D877" i="61"/>
  <c r="C877" i="61"/>
  <c r="D876" i="61"/>
  <c r="C876" i="61"/>
  <c r="D875" i="61"/>
  <c r="C875" i="61"/>
  <c r="D874" i="61"/>
  <c r="C874" i="61"/>
  <c r="D873" i="61"/>
  <c r="C873" i="61"/>
  <c r="D872" i="61"/>
  <c r="C872" i="61"/>
  <c r="D871" i="61"/>
  <c r="C871" i="61"/>
  <c r="D870" i="61"/>
  <c r="C870" i="61"/>
  <c r="D869" i="61"/>
  <c r="C869" i="61"/>
  <c r="D868" i="61"/>
  <c r="C868" i="61"/>
  <c r="D867" i="61"/>
  <c r="C867" i="61"/>
  <c r="D866" i="61"/>
  <c r="C866" i="61"/>
  <c r="D865" i="61"/>
  <c r="C865" i="61"/>
  <c r="D864" i="61"/>
  <c r="C864" i="61"/>
  <c r="D863" i="61"/>
  <c r="C863" i="61"/>
  <c r="D862" i="61"/>
  <c r="C862" i="61"/>
  <c r="D861" i="61"/>
  <c r="C861" i="61"/>
  <c r="D860" i="61"/>
  <c r="C860" i="61"/>
  <c r="D859" i="61"/>
  <c r="C859" i="61"/>
  <c r="D858" i="61"/>
  <c r="C858" i="61"/>
  <c r="D857" i="61"/>
  <c r="C857" i="61"/>
  <c r="D856" i="61"/>
  <c r="C856" i="61"/>
  <c r="D855" i="61"/>
  <c r="C855" i="61"/>
  <c r="D854" i="61"/>
  <c r="C854" i="61"/>
  <c r="D853" i="61"/>
  <c r="C853" i="61"/>
  <c r="D852" i="61"/>
  <c r="C852" i="61"/>
  <c r="D851" i="61"/>
  <c r="C851" i="61"/>
  <c r="D850" i="61"/>
  <c r="C850" i="61"/>
  <c r="D849" i="61"/>
  <c r="C849" i="61"/>
  <c r="D848" i="61"/>
  <c r="C848" i="61"/>
  <c r="D847" i="61"/>
  <c r="C847" i="61"/>
  <c r="D846" i="61"/>
  <c r="C846" i="61"/>
  <c r="D845" i="61"/>
  <c r="C845" i="61"/>
  <c r="D844" i="61"/>
  <c r="C844" i="61"/>
  <c r="D843" i="61"/>
  <c r="C843" i="61"/>
  <c r="D842" i="61"/>
  <c r="C842" i="61"/>
  <c r="D841" i="61"/>
  <c r="C841" i="61"/>
  <c r="D840" i="61"/>
  <c r="C840" i="61"/>
  <c r="D839" i="61"/>
  <c r="C839" i="61"/>
  <c r="D838" i="61"/>
  <c r="C838" i="61"/>
  <c r="D837" i="61"/>
  <c r="C837" i="61"/>
  <c r="D836" i="61"/>
  <c r="C836" i="61"/>
  <c r="D835" i="61"/>
  <c r="C835" i="61"/>
  <c r="D834" i="61"/>
  <c r="C834" i="61"/>
  <c r="D833" i="61"/>
  <c r="C833" i="61"/>
  <c r="D832" i="61"/>
  <c r="C832" i="61"/>
  <c r="D831" i="61"/>
  <c r="C831" i="61"/>
  <c r="D830" i="61"/>
  <c r="C830" i="61"/>
  <c r="D829" i="61"/>
  <c r="C829" i="61"/>
  <c r="D828" i="61"/>
  <c r="C828" i="61"/>
  <c r="D827" i="61"/>
  <c r="C827" i="61"/>
  <c r="D826" i="61"/>
  <c r="C826" i="61"/>
  <c r="D825" i="61"/>
  <c r="C825" i="61"/>
  <c r="D824" i="61"/>
  <c r="C824" i="61"/>
  <c r="D823" i="61"/>
  <c r="C823" i="61"/>
  <c r="D822" i="61"/>
  <c r="C822" i="61"/>
  <c r="D821" i="61"/>
  <c r="C821" i="61"/>
  <c r="D820" i="61"/>
  <c r="C820" i="61"/>
  <c r="D819" i="61"/>
  <c r="C819" i="61"/>
  <c r="D818" i="61"/>
  <c r="C818" i="61"/>
  <c r="D817" i="61"/>
  <c r="C817" i="61"/>
  <c r="D816" i="61"/>
  <c r="C816" i="61"/>
  <c r="D815" i="61"/>
  <c r="C815" i="61"/>
  <c r="D814" i="61"/>
  <c r="C814" i="61"/>
  <c r="D813" i="61"/>
  <c r="C813" i="61"/>
  <c r="D812" i="61"/>
  <c r="C812" i="61"/>
  <c r="D811" i="61"/>
  <c r="C811" i="61"/>
  <c r="D810" i="61"/>
  <c r="C810" i="61"/>
  <c r="D809" i="61"/>
  <c r="C809" i="61"/>
  <c r="D808" i="61"/>
  <c r="C808" i="61"/>
  <c r="D807" i="61"/>
  <c r="C807" i="61"/>
  <c r="D806" i="61"/>
  <c r="C806" i="61"/>
  <c r="D805" i="61"/>
  <c r="C805" i="61"/>
  <c r="D804" i="61"/>
  <c r="C804" i="61"/>
  <c r="D803" i="61"/>
  <c r="C803" i="61"/>
  <c r="D802" i="61"/>
  <c r="C802" i="61"/>
  <c r="D801" i="61"/>
  <c r="C801" i="61"/>
  <c r="D800" i="61"/>
  <c r="C800" i="61"/>
  <c r="D799" i="61"/>
  <c r="C799" i="61"/>
  <c r="D798" i="61"/>
  <c r="C798" i="61"/>
  <c r="D797" i="61"/>
  <c r="C797" i="61"/>
  <c r="D796" i="61"/>
  <c r="C796" i="61"/>
  <c r="D795" i="61"/>
  <c r="C795" i="61"/>
  <c r="D794" i="61"/>
  <c r="C794" i="61"/>
  <c r="D793" i="61"/>
  <c r="C793" i="61"/>
  <c r="D792" i="61"/>
  <c r="C792" i="61"/>
  <c r="D791" i="61"/>
  <c r="C791" i="61"/>
  <c r="D790" i="61"/>
  <c r="C790" i="61"/>
  <c r="D789" i="61"/>
  <c r="C789" i="61"/>
  <c r="D788" i="61"/>
  <c r="C788" i="61"/>
  <c r="D787" i="61"/>
  <c r="C787" i="61"/>
  <c r="D786" i="61"/>
  <c r="C786" i="61"/>
  <c r="D785" i="61"/>
  <c r="C785" i="61"/>
  <c r="D784" i="61"/>
  <c r="C784" i="61"/>
  <c r="D783" i="61"/>
  <c r="C783" i="61"/>
  <c r="D782" i="61"/>
  <c r="C782" i="61"/>
  <c r="D781" i="61"/>
  <c r="C781" i="61"/>
  <c r="D780" i="61"/>
  <c r="C780" i="61"/>
  <c r="D779" i="61"/>
  <c r="C779" i="61"/>
  <c r="D778" i="61"/>
  <c r="C778" i="61"/>
  <c r="D777" i="61"/>
  <c r="C777" i="61"/>
  <c r="D776" i="61"/>
  <c r="C776" i="61"/>
  <c r="D775" i="61"/>
  <c r="C775" i="61"/>
  <c r="D774" i="61"/>
  <c r="C774" i="61"/>
  <c r="D773" i="61"/>
  <c r="C773" i="61"/>
  <c r="D772" i="61"/>
  <c r="C772" i="61"/>
  <c r="D771" i="61"/>
  <c r="C771" i="61"/>
  <c r="D770" i="61"/>
  <c r="C770" i="61"/>
  <c r="D769" i="61"/>
  <c r="C769" i="61"/>
  <c r="D768" i="61"/>
  <c r="C768" i="61"/>
  <c r="D767" i="61"/>
  <c r="C767" i="61"/>
  <c r="D766" i="61"/>
  <c r="C766" i="61"/>
  <c r="D765" i="61"/>
  <c r="C765" i="61"/>
  <c r="D764" i="61"/>
  <c r="C764" i="61"/>
  <c r="D763" i="61"/>
  <c r="C763" i="61"/>
  <c r="D762" i="61"/>
  <c r="C762" i="61"/>
  <c r="D761" i="61"/>
  <c r="C761" i="61"/>
  <c r="D760" i="61"/>
  <c r="C760" i="61"/>
  <c r="D759" i="61"/>
  <c r="C759" i="61"/>
  <c r="D758" i="61"/>
  <c r="C758" i="61"/>
  <c r="D757" i="61"/>
  <c r="C757" i="61"/>
  <c r="D756" i="61"/>
  <c r="C756" i="61"/>
  <c r="D755" i="61"/>
  <c r="C755" i="61"/>
  <c r="D754" i="61"/>
  <c r="C754" i="61"/>
  <c r="D753" i="61"/>
  <c r="C753" i="61"/>
  <c r="D752" i="61"/>
  <c r="C752" i="61"/>
  <c r="D751" i="61"/>
  <c r="C751" i="61"/>
  <c r="D750" i="61"/>
  <c r="C750" i="61"/>
  <c r="D749" i="61"/>
  <c r="C749" i="61"/>
  <c r="D748" i="61"/>
  <c r="C748" i="61"/>
  <c r="D747" i="61"/>
  <c r="C747" i="61"/>
  <c r="D746" i="61"/>
  <c r="C746" i="61"/>
  <c r="D745" i="61"/>
  <c r="C745" i="61"/>
  <c r="D744" i="61"/>
  <c r="C744" i="61"/>
  <c r="D743" i="61"/>
  <c r="C743" i="61"/>
  <c r="D742" i="61"/>
  <c r="C742" i="61"/>
  <c r="D741" i="61"/>
  <c r="C741" i="61"/>
  <c r="D740" i="61"/>
  <c r="C740" i="61"/>
  <c r="D739" i="61"/>
  <c r="C739" i="61"/>
  <c r="D738" i="61"/>
  <c r="C738" i="61"/>
  <c r="D737" i="61"/>
  <c r="C737" i="61"/>
  <c r="D736" i="61"/>
  <c r="C736" i="61"/>
  <c r="D735" i="61"/>
  <c r="C735" i="61"/>
  <c r="D734" i="61"/>
  <c r="C734" i="61"/>
  <c r="D733" i="61"/>
  <c r="C733" i="61"/>
  <c r="D732" i="61"/>
  <c r="C732" i="61"/>
  <c r="D731" i="61"/>
  <c r="C731" i="61"/>
  <c r="D730" i="61"/>
  <c r="C730" i="61"/>
  <c r="D729" i="61"/>
  <c r="C729" i="61"/>
  <c r="D728" i="61"/>
  <c r="C728" i="61"/>
  <c r="D727" i="61"/>
  <c r="C727" i="61"/>
  <c r="D726" i="61"/>
  <c r="C726" i="61"/>
  <c r="D725" i="61"/>
  <c r="C725" i="61"/>
  <c r="D724" i="61"/>
  <c r="C724" i="61"/>
  <c r="D723" i="61"/>
  <c r="C723" i="61"/>
  <c r="D722" i="61"/>
  <c r="C722" i="61"/>
  <c r="D721" i="61"/>
  <c r="C721" i="61"/>
  <c r="D720" i="61"/>
  <c r="C720" i="61"/>
  <c r="D719" i="61"/>
  <c r="C719" i="61"/>
  <c r="D718" i="61"/>
  <c r="C718" i="61"/>
  <c r="D717" i="61"/>
  <c r="C717" i="61"/>
  <c r="D716" i="61"/>
  <c r="C716" i="61"/>
  <c r="D715" i="61"/>
  <c r="C715" i="61"/>
  <c r="D714" i="61"/>
  <c r="C714" i="61"/>
  <c r="D713" i="61"/>
  <c r="C713" i="61"/>
  <c r="D712" i="61"/>
  <c r="C712" i="61"/>
  <c r="D711" i="61"/>
  <c r="C711" i="61"/>
  <c r="D710" i="61"/>
  <c r="C710" i="61"/>
  <c r="D709" i="61"/>
  <c r="C709" i="61"/>
  <c r="D708" i="61"/>
  <c r="C708" i="61"/>
  <c r="D707" i="61"/>
  <c r="C707" i="61"/>
  <c r="D706" i="61"/>
  <c r="C706" i="61"/>
  <c r="D705" i="61"/>
  <c r="C705" i="61"/>
  <c r="D704" i="61"/>
  <c r="C704" i="61"/>
  <c r="D703" i="61"/>
  <c r="C703" i="61"/>
  <c r="D702" i="61"/>
  <c r="C702" i="61"/>
  <c r="D701" i="61"/>
  <c r="C701" i="61"/>
  <c r="D700" i="61"/>
  <c r="C700" i="61"/>
  <c r="D699" i="61"/>
  <c r="C699" i="61"/>
  <c r="D698" i="61"/>
  <c r="C698" i="61"/>
  <c r="D697" i="61"/>
  <c r="C697" i="61"/>
  <c r="D696" i="61"/>
  <c r="C696" i="61"/>
  <c r="D695" i="61"/>
  <c r="C695" i="61"/>
  <c r="D694" i="61"/>
  <c r="C694" i="61"/>
  <c r="D693" i="61"/>
  <c r="C693" i="61"/>
  <c r="D692" i="61"/>
  <c r="C692" i="61"/>
  <c r="D691" i="61"/>
  <c r="C691" i="61"/>
  <c r="D690" i="61"/>
  <c r="C690" i="61"/>
  <c r="D689" i="61"/>
  <c r="C689" i="61"/>
  <c r="D688" i="61"/>
  <c r="C688" i="61"/>
  <c r="D687" i="61"/>
  <c r="C687" i="61"/>
  <c r="D686" i="61"/>
  <c r="C686" i="61"/>
  <c r="D685" i="61"/>
  <c r="C685" i="61"/>
  <c r="D684" i="61"/>
  <c r="C684" i="61"/>
  <c r="D683" i="61"/>
  <c r="C683" i="61"/>
  <c r="D682" i="61"/>
  <c r="C682" i="61"/>
  <c r="D681" i="61"/>
  <c r="C681" i="61"/>
  <c r="D680" i="61"/>
  <c r="C680" i="61"/>
  <c r="D679" i="61"/>
  <c r="C679" i="61"/>
  <c r="D678" i="61"/>
  <c r="C678" i="61"/>
  <c r="D677" i="61"/>
  <c r="C677" i="61"/>
  <c r="D676" i="61"/>
  <c r="C676" i="61"/>
  <c r="D675" i="61"/>
  <c r="C675" i="61"/>
  <c r="D674" i="61"/>
  <c r="C674" i="61"/>
  <c r="D673" i="61"/>
  <c r="C673" i="61"/>
  <c r="D672" i="61"/>
  <c r="C672" i="61"/>
  <c r="D671" i="61"/>
  <c r="C671" i="61"/>
  <c r="D670" i="61"/>
  <c r="C670" i="61"/>
  <c r="D669" i="61"/>
  <c r="C669" i="61"/>
  <c r="D668" i="61"/>
  <c r="C668" i="61"/>
  <c r="D667" i="61"/>
  <c r="C667" i="61"/>
  <c r="D666" i="61"/>
  <c r="C666" i="61"/>
  <c r="D665" i="61"/>
  <c r="C665" i="61"/>
  <c r="D664" i="61"/>
  <c r="C664" i="61"/>
  <c r="D663" i="61"/>
  <c r="C663" i="61"/>
  <c r="D662" i="61"/>
  <c r="C662" i="61"/>
  <c r="D661" i="61"/>
  <c r="C661" i="61"/>
  <c r="D660" i="61"/>
  <c r="C660" i="61"/>
  <c r="D659" i="61"/>
  <c r="C659" i="61"/>
  <c r="D658" i="61"/>
  <c r="C658" i="61"/>
  <c r="D657" i="61"/>
  <c r="C657" i="61"/>
  <c r="D656" i="61"/>
  <c r="C656" i="61"/>
  <c r="D655" i="61"/>
  <c r="C655" i="61"/>
  <c r="D654" i="61"/>
  <c r="C654" i="61"/>
  <c r="D653" i="61"/>
  <c r="C653" i="61"/>
  <c r="D652" i="61"/>
  <c r="C652" i="61"/>
  <c r="D651" i="61"/>
  <c r="C651" i="61"/>
  <c r="D650" i="61"/>
  <c r="C650" i="61"/>
  <c r="D649" i="61"/>
  <c r="C649" i="61"/>
  <c r="D648" i="61"/>
  <c r="C648" i="61"/>
  <c r="D647" i="61"/>
  <c r="C647" i="61"/>
  <c r="D646" i="61"/>
  <c r="C646" i="61"/>
  <c r="D645" i="61"/>
  <c r="C645" i="61"/>
  <c r="D644" i="61"/>
  <c r="C644" i="61"/>
  <c r="D643" i="61"/>
  <c r="C643" i="61"/>
  <c r="D642" i="61"/>
  <c r="C642" i="61"/>
  <c r="D641" i="61"/>
  <c r="C641" i="61"/>
  <c r="D640" i="61"/>
  <c r="C640" i="61"/>
  <c r="D639" i="61"/>
  <c r="C639" i="61"/>
  <c r="D638" i="61"/>
  <c r="C638" i="61"/>
  <c r="D637" i="61"/>
  <c r="C637" i="61"/>
  <c r="D636" i="61"/>
  <c r="C636" i="61"/>
  <c r="D635" i="61"/>
  <c r="C635" i="61"/>
  <c r="D634" i="61"/>
  <c r="C634" i="61"/>
  <c r="D633" i="61"/>
  <c r="C633" i="61"/>
  <c r="D632" i="61"/>
  <c r="C632" i="61"/>
  <c r="D631" i="61"/>
  <c r="C631" i="61"/>
  <c r="D630" i="61"/>
  <c r="C630" i="61"/>
  <c r="D629" i="61"/>
  <c r="C629" i="61"/>
  <c r="D628" i="61"/>
  <c r="C628" i="61"/>
  <c r="D627" i="61"/>
  <c r="C627" i="61"/>
  <c r="D626" i="61"/>
  <c r="C626" i="61"/>
  <c r="D625" i="61"/>
  <c r="C625" i="61"/>
  <c r="D624" i="61"/>
  <c r="C624" i="61"/>
  <c r="D623" i="61"/>
  <c r="C623" i="61"/>
  <c r="D622" i="61"/>
  <c r="C622" i="61"/>
  <c r="D621" i="61"/>
  <c r="C621" i="61"/>
  <c r="D620" i="61"/>
  <c r="C620" i="61"/>
  <c r="D619" i="61"/>
  <c r="C619" i="61"/>
  <c r="D618" i="61"/>
  <c r="C618" i="61"/>
  <c r="D617" i="61"/>
  <c r="C617" i="61"/>
  <c r="D616" i="61"/>
  <c r="C616" i="61"/>
  <c r="D615" i="61"/>
  <c r="C615" i="61"/>
  <c r="D614" i="61"/>
  <c r="C614" i="61"/>
  <c r="D613" i="61"/>
  <c r="C613" i="61"/>
  <c r="D612" i="61"/>
  <c r="C612" i="61"/>
  <c r="D611" i="61"/>
  <c r="C611" i="61"/>
  <c r="D610" i="61"/>
  <c r="C610" i="61"/>
  <c r="D609" i="61"/>
  <c r="C609" i="61"/>
  <c r="D608" i="61"/>
  <c r="C608" i="61"/>
  <c r="D607" i="61"/>
  <c r="C607" i="61"/>
  <c r="D606" i="61"/>
  <c r="C606" i="61"/>
  <c r="D605" i="61"/>
  <c r="C605" i="61"/>
  <c r="D604" i="61"/>
  <c r="C604" i="61"/>
  <c r="D603" i="61"/>
  <c r="C603" i="61"/>
  <c r="D602" i="61"/>
  <c r="C602" i="61"/>
  <c r="D601" i="61"/>
  <c r="C601" i="61"/>
  <c r="D600" i="61"/>
  <c r="C600" i="61"/>
  <c r="D599" i="61"/>
  <c r="C599" i="61"/>
  <c r="D598" i="61"/>
  <c r="C598" i="61"/>
  <c r="D597" i="61"/>
  <c r="C597" i="61"/>
  <c r="D596" i="61"/>
  <c r="C596" i="61"/>
  <c r="D595" i="61"/>
  <c r="C595" i="61"/>
  <c r="D594" i="61"/>
  <c r="C594" i="61"/>
  <c r="D593" i="61"/>
  <c r="C593" i="61"/>
  <c r="D592" i="61"/>
  <c r="C592" i="61"/>
  <c r="D591" i="61"/>
  <c r="C591" i="61"/>
  <c r="D590" i="61"/>
  <c r="C590" i="61"/>
  <c r="D589" i="61"/>
  <c r="C589" i="61"/>
  <c r="D588" i="61"/>
  <c r="C588" i="61"/>
  <c r="D587" i="61"/>
  <c r="C587" i="61"/>
  <c r="D586" i="61"/>
  <c r="C586" i="61"/>
  <c r="D585" i="61"/>
  <c r="C585" i="61"/>
  <c r="D584" i="61"/>
  <c r="C584" i="61"/>
  <c r="D583" i="61"/>
  <c r="C583" i="61"/>
  <c r="D582" i="61"/>
  <c r="C582" i="61"/>
  <c r="D581" i="61"/>
  <c r="C581" i="61"/>
  <c r="D580" i="61"/>
  <c r="C580" i="61"/>
  <c r="D579" i="61"/>
  <c r="C579" i="61"/>
  <c r="D578" i="61"/>
  <c r="C578" i="61"/>
  <c r="D577" i="61"/>
  <c r="C577" i="61"/>
  <c r="D576" i="61"/>
  <c r="C576" i="61"/>
  <c r="D575" i="61"/>
  <c r="C575" i="61"/>
  <c r="D574" i="61"/>
  <c r="C574" i="61"/>
  <c r="D573" i="61"/>
  <c r="C573" i="61"/>
  <c r="D572" i="61"/>
  <c r="C572" i="61"/>
  <c r="D571" i="61"/>
  <c r="C571" i="61"/>
  <c r="D570" i="61"/>
  <c r="C570" i="61"/>
  <c r="D569" i="61"/>
  <c r="C569" i="61"/>
  <c r="D568" i="61"/>
  <c r="C568" i="61"/>
  <c r="D567" i="61"/>
  <c r="C567" i="61"/>
  <c r="D566" i="61"/>
  <c r="C566" i="61"/>
  <c r="D565" i="61"/>
  <c r="C565" i="61"/>
  <c r="D564" i="61"/>
  <c r="C564" i="61"/>
  <c r="D563" i="61"/>
  <c r="C563" i="61"/>
  <c r="D562" i="61"/>
  <c r="C562" i="61"/>
  <c r="D561" i="61"/>
  <c r="C561" i="61"/>
  <c r="D560" i="61"/>
  <c r="C560" i="61"/>
  <c r="D559" i="61"/>
  <c r="C559" i="61"/>
  <c r="D558" i="61"/>
  <c r="C558" i="61"/>
  <c r="D557" i="61"/>
  <c r="C557" i="61"/>
  <c r="D556" i="61"/>
  <c r="C556" i="61"/>
  <c r="D555" i="61"/>
  <c r="C555" i="61"/>
  <c r="D554" i="61"/>
  <c r="C554" i="61"/>
  <c r="D553" i="61"/>
  <c r="C553" i="61"/>
  <c r="D552" i="61"/>
  <c r="C552" i="61"/>
  <c r="D551" i="61"/>
  <c r="C551" i="61"/>
  <c r="D550" i="61"/>
  <c r="C550" i="61"/>
  <c r="D549" i="61"/>
  <c r="C549" i="61"/>
  <c r="D548" i="61"/>
  <c r="C548" i="61"/>
  <c r="D547" i="61"/>
  <c r="C547" i="61"/>
  <c r="D546" i="61"/>
  <c r="C546" i="61"/>
  <c r="D545" i="61"/>
  <c r="C545" i="61"/>
  <c r="D544" i="61"/>
  <c r="C544" i="61"/>
  <c r="D543" i="61"/>
  <c r="C543" i="61"/>
  <c r="D542" i="61"/>
  <c r="C542" i="61"/>
  <c r="D541" i="61"/>
  <c r="C541" i="61"/>
  <c r="D540" i="61"/>
  <c r="C540" i="61"/>
  <c r="D539" i="61"/>
  <c r="C539" i="61"/>
  <c r="D538" i="61"/>
  <c r="C538" i="61"/>
  <c r="D537" i="61"/>
  <c r="C537" i="61"/>
  <c r="D536" i="61"/>
  <c r="C536" i="61"/>
  <c r="D535" i="61"/>
  <c r="C535" i="61"/>
  <c r="D534" i="61"/>
  <c r="C534" i="61"/>
  <c r="D533" i="61"/>
  <c r="C533" i="61"/>
  <c r="D532" i="61"/>
  <c r="C532" i="61"/>
  <c r="D531" i="61"/>
  <c r="C531" i="61"/>
  <c r="D530" i="61"/>
  <c r="C530" i="61"/>
  <c r="D529" i="61"/>
  <c r="C529" i="61"/>
  <c r="D528" i="61"/>
  <c r="C528" i="61"/>
  <c r="D527" i="61"/>
  <c r="C527" i="61"/>
  <c r="D526" i="61"/>
  <c r="C526" i="61"/>
  <c r="D525" i="61"/>
  <c r="C525" i="61"/>
  <c r="D524" i="61"/>
  <c r="C524" i="61"/>
  <c r="D523" i="61"/>
  <c r="C523" i="61"/>
  <c r="D522" i="61"/>
  <c r="C522" i="61"/>
  <c r="D521" i="61"/>
  <c r="C521" i="61"/>
  <c r="D520" i="61"/>
  <c r="C520" i="61"/>
  <c r="D519" i="61"/>
  <c r="C519" i="61"/>
  <c r="D518" i="61"/>
  <c r="C518" i="61"/>
  <c r="D517" i="61"/>
  <c r="C517" i="61"/>
  <c r="D516" i="61"/>
  <c r="C516" i="61"/>
  <c r="D515" i="61"/>
  <c r="C515" i="61"/>
  <c r="D514" i="61"/>
  <c r="C514" i="61"/>
  <c r="D513" i="61"/>
  <c r="C513" i="61"/>
  <c r="D512" i="61"/>
  <c r="C512" i="61"/>
  <c r="D511" i="61"/>
  <c r="C511" i="61"/>
  <c r="D510" i="61"/>
  <c r="C510" i="61"/>
  <c r="D509" i="61"/>
  <c r="C509" i="61"/>
  <c r="D508" i="61"/>
  <c r="C508" i="61"/>
  <c r="D507" i="61"/>
  <c r="C507" i="61"/>
  <c r="D506" i="61"/>
  <c r="C506" i="61"/>
  <c r="D505" i="61"/>
  <c r="C505" i="61"/>
  <c r="D504" i="61"/>
  <c r="C504" i="61"/>
  <c r="D503" i="61"/>
  <c r="C503" i="61"/>
  <c r="D502" i="61"/>
  <c r="C502" i="61"/>
  <c r="D501" i="61"/>
  <c r="C501" i="61"/>
  <c r="D500" i="61"/>
  <c r="C500" i="61"/>
  <c r="D499" i="61"/>
  <c r="C499" i="61"/>
  <c r="D498" i="61"/>
  <c r="C498" i="61"/>
  <c r="D497" i="61"/>
  <c r="C497" i="61"/>
  <c r="D496" i="61"/>
  <c r="C496" i="61"/>
  <c r="D495" i="61"/>
  <c r="C495" i="61"/>
  <c r="D494" i="61"/>
  <c r="C494" i="61"/>
  <c r="D493" i="61"/>
  <c r="C493" i="61"/>
  <c r="D492" i="61"/>
  <c r="C492" i="61"/>
  <c r="D491" i="61"/>
  <c r="C491" i="61"/>
  <c r="D490" i="61"/>
  <c r="C490" i="61"/>
  <c r="D489" i="61"/>
  <c r="C489" i="61"/>
  <c r="D488" i="61"/>
  <c r="C488" i="61"/>
  <c r="D487" i="61"/>
  <c r="C487" i="61"/>
  <c r="D486" i="61"/>
  <c r="C486" i="61"/>
  <c r="D485" i="61"/>
  <c r="C485" i="61"/>
  <c r="D484" i="61"/>
  <c r="C484" i="61"/>
  <c r="D483" i="61"/>
  <c r="C483" i="61"/>
  <c r="D482" i="61"/>
  <c r="C482" i="61"/>
  <c r="D481" i="61"/>
  <c r="C481" i="61"/>
  <c r="D480" i="61"/>
  <c r="C480" i="61"/>
  <c r="D479" i="61"/>
  <c r="C479" i="61"/>
  <c r="D478" i="61"/>
  <c r="C478" i="61"/>
  <c r="D477" i="61"/>
  <c r="C477" i="61"/>
  <c r="D476" i="61"/>
  <c r="C476" i="61"/>
  <c r="D475" i="61"/>
  <c r="C475" i="61"/>
  <c r="D474" i="61"/>
  <c r="C474" i="61"/>
  <c r="D473" i="61"/>
  <c r="C473" i="61"/>
  <c r="D472" i="61"/>
  <c r="C472" i="61"/>
  <c r="D471" i="61"/>
  <c r="C471" i="61"/>
  <c r="D470" i="61"/>
  <c r="C470" i="61"/>
  <c r="D469" i="61"/>
  <c r="C469" i="61"/>
  <c r="D468" i="61"/>
  <c r="C468" i="61"/>
  <c r="D467" i="61"/>
  <c r="C467" i="61"/>
  <c r="D466" i="61"/>
  <c r="C466" i="61"/>
  <c r="D465" i="61"/>
  <c r="C465" i="61"/>
  <c r="D464" i="61"/>
  <c r="C464" i="61"/>
  <c r="D463" i="61"/>
  <c r="C463" i="61"/>
  <c r="D462" i="61"/>
  <c r="C462" i="61"/>
  <c r="D461" i="61"/>
  <c r="C461" i="61"/>
  <c r="D460" i="61"/>
  <c r="C460" i="61"/>
  <c r="D459" i="61"/>
  <c r="C459" i="61"/>
  <c r="D458" i="61"/>
  <c r="C458" i="61"/>
  <c r="D457" i="61"/>
  <c r="C457" i="61"/>
  <c r="D456" i="61"/>
  <c r="C456" i="61"/>
  <c r="D455" i="61"/>
  <c r="C455" i="61"/>
  <c r="D454" i="61"/>
  <c r="C454" i="61"/>
  <c r="D453" i="61"/>
  <c r="C453" i="61"/>
  <c r="D452" i="61"/>
  <c r="C452" i="61"/>
  <c r="D451" i="61"/>
  <c r="C451" i="61"/>
  <c r="D450" i="61"/>
  <c r="C450" i="61"/>
  <c r="D449" i="61"/>
  <c r="C449" i="61"/>
  <c r="D448" i="61"/>
  <c r="C448" i="61"/>
  <c r="D447" i="61"/>
  <c r="C447" i="61"/>
  <c r="D446" i="61"/>
  <c r="C446" i="61"/>
  <c r="D445" i="61"/>
  <c r="C445" i="61"/>
  <c r="D444" i="61"/>
  <c r="C444" i="61"/>
  <c r="D443" i="61"/>
  <c r="C443" i="61"/>
  <c r="D442" i="61"/>
  <c r="C442" i="61"/>
  <c r="D441" i="61"/>
  <c r="C441" i="61"/>
  <c r="D440" i="61"/>
  <c r="C440" i="61"/>
  <c r="D439" i="61"/>
  <c r="C439" i="61"/>
  <c r="D438" i="61"/>
  <c r="C438" i="61"/>
  <c r="D437" i="61"/>
  <c r="C437" i="61"/>
  <c r="D436" i="61"/>
  <c r="C436" i="61"/>
  <c r="D435" i="61"/>
  <c r="C435" i="61"/>
  <c r="D434" i="61"/>
  <c r="C434" i="61"/>
  <c r="D433" i="61"/>
  <c r="C433" i="61"/>
  <c r="D432" i="61"/>
  <c r="C432" i="61"/>
  <c r="D431" i="61"/>
  <c r="C431" i="61"/>
  <c r="D430" i="61"/>
  <c r="C430" i="61"/>
  <c r="D429" i="61"/>
  <c r="C429" i="61"/>
  <c r="D428" i="61"/>
  <c r="C428" i="61"/>
  <c r="D427" i="61"/>
  <c r="C427" i="61"/>
  <c r="D426" i="61"/>
  <c r="C426" i="61"/>
  <c r="D425" i="61"/>
  <c r="C425" i="61"/>
  <c r="D424" i="61"/>
  <c r="C424" i="61"/>
  <c r="D423" i="61"/>
  <c r="C423" i="61"/>
  <c r="D422" i="61"/>
  <c r="C422" i="61"/>
  <c r="D421" i="61"/>
  <c r="C421" i="61"/>
  <c r="D420" i="61"/>
  <c r="C420" i="61"/>
  <c r="D419" i="61"/>
  <c r="C419" i="61"/>
  <c r="D418" i="61"/>
  <c r="C418" i="61"/>
  <c r="D417" i="61"/>
  <c r="C417" i="61"/>
  <c r="D416" i="61"/>
  <c r="C416" i="61"/>
  <c r="D415" i="61"/>
  <c r="C415" i="61"/>
  <c r="D414" i="61"/>
  <c r="C414" i="61"/>
  <c r="D413" i="61"/>
  <c r="C413" i="61"/>
  <c r="D412" i="61"/>
  <c r="C412" i="61"/>
  <c r="D411" i="61"/>
  <c r="C411" i="61"/>
  <c r="D410" i="61"/>
  <c r="C410" i="61"/>
  <c r="D409" i="61"/>
  <c r="C409" i="61"/>
  <c r="D408" i="61"/>
  <c r="C408" i="61"/>
  <c r="D407" i="61"/>
  <c r="C407" i="61"/>
  <c r="D406" i="61"/>
  <c r="C406" i="61"/>
  <c r="D405" i="61"/>
  <c r="C405" i="61"/>
  <c r="D404" i="61"/>
  <c r="C404" i="61"/>
  <c r="D403" i="61"/>
  <c r="C403" i="61"/>
  <c r="D402" i="61"/>
  <c r="C402" i="61"/>
  <c r="D401" i="61"/>
  <c r="C401" i="61"/>
  <c r="D400" i="61"/>
  <c r="C400" i="61"/>
  <c r="D399" i="61"/>
  <c r="C399" i="61"/>
  <c r="D398" i="61"/>
  <c r="C398" i="61"/>
  <c r="D397" i="61"/>
  <c r="C397" i="61"/>
  <c r="D396" i="61"/>
  <c r="C396" i="61"/>
  <c r="D395" i="61"/>
  <c r="C395" i="61"/>
  <c r="D394" i="61"/>
  <c r="C394" i="61"/>
  <c r="D393" i="61"/>
  <c r="C393" i="61"/>
  <c r="D392" i="61"/>
  <c r="C392" i="61"/>
  <c r="D391" i="61"/>
  <c r="C391" i="61"/>
  <c r="D390" i="61"/>
  <c r="C390" i="61"/>
  <c r="D389" i="61"/>
  <c r="C389" i="61"/>
  <c r="D388" i="61"/>
  <c r="C388" i="61"/>
  <c r="D387" i="61"/>
  <c r="C387" i="61"/>
  <c r="D386" i="61"/>
  <c r="C386" i="61"/>
  <c r="D385" i="61"/>
  <c r="C385" i="61"/>
  <c r="D384" i="61"/>
  <c r="C384" i="61"/>
  <c r="D383" i="61"/>
  <c r="C383" i="61"/>
  <c r="D382" i="61"/>
  <c r="C382" i="61"/>
  <c r="D381" i="61"/>
  <c r="C381" i="61"/>
  <c r="D380" i="61"/>
  <c r="C380" i="61"/>
  <c r="D379" i="61"/>
  <c r="C379" i="61"/>
  <c r="D378" i="61"/>
  <c r="C378" i="61"/>
  <c r="D377" i="61"/>
  <c r="C377" i="61"/>
  <c r="D376" i="61"/>
  <c r="C376" i="61"/>
  <c r="D375" i="61"/>
  <c r="C375" i="61"/>
  <c r="D374" i="61"/>
  <c r="C374" i="61"/>
  <c r="D373" i="61"/>
  <c r="C373" i="61"/>
  <c r="D372" i="61"/>
  <c r="C372" i="61"/>
  <c r="D371" i="61"/>
  <c r="C371" i="61"/>
  <c r="D370" i="61"/>
  <c r="C370" i="61"/>
  <c r="D369" i="61"/>
  <c r="C369" i="61"/>
  <c r="D368" i="61"/>
  <c r="C368" i="61"/>
  <c r="D367" i="61"/>
  <c r="C367" i="61"/>
  <c r="D366" i="61"/>
  <c r="C366" i="61"/>
  <c r="D365" i="61"/>
  <c r="C365" i="61"/>
  <c r="D364" i="61"/>
  <c r="C364" i="61"/>
  <c r="D363" i="61"/>
  <c r="C363" i="61"/>
  <c r="D362" i="61"/>
  <c r="C362" i="61"/>
  <c r="D361" i="61"/>
  <c r="C361" i="61"/>
  <c r="D360" i="61"/>
  <c r="C360" i="61"/>
  <c r="D359" i="61"/>
  <c r="C359" i="61"/>
  <c r="D358" i="61"/>
  <c r="C358" i="61"/>
  <c r="D357" i="61"/>
  <c r="C357" i="61"/>
  <c r="D356" i="61"/>
  <c r="C356" i="61"/>
  <c r="D355" i="61"/>
  <c r="C355" i="61"/>
  <c r="D354" i="61"/>
  <c r="C354" i="61"/>
  <c r="D353" i="61"/>
  <c r="C353" i="61"/>
  <c r="D352" i="61"/>
  <c r="C352" i="61"/>
  <c r="D351" i="61"/>
  <c r="C351" i="61"/>
  <c r="D350" i="61"/>
  <c r="C350" i="61"/>
  <c r="D349" i="61"/>
  <c r="C349" i="61"/>
  <c r="D348" i="61"/>
  <c r="C348" i="61"/>
  <c r="D347" i="61"/>
  <c r="C347" i="61"/>
  <c r="D346" i="61"/>
  <c r="C346" i="61"/>
  <c r="D345" i="61"/>
  <c r="C345" i="61"/>
  <c r="D344" i="61"/>
  <c r="C344" i="61"/>
  <c r="D343" i="61"/>
  <c r="C343" i="61"/>
  <c r="D342" i="61"/>
  <c r="C342" i="61"/>
  <c r="D341" i="61"/>
  <c r="C341" i="61"/>
  <c r="D340" i="61"/>
  <c r="C340" i="61"/>
  <c r="D339" i="61"/>
  <c r="C339" i="61"/>
  <c r="D338" i="61"/>
  <c r="C338" i="61"/>
  <c r="D337" i="61"/>
  <c r="C337" i="61"/>
  <c r="D336" i="61"/>
  <c r="C336" i="61"/>
  <c r="D335" i="61"/>
  <c r="C335" i="61"/>
  <c r="D334" i="61"/>
  <c r="C334" i="61"/>
  <c r="D333" i="61"/>
  <c r="C333" i="61"/>
  <c r="D332" i="61"/>
  <c r="C332" i="61"/>
  <c r="D331" i="61"/>
  <c r="C331" i="61"/>
  <c r="D330" i="61"/>
  <c r="C330" i="61"/>
  <c r="D329" i="61"/>
  <c r="C329" i="61"/>
  <c r="D328" i="61"/>
  <c r="C328" i="61"/>
  <c r="D327" i="61"/>
  <c r="C327" i="61"/>
  <c r="D326" i="61"/>
  <c r="C326" i="61"/>
  <c r="D325" i="61"/>
  <c r="C325" i="61"/>
  <c r="D324" i="61"/>
  <c r="C324" i="61"/>
  <c r="D323" i="61"/>
  <c r="C323" i="61"/>
  <c r="D322" i="61"/>
  <c r="C322" i="61"/>
  <c r="D321" i="61"/>
  <c r="C321" i="61"/>
  <c r="D320" i="61"/>
  <c r="C320" i="61"/>
  <c r="D319" i="61"/>
  <c r="C319" i="61"/>
  <c r="D318" i="61"/>
  <c r="C318" i="61"/>
  <c r="D317" i="61"/>
  <c r="C317" i="61"/>
  <c r="D316" i="61"/>
  <c r="C316" i="61"/>
  <c r="D315" i="61"/>
  <c r="C315" i="61"/>
  <c r="D314" i="61"/>
  <c r="C314" i="61"/>
  <c r="D313" i="61"/>
  <c r="C313" i="61"/>
  <c r="D312" i="61"/>
  <c r="C312" i="61"/>
  <c r="D311" i="61"/>
  <c r="C311" i="61"/>
  <c r="D310" i="61"/>
  <c r="C310" i="61"/>
  <c r="D309" i="61"/>
  <c r="C309" i="61"/>
  <c r="D308" i="61"/>
  <c r="C308" i="61"/>
  <c r="D307" i="61"/>
  <c r="C307" i="61"/>
  <c r="D306" i="61"/>
  <c r="C306" i="61"/>
  <c r="D305" i="61"/>
  <c r="C305" i="61"/>
  <c r="D304" i="61"/>
  <c r="C304" i="61"/>
  <c r="D303" i="61"/>
  <c r="C303" i="61"/>
  <c r="D302" i="61"/>
  <c r="C302" i="61"/>
  <c r="D301" i="61"/>
  <c r="C301" i="61"/>
  <c r="D300" i="61"/>
  <c r="C300" i="61"/>
  <c r="D299" i="61"/>
  <c r="C299" i="61"/>
  <c r="D298" i="61"/>
  <c r="C298" i="61"/>
  <c r="D297" i="61"/>
  <c r="C297" i="61"/>
  <c r="D296" i="61"/>
  <c r="C296" i="61"/>
  <c r="D295" i="61"/>
  <c r="C295" i="61"/>
  <c r="D294" i="61"/>
  <c r="C294" i="61"/>
  <c r="D293" i="61"/>
  <c r="C293" i="61"/>
  <c r="D292" i="61"/>
  <c r="C292" i="61"/>
  <c r="D291" i="61"/>
  <c r="C291" i="61"/>
  <c r="D290" i="61"/>
  <c r="C290" i="61"/>
  <c r="D289" i="61"/>
  <c r="C289" i="61"/>
  <c r="D288" i="61"/>
  <c r="C288" i="61"/>
  <c r="D287" i="61"/>
  <c r="C287" i="61"/>
  <c r="D286" i="61"/>
  <c r="C286" i="61"/>
  <c r="D285" i="61"/>
  <c r="C285" i="61"/>
  <c r="D284" i="61"/>
  <c r="C284" i="61"/>
  <c r="D283" i="61"/>
  <c r="C283" i="61"/>
  <c r="D282" i="61"/>
  <c r="C282" i="61"/>
  <c r="D281" i="61"/>
  <c r="C281" i="61"/>
  <c r="D280" i="61"/>
  <c r="C280" i="61"/>
  <c r="D279" i="61"/>
  <c r="C279" i="61"/>
  <c r="D278" i="61"/>
  <c r="C278" i="61"/>
  <c r="D277" i="61"/>
  <c r="C277" i="61"/>
  <c r="D276" i="61"/>
  <c r="C276" i="61"/>
  <c r="D275" i="61"/>
  <c r="C275" i="61"/>
  <c r="D274" i="61"/>
  <c r="C274" i="61"/>
  <c r="D273" i="61"/>
  <c r="C273" i="61"/>
  <c r="D272" i="61"/>
  <c r="C272" i="61"/>
  <c r="D271" i="61"/>
  <c r="C271" i="61"/>
  <c r="D270" i="61"/>
  <c r="C270" i="61"/>
  <c r="D269" i="61"/>
  <c r="C269" i="61"/>
  <c r="D268" i="61"/>
  <c r="C268" i="61"/>
  <c r="D267" i="61"/>
  <c r="C267" i="61"/>
  <c r="D266" i="61"/>
  <c r="C266" i="61"/>
  <c r="D265" i="61"/>
  <c r="C265" i="61"/>
  <c r="D264" i="61"/>
  <c r="C264" i="61"/>
  <c r="D263" i="61"/>
  <c r="C263" i="61"/>
  <c r="D262" i="61"/>
  <c r="C262" i="61"/>
  <c r="D261" i="61"/>
  <c r="C261" i="61"/>
  <c r="D260" i="61"/>
  <c r="C260" i="61"/>
  <c r="D259" i="61"/>
  <c r="C259" i="61"/>
  <c r="D258" i="61"/>
  <c r="C258" i="61"/>
  <c r="D257" i="61"/>
  <c r="C257" i="61"/>
  <c r="D256" i="61"/>
  <c r="C256" i="61"/>
  <c r="D255" i="61"/>
  <c r="C255" i="61"/>
  <c r="D254" i="61"/>
  <c r="C254" i="61"/>
  <c r="D253" i="61"/>
  <c r="C253" i="61"/>
  <c r="D252" i="61"/>
  <c r="C252" i="61"/>
  <c r="D251" i="61"/>
  <c r="C251" i="61"/>
  <c r="D250" i="61"/>
  <c r="C250" i="61"/>
  <c r="D249" i="61"/>
  <c r="C249" i="61"/>
  <c r="D248" i="61"/>
  <c r="C248" i="61"/>
  <c r="D247" i="61"/>
  <c r="C247" i="61"/>
  <c r="D246" i="61"/>
  <c r="C246" i="61"/>
  <c r="D245" i="61"/>
  <c r="C245" i="61"/>
  <c r="D244" i="61"/>
  <c r="C244" i="61"/>
  <c r="D243" i="61"/>
  <c r="C243" i="61"/>
  <c r="D242" i="61"/>
  <c r="C242" i="61"/>
  <c r="D241" i="61"/>
  <c r="C241" i="61"/>
  <c r="D240" i="61"/>
  <c r="C240" i="61"/>
  <c r="D239" i="61"/>
  <c r="C239" i="61"/>
  <c r="D238" i="61"/>
  <c r="C238" i="61"/>
  <c r="D237" i="61"/>
  <c r="C237" i="61"/>
  <c r="D236" i="61"/>
  <c r="C236" i="61"/>
  <c r="D235" i="61"/>
  <c r="C235" i="61"/>
  <c r="D234" i="61"/>
  <c r="C234" i="61"/>
  <c r="D233" i="61"/>
  <c r="C233" i="61"/>
  <c r="D232" i="61"/>
  <c r="C232" i="61"/>
  <c r="D231" i="61"/>
  <c r="C231" i="61"/>
  <c r="D230" i="61"/>
  <c r="C230" i="61"/>
  <c r="D229" i="61"/>
  <c r="C229" i="61"/>
  <c r="D228" i="61"/>
  <c r="C228" i="61"/>
  <c r="D227" i="61"/>
  <c r="C227" i="61"/>
  <c r="D226" i="61"/>
  <c r="C226" i="61"/>
  <c r="D225" i="61"/>
  <c r="C225" i="61"/>
  <c r="D224" i="61"/>
  <c r="C224" i="61"/>
  <c r="D223" i="61"/>
  <c r="C223" i="61"/>
  <c r="D222" i="61"/>
  <c r="C222" i="61"/>
  <c r="D221" i="61"/>
  <c r="C221" i="61"/>
  <c r="D220" i="61"/>
  <c r="C220" i="61"/>
  <c r="D219" i="61"/>
  <c r="C219" i="61"/>
  <c r="D218" i="61"/>
  <c r="C218" i="61"/>
  <c r="D217" i="61"/>
  <c r="C217" i="61"/>
  <c r="D216" i="61"/>
  <c r="C216" i="61"/>
  <c r="D215" i="61"/>
  <c r="C215" i="61"/>
  <c r="D214" i="61"/>
  <c r="C214" i="61"/>
  <c r="D213" i="61"/>
  <c r="C213" i="61"/>
  <c r="D212" i="61"/>
  <c r="C212" i="61"/>
  <c r="D211" i="61"/>
  <c r="C211" i="61"/>
  <c r="D210" i="61"/>
  <c r="C210" i="61"/>
  <c r="D209" i="61"/>
  <c r="C209" i="61"/>
  <c r="D208" i="61"/>
  <c r="C208" i="61"/>
  <c r="D207" i="61"/>
  <c r="C207" i="61"/>
  <c r="D206" i="61"/>
  <c r="C206" i="61"/>
  <c r="D205" i="61"/>
  <c r="C205" i="61"/>
  <c r="D204" i="61"/>
  <c r="C204" i="61"/>
  <c r="D203" i="61"/>
  <c r="C203" i="61"/>
  <c r="D202" i="61"/>
  <c r="C202" i="61"/>
  <c r="D201" i="61"/>
  <c r="C201" i="61"/>
  <c r="D200" i="61"/>
  <c r="C200" i="61"/>
  <c r="D199" i="61"/>
  <c r="C199" i="61"/>
  <c r="D198" i="61"/>
  <c r="C198" i="61"/>
  <c r="D197" i="61"/>
  <c r="C197" i="61"/>
  <c r="D196" i="61"/>
  <c r="C196" i="61"/>
  <c r="D195" i="61"/>
  <c r="C195" i="61"/>
  <c r="D194" i="61"/>
  <c r="C194" i="61"/>
  <c r="D193" i="61"/>
  <c r="C193" i="61"/>
  <c r="D192" i="61"/>
  <c r="C192" i="61"/>
  <c r="D191" i="61"/>
  <c r="C191" i="61"/>
  <c r="D190" i="61"/>
  <c r="C190" i="61"/>
  <c r="D189" i="61"/>
  <c r="C189" i="61"/>
  <c r="D188" i="61"/>
  <c r="C188" i="61"/>
  <c r="D187" i="61"/>
  <c r="C187" i="61"/>
  <c r="D186" i="61"/>
  <c r="C186" i="61"/>
  <c r="D185" i="61"/>
  <c r="C185" i="61"/>
  <c r="D184" i="61"/>
  <c r="C184" i="61"/>
  <c r="D183" i="61"/>
  <c r="C183" i="61"/>
  <c r="D182" i="61"/>
  <c r="C182" i="61"/>
  <c r="D181" i="61"/>
  <c r="C181" i="61"/>
  <c r="D180" i="61"/>
  <c r="C180" i="61"/>
  <c r="D179" i="61"/>
  <c r="C179" i="61"/>
  <c r="D178" i="61"/>
  <c r="C178" i="61"/>
  <c r="D177" i="61"/>
  <c r="C177" i="61"/>
  <c r="D176" i="61"/>
  <c r="C176" i="61"/>
  <c r="D175" i="61"/>
  <c r="C175" i="61"/>
  <c r="D174" i="61"/>
  <c r="C174" i="61"/>
  <c r="D173" i="61"/>
  <c r="C173" i="61"/>
  <c r="D172" i="61"/>
  <c r="C172" i="61"/>
  <c r="D171" i="61"/>
  <c r="C171" i="61"/>
  <c r="D170" i="61"/>
  <c r="C170" i="61"/>
  <c r="D169" i="61"/>
  <c r="C169" i="61"/>
  <c r="D168" i="61"/>
  <c r="C168" i="61"/>
  <c r="D167" i="61"/>
  <c r="C167" i="61"/>
  <c r="D166" i="61"/>
  <c r="C166" i="61"/>
  <c r="D165" i="61"/>
  <c r="C165" i="61"/>
  <c r="D164" i="61"/>
  <c r="C164" i="61"/>
  <c r="D163" i="61"/>
  <c r="C163" i="61"/>
  <c r="D162" i="61"/>
  <c r="C162" i="61"/>
  <c r="D161" i="61"/>
  <c r="C161" i="61"/>
  <c r="D160" i="61"/>
  <c r="C160" i="61"/>
  <c r="D159" i="61"/>
  <c r="C159" i="61"/>
  <c r="D158" i="61"/>
  <c r="C158" i="61"/>
  <c r="D157" i="61"/>
  <c r="C157" i="61"/>
  <c r="D156" i="61"/>
  <c r="C156" i="61"/>
  <c r="D155" i="61"/>
  <c r="C155" i="61"/>
  <c r="D154" i="61"/>
  <c r="C154" i="61"/>
  <c r="D153" i="61"/>
  <c r="C153" i="61"/>
  <c r="D152" i="61"/>
  <c r="C152" i="61"/>
  <c r="D151" i="61"/>
  <c r="C151" i="61"/>
  <c r="D150" i="61"/>
  <c r="C150" i="61"/>
  <c r="D149" i="61"/>
  <c r="C149" i="61"/>
  <c r="D148" i="61"/>
  <c r="C148" i="61"/>
  <c r="D147" i="61"/>
  <c r="C147" i="61"/>
  <c r="D146" i="61"/>
  <c r="C146" i="61"/>
  <c r="D145" i="61"/>
  <c r="C145" i="61"/>
  <c r="D144" i="61"/>
  <c r="C144" i="61"/>
  <c r="D143" i="61"/>
  <c r="C143" i="61"/>
  <c r="D142" i="61"/>
  <c r="C142" i="61"/>
  <c r="D141" i="61"/>
  <c r="C141" i="61"/>
  <c r="D140" i="61"/>
  <c r="C140" i="61"/>
  <c r="D139" i="61"/>
  <c r="C139" i="61"/>
  <c r="D138" i="61"/>
  <c r="C138" i="61"/>
  <c r="D137" i="61"/>
  <c r="C137" i="61"/>
  <c r="D136" i="61"/>
  <c r="C136" i="61"/>
  <c r="D135" i="61"/>
  <c r="C135" i="61"/>
  <c r="D134" i="61"/>
  <c r="C134" i="61"/>
  <c r="D133" i="61"/>
  <c r="C133" i="61"/>
  <c r="D132" i="61"/>
  <c r="C132" i="61"/>
  <c r="D131" i="61"/>
  <c r="C131" i="61"/>
  <c r="D130" i="61"/>
  <c r="C130" i="61"/>
  <c r="D129" i="61"/>
  <c r="C129" i="61"/>
  <c r="D128" i="61"/>
  <c r="C128" i="61"/>
  <c r="D127" i="61"/>
  <c r="C127" i="61"/>
  <c r="D126" i="61"/>
  <c r="C126" i="61"/>
  <c r="D125" i="61"/>
  <c r="C125" i="61"/>
  <c r="D124" i="61"/>
  <c r="C124" i="61"/>
  <c r="D123" i="61"/>
  <c r="C123" i="61"/>
  <c r="D122" i="61"/>
  <c r="C122" i="61"/>
  <c r="D121" i="61"/>
  <c r="C121" i="61"/>
  <c r="D120" i="61"/>
  <c r="C120" i="61"/>
  <c r="D119" i="61"/>
  <c r="C119" i="61"/>
  <c r="D118" i="61"/>
  <c r="C118" i="61"/>
  <c r="D117" i="61"/>
  <c r="C117" i="61"/>
  <c r="D116" i="61"/>
  <c r="C116" i="61"/>
  <c r="D115" i="61"/>
  <c r="C115" i="61"/>
  <c r="D114" i="61"/>
  <c r="C114" i="61"/>
  <c r="D113" i="61"/>
  <c r="C113" i="61"/>
  <c r="D112" i="61"/>
  <c r="C112" i="61"/>
  <c r="D111" i="61"/>
  <c r="C111" i="61"/>
  <c r="D110" i="61"/>
  <c r="C110" i="61"/>
  <c r="D109" i="61"/>
  <c r="C109" i="61"/>
  <c r="D108" i="61"/>
  <c r="C108" i="61"/>
  <c r="D107" i="61"/>
  <c r="C107" i="61"/>
  <c r="D106" i="61"/>
  <c r="C106" i="61"/>
  <c r="D105" i="61"/>
  <c r="C105" i="61"/>
  <c r="D104" i="61"/>
  <c r="C104" i="61"/>
  <c r="D103" i="61"/>
  <c r="C103" i="61"/>
  <c r="D102" i="61"/>
  <c r="C102" i="61"/>
  <c r="D101" i="61"/>
  <c r="C101" i="61"/>
  <c r="D100" i="61"/>
  <c r="C100" i="61"/>
  <c r="D99" i="61"/>
  <c r="C99" i="61"/>
  <c r="D98" i="61"/>
  <c r="C98" i="61"/>
  <c r="D97" i="61"/>
  <c r="C97" i="61"/>
  <c r="D96" i="61"/>
  <c r="C96" i="61"/>
  <c r="D95" i="61"/>
  <c r="C95" i="61"/>
  <c r="D94" i="61"/>
  <c r="C94" i="61"/>
  <c r="D93" i="61"/>
  <c r="C93" i="61"/>
  <c r="D92" i="61"/>
  <c r="C92" i="61"/>
  <c r="D91" i="61"/>
  <c r="C91" i="61"/>
  <c r="D90" i="61"/>
  <c r="C90" i="61"/>
  <c r="D89" i="61"/>
  <c r="C89" i="61"/>
  <c r="D88" i="61"/>
  <c r="C88" i="61"/>
  <c r="D87" i="61"/>
  <c r="C87" i="61"/>
  <c r="D86" i="61"/>
  <c r="C86" i="61"/>
  <c r="D85" i="61"/>
  <c r="C85" i="61"/>
  <c r="D84" i="61"/>
  <c r="C84" i="61"/>
  <c r="D83" i="61"/>
  <c r="C83" i="61"/>
  <c r="D82" i="61"/>
  <c r="C82" i="61"/>
  <c r="D81" i="61"/>
  <c r="C81" i="61"/>
  <c r="D80" i="61"/>
  <c r="C80" i="61"/>
  <c r="D79" i="61"/>
  <c r="C79" i="61"/>
  <c r="D78" i="61"/>
  <c r="C78" i="61"/>
  <c r="D77" i="61"/>
  <c r="C77" i="61"/>
  <c r="D76" i="61"/>
  <c r="C76" i="61"/>
  <c r="D75" i="61"/>
  <c r="C75" i="61"/>
  <c r="D74" i="61"/>
  <c r="C74" i="61"/>
  <c r="D73" i="61"/>
  <c r="C73" i="61"/>
  <c r="D72" i="61"/>
  <c r="C72" i="61"/>
  <c r="D71" i="61"/>
  <c r="C71" i="61"/>
  <c r="D70" i="61"/>
  <c r="C70" i="61"/>
  <c r="D69" i="61"/>
  <c r="C69" i="61"/>
  <c r="D68" i="61"/>
  <c r="C68" i="61"/>
  <c r="D67" i="61"/>
  <c r="C67" i="61"/>
  <c r="D66" i="61"/>
  <c r="C66" i="61"/>
  <c r="D65" i="61"/>
  <c r="C65" i="61"/>
  <c r="D64" i="61"/>
  <c r="C64" i="61"/>
  <c r="D63" i="61"/>
  <c r="C63" i="61"/>
  <c r="D62" i="61"/>
  <c r="C62" i="61"/>
  <c r="D61" i="61"/>
  <c r="C61" i="61"/>
  <c r="D60" i="61"/>
  <c r="C60" i="61"/>
  <c r="D59" i="61"/>
  <c r="C59" i="61"/>
  <c r="D58" i="61"/>
  <c r="C58" i="61"/>
  <c r="D57" i="61"/>
  <c r="C57" i="61"/>
  <c r="D56" i="61"/>
  <c r="C56" i="61"/>
  <c r="D55" i="61"/>
  <c r="C55" i="61"/>
  <c r="D54" i="61"/>
  <c r="C54" i="61"/>
  <c r="D53" i="61"/>
  <c r="C53" i="61"/>
  <c r="D52" i="61"/>
  <c r="C52" i="61"/>
  <c r="D51" i="61"/>
  <c r="C51" i="61"/>
  <c r="D50" i="61"/>
  <c r="C50" i="61"/>
  <c r="D49" i="61"/>
  <c r="C49" i="61"/>
  <c r="D48" i="61"/>
  <c r="C48" i="61"/>
  <c r="D47" i="61"/>
  <c r="C47" i="61"/>
  <c r="D46" i="61"/>
  <c r="C46" i="61"/>
  <c r="D45" i="61"/>
  <c r="C45" i="61"/>
  <c r="D44" i="61"/>
  <c r="C44" i="61"/>
  <c r="D43" i="61"/>
  <c r="C43" i="61"/>
  <c r="D42" i="61"/>
  <c r="C42" i="61"/>
  <c r="D41" i="61"/>
  <c r="C41" i="61"/>
  <c r="D40" i="61"/>
  <c r="C40" i="61"/>
  <c r="D39" i="61"/>
  <c r="C39" i="61"/>
  <c r="D38" i="61"/>
  <c r="C38" i="61"/>
  <c r="D37" i="61"/>
  <c r="C37" i="61"/>
  <c r="D36" i="61"/>
  <c r="C36" i="61"/>
  <c r="D35" i="61"/>
  <c r="C35" i="61"/>
  <c r="D34" i="61"/>
  <c r="C34" i="61"/>
  <c r="D33" i="61"/>
  <c r="C33" i="61"/>
  <c r="D32" i="61"/>
  <c r="C32" i="61"/>
  <c r="D31" i="61"/>
  <c r="C31" i="61"/>
  <c r="D30" i="61"/>
  <c r="C30" i="61"/>
  <c r="D29" i="61"/>
  <c r="C29" i="61"/>
  <c r="D28" i="61"/>
  <c r="C28" i="61"/>
  <c r="D27" i="61"/>
  <c r="C27" i="61"/>
  <c r="D26" i="61"/>
  <c r="C26" i="61"/>
  <c r="D25" i="61"/>
  <c r="C25" i="61"/>
  <c r="D24" i="61"/>
  <c r="C24" i="61"/>
  <c r="D23" i="61"/>
  <c r="C23" i="61"/>
  <c r="D22" i="61"/>
  <c r="C22" i="61"/>
  <c r="D21" i="61"/>
  <c r="C21" i="61"/>
  <c r="D20" i="61"/>
  <c r="C20" i="61"/>
  <c r="D19" i="61"/>
  <c r="C19" i="61"/>
  <c r="D18" i="61"/>
  <c r="C18" i="61"/>
  <c r="D17" i="61"/>
  <c r="C17" i="61"/>
  <c r="D16" i="61"/>
  <c r="C16" i="61"/>
  <c r="D15" i="61"/>
  <c r="C15" i="61"/>
  <c r="D14" i="61"/>
  <c r="C14" i="61"/>
  <c r="D13" i="61"/>
  <c r="C13" i="61"/>
  <c r="D12" i="61"/>
  <c r="C12" i="61"/>
  <c r="D11" i="61"/>
  <c r="C11" i="61"/>
  <c r="D7" i="61"/>
  <c r="C7" i="61"/>
  <c r="H6" i="61"/>
  <c r="D6" i="61"/>
  <c r="C6" i="61"/>
  <c r="G32" i="61"/>
  <c r="A32" i="61"/>
  <c r="G31" i="61"/>
  <c r="A31" i="61"/>
  <c r="G30" i="61"/>
  <c r="A30" i="61"/>
  <c r="G29" i="61"/>
  <c r="A29" i="61"/>
  <c r="G28" i="61"/>
  <c r="A28" i="61"/>
  <c r="G27" i="61"/>
  <c r="A27" i="61"/>
  <c r="G26" i="61"/>
  <c r="A26" i="61"/>
  <c r="G25" i="61"/>
  <c r="A25" i="61"/>
  <c r="G24" i="61"/>
  <c r="A24" i="61"/>
  <c r="G23" i="61"/>
  <c r="A23" i="61"/>
  <c r="G22" i="61"/>
  <c r="A22" i="61"/>
  <c r="G21" i="61"/>
  <c r="A21" i="61"/>
  <c r="G20" i="61"/>
  <c r="A20" i="61"/>
  <c r="G19" i="61"/>
  <c r="A19" i="61"/>
  <c r="G18" i="61"/>
  <c r="A18" i="61"/>
  <c r="G17" i="61"/>
  <c r="G16" i="61"/>
  <c r="A16" i="61"/>
  <c r="G15" i="61"/>
  <c r="A15" i="61"/>
  <c r="G14" i="61"/>
  <c r="A14" i="61"/>
  <c r="G13" i="61"/>
  <c r="A13" i="61"/>
  <c r="G12" i="61"/>
  <c r="A12" i="61"/>
  <c r="G11" i="61"/>
  <c r="A11" i="61"/>
  <c r="P110" i="27"/>
  <c r="N110" i="27"/>
  <c r="AM110" i="27" s="1"/>
  <c r="L110" i="27"/>
  <c r="A110" i="27"/>
  <c r="P109" i="27"/>
  <c r="N109" i="27"/>
  <c r="AM109" i="27" s="1"/>
  <c r="L109" i="27"/>
  <c r="A109" i="27"/>
  <c r="P108" i="27"/>
  <c r="N108" i="27"/>
  <c r="AM108" i="27" s="1"/>
  <c r="L108" i="27"/>
  <c r="A108" i="27"/>
  <c r="P107" i="27"/>
  <c r="N107" i="27"/>
  <c r="AM107" i="27" s="1"/>
  <c r="L107" i="27"/>
  <c r="A107" i="27"/>
  <c r="P106" i="27"/>
  <c r="N106" i="27"/>
  <c r="AM106" i="27" s="1"/>
  <c r="L106" i="27"/>
  <c r="A106" i="27"/>
  <c r="P105" i="27"/>
  <c r="N105" i="27"/>
  <c r="AM105" i="27" s="1"/>
  <c r="L105" i="27"/>
  <c r="A105" i="27"/>
  <c r="P104" i="27"/>
  <c r="N104" i="27"/>
  <c r="AM104" i="27" s="1"/>
  <c r="L104" i="27"/>
  <c r="A104" i="27"/>
  <c r="P103" i="27"/>
  <c r="N103" i="27"/>
  <c r="AM103" i="27" s="1"/>
  <c r="L103" i="27"/>
  <c r="A103" i="27"/>
  <c r="P102" i="27"/>
  <c r="N102" i="27"/>
  <c r="AM102" i="27" s="1"/>
  <c r="L102" i="27"/>
  <c r="A102" i="27"/>
  <c r="P101" i="27"/>
  <c r="N101" i="27"/>
  <c r="AM101" i="27" s="1"/>
  <c r="L101" i="27"/>
  <c r="A101" i="27"/>
  <c r="P100" i="27"/>
  <c r="N100" i="27"/>
  <c r="AM100" i="27" s="1"/>
  <c r="L100" i="27"/>
  <c r="A100" i="27"/>
  <c r="P99" i="27"/>
  <c r="N99" i="27"/>
  <c r="AM99" i="27" s="1"/>
  <c r="L99" i="27"/>
  <c r="A99" i="27"/>
  <c r="P98" i="27"/>
  <c r="N98" i="27"/>
  <c r="AM98" i="27" s="1"/>
  <c r="L98" i="27"/>
  <c r="A98" i="27"/>
  <c r="P97" i="27"/>
  <c r="N97" i="27"/>
  <c r="AM97" i="27" s="1"/>
  <c r="L97" i="27"/>
  <c r="A97" i="27"/>
  <c r="P96" i="27"/>
  <c r="N96" i="27"/>
  <c r="AM96" i="27" s="1"/>
  <c r="L96" i="27"/>
  <c r="A96" i="27"/>
  <c r="P95" i="27"/>
  <c r="N95" i="27"/>
  <c r="AM95" i="27" s="1"/>
  <c r="L95" i="27"/>
  <c r="A95" i="27"/>
  <c r="P94" i="27"/>
  <c r="N94" i="27"/>
  <c r="AM94" i="27" s="1"/>
  <c r="L94" i="27"/>
  <c r="A94" i="27"/>
  <c r="P93" i="27"/>
  <c r="N93" i="27"/>
  <c r="AM93" i="27" s="1"/>
  <c r="L93" i="27"/>
  <c r="A93" i="27"/>
  <c r="P92" i="27"/>
  <c r="N92" i="27"/>
  <c r="AM92" i="27" s="1"/>
  <c r="L92" i="27"/>
  <c r="A92" i="27"/>
  <c r="P91" i="27"/>
  <c r="N91" i="27"/>
  <c r="AM91" i="27" s="1"/>
  <c r="L91" i="27"/>
  <c r="A91" i="27"/>
  <c r="P90" i="27"/>
  <c r="N90" i="27"/>
  <c r="AM90" i="27" s="1"/>
  <c r="L90" i="27"/>
  <c r="A90" i="27"/>
  <c r="P89" i="27"/>
  <c r="N89" i="27"/>
  <c r="AM89" i="27" s="1"/>
  <c r="L89" i="27"/>
  <c r="A89" i="27"/>
  <c r="P88" i="27"/>
  <c r="N88" i="27"/>
  <c r="AM88" i="27" s="1"/>
  <c r="L88" i="27"/>
  <c r="A88" i="27"/>
  <c r="P87" i="27"/>
  <c r="N87" i="27"/>
  <c r="AM87" i="27" s="1"/>
  <c r="L87" i="27"/>
  <c r="A87" i="27"/>
  <c r="P86" i="27"/>
  <c r="N86" i="27"/>
  <c r="AM86" i="27" s="1"/>
  <c r="L86" i="27"/>
  <c r="A86" i="27"/>
  <c r="P85" i="27"/>
  <c r="N85" i="27"/>
  <c r="AM85" i="27" s="1"/>
  <c r="L85" i="27"/>
  <c r="A85" i="27"/>
  <c r="P84" i="27"/>
  <c r="N84" i="27"/>
  <c r="AM84" i="27" s="1"/>
  <c r="L84" i="27"/>
  <c r="A84" i="27"/>
  <c r="P83" i="27"/>
  <c r="N83" i="27"/>
  <c r="AM83" i="27" s="1"/>
  <c r="L83" i="27"/>
  <c r="A83" i="27"/>
  <c r="P82" i="27"/>
  <c r="N82" i="27"/>
  <c r="AM82" i="27" s="1"/>
  <c r="L82" i="27"/>
  <c r="A82" i="27"/>
  <c r="P81" i="27"/>
  <c r="N81" i="27"/>
  <c r="AM81" i="27" s="1"/>
  <c r="L81" i="27"/>
  <c r="A81" i="27"/>
  <c r="P80" i="27"/>
  <c r="N80" i="27"/>
  <c r="AM80" i="27" s="1"/>
  <c r="L80" i="27"/>
  <c r="A80" i="27"/>
  <c r="P79" i="27"/>
  <c r="N79" i="27"/>
  <c r="AM79" i="27" s="1"/>
  <c r="L79" i="27"/>
  <c r="A79" i="27"/>
  <c r="P78" i="27"/>
  <c r="N78" i="27"/>
  <c r="AM78" i="27" s="1"/>
  <c r="L78" i="27"/>
  <c r="A78" i="27"/>
  <c r="P77" i="27"/>
  <c r="N77" i="27"/>
  <c r="AM77" i="27" s="1"/>
  <c r="L77" i="27"/>
  <c r="A77" i="27"/>
  <c r="P76" i="27"/>
  <c r="N76" i="27"/>
  <c r="AM76" i="27" s="1"/>
  <c r="L76" i="27"/>
  <c r="A76" i="27"/>
  <c r="P75" i="27"/>
  <c r="N75" i="27"/>
  <c r="AM75" i="27" s="1"/>
  <c r="L75" i="27"/>
  <c r="A75" i="27"/>
  <c r="P74" i="27"/>
  <c r="N74" i="27"/>
  <c r="AM74" i="27" s="1"/>
  <c r="L74" i="27"/>
  <c r="A74" i="27"/>
  <c r="P73" i="27"/>
  <c r="N73" i="27"/>
  <c r="AM73" i="27" s="1"/>
  <c r="L73" i="27"/>
  <c r="A73" i="27"/>
  <c r="P72" i="27"/>
  <c r="N72" i="27"/>
  <c r="AM72" i="27" s="1"/>
  <c r="L72" i="27"/>
  <c r="A72" i="27"/>
  <c r="P71" i="27"/>
  <c r="N71" i="27"/>
  <c r="AM71" i="27" s="1"/>
  <c r="L71" i="27"/>
  <c r="A71" i="27"/>
  <c r="P70" i="27"/>
  <c r="N70" i="27"/>
  <c r="AM70" i="27" s="1"/>
  <c r="L70" i="27"/>
  <c r="A70" i="27"/>
  <c r="P69" i="27"/>
  <c r="N69" i="27"/>
  <c r="AM69" i="27" s="1"/>
  <c r="L69" i="27"/>
  <c r="A69" i="27"/>
  <c r="P68" i="27"/>
  <c r="N68" i="27"/>
  <c r="AM68" i="27" s="1"/>
  <c r="L68" i="27"/>
  <c r="A68" i="27"/>
  <c r="P67" i="27"/>
  <c r="N67" i="27"/>
  <c r="AM67" i="27" s="1"/>
  <c r="L67" i="27"/>
  <c r="A67" i="27"/>
  <c r="P66" i="27"/>
  <c r="N66" i="27"/>
  <c r="AM66" i="27" s="1"/>
  <c r="L66" i="27"/>
  <c r="A66" i="27"/>
  <c r="P65" i="27"/>
  <c r="N65" i="27"/>
  <c r="AM65" i="27" s="1"/>
  <c r="L65" i="27"/>
  <c r="A65" i="27"/>
  <c r="P64" i="27"/>
  <c r="N64" i="27"/>
  <c r="AM64" i="27" s="1"/>
  <c r="L64" i="27"/>
  <c r="A64" i="27"/>
  <c r="P63" i="27"/>
  <c r="N63" i="27"/>
  <c r="AM63" i="27" s="1"/>
  <c r="L63" i="27"/>
  <c r="A63" i="27"/>
  <c r="P62" i="27"/>
  <c r="N62" i="27"/>
  <c r="AM62" i="27" s="1"/>
  <c r="L62" i="27"/>
  <c r="A62" i="27"/>
  <c r="P61" i="27"/>
  <c r="N61" i="27"/>
  <c r="AM61" i="27" s="1"/>
  <c r="L61" i="27"/>
  <c r="A61" i="27"/>
  <c r="P60" i="27"/>
  <c r="N60" i="27"/>
  <c r="AM60" i="27" s="1"/>
  <c r="L60" i="27"/>
  <c r="A60" i="27"/>
  <c r="P59" i="27"/>
  <c r="N59" i="27"/>
  <c r="AM59" i="27" s="1"/>
  <c r="L59" i="27"/>
  <c r="A59" i="27"/>
  <c r="P58" i="27"/>
  <c r="N58" i="27"/>
  <c r="AM58" i="27" s="1"/>
  <c r="L58" i="27"/>
  <c r="A58" i="27"/>
  <c r="P57" i="27"/>
  <c r="N57" i="27"/>
  <c r="AM57" i="27" s="1"/>
  <c r="L57" i="27"/>
  <c r="A57" i="27"/>
  <c r="P56" i="27"/>
  <c r="N56" i="27"/>
  <c r="AM56" i="27" s="1"/>
  <c r="L56" i="27"/>
  <c r="A56" i="27"/>
  <c r="P55" i="27"/>
  <c r="N55" i="27"/>
  <c r="AM55" i="27" s="1"/>
  <c r="L55" i="27"/>
  <c r="A55" i="27"/>
  <c r="P54" i="27"/>
  <c r="N54" i="27"/>
  <c r="AM54" i="27" s="1"/>
  <c r="L54" i="27"/>
  <c r="A54" i="27"/>
  <c r="P53" i="27"/>
  <c r="N53" i="27"/>
  <c r="AM53" i="27" s="1"/>
  <c r="L53" i="27"/>
  <c r="A53" i="27"/>
  <c r="P52" i="27"/>
  <c r="N52" i="27"/>
  <c r="AM52" i="27" s="1"/>
  <c r="L52" i="27"/>
  <c r="A52" i="27"/>
  <c r="P51" i="27"/>
  <c r="N51" i="27"/>
  <c r="AM51" i="27" s="1"/>
  <c r="L51" i="27"/>
  <c r="A51" i="27"/>
  <c r="P50" i="27"/>
  <c r="N50" i="27"/>
  <c r="AM50" i="27" s="1"/>
  <c r="L50" i="27"/>
  <c r="A50" i="27"/>
  <c r="P49" i="27"/>
  <c r="N49" i="27"/>
  <c r="AM49" i="27" s="1"/>
  <c r="L49" i="27"/>
  <c r="A49" i="27"/>
  <c r="P48" i="27"/>
  <c r="N48" i="27"/>
  <c r="AM48" i="27" s="1"/>
  <c r="L48" i="27"/>
  <c r="A48" i="27"/>
  <c r="P47" i="27"/>
  <c r="N47" i="27"/>
  <c r="AM47" i="27" s="1"/>
  <c r="L47" i="27"/>
  <c r="A47" i="27"/>
  <c r="P46" i="27"/>
  <c r="N46" i="27"/>
  <c r="AM46" i="27" s="1"/>
  <c r="L46" i="27"/>
  <c r="A46" i="27"/>
  <c r="P45" i="27"/>
  <c r="N45" i="27"/>
  <c r="AM45" i="27" s="1"/>
  <c r="L45" i="27"/>
  <c r="A45" i="27"/>
  <c r="P44" i="27"/>
  <c r="N44" i="27"/>
  <c r="AM44" i="27" s="1"/>
  <c r="L44" i="27"/>
  <c r="A44" i="27"/>
  <c r="P43" i="27"/>
  <c r="N43" i="27"/>
  <c r="AM43" i="27" s="1"/>
  <c r="L43" i="27"/>
  <c r="A43" i="27"/>
  <c r="P42" i="27"/>
  <c r="N42" i="27"/>
  <c r="AM42" i="27" s="1"/>
  <c r="L42" i="27"/>
  <c r="A42" i="27"/>
  <c r="P41" i="27"/>
  <c r="N41" i="27"/>
  <c r="AM41" i="27" s="1"/>
  <c r="L41" i="27"/>
  <c r="A41" i="27"/>
  <c r="P40" i="27"/>
  <c r="N40" i="27"/>
  <c r="AM40" i="27" s="1"/>
  <c r="L40" i="27"/>
  <c r="A40" i="27"/>
  <c r="P39" i="27"/>
  <c r="N39" i="27"/>
  <c r="AM39" i="27" s="1"/>
  <c r="L39" i="27"/>
  <c r="A39" i="27"/>
  <c r="P38" i="27"/>
  <c r="N38" i="27"/>
  <c r="AM38" i="27" s="1"/>
  <c r="L38" i="27"/>
  <c r="A38" i="27"/>
  <c r="P37" i="27"/>
  <c r="N37" i="27"/>
  <c r="AM37" i="27" s="1"/>
  <c r="L37" i="27"/>
  <c r="A37" i="27"/>
  <c r="P36" i="27"/>
  <c r="N36" i="27"/>
  <c r="AM36" i="27" s="1"/>
  <c r="L36" i="27"/>
  <c r="A36" i="27"/>
  <c r="P35" i="27"/>
  <c r="N35" i="27"/>
  <c r="AM35" i="27" s="1"/>
  <c r="L35" i="27"/>
  <c r="A35" i="27"/>
  <c r="P34" i="27"/>
  <c r="N34" i="27"/>
  <c r="AM34" i="27" s="1"/>
  <c r="L34" i="27"/>
  <c r="A34" i="27"/>
  <c r="P33" i="27"/>
  <c r="N33" i="27"/>
  <c r="AM33" i="27" s="1"/>
  <c r="L33" i="27"/>
  <c r="A33" i="27"/>
  <c r="P32" i="27"/>
  <c r="N32" i="27"/>
  <c r="AM32" i="27" s="1"/>
  <c r="L32" i="27"/>
  <c r="A32" i="27"/>
  <c r="P31" i="27"/>
  <c r="N31" i="27"/>
  <c r="AM31" i="27" s="1"/>
  <c r="L31" i="27"/>
  <c r="A31" i="27"/>
  <c r="P30" i="27"/>
  <c r="N30" i="27"/>
  <c r="AM30" i="27" s="1"/>
  <c r="L30" i="27"/>
  <c r="A30" i="27"/>
  <c r="P29" i="27"/>
  <c r="N29" i="27"/>
  <c r="AM29" i="27" s="1"/>
  <c r="L29" i="27"/>
  <c r="A29" i="27"/>
  <c r="P28" i="27"/>
  <c r="N28" i="27"/>
  <c r="AM28" i="27" s="1"/>
  <c r="L28" i="27"/>
  <c r="A28" i="27"/>
  <c r="P27" i="27"/>
  <c r="N27" i="27"/>
  <c r="AM27" i="27" s="1"/>
  <c r="L27" i="27"/>
  <c r="A27" i="27"/>
  <c r="P26" i="27"/>
  <c r="N26" i="27"/>
  <c r="AM26" i="27" s="1"/>
  <c r="L26" i="27"/>
  <c r="A26" i="27"/>
  <c r="P25" i="27"/>
  <c r="N25" i="27"/>
  <c r="AM25" i="27" s="1"/>
  <c r="L25" i="27"/>
  <c r="A25" i="27"/>
  <c r="P24" i="27"/>
  <c r="N24" i="27"/>
  <c r="AM24" i="27" s="1"/>
  <c r="L24" i="27"/>
  <c r="A24" i="27"/>
  <c r="P23" i="27"/>
  <c r="N23" i="27"/>
  <c r="AM23" i="27" s="1"/>
  <c r="L23" i="27"/>
  <c r="A23" i="27"/>
  <c r="P22" i="27"/>
  <c r="N22" i="27"/>
  <c r="AM22" i="27" s="1"/>
  <c r="L22" i="27"/>
  <c r="A22" i="27"/>
  <c r="P21" i="27"/>
  <c r="N21" i="27"/>
  <c r="AM21" i="27" s="1"/>
  <c r="L21" i="27"/>
  <c r="A21" i="27"/>
  <c r="P20" i="27"/>
  <c r="N20" i="27"/>
  <c r="AM20" i="27" s="1"/>
  <c r="L20" i="27"/>
  <c r="A20" i="27"/>
  <c r="P19" i="27"/>
  <c r="N19" i="27"/>
  <c r="AM19" i="27" s="1"/>
  <c r="L19" i="27"/>
  <c r="A19" i="27"/>
  <c r="P18" i="27"/>
  <c r="N18" i="27"/>
  <c r="AM18" i="27" s="1"/>
  <c r="L18" i="27"/>
  <c r="A18" i="27"/>
  <c r="P17" i="27"/>
  <c r="N17" i="27"/>
  <c r="AM17" i="27" s="1"/>
  <c r="L17" i="27"/>
  <c r="A17" i="27"/>
  <c r="P16" i="27"/>
  <c r="N16" i="27"/>
  <c r="AM16" i="27" s="1"/>
  <c r="L16" i="27"/>
  <c r="A16" i="27"/>
  <c r="P15" i="27"/>
  <c r="N15" i="27"/>
  <c r="AM15" i="27" s="1"/>
  <c r="L15" i="27"/>
  <c r="A15" i="27"/>
  <c r="P14" i="27"/>
  <c r="N14" i="27"/>
  <c r="AM14" i="27" s="1"/>
  <c r="L14" i="27"/>
  <c r="A14" i="27"/>
  <c r="P13" i="27"/>
  <c r="N13" i="27"/>
  <c r="AM13" i="27" s="1"/>
  <c r="L13" i="27"/>
  <c r="A13" i="27"/>
  <c r="P12" i="27"/>
  <c r="N12" i="27"/>
  <c r="AM12" i="27" s="1"/>
  <c r="L12" i="27"/>
  <c r="A12" i="27"/>
  <c r="P11" i="27"/>
  <c r="N11" i="27"/>
  <c r="AM11" i="27" s="1"/>
  <c r="L11" i="27"/>
  <c r="A11" i="27"/>
  <c r="P10" i="27"/>
  <c r="N10" i="27"/>
  <c r="AM10" i="27" s="1"/>
  <c r="L10" i="27"/>
  <c r="A10" i="27"/>
  <c r="P9" i="27"/>
  <c r="N9" i="27"/>
  <c r="AM9" i="27" s="1"/>
  <c r="L9" i="27"/>
  <c r="A9" i="27"/>
  <c r="P8" i="27"/>
  <c r="N8" i="27"/>
  <c r="AM8" i="27" s="1"/>
  <c r="L8" i="27"/>
  <c r="A8" i="27"/>
  <c r="P7" i="27"/>
  <c r="N7" i="27"/>
  <c r="AM7" i="27" s="1"/>
  <c r="L7" i="27"/>
  <c r="A7" i="27"/>
  <c r="R9" i="27" l="1"/>
  <c r="S9" i="27" s="1"/>
  <c r="AG9" i="27" s="1"/>
  <c r="R15" i="27"/>
  <c r="S15" i="27" s="1"/>
  <c r="AG15" i="27" s="1"/>
  <c r="R31" i="27"/>
  <c r="S31" i="27" s="1"/>
  <c r="AG31" i="27" s="1"/>
  <c r="R89" i="27"/>
  <c r="S89" i="27" s="1"/>
  <c r="AG89" i="27" s="1"/>
  <c r="R101" i="27"/>
  <c r="S101" i="27" s="1"/>
  <c r="AG101" i="27" s="1"/>
  <c r="R105" i="27"/>
  <c r="S105" i="27" s="1"/>
  <c r="AG105" i="27" s="1"/>
  <c r="R109" i="27"/>
  <c r="S109" i="27" s="1"/>
  <c r="AG109" i="27" s="1"/>
  <c r="R37" i="27"/>
  <c r="S37" i="27" s="1"/>
  <c r="AG37" i="27" s="1"/>
  <c r="R19" i="27"/>
  <c r="S19" i="27" s="1"/>
  <c r="AG19" i="27" s="1"/>
  <c r="R21" i="27"/>
  <c r="S21" i="27" s="1"/>
  <c r="AG21" i="27" s="1"/>
  <c r="R39" i="27"/>
  <c r="S39" i="27" s="1"/>
  <c r="AG39" i="27" s="1"/>
  <c r="R69" i="27"/>
  <c r="S69" i="27" s="1"/>
  <c r="AG69" i="27" s="1"/>
  <c r="R85" i="27"/>
  <c r="S85" i="27" s="1"/>
  <c r="AG85" i="27" s="1"/>
  <c r="R53" i="27"/>
  <c r="S53" i="27" s="1"/>
  <c r="AG53" i="27" s="1"/>
  <c r="R22" i="27"/>
  <c r="S22" i="27" s="1"/>
  <c r="AG22" i="27" s="1"/>
  <c r="R58" i="27"/>
  <c r="S58" i="27" s="1"/>
  <c r="AG58" i="27" s="1"/>
  <c r="R64" i="27"/>
  <c r="S64" i="27" s="1"/>
  <c r="AG64" i="27" s="1"/>
  <c r="R76" i="27"/>
  <c r="S76" i="27" s="1"/>
  <c r="AG76" i="27" s="1"/>
  <c r="R80" i="27"/>
  <c r="S80" i="27" s="1"/>
  <c r="AG80" i="27" s="1"/>
  <c r="R92" i="27"/>
  <c r="S92" i="27" s="1"/>
  <c r="AG92" i="27" s="1"/>
  <c r="R96" i="27"/>
  <c r="S96" i="27" s="1"/>
  <c r="AG96" i="27" s="1"/>
  <c r="R108" i="27"/>
  <c r="S108" i="27" s="1"/>
  <c r="AG108" i="27" s="1"/>
  <c r="R14" i="27"/>
  <c r="S14" i="27" s="1"/>
  <c r="AG14" i="27" s="1"/>
  <c r="R30" i="27"/>
  <c r="S30" i="27" s="1"/>
  <c r="AG30" i="27" s="1"/>
  <c r="R46" i="27"/>
  <c r="S46" i="27" s="1"/>
  <c r="AG46" i="27" s="1"/>
  <c r="R48" i="27"/>
  <c r="S48" i="27" s="1"/>
  <c r="AG48" i="27" s="1"/>
  <c r="I32" i="61"/>
  <c r="K32" i="61" s="1"/>
  <c r="I27" i="61"/>
  <c r="K27" i="61" s="1"/>
  <c r="I31" i="61"/>
  <c r="K31" i="61" s="1"/>
  <c r="I12" i="61"/>
  <c r="K12" i="61" s="1"/>
  <c r="I13" i="61"/>
  <c r="K13" i="61" s="1"/>
  <c r="I18" i="61"/>
  <c r="K18" i="61" s="1"/>
  <c r="I22" i="61"/>
  <c r="K22" i="61" s="1"/>
  <c r="I30" i="61"/>
  <c r="K30" i="61" s="1"/>
  <c r="R104" i="27"/>
  <c r="S104" i="27" s="1"/>
  <c r="AG104" i="27" s="1"/>
  <c r="R50" i="27"/>
  <c r="S50" i="27" s="1"/>
  <c r="AG50" i="27" s="1"/>
  <c r="AN50" i="27" s="1"/>
  <c r="AT50" i="27" s="1"/>
  <c r="I25" i="61"/>
  <c r="K25" i="61" s="1"/>
  <c r="I15" i="61"/>
  <c r="K15" i="61" s="1"/>
  <c r="I16" i="61"/>
  <c r="K16" i="61" s="1"/>
  <c r="I23" i="61"/>
  <c r="K23" i="61" s="1"/>
  <c r="I21" i="61"/>
  <c r="K21" i="61" s="1"/>
  <c r="I29" i="61"/>
  <c r="K29" i="61" s="1"/>
  <c r="I20" i="61"/>
  <c r="K20" i="61" s="1"/>
  <c r="I28" i="61"/>
  <c r="K28" i="61" s="1"/>
  <c r="I19" i="61"/>
  <c r="K19" i="61" s="1"/>
  <c r="I24" i="61"/>
  <c r="K24" i="61" s="1"/>
  <c r="I17" i="61"/>
  <c r="K17" i="61" s="1"/>
  <c r="I14" i="61"/>
  <c r="K14" i="61" s="1"/>
  <c r="I11" i="61"/>
  <c r="K11" i="61" s="1"/>
  <c r="I26" i="61"/>
  <c r="K26" i="61" s="1"/>
  <c r="R91" i="27"/>
  <c r="S91" i="27" s="1"/>
  <c r="AG91" i="27" s="1"/>
  <c r="AN91" i="27" s="1"/>
  <c r="AT91" i="27" s="1"/>
  <c r="R81" i="27"/>
  <c r="S81" i="27" s="1"/>
  <c r="AG81" i="27" s="1"/>
  <c r="AN81" i="27" s="1"/>
  <c r="AT81" i="27" s="1"/>
  <c r="R38" i="27"/>
  <c r="S38" i="27" s="1"/>
  <c r="AG38" i="27" s="1"/>
  <c r="AN38" i="27" s="1"/>
  <c r="AT38" i="27" s="1"/>
  <c r="R97" i="27"/>
  <c r="S97" i="27" s="1"/>
  <c r="AG97" i="27" s="1"/>
  <c r="AN97" i="27" s="1"/>
  <c r="AT97" i="27" s="1"/>
  <c r="R25" i="27"/>
  <c r="S25" i="27" s="1"/>
  <c r="AG25" i="27" s="1"/>
  <c r="AN25" i="27" s="1"/>
  <c r="AT25" i="27" s="1"/>
  <c r="R72" i="27"/>
  <c r="S72" i="27" s="1"/>
  <c r="AG72" i="27" s="1"/>
  <c r="R20" i="27"/>
  <c r="S20" i="27" s="1"/>
  <c r="AG20" i="27" s="1"/>
  <c r="AN20" i="27" s="1"/>
  <c r="AT20" i="27" s="1"/>
  <c r="R57" i="27"/>
  <c r="S57" i="27" s="1"/>
  <c r="AG57" i="27" s="1"/>
  <c r="AN57" i="27" s="1"/>
  <c r="AT57" i="27" s="1"/>
  <c r="R43" i="27"/>
  <c r="S43" i="27" s="1"/>
  <c r="AG43" i="27" s="1"/>
  <c r="AN43" i="27" s="1"/>
  <c r="AT43" i="27" s="1"/>
  <c r="R73" i="27"/>
  <c r="S73" i="27" s="1"/>
  <c r="AG73" i="27" s="1"/>
  <c r="AN73" i="27" s="1"/>
  <c r="AT73" i="27" s="1"/>
  <c r="R13" i="27"/>
  <c r="S13" i="27" s="1"/>
  <c r="AG13" i="27" s="1"/>
  <c r="AN13" i="27" s="1"/>
  <c r="AT13" i="27" s="1"/>
  <c r="R47" i="27"/>
  <c r="S47" i="27" s="1"/>
  <c r="AG47" i="27" s="1"/>
  <c r="AN47" i="27" s="1"/>
  <c r="AT47" i="27" s="1"/>
  <c r="R77" i="27"/>
  <c r="S77" i="27" s="1"/>
  <c r="AG77" i="27" s="1"/>
  <c r="AN77" i="27" s="1"/>
  <c r="AT77" i="27" s="1"/>
  <c r="R36" i="27"/>
  <c r="S36" i="27" s="1"/>
  <c r="AG36" i="27" s="1"/>
  <c r="AN36" i="27" s="1"/>
  <c r="AT36" i="27" s="1"/>
  <c r="R68" i="27"/>
  <c r="S68" i="27" s="1"/>
  <c r="AG68" i="27" s="1"/>
  <c r="AN68" i="27" s="1"/>
  <c r="AT68" i="27" s="1"/>
  <c r="R29" i="27"/>
  <c r="S29" i="27" s="1"/>
  <c r="AG29" i="27" s="1"/>
  <c r="AN29" i="27" s="1"/>
  <c r="AT29" i="27" s="1"/>
  <c r="R61" i="27"/>
  <c r="S61" i="27" s="1"/>
  <c r="AG61" i="27" s="1"/>
  <c r="AN61" i="27" s="1"/>
  <c r="AT61" i="27" s="1"/>
  <c r="R93" i="27"/>
  <c r="S93" i="27" s="1"/>
  <c r="AG93" i="27" s="1"/>
  <c r="AN93" i="27" s="1"/>
  <c r="AT93" i="27" s="1"/>
  <c r="R56" i="27"/>
  <c r="S56" i="27" s="1"/>
  <c r="AG56" i="27" s="1"/>
  <c r="AN56" i="27" s="1"/>
  <c r="AT56" i="27" s="1"/>
  <c r="R88" i="27"/>
  <c r="S88" i="27" s="1"/>
  <c r="AG88" i="27" s="1"/>
  <c r="AN88" i="27" s="1"/>
  <c r="AT88" i="27" s="1"/>
  <c r="R10" i="27"/>
  <c r="S10" i="27" s="1"/>
  <c r="AG10" i="27" s="1"/>
  <c r="AN10" i="27" s="1"/>
  <c r="AT10" i="27" s="1"/>
  <c r="R17" i="27"/>
  <c r="S17" i="27" s="1"/>
  <c r="AG17" i="27" s="1"/>
  <c r="AN17" i="27" s="1"/>
  <c r="AT17" i="27" s="1"/>
  <c r="R33" i="27"/>
  <c r="S33" i="27" s="1"/>
  <c r="AG33" i="27" s="1"/>
  <c r="AN33" i="27" s="1"/>
  <c r="AT33" i="27" s="1"/>
  <c r="R42" i="27"/>
  <c r="S42" i="27" s="1"/>
  <c r="AG42" i="27" s="1"/>
  <c r="AN42" i="27" s="1"/>
  <c r="AT42" i="27" s="1"/>
  <c r="R65" i="27"/>
  <c r="S65" i="27" s="1"/>
  <c r="AG65" i="27" s="1"/>
  <c r="AN65" i="27" s="1"/>
  <c r="AT65" i="27" s="1"/>
  <c r="R83" i="27"/>
  <c r="S83" i="27" s="1"/>
  <c r="AG83" i="27" s="1"/>
  <c r="AN83" i="27" s="1"/>
  <c r="AT83" i="27" s="1"/>
  <c r="R99" i="27"/>
  <c r="S99" i="27" s="1"/>
  <c r="AG99" i="27" s="1"/>
  <c r="AN99" i="27" s="1"/>
  <c r="AT99" i="27" s="1"/>
  <c r="R12" i="27"/>
  <c r="S12" i="27" s="1"/>
  <c r="AG12" i="27" s="1"/>
  <c r="AN12" i="27" s="1"/>
  <c r="AT12" i="27" s="1"/>
  <c r="R28" i="27"/>
  <c r="S28" i="27" s="1"/>
  <c r="AG28" i="27" s="1"/>
  <c r="AN28" i="27" s="1"/>
  <c r="AT28" i="27" s="1"/>
  <c r="R51" i="27"/>
  <c r="S51" i="27" s="1"/>
  <c r="AG51" i="27" s="1"/>
  <c r="AN51" i="27" s="1"/>
  <c r="AT51" i="27" s="1"/>
  <c r="R60" i="27"/>
  <c r="S60" i="27" s="1"/>
  <c r="AG60" i="27" s="1"/>
  <c r="R107" i="27"/>
  <c r="S107" i="27" s="1"/>
  <c r="AG107" i="27" s="1"/>
  <c r="AN107" i="27" s="1"/>
  <c r="AT107" i="27" s="1"/>
  <c r="R45" i="27"/>
  <c r="S45" i="27" s="1"/>
  <c r="AG45" i="27" s="1"/>
  <c r="AN45" i="27" s="1"/>
  <c r="AT45" i="27" s="1"/>
  <c r="R59" i="27"/>
  <c r="S59" i="27" s="1"/>
  <c r="AG59" i="27" s="1"/>
  <c r="AN59" i="27" s="1"/>
  <c r="AT59" i="27" s="1"/>
  <c r="R67" i="27"/>
  <c r="S67" i="27" s="1"/>
  <c r="AG67" i="27" s="1"/>
  <c r="AN67" i="27" s="1"/>
  <c r="AT67" i="27" s="1"/>
  <c r="R75" i="27"/>
  <c r="S75" i="27" s="1"/>
  <c r="AG75" i="27" s="1"/>
  <c r="AN75" i="27" s="1"/>
  <c r="AT75" i="27" s="1"/>
  <c r="R11" i="27"/>
  <c r="S11" i="27" s="1"/>
  <c r="AG11" i="27" s="1"/>
  <c r="AN11" i="27" s="1"/>
  <c r="AT11" i="27" s="1"/>
  <c r="R27" i="27"/>
  <c r="S27" i="27" s="1"/>
  <c r="AG27" i="27" s="1"/>
  <c r="AN27" i="27" s="1"/>
  <c r="AT27" i="27" s="1"/>
  <c r="R35" i="27"/>
  <c r="S35" i="27" s="1"/>
  <c r="AG35" i="27" s="1"/>
  <c r="AN35" i="27" s="1"/>
  <c r="AT35" i="27" s="1"/>
  <c r="R44" i="27"/>
  <c r="S44" i="27" s="1"/>
  <c r="AG44" i="27" s="1"/>
  <c r="AN44" i="27" s="1"/>
  <c r="AT44" i="27" s="1"/>
  <c r="R66" i="27"/>
  <c r="S66" i="27" s="1"/>
  <c r="AG66" i="27" s="1"/>
  <c r="AN66" i="27" s="1"/>
  <c r="AT66" i="27" s="1"/>
  <c r="R74" i="27"/>
  <c r="S74" i="27" s="1"/>
  <c r="AG74" i="27" s="1"/>
  <c r="AN74" i="27" s="1"/>
  <c r="AT74" i="27" s="1"/>
  <c r="R82" i="27"/>
  <c r="S82" i="27" s="1"/>
  <c r="AG82" i="27" s="1"/>
  <c r="AN82" i="27" s="1"/>
  <c r="AT82" i="27" s="1"/>
  <c r="R90" i="27"/>
  <c r="S90" i="27" s="1"/>
  <c r="AG90" i="27" s="1"/>
  <c r="AN90" i="27" s="1"/>
  <c r="AT90" i="27" s="1"/>
  <c r="R98" i="27"/>
  <c r="S98" i="27" s="1"/>
  <c r="AG98" i="27" s="1"/>
  <c r="AN98" i="27" s="1"/>
  <c r="AT98" i="27" s="1"/>
  <c r="R106" i="27"/>
  <c r="S106" i="27" s="1"/>
  <c r="AG106" i="27" s="1"/>
  <c r="AN106" i="27" s="1"/>
  <c r="AT106" i="27" s="1"/>
  <c r="R8" i="27"/>
  <c r="S8" i="27" s="1"/>
  <c r="AG8" i="27" s="1"/>
  <c r="AN8" i="27" s="1"/>
  <c r="AT8" i="27" s="1"/>
  <c r="R16" i="27"/>
  <c r="S16" i="27" s="1"/>
  <c r="AG16" i="27" s="1"/>
  <c r="AN16" i="27" s="1"/>
  <c r="AT16" i="27" s="1"/>
  <c r="R24" i="27"/>
  <c r="S24" i="27" s="1"/>
  <c r="AG24" i="27" s="1"/>
  <c r="AN24" i="27" s="1"/>
  <c r="AT24" i="27" s="1"/>
  <c r="R32" i="27"/>
  <c r="S32" i="27" s="1"/>
  <c r="AG32" i="27" s="1"/>
  <c r="AN32" i="27" s="1"/>
  <c r="AT32" i="27" s="1"/>
  <c r="R41" i="27"/>
  <c r="S41" i="27" s="1"/>
  <c r="AG41" i="27" s="1"/>
  <c r="AN41" i="27" s="1"/>
  <c r="AT41" i="27" s="1"/>
  <c r="R49" i="27"/>
  <c r="S49" i="27" s="1"/>
  <c r="AG49" i="27" s="1"/>
  <c r="AN49" i="27" s="1"/>
  <c r="AT49" i="27" s="1"/>
  <c r="R52" i="27"/>
  <c r="S52" i="27" s="1"/>
  <c r="AG52" i="27" s="1"/>
  <c r="AN52" i="27" s="1"/>
  <c r="AT52" i="27" s="1"/>
  <c r="R55" i="27"/>
  <c r="S55" i="27" s="1"/>
  <c r="AG55" i="27" s="1"/>
  <c r="AN55" i="27" s="1"/>
  <c r="AT55" i="27" s="1"/>
  <c r="R63" i="27"/>
  <c r="S63" i="27" s="1"/>
  <c r="AG63" i="27" s="1"/>
  <c r="AN63" i="27" s="1"/>
  <c r="AT63" i="27" s="1"/>
  <c r="R71" i="27"/>
  <c r="S71" i="27" s="1"/>
  <c r="AG71" i="27" s="1"/>
  <c r="AN71" i="27" s="1"/>
  <c r="AT71" i="27" s="1"/>
  <c r="R79" i="27"/>
  <c r="S79" i="27" s="1"/>
  <c r="AG79" i="27" s="1"/>
  <c r="AN79" i="27" s="1"/>
  <c r="AT79" i="27" s="1"/>
  <c r="R87" i="27"/>
  <c r="S87" i="27" s="1"/>
  <c r="AG87" i="27" s="1"/>
  <c r="AN87" i="27" s="1"/>
  <c r="AT87" i="27" s="1"/>
  <c r="R95" i="27"/>
  <c r="S95" i="27" s="1"/>
  <c r="AG95" i="27" s="1"/>
  <c r="AN95" i="27" s="1"/>
  <c r="AT95" i="27" s="1"/>
  <c r="R103" i="27"/>
  <c r="S103" i="27" s="1"/>
  <c r="AG103" i="27" s="1"/>
  <c r="AN103" i="27" s="1"/>
  <c r="AT103" i="27" s="1"/>
  <c r="R84" i="27"/>
  <c r="S84" i="27" s="1"/>
  <c r="AG84" i="27" s="1"/>
  <c r="AN84" i="27" s="1"/>
  <c r="AT84" i="27" s="1"/>
  <c r="R100" i="27"/>
  <c r="S100" i="27" s="1"/>
  <c r="AG100" i="27" s="1"/>
  <c r="AN100" i="27" s="1"/>
  <c r="AT100" i="27" s="1"/>
  <c r="R18" i="27"/>
  <c r="S18" i="27" s="1"/>
  <c r="AG18" i="27" s="1"/>
  <c r="AN18" i="27" s="1"/>
  <c r="AT18" i="27" s="1"/>
  <c r="R26" i="27"/>
  <c r="S26" i="27" s="1"/>
  <c r="AG26" i="27" s="1"/>
  <c r="AN26" i="27" s="1"/>
  <c r="AT26" i="27" s="1"/>
  <c r="R34" i="27"/>
  <c r="S34" i="27" s="1"/>
  <c r="AG34" i="27" s="1"/>
  <c r="AN34" i="27" s="1"/>
  <c r="AT34" i="27" s="1"/>
  <c r="R7" i="27"/>
  <c r="S7" i="27" s="1"/>
  <c r="AG7" i="27" s="1"/>
  <c r="AN7" i="27" s="1"/>
  <c r="AT7" i="27" s="1"/>
  <c r="R23" i="27"/>
  <c r="S23" i="27" s="1"/>
  <c r="AG23" i="27" s="1"/>
  <c r="AN23" i="27" s="1"/>
  <c r="AT23" i="27" s="1"/>
  <c r="R40" i="27"/>
  <c r="S40" i="27" s="1"/>
  <c r="AG40" i="27" s="1"/>
  <c r="AN40" i="27" s="1"/>
  <c r="AT40" i="27" s="1"/>
  <c r="R54" i="27"/>
  <c r="S54" i="27" s="1"/>
  <c r="AG54" i="27" s="1"/>
  <c r="AN54" i="27" s="1"/>
  <c r="AT54" i="27" s="1"/>
  <c r="R62" i="27"/>
  <c r="S62" i="27" s="1"/>
  <c r="AG62" i="27" s="1"/>
  <c r="AN62" i="27" s="1"/>
  <c r="AT62" i="27" s="1"/>
  <c r="R70" i="27"/>
  <c r="S70" i="27" s="1"/>
  <c r="AG70" i="27" s="1"/>
  <c r="AN70" i="27" s="1"/>
  <c r="AT70" i="27" s="1"/>
  <c r="R78" i="27"/>
  <c r="S78" i="27" s="1"/>
  <c r="AG78" i="27" s="1"/>
  <c r="AN78" i="27" s="1"/>
  <c r="AT78" i="27" s="1"/>
  <c r="R86" i="27"/>
  <c r="S86" i="27" s="1"/>
  <c r="AG86" i="27" s="1"/>
  <c r="AN86" i="27" s="1"/>
  <c r="AT86" i="27" s="1"/>
  <c r="R94" i="27"/>
  <c r="S94" i="27" s="1"/>
  <c r="AG94" i="27" s="1"/>
  <c r="AN94" i="27" s="1"/>
  <c r="AT94" i="27" s="1"/>
  <c r="R102" i="27"/>
  <c r="S102" i="27" s="1"/>
  <c r="AG102" i="27" s="1"/>
  <c r="AN102" i="27" s="1"/>
  <c r="AT102" i="27" s="1"/>
  <c r="R110" i="27"/>
  <c r="S110" i="27" s="1"/>
  <c r="AG110" i="27" s="1"/>
  <c r="AN110" i="27" s="1"/>
  <c r="AT110" i="27" s="1"/>
  <c r="E10" i="61" l="1"/>
  <c r="E8" i="61"/>
  <c r="AN9" i="27"/>
  <c r="AT9" i="27" s="1"/>
  <c r="AN37" i="27"/>
  <c r="AT37" i="27" s="1"/>
  <c r="AN22" i="27"/>
  <c r="AT22" i="27" s="1"/>
  <c r="AN30" i="27"/>
  <c r="AT30" i="27" s="1"/>
  <c r="E30" i="61" s="1"/>
  <c r="AN105" i="27"/>
  <c r="AT105" i="27" s="1"/>
  <c r="E45" i="61"/>
  <c r="E41" i="61"/>
  <c r="E81" i="61"/>
  <c r="E84" i="61"/>
  <c r="E35" i="61"/>
  <c r="E62" i="61"/>
  <c r="E54" i="61"/>
  <c r="E68" i="61"/>
  <c r="E93" i="61"/>
  <c r="E29" i="61"/>
  <c r="E73" i="61"/>
  <c r="E47" i="61"/>
  <c r="E32" i="61"/>
  <c r="E28" i="61"/>
  <c r="E7" i="61"/>
  <c r="E36" i="61"/>
  <c r="E38" i="61"/>
  <c r="E20" i="61"/>
  <c r="E27" i="61"/>
  <c r="E11" i="61"/>
  <c r="E65" i="61"/>
  <c r="E102" i="61"/>
  <c r="E13" i="61"/>
  <c r="E90" i="61"/>
  <c r="E70" i="61"/>
  <c r="E16" i="61"/>
  <c r="E57" i="61"/>
  <c r="E86" i="61"/>
  <c r="E55" i="61"/>
  <c r="E100" i="61"/>
  <c r="E59" i="61"/>
  <c r="E23" i="61"/>
  <c r="E43" i="61"/>
  <c r="E52" i="61"/>
  <c r="E77" i="61"/>
  <c r="E66" i="61"/>
  <c r="E50" i="61"/>
  <c r="E26" i="61"/>
  <c r="E97" i="61"/>
  <c r="E44" i="61"/>
  <c r="AN15" i="27"/>
  <c r="AT15" i="27" s="1"/>
  <c r="AN64" i="27"/>
  <c r="AT64" i="27" s="1"/>
  <c r="AN101" i="27"/>
  <c r="AT101" i="27" s="1"/>
  <c r="AN109" i="27"/>
  <c r="AT109" i="27" s="1"/>
  <c r="AN21" i="27"/>
  <c r="AT21" i="27" s="1"/>
  <c r="AN96" i="27"/>
  <c r="AT96" i="27" s="1"/>
  <c r="AN92" i="27"/>
  <c r="AT92" i="27" s="1"/>
  <c r="AN14" i="27"/>
  <c r="AT14" i="27" s="1"/>
  <c r="AN39" i="27"/>
  <c r="AT39" i="27" s="1"/>
  <c r="AN89" i="27"/>
  <c r="AT89" i="27" s="1"/>
  <c r="AN46" i="27"/>
  <c r="AT46" i="27" s="1"/>
  <c r="AN31" i="27"/>
  <c r="AT31" i="27" s="1"/>
  <c r="AN53" i="27"/>
  <c r="AT53" i="27" s="1"/>
  <c r="AN58" i="27"/>
  <c r="AT58" i="27" s="1"/>
  <c r="AN85" i="27"/>
  <c r="AT85" i="27" s="1"/>
  <c r="AN69" i="27"/>
  <c r="AT69" i="27" s="1"/>
  <c r="AN80" i="27"/>
  <c r="AT80" i="27" s="1"/>
  <c r="AN48" i="27"/>
  <c r="AT48" i="27" s="1"/>
  <c r="AN76" i="27"/>
  <c r="AT76" i="27" s="1"/>
  <c r="AN60" i="27"/>
  <c r="AT60" i="27" s="1"/>
  <c r="AN104" i="27"/>
  <c r="AT104" i="27" s="1"/>
  <c r="AN72" i="27"/>
  <c r="AT72" i="27" s="1"/>
  <c r="AN19" i="27"/>
  <c r="AT19" i="27" s="1"/>
  <c r="AN108" i="27"/>
  <c r="AT108" i="27" s="1"/>
  <c r="E48" i="61" l="1"/>
  <c r="E64" i="61"/>
  <c r="E19" i="61"/>
  <c r="E85" i="61"/>
  <c r="E58" i="61"/>
  <c r="E25" i="61"/>
  <c r="E76" i="61"/>
  <c r="E101" i="61"/>
  <c r="E96" i="61"/>
  <c r="E53" i="61"/>
  <c r="E21" i="61"/>
  <c r="E60" i="61"/>
  <c r="E31" i="61"/>
  <c r="E109" i="61"/>
  <c r="E37" i="61"/>
  <c r="E9" i="61"/>
  <c r="E80" i="61"/>
  <c r="E46" i="61"/>
  <c r="E89" i="61"/>
  <c r="E39" i="61"/>
  <c r="E15" i="61"/>
  <c r="E69" i="61"/>
  <c r="E14" i="61"/>
  <c r="E105" i="61"/>
  <c r="E12" i="61"/>
  <c r="E83" i="61"/>
  <c r="E108" i="61"/>
  <c r="E88" i="61"/>
  <c r="E33" i="61"/>
  <c r="E75" i="61"/>
  <c r="E92" i="61"/>
  <c r="E104" i="61"/>
  <c r="E40" i="61"/>
  <c r="E72" i="61"/>
  <c r="E95" i="61"/>
  <c r="E99" i="61"/>
  <c r="E107" i="61"/>
  <c r="E79" i="61"/>
  <c r="E82" i="61"/>
  <c r="E42" i="61"/>
  <c r="E18" i="61"/>
  <c r="E91" i="61"/>
  <c r="E17" i="61"/>
  <c r="E22" i="61"/>
  <c r="E87" i="61"/>
  <c r="E94" i="61"/>
  <c r="E74" i="61"/>
  <c r="E51" i="61"/>
  <c r="E110" i="61"/>
  <c r="E106" i="61"/>
  <c r="E56" i="61"/>
  <c r="E24" i="61"/>
  <c r="E61" i="61"/>
  <c r="E67" i="61"/>
  <c r="E71" i="61"/>
  <c r="E98" i="61"/>
  <c r="E63" i="61"/>
  <c r="E34" i="61"/>
  <c r="E78" i="61"/>
  <c r="E49" i="61"/>
  <c r="E103" i="61"/>
  <c r="G35" i="61"/>
  <c r="A35" i="61"/>
  <c r="G34" i="61"/>
  <c r="A34" i="61"/>
  <c r="G33" i="61"/>
  <c r="A33" i="61"/>
  <c r="I17" i="23"/>
  <c r="E17" i="23"/>
  <c r="A17" i="23"/>
  <c r="I16" i="23"/>
  <c r="E16" i="23"/>
  <c r="A16" i="23"/>
  <c r="I15" i="23"/>
  <c r="E15" i="23"/>
  <c r="A15" i="23"/>
  <c r="I14" i="23"/>
  <c r="E14" i="23"/>
  <c r="A14" i="23"/>
  <c r="I13" i="23"/>
  <c r="E13" i="23"/>
  <c r="A13" i="23"/>
  <c r="I12" i="23"/>
  <c r="E12" i="23"/>
  <c r="A12" i="23"/>
  <c r="I11" i="23"/>
  <c r="E11" i="23"/>
  <c r="A11" i="23"/>
  <c r="I10" i="23"/>
  <c r="E10" i="23"/>
  <c r="A10" i="23"/>
  <c r="I9" i="23"/>
  <c r="E9" i="23"/>
  <c r="A9" i="23"/>
  <c r="I8" i="23"/>
  <c r="E8" i="23"/>
  <c r="A8" i="23"/>
  <c r="I7" i="23"/>
  <c r="E7" i="23"/>
  <c r="A7" i="23"/>
  <c r="I6" i="23"/>
  <c r="E6" i="23"/>
  <c r="A6" i="23"/>
  <c r="I35" i="61" l="1"/>
  <c r="K35" i="61" s="1"/>
  <c r="I33" i="61"/>
  <c r="K33" i="61" s="1"/>
  <c r="I34" i="61"/>
  <c r="K34" i="61" s="1"/>
  <c r="K118" i="35" l="1"/>
  <c r="K117" i="35"/>
  <c r="K116" i="35"/>
  <c r="K115" i="35"/>
  <c r="K114" i="35"/>
  <c r="K113" i="35"/>
  <c r="K112" i="35"/>
  <c r="K111" i="35"/>
  <c r="K110" i="35"/>
  <c r="K109" i="35"/>
  <c r="K108" i="35"/>
  <c r="K107" i="35"/>
  <c r="K106" i="35"/>
  <c r="K105" i="35"/>
  <c r="K104" i="35"/>
  <c r="K103" i="35"/>
  <c r="K102" i="35"/>
  <c r="K101" i="35"/>
  <c r="K100" i="35"/>
  <c r="K99" i="35"/>
  <c r="K98" i="35"/>
  <c r="K97" i="35"/>
  <c r="K96" i="35"/>
  <c r="K95" i="35"/>
  <c r="K94" i="35"/>
  <c r="K93" i="35"/>
  <c r="K92" i="35"/>
  <c r="K91" i="35"/>
  <c r="K90" i="35"/>
  <c r="K89" i="35"/>
  <c r="K88" i="35"/>
  <c r="K87" i="35"/>
  <c r="K86" i="35"/>
  <c r="K85" i="35"/>
  <c r="K84" i="35"/>
  <c r="K83" i="35"/>
  <c r="K82" i="35"/>
  <c r="K81" i="35"/>
  <c r="K80" i="35"/>
  <c r="K79" i="35"/>
  <c r="K78" i="35"/>
  <c r="K77" i="35"/>
  <c r="K76" i="35"/>
  <c r="K75" i="35"/>
  <c r="K74" i="35"/>
  <c r="K73" i="35"/>
  <c r="K72" i="35"/>
  <c r="K71" i="35"/>
  <c r="K70" i="35"/>
  <c r="K69" i="35"/>
  <c r="K68" i="35"/>
  <c r="K67" i="35"/>
  <c r="K66" i="35"/>
  <c r="K65" i="35"/>
  <c r="K64" i="35"/>
  <c r="K63" i="35"/>
  <c r="K62" i="35"/>
  <c r="K61" i="35"/>
  <c r="K60" i="35"/>
  <c r="K59" i="35"/>
  <c r="K58" i="35"/>
  <c r="K57" i="35"/>
  <c r="K56" i="35"/>
  <c r="K55" i="35"/>
  <c r="K54" i="35"/>
  <c r="K53" i="35"/>
  <c r="K52" i="35"/>
  <c r="K51" i="35"/>
  <c r="K50" i="35"/>
  <c r="K49" i="35"/>
  <c r="K48" i="35"/>
  <c r="K47" i="35"/>
  <c r="K46" i="35"/>
  <c r="K45" i="35"/>
  <c r="K44" i="35"/>
  <c r="K43" i="35"/>
  <c r="K42" i="35"/>
  <c r="K41" i="35"/>
  <c r="K40" i="35"/>
  <c r="K39" i="35"/>
  <c r="K38" i="35"/>
  <c r="K37" i="35"/>
  <c r="K36" i="35"/>
  <c r="K35" i="35"/>
  <c r="K34" i="35"/>
  <c r="K33" i="35"/>
  <c r="K32" i="35"/>
  <c r="K31" i="35"/>
  <c r="K30" i="35"/>
  <c r="K29" i="35"/>
  <c r="K28" i="35"/>
  <c r="K26" i="35"/>
  <c r="K25" i="35"/>
  <c r="K24" i="35"/>
  <c r="K23" i="35"/>
  <c r="K22" i="35"/>
  <c r="K21" i="35"/>
  <c r="K20" i="35"/>
  <c r="K19" i="35"/>
  <c r="K18" i="35"/>
  <c r="K17" i="35"/>
  <c r="K16" i="35"/>
  <c r="K15" i="35"/>
  <c r="K14" i="35"/>
  <c r="K13" i="35"/>
  <c r="K12" i="35"/>
  <c r="K11" i="35"/>
  <c r="K10" i="35"/>
  <c r="K9" i="35"/>
  <c r="K8" i="35"/>
  <c r="BI116" i="66"/>
  <c r="BG116" i="66"/>
  <c r="BD116" i="66"/>
  <c r="BT116" i="66"/>
  <c r="BS116" i="66"/>
  <c r="BR116" i="66"/>
  <c r="BQ116" i="66"/>
  <c r="BP116" i="66"/>
  <c r="BO116" i="66"/>
  <c r="BN116" i="66"/>
  <c r="BM116" i="66"/>
  <c r="BL116" i="66"/>
  <c r="BJ116" i="66"/>
  <c r="BH116" i="66"/>
  <c r="BF116" i="66"/>
  <c r="BE116" i="66"/>
  <c r="BK116" i="66" l="1"/>
  <c r="O115" i="66" l="1"/>
  <c r="O114" i="66"/>
  <c r="O113" i="66"/>
  <c r="O112" i="66"/>
  <c r="O111" i="66"/>
  <c r="O110" i="66"/>
  <c r="O109" i="66"/>
  <c r="O108" i="66"/>
  <c r="O107" i="66"/>
  <c r="O106" i="66"/>
  <c r="O105" i="66"/>
  <c r="O104" i="66"/>
  <c r="O103" i="66"/>
  <c r="O102" i="66"/>
  <c r="O101" i="66"/>
  <c r="O100" i="66"/>
  <c r="O99" i="66"/>
  <c r="O98" i="66"/>
  <c r="O97" i="66"/>
  <c r="O96" i="66"/>
  <c r="O95" i="66"/>
  <c r="O94" i="66"/>
  <c r="O93" i="66"/>
  <c r="O92" i="66"/>
  <c r="O91" i="66"/>
  <c r="O90" i="66"/>
  <c r="O89" i="66"/>
  <c r="O88" i="66"/>
  <c r="O87" i="66"/>
  <c r="O86" i="66"/>
  <c r="O85" i="66"/>
  <c r="O84" i="66"/>
  <c r="O83" i="66"/>
  <c r="O82" i="66"/>
  <c r="O81" i="66"/>
  <c r="O80" i="66"/>
  <c r="O79" i="66"/>
  <c r="O78" i="66"/>
  <c r="O77" i="66"/>
  <c r="O76" i="66"/>
  <c r="O75" i="66"/>
  <c r="O74" i="66"/>
  <c r="O73" i="66"/>
  <c r="O72" i="66"/>
  <c r="O71" i="66"/>
  <c r="O70" i="66"/>
  <c r="O69" i="66"/>
  <c r="O68" i="66"/>
  <c r="O67" i="66"/>
  <c r="O66" i="66"/>
  <c r="O65" i="66"/>
  <c r="O64" i="66"/>
  <c r="O63" i="66"/>
  <c r="O62" i="66"/>
  <c r="O61" i="66"/>
  <c r="O60" i="66"/>
  <c r="O59" i="66"/>
  <c r="O58" i="66"/>
  <c r="O57" i="66"/>
  <c r="O56" i="66"/>
  <c r="O55" i="66"/>
  <c r="O54" i="66"/>
  <c r="O53" i="66"/>
  <c r="O52" i="66"/>
  <c r="O51" i="66"/>
  <c r="O50" i="66"/>
  <c r="O49" i="66"/>
  <c r="O48" i="66"/>
  <c r="O47" i="66"/>
  <c r="O46" i="66"/>
  <c r="O45" i="66"/>
  <c r="O44" i="66"/>
  <c r="O43" i="66"/>
  <c r="O42" i="66"/>
  <c r="O41" i="66"/>
  <c r="O40" i="66"/>
  <c r="O39" i="66"/>
  <c r="O38" i="66"/>
  <c r="O37" i="66"/>
  <c r="O36" i="66"/>
  <c r="O35" i="66"/>
  <c r="O34" i="66"/>
  <c r="O33" i="66"/>
  <c r="O32" i="66"/>
  <c r="O31" i="66"/>
  <c r="O30" i="66"/>
  <c r="O29" i="66"/>
  <c r="O28" i="66"/>
  <c r="O27" i="66"/>
  <c r="O26" i="66"/>
  <c r="O25" i="66"/>
  <c r="O23" i="66"/>
  <c r="O22" i="66"/>
  <c r="O21" i="66"/>
  <c r="O20" i="66"/>
  <c r="O19" i="66"/>
  <c r="O18" i="66"/>
  <c r="O17" i="66"/>
  <c r="O16" i="66"/>
  <c r="O15" i="66"/>
  <c r="O14" i="66"/>
  <c r="O13" i="66"/>
  <c r="O12" i="66"/>
  <c r="O11" i="66"/>
  <c r="O10" i="66"/>
  <c r="O9" i="66"/>
  <c r="O8" i="66"/>
  <c r="O7" i="66"/>
  <c r="O6" i="66"/>
  <c r="O5" i="66"/>
  <c r="O4" i="66"/>
  <c r="U115" i="66"/>
  <c r="T115" i="66"/>
  <c r="S115" i="66"/>
  <c r="R115" i="66"/>
  <c r="Q115" i="66"/>
  <c r="P115" i="66"/>
  <c r="N115" i="66"/>
  <c r="M115" i="66"/>
  <c r="U114" i="66"/>
  <c r="T114" i="66"/>
  <c r="S114" i="66"/>
  <c r="R114" i="66"/>
  <c r="Q114" i="66"/>
  <c r="P114" i="66"/>
  <c r="N114" i="66"/>
  <c r="M114" i="66"/>
  <c r="U113" i="66"/>
  <c r="T113" i="66"/>
  <c r="S113" i="66"/>
  <c r="R113" i="66"/>
  <c r="Q113" i="66"/>
  <c r="P113" i="66"/>
  <c r="N113" i="66"/>
  <c r="M113" i="66"/>
  <c r="U112" i="66"/>
  <c r="T112" i="66"/>
  <c r="S112" i="66"/>
  <c r="R112" i="66"/>
  <c r="Q112" i="66"/>
  <c r="P112" i="66"/>
  <c r="N112" i="66"/>
  <c r="M112" i="66"/>
  <c r="U111" i="66"/>
  <c r="T111" i="66"/>
  <c r="S111" i="66"/>
  <c r="R111" i="66"/>
  <c r="Q111" i="66"/>
  <c r="P111" i="66"/>
  <c r="N111" i="66"/>
  <c r="M111" i="66"/>
  <c r="U110" i="66"/>
  <c r="T110" i="66"/>
  <c r="S110" i="66"/>
  <c r="R110" i="66"/>
  <c r="Q110" i="66"/>
  <c r="P110" i="66"/>
  <c r="N110" i="66"/>
  <c r="M110" i="66"/>
  <c r="U109" i="66"/>
  <c r="T109" i="66"/>
  <c r="S109" i="66"/>
  <c r="R109" i="66"/>
  <c r="Q109" i="66"/>
  <c r="P109" i="66"/>
  <c r="N109" i="66"/>
  <c r="M109" i="66"/>
  <c r="U108" i="66"/>
  <c r="T108" i="66"/>
  <c r="S108" i="66"/>
  <c r="R108" i="66"/>
  <c r="Q108" i="66"/>
  <c r="P108" i="66"/>
  <c r="N108" i="66"/>
  <c r="M108" i="66"/>
  <c r="U107" i="66"/>
  <c r="T107" i="66"/>
  <c r="S107" i="66"/>
  <c r="R107" i="66"/>
  <c r="Q107" i="66"/>
  <c r="P107" i="66"/>
  <c r="N107" i="66"/>
  <c r="M107" i="66"/>
  <c r="U106" i="66"/>
  <c r="T106" i="66"/>
  <c r="S106" i="66"/>
  <c r="R106" i="66"/>
  <c r="Q106" i="66"/>
  <c r="P106" i="66"/>
  <c r="N106" i="66"/>
  <c r="M106" i="66"/>
  <c r="U105" i="66"/>
  <c r="T105" i="66"/>
  <c r="S105" i="66"/>
  <c r="R105" i="66"/>
  <c r="Q105" i="66"/>
  <c r="P105" i="66"/>
  <c r="N105" i="66"/>
  <c r="M105" i="66"/>
  <c r="U104" i="66"/>
  <c r="T104" i="66"/>
  <c r="S104" i="66"/>
  <c r="R104" i="66"/>
  <c r="Q104" i="66"/>
  <c r="P104" i="66"/>
  <c r="N104" i="66"/>
  <c r="M104" i="66"/>
  <c r="U103" i="66"/>
  <c r="T103" i="66"/>
  <c r="S103" i="66"/>
  <c r="R103" i="66"/>
  <c r="Q103" i="66"/>
  <c r="P103" i="66"/>
  <c r="N103" i="66"/>
  <c r="M103" i="66"/>
  <c r="U102" i="66"/>
  <c r="T102" i="66"/>
  <c r="S102" i="66"/>
  <c r="R102" i="66"/>
  <c r="Q102" i="66"/>
  <c r="P102" i="66"/>
  <c r="N102" i="66"/>
  <c r="M102" i="66"/>
  <c r="U101" i="66"/>
  <c r="T101" i="66"/>
  <c r="S101" i="66"/>
  <c r="R101" i="66"/>
  <c r="Q101" i="66"/>
  <c r="P101" i="66"/>
  <c r="N101" i="66"/>
  <c r="M101" i="66"/>
  <c r="U100" i="66"/>
  <c r="T100" i="66"/>
  <c r="S100" i="66"/>
  <c r="R100" i="66"/>
  <c r="Q100" i="66"/>
  <c r="P100" i="66"/>
  <c r="N100" i="66"/>
  <c r="M100" i="66"/>
  <c r="U99" i="66"/>
  <c r="T99" i="66"/>
  <c r="S99" i="66"/>
  <c r="R99" i="66"/>
  <c r="Q99" i="66"/>
  <c r="P99" i="66"/>
  <c r="N99" i="66"/>
  <c r="M99" i="66"/>
  <c r="U98" i="66"/>
  <c r="T98" i="66"/>
  <c r="S98" i="66"/>
  <c r="R98" i="66"/>
  <c r="Q98" i="66"/>
  <c r="P98" i="66"/>
  <c r="N98" i="66"/>
  <c r="M98" i="66"/>
  <c r="U97" i="66"/>
  <c r="T97" i="66"/>
  <c r="S97" i="66"/>
  <c r="R97" i="66"/>
  <c r="Q97" i="66"/>
  <c r="P97" i="66"/>
  <c r="N97" i="66"/>
  <c r="M97" i="66"/>
  <c r="U96" i="66"/>
  <c r="T96" i="66"/>
  <c r="S96" i="66"/>
  <c r="R96" i="66"/>
  <c r="Q96" i="66"/>
  <c r="P96" i="66"/>
  <c r="N96" i="66"/>
  <c r="M96" i="66"/>
  <c r="U95" i="66"/>
  <c r="T95" i="66"/>
  <c r="S95" i="66"/>
  <c r="R95" i="66"/>
  <c r="Q95" i="66"/>
  <c r="P95" i="66"/>
  <c r="N95" i="66"/>
  <c r="M95" i="66"/>
  <c r="U94" i="66"/>
  <c r="T94" i="66"/>
  <c r="S94" i="66"/>
  <c r="R94" i="66"/>
  <c r="Q94" i="66"/>
  <c r="P94" i="66"/>
  <c r="N94" i="66"/>
  <c r="M94" i="66"/>
  <c r="U93" i="66"/>
  <c r="T93" i="66"/>
  <c r="S93" i="66"/>
  <c r="R93" i="66"/>
  <c r="Q93" i="66"/>
  <c r="P93" i="66"/>
  <c r="N93" i="66"/>
  <c r="M93" i="66"/>
  <c r="U92" i="66"/>
  <c r="T92" i="66"/>
  <c r="S92" i="66"/>
  <c r="R92" i="66"/>
  <c r="Q92" i="66"/>
  <c r="P92" i="66"/>
  <c r="N92" i="66"/>
  <c r="M92" i="66"/>
  <c r="U91" i="66"/>
  <c r="T91" i="66"/>
  <c r="S91" i="66"/>
  <c r="R91" i="66"/>
  <c r="Q91" i="66"/>
  <c r="P91" i="66"/>
  <c r="N91" i="66"/>
  <c r="M91" i="66"/>
  <c r="U90" i="66"/>
  <c r="T90" i="66"/>
  <c r="S90" i="66"/>
  <c r="R90" i="66"/>
  <c r="Q90" i="66"/>
  <c r="P90" i="66"/>
  <c r="N90" i="66"/>
  <c r="M90" i="66"/>
  <c r="U89" i="66"/>
  <c r="T89" i="66"/>
  <c r="S89" i="66"/>
  <c r="R89" i="66"/>
  <c r="Q89" i="66"/>
  <c r="P89" i="66"/>
  <c r="N89" i="66"/>
  <c r="M89" i="66"/>
  <c r="U88" i="66"/>
  <c r="T88" i="66"/>
  <c r="S88" i="66"/>
  <c r="R88" i="66"/>
  <c r="Q88" i="66"/>
  <c r="P88" i="66"/>
  <c r="N88" i="66"/>
  <c r="M88" i="66"/>
  <c r="U87" i="66"/>
  <c r="T87" i="66"/>
  <c r="S87" i="66"/>
  <c r="R87" i="66"/>
  <c r="Q87" i="66"/>
  <c r="P87" i="66"/>
  <c r="N87" i="66"/>
  <c r="M87" i="66"/>
  <c r="U86" i="66"/>
  <c r="T86" i="66"/>
  <c r="S86" i="66"/>
  <c r="R86" i="66"/>
  <c r="Q86" i="66"/>
  <c r="P86" i="66"/>
  <c r="N86" i="66"/>
  <c r="M86" i="66"/>
  <c r="U85" i="66"/>
  <c r="T85" i="66"/>
  <c r="S85" i="66"/>
  <c r="R85" i="66"/>
  <c r="Q85" i="66"/>
  <c r="P85" i="66"/>
  <c r="N85" i="66"/>
  <c r="M85" i="66"/>
  <c r="U84" i="66"/>
  <c r="T84" i="66"/>
  <c r="S84" i="66"/>
  <c r="R84" i="66"/>
  <c r="Q84" i="66"/>
  <c r="P84" i="66"/>
  <c r="N84" i="66"/>
  <c r="M84" i="66"/>
  <c r="U83" i="66"/>
  <c r="T83" i="66"/>
  <c r="S83" i="66"/>
  <c r="R83" i="66"/>
  <c r="Q83" i="66"/>
  <c r="P83" i="66"/>
  <c r="N83" i="66"/>
  <c r="M83" i="66"/>
  <c r="U82" i="66"/>
  <c r="T82" i="66"/>
  <c r="S82" i="66"/>
  <c r="R82" i="66"/>
  <c r="Q82" i="66"/>
  <c r="P82" i="66"/>
  <c r="N82" i="66"/>
  <c r="M82" i="66"/>
  <c r="U81" i="66"/>
  <c r="T81" i="66"/>
  <c r="S81" i="66"/>
  <c r="R81" i="66"/>
  <c r="Q81" i="66"/>
  <c r="P81" i="66"/>
  <c r="N81" i="66"/>
  <c r="M81" i="66"/>
  <c r="U80" i="66"/>
  <c r="T80" i="66"/>
  <c r="S80" i="66"/>
  <c r="R80" i="66"/>
  <c r="Q80" i="66"/>
  <c r="P80" i="66"/>
  <c r="N80" i="66"/>
  <c r="M80" i="66"/>
  <c r="U79" i="66"/>
  <c r="T79" i="66"/>
  <c r="S79" i="66"/>
  <c r="R79" i="66"/>
  <c r="Q79" i="66"/>
  <c r="P79" i="66"/>
  <c r="N79" i="66"/>
  <c r="M79" i="66"/>
  <c r="U78" i="66"/>
  <c r="T78" i="66"/>
  <c r="S78" i="66"/>
  <c r="R78" i="66"/>
  <c r="Q78" i="66"/>
  <c r="P78" i="66"/>
  <c r="N78" i="66"/>
  <c r="M78" i="66"/>
  <c r="U77" i="66"/>
  <c r="T77" i="66"/>
  <c r="S77" i="66"/>
  <c r="R77" i="66"/>
  <c r="Q77" i="66"/>
  <c r="P77" i="66"/>
  <c r="N77" i="66"/>
  <c r="M77" i="66"/>
  <c r="U76" i="66"/>
  <c r="T76" i="66"/>
  <c r="S76" i="66"/>
  <c r="R76" i="66"/>
  <c r="Q76" i="66"/>
  <c r="P76" i="66"/>
  <c r="N76" i="66"/>
  <c r="M76" i="66"/>
  <c r="U75" i="66"/>
  <c r="T75" i="66"/>
  <c r="S75" i="66"/>
  <c r="R75" i="66"/>
  <c r="Q75" i="66"/>
  <c r="P75" i="66"/>
  <c r="N75" i="66"/>
  <c r="M75" i="66"/>
  <c r="U74" i="66"/>
  <c r="T74" i="66"/>
  <c r="S74" i="66"/>
  <c r="R74" i="66"/>
  <c r="Q74" i="66"/>
  <c r="P74" i="66"/>
  <c r="N74" i="66"/>
  <c r="M74" i="66"/>
  <c r="U73" i="66"/>
  <c r="T73" i="66"/>
  <c r="S73" i="66"/>
  <c r="R73" i="66"/>
  <c r="Q73" i="66"/>
  <c r="P73" i="66"/>
  <c r="N73" i="66"/>
  <c r="M73" i="66"/>
  <c r="U72" i="66"/>
  <c r="T72" i="66"/>
  <c r="S72" i="66"/>
  <c r="R72" i="66"/>
  <c r="Q72" i="66"/>
  <c r="P72" i="66"/>
  <c r="N72" i="66"/>
  <c r="M72" i="66"/>
  <c r="U71" i="66"/>
  <c r="T71" i="66"/>
  <c r="S71" i="66"/>
  <c r="R71" i="66"/>
  <c r="Q71" i="66"/>
  <c r="P71" i="66"/>
  <c r="N71" i="66"/>
  <c r="M71" i="66"/>
  <c r="U70" i="66"/>
  <c r="T70" i="66"/>
  <c r="S70" i="66"/>
  <c r="R70" i="66"/>
  <c r="Q70" i="66"/>
  <c r="P70" i="66"/>
  <c r="N70" i="66"/>
  <c r="M70" i="66"/>
  <c r="U69" i="66"/>
  <c r="T69" i="66"/>
  <c r="S69" i="66"/>
  <c r="R69" i="66"/>
  <c r="Q69" i="66"/>
  <c r="P69" i="66"/>
  <c r="N69" i="66"/>
  <c r="M69" i="66"/>
  <c r="U68" i="66"/>
  <c r="T68" i="66"/>
  <c r="S68" i="66"/>
  <c r="R68" i="66"/>
  <c r="Q68" i="66"/>
  <c r="P68" i="66"/>
  <c r="N68" i="66"/>
  <c r="M68" i="66"/>
  <c r="U67" i="66"/>
  <c r="T67" i="66"/>
  <c r="S67" i="66"/>
  <c r="R67" i="66"/>
  <c r="Q67" i="66"/>
  <c r="P67" i="66"/>
  <c r="N67" i="66"/>
  <c r="M67" i="66"/>
  <c r="U66" i="66"/>
  <c r="T66" i="66"/>
  <c r="S66" i="66"/>
  <c r="R66" i="66"/>
  <c r="Q66" i="66"/>
  <c r="P66" i="66"/>
  <c r="N66" i="66"/>
  <c r="M66" i="66"/>
  <c r="U65" i="66"/>
  <c r="T65" i="66"/>
  <c r="S65" i="66"/>
  <c r="R65" i="66"/>
  <c r="Q65" i="66"/>
  <c r="P65" i="66"/>
  <c r="N65" i="66"/>
  <c r="M65" i="66"/>
  <c r="U64" i="66"/>
  <c r="T64" i="66"/>
  <c r="S64" i="66"/>
  <c r="R64" i="66"/>
  <c r="Q64" i="66"/>
  <c r="P64" i="66"/>
  <c r="N64" i="66"/>
  <c r="M64" i="66"/>
  <c r="U63" i="66"/>
  <c r="T63" i="66"/>
  <c r="S63" i="66"/>
  <c r="R63" i="66"/>
  <c r="Q63" i="66"/>
  <c r="P63" i="66"/>
  <c r="N63" i="66"/>
  <c r="M63" i="66"/>
  <c r="U62" i="66"/>
  <c r="T62" i="66"/>
  <c r="S62" i="66"/>
  <c r="R62" i="66"/>
  <c r="Q62" i="66"/>
  <c r="P62" i="66"/>
  <c r="N62" i="66"/>
  <c r="M62" i="66"/>
  <c r="U61" i="66"/>
  <c r="T61" i="66"/>
  <c r="S61" i="66"/>
  <c r="R61" i="66"/>
  <c r="Q61" i="66"/>
  <c r="P61" i="66"/>
  <c r="N61" i="66"/>
  <c r="M61" i="66"/>
  <c r="U60" i="66"/>
  <c r="T60" i="66"/>
  <c r="S60" i="66"/>
  <c r="R60" i="66"/>
  <c r="Q60" i="66"/>
  <c r="P60" i="66"/>
  <c r="N60" i="66"/>
  <c r="M60" i="66"/>
  <c r="U59" i="66"/>
  <c r="T59" i="66"/>
  <c r="S59" i="66"/>
  <c r="R59" i="66"/>
  <c r="Q59" i="66"/>
  <c r="P59" i="66"/>
  <c r="N59" i="66"/>
  <c r="M59" i="66"/>
  <c r="U58" i="66"/>
  <c r="T58" i="66"/>
  <c r="S58" i="66"/>
  <c r="R58" i="66"/>
  <c r="Q58" i="66"/>
  <c r="P58" i="66"/>
  <c r="N58" i="66"/>
  <c r="M58" i="66"/>
  <c r="U57" i="66"/>
  <c r="T57" i="66"/>
  <c r="S57" i="66"/>
  <c r="R57" i="66"/>
  <c r="Q57" i="66"/>
  <c r="P57" i="66"/>
  <c r="N57" i="66"/>
  <c r="M57" i="66"/>
  <c r="U56" i="66"/>
  <c r="T56" i="66"/>
  <c r="S56" i="66"/>
  <c r="R56" i="66"/>
  <c r="Q56" i="66"/>
  <c r="P56" i="66"/>
  <c r="N56" i="66"/>
  <c r="M56" i="66"/>
  <c r="U55" i="66"/>
  <c r="T55" i="66"/>
  <c r="S55" i="66"/>
  <c r="R55" i="66"/>
  <c r="Q55" i="66"/>
  <c r="P55" i="66"/>
  <c r="N55" i="66"/>
  <c r="M55" i="66"/>
  <c r="U54" i="66"/>
  <c r="T54" i="66"/>
  <c r="S54" i="66"/>
  <c r="R54" i="66"/>
  <c r="Q54" i="66"/>
  <c r="P54" i="66"/>
  <c r="N54" i="66"/>
  <c r="M54" i="66"/>
  <c r="U53" i="66"/>
  <c r="T53" i="66"/>
  <c r="S53" i="66"/>
  <c r="R53" i="66"/>
  <c r="Q53" i="66"/>
  <c r="P53" i="66"/>
  <c r="N53" i="66"/>
  <c r="M53" i="66"/>
  <c r="U52" i="66"/>
  <c r="T52" i="66"/>
  <c r="S52" i="66"/>
  <c r="R52" i="66"/>
  <c r="Q52" i="66"/>
  <c r="P52" i="66"/>
  <c r="N52" i="66"/>
  <c r="M52" i="66"/>
  <c r="U51" i="66"/>
  <c r="T51" i="66"/>
  <c r="S51" i="66"/>
  <c r="R51" i="66"/>
  <c r="Q51" i="66"/>
  <c r="P51" i="66"/>
  <c r="N51" i="66"/>
  <c r="M51" i="66"/>
  <c r="U50" i="66"/>
  <c r="T50" i="66"/>
  <c r="S50" i="66"/>
  <c r="R50" i="66"/>
  <c r="Q50" i="66"/>
  <c r="P50" i="66"/>
  <c r="N50" i="66"/>
  <c r="M50" i="66"/>
  <c r="U49" i="66"/>
  <c r="T49" i="66"/>
  <c r="S49" i="66"/>
  <c r="R49" i="66"/>
  <c r="Q49" i="66"/>
  <c r="P49" i="66"/>
  <c r="N49" i="66"/>
  <c r="M49" i="66"/>
  <c r="U48" i="66"/>
  <c r="T48" i="66"/>
  <c r="S48" i="66"/>
  <c r="R48" i="66"/>
  <c r="Q48" i="66"/>
  <c r="P48" i="66"/>
  <c r="N48" i="66"/>
  <c r="M48" i="66"/>
  <c r="U47" i="66"/>
  <c r="T47" i="66"/>
  <c r="S47" i="66"/>
  <c r="R47" i="66"/>
  <c r="Q47" i="66"/>
  <c r="P47" i="66"/>
  <c r="N47" i="66"/>
  <c r="M47" i="66"/>
  <c r="U46" i="66"/>
  <c r="T46" i="66"/>
  <c r="S46" i="66"/>
  <c r="R46" i="66"/>
  <c r="Q46" i="66"/>
  <c r="P46" i="66"/>
  <c r="N46" i="66"/>
  <c r="M46" i="66"/>
  <c r="U45" i="66"/>
  <c r="T45" i="66"/>
  <c r="S45" i="66"/>
  <c r="R45" i="66"/>
  <c r="Q45" i="66"/>
  <c r="P45" i="66"/>
  <c r="N45" i="66"/>
  <c r="M45" i="66"/>
  <c r="U44" i="66"/>
  <c r="T44" i="66"/>
  <c r="S44" i="66"/>
  <c r="R44" i="66"/>
  <c r="Q44" i="66"/>
  <c r="P44" i="66"/>
  <c r="N44" i="66"/>
  <c r="M44" i="66"/>
  <c r="U43" i="66"/>
  <c r="T43" i="66"/>
  <c r="S43" i="66"/>
  <c r="R43" i="66"/>
  <c r="Q43" i="66"/>
  <c r="P43" i="66"/>
  <c r="N43" i="66"/>
  <c r="M43" i="66"/>
  <c r="U42" i="66"/>
  <c r="T42" i="66"/>
  <c r="S42" i="66"/>
  <c r="R42" i="66"/>
  <c r="Q42" i="66"/>
  <c r="P42" i="66"/>
  <c r="N42" i="66"/>
  <c r="M42" i="66"/>
  <c r="U41" i="66"/>
  <c r="T41" i="66"/>
  <c r="S41" i="66"/>
  <c r="R41" i="66"/>
  <c r="Q41" i="66"/>
  <c r="P41" i="66"/>
  <c r="N41" i="66"/>
  <c r="M41" i="66"/>
  <c r="U40" i="66"/>
  <c r="T40" i="66"/>
  <c r="S40" i="66"/>
  <c r="R40" i="66"/>
  <c r="Q40" i="66"/>
  <c r="P40" i="66"/>
  <c r="N40" i="66"/>
  <c r="M40" i="66"/>
  <c r="U39" i="66"/>
  <c r="T39" i="66"/>
  <c r="S39" i="66"/>
  <c r="R39" i="66"/>
  <c r="Q39" i="66"/>
  <c r="P39" i="66"/>
  <c r="N39" i="66"/>
  <c r="M39" i="66"/>
  <c r="U38" i="66"/>
  <c r="T38" i="66"/>
  <c r="S38" i="66"/>
  <c r="R38" i="66"/>
  <c r="Q38" i="66"/>
  <c r="P38" i="66"/>
  <c r="N38" i="66"/>
  <c r="M38" i="66"/>
  <c r="U37" i="66"/>
  <c r="T37" i="66"/>
  <c r="S37" i="66"/>
  <c r="R37" i="66"/>
  <c r="Q37" i="66"/>
  <c r="P37" i="66"/>
  <c r="N37" i="66"/>
  <c r="M37" i="66"/>
  <c r="U36" i="66"/>
  <c r="T36" i="66"/>
  <c r="S36" i="66"/>
  <c r="R36" i="66"/>
  <c r="Q36" i="66"/>
  <c r="P36" i="66"/>
  <c r="N36" i="66"/>
  <c r="M36" i="66"/>
  <c r="U35" i="66"/>
  <c r="T35" i="66"/>
  <c r="S35" i="66"/>
  <c r="R35" i="66"/>
  <c r="Q35" i="66"/>
  <c r="P35" i="66"/>
  <c r="N35" i="66"/>
  <c r="M35" i="66"/>
  <c r="U34" i="66"/>
  <c r="T34" i="66"/>
  <c r="S34" i="66"/>
  <c r="R34" i="66"/>
  <c r="Q34" i="66"/>
  <c r="P34" i="66"/>
  <c r="N34" i="66"/>
  <c r="M34" i="66"/>
  <c r="U33" i="66"/>
  <c r="T33" i="66"/>
  <c r="S33" i="66"/>
  <c r="R33" i="66"/>
  <c r="Q33" i="66"/>
  <c r="P33" i="66"/>
  <c r="N33" i="66"/>
  <c r="M33" i="66"/>
  <c r="U32" i="66"/>
  <c r="T32" i="66"/>
  <c r="S32" i="66"/>
  <c r="R32" i="66"/>
  <c r="Q32" i="66"/>
  <c r="P32" i="66"/>
  <c r="N32" i="66"/>
  <c r="M32" i="66"/>
  <c r="U31" i="66"/>
  <c r="T31" i="66"/>
  <c r="S31" i="66"/>
  <c r="R31" i="66"/>
  <c r="Q31" i="66"/>
  <c r="P31" i="66"/>
  <c r="N31" i="66"/>
  <c r="M31" i="66"/>
  <c r="U30" i="66"/>
  <c r="T30" i="66"/>
  <c r="S30" i="66"/>
  <c r="R30" i="66"/>
  <c r="Q30" i="66"/>
  <c r="P30" i="66"/>
  <c r="N30" i="66"/>
  <c r="M30" i="66"/>
  <c r="U29" i="66"/>
  <c r="T29" i="66"/>
  <c r="S29" i="66"/>
  <c r="R29" i="66"/>
  <c r="Q29" i="66"/>
  <c r="P29" i="66"/>
  <c r="N29" i="66"/>
  <c r="M29" i="66"/>
  <c r="U28" i="66"/>
  <c r="T28" i="66"/>
  <c r="S28" i="66"/>
  <c r="R28" i="66"/>
  <c r="Q28" i="66"/>
  <c r="P28" i="66"/>
  <c r="N28" i="66"/>
  <c r="M28" i="66"/>
  <c r="U27" i="66"/>
  <c r="T27" i="66"/>
  <c r="S27" i="66"/>
  <c r="R27" i="66"/>
  <c r="Q27" i="66"/>
  <c r="P27" i="66"/>
  <c r="N27" i="66"/>
  <c r="M27" i="66"/>
  <c r="U26" i="66"/>
  <c r="T26" i="66"/>
  <c r="S26" i="66"/>
  <c r="R26" i="66"/>
  <c r="Q26" i="66"/>
  <c r="P26" i="66"/>
  <c r="N26" i="66"/>
  <c r="M26" i="66"/>
  <c r="U25" i="66"/>
  <c r="T25" i="66"/>
  <c r="S25" i="66"/>
  <c r="R25" i="66"/>
  <c r="Q25" i="66"/>
  <c r="P25" i="66"/>
  <c r="N25" i="66"/>
  <c r="M25" i="66"/>
  <c r="U23" i="66"/>
  <c r="T23" i="66"/>
  <c r="S23" i="66"/>
  <c r="R23" i="66"/>
  <c r="Q23" i="66"/>
  <c r="P23" i="66"/>
  <c r="N23" i="66"/>
  <c r="M23" i="66"/>
  <c r="U22" i="66"/>
  <c r="T22" i="66"/>
  <c r="S22" i="66"/>
  <c r="R22" i="66"/>
  <c r="Q22" i="66"/>
  <c r="P22" i="66"/>
  <c r="N22" i="66"/>
  <c r="M22" i="66"/>
  <c r="U21" i="66"/>
  <c r="T21" i="66"/>
  <c r="S21" i="66"/>
  <c r="R21" i="66"/>
  <c r="Q21" i="66"/>
  <c r="P21" i="66"/>
  <c r="N21" i="66"/>
  <c r="M21" i="66"/>
  <c r="U20" i="66"/>
  <c r="T20" i="66"/>
  <c r="S20" i="66"/>
  <c r="R20" i="66"/>
  <c r="Q20" i="66"/>
  <c r="P20" i="66"/>
  <c r="N20" i="66"/>
  <c r="M20" i="66"/>
  <c r="U19" i="66"/>
  <c r="T19" i="66"/>
  <c r="S19" i="66"/>
  <c r="R19" i="66"/>
  <c r="Q19" i="66"/>
  <c r="P19" i="66"/>
  <c r="N19" i="66"/>
  <c r="M19" i="66"/>
  <c r="U18" i="66"/>
  <c r="T18" i="66"/>
  <c r="S18" i="66"/>
  <c r="R18" i="66"/>
  <c r="Q18" i="66"/>
  <c r="P18" i="66"/>
  <c r="N18" i="66"/>
  <c r="M18" i="66"/>
  <c r="U17" i="66"/>
  <c r="T17" i="66"/>
  <c r="S17" i="66"/>
  <c r="R17" i="66"/>
  <c r="Q17" i="66"/>
  <c r="P17" i="66"/>
  <c r="N17" i="66"/>
  <c r="M17" i="66"/>
  <c r="U16" i="66"/>
  <c r="T16" i="66"/>
  <c r="S16" i="66"/>
  <c r="R16" i="66"/>
  <c r="Q16" i="66"/>
  <c r="P16" i="66"/>
  <c r="N16" i="66"/>
  <c r="M16" i="66"/>
  <c r="U15" i="66"/>
  <c r="T15" i="66"/>
  <c r="S15" i="66"/>
  <c r="R15" i="66"/>
  <c r="Q15" i="66"/>
  <c r="P15" i="66"/>
  <c r="N15" i="66"/>
  <c r="M15" i="66"/>
  <c r="U14" i="66"/>
  <c r="T14" i="66"/>
  <c r="S14" i="66"/>
  <c r="R14" i="66"/>
  <c r="Q14" i="66"/>
  <c r="P14" i="66"/>
  <c r="N14" i="66"/>
  <c r="M14" i="66"/>
  <c r="U13" i="66"/>
  <c r="T13" i="66"/>
  <c r="S13" i="66"/>
  <c r="R13" i="66"/>
  <c r="Q13" i="66"/>
  <c r="P13" i="66"/>
  <c r="N13" i="66"/>
  <c r="M13" i="66"/>
  <c r="U12" i="66"/>
  <c r="T12" i="66"/>
  <c r="S12" i="66"/>
  <c r="R12" i="66"/>
  <c r="Q12" i="66"/>
  <c r="P12" i="66"/>
  <c r="N12" i="66"/>
  <c r="M12" i="66"/>
  <c r="U11" i="66"/>
  <c r="T11" i="66"/>
  <c r="S11" i="66"/>
  <c r="R11" i="66"/>
  <c r="Q11" i="66"/>
  <c r="P11" i="66"/>
  <c r="N11" i="66"/>
  <c r="M11" i="66"/>
  <c r="U10" i="66"/>
  <c r="T10" i="66"/>
  <c r="S10" i="66"/>
  <c r="R10" i="66"/>
  <c r="Q10" i="66"/>
  <c r="P10" i="66"/>
  <c r="N10" i="66"/>
  <c r="M10" i="66"/>
  <c r="U9" i="66"/>
  <c r="T9" i="66"/>
  <c r="S9" i="66"/>
  <c r="R9" i="66"/>
  <c r="Q9" i="66"/>
  <c r="P9" i="66"/>
  <c r="N9" i="66"/>
  <c r="M9" i="66"/>
  <c r="U8" i="66"/>
  <c r="T8" i="66"/>
  <c r="S8" i="66"/>
  <c r="R8" i="66"/>
  <c r="Q8" i="66"/>
  <c r="P8" i="66"/>
  <c r="N8" i="66"/>
  <c r="M8" i="66"/>
  <c r="U7" i="66"/>
  <c r="T7" i="66"/>
  <c r="S7" i="66"/>
  <c r="R7" i="66"/>
  <c r="Q7" i="66"/>
  <c r="P7" i="66"/>
  <c r="N7" i="66"/>
  <c r="M7" i="66"/>
  <c r="U6" i="66"/>
  <c r="T6" i="66"/>
  <c r="S6" i="66"/>
  <c r="R6" i="66"/>
  <c r="Q6" i="66"/>
  <c r="P6" i="66"/>
  <c r="N6" i="66"/>
  <c r="M6" i="66"/>
  <c r="U5" i="66"/>
  <c r="T5" i="66"/>
  <c r="S5" i="66"/>
  <c r="R5" i="66"/>
  <c r="Q5" i="66"/>
  <c r="P5" i="66"/>
  <c r="N5" i="66"/>
  <c r="M5" i="66"/>
  <c r="U4" i="66"/>
  <c r="R4" i="66"/>
  <c r="T4" i="66"/>
  <c r="S4" i="66"/>
  <c r="Q4" i="66"/>
  <c r="P4" i="66"/>
  <c r="N4" i="66"/>
  <c r="M4" i="66"/>
  <c r="K115" i="66"/>
  <c r="J115" i="66"/>
  <c r="I115" i="66"/>
  <c r="H115" i="66"/>
  <c r="G115" i="66"/>
  <c r="E115" i="66"/>
  <c r="A115" i="66"/>
  <c r="K114" i="66"/>
  <c r="J114" i="66"/>
  <c r="I114" i="66"/>
  <c r="H114" i="66"/>
  <c r="G114" i="66"/>
  <c r="E114" i="66"/>
  <c r="A114" i="66"/>
  <c r="K113" i="66"/>
  <c r="J113" i="66"/>
  <c r="I113" i="66"/>
  <c r="H113" i="66"/>
  <c r="G113" i="66"/>
  <c r="E113" i="66"/>
  <c r="A113" i="66"/>
  <c r="K112" i="66"/>
  <c r="J112" i="66"/>
  <c r="I112" i="66"/>
  <c r="H112" i="66"/>
  <c r="G112" i="66"/>
  <c r="E112" i="66"/>
  <c r="A112" i="66"/>
  <c r="K111" i="66"/>
  <c r="J111" i="66"/>
  <c r="I111" i="66"/>
  <c r="H111" i="66"/>
  <c r="G111" i="66"/>
  <c r="E111" i="66"/>
  <c r="A111" i="66"/>
  <c r="K110" i="66"/>
  <c r="J110" i="66"/>
  <c r="I110" i="66"/>
  <c r="H110" i="66"/>
  <c r="G110" i="66"/>
  <c r="E110" i="66"/>
  <c r="A110" i="66"/>
  <c r="K109" i="66"/>
  <c r="J109" i="66"/>
  <c r="I109" i="66"/>
  <c r="H109" i="66"/>
  <c r="G109" i="66"/>
  <c r="E109" i="66"/>
  <c r="A109" i="66"/>
  <c r="K108" i="66"/>
  <c r="J108" i="66"/>
  <c r="I108" i="66"/>
  <c r="H108" i="66"/>
  <c r="G108" i="66"/>
  <c r="E108" i="66"/>
  <c r="A108" i="66"/>
  <c r="K107" i="66"/>
  <c r="J107" i="66"/>
  <c r="I107" i="66"/>
  <c r="H107" i="66"/>
  <c r="G107" i="66"/>
  <c r="E107" i="66"/>
  <c r="A107" i="66"/>
  <c r="K106" i="66"/>
  <c r="J106" i="66"/>
  <c r="I106" i="66"/>
  <c r="H106" i="66"/>
  <c r="G106" i="66"/>
  <c r="E106" i="66"/>
  <c r="A106" i="66"/>
  <c r="K105" i="66"/>
  <c r="J105" i="66"/>
  <c r="I105" i="66"/>
  <c r="H105" i="66"/>
  <c r="G105" i="66"/>
  <c r="E105" i="66"/>
  <c r="A105" i="66"/>
  <c r="K104" i="66"/>
  <c r="J104" i="66"/>
  <c r="I104" i="66"/>
  <c r="H104" i="66"/>
  <c r="G104" i="66"/>
  <c r="E104" i="66"/>
  <c r="A104" i="66"/>
  <c r="K103" i="66"/>
  <c r="J103" i="66"/>
  <c r="I103" i="66"/>
  <c r="H103" i="66"/>
  <c r="G103" i="66"/>
  <c r="E103" i="66"/>
  <c r="A103" i="66"/>
  <c r="K102" i="66"/>
  <c r="J102" i="66"/>
  <c r="I102" i="66"/>
  <c r="H102" i="66"/>
  <c r="G102" i="66"/>
  <c r="E102" i="66"/>
  <c r="A102" i="66"/>
  <c r="K101" i="66"/>
  <c r="J101" i="66"/>
  <c r="I101" i="66"/>
  <c r="H101" i="66"/>
  <c r="G101" i="66"/>
  <c r="E101" i="66"/>
  <c r="A101" i="66"/>
  <c r="K100" i="66"/>
  <c r="J100" i="66"/>
  <c r="I100" i="66"/>
  <c r="H100" i="66"/>
  <c r="G100" i="66"/>
  <c r="E100" i="66"/>
  <c r="A100" i="66"/>
  <c r="K99" i="66"/>
  <c r="J99" i="66"/>
  <c r="I99" i="66"/>
  <c r="H99" i="66"/>
  <c r="G99" i="66"/>
  <c r="E99" i="66"/>
  <c r="A99" i="66"/>
  <c r="K98" i="66"/>
  <c r="J98" i="66"/>
  <c r="I98" i="66"/>
  <c r="H98" i="66"/>
  <c r="G98" i="66"/>
  <c r="E98" i="66"/>
  <c r="A98" i="66"/>
  <c r="K97" i="66"/>
  <c r="J97" i="66"/>
  <c r="I97" i="66"/>
  <c r="H97" i="66"/>
  <c r="G97" i="66"/>
  <c r="E97" i="66"/>
  <c r="A97" i="66"/>
  <c r="K96" i="66"/>
  <c r="J96" i="66"/>
  <c r="I96" i="66"/>
  <c r="H96" i="66"/>
  <c r="G96" i="66"/>
  <c r="E96" i="66"/>
  <c r="A96" i="66"/>
  <c r="K95" i="66"/>
  <c r="J95" i="66"/>
  <c r="I95" i="66"/>
  <c r="H95" i="66"/>
  <c r="G95" i="66"/>
  <c r="E95" i="66"/>
  <c r="A95" i="66"/>
  <c r="K94" i="66"/>
  <c r="J94" i="66"/>
  <c r="I94" i="66"/>
  <c r="H94" i="66"/>
  <c r="G94" i="66"/>
  <c r="E94" i="66"/>
  <c r="A94" i="66"/>
  <c r="K93" i="66"/>
  <c r="J93" i="66"/>
  <c r="I93" i="66"/>
  <c r="H93" i="66"/>
  <c r="G93" i="66"/>
  <c r="E93" i="66"/>
  <c r="A93" i="66"/>
  <c r="K92" i="66"/>
  <c r="J92" i="66"/>
  <c r="I92" i="66"/>
  <c r="H92" i="66"/>
  <c r="G92" i="66"/>
  <c r="E92" i="66"/>
  <c r="A92" i="66"/>
  <c r="K91" i="66"/>
  <c r="J91" i="66"/>
  <c r="I91" i="66"/>
  <c r="H91" i="66"/>
  <c r="G91" i="66"/>
  <c r="E91" i="66"/>
  <c r="A91" i="66"/>
  <c r="K90" i="66"/>
  <c r="J90" i="66"/>
  <c r="I90" i="66"/>
  <c r="H90" i="66"/>
  <c r="G90" i="66"/>
  <c r="E90" i="66"/>
  <c r="A90" i="66"/>
  <c r="K89" i="66"/>
  <c r="J89" i="66"/>
  <c r="I89" i="66"/>
  <c r="H89" i="66"/>
  <c r="G89" i="66"/>
  <c r="E89" i="66"/>
  <c r="A89" i="66"/>
  <c r="K88" i="66"/>
  <c r="J88" i="66"/>
  <c r="I88" i="66"/>
  <c r="H88" i="66"/>
  <c r="G88" i="66"/>
  <c r="E88" i="66"/>
  <c r="A88" i="66"/>
  <c r="K87" i="66"/>
  <c r="J87" i="66"/>
  <c r="I87" i="66"/>
  <c r="H87" i="66"/>
  <c r="G87" i="66"/>
  <c r="E87" i="66"/>
  <c r="A87" i="66"/>
  <c r="K86" i="66"/>
  <c r="J86" i="66"/>
  <c r="I86" i="66"/>
  <c r="H86" i="66"/>
  <c r="G86" i="66"/>
  <c r="E86" i="66"/>
  <c r="A86" i="66"/>
  <c r="K85" i="66"/>
  <c r="J85" i="66"/>
  <c r="I85" i="66"/>
  <c r="H85" i="66"/>
  <c r="G85" i="66"/>
  <c r="E85" i="66"/>
  <c r="A85" i="66"/>
  <c r="K84" i="66"/>
  <c r="J84" i="66"/>
  <c r="I84" i="66"/>
  <c r="H84" i="66"/>
  <c r="G84" i="66"/>
  <c r="E84" i="66"/>
  <c r="A84" i="66"/>
  <c r="K83" i="66"/>
  <c r="J83" i="66"/>
  <c r="I83" i="66"/>
  <c r="H83" i="66"/>
  <c r="G83" i="66"/>
  <c r="E83" i="66"/>
  <c r="A83" i="66"/>
  <c r="K82" i="66"/>
  <c r="J82" i="66"/>
  <c r="I82" i="66"/>
  <c r="H82" i="66"/>
  <c r="G82" i="66"/>
  <c r="E82" i="66"/>
  <c r="A82" i="66"/>
  <c r="K81" i="66"/>
  <c r="J81" i="66"/>
  <c r="I81" i="66"/>
  <c r="H81" i="66"/>
  <c r="G81" i="66"/>
  <c r="E81" i="66"/>
  <c r="A81" i="66"/>
  <c r="K80" i="66"/>
  <c r="J80" i="66"/>
  <c r="I80" i="66"/>
  <c r="H80" i="66"/>
  <c r="G80" i="66"/>
  <c r="E80" i="66"/>
  <c r="A80" i="66"/>
  <c r="K79" i="66"/>
  <c r="J79" i="66"/>
  <c r="I79" i="66"/>
  <c r="H79" i="66"/>
  <c r="G79" i="66"/>
  <c r="E79" i="66"/>
  <c r="A79" i="66"/>
  <c r="K78" i="66"/>
  <c r="J78" i="66"/>
  <c r="I78" i="66"/>
  <c r="H78" i="66"/>
  <c r="G78" i="66"/>
  <c r="E78" i="66"/>
  <c r="A78" i="66"/>
  <c r="K77" i="66"/>
  <c r="J77" i="66"/>
  <c r="I77" i="66"/>
  <c r="H77" i="66"/>
  <c r="G77" i="66"/>
  <c r="E77" i="66"/>
  <c r="A77" i="66"/>
  <c r="K76" i="66"/>
  <c r="J76" i="66"/>
  <c r="I76" i="66"/>
  <c r="H76" i="66"/>
  <c r="G76" i="66"/>
  <c r="E76" i="66"/>
  <c r="A76" i="66"/>
  <c r="K75" i="66"/>
  <c r="J75" i="66"/>
  <c r="I75" i="66"/>
  <c r="H75" i="66"/>
  <c r="G75" i="66"/>
  <c r="E75" i="66"/>
  <c r="A75" i="66"/>
  <c r="K74" i="66"/>
  <c r="J74" i="66"/>
  <c r="I74" i="66"/>
  <c r="H74" i="66"/>
  <c r="G74" i="66"/>
  <c r="E74" i="66"/>
  <c r="A74" i="66"/>
  <c r="K73" i="66"/>
  <c r="J73" i="66"/>
  <c r="I73" i="66"/>
  <c r="H73" i="66"/>
  <c r="G73" i="66"/>
  <c r="E73" i="66"/>
  <c r="A73" i="66"/>
  <c r="K72" i="66"/>
  <c r="J72" i="66"/>
  <c r="I72" i="66"/>
  <c r="H72" i="66"/>
  <c r="G72" i="66"/>
  <c r="E72" i="66"/>
  <c r="A72" i="66"/>
  <c r="K71" i="66"/>
  <c r="J71" i="66"/>
  <c r="I71" i="66"/>
  <c r="H71" i="66"/>
  <c r="G71" i="66"/>
  <c r="E71" i="66"/>
  <c r="A71" i="66"/>
  <c r="K70" i="66"/>
  <c r="J70" i="66"/>
  <c r="I70" i="66"/>
  <c r="H70" i="66"/>
  <c r="G70" i="66"/>
  <c r="E70" i="66"/>
  <c r="A70" i="66"/>
  <c r="K69" i="66"/>
  <c r="J69" i="66"/>
  <c r="I69" i="66"/>
  <c r="H69" i="66"/>
  <c r="G69" i="66"/>
  <c r="E69" i="66"/>
  <c r="A69" i="66"/>
  <c r="K68" i="66"/>
  <c r="J68" i="66"/>
  <c r="I68" i="66"/>
  <c r="H68" i="66"/>
  <c r="G68" i="66"/>
  <c r="E68" i="66"/>
  <c r="A68" i="66"/>
  <c r="K67" i="66"/>
  <c r="J67" i="66"/>
  <c r="I67" i="66"/>
  <c r="H67" i="66"/>
  <c r="G67" i="66"/>
  <c r="E67" i="66"/>
  <c r="A67" i="66"/>
  <c r="K66" i="66"/>
  <c r="J66" i="66"/>
  <c r="I66" i="66"/>
  <c r="H66" i="66"/>
  <c r="G66" i="66"/>
  <c r="E66" i="66"/>
  <c r="A66" i="66"/>
  <c r="K65" i="66"/>
  <c r="J65" i="66"/>
  <c r="I65" i="66"/>
  <c r="H65" i="66"/>
  <c r="G65" i="66"/>
  <c r="E65" i="66"/>
  <c r="A65" i="66"/>
  <c r="K64" i="66"/>
  <c r="J64" i="66"/>
  <c r="I64" i="66"/>
  <c r="H64" i="66"/>
  <c r="G64" i="66"/>
  <c r="E64" i="66"/>
  <c r="A64" i="66"/>
  <c r="K63" i="66"/>
  <c r="J63" i="66"/>
  <c r="I63" i="66"/>
  <c r="H63" i="66"/>
  <c r="G63" i="66"/>
  <c r="E63" i="66"/>
  <c r="A63" i="66"/>
  <c r="K62" i="66"/>
  <c r="J62" i="66"/>
  <c r="I62" i="66"/>
  <c r="H62" i="66"/>
  <c r="G62" i="66"/>
  <c r="E62" i="66"/>
  <c r="A62" i="66"/>
  <c r="K61" i="66"/>
  <c r="J61" i="66"/>
  <c r="I61" i="66"/>
  <c r="H61" i="66"/>
  <c r="G61" i="66"/>
  <c r="E61" i="66"/>
  <c r="A61" i="66"/>
  <c r="K60" i="66"/>
  <c r="J60" i="66"/>
  <c r="I60" i="66"/>
  <c r="H60" i="66"/>
  <c r="G60" i="66"/>
  <c r="E60" i="66"/>
  <c r="A60" i="66"/>
  <c r="K59" i="66"/>
  <c r="J59" i="66"/>
  <c r="I59" i="66"/>
  <c r="H59" i="66"/>
  <c r="G59" i="66"/>
  <c r="E59" i="66"/>
  <c r="A59" i="66"/>
  <c r="K58" i="66"/>
  <c r="J58" i="66"/>
  <c r="I58" i="66"/>
  <c r="H58" i="66"/>
  <c r="G58" i="66"/>
  <c r="E58" i="66"/>
  <c r="A58" i="66"/>
  <c r="K57" i="66"/>
  <c r="J57" i="66"/>
  <c r="I57" i="66"/>
  <c r="H57" i="66"/>
  <c r="G57" i="66"/>
  <c r="E57" i="66"/>
  <c r="A57" i="66"/>
  <c r="K56" i="66"/>
  <c r="J56" i="66"/>
  <c r="I56" i="66"/>
  <c r="H56" i="66"/>
  <c r="G56" i="66"/>
  <c r="E56" i="66"/>
  <c r="A56" i="66"/>
  <c r="K55" i="66"/>
  <c r="J55" i="66"/>
  <c r="I55" i="66"/>
  <c r="H55" i="66"/>
  <c r="G55" i="66"/>
  <c r="E55" i="66"/>
  <c r="A55" i="66"/>
  <c r="K54" i="66"/>
  <c r="J54" i="66"/>
  <c r="I54" i="66"/>
  <c r="H54" i="66"/>
  <c r="G54" i="66"/>
  <c r="E54" i="66"/>
  <c r="A54" i="66"/>
  <c r="K53" i="66"/>
  <c r="J53" i="66"/>
  <c r="I53" i="66"/>
  <c r="H53" i="66"/>
  <c r="G53" i="66"/>
  <c r="E53" i="66"/>
  <c r="A53" i="66"/>
  <c r="K52" i="66"/>
  <c r="J52" i="66"/>
  <c r="I52" i="66"/>
  <c r="H52" i="66"/>
  <c r="G52" i="66"/>
  <c r="E52" i="66"/>
  <c r="A52" i="66"/>
  <c r="K51" i="66"/>
  <c r="J51" i="66"/>
  <c r="I51" i="66"/>
  <c r="H51" i="66"/>
  <c r="G51" i="66"/>
  <c r="E51" i="66"/>
  <c r="A51" i="66"/>
  <c r="K50" i="66"/>
  <c r="J50" i="66"/>
  <c r="I50" i="66"/>
  <c r="H50" i="66"/>
  <c r="G50" i="66"/>
  <c r="E50" i="66"/>
  <c r="A50" i="66"/>
  <c r="K49" i="66"/>
  <c r="J49" i="66"/>
  <c r="I49" i="66"/>
  <c r="H49" i="66"/>
  <c r="G49" i="66"/>
  <c r="E49" i="66"/>
  <c r="A49" i="66"/>
  <c r="K48" i="66"/>
  <c r="J48" i="66"/>
  <c r="I48" i="66"/>
  <c r="H48" i="66"/>
  <c r="G48" i="66"/>
  <c r="E48" i="66"/>
  <c r="A48" i="66"/>
  <c r="K47" i="66"/>
  <c r="J47" i="66"/>
  <c r="I47" i="66"/>
  <c r="H47" i="66"/>
  <c r="G47" i="66"/>
  <c r="E47" i="66"/>
  <c r="A47" i="66"/>
  <c r="K46" i="66"/>
  <c r="J46" i="66"/>
  <c r="I46" i="66"/>
  <c r="H46" i="66"/>
  <c r="G46" i="66"/>
  <c r="E46" i="66"/>
  <c r="A46" i="66"/>
  <c r="K45" i="66"/>
  <c r="J45" i="66"/>
  <c r="I45" i="66"/>
  <c r="H45" i="66"/>
  <c r="G45" i="66"/>
  <c r="E45" i="66"/>
  <c r="A45" i="66"/>
  <c r="K44" i="66"/>
  <c r="J44" i="66"/>
  <c r="I44" i="66"/>
  <c r="H44" i="66"/>
  <c r="G44" i="66"/>
  <c r="E44" i="66"/>
  <c r="A44" i="66"/>
  <c r="K43" i="66"/>
  <c r="J43" i="66"/>
  <c r="I43" i="66"/>
  <c r="H43" i="66"/>
  <c r="G43" i="66"/>
  <c r="E43" i="66"/>
  <c r="A43" i="66"/>
  <c r="K42" i="66"/>
  <c r="J42" i="66"/>
  <c r="I42" i="66"/>
  <c r="H42" i="66"/>
  <c r="G42" i="66"/>
  <c r="E42" i="66"/>
  <c r="A42" i="66"/>
  <c r="K41" i="66"/>
  <c r="J41" i="66"/>
  <c r="I41" i="66"/>
  <c r="H41" i="66"/>
  <c r="G41" i="66"/>
  <c r="E41" i="66"/>
  <c r="A41" i="66"/>
  <c r="K40" i="66"/>
  <c r="J40" i="66"/>
  <c r="I40" i="66"/>
  <c r="H40" i="66"/>
  <c r="G40" i="66"/>
  <c r="E40" i="66"/>
  <c r="A40" i="66"/>
  <c r="K39" i="66"/>
  <c r="J39" i="66"/>
  <c r="I39" i="66"/>
  <c r="H39" i="66"/>
  <c r="G39" i="66"/>
  <c r="E39" i="66"/>
  <c r="A39" i="66"/>
  <c r="K38" i="66"/>
  <c r="J38" i="66"/>
  <c r="I38" i="66"/>
  <c r="H38" i="66"/>
  <c r="G38" i="66"/>
  <c r="E38" i="66"/>
  <c r="A38" i="66"/>
  <c r="K37" i="66"/>
  <c r="J37" i="66"/>
  <c r="I37" i="66"/>
  <c r="H37" i="66"/>
  <c r="G37" i="66"/>
  <c r="E37" i="66"/>
  <c r="A37" i="66"/>
  <c r="K36" i="66"/>
  <c r="J36" i="66"/>
  <c r="I36" i="66"/>
  <c r="H36" i="66"/>
  <c r="G36" i="66"/>
  <c r="E36" i="66"/>
  <c r="A36" i="66"/>
  <c r="K35" i="66"/>
  <c r="J35" i="66"/>
  <c r="I35" i="66"/>
  <c r="H35" i="66"/>
  <c r="G35" i="66"/>
  <c r="E35" i="66"/>
  <c r="A35" i="66"/>
  <c r="K34" i="66"/>
  <c r="J34" i="66"/>
  <c r="I34" i="66"/>
  <c r="H34" i="66"/>
  <c r="G34" i="66"/>
  <c r="E34" i="66"/>
  <c r="A34" i="66"/>
  <c r="K33" i="66"/>
  <c r="J33" i="66"/>
  <c r="I33" i="66"/>
  <c r="H33" i="66"/>
  <c r="G33" i="66"/>
  <c r="E33" i="66"/>
  <c r="A33" i="66"/>
  <c r="K32" i="66"/>
  <c r="J32" i="66"/>
  <c r="I32" i="66"/>
  <c r="H32" i="66"/>
  <c r="G32" i="66"/>
  <c r="E32" i="66"/>
  <c r="A32" i="66"/>
  <c r="K31" i="66"/>
  <c r="J31" i="66"/>
  <c r="I31" i="66"/>
  <c r="H31" i="66"/>
  <c r="G31" i="66"/>
  <c r="E31" i="66"/>
  <c r="A31" i="66"/>
  <c r="K30" i="66"/>
  <c r="J30" i="66"/>
  <c r="I30" i="66"/>
  <c r="H30" i="66"/>
  <c r="G30" i="66"/>
  <c r="E30" i="66"/>
  <c r="A30" i="66"/>
  <c r="K29" i="66"/>
  <c r="J29" i="66"/>
  <c r="I29" i="66"/>
  <c r="H29" i="66"/>
  <c r="G29" i="66"/>
  <c r="E29" i="66"/>
  <c r="A29" i="66"/>
  <c r="K28" i="66"/>
  <c r="J28" i="66"/>
  <c r="I28" i="66"/>
  <c r="H28" i="66"/>
  <c r="G28" i="66"/>
  <c r="E28" i="66"/>
  <c r="A28" i="66"/>
  <c r="K27" i="66"/>
  <c r="J27" i="66"/>
  <c r="I27" i="66"/>
  <c r="H27" i="66"/>
  <c r="G27" i="66"/>
  <c r="E27" i="66"/>
  <c r="A27" i="66"/>
  <c r="K26" i="66"/>
  <c r="J26" i="66"/>
  <c r="I26" i="66"/>
  <c r="H26" i="66"/>
  <c r="G26" i="66"/>
  <c r="E26" i="66"/>
  <c r="A26" i="66"/>
  <c r="K25" i="66"/>
  <c r="J25" i="66"/>
  <c r="I25" i="66"/>
  <c r="H25" i="66"/>
  <c r="G25" i="66"/>
  <c r="E25" i="66"/>
  <c r="K23" i="66"/>
  <c r="J23" i="66"/>
  <c r="I23" i="66"/>
  <c r="H23" i="66"/>
  <c r="G23" i="66"/>
  <c r="E23" i="66"/>
  <c r="K22" i="66"/>
  <c r="J22" i="66"/>
  <c r="I22" i="66"/>
  <c r="H22" i="66"/>
  <c r="G22" i="66"/>
  <c r="E22" i="66"/>
  <c r="A22" i="66"/>
  <c r="K21" i="66"/>
  <c r="J21" i="66"/>
  <c r="I21" i="66"/>
  <c r="H21" i="66"/>
  <c r="G21" i="66"/>
  <c r="E21" i="66"/>
  <c r="A21" i="66"/>
  <c r="K20" i="66"/>
  <c r="J20" i="66"/>
  <c r="I20" i="66"/>
  <c r="H20" i="66"/>
  <c r="G20" i="66"/>
  <c r="E20" i="66"/>
  <c r="A20" i="66"/>
  <c r="K19" i="66"/>
  <c r="J19" i="66"/>
  <c r="I19" i="66"/>
  <c r="H19" i="66"/>
  <c r="G19" i="66"/>
  <c r="E19" i="66"/>
  <c r="A19" i="66"/>
  <c r="K18" i="66"/>
  <c r="J18" i="66"/>
  <c r="I18" i="66"/>
  <c r="H18" i="66"/>
  <c r="G18" i="66"/>
  <c r="E18" i="66"/>
  <c r="A18" i="66"/>
  <c r="K17" i="66"/>
  <c r="J17" i="66"/>
  <c r="I17" i="66"/>
  <c r="H17" i="66"/>
  <c r="G17" i="66"/>
  <c r="E17" i="66"/>
  <c r="A17" i="66"/>
  <c r="K16" i="66"/>
  <c r="J16" i="66"/>
  <c r="I16" i="66"/>
  <c r="H16" i="66"/>
  <c r="G16" i="66"/>
  <c r="E16" i="66"/>
  <c r="A16" i="66"/>
  <c r="K15" i="66"/>
  <c r="J15" i="66"/>
  <c r="I15" i="66"/>
  <c r="H15" i="66"/>
  <c r="G15" i="66"/>
  <c r="E15" i="66"/>
  <c r="A15" i="66"/>
  <c r="K14" i="66"/>
  <c r="J14" i="66"/>
  <c r="I14" i="66"/>
  <c r="H14" i="66"/>
  <c r="G14" i="66"/>
  <c r="E14" i="66"/>
  <c r="A14" i="66"/>
  <c r="K13" i="66"/>
  <c r="J13" i="66"/>
  <c r="I13" i="66"/>
  <c r="H13" i="66"/>
  <c r="G13" i="66"/>
  <c r="E13" i="66"/>
  <c r="A13" i="66"/>
  <c r="K12" i="66"/>
  <c r="J12" i="66"/>
  <c r="I12" i="66"/>
  <c r="H12" i="66"/>
  <c r="G12" i="66"/>
  <c r="E12" i="66"/>
  <c r="A12" i="66"/>
  <c r="K11" i="66"/>
  <c r="J11" i="66"/>
  <c r="I11" i="66"/>
  <c r="H11" i="66"/>
  <c r="G11" i="66"/>
  <c r="E11" i="66"/>
  <c r="A11" i="66"/>
  <c r="K10" i="66"/>
  <c r="J10" i="66"/>
  <c r="I10" i="66"/>
  <c r="H10" i="66"/>
  <c r="G10" i="66"/>
  <c r="E10" i="66"/>
  <c r="A10" i="66"/>
  <c r="K9" i="66"/>
  <c r="J9" i="66"/>
  <c r="I9" i="66"/>
  <c r="H9" i="66"/>
  <c r="G9" i="66"/>
  <c r="E9" i="66"/>
  <c r="A9" i="66"/>
  <c r="K8" i="66"/>
  <c r="J8" i="66"/>
  <c r="I8" i="66"/>
  <c r="H8" i="66"/>
  <c r="G8" i="66"/>
  <c r="E8" i="66"/>
  <c r="A8" i="66"/>
  <c r="K7" i="66"/>
  <c r="J7" i="66"/>
  <c r="I7" i="66"/>
  <c r="H7" i="66"/>
  <c r="G7" i="66"/>
  <c r="E7" i="66"/>
  <c r="A7" i="66"/>
  <c r="K6" i="66"/>
  <c r="J6" i="66"/>
  <c r="I6" i="66"/>
  <c r="H6" i="66"/>
  <c r="G6" i="66"/>
  <c r="E6" i="66"/>
  <c r="A6" i="66"/>
  <c r="K5" i="66"/>
  <c r="J5" i="66"/>
  <c r="I5" i="66"/>
  <c r="H5" i="66"/>
  <c r="G5" i="66"/>
  <c r="E5" i="66"/>
  <c r="A5" i="66"/>
  <c r="A4" i="66"/>
  <c r="M116" i="66" l="1"/>
  <c r="O116" i="66"/>
  <c r="S116" i="66"/>
  <c r="P116" i="66"/>
  <c r="Q116" i="66"/>
  <c r="T116" i="66"/>
  <c r="R116" i="66"/>
  <c r="U116" i="66"/>
  <c r="N116" i="66"/>
  <c r="H116" i="66"/>
  <c r="J116" i="66"/>
  <c r="E116" i="66"/>
  <c r="V116" i="66" l="1"/>
  <c r="W116" i="66"/>
  <c r="AB116" i="66"/>
  <c r="X116" i="66"/>
  <c r="AA116" i="66"/>
  <c r="Y116" i="66"/>
  <c r="Z116" i="66"/>
  <c r="AQ116" i="66"/>
  <c r="AR116" i="66"/>
  <c r="AP116" i="66"/>
  <c r="AS116" i="66"/>
  <c r="AN116" i="66"/>
  <c r="AM116" i="66"/>
  <c r="AO116" i="66"/>
  <c r="AC116" i="66" l="1"/>
  <c r="AT116" i="66"/>
  <c r="G100" i="61" l="1"/>
  <c r="A100" i="61"/>
  <c r="G99" i="61"/>
  <c r="A99" i="61"/>
  <c r="G98" i="61"/>
  <c r="A98" i="61"/>
  <c r="G97" i="61"/>
  <c r="A97" i="61"/>
  <c r="G96" i="61"/>
  <c r="A96" i="61"/>
  <c r="G95" i="61"/>
  <c r="A95" i="61"/>
  <c r="G94" i="61"/>
  <c r="A94" i="61"/>
  <c r="G93" i="61"/>
  <c r="A93" i="61"/>
  <c r="G92" i="61"/>
  <c r="A92" i="61"/>
  <c r="G91" i="61"/>
  <c r="A91" i="61"/>
  <c r="G90" i="61"/>
  <c r="A90" i="61"/>
  <c r="G89" i="61"/>
  <c r="A89" i="61"/>
  <c r="G88" i="61"/>
  <c r="A88" i="61"/>
  <c r="G87" i="61"/>
  <c r="A87" i="61"/>
  <c r="G86" i="61"/>
  <c r="A86" i="61"/>
  <c r="G85" i="61"/>
  <c r="A85" i="61"/>
  <c r="G84" i="61"/>
  <c r="A84" i="61"/>
  <c r="G83" i="61"/>
  <c r="A83" i="61"/>
  <c r="G82" i="61"/>
  <c r="A82" i="61"/>
  <c r="G81" i="61"/>
  <c r="A81" i="61"/>
  <c r="G80" i="61"/>
  <c r="A80" i="61"/>
  <c r="G79" i="61"/>
  <c r="A79" i="61"/>
  <c r="G78" i="61"/>
  <c r="A78" i="61"/>
  <c r="G77" i="61"/>
  <c r="A77" i="61"/>
  <c r="G76" i="61"/>
  <c r="A76" i="61"/>
  <c r="G75" i="61"/>
  <c r="A75" i="61"/>
  <c r="G74" i="61"/>
  <c r="A74" i="61"/>
  <c r="G73" i="61"/>
  <c r="A73" i="61"/>
  <c r="G72" i="61"/>
  <c r="A72" i="61"/>
  <c r="G71" i="61"/>
  <c r="A71" i="61"/>
  <c r="G70" i="61"/>
  <c r="A70" i="61"/>
  <c r="G69" i="61"/>
  <c r="A69" i="61"/>
  <c r="G68" i="61"/>
  <c r="A68" i="61"/>
  <c r="G67" i="61"/>
  <c r="A67" i="61"/>
  <c r="G66" i="61"/>
  <c r="A66" i="61"/>
  <c r="G65" i="61"/>
  <c r="A65" i="61"/>
  <c r="G64" i="61"/>
  <c r="A64" i="61"/>
  <c r="G63" i="61"/>
  <c r="A63" i="61"/>
  <c r="G62" i="61"/>
  <c r="A62" i="61"/>
  <c r="G61" i="61"/>
  <c r="A61" i="61"/>
  <c r="G60" i="61"/>
  <c r="A60" i="61"/>
  <c r="G59" i="61"/>
  <c r="A59" i="61"/>
  <c r="G58" i="61"/>
  <c r="A58" i="61"/>
  <c r="G57" i="61"/>
  <c r="A57" i="61"/>
  <c r="G56" i="61"/>
  <c r="A56" i="61"/>
  <c r="G55" i="61"/>
  <c r="A55" i="61"/>
  <c r="G54" i="61"/>
  <c r="A54" i="61"/>
  <c r="G53" i="61"/>
  <c r="A53" i="61"/>
  <c r="G52" i="61"/>
  <c r="A52" i="61"/>
  <c r="G51" i="61"/>
  <c r="A51" i="61"/>
  <c r="G50" i="61"/>
  <c r="A50" i="61"/>
  <c r="G49" i="61"/>
  <c r="A49" i="61"/>
  <c r="G48" i="61"/>
  <c r="A48" i="61"/>
  <c r="G47" i="61"/>
  <c r="A47" i="61"/>
  <c r="G46" i="61"/>
  <c r="A46" i="61"/>
  <c r="G45" i="61"/>
  <c r="A45" i="61"/>
  <c r="G44" i="61"/>
  <c r="A44" i="61"/>
  <c r="G43" i="61"/>
  <c r="A43" i="61"/>
  <c r="G42" i="61"/>
  <c r="A42" i="61"/>
  <c r="G41" i="61"/>
  <c r="A41" i="61"/>
  <c r="G40" i="61"/>
  <c r="A40" i="61"/>
  <c r="G39" i="61"/>
  <c r="A39" i="61"/>
  <c r="G38" i="61"/>
  <c r="A38" i="61"/>
  <c r="G37" i="61"/>
  <c r="A37" i="61"/>
  <c r="I100" i="61" l="1"/>
  <c r="K100" i="61" s="1"/>
  <c r="I70" i="61"/>
  <c r="K70" i="61" s="1"/>
  <c r="I56" i="61"/>
  <c r="K56" i="61" s="1"/>
  <c r="I80" i="61"/>
  <c r="K80" i="61" s="1"/>
  <c r="I88" i="61"/>
  <c r="K88" i="61" s="1"/>
  <c r="I96" i="61"/>
  <c r="K96" i="61" s="1"/>
  <c r="I63" i="61"/>
  <c r="K63" i="61" s="1"/>
  <c r="I82" i="61"/>
  <c r="K82" i="61" s="1"/>
  <c r="I53" i="61"/>
  <c r="K53" i="61" s="1"/>
  <c r="I95" i="61"/>
  <c r="K95" i="61" s="1"/>
  <c r="I43" i="61"/>
  <c r="K43" i="61" s="1"/>
  <c r="I55" i="61"/>
  <c r="K55" i="61" s="1"/>
  <c r="I40" i="61"/>
  <c r="K40" i="61" s="1"/>
  <c r="I48" i="61"/>
  <c r="K48" i="61" s="1"/>
  <c r="I61" i="61"/>
  <c r="K61" i="61" s="1"/>
  <c r="I69" i="61"/>
  <c r="K69" i="61" s="1"/>
  <c r="I77" i="61"/>
  <c r="K77" i="61" s="1"/>
  <c r="I93" i="61"/>
  <c r="K93" i="61" s="1"/>
  <c r="I46" i="61"/>
  <c r="K46" i="61" s="1"/>
  <c r="I45" i="61"/>
  <c r="K45" i="61" s="1"/>
  <c r="I54" i="61"/>
  <c r="K54" i="61" s="1"/>
  <c r="I71" i="61"/>
  <c r="K71" i="61" s="1"/>
  <c r="I79" i="61"/>
  <c r="K79" i="61" s="1"/>
  <c r="I87" i="61"/>
  <c r="K87" i="61" s="1"/>
  <c r="I98" i="61"/>
  <c r="K98" i="61" s="1"/>
  <c r="I97" i="61"/>
  <c r="K97" i="61" s="1"/>
  <c r="I42" i="61"/>
  <c r="K42" i="61" s="1"/>
  <c r="I68" i="61"/>
  <c r="K68" i="61" s="1"/>
  <c r="I92" i="61"/>
  <c r="K92" i="61" s="1"/>
  <c r="I37" i="61"/>
  <c r="K37" i="61" s="1"/>
  <c r="I44" i="61"/>
  <c r="K44" i="61" s="1"/>
  <c r="I52" i="61"/>
  <c r="K52" i="61" s="1"/>
  <c r="I65" i="61"/>
  <c r="K65" i="61" s="1"/>
  <c r="I81" i="61"/>
  <c r="K81" i="61" s="1"/>
  <c r="I51" i="61"/>
  <c r="K51" i="61" s="1"/>
  <c r="I85" i="61"/>
  <c r="K85" i="61" s="1"/>
  <c r="I49" i="61"/>
  <c r="K49" i="61" s="1"/>
  <c r="I39" i="61"/>
  <c r="K39" i="61" s="1"/>
  <c r="I57" i="61"/>
  <c r="K57" i="61" s="1"/>
  <c r="I38" i="61"/>
  <c r="K38" i="61" s="1"/>
  <c r="I60" i="61"/>
  <c r="K60" i="61" s="1"/>
  <c r="I62" i="61"/>
  <c r="K62" i="61" s="1"/>
  <c r="I74" i="61"/>
  <c r="K74" i="61" s="1"/>
  <c r="I75" i="61"/>
  <c r="K75" i="61" s="1"/>
  <c r="I90" i="61"/>
  <c r="K90" i="61" s="1"/>
  <c r="I91" i="61"/>
  <c r="K91" i="61" s="1"/>
  <c r="I58" i="61"/>
  <c r="K58" i="61" s="1"/>
  <c r="I59" i="61"/>
  <c r="K59" i="61" s="1"/>
  <c r="I72" i="61"/>
  <c r="K72" i="61" s="1"/>
  <c r="I73" i="61"/>
  <c r="K73" i="61" s="1"/>
  <c r="I84" i="61"/>
  <c r="K84" i="61" s="1"/>
  <c r="I86" i="61"/>
  <c r="K86" i="61" s="1"/>
  <c r="I89" i="61"/>
  <c r="K89" i="61" s="1"/>
  <c r="I83" i="61"/>
  <c r="K83" i="61" s="1"/>
  <c r="I99" i="61"/>
  <c r="K99" i="61" s="1"/>
  <c r="I66" i="61"/>
  <c r="K66" i="61" s="1"/>
  <c r="I67" i="61"/>
  <c r="K67" i="61" s="1"/>
  <c r="I41" i="61"/>
  <c r="K41" i="61" s="1"/>
  <c r="I76" i="61"/>
  <c r="K76" i="61" s="1"/>
  <c r="I78" i="61"/>
  <c r="K78" i="61" s="1"/>
  <c r="I94" i="61"/>
  <c r="K94" i="61" s="1"/>
  <c r="I47" i="61"/>
  <c r="K47" i="61" s="1"/>
  <c r="I50" i="61"/>
  <c r="K50" i="61" s="1"/>
  <c r="I64" i="61"/>
  <c r="K64" i="61" s="1"/>
  <c r="P155" i="27"/>
  <c r="N155" i="27"/>
  <c r="AM155" i="27" s="1"/>
  <c r="L155" i="27"/>
  <c r="A155" i="27"/>
  <c r="P154" i="27"/>
  <c r="N154" i="27"/>
  <c r="AM154" i="27" s="1"/>
  <c r="L154" i="27"/>
  <c r="A154" i="27"/>
  <c r="P153" i="27"/>
  <c r="N153" i="27"/>
  <c r="AM153" i="27" s="1"/>
  <c r="L153" i="27"/>
  <c r="A153" i="27"/>
  <c r="P152" i="27"/>
  <c r="N152" i="27"/>
  <c r="AM152" i="27" s="1"/>
  <c r="L152" i="27"/>
  <c r="A152" i="27"/>
  <c r="P151" i="27"/>
  <c r="N151" i="27"/>
  <c r="AM151" i="27" s="1"/>
  <c r="L151" i="27"/>
  <c r="A151" i="27"/>
  <c r="P150" i="27"/>
  <c r="N150" i="27"/>
  <c r="AM150" i="27" s="1"/>
  <c r="L150" i="27"/>
  <c r="A150" i="27"/>
  <c r="P149" i="27"/>
  <c r="N149" i="27"/>
  <c r="AM149" i="27" s="1"/>
  <c r="L149" i="27"/>
  <c r="A149" i="27"/>
  <c r="P148" i="27"/>
  <c r="N148" i="27"/>
  <c r="AM148" i="27" s="1"/>
  <c r="L148" i="27"/>
  <c r="A148" i="27"/>
  <c r="P147" i="27"/>
  <c r="N147" i="27"/>
  <c r="AM147" i="27" s="1"/>
  <c r="L147" i="27"/>
  <c r="A147" i="27"/>
  <c r="P146" i="27"/>
  <c r="N146" i="27"/>
  <c r="AM146" i="27" s="1"/>
  <c r="L146" i="27"/>
  <c r="A146" i="27"/>
  <c r="P145" i="27"/>
  <c r="N145" i="27"/>
  <c r="AM145" i="27" s="1"/>
  <c r="L145" i="27"/>
  <c r="A145" i="27"/>
  <c r="P144" i="27"/>
  <c r="N144" i="27"/>
  <c r="AM144" i="27" s="1"/>
  <c r="L144" i="27"/>
  <c r="A144" i="27"/>
  <c r="P143" i="27"/>
  <c r="N143" i="27"/>
  <c r="AM143" i="27" s="1"/>
  <c r="L143" i="27"/>
  <c r="A143" i="27"/>
  <c r="P142" i="27"/>
  <c r="N142" i="27"/>
  <c r="AM142" i="27" s="1"/>
  <c r="L142" i="27"/>
  <c r="A142" i="27"/>
  <c r="P141" i="27"/>
  <c r="N141" i="27"/>
  <c r="AM141" i="27" s="1"/>
  <c r="L141" i="27"/>
  <c r="A141" i="27"/>
  <c r="P140" i="27"/>
  <c r="N140" i="27"/>
  <c r="AM140" i="27" s="1"/>
  <c r="L140" i="27"/>
  <c r="A140" i="27"/>
  <c r="P139" i="27"/>
  <c r="N139" i="27"/>
  <c r="AM139" i="27" s="1"/>
  <c r="L139" i="27"/>
  <c r="A139" i="27"/>
  <c r="P138" i="27"/>
  <c r="N138" i="27"/>
  <c r="AM138" i="27" s="1"/>
  <c r="L138" i="27"/>
  <c r="A138" i="27"/>
  <c r="P137" i="27"/>
  <c r="N137" i="27"/>
  <c r="AM137" i="27" s="1"/>
  <c r="L137" i="27"/>
  <c r="A137" i="27"/>
  <c r="P136" i="27"/>
  <c r="N136" i="27"/>
  <c r="AM136" i="27" s="1"/>
  <c r="L136" i="27"/>
  <c r="A136" i="27"/>
  <c r="P135" i="27"/>
  <c r="N135" i="27"/>
  <c r="AM135" i="27" s="1"/>
  <c r="L135" i="27"/>
  <c r="A135" i="27"/>
  <c r="P134" i="27"/>
  <c r="N134" i="27"/>
  <c r="AM134" i="27" s="1"/>
  <c r="L134" i="27"/>
  <c r="A134" i="27"/>
  <c r="P133" i="27"/>
  <c r="N133" i="27"/>
  <c r="AM133" i="27" s="1"/>
  <c r="L133" i="27"/>
  <c r="A133" i="27"/>
  <c r="P132" i="27"/>
  <c r="N132" i="27"/>
  <c r="AM132" i="27" s="1"/>
  <c r="L132" i="27"/>
  <c r="A132" i="27"/>
  <c r="P131" i="27"/>
  <c r="N131" i="27"/>
  <c r="AM131" i="27" s="1"/>
  <c r="L131" i="27"/>
  <c r="A131" i="27"/>
  <c r="P130" i="27"/>
  <c r="N130" i="27"/>
  <c r="AM130" i="27" s="1"/>
  <c r="L130" i="27"/>
  <c r="A130" i="27"/>
  <c r="P129" i="27"/>
  <c r="N129" i="27"/>
  <c r="AM129" i="27" s="1"/>
  <c r="L129" i="27"/>
  <c r="A129" i="27"/>
  <c r="P128" i="27"/>
  <c r="N128" i="27"/>
  <c r="AM128" i="27" s="1"/>
  <c r="L128" i="27"/>
  <c r="A128" i="27"/>
  <c r="P127" i="27"/>
  <c r="N127" i="27"/>
  <c r="AM127" i="27" s="1"/>
  <c r="L127" i="27"/>
  <c r="A127" i="27"/>
  <c r="P126" i="27"/>
  <c r="N126" i="27"/>
  <c r="AM126" i="27" s="1"/>
  <c r="L126" i="27"/>
  <c r="A126" i="27"/>
  <c r="P125" i="27"/>
  <c r="N125" i="27"/>
  <c r="AM125" i="27" s="1"/>
  <c r="L125" i="27"/>
  <c r="A125" i="27"/>
  <c r="P124" i="27"/>
  <c r="N124" i="27"/>
  <c r="AM124" i="27" s="1"/>
  <c r="L124" i="27"/>
  <c r="A124" i="27"/>
  <c r="P123" i="27"/>
  <c r="N123" i="27"/>
  <c r="AM123" i="27" s="1"/>
  <c r="L123" i="27"/>
  <c r="A123" i="27"/>
  <c r="P122" i="27"/>
  <c r="N122" i="27"/>
  <c r="AM122" i="27" s="1"/>
  <c r="L122" i="27"/>
  <c r="A122" i="27"/>
  <c r="P121" i="27"/>
  <c r="N121" i="27"/>
  <c r="AM121" i="27" s="1"/>
  <c r="L121" i="27"/>
  <c r="A121" i="27"/>
  <c r="P120" i="27"/>
  <c r="N120" i="27"/>
  <c r="AM120" i="27" s="1"/>
  <c r="L120" i="27"/>
  <c r="A120" i="27"/>
  <c r="P119" i="27"/>
  <c r="N119" i="27"/>
  <c r="AM119" i="27" s="1"/>
  <c r="L119" i="27"/>
  <c r="A119" i="27"/>
  <c r="P118" i="27"/>
  <c r="N118" i="27"/>
  <c r="AM118" i="27" s="1"/>
  <c r="L118" i="27"/>
  <c r="A118" i="27"/>
  <c r="P117" i="27"/>
  <c r="N117" i="27"/>
  <c r="AM117" i="27" s="1"/>
  <c r="L117" i="27"/>
  <c r="A117" i="27"/>
  <c r="P116" i="27"/>
  <c r="N116" i="27"/>
  <c r="AM116" i="27" s="1"/>
  <c r="L116" i="27"/>
  <c r="A116" i="27"/>
  <c r="P115" i="27"/>
  <c r="N115" i="27"/>
  <c r="AM115" i="27" s="1"/>
  <c r="L115" i="27"/>
  <c r="A115" i="27"/>
  <c r="P114" i="27"/>
  <c r="N114" i="27"/>
  <c r="AM114" i="27" s="1"/>
  <c r="L114" i="27"/>
  <c r="A114" i="27"/>
  <c r="P113" i="27"/>
  <c r="N113" i="27"/>
  <c r="AM113" i="27" s="1"/>
  <c r="L113" i="27"/>
  <c r="A113" i="27"/>
  <c r="P112" i="27"/>
  <c r="N112" i="27"/>
  <c r="AM112" i="27" s="1"/>
  <c r="L112" i="27"/>
  <c r="A112" i="27"/>
  <c r="P111" i="27"/>
  <c r="N111" i="27"/>
  <c r="AM111" i="27" s="1"/>
  <c r="L111" i="27"/>
  <c r="A111" i="27"/>
  <c r="P200" i="27"/>
  <c r="N200" i="27"/>
  <c r="AM200" i="27" s="1"/>
  <c r="L200" i="27"/>
  <c r="A200" i="27"/>
  <c r="P199" i="27"/>
  <c r="N199" i="27"/>
  <c r="AM199" i="27" s="1"/>
  <c r="L199" i="27"/>
  <c r="A199" i="27"/>
  <c r="P198" i="27"/>
  <c r="N198" i="27"/>
  <c r="AM198" i="27" s="1"/>
  <c r="L198" i="27"/>
  <c r="A198" i="27"/>
  <c r="P197" i="27"/>
  <c r="N197" i="27"/>
  <c r="AM197" i="27" s="1"/>
  <c r="L197" i="27"/>
  <c r="A197" i="27"/>
  <c r="P196" i="27"/>
  <c r="N196" i="27"/>
  <c r="AM196" i="27" s="1"/>
  <c r="L196" i="27"/>
  <c r="A196" i="27"/>
  <c r="P195" i="27"/>
  <c r="N195" i="27"/>
  <c r="AM195" i="27" s="1"/>
  <c r="L195" i="27"/>
  <c r="A195" i="27"/>
  <c r="P194" i="27"/>
  <c r="N194" i="27"/>
  <c r="AM194" i="27" s="1"/>
  <c r="L194" i="27"/>
  <c r="A194" i="27"/>
  <c r="P193" i="27"/>
  <c r="N193" i="27"/>
  <c r="AM193" i="27" s="1"/>
  <c r="L193" i="27"/>
  <c r="A193" i="27"/>
  <c r="P192" i="27"/>
  <c r="N192" i="27"/>
  <c r="AM192" i="27" s="1"/>
  <c r="L192" i="27"/>
  <c r="A192" i="27"/>
  <c r="P191" i="27"/>
  <c r="N191" i="27"/>
  <c r="AM191" i="27" s="1"/>
  <c r="L191" i="27"/>
  <c r="A191" i="27"/>
  <c r="P190" i="27"/>
  <c r="N190" i="27"/>
  <c r="AM190" i="27" s="1"/>
  <c r="L190" i="27"/>
  <c r="A190" i="27"/>
  <c r="P189" i="27"/>
  <c r="N189" i="27"/>
  <c r="AM189" i="27" s="1"/>
  <c r="L189" i="27"/>
  <c r="A189" i="27"/>
  <c r="P188" i="27"/>
  <c r="N188" i="27"/>
  <c r="AM188" i="27" s="1"/>
  <c r="L188" i="27"/>
  <c r="A188" i="27"/>
  <c r="P187" i="27"/>
  <c r="N187" i="27"/>
  <c r="AM187" i="27" s="1"/>
  <c r="L187" i="27"/>
  <c r="A187" i="27"/>
  <c r="P186" i="27"/>
  <c r="N186" i="27"/>
  <c r="AM186" i="27" s="1"/>
  <c r="L186" i="27"/>
  <c r="A186" i="27"/>
  <c r="P185" i="27"/>
  <c r="N185" i="27"/>
  <c r="AM185" i="27" s="1"/>
  <c r="L185" i="27"/>
  <c r="A185" i="27"/>
  <c r="P184" i="27"/>
  <c r="N184" i="27"/>
  <c r="AM184" i="27" s="1"/>
  <c r="L184" i="27"/>
  <c r="A184" i="27"/>
  <c r="P183" i="27"/>
  <c r="N183" i="27"/>
  <c r="AM183" i="27" s="1"/>
  <c r="L183" i="27"/>
  <c r="A183" i="27"/>
  <c r="P182" i="27"/>
  <c r="N182" i="27"/>
  <c r="AM182" i="27" s="1"/>
  <c r="L182" i="27"/>
  <c r="A182" i="27"/>
  <c r="P181" i="27"/>
  <c r="N181" i="27"/>
  <c r="AM181" i="27" s="1"/>
  <c r="L181" i="27"/>
  <c r="A181" i="27"/>
  <c r="P180" i="27"/>
  <c r="N180" i="27"/>
  <c r="AM180" i="27" s="1"/>
  <c r="L180" i="27"/>
  <c r="A180" i="27"/>
  <c r="P179" i="27"/>
  <c r="N179" i="27"/>
  <c r="AM179" i="27" s="1"/>
  <c r="L179" i="27"/>
  <c r="A179" i="27"/>
  <c r="P178" i="27"/>
  <c r="N178" i="27"/>
  <c r="AM178" i="27" s="1"/>
  <c r="L178" i="27"/>
  <c r="A178" i="27"/>
  <c r="P177" i="27"/>
  <c r="N177" i="27"/>
  <c r="AM177" i="27" s="1"/>
  <c r="L177" i="27"/>
  <c r="A177" i="27"/>
  <c r="P176" i="27"/>
  <c r="N176" i="27"/>
  <c r="AM176" i="27" s="1"/>
  <c r="L176" i="27"/>
  <c r="A176" i="27"/>
  <c r="P175" i="27"/>
  <c r="N175" i="27"/>
  <c r="AM175" i="27" s="1"/>
  <c r="L175" i="27"/>
  <c r="A175" i="27"/>
  <c r="P174" i="27"/>
  <c r="N174" i="27"/>
  <c r="AM174" i="27" s="1"/>
  <c r="L174" i="27"/>
  <c r="A174" i="27"/>
  <c r="P173" i="27"/>
  <c r="N173" i="27"/>
  <c r="AM173" i="27" s="1"/>
  <c r="L173" i="27"/>
  <c r="A173" i="27"/>
  <c r="P172" i="27"/>
  <c r="N172" i="27"/>
  <c r="AM172" i="27" s="1"/>
  <c r="L172" i="27"/>
  <c r="A172" i="27"/>
  <c r="P171" i="27"/>
  <c r="N171" i="27"/>
  <c r="AM171" i="27" s="1"/>
  <c r="L171" i="27"/>
  <c r="A171" i="27"/>
  <c r="P170" i="27"/>
  <c r="N170" i="27"/>
  <c r="AM170" i="27" s="1"/>
  <c r="L170" i="27"/>
  <c r="A170" i="27"/>
  <c r="P169" i="27"/>
  <c r="N169" i="27"/>
  <c r="AM169" i="27" s="1"/>
  <c r="L169" i="27"/>
  <c r="A169" i="27"/>
  <c r="P168" i="27"/>
  <c r="N168" i="27"/>
  <c r="AM168" i="27" s="1"/>
  <c r="L168" i="27"/>
  <c r="A168" i="27"/>
  <c r="P167" i="27"/>
  <c r="N167" i="27"/>
  <c r="AM167" i="27" s="1"/>
  <c r="L167" i="27"/>
  <c r="A167" i="27"/>
  <c r="P166" i="27"/>
  <c r="N166" i="27"/>
  <c r="AM166" i="27" s="1"/>
  <c r="L166" i="27"/>
  <c r="A166" i="27"/>
  <c r="P165" i="27"/>
  <c r="N165" i="27"/>
  <c r="AM165" i="27" s="1"/>
  <c r="L165" i="27"/>
  <c r="A165" i="27"/>
  <c r="P164" i="27"/>
  <c r="N164" i="27"/>
  <c r="AM164" i="27" s="1"/>
  <c r="L164" i="27"/>
  <c r="A164" i="27"/>
  <c r="P163" i="27"/>
  <c r="N163" i="27"/>
  <c r="AM163" i="27" s="1"/>
  <c r="L163" i="27"/>
  <c r="A163" i="27"/>
  <c r="P162" i="27"/>
  <c r="N162" i="27"/>
  <c r="AM162" i="27" s="1"/>
  <c r="L162" i="27"/>
  <c r="A162" i="27"/>
  <c r="P161" i="27"/>
  <c r="N161" i="27"/>
  <c r="AM161" i="27" s="1"/>
  <c r="L161" i="27"/>
  <c r="A161" i="27"/>
  <c r="P160" i="27"/>
  <c r="N160" i="27"/>
  <c r="AM160" i="27" s="1"/>
  <c r="L160" i="27"/>
  <c r="A160" i="27"/>
  <c r="P159" i="27"/>
  <c r="N159" i="27"/>
  <c r="AM159" i="27" s="1"/>
  <c r="L159" i="27"/>
  <c r="A159" i="27"/>
  <c r="P158" i="27"/>
  <c r="N158" i="27"/>
  <c r="AM158" i="27" s="1"/>
  <c r="L158" i="27"/>
  <c r="A158" i="27"/>
  <c r="P157" i="27"/>
  <c r="N157" i="27"/>
  <c r="AM157" i="27" s="1"/>
  <c r="L157" i="27"/>
  <c r="A157" i="27"/>
  <c r="P156" i="27"/>
  <c r="N156" i="27"/>
  <c r="AM156" i="27" s="1"/>
  <c r="L156" i="27"/>
  <c r="A156" i="27"/>
  <c r="R168" i="27" l="1"/>
  <c r="S168" i="27" s="1"/>
  <c r="AG168" i="27" s="1"/>
  <c r="R127" i="27"/>
  <c r="S127" i="27" s="1"/>
  <c r="AG127" i="27" s="1"/>
  <c r="R133" i="27"/>
  <c r="S133" i="27" s="1"/>
  <c r="AG133" i="27" s="1"/>
  <c r="R151" i="27"/>
  <c r="S151" i="27" s="1"/>
  <c r="AG151" i="27" s="1"/>
  <c r="R118" i="27"/>
  <c r="S118" i="27" s="1"/>
  <c r="AG118" i="27" s="1"/>
  <c r="R182" i="27"/>
  <c r="S182" i="27" s="1"/>
  <c r="AG182" i="27" s="1"/>
  <c r="R136" i="27"/>
  <c r="S136" i="27" s="1"/>
  <c r="AG136" i="27" s="1"/>
  <c r="AN136" i="27" s="1"/>
  <c r="AT136" i="27" s="1"/>
  <c r="R131" i="27"/>
  <c r="S131" i="27" s="1"/>
  <c r="AG131" i="27" s="1"/>
  <c r="AN131" i="27" s="1"/>
  <c r="AT131" i="27" s="1"/>
  <c r="R142" i="27"/>
  <c r="S142" i="27" s="1"/>
  <c r="AG142" i="27" s="1"/>
  <c r="AN142" i="27" s="1"/>
  <c r="AT142" i="27" s="1"/>
  <c r="R198" i="27"/>
  <c r="S198" i="27" s="1"/>
  <c r="AG198" i="27" s="1"/>
  <c r="AN198" i="27" s="1"/>
  <c r="AT198" i="27" s="1"/>
  <c r="R132" i="27"/>
  <c r="S132" i="27" s="1"/>
  <c r="AG132" i="27" s="1"/>
  <c r="AN132" i="27" s="1"/>
  <c r="AT132" i="27" s="1"/>
  <c r="R120" i="27"/>
  <c r="S120" i="27" s="1"/>
  <c r="AG120" i="27" s="1"/>
  <c r="AN120" i="27" s="1"/>
  <c r="AT120" i="27" s="1"/>
  <c r="R150" i="27"/>
  <c r="S150" i="27" s="1"/>
  <c r="AG150" i="27" s="1"/>
  <c r="AN150" i="27" s="1"/>
  <c r="AT150" i="27" s="1"/>
  <c r="R181" i="27"/>
  <c r="S181" i="27" s="1"/>
  <c r="AG181" i="27" s="1"/>
  <c r="AN181" i="27" s="1"/>
  <c r="AT181" i="27" s="1"/>
  <c r="R197" i="27"/>
  <c r="S197" i="27" s="1"/>
  <c r="AG197" i="27" s="1"/>
  <c r="AN197" i="27" s="1"/>
  <c r="AT197" i="27" s="1"/>
  <c r="R126" i="27"/>
  <c r="S126" i="27" s="1"/>
  <c r="AG126" i="27" s="1"/>
  <c r="AN126" i="27" s="1"/>
  <c r="AT126" i="27" s="1"/>
  <c r="R162" i="27"/>
  <c r="S162" i="27" s="1"/>
  <c r="AG162" i="27" s="1"/>
  <c r="R171" i="27"/>
  <c r="S171" i="27" s="1"/>
  <c r="AG171" i="27" s="1"/>
  <c r="R188" i="27"/>
  <c r="S188" i="27" s="1"/>
  <c r="AG188" i="27" s="1"/>
  <c r="AN188" i="27" s="1"/>
  <c r="AT188" i="27" s="1"/>
  <c r="R115" i="27"/>
  <c r="S115" i="27" s="1"/>
  <c r="AG115" i="27" s="1"/>
  <c r="AN115" i="27" s="1"/>
  <c r="AT115" i="27" s="1"/>
  <c r="R148" i="27"/>
  <c r="S148" i="27" s="1"/>
  <c r="AG148" i="27" s="1"/>
  <c r="AN148" i="27" s="1"/>
  <c r="AT148" i="27" s="1"/>
  <c r="R170" i="27"/>
  <c r="S170" i="27" s="1"/>
  <c r="AG170" i="27" s="1"/>
  <c r="R121" i="27"/>
  <c r="S121" i="27" s="1"/>
  <c r="AG121" i="27" s="1"/>
  <c r="R163" i="27"/>
  <c r="S163" i="27" s="1"/>
  <c r="AG163" i="27" s="1"/>
  <c r="R189" i="27"/>
  <c r="S189" i="27" s="1"/>
  <c r="AG189" i="27" s="1"/>
  <c r="AN189" i="27" s="1"/>
  <c r="AT189" i="27" s="1"/>
  <c r="R149" i="27"/>
  <c r="S149" i="27" s="1"/>
  <c r="AG149" i="27" s="1"/>
  <c r="AN149" i="27" s="1"/>
  <c r="AT149" i="27" s="1"/>
  <c r="R186" i="27"/>
  <c r="S186" i="27" s="1"/>
  <c r="AG186" i="27" s="1"/>
  <c r="R144" i="27"/>
  <c r="S144" i="27" s="1"/>
  <c r="AG144" i="27" s="1"/>
  <c r="AN144" i="27" s="1"/>
  <c r="AT144" i="27" s="1"/>
  <c r="R158" i="27"/>
  <c r="S158" i="27" s="1"/>
  <c r="AG158" i="27" s="1"/>
  <c r="R165" i="27"/>
  <c r="S165" i="27" s="1"/>
  <c r="AG165" i="27" s="1"/>
  <c r="AN165" i="27" s="1"/>
  <c r="AT165" i="27" s="1"/>
  <c r="R167" i="27"/>
  <c r="S167" i="27" s="1"/>
  <c r="AG167" i="27" s="1"/>
  <c r="R174" i="27"/>
  <c r="S174" i="27" s="1"/>
  <c r="AG174" i="27" s="1"/>
  <c r="R178" i="27"/>
  <c r="S178" i="27" s="1"/>
  <c r="AG178" i="27" s="1"/>
  <c r="R190" i="27"/>
  <c r="S190" i="27" s="1"/>
  <c r="AG190" i="27" s="1"/>
  <c r="R116" i="27"/>
  <c r="S116" i="27" s="1"/>
  <c r="AG116" i="27" s="1"/>
  <c r="AN116" i="27" s="1"/>
  <c r="AT116" i="27" s="1"/>
  <c r="R123" i="27"/>
  <c r="S123" i="27" s="1"/>
  <c r="AG123" i="27" s="1"/>
  <c r="AN123" i="27" s="1"/>
  <c r="AT123" i="27" s="1"/>
  <c r="R125" i="27"/>
  <c r="S125" i="27" s="1"/>
  <c r="AG125" i="27" s="1"/>
  <c r="R128" i="27"/>
  <c r="S128" i="27" s="1"/>
  <c r="AG128" i="27" s="1"/>
  <c r="AN128" i="27" s="1"/>
  <c r="AT128" i="27" s="1"/>
  <c r="R145" i="27"/>
  <c r="S145" i="27" s="1"/>
  <c r="AG145" i="27" s="1"/>
  <c r="R194" i="27"/>
  <c r="S194" i="27" s="1"/>
  <c r="AG194" i="27" s="1"/>
  <c r="R187" i="27"/>
  <c r="S187" i="27" s="1"/>
  <c r="AG187" i="27" s="1"/>
  <c r="AN187" i="27" s="1"/>
  <c r="AT187" i="27" s="1"/>
  <c r="R140" i="27"/>
  <c r="S140" i="27" s="1"/>
  <c r="AG140" i="27" s="1"/>
  <c r="AN140" i="27" s="1"/>
  <c r="AT140" i="27" s="1"/>
  <c r="R152" i="27"/>
  <c r="S152" i="27" s="1"/>
  <c r="AG152" i="27" s="1"/>
  <c r="AN152" i="27" s="1"/>
  <c r="AT152" i="27" s="1"/>
  <c r="R196" i="27"/>
  <c r="S196" i="27" s="1"/>
  <c r="AG196" i="27" s="1"/>
  <c r="AN196" i="27" s="1"/>
  <c r="AT196" i="27" s="1"/>
  <c r="R113" i="27"/>
  <c r="S113" i="27" s="1"/>
  <c r="AG113" i="27" s="1"/>
  <c r="AN113" i="27" s="1"/>
  <c r="AT113" i="27" s="1"/>
  <c r="R117" i="27"/>
  <c r="S117" i="27" s="1"/>
  <c r="AG117" i="27" s="1"/>
  <c r="R137" i="27"/>
  <c r="S137" i="27" s="1"/>
  <c r="AG137" i="27" s="1"/>
  <c r="R179" i="27"/>
  <c r="S179" i="27" s="1"/>
  <c r="AG179" i="27" s="1"/>
  <c r="R139" i="27"/>
  <c r="S139" i="27" s="1"/>
  <c r="AG139" i="27" s="1"/>
  <c r="AN139" i="27" s="1"/>
  <c r="AT139" i="27" s="1"/>
  <c r="R141" i="27"/>
  <c r="S141" i="27" s="1"/>
  <c r="AG141" i="27" s="1"/>
  <c r="R157" i="27"/>
  <c r="S157" i="27" s="1"/>
  <c r="AG157" i="27" s="1"/>
  <c r="AN157" i="27" s="1"/>
  <c r="AT157" i="27" s="1"/>
  <c r="R166" i="27"/>
  <c r="S166" i="27" s="1"/>
  <c r="AG166" i="27" s="1"/>
  <c r="R173" i="27"/>
  <c r="S173" i="27" s="1"/>
  <c r="AG173" i="27" s="1"/>
  <c r="AN173" i="27" s="1"/>
  <c r="AT173" i="27" s="1"/>
  <c r="R195" i="27"/>
  <c r="S195" i="27" s="1"/>
  <c r="AG195" i="27" s="1"/>
  <c r="R112" i="27"/>
  <c r="S112" i="27" s="1"/>
  <c r="AG112" i="27" s="1"/>
  <c r="AN112" i="27" s="1"/>
  <c r="AT112" i="27" s="1"/>
  <c r="R124" i="27"/>
  <c r="S124" i="27" s="1"/>
  <c r="AG124" i="27" s="1"/>
  <c r="AN124" i="27" s="1"/>
  <c r="AT124" i="27" s="1"/>
  <c r="R129" i="27"/>
  <c r="S129" i="27" s="1"/>
  <c r="AG129" i="27" s="1"/>
  <c r="R134" i="27"/>
  <c r="S134" i="27" s="1"/>
  <c r="AG134" i="27" s="1"/>
  <c r="AN134" i="27" s="1"/>
  <c r="AT134" i="27" s="1"/>
  <c r="R153" i="27"/>
  <c r="S153" i="27" s="1"/>
  <c r="AG153" i="27" s="1"/>
  <c r="R183" i="27"/>
  <c r="S183" i="27" s="1"/>
  <c r="AG183" i="27" s="1"/>
  <c r="AN183" i="27" s="1"/>
  <c r="AT183" i="27" s="1"/>
  <c r="R191" i="27"/>
  <c r="S191" i="27" s="1"/>
  <c r="AG191" i="27" s="1"/>
  <c r="AN191" i="27" s="1"/>
  <c r="AT191" i="27" s="1"/>
  <c r="R164" i="27"/>
  <c r="S164" i="27" s="1"/>
  <c r="AG164" i="27" s="1"/>
  <c r="AN164" i="27" s="1"/>
  <c r="AT164" i="27" s="1"/>
  <c r="R172" i="27"/>
  <c r="S172" i="27" s="1"/>
  <c r="AG172" i="27" s="1"/>
  <c r="AN172" i="27" s="1"/>
  <c r="AT172" i="27" s="1"/>
  <c r="R180" i="27"/>
  <c r="S180" i="27" s="1"/>
  <c r="AG180" i="27" s="1"/>
  <c r="AN180" i="27" s="1"/>
  <c r="AT180" i="27" s="1"/>
  <c r="R114" i="27"/>
  <c r="S114" i="27" s="1"/>
  <c r="AG114" i="27" s="1"/>
  <c r="AN114" i="27" s="1"/>
  <c r="AT114" i="27" s="1"/>
  <c r="R122" i="27"/>
  <c r="S122" i="27" s="1"/>
  <c r="AG122" i="27" s="1"/>
  <c r="AN122" i="27" s="1"/>
  <c r="AT122" i="27" s="1"/>
  <c r="R130" i="27"/>
  <c r="S130" i="27" s="1"/>
  <c r="AG130" i="27" s="1"/>
  <c r="AN130" i="27" s="1"/>
  <c r="AT130" i="27" s="1"/>
  <c r="R138" i="27"/>
  <c r="S138" i="27" s="1"/>
  <c r="AG138" i="27" s="1"/>
  <c r="AN138" i="27" s="1"/>
  <c r="AT138" i="27" s="1"/>
  <c r="R146" i="27"/>
  <c r="S146" i="27" s="1"/>
  <c r="AG146" i="27" s="1"/>
  <c r="AN146" i="27" s="1"/>
  <c r="AT146" i="27" s="1"/>
  <c r="R154" i="27"/>
  <c r="S154" i="27" s="1"/>
  <c r="AG154" i="27" s="1"/>
  <c r="AN154" i="27" s="1"/>
  <c r="AT154" i="27" s="1"/>
  <c r="R159" i="27"/>
  <c r="S159" i="27" s="1"/>
  <c r="AG159" i="27" s="1"/>
  <c r="AN159" i="27" s="1"/>
  <c r="AT159" i="27" s="1"/>
  <c r="R199" i="27"/>
  <c r="S199" i="27" s="1"/>
  <c r="AG199" i="27" s="1"/>
  <c r="AN199" i="27" s="1"/>
  <c r="AT199" i="27" s="1"/>
  <c r="R156" i="27"/>
  <c r="S156" i="27" s="1"/>
  <c r="AG156" i="27" s="1"/>
  <c r="AN156" i="27" s="1"/>
  <c r="AT156" i="27" s="1"/>
  <c r="R161" i="27"/>
  <c r="S161" i="27" s="1"/>
  <c r="AG161" i="27" s="1"/>
  <c r="AN161" i="27" s="1"/>
  <c r="AT161" i="27" s="1"/>
  <c r="R169" i="27"/>
  <c r="S169" i="27" s="1"/>
  <c r="AG169" i="27" s="1"/>
  <c r="AN169" i="27" s="1"/>
  <c r="AT169" i="27" s="1"/>
  <c r="R177" i="27"/>
  <c r="S177" i="27" s="1"/>
  <c r="AG177" i="27" s="1"/>
  <c r="AN177" i="27" s="1"/>
  <c r="AT177" i="27" s="1"/>
  <c r="R185" i="27"/>
  <c r="S185" i="27" s="1"/>
  <c r="AG185" i="27" s="1"/>
  <c r="AN185" i="27" s="1"/>
  <c r="AT185" i="27" s="1"/>
  <c r="R193" i="27"/>
  <c r="S193" i="27" s="1"/>
  <c r="AG193" i="27" s="1"/>
  <c r="AN193" i="27" s="1"/>
  <c r="AT193" i="27" s="1"/>
  <c r="R111" i="27"/>
  <c r="S111" i="27" s="1"/>
  <c r="AG111" i="27" s="1"/>
  <c r="AN111" i="27" s="1"/>
  <c r="AT111" i="27" s="1"/>
  <c r="R119" i="27"/>
  <c r="S119" i="27" s="1"/>
  <c r="AG119" i="27" s="1"/>
  <c r="AN119" i="27" s="1"/>
  <c r="AT119" i="27" s="1"/>
  <c r="R135" i="27"/>
  <c r="S135" i="27" s="1"/>
  <c r="AG135" i="27" s="1"/>
  <c r="AN135" i="27" s="1"/>
  <c r="AT135" i="27" s="1"/>
  <c r="R143" i="27"/>
  <c r="S143" i="27" s="1"/>
  <c r="AG143" i="27" s="1"/>
  <c r="AN143" i="27" s="1"/>
  <c r="AT143" i="27" s="1"/>
  <c r="R175" i="27"/>
  <c r="S175" i="27" s="1"/>
  <c r="AG175" i="27" s="1"/>
  <c r="AN175" i="27" s="1"/>
  <c r="AT175" i="27" s="1"/>
  <c r="R160" i="27"/>
  <c r="S160" i="27" s="1"/>
  <c r="AG160" i="27" s="1"/>
  <c r="AN160" i="27" s="1"/>
  <c r="AT160" i="27" s="1"/>
  <c r="R176" i="27"/>
  <c r="S176" i="27" s="1"/>
  <c r="AG176" i="27" s="1"/>
  <c r="AN176" i="27" s="1"/>
  <c r="AT176" i="27" s="1"/>
  <c r="R184" i="27"/>
  <c r="S184" i="27" s="1"/>
  <c r="AG184" i="27" s="1"/>
  <c r="AN184" i="27" s="1"/>
  <c r="AT184" i="27" s="1"/>
  <c r="R192" i="27"/>
  <c r="S192" i="27" s="1"/>
  <c r="AG192" i="27" s="1"/>
  <c r="AN192" i="27" s="1"/>
  <c r="AT192" i="27" s="1"/>
  <c r="R200" i="27"/>
  <c r="S200" i="27" s="1"/>
  <c r="AG200" i="27" s="1"/>
  <c r="AN200" i="27" s="1"/>
  <c r="AT200" i="27" s="1"/>
  <c r="R147" i="27"/>
  <c r="S147" i="27" s="1"/>
  <c r="AG147" i="27" s="1"/>
  <c r="AN147" i="27" s="1"/>
  <c r="AT147" i="27" s="1"/>
  <c r="R155" i="27"/>
  <c r="S155" i="27" s="1"/>
  <c r="AG155" i="27" s="1"/>
  <c r="AN155" i="27" s="1"/>
  <c r="AT155" i="27" s="1"/>
  <c r="E111" i="61" l="1"/>
  <c r="E112" i="61"/>
  <c r="E131" i="61"/>
  <c r="E114" i="61"/>
  <c r="E191" i="61"/>
  <c r="E126" i="61"/>
  <c r="E113" i="61"/>
  <c r="E159" i="61"/>
  <c r="E187" i="61"/>
  <c r="E164" i="61"/>
  <c r="E175" i="61"/>
  <c r="E115" i="61"/>
  <c r="E150" i="61"/>
  <c r="E116" i="61"/>
  <c r="E160" i="61"/>
  <c r="E138" i="61"/>
  <c r="E123" i="61"/>
  <c r="E147" i="61"/>
  <c r="E119" i="61"/>
  <c r="E146" i="61"/>
  <c r="E157" i="61"/>
  <c r="E152" i="61"/>
  <c r="E135" i="61"/>
  <c r="E183" i="61"/>
  <c r="E155" i="61"/>
  <c r="E143" i="61"/>
  <c r="E122" i="61"/>
  <c r="E134" i="61"/>
  <c r="E149" i="61"/>
  <c r="E192" i="61"/>
  <c r="E139" i="61"/>
  <c r="E142" i="61"/>
  <c r="AN168" i="27"/>
  <c r="AT168" i="27" s="1"/>
  <c r="AN118" i="27"/>
  <c r="AT118" i="27" s="1"/>
  <c r="AN127" i="27"/>
  <c r="AT127" i="27" s="1"/>
  <c r="AN151" i="27"/>
  <c r="AT151" i="27" s="1"/>
  <c r="AN179" i="27"/>
  <c r="AT179" i="27" s="1"/>
  <c r="AN158" i="27"/>
  <c r="AT158" i="27" s="1"/>
  <c r="AN163" i="27"/>
  <c r="AT163" i="27" s="1"/>
  <c r="AN195" i="27"/>
  <c r="AT195" i="27" s="1"/>
  <c r="AN182" i="27"/>
  <c r="AT182" i="27" s="1"/>
  <c r="AN171" i="27"/>
  <c r="AT171" i="27" s="1"/>
  <c r="AN125" i="27"/>
  <c r="AT125" i="27" s="1"/>
  <c r="AN129" i="27"/>
  <c r="AT129" i="27" s="1"/>
  <c r="AN166" i="27"/>
  <c r="AT166" i="27" s="1"/>
  <c r="AN153" i="27"/>
  <c r="AT153" i="27" s="1"/>
  <c r="AN121" i="27"/>
  <c r="AT121" i="27" s="1"/>
  <c r="AN167" i="27"/>
  <c r="AT167" i="27" s="1"/>
  <c r="AN133" i="27"/>
  <c r="AT133" i="27" s="1"/>
  <c r="AN170" i="27"/>
  <c r="AT170" i="27" s="1"/>
  <c r="AN137" i="27"/>
  <c r="AT137" i="27" s="1"/>
  <c r="AN141" i="27"/>
  <c r="AT141" i="27" s="1"/>
  <c r="AN178" i="27"/>
  <c r="AT178" i="27" s="1"/>
  <c r="AN174" i="27"/>
  <c r="AT174" i="27" s="1"/>
  <c r="AN117" i="27"/>
  <c r="AT117" i="27" s="1"/>
  <c r="AN190" i="27"/>
  <c r="AT190" i="27" s="1"/>
  <c r="AN186" i="27"/>
  <c r="AT186" i="27" s="1"/>
  <c r="AN145" i="27"/>
  <c r="AT145" i="27" s="1"/>
  <c r="AN194" i="27"/>
  <c r="AT194" i="27" s="1"/>
  <c r="AN162" i="27"/>
  <c r="AT162" i="27" s="1"/>
  <c r="E118" i="61" l="1"/>
  <c r="E186" i="61"/>
  <c r="E182" i="61"/>
  <c r="E174" i="61"/>
  <c r="E190" i="61"/>
  <c r="E179" i="61"/>
  <c r="E117" i="61"/>
  <c r="E161" i="61"/>
  <c r="E177" i="61"/>
  <c r="E169" i="61"/>
  <c r="E148" i="61"/>
  <c r="E178" i="61"/>
  <c r="E132" i="61"/>
  <c r="E165" i="61"/>
  <c r="E171" i="61"/>
  <c r="E120" i="61"/>
  <c r="E170" i="61"/>
  <c r="E128" i="61"/>
  <c r="E156" i="61"/>
  <c r="E185" i="61"/>
  <c r="E194" i="61"/>
  <c r="E193" i="61"/>
  <c r="E140" i="61"/>
  <c r="E144" i="61"/>
  <c r="E154" i="61"/>
  <c r="E181" i="61"/>
  <c r="E124" i="61"/>
  <c r="E130" i="61"/>
  <c r="E136" i="61"/>
  <c r="E167" i="61"/>
  <c r="E137" i="61"/>
  <c r="E145" i="61"/>
  <c r="E176" i="61"/>
  <c r="E133" i="61"/>
  <c r="E189" i="61"/>
  <c r="E121" i="61"/>
  <c r="E163" i="61"/>
  <c r="E153" i="61"/>
  <c r="E158" i="61"/>
  <c r="E180" i="61"/>
  <c r="E168" i="61"/>
  <c r="E184" i="61"/>
  <c r="E172" i="61"/>
  <c r="E166" i="61"/>
  <c r="E173" i="61"/>
  <c r="E162" i="61"/>
  <c r="E141" i="61"/>
  <c r="E129" i="61"/>
  <c r="E151" i="61"/>
  <c r="E188" i="61"/>
  <c r="E125" i="61"/>
  <c r="E127" i="61"/>
  <c r="F79" i="66"/>
  <c r="L79" i="66" s="1"/>
  <c r="P209" i="27" l="1"/>
  <c r="N209" i="27"/>
  <c r="AM209" i="27" s="1"/>
  <c r="L209" i="27"/>
  <c r="A209" i="27"/>
  <c r="P208" i="27"/>
  <c r="N208" i="27"/>
  <c r="AM208" i="27" s="1"/>
  <c r="L208" i="27"/>
  <c r="A208" i="27"/>
  <c r="P207" i="27"/>
  <c r="N207" i="27"/>
  <c r="AM207" i="27" s="1"/>
  <c r="L207" i="27"/>
  <c r="A207" i="27"/>
  <c r="P206" i="27"/>
  <c r="N206" i="27"/>
  <c r="AM206" i="27" s="1"/>
  <c r="L206" i="27"/>
  <c r="A206" i="27"/>
  <c r="P205" i="27"/>
  <c r="N205" i="27"/>
  <c r="AM205" i="27" s="1"/>
  <c r="L205" i="27"/>
  <c r="A205" i="27"/>
  <c r="P204" i="27"/>
  <c r="N204" i="27"/>
  <c r="AM204" i="27" s="1"/>
  <c r="L204" i="27"/>
  <c r="A204" i="27"/>
  <c r="P203" i="27"/>
  <c r="N203" i="27"/>
  <c r="AM203" i="27" s="1"/>
  <c r="L203" i="27"/>
  <c r="A203" i="27"/>
  <c r="P202" i="27"/>
  <c r="N202" i="27"/>
  <c r="AM202" i="27" s="1"/>
  <c r="L202" i="27"/>
  <c r="A202" i="27"/>
  <c r="P201" i="27"/>
  <c r="N201" i="27"/>
  <c r="AM201" i="27" s="1"/>
  <c r="L201" i="27"/>
  <c r="A201" i="27"/>
  <c r="P218" i="27"/>
  <c r="N218" i="27"/>
  <c r="AM218" i="27" s="1"/>
  <c r="L218" i="27"/>
  <c r="A218" i="27"/>
  <c r="P217" i="27"/>
  <c r="N217" i="27"/>
  <c r="AM217" i="27" s="1"/>
  <c r="L217" i="27"/>
  <c r="A217" i="27"/>
  <c r="P216" i="27"/>
  <c r="N216" i="27"/>
  <c r="AM216" i="27" s="1"/>
  <c r="L216" i="27"/>
  <c r="A216" i="27"/>
  <c r="P215" i="27"/>
  <c r="N215" i="27"/>
  <c r="AM215" i="27" s="1"/>
  <c r="L215" i="27"/>
  <c r="A215" i="27"/>
  <c r="P214" i="27"/>
  <c r="N214" i="27"/>
  <c r="AM214" i="27" s="1"/>
  <c r="L214" i="27"/>
  <c r="A214" i="27"/>
  <c r="P213" i="27"/>
  <c r="N213" i="27"/>
  <c r="AM213" i="27" s="1"/>
  <c r="L213" i="27"/>
  <c r="A213" i="27"/>
  <c r="P212" i="27"/>
  <c r="N212" i="27"/>
  <c r="AM212" i="27" s="1"/>
  <c r="L212" i="27"/>
  <c r="A212" i="27"/>
  <c r="P211" i="27"/>
  <c r="N211" i="27"/>
  <c r="AM211" i="27" s="1"/>
  <c r="L211" i="27"/>
  <c r="A211" i="27"/>
  <c r="P210" i="27"/>
  <c r="N210" i="27"/>
  <c r="AM210" i="27" s="1"/>
  <c r="L210" i="27"/>
  <c r="A210" i="27"/>
  <c r="P227" i="27"/>
  <c r="N227" i="27"/>
  <c r="AM227" i="27" s="1"/>
  <c r="L227" i="27"/>
  <c r="A227" i="27"/>
  <c r="P226" i="27"/>
  <c r="N226" i="27"/>
  <c r="AM226" i="27" s="1"/>
  <c r="L226" i="27"/>
  <c r="A226" i="27"/>
  <c r="P225" i="27"/>
  <c r="N225" i="27"/>
  <c r="AM225" i="27" s="1"/>
  <c r="L225" i="27"/>
  <c r="A225" i="27"/>
  <c r="P224" i="27"/>
  <c r="N224" i="27"/>
  <c r="AM224" i="27" s="1"/>
  <c r="L224" i="27"/>
  <c r="A224" i="27"/>
  <c r="P223" i="27"/>
  <c r="N223" i="27"/>
  <c r="AM223" i="27" s="1"/>
  <c r="L223" i="27"/>
  <c r="A223" i="27"/>
  <c r="P222" i="27"/>
  <c r="N222" i="27"/>
  <c r="AM222" i="27" s="1"/>
  <c r="L222" i="27"/>
  <c r="A222" i="27"/>
  <c r="P221" i="27"/>
  <c r="N221" i="27"/>
  <c r="AM221" i="27" s="1"/>
  <c r="L221" i="27"/>
  <c r="A221" i="27"/>
  <c r="P220" i="27"/>
  <c r="N220" i="27"/>
  <c r="AM220" i="27" s="1"/>
  <c r="L220" i="27"/>
  <c r="A220" i="27"/>
  <c r="P219" i="27"/>
  <c r="N219" i="27"/>
  <c r="AM219" i="27" s="1"/>
  <c r="L219" i="27"/>
  <c r="A219" i="27"/>
  <c r="R207" i="27" l="1"/>
  <c r="S207" i="27" s="1"/>
  <c r="AG207" i="27" s="1"/>
  <c r="R225" i="27"/>
  <c r="S225" i="27" s="1"/>
  <c r="AG225" i="27" s="1"/>
  <c r="R224" i="27"/>
  <c r="S224" i="27" s="1"/>
  <c r="AG224" i="27" s="1"/>
  <c r="R212" i="27"/>
  <c r="S212" i="27" s="1"/>
  <c r="AG212" i="27" s="1"/>
  <c r="R216" i="27"/>
  <c r="S216" i="27" s="1"/>
  <c r="AG216" i="27" s="1"/>
  <c r="AN216" i="27" s="1"/>
  <c r="AT216" i="27" s="1"/>
  <c r="R223" i="27"/>
  <c r="S223" i="27" s="1"/>
  <c r="AG223" i="27" s="1"/>
  <c r="AN223" i="27" s="1"/>
  <c r="AT223" i="27" s="1"/>
  <c r="R203" i="27"/>
  <c r="S203" i="27" s="1"/>
  <c r="AG203" i="27" s="1"/>
  <c r="AN203" i="27" s="1"/>
  <c r="AT203" i="27" s="1"/>
  <c r="R219" i="27"/>
  <c r="S219" i="27" s="1"/>
  <c r="AG219" i="27" s="1"/>
  <c r="AN219" i="27" s="1"/>
  <c r="AT219" i="27" s="1"/>
  <c r="R206" i="27"/>
  <c r="S206" i="27" s="1"/>
  <c r="AG206" i="27" s="1"/>
  <c r="AN206" i="27" s="1"/>
  <c r="AT206" i="27" s="1"/>
  <c r="R217" i="27"/>
  <c r="S217" i="27" s="1"/>
  <c r="AG217" i="27" s="1"/>
  <c r="AN217" i="27" s="1"/>
  <c r="AT217" i="27" s="1"/>
  <c r="R227" i="27"/>
  <c r="S227" i="27" s="1"/>
  <c r="AG227" i="27" s="1"/>
  <c r="AN227" i="27" s="1"/>
  <c r="AT227" i="27" s="1"/>
  <c r="R222" i="27"/>
  <c r="S222" i="27" s="1"/>
  <c r="AG222" i="27" s="1"/>
  <c r="AN222" i="27" s="1"/>
  <c r="AT222" i="27" s="1"/>
  <c r="R213" i="27"/>
  <c r="S213" i="27" s="1"/>
  <c r="AG213" i="27" s="1"/>
  <c r="AN213" i="27" s="1"/>
  <c r="AT213" i="27" s="1"/>
  <c r="R202" i="27"/>
  <c r="S202" i="27" s="1"/>
  <c r="AG202" i="27" s="1"/>
  <c r="AN202" i="27" s="1"/>
  <c r="AT202" i="27" s="1"/>
  <c r="R204" i="27"/>
  <c r="S204" i="27" s="1"/>
  <c r="AG204" i="27" s="1"/>
  <c r="AN204" i="27" s="1"/>
  <c r="AT204" i="27" s="1"/>
  <c r="R226" i="27"/>
  <c r="S226" i="27" s="1"/>
  <c r="AG226" i="27" s="1"/>
  <c r="AN226" i="27" s="1"/>
  <c r="AT226" i="27" s="1"/>
  <c r="R220" i="27"/>
  <c r="S220" i="27" s="1"/>
  <c r="AG220" i="27" s="1"/>
  <c r="AN220" i="27" s="1"/>
  <c r="AT220" i="27" s="1"/>
  <c r="R210" i="27"/>
  <c r="S210" i="27" s="1"/>
  <c r="AG210" i="27" s="1"/>
  <c r="AN210" i="27" s="1"/>
  <c r="AT210" i="27" s="1"/>
  <c r="R218" i="27"/>
  <c r="S218" i="27" s="1"/>
  <c r="AG218" i="27" s="1"/>
  <c r="AN218" i="27" s="1"/>
  <c r="AT218" i="27" s="1"/>
  <c r="R208" i="27"/>
  <c r="S208" i="27" s="1"/>
  <c r="AG208" i="27" s="1"/>
  <c r="AN208" i="27" s="1"/>
  <c r="AT208" i="27" s="1"/>
  <c r="R215" i="27"/>
  <c r="S215" i="27" s="1"/>
  <c r="AG215" i="27" s="1"/>
  <c r="AN215" i="27" s="1"/>
  <c r="AT215" i="27" s="1"/>
  <c r="R205" i="27"/>
  <c r="S205" i="27" s="1"/>
  <c r="AG205" i="27" s="1"/>
  <c r="AN205" i="27" s="1"/>
  <c r="AT205" i="27" s="1"/>
  <c r="R214" i="27"/>
  <c r="S214" i="27" s="1"/>
  <c r="AG214" i="27" s="1"/>
  <c r="AN214" i="27" s="1"/>
  <c r="AT214" i="27" s="1"/>
  <c r="R221" i="27"/>
  <c r="S221" i="27" s="1"/>
  <c r="AG221" i="27" s="1"/>
  <c r="R211" i="27"/>
  <c r="S211" i="27" s="1"/>
  <c r="AG211" i="27" s="1"/>
  <c r="AN211" i="27" s="1"/>
  <c r="AT211" i="27" s="1"/>
  <c r="R201" i="27"/>
  <c r="S201" i="27" s="1"/>
  <c r="AG201" i="27" s="1"/>
  <c r="AN201" i="27" s="1"/>
  <c r="AT201" i="27" s="1"/>
  <c r="R209" i="27"/>
  <c r="S209" i="27" s="1"/>
  <c r="AG209" i="27" s="1"/>
  <c r="AN209" i="27" s="1"/>
  <c r="AT209" i="27" s="1"/>
  <c r="E5" i="23"/>
  <c r="I5" i="23"/>
  <c r="E209" i="61" l="1"/>
  <c r="E210" i="61"/>
  <c r="E199" i="61"/>
  <c r="E196" i="61"/>
  <c r="E217" i="61"/>
  <c r="E202" i="61"/>
  <c r="E216" i="61"/>
  <c r="E195" i="61"/>
  <c r="E204" i="61"/>
  <c r="E213" i="61"/>
  <c r="E208" i="61"/>
  <c r="E198" i="61"/>
  <c r="E197" i="61"/>
  <c r="E203" i="61"/>
  <c r="E205" i="61"/>
  <c r="E214" i="61"/>
  <c r="E200" i="61"/>
  <c r="F80" i="66"/>
  <c r="L80" i="66" s="1"/>
  <c r="E5" i="51"/>
  <c r="AN224" i="27"/>
  <c r="AT224" i="27" s="1"/>
  <c r="AN212" i="27"/>
  <c r="AT212" i="27" s="1"/>
  <c r="AN221" i="27"/>
  <c r="AT221" i="27" s="1"/>
  <c r="AN207" i="27"/>
  <c r="AT207" i="27" s="1"/>
  <c r="AN225" i="27"/>
  <c r="AT225" i="27" s="1"/>
  <c r="E207" i="61" l="1"/>
  <c r="E221" i="61"/>
  <c r="E212" i="61"/>
  <c r="E211" i="61"/>
  <c r="E220" i="61"/>
  <c r="E215" i="61"/>
  <c r="E206" i="61"/>
  <c r="E218" i="61"/>
  <c r="E219" i="61"/>
  <c r="E201" i="61"/>
  <c r="AY5" i="27" l="1"/>
  <c r="P240" i="27" l="1"/>
  <c r="N240" i="27"/>
  <c r="AM240" i="27" s="1"/>
  <c r="L240" i="27"/>
  <c r="A240" i="27"/>
  <c r="P239" i="27"/>
  <c r="N239" i="27"/>
  <c r="AM239" i="27" s="1"/>
  <c r="L239" i="27"/>
  <c r="A239" i="27"/>
  <c r="P238" i="27"/>
  <c r="N238" i="27"/>
  <c r="AM238" i="27" s="1"/>
  <c r="L238" i="27"/>
  <c r="A238" i="27"/>
  <c r="P237" i="27"/>
  <c r="N237" i="27"/>
  <c r="AM237" i="27" s="1"/>
  <c r="L237" i="27"/>
  <c r="A237" i="27"/>
  <c r="P236" i="27"/>
  <c r="N236" i="27"/>
  <c r="AM236" i="27" s="1"/>
  <c r="L236" i="27"/>
  <c r="A236" i="27"/>
  <c r="P235" i="27"/>
  <c r="N235" i="27"/>
  <c r="AM235" i="27" s="1"/>
  <c r="L235" i="27"/>
  <c r="A235" i="27"/>
  <c r="P234" i="27"/>
  <c r="N234" i="27"/>
  <c r="AM234" i="27" s="1"/>
  <c r="L234" i="27"/>
  <c r="A234" i="27"/>
  <c r="P233" i="27"/>
  <c r="N233" i="27"/>
  <c r="AM233" i="27" s="1"/>
  <c r="L233" i="27"/>
  <c r="A233" i="27"/>
  <c r="P232" i="27"/>
  <c r="N232" i="27"/>
  <c r="AM232" i="27" s="1"/>
  <c r="L232" i="27"/>
  <c r="A232" i="27"/>
  <c r="P231" i="27"/>
  <c r="N231" i="27"/>
  <c r="AM231" i="27" s="1"/>
  <c r="L231" i="27"/>
  <c r="A231" i="27"/>
  <c r="P230" i="27"/>
  <c r="N230" i="27"/>
  <c r="AM230" i="27" s="1"/>
  <c r="L230" i="27"/>
  <c r="A230" i="27"/>
  <c r="P229" i="27"/>
  <c r="N229" i="27"/>
  <c r="AM229" i="27" s="1"/>
  <c r="L229" i="27"/>
  <c r="A229" i="27"/>
  <c r="P228" i="27"/>
  <c r="N228" i="27"/>
  <c r="AM228" i="27" s="1"/>
  <c r="L228" i="27"/>
  <c r="A228" i="27"/>
  <c r="R237" i="27" l="1"/>
  <c r="S237" i="27" s="1"/>
  <c r="AG237" i="27" s="1"/>
  <c r="R235" i="27"/>
  <c r="S235" i="27" s="1"/>
  <c r="AG235" i="27" s="1"/>
  <c r="R238" i="27"/>
  <c r="S238" i="27" s="1"/>
  <c r="AG238" i="27" s="1"/>
  <c r="R240" i="27"/>
  <c r="S240" i="27" s="1"/>
  <c r="AG240" i="27" s="1"/>
  <c r="R230" i="27"/>
  <c r="S230" i="27" s="1"/>
  <c r="AG230" i="27" s="1"/>
  <c r="R229" i="27"/>
  <c r="S229" i="27" s="1"/>
  <c r="AG229" i="27" s="1"/>
  <c r="R234" i="27"/>
  <c r="S234" i="27" s="1"/>
  <c r="AG234" i="27" s="1"/>
  <c r="R231" i="27"/>
  <c r="S231" i="27" s="1"/>
  <c r="AG231" i="27" s="1"/>
  <c r="AN231" i="27" s="1"/>
  <c r="AT231" i="27" s="1"/>
  <c r="R239" i="27"/>
  <c r="S239" i="27" s="1"/>
  <c r="AG239" i="27" s="1"/>
  <c r="AN239" i="27" s="1"/>
  <c r="AT239" i="27" s="1"/>
  <c r="R228" i="27"/>
  <c r="S228" i="27" s="1"/>
  <c r="AG228" i="27" s="1"/>
  <c r="AN228" i="27" s="1"/>
  <c r="AT228" i="27" s="1"/>
  <c r="R236" i="27"/>
  <c r="S236" i="27" s="1"/>
  <c r="AG236" i="27" s="1"/>
  <c r="AN236" i="27" s="1"/>
  <c r="AT236" i="27" s="1"/>
  <c r="R233" i="27"/>
  <c r="S233" i="27" s="1"/>
  <c r="AG233" i="27" s="1"/>
  <c r="AN233" i="27" s="1"/>
  <c r="AT233" i="27" s="1"/>
  <c r="R232" i="27"/>
  <c r="S232" i="27" s="1"/>
  <c r="AG232" i="27" s="1"/>
  <c r="AN232" i="27" s="1"/>
  <c r="AT232" i="27" s="1"/>
  <c r="E226" i="61" l="1"/>
  <c r="E227" i="61"/>
  <c r="E222" i="61"/>
  <c r="E225" i="61"/>
  <c r="F81" i="66"/>
  <c r="L81" i="66" s="1"/>
  <c r="AN229" i="27"/>
  <c r="AT229" i="27" s="1"/>
  <c r="AN237" i="27"/>
  <c r="AT237" i="27" s="1"/>
  <c r="AN240" i="27"/>
  <c r="AT240" i="27" s="1"/>
  <c r="AN235" i="27"/>
  <c r="AT235" i="27" s="1"/>
  <c r="AN234" i="27"/>
  <c r="AT234" i="27" s="1"/>
  <c r="AN230" i="27"/>
  <c r="AT230" i="27" s="1"/>
  <c r="AN238" i="27"/>
  <c r="AT238" i="27" s="1"/>
  <c r="E230" i="61" l="1"/>
  <c r="E233" i="61"/>
  <c r="E229" i="61"/>
  <c r="E234" i="61"/>
  <c r="E231" i="61"/>
  <c r="E223" i="61"/>
  <c r="E228" i="61"/>
  <c r="E232" i="61"/>
  <c r="E224" i="61"/>
  <c r="G102" i="61"/>
  <c r="A102" i="61"/>
  <c r="I102" i="61" l="1"/>
  <c r="K102" i="61" s="1"/>
  <c r="E81" i="35" l="1"/>
  <c r="G81" i="35"/>
  <c r="H81" i="35"/>
  <c r="I81" i="35"/>
  <c r="J81" i="35"/>
  <c r="E82" i="35"/>
  <c r="G82" i="35"/>
  <c r="H82" i="35"/>
  <c r="I82" i="35"/>
  <c r="J82" i="35"/>
  <c r="E83" i="35"/>
  <c r="G83" i="35"/>
  <c r="H83" i="35"/>
  <c r="I83" i="35"/>
  <c r="J83" i="35"/>
  <c r="E84" i="35"/>
  <c r="G84" i="35"/>
  <c r="H84" i="35"/>
  <c r="I84" i="35"/>
  <c r="J84" i="35"/>
  <c r="E85" i="35"/>
  <c r="G85" i="35"/>
  <c r="H85" i="35"/>
  <c r="I85" i="35"/>
  <c r="J85" i="35"/>
  <c r="E86" i="35"/>
  <c r="G86" i="35"/>
  <c r="H86" i="35"/>
  <c r="I86" i="35"/>
  <c r="J86" i="35"/>
  <c r="E87" i="35"/>
  <c r="G87" i="35"/>
  <c r="H87" i="35"/>
  <c r="I87" i="35"/>
  <c r="J87" i="35"/>
  <c r="E88" i="35"/>
  <c r="G88" i="35"/>
  <c r="H88" i="35"/>
  <c r="I88" i="35"/>
  <c r="J88" i="35"/>
  <c r="E89" i="35"/>
  <c r="G89" i="35"/>
  <c r="H89" i="35"/>
  <c r="I89" i="35"/>
  <c r="J89" i="35"/>
  <c r="E90" i="35"/>
  <c r="G90" i="35"/>
  <c r="H90" i="35"/>
  <c r="I90" i="35"/>
  <c r="J90" i="35"/>
  <c r="E91" i="35"/>
  <c r="G91" i="35"/>
  <c r="H91" i="35"/>
  <c r="I91" i="35"/>
  <c r="J91" i="35"/>
  <c r="A118" i="35"/>
  <c r="A117" i="35"/>
  <c r="A116" i="35"/>
  <c r="A115" i="35"/>
  <c r="A114" i="35"/>
  <c r="A113" i="35"/>
  <c r="A112" i="35"/>
  <c r="A111" i="35"/>
  <c r="A110" i="35"/>
  <c r="A109" i="35"/>
  <c r="A108" i="35"/>
  <c r="A107" i="35"/>
  <c r="A106" i="35"/>
  <c r="A105" i="35"/>
  <c r="A104" i="35"/>
  <c r="A103" i="35"/>
  <c r="A102" i="35"/>
  <c r="A101" i="35"/>
  <c r="A100" i="35"/>
  <c r="A99" i="35"/>
  <c r="A98" i="35"/>
  <c r="A97" i="35"/>
  <c r="A96" i="35"/>
  <c r="A95" i="35"/>
  <c r="A94" i="35"/>
  <c r="A93" i="35"/>
  <c r="A92" i="35"/>
  <c r="A91" i="35"/>
  <c r="A90" i="35"/>
  <c r="A89" i="35"/>
  <c r="A88" i="35"/>
  <c r="A87" i="35"/>
  <c r="A86" i="35"/>
  <c r="A81" i="35"/>
  <c r="A82" i="35"/>
  <c r="A83" i="35"/>
  <c r="A84" i="35"/>
  <c r="A85" i="35"/>
  <c r="E114" i="35" l="1"/>
  <c r="G114" i="35"/>
  <c r="H114" i="35"/>
  <c r="I114" i="35"/>
  <c r="J114" i="35"/>
  <c r="BA5" i="27"/>
  <c r="P249" i="27" l="1"/>
  <c r="N249" i="27"/>
  <c r="AM249" i="27" s="1"/>
  <c r="L249" i="27"/>
  <c r="A249" i="27"/>
  <c r="P248" i="27"/>
  <c r="N248" i="27"/>
  <c r="AM248" i="27" s="1"/>
  <c r="L248" i="27"/>
  <c r="A248" i="27"/>
  <c r="P247" i="27"/>
  <c r="N247" i="27"/>
  <c r="AM247" i="27" s="1"/>
  <c r="L247" i="27"/>
  <c r="A247" i="27"/>
  <c r="P246" i="27"/>
  <c r="N246" i="27"/>
  <c r="AM246" i="27" s="1"/>
  <c r="L246" i="27"/>
  <c r="A246" i="27"/>
  <c r="P245" i="27"/>
  <c r="N245" i="27"/>
  <c r="AM245" i="27" s="1"/>
  <c r="L245" i="27"/>
  <c r="A245" i="27"/>
  <c r="P244" i="27"/>
  <c r="N244" i="27"/>
  <c r="AM244" i="27" s="1"/>
  <c r="L244" i="27"/>
  <c r="A244" i="27"/>
  <c r="P243" i="27"/>
  <c r="N243" i="27"/>
  <c r="AM243" i="27" s="1"/>
  <c r="L243" i="27"/>
  <c r="A243" i="27"/>
  <c r="P242" i="27"/>
  <c r="N242" i="27"/>
  <c r="AM242" i="27" s="1"/>
  <c r="L242" i="27"/>
  <c r="A242" i="27"/>
  <c r="M9" i="54"/>
  <c r="M10" i="54"/>
  <c r="M8" i="54"/>
  <c r="R243" i="27" l="1"/>
  <c r="S243" i="27" s="1"/>
  <c r="AG243" i="27" s="1"/>
  <c r="R247" i="27"/>
  <c r="S247" i="27" s="1"/>
  <c r="AG247" i="27" s="1"/>
  <c r="R242" i="27"/>
  <c r="S242" i="27" s="1"/>
  <c r="AG242" i="27" s="1"/>
  <c r="AN242" i="27" s="1"/>
  <c r="AT242" i="27" s="1"/>
  <c r="R244" i="27"/>
  <c r="S244" i="27" s="1"/>
  <c r="AG244" i="27" s="1"/>
  <c r="AN244" i="27" s="1"/>
  <c r="AT244" i="27" s="1"/>
  <c r="R246" i="27"/>
  <c r="S246" i="27" s="1"/>
  <c r="AG246" i="27" s="1"/>
  <c r="AN246" i="27" s="1"/>
  <c r="AT246" i="27" s="1"/>
  <c r="R245" i="27"/>
  <c r="S245" i="27" s="1"/>
  <c r="AG245" i="27" s="1"/>
  <c r="AN245" i="27" s="1"/>
  <c r="AT245" i="27" s="1"/>
  <c r="R249" i="27"/>
  <c r="S249" i="27" s="1"/>
  <c r="AG249" i="27" s="1"/>
  <c r="AN249" i="27" s="1"/>
  <c r="AT249" i="27" s="1"/>
  <c r="R248" i="27"/>
  <c r="S248" i="27" s="1"/>
  <c r="AG248" i="27" s="1"/>
  <c r="AN248" i="27" s="1"/>
  <c r="AT248" i="27" s="1"/>
  <c r="E238" i="61" l="1"/>
  <c r="E239" i="61"/>
  <c r="E236" i="61"/>
  <c r="AN243" i="27"/>
  <c r="AT243" i="27" s="1"/>
  <c r="AN247" i="27"/>
  <c r="AT247" i="27" s="1"/>
  <c r="G101" i="61"/>
  <c r="A101" i="61"/>
  <c r="E243" i="61" l="1"/>
  <c r="E242" i="61"/>
  <c r="E237" i="61"/>
  <c r="I101" i="61"/>
  <c r="K101" i="61" s="1"/>
  <c r="G693" i="61" l="1"/>
  <c r="A693" i="61"/>
  <c r="I693" i="61" l="1"/>
  <c r="K693" i="61" s="1"/>
  <c r="E116" i="35" l="1"/>
  <c r="G116" i="35"/>
  <c r="H116" i="35"/>
  <c r="I116" i="35"/>
  <c r="J116" i="35"/>
  <c r="E117" i="35"/>
  <c r="G117" i="35"/>
  <c r="H117" i="35"/>
  <c r="I117" i="35"/>
  <c r="J117" i="35"/>
  <c r="E118" i="35"/>
  <c r="G118" i="35"/>
  <c r="H118" i="35"/>
  <c r="I118" i="35"/>
  <c r="J118" i="35"/>
  <c r="E115" i="35"/>
  <c r="G115" i="35"/>
  <c r="H115" i="35"/>
  <c r="I115" i="35"/>
  <c r="J115" i="35"/>
  <c r="E113" i="35"/>
  <c r="H113" i="35"/>
  <c r="I113" i="35"/>
  <c r="J113" i="35"/>
  <c r="E7" i="65" l="1"/>
  <c r="F6" i="65"/>
  <c r="F5" i="65" l="1"/>
  <c r="F4" i="65"/>
  <c r="G110" i="61" l="1"/>
  <c r="A110" i="61"/>
  <c r="G109" i="61"/>
  <c r="A109" i="61"/>
  <c r="G108" i="61"/>
  <c r="A108" i="61"/>
  <c r="G107" i="61"/>
  <c r="A107" i="61"/>
  <c r="I109" i="61" l="1"/>
  <c r="K109" i="61" s="1"/>
  <c r="I110" i="61"/>
  <c r="K110" i="61" s="1"/>
  <c r="I107" i="61"/>
  <c r="K107" i="61" s="1"/>
  <c r="I108" i="61"/>
  <c r="K108" i="61" s="1"/>
  <c r="A5" i="23" l="1"/>
  <c r="A590" i="27" l="1"/>
  <c r="L590" i="27"/>
  <c r="N590" i="27"/>
  <c r="AM590" i="27" s="1"/>
  <c r="P590" i="27"/>
  <c r="A303" i="27"/>
  <c r="L303" i="27"/>
  <c r="N303" i="27"/>
  <c r="AM303" i="27" s="1"/>
  <c r="P303" i="27"/>
  <c r="AP1292" i="27"/>
  <c r="AR1292" i="27"/>
  <c r="AS1292" i="27"/>
  <c r="R303" i="27" l="1"/>
  <c r="S303" i="27" s="1"/>
  <c r="AG303" i="27" s="1"/>
  <c r="R590" i="27"/>
  <c r="S590" i="27" s="1"/>
  <c r="AG590" i="27" s="1"/>
  <c r="AN303" i="27" l="1"/>
  <c r="AT303" i="27" s="1"/>
  <c r="AN590" i="27"/>
  <c r="AT590" i="27" s="1"/>
  <c r="I8" i="54" l="1"/>
  <c r="A74" i="35" l="1"/>
  <c r="A75" i="35"/>
  <c r="A76" i="35"/>
  <c r="A77" i="35"/>
  <c r="J75" i="35"/>
  <c r="I75" i="35"/>
  <c r="H75" i="35"/>
  <c r="G75" i="35"/>
  <c r="E75" i="35"/>
  <c r="J109" i="35"/>
  <c r="I109" i="35"/>
  <c r="H109" i="35"/>
  <c r="G109" i="35"/>
  <c r="E109" i="35"/>
  <c r="G105" i="61" l="1"/>
  <c r="A105" i="61"/>
  <c r="G104" i="61"/>
  <c r="A104" i="61"/>
  <c r="G103" i="61"/>
  <c r="A103" i="61"/>
  <c r="G36" i="61"/>
  <c r="A36" i="61"/>
  <c r="G7" i="61"/>
  <c r="A7" i="61"/>
  <c r="I104" i="61" l="1"/>
  <c r="K104" i="61" s="1"/>
  <c r="I105" i="61"/>
  <c r="K105" i="61" s="1"/>
  <c r="I36" i="61"/>
  <c r="K36" i="61" s="1"/>
  <c r="I7" i="61"/>
  <c r="K7" i="61" s="1"/>
  <c r="I103" i="61"/>
  <c r="K103" i="61" s="1"/>
  <c r="G183" i="61" l="1"/>
  <c r="A183" i="61"/>
  <c r="G182" i="61"/>
  <c r="A182" i="61"/>
  <c r="G181" i="61"/>
  <c r="A181" i="61"/>
  <c r="G180" i="61"/>
  <c r="A180" i="61"/>
  <c r="G179" i="61"/>
  <c r="A179" i="61"/>
  <c r="G178" i="61"/>
  <c r="A178" i="61"/>
  <c r="G177" i="61"/>
  <c r="A177" i="61"/>
  <c r="G176" i="61"/>
  <c r="A176" i="61"/>
  <c r="G175" i="61"/>
  <c r="A175" i="61"/>
  <c r="G174" i="61"/>
  <c r="A174" i="61"/>
  <c r="G173" i="61"/>
  <c r="A173" i="61"/>
  <c r="G172" i="61"/>
  <c r="A172" i="61"/>
  <c r="G171" i="61"/>
  <c r="A171" i="61"/>
  <c r="G170" i="61"/>
  <c r="A170" i="61"/>
  <c r="G169" i="61"/>
  <c r="A169" i="61"/>
  <c r="G168" i="61"/>
  <c r="A168" i="61"/>
  <c r="G167" i="61"/>
  <c r="A167" i="61"/>
  <c r="G166" i="61"/>
  <c r="A166" i="61"/>
  <c r="G165" i="61"/>
  <c r="A165" i="61"/>
  <c r="G164" i="61"/>
  <c r="A164" i="61"/>
  <c r="G163" i="61"/>
  <c r="A163" i="61"/>
  <c r="G162" i="61"/>
  <c r="A162" i="61"/>
  <c r="G161" i="61"/>
  <c r="A161" i="61"/>
  <c r="G160" i="61"/>
  <c r="A160" i="61"/>
  <c r="G159" i="61"/>
  <c r="A159" i="61"/>
  <c r="G158" i="61"/>
  <c r="A158" i="61"/>
  <c r="G157" i="61"/>
  <c r="A157" i="61"/>
  <c r="G156" i="61"/>
  <c r="A156" i="61"/>
  <c r="G155" i="61"/>
  <c r="A155" i="61"/>
  <c r="G154" i="61"/>
  <c r="A154" i="61"/>
  <c r="G153" i="61"/>
  <c r="A153" i="61"/>
  <c r="G152" i="61"/>
  <c r="A152" i="61"/>
  <c r="G151" i="61"/>
  <c r="A151" i="61"/>
  <c r="G150" i="61"/>
  <c r="A150" i="61"/>
  <c r="G149" i="61"/>
  <c r="A149" i="61"/>
  <c r="G148" i="61"/>
  <c r="A148" i="61"/>
  <c r="G147" i="61"/>
  <c r="A147" i="61"/>
  <c r="G146" i="61"/>
  <c r="A146" i="61"/>
  <c r="G145" i="61"/>
  <c r="A145" i="61"/>
  <c r="G144" i="61"/>
  <c r="A144" i="61"/>
  <c r="G143" i="61"/>
  <c r="A143" i="61"/>
  <c r="G142" i="61"/>
  <c r="A142" i="61"/>
  <c r="G141" i="61"/>
  <c r="A141" i="61"/>
  <c r="G140" i="61"/>
  <c r="A140" i="61"/>
  <c r="G139" i="61"/>
  <c r="A139" i="61"/>
  <c r="G138" i="61"/>
  <c r="A138" i="61"/>
  <c r="G137" i="61"/>
  <c r="A137" i="61"/>
  <c r="G136" i="61"/>
  <c r="A136" i="61"/>
  <c r="G135" i="61"/>
  <c r="A135" i="61"/>
  <c r="G134" i="61"/>
  <c r="A134" i="61"/>
  <c r="G133" i="61"/>
  <c r="A133" i="61"/>
  <c r="G132" i="61"/>
  <c r="A132" i="61"/>
  <c r="G131" i="61"/>
  <c r="A131" i="61"/>
  <c r="G130" i="61"/>
  <c r="A130" i="61"/>
  <c r="G129" i="61"/>
  <c r="A129" i="61"/>
  <c r="G128" i="61"/>
  <c r="A128" i="61"/>
  <c r="G127" i="61"/>
  <c r="A127" i="61"/>
  <c r="G126" i="61"/>
  <c r="A126" i="61"/>
  <c r="G125" i="61"/>
  <c r="A125" i="61"/>
  <c r="G124" i="61"/>
  <c r="A124" i="61"/>
  <c r="G123" i="61"/>
  <c r="A123" i="61"/>
  <c r="G122" i="61"/>
  <c r="A122" i="61"/>
  <c r="G121" i="61"/>
  <c r="A121" i="61"/>
  <c r="G120" i="61"/>
  <c r="A120" i="61"/>
  <c r="G119" i="61"/>
  <c r="A119" i="61"/>
  <c r="G118" i="61"/>
  <c r="A118" i="61"/>
  <c r="G117" i="61"/>
  <c r="A117" i="61"/>
  <c r="G116" i="61"/>
  <c r="A116" i="61"/>
  <c r="G115" i="61"/>
  <c r="A115" i="61"/>
  <c r="G114" i="61"/>
  <c r="A114" i="61"/>
  <c r="G113" i="61"/>
  <c r="A113" i="61"/>
  <c r="G112" i="61"/>
  <c r="A112" i="61"/>
  <c r="G255" i="61"/>
  <c r="A255" i="61"/>
  <c r="G254" i="61"/>
  <c r="A254" i="61"/>
  <c r="G253" i="61"/>
  <c r="A253" i="61"/>
  <c r="G252" i="61"/>
  <c r="A252" i="61"/>
  <c r="G251" i="61"/>
  <c r="A251" i="61"/>
  <c r="G250" i="61"/>
  <c r="A250" i="61"/>
  <c r="G249" i="61"/>
  <c r="A249" i="61"/>
  <c r="G248" i="61"/>
  <c r="A248" i="61"/>
  <c r="G247" i="61"/>
  <c r="A247" i="61"/>
  <c r="G246" i="61"/>
  <c r="A246" i="61"/>
  <c r="G245" i="61"/>
  <c r="A245" i="61"/>
  <c r="G244" i="61"/>
  <c r="A244" i="61"/>
  <c r="G243" i="61"/>
  <c r="A243" i="61"/>
  <c r="G242" i="61"/>
  <c r="A242" i="61"/>
  <c r="G241" i="61"/>
  <c r="A241" i="61"/>
  <c r="G240" i="61"/>
  <c r="A240" i="61"/>
  <c r="G239" i="61"/>
  <c r="A239" i="61"/>
  <c r="G238" i="61"/>
  <c r="A238" i="61"/>
  <c r="G237" i="61"/>
  <c r="A237" i="61"/>
  <c r="G236" i="61"/>
  <c r="A236" i="61"/>
  <c r="G235" i="61"/>
  <c r="A235" i="61"/>
  <c r="G234" i="61"/>
  <c r="A234" i="61"/>
  <c r="G233" i="61"/>
  <c r="A233" i="61"/>
  <c r="G232" i="61"/>
  <c r="A232" i="61"/>
  <c r="G231" i="61"/>
  <c r="A231" i="61"/>
  <c r="G230" i="61"/>
  <c r="A230" i="61"/>
  <c r="G229" i="61"/>
  <c r="A229" i="61"/>
  <c r="G228" i="61"/>
  <c r="A228" i="61"/>
  <c r="G227" i="61"/>
  <c r="A227" i="61"/>
  <c r="G226" i="61"/>
  <c r="A226" i="61"/>
  <c r="G225" i="61"/>
  <c r="A225" i="61"/>
  <c r="G224" i="61"/>
  <c r="A224" i="61"/>
  <c r="G223" i="61"/>
  <c r="A223" i="61"/>
  <c r="G222" i="61"/>
  <c r="A222" i="61"/>
  <c r="G221" i="61"/>
  <c r="A221" i="61"/>
  <c r="G220" i="61"/>
  <c r="A220" i="61"/>
  <c r="G219" i="61"/>
  <c r="A219" i="61"/>
  <c r="G218" i="61"/>
  <c r="A218" i="61"/>
  <c r="G217" i="61"/>
  <c r="A217" i="61"/>
  <c r="G216" i="61"/>
  <c r="A216" i="61"/>
  <c r="G215" i="61"/>
  <c r="A215" i="61"/>
  <c r="G214" i="61"/>
  <c r="A214" i="61"/>
  <c r="G213" i="61"/>
  <c r="A213" i="61"/>
  <c r="G212" i="61"/>
  <c r="A212" i="61"/>
  <c r="G211" i="61"/>
  <c r="A211" i="61"/>
  <c r="G210" i="61"/>
  <c r="A210" i="61"/>
  <c r="G209" i="61"/>
  <c r="A209" i="61"/>
  <c r="G208" i="61"/>
  <c r="A208" i="61"/>
  <c r="G207" i="61"/>
  <c r="A207" i="61"/>
  <c r="G206" i="61"/>
  <c r="A206" i="61"/>
  <c r="G205" i="61"/>
  <c r="A205" i="61"/>
  <c r="G204" i="61"/>
  <c r="A204" i="61"/>
  <c r="G203" i="61"/>
  <c r="A203" i="61"/>
  <c r="G202" i="61"/>
  <c r="A202" i="61"/>
  <c r="G201" i="61"/>
  <c r="A201" i="61"/>
  <c r="G200" i="61"/>
  <c r="A200" i="61"/>
  <c r="G199" i="61"/>
  <c r="A199" i="61"/>
  <c r="G198" i="61"/>
  <c r="A198" i="61"/>
  <c r="G197" i="61"/>
  <c r="A197" i="61"/>
  <c r="G196" i="61"/>
  <c r="A196" i="61"/>
  <c r="G195" i="61"/>
  <c r="A195" i="61"/>
  <c r="G194" i="61"/>
  <c r="A194" i="61"/>
  <c r="G193" i="61"/>
  <c r="A193" i="61"/>
  <c r="G192" i="61"/>
  <c r="A192" i="61"/>
  <c r="G191" i="61"/>
  <c r="A191" i="61"/>
  <c r="G190" i="61"/>
  <c r="A190" i="61"/>
  <c r="G189" i="61"/>
  <c r="A189" i="61"/>
  <c r="G188" i="61"/>
  <c r="A188" i="61"/>
  <c r="G187" i="61"/>
  <c r="A187" i="61"/>
  <c r="G186" i="61"/>
  <c r="A186" i="61"/>
  <c r="G185" i="61"/>
  <c r="A185" i="61"/>
  <c r="G184" i="61"/>
  <c r="A184" i="61"/>
  <c r="I195" i="61" l="1"/>
  <c r="K195" i="61" s="1"/>
  <c r="I203" i="61"/>
  <c r="K203" i="61" s="1"/>
  <c r="I211" i="61"/>
  <c r="K211" i="61" s="1"/>
  <c r="I219" i="61"/>
  <c r="K219" i="61" s="1"/>
  <c r="I227" i="61"/>
  <c r="K227" i="61" s="1"/>
  <c r="I235" i="61"/>
  <c r="K235" i="61" s="1"/>
  <c r="I179" i="61"/>
  <c r="K179" i="61" s="1"/>
  <c r="I243" i="61"/>
  <c r="K243" i="61" s="1"/>
  <c r="I251" i="61"/>
  <c r="K251" i="61" s="1"/>
  <c r="I115" i="61"/>
  <c r="K115" i="61" s="1"/>
  <c r="I123" i="61"/>
  <c r="K123" i="61" s="1"/>
  <c r="I131" i="61"/>
  <c r="K131" i="61" s="1"/>
  <c r="I139" i="61"/>
  <c r="K139" i="61" s="1"/>
  <c r="I147" i="61"/>
  <c r="K147" i="61" s="1"/>
  <c r="I155" i="61"/>
  <c r="K155" i="61" s="1"/>
  <c r="I163" i="61"/>
  <c r="K163" i="61" s="1"/>
  <c r="I171" i="61"/>
  <c r="K171" i="61" s="1"/>
  <c r="I187" i="61"/>
  <c r="K187" i="61" s="1"/>
  <c r="I181" i="61"/>
  <c r="K181" i="61" s="1"/>
  <c r="I185" i="61"/>
  <c r="K185" i="61" s="1"/>
  <c r="I193" i="61"/>
  <c r="K193" i="61" s="1"/>
  <c r="I180" i="61"/>
  <c r="K180" i="61" s="1"/>
  <c r="I201" i="61"/>
  <c r="K201" i="61" s="1"/>
  <c r="I209" i="61"/>
  <c r="K209" i="61" s="1"/>
  <c r="I217" i="61"/>
  <c r="K217" i="61" s="1"/>
  <c r="I225" i="61"/>
  <c r="K225" i="61" s="1"/>
  <c r="I233" i="61"/>
  <c r="K233" i="61" s="1"/>
  <c r="I241" i="61"/>
  <c r="K241" i="61" s="1"/>
  <c r="I249" i="61"/>
  <c r="K249" i="61" s="1"/>
  <c r="I113" i="61"/>
  <c r="K113" i="61" s="1"/>
  <c r="I121" i="61"/>
  <c r="K121" i="61" s="1"/>
  <c r="I129" i="61"/>
  <c r="K129" i="61" s="1"/>
  <c r="I137" i="61"/>
  <c r="K137" i="61" s="1"/>
  <c r="I145" i="61"/>
  <c r="K145" i="61" s="1"/>
  <c r="I153" i="61"/>
  <c r="K153" i="61" s="1"/>
  <c r="I161" i="61"/>
  <c r="K161" i="61" s="1"/>
  <c r="I191" i="61"/>
  <c r="K191" i="61" s="1"/>
  <c r="I199" i="61"/>
  <c r="K199" i="61" s="1"/>
  <c r="I207" i="61"/>
  <c r="K207" i="61" s="1"/>
  <c r="I215" i="61"/>
  <c r="K215" i="61" s="1"/>
  <c r="I223" i="61"/>
  <c r="K223" i="61" s="1"/>
  <c r="I231" i="61"/>
  <c r="K231" i="61" s="1"/>
  <c r="I239" i="61"/>
  <c r="K239" i="61" s="1"/>
  <c r="I247" i="61"/>
  <c r="K247" i="61" s="1"/>
  <c r="I255" i="61"/>
  <c r="K255" i="61" s="1"/>
  <c r="I119" i="61"/>
  <c r="K119" i="61" s="1"/>
  <c r="I127" i="61"/>
  <c r="K127" i="61" s="1"/>
  <c r="I135" i="61"/>
  <c r="K135" i="61" s="1"/>
  <c r="I143" i="61"/>
  <c r="K143" i="61" s="1"/>
  <c r="I151" i="61"/>
  <c r="K151" i="61" s="1"/>
  <c r="I159" i="61"/>
  <c r="K159" i="61" s="1"/>
  <c r="I167" i="61"/>
  <c r="K167" i="61" s="1"/>
  <c r="I183" i="61"/>
  <c r="K183" i="61" s="1"/>
  <c r="I175" i="61"/>
  <c r="K175" i="61" s="1"/>
  <c r="I184" i="61"/>
  <c r="K184" i="61" s="1"/>
  <c r="I192" i="61"/>
  <c r="K192" i="61" s="1"/>
  <c r="I200" i="61"/>
  <c r="K200" i="61" s="1"/>
  <c r="I208" i="61"/>
  <c r="K208" i="61" s="1"/>
  <c r="I216" i="61"/>
  <c r="K216" i="61" s="1"/>
  <c r="I224" i="61"/>
  <c r="K224" i="61" s="1"/>
  <c r="I232" i="61"/>
  <c r="K232" i="61" s="1"/>
  <c r="I240" i="61"/>
  <c r="K240" i="61" s="1"/>
  <c r="I248" i="61"/>
  <c r="K248" i="61" s="1"/>
  <c r="I112" i="61"/>
  <c r="K112" i="61" s="1"/>
  <c r="I120" i="61"/>
  <c r="K120" i="61" s="1"/>
  <c r="I128" i="61"/>
  <c r="K128" i="61" s="1"/>
  <c r="I136" i="61"/>
  <c r="K136" i="61" s="1"/>
  <c r="I144" i="61"/>
  <c r="K144" i="61" s="1"/>
  <c r="I152" i="61"/>
  <c r="K152" i="61" s="1"/>
  <c r="I160" i="61"/>
  <c r="K160" i="61" s="1"/>
  <c r="I168" i="61"/>
  <c r="K168" i="61" s="1"/>
  <c r="I176" i="61"/>
  <c r="K176" i="61" s="1"/>
  <c r="I114" i="61"/>
  <c r="K114" i="61" s="1"/>
  <c r="I122" i="61"/>
  <c r="K122" i="61" s="1"/>
  <c r="I130" i="61"/>
  <c r="K130" i="61" s="1"/>
  <c r="I138" i="61"/>
  <c r="K138" i="61" s="1"/>
  <c r="I146" i="61"/>
  <c r="K146" i="61" s="1"/>
  <c r="I154" i="61"/>
  <c r="K154" i="61" s="1"/>
  <c r="I162" i="61"/>
  <c r="K162" i="61" s="1"/>
  <c r="I170" i="61"/>
  <c r="K170" i="61" s="1"/>
  <c r="I178" i="61"/>
  <c r="K178" i="61" s="1"/>
  <c r="I188" i="61"/>
  <c r="K188" i="61" s="1"/>
  <c r="I140" i="61"/>
  <c r="K140" i="61" s="1"/>
  <c r="I148" i="61"/>
  <c r="K148" i="61" s="1"/>
  <c r="I156" i="61"/>
  <c r="K156" i="61" s="1"/>
  <c r="I164" i="61"/>
  <c r="K164" i="61" s="1"/>
  <c r="I172" i="61"/>
  <c r="K172" i="61" s="1"/>
  <c r="I169" i="61"/>
  <c r="K169" i="61" s="1"/>
  <c r="I177" i="61"/>
  <c r="K177" i="61" s="1"/>
  <c r="I189" i="61"/>
  <c r="K189" i="61" s="1"/>
  <c r="I197" i="61"/>
  <c r="K197" i="61" s="1"/>
  <c r="I205" i="61"/>
  <c r="K205" i="61" s="1"/>
  <c r="I213" i="61"/>
  <c r="K213" i="61" s="1"/>
  <c r="I221" i="61"/>
  <c r="K221" i="61" s="1"/>
  <c r="I229" i="61"/>
  <c r="K229" i="61" s="1"/>
  <c r="I237" i="61"/>
  <c r="K237" i="61" s="1"/>
  <c r="I245" i="61"/>
  <c r="K245" i="61" s="1"/>
  <c r="I253" i="61"/>
  <c r="K253" i="61" s="1"/>
  <c r="I117" i="61"/>
  <c r="K117" i="61" s="1"/>
  <c r="I125" i="61"/>
  <c r="K125" i="61" s="1"/>
  <c r="I133" i="61"/>
  <c r="K133" i="61" s="1"/>
  <c r="I141" i="61"/>
  <c r="K141" i="61" s="1"/>
  <c r="I149" i="61"/>
  <c r="K149" i="61" s="1"/>
  <c r="I157" i="61"/>
  <c r="K157" i="61" s="1"/>
  <c r="I165" i="61"/>
  <c r="K165" i="61" s="1"/>
  <c r="I173" i="61"/>
  <c r="K173" i="61" s="1"/>
  <c r="I186" i="61"/>
  <c r="K186" i="61" s="1"/>
  <c r="I194" i="61"/>
  <c r="K194" i="61" s="1"/>
  <c r="I202" i="61"/>
  <c r="K202" i="61" s="1"/>
  <c r="I210" i="61"/>
  <c r="K210" i="61" s="1"/>
  <c r="I218" i="61"/>
  <c r="K218" i="61" s="1"/>
  <c r="I226" i="61"/>
  <c r="K226" i="61" s="1"/>
  <c r="I234" i="61"/>
  <c r="K234" i="61" s="1"/>
  <c r="I242" i="61"/>
  <c r="K242" i="61" s="1"/>
  <c r="I250" i="61"/>
  <c r="K250" i="61" s="1"/>
  <c r="I196" i="61"/>
  <c r="K196" i="61" s="1"/>
  <c r="I204" i="61"/>
  <c r="K204" i="61" s="1"/>
  <c r="I212" i="61"/>
  <c r="K212" i="61" s="1"/>
  <c r="I220" i="61"/>
  <c r="K220" i="61" s="1"/>
  <c r="I228" i="61"/>
  <c r="K228" i="61" s="1"/>
  <c r="I236" i="61"/>
  <c r="K236" i="61" s="1"/>
  <c r="I244" i="61"/>
  <c r="K244" i="61" s="1"/>
  <c r="I252" i="61"/>
  <c r="K252" i="61" s="1"/>
  <c r="I116" i="61"/>
  <c r="K116" i="61" s="1"/>
  <c r="I124" i="61"/>
  <c r="K124" i="61" s="1"/>
  <c r="I132" i="61"/>
  <c r="K132" i="61" s="1"/>
  <c r="I190" i="61"/>
  <c r="K190" i="61" s="1"/>
  <c r="I198" i="61"/>
  <c r="K198" i="61" s="1"/>
  <c r="I206" i="61"/>
  <c r="K206" i="61" s="1"/>
  <c r="I214" i="61"/>
  <c r="K214" i="61" s="1"/>
  <c r="I222" i="61"/>
  <c r="K222" i="61" s="1"/>
  <c r="I230" i="61"/>
  <c r="K230" i="61" s="1"/>
  <c r="I238" i="61"/>
  <c r="K238" i="61" s="1"/>
  <c r="I246" i="61"/>
  <c r="K246" i="61" s="1"/>
  <c r="I254" i="61"/>
  <c r="K254" i="61" s="1"/>
  <c r="I118" i="61"/>
  <c r="K118" i="61" s="1"/>
  <c r="I126" i="61"/>
  <c r="K126" i="61" s="1"/>
  <c r="I134" i="61"/>
  <c r="K134" i="61" s="1"/>
  <c r="I142" i="61"/>
  <c r="K142" i="61" s="1"/>
  <c r="I150" i="61"/>
  <c r="K150" i="61" s="1"/>
  <c r="I158" i="61"/>
  <c r="K158" i="61" s="1"/>
  <c r="I166" i="61"/>
  <c r="K166" i="61" s="1"/>
  <c r="I174" i="61"/>
  <c r="K174" i="61" s="1"/>
  <c r="I182" i="61"/>
  <c r="K182" i="61" s="1"/>
  <c r="E14" i="35" l="1"/>
  <c r="G14" i="35"/>
  <c r="H14" i="35"/>
  <c r="I14" i="35"/>
  <c r="J14" i="35"/>
  <c r="E15" i="35"/>
  <c r="G15" i="35"/>
  <c r="H15" i="35"/>
  <c r="I15" i="35"/>
  <c r="J15" i="35"/>
  <c r="E16" i="35"/>
  <c r="G16" i="35"/>
  <c r="H16" i="35"/>
  <c r="I16" i="35"/>
  <c r="J16" i="35"/>
  <c r="E17" i="35"/>
  <c r="G17" i="35"/>
  <c r="H17" i="35"/>
  <c r="I17" i="35"/>
  <c r="J17" i="35"/>
  <c r="E18" i="35"/>
  <c r="G18" i="35"/>
  <c r="H18" i="35"/>
  <c r="I18" i="35"/>
  <c r="J18" i="35"/>
  <c r="E19" i="35"/>
  <c r="G19" i="35"/>
  <c r="H19" i="35"/>
  <c r="I19" i="35"/>
  <c r="J19" i="35"/>
  <c r="E20" i="35"/>
  <c r="G20" i="35"/>
  <c r="H20" i="35"/>
  <c r="I20" i="35"/>
  <c r="J20" i="35"/>
  <c r="E21" i="35"/>
  <c r="G21" i="35"/>
  <c r="H21" i="35"/>
  <c r="I21" i="35"/>
  <c r="J21" i="35"/>
  <c r="E22" i="35"/>
  <c r="G22" i="35"/>
  <c r="H22" i="35"/>
  <c r="J22" i="35"/>
  <c r="E23" i="35"/>
  <c r="G23" i="35"/>
  <c r="H23" i="35"/>
  <c r="I23" i="35"/>
  <c r="J23" i="35"/>
  <c r="E24" i="35"/>
  <c r="G24" i="35"/>
  <c r="H24" i="35"/>
  <c r="I24" i="35"/>
  <c r="J24" i="35"/>
  <c r="E25" i="35"/>
  <c r="G25" i="35"/>
  <c r="H25" i="35"/>
  <c r="I25" i="35"/>
  <c r="J25" i="35"/>
  <c r="E26" i="35"/>
  <c r="G26" i="35"/>
  <c r="H26" i="35"/>
  <c r="I26" i="35"/>
  <c r="J26" i="35"/>
  <c r="E28" i="35"/>
  <c r="G28" i="35"/>
  <c r="H28" i="35"/>
  <c r="I28" i="35"/>
  <c r="J28" i="35"/>
  <c r="E29" i="35"/>
  <c r="G29" i="35"/>
  <c r="H29" i="35"/>
  <c r="I29" i="35"/>
  <c r="J29" i="35"/>
  <c r="E30" i="35"/>
  <c r="G30" i="35"/>
  <c r="H30" i="35"/>
  <c r="I30" i="35"/>
  <c r="J30" i="35"/>
  <c r="E31" i="35"/>
  <c r="G31" i="35"/>
  <c r="H31" i="35"/>
  <c r="I31" i="35"/>
  <c r="J31" i="35"/>
  <c r="E32" i="35"/>
  <c r="G32" i="35"/>
  <c r="H32" i="35"/>
  <c r="I32" i="35"/>
  <c r="J32" i="35"/>
  <c r="E33" i="35"/>
  <c r="G33" i="35"/>
  <c r="H33" i="35"/>
  <c r="I33" i="35"/>
  <c r="J33" i="35"/>
  <c r="E34" i="35"/>
  <c r="G34" i="35"/>
  <c r="H34" i="35"/>
  <c r="I34" i="35"/>
  <c r="J34" i="35"/>
  <c r="E35" i="35"/>
  <c r="G35" i="35"/>
  <c r="H35" i="35"/>
  <c r="I35" i="35"/>
  <c r="J35" i="35"/>
  <c r="E36" i="35"/>
  <c r="G36" i="35"/>
  <c r="H36" i="35"/>
  <c r="I36" i="35"/>
  <c r="J36" i="35"/>
  <c r="E37" i="35"/>
  <c r="G37" i="35"/>
  <c r="H37" i="35"/>
  <c r="I37" i="35"/>
  <c r="J37" i="35"/>
  <c r="E38" i="35"/>
  <c r="G38" i="35"/>
  <c r="H38" i="35"/>
  <c r="I38" i="35"/>
  <c r="J38" i="35"/>
  <c r="E39" i="35"/>
  <c r="G39" i="35"/>
  <c r="H39" i="35"/>
  <c r="I39" i="35"/>
  <c r="J39" i="35"/>
  <c r="E40" i="35"/>
  <c r="G40" i="35"/>
  <c r="H40" i="35"/>
  <c r="I40" i="35"/>
  <c r="J40" i="35"/>
  <c r="E41" i="35"/>
  <c r="G41" i="35"/>
  <c r="H41" i="35"/>
  <c r="I41" i="35"/>
  <c r="J41" i="35"/>
  <c r="E42" i="35"/>
  <c r="G42" i="35"/>
  <c r="H42" i="35"/>
  <c r="I42" i="35"/>
  <c r="J42" i="35"/>
  <c r="E43" i="35"/>
  <c r="G43" i="35"/>
  <c r="H43" i="35"/>
  <c r="I43" i="35"/>
  <c r="J43" i="35"/>
  <c r="E44" i="35"/>
  <c r="G44" i="35"/>
  <c r="H44" i="35"/>
  <c r="I44" i="35"/>
  <c r="J44" i="35"/>
  <c r="E45" i="35"/>
  <c r="G45" i="35"/>
  <c r="H45" i="35"/>
  <c r="I45" i="35"/>
  <c r="J45" i="35"/>
  <c r="E46" i="35"/>
  <c r="G46" i="35"/>
  <c r="H46" i="35"/>
  <c r="I46" i="35"/>
  <c r="J46" i="35"/>
  <c r="E47" i="35"/>
  <c r="G47" i="35"/>
  <c r="H47" i="35"/>
  <c r="I47" i="35"/>
  <c r="J47" i="35"/>
  <c r="E48" i="35"/>
  <c r="G48" i="35"/>
  <c r="H48" i="35"/>
  <c r="I48" i="35"/>
  <c r="J48" i="35"/>
  <c r="E49" i="35"/>
  <c r="G49" i="35"/>
  <c r="H49" i="35"/>
  <c r="I49" i="35"/>
  <c r="J49" i="35"/>
  <c r="E50" i="35"/>
  <c r="G50" i="35"/>
  <c r="H50" i="35"/>
  <c r="I50" i="35"/>
  <c r="J50" i="35"/>
  <c r="E51" i="35"/>
  <c r="G51" i="35"/>
  <c r="H51" i="35"/>
  <c r="I51" i="35"/>
  <c r="J51" i="35"/>
  <c r="E52" i="35"/>
  <c r="G52" i="35"/>
  <c r="H52" i="35"/>
  <c r="I52" i="35"/>
  <c r="J52" i="35"/>
  <c r="E53" i="35"/>
  <c r="G53" i="35"/>
  <c r="H53" i="35"/>
  <c r="I53" i="35"/>
  <c r="J53" i="35"/>
  <c r="E54" i="35"/>
  <c r="G54" i="35"/>
  <c r="H54" i="35"/>
  <c r="I54" i="35"/>
  <c r="J54" i="35"/>
  <c r="E55" i="35"/>
  <c r="G55" i="35"/>
  <c r="H55" i="35"/>
  <c r="I55" i="35"/>
  <c r="J55" i="35"/>
  <c r="E56" i="35"/>
  <c r="G56" i="35"/>
  <c r="H56" i="35"/>
  <c r="I56" i="35"/>
  <c r="J56" i="35"/>
  <c r="E57" i="35"/>
  <c r="G57" i="35"/>
  <c r="H57" i="35"/>
  <c r="I57" i="35"/>
  <c r="J57" i="35"/>
  <c r="E58" i="35"/>
  <c r="G58" i="35"/>
  <c r="H58" i="35"/>
  <c r="I58" i="35"/>
  <c r="J58" i="35"/>
  <c r="E59" i="35"/>
  <c r="G59" i="35"/>
  <c r="H59" i="35"/>
  <c r="I59" i="35"/>
  <c r="J59" i="35"/>
  <c r="E60" i="35"/>
  <c r="G60" i="35"/>
  <c r="H60" i="35"/>
  <c r="I60" i="35"/>
  <c r="J60" i="35"/>
  <c r="E61" i="35"/>
  <c r="G61" i="35"/>
  <c r="H61" i="35"/>
  <c r="I61" i="35"/>
  <c r="J61" i="35"/>
  <c r="E62" i="35"/>
  <c r="G62" i="35"/>
  <c r="H62" i="35"/>
  <c r="I62" i="35"/>
  <c r="J62" i="35"/>
  <c r="E63" i="35"/>
  <c r="G63" i="35"/>
  <c r="H63" i="35"/>
  <c r="I63" i="35"/>
  <c r="J63" i="35"/>
  <c r="E64" i="35"/>
  <c r="G64" i="35"/>
  <c r="H64" i="35"/>
  <c r="I64" i="35"/>
  <c r="J64" i="35"/>
  <c r="E65" i="35"/>
  <c r="G65" i="35"/>
  <c r="H65" i="35"/>
  <c r="I65" i="35"/>
  <c r="J65" i="35"/>
  <c r="E66" i="35"/>
  <c r="G66" i="35"/>
  <c r="H66" i="35"/>
  <c r="I66" i="35"/>
  <c r="J66" i="35"/>
  <c r="E67" i="35"/>
  <c r="G67" i="35"/>
  <c r="H67" i="35"/>
  <c r="I67" i="35"/>
  <c r="J67" i="35"/>
  <c r="E68" i="35"/>
  <c r="G68" i="35"/>
  <c r="H68" i="35"/>
  <c r="I68" i="35"/>
  <c r="J68" i="35"/>
  <c r="E69" i="35"/>
  <c r="G69" i="35"/>
  <c r="H69" i="35"/>
  <c r="I69" i="35"/>
  <c r="J69" i="35"/>
  <c r="E70" i="35"/>
  <c r="G70" i="35"/>
  <c r="H70" i="35"/>
  <c r="I70" i="35"/>
  <c r="J70" i="35"/>
  <c r="E71" i="35"/>
  <c r="G71" i="35"/>
  <c r="H71" i="35"/>
  <c r="I71" i="35"/>
  <c r="J71" i="35"/>
  <c r="E72" i="35"/>
  <c r="G72" i="35"/>
  <c r="H72" i="35"/>
  <c r="I72" i="35"/>
  <c r="J72" i="35"/>
  <c r="E73" i="35"/>
  <c r="G73" i="35"/>
  <c r="H73" i="35"/>
  <c r="I73" i="35"/>
  <c r="J73" i="35"/>
  <c r="E74" i="35"/>
  <c r="G74" i="35"/>
  <c r="H74" i="35"/>
  <c r="I74" i="35"/>
  <c r="J74" i="35"/>
  <c r="E76" i="35"/>
  <c r="G76" i="35"/>
  <c r="H76" i="35"/>
  <c r="I76" i="35"/>
  <c r="J76" i="35"/>
  <c r="E77" i="35"/>
  <c r="G77" i="35"/>
  <c r="H77" i="35"/>
  <c r="I77" i="35"/>
  <c r="J77" i="35"/>
  <c r="E78" i="35"/>
  <c r="G78" i="35"/>
  <c r="H78" i="35"/>
  <c r="I78" i="35"/>
  <c r="J78" i="35"/>
  <c r="E79" i="35"/>
  <c r="G79" i="35"/>
  <c r="H79" i="35"/>
  <c r="I79" i="35"/>
  <c r="J79" i="35"/>
  <c r="E80" i="35"/>
  <c r="G80" i="35"/>
  <c r="H80" i="35"/>
  <c r="I80" i="35"/>
  <c r="J80" i="35"/>
  <c r="E92" i="35"/>
  <c r="G92" i="35"/>
  <c r="H92" i="35"/>
  <c r="I92" i="35"/>
  <c r="J92" i="35"/>
  <c r="E93" i="35"/>
  <c r="G93" i="35"/>
  <c r="H93" i="35"/>
  <c r="I93" i="35"/>
  <c r="J93" i="35"/>
  <c r="E94" i="35"/>
  <c r="G94" i="35"/>
  <c r="H94" i="35"/>
  <c r="I94" i="35"/>
  <c r="J94" i="35"/>
  <c r="E95" i="35"/>
  <c r="G95" i="35"/>
  <c r="H95" i="35"/>
  <c r="J95" i="35"/>
  <c r="E96" i="35"/>
  <c r="G96" i="35"/>
  <c r="H96" i="35"/>
  <c r="I96" i="35"/>
  <c r="J96" i="35"/>
  <c r="E97" i="35"/>
  <c r="G97" i="35"/>
  <c r="H97" i="35"/>
  <c r="I97" i="35"/>
  <c r="J97" i="35"/>
  <c r="E98" i="35"/>
  <c r="G98" i="35"/>
  <c r="H98" i="35"/>
  <c r="I98" i="35"/>
  <c r="J98" i="35"/>
  <c r="E99" i="35"/>
  <c r="G99" i="35"/>
  <c r="H99" i="35"/>
  <c r="I99" i="35"/>
  <c r="J99" i="35"/>
  <c r="E100" i="35"/>
  <c r="G100" i="35"/>
  <c r="H100" i="35"/>
  <c r="I100" i="35"/>
  <c r="J100" i="35"/>
  <c r="E101" i="35"/>
  <c r="G101" i="35"/>
  <c r="H101" i="35"/>
  <c r="I101" i="35"/>
  <c r="J101" i="35"/>
  <c r="E102" i="35"/>
  <c r="G102" i="35"/>
  <c r="H102" i="35"/>
  <c r="I102" i="35"/>
  <c r="J102" i="35"/>
  <c r="E103" i="35"/>
  <c r="G103" i="35"/>
  <c r="H103" i="35"/>
  <c r="I103" i="35"/>
  <c r="J103" i="35"/>
  <c r="E104" i="35"/>
  <c r="G104" i="35"/>
  <c r="H104" i="35"/>
  <c r="I104" i="35"/>
  <c r="J104" i="35"/>
  <c r="E105" i="35"/>
  <c r="G105" i="35"/>
  <c r="H105" i="35"/>
  <c r="I105" i="35"/>
  <c r="J105" i="35"/>
  <c r="E106" i="35"/>
  <c r="G106" i="35"/>
  <c r="H106" i="35"/>
  <c r="I106" i="35"/>
  <c r="J106" i="35"/>
  <c r="E107" i="35"/>
  <c r="G107" i="35"/>
  <c r="H107" i="35"/>
  <c r="I107" i="35"/>
  <c r="J107" i="35"/>
  <c r="E108" i="35"/>
  <c r="G108" i="35"/>
  <c r="H108" i="35"/>
  <c r="I108" i="35"/>
  <c r="J108" i="35"/>
  <c r="E110" i="35"/>
  <c r="G110" i="35"/>
  <c r="H110" i="35"/>
  <c r="I110" i="35"/>
  <c r="J110" i="35"/>
  <c r="E111" i="35"/>
  <c r="G111" i="35"/>
  <c r="H111" i="35"/>
  <c r="I111" i="35"/>
  <c r="J111" i="35"/>
  <c r="E112" i="35"/>
  <c r="G112" i="35"/>
  <c r="H112" i="35"/>
  <c r="I112" i="35"/>
  <c r="J112" i="35"/>
  <c r="A32" i="35"/>
  <c r="A33" i="35"/>
  <c r="G267" i="61" l="1"/>
  <c r="A267" i="61"/>
  <c r="G266" i="61"/>
  <c r="A266" i="61"/>
  <c r="G265" i="61"/>
  <c r="A265" i="61"/>
  <c r="G264" i="61"/>
  <c r="A264" i="61"/>
  <c r="G263" i="61"/>
  <c r="A263" i="61"/>
  <c r="G262" i="61"/>
  <c r="A262" i="61"/>
  <c r="G261" i="61"/>
  <c r="A261" i="61"/>
  <c r="G280" i="61"/>
  <c r="A280" i="61"/>
  <c r="G279" i="61"/>
  <c r="A279" i="61"/>
  <c r="G278" i="61"/>
  <c r="A278" i="61"/>
  <c r="G277" i="61"/>
  <c r="A277" i="61"/>
  <c r="G276" i="61"/>
  <c r="A276" i="61"/>
  <c r="G275" i="61"/>
  <c r="A275" i="61"/>
  <c r="G274" i="61"/>
  <c r="A274" i="61"/>
  <c r="G273" i="61"/>
  <c r="A273" i="61"/>
  <c r="G272" i="61"/>
  <c r="A272" i="61"/>
  <c r="G271" i="61"/>
  <c r="A271" i="61"/>
  <c r="G270" i="61"/>
  <c r="A270" i="61"/>
  <c r="G269" i="61"/>
  <c r="A269" i="61"/>
  <c r="G268" i="61"/>
  <c r="A268" i="61"/>
  <c r="G260" i="61"/>
  <c r="A260" i="61"/>
  <c r="G259" i="61"/>
  <c r="A259" i="61"/>
  <c r="G258" i="61"/>
  <c r="A258" i="61"/>
  <c r="G257" i="61"/>
  <c r="A257" i="61"/>
  <c r="G256" i="61"/>
  <c r="A256" i="61"/>
  <c r="I275" i="61" l="1"/>
  <c r="K275" i="61" s="1"/>
  <c r="I263" i="61"/>
  <c r="K263" i="61" s="1"/>
  <c r="I260" i="61"/>
  <c r="K260" i="61" s="1"/>
  <c r="I268" i="61"/>
  <c r="K268" i="61" s="1"/>
  <c r="I276" i="61"/>
  <c r="K276" i="61" s="1"/>
  <c r="I264" i="61"/>
  <c r="K264" i="61" s="1"/>
  <c r="I269" i="61"/>
  <c r="K269" i="61" s="1"/>
  <c r="I277" i="61"/>
  <c r="K277" i="61" s="1"/>
  <c r="I265" i="61"/>
  <c r="K265" i="61" s="1"/>
  <c r="I273" i="61"/>
  <c r="K273" i="61" s="1"/>
  <c r="I259" i="61"/>
  <c r="K259" i="61" s="1"/>
  <c r="I274" i="61"/>
  <c r="K274" i="61" s="1"/>
  <c r="I262" i="61"/>
  <c r="K262" i="61" s="1"/>
  <c r="I258" i="61"/>
  <c r="K258" i="61" s="1"/>
  <c r="I261" i="61"/>
  <c r="K261" i="61" s="1"/>
  <c r="I270" i="61"/>
  <c r="K270" i="61" s="1"/>
  <c r="I278" i="61"/>
  <c r="K278" i="61" s="1"/>
  <c r="I266" i="61"/>
  <c r="K266" i="61" s="1"/>
  <c r="I256" i="61"/>
  <c r="K256" i="61" s="1"/>
  <c r="I271" i="61"/>
  <c r="K271" i="61" s="1"/>
  <c r="I279" i="61"/>
  <c r="K279" i="61" s="1"/>
  <c r="I267" i="61"/>
  <c r="K267" i="61" s="1"/>
  <c r="I257" i="61"/>
  <c r="K257" i="61" s="1"/>
  <c r="I272" i="61"/>
  <c r="K272" i="61" s="1"/>
  <c r="I280" i="61"/>
  <c r="K280" i="61" s="1"/>
  <c r="G391" i="61" l="1"/>
  <c r="A391" i="61"/>
  <c r="G390" i="61"/>
  <c r="A390" i="61"/>
  <c r="G389" i="61"/>
  <c r="A389" i="61"/>
  <c r="G388" i="61"/>
  <c r="A388" i="61"/>
  <c r="G387" i="61"/>
  <c r="A387" i="61"/>
  <c r="G386" i="61"/>
  <c r="A386" i="61"/>
  <c r="G385" i="61"/>
  <c r="A385" i="61"/>
  <c r="G384" i="61"/>
  <c r="A384" i="61"/>
  <c r="G383" i="61"/>
  <c r="A383" i="61"/>
  <c r="G382" i="61"/>
  <c r="A382" i="61"/>
  <c r="G381" i="61"/>
  <c r="A381" i="61"/>
  <c r="G380" i="61"/>
  <c r="A380" i="61"/>
  <c r="G379" i="61"/>
  <c r="A379" i="61"/>
  <c r="G378" i="61"/>
  <c r="A378" i="61"/>
  <c r="G377" i="61"/>
  <c r="A377" i="61"/>
  <c r="G376" i="61"/>
  <c r="A376" i="61"/>
  <c r="G375" i="61"/>
  <c r="A375" i="61"/>
  <c r="G374" i="61"/>
  <c r="A374" i="61"/>
  <c r="G373" i="61"/>
  <c r="A373" i="61"/>
  <c r="G372" i="61"/>
  <c r="A372" i="61"/>
  <c r="G371" i="61"/>
  <c r="A371" i="61"/>
  <c r="G370" i="61"/>
  <c r="A370" i="61"/>
  <c r="G369" i="61"/>
  <c r="A369" i="61"/>
  <c r="G368" i="61"/>
  <c r="A368" i="61"/>
  <c r="G367" i="61"/>
  <c r="A367" i="61"/>
  <c r="G366" i="61"/>
  <c r="A366" i="61"/>
  <c r="G365" i="61"/>
  <c r="A365" i="61"/>
  <c r="G364" i="61"/>
  <c r="A364" i="61"/>
  <c r="G363" i="61"/>
  <c r="A363" i="61"/>
  <c r="G362" i="61"/>
  <c r="A362" i="61"/>
  <c r="G361" i="61"/>
  <c r="A361" i="61"/>
  <c r="G360" i="61"/>
  <c r="A360" i="61"/>
  <c r="G359" i="61"/>
  <c r="A359" i="61"/>
  <c r="G358" i="61"/>
  <c r="A358" i="61"/>
  <c r="G357" i="61"/>
  <c r="A357" i="61"/>
  <c r="G356" i="61"/>
  <c r="A356" i="61"/>
  <c r="G355" i="61"/>
  <c r="A355" i="61"/>
  <c r="G354" i="61"/>
  <c r="A354" i="61"/>
  <c r="G353" i="61"/>
  <c r="A353" i="61"/>
  <c r="G352" i="61"/>
  <c r="A352" i="61"/>
  <c r="G351" i="61"/>
  <c r="A351" i="61"/>
  <c r="G350" i="61"/>
  <c r="A350" i="61"/>
  <c r="G349" i="61"/>
  <c r="A349" i="61"/>
  <c r="G348" i="61"/>
  <c r="A348" i="61"/>
  <c r="G347" i="61"/>
  <c r="A347" i="61"/>
  <c r="G346" i="61"/>
  <c r="A346" i="61"/>
  <c r="G345" i="61"/>
  <c r="A345" i="61"/>
  <c r="G344" i="61"/>
  <c r="A344" i="61"/>
  <c r="G343" i="61"/>
  <c r="A343" i="61"/>
  <c r="G342" i="61"/>
  <c r="A342" i="61"/>
  <c r="G341" i="61"/>
  <c r="A341" i="61"/>
  <c r="G340" i="61"/>
  <c r="A340" i="61"/>
  <c r="G339" i="61"/>
  <c r="A339" i="61"/>
  <c r="G338" i="61"/>
  <c r="A338" i="61"/>
  <c r="G337" i="61"/>
  <c r="A337" i="61"/>
  <c r="G336" i="61"/>
  <c r="A336" i="61"/>
  <c r="G335" i="61"/>
  <c r="A335" i="61"/>
  <c r="G334" i="61"/>
  <c r="A334" i="61"/>
  <c r="G333" i="61"/>
  <c r="A333" i="61"/>
  <c r="G332" i="61"/>
  <c r="A332" i="61"/>
  <c r="G331" i="61"/>
  <c r="A331" i="61"/>
  <c r="G330" i="61"/>
  <c r="A330" i="61"/>
  <c r="G329" i="61"/>
  <c r="A329" i="61"/>
  <c r="G328" i="61"/>
  <c r="A328" i="61"/>
  <c r="G327" i="61"/>
  <c r="A327" i="61"/>
  <c r="G326" i="61"/>
  <c r="A326" i="61"/>
  <c r="G325" i="61"/>
  <c r="A325" i="61"/>
  <c r="G324" i="61"/>
  <c r="A324" i="61"/>
  <c r="G323" i="61"/>
  <c r="A323" i="61"/>
  <c r="G322" i="61"/>
  <c r="A322" i="61"/>
  <c r="G321" i="61"/>
  <c r="A321" i="61"/>
  <c r="G320" i="61"/>
  <c r="A320" i="61"/>
  <c r="G319" i="61"/>
  <c r="A319" i="61"/>
  <c r="G318" i="61"/>
  <c r="A318" i="61"/>
  <c r="G317" i="61"/>
  <c r="A317" i="61"/>
  <c r="G316" i="61"/>
  <c r="A316" i="61"/>
  <c r="G315" i="61"/>
  <c r="A315" i="61"/>
  <c r="G314" i="61"/>
  <c r="A314" i="61"/>
  <c r="G313" i="61"/>
  <c r="A313" i="61"/>
  <c r="G312" i="61"/>
  <c r="A312" i="61"/>
  <c r="G311" i="61"/>
  <c r="A311" i="61"/>
  <c r="G310" i="61"/>
  <c r="A310" i="61"/>
  <c r="G309" i="61"/>
  <c r="A309" i="61"/>
  <c r="G308" i="61"/>
  <c r="A308" i="61"/>
  <c r="G307" i="61"/>
  <c r="A307" i="61"/>
  <c r="G306" i="61"/>
  <c r="A306" i="61"/>
  <c r="G305" i="61"/>
  <c r="A305" i="61"/>
  <c r="G304" i="61"/>
  <c r="A304" i="61"/>
  <c r="G303" i="61"/>
  <c r="A303" i="61"/>
  <c r="G302" i="61"/>
  <c r="A302" i="61"/>
  <c r="G301" i="61"/>
  <c r="A301" i="61"/>
  <c r="G300" i="61"/>
  <c r="A300" i="61"/>
  <c r="G299" i="61"/>
  <c r="A299" i="61"/>
  <c r="G298" i="61"/>
  <c r="A298" i="61"/>
  <c r="G297" i="61"/>
  <c r="A297" i="61"/>
  <c r="G296" i="61"/>
  <c r="A296" i="61"/>
  <c r="G295" i="61"/>
  <c r="A295" i="61"/>
  <c r="G294" i="61"/>
  <c r="A294" i="61"/>
  <c r="G293" i="61"/>
  <c r="A293" i="61"/>
  <c r="G292" i="61"/>
  <c r="A292" i="61"/>
  <c r="G291" i="61"/>
  <c r="A291" i="61"/>
  <c r="G290" i="61"/>
  <c r="A290" i="61"/>
  <c r="G289" i="61"/>
  <c r="A289" i="61"/>
  <c r="G288" i="61"/>
  <c r="A288" i="61"/>
  <c r="G287" i="61"/>
  <c r="A287" i="61"/>
  <c r="G286" i="61"/>
  <c r="A286" i="61"/>
  <c r="G285" i="61"/>
  <c r="A285" i="61"/>
  <c r="G284" i="61"/>
  <c r="A284" i="61"/>
  <c r="G283" i="61"/>
  <c r="A283" i="61"/>
  <c r="G282" i="61"/>
  <c r="A282" i="61"/>
  <c r="G500" i="61"/>
  <c r="A500" i="61"/>
  <c r="G499" i="61"/>
  <c r="A499" i="61"/>
  <c r="G498" i="61"/>
  <c r="A498" i="61"/>
  <c r="G497" i="61"/>
  <c r="A497" i="61"/>
  <c r="G496" i="61"/>
  <c r="A496" i="61"/>
  <c r="G495" i="61"/>
  <c r="A495" i="61"/>
  <c r="G494" i="61"/>
  <c r="A494" i="61"/>
  <c r="G493" i="61"/>
  <c r="A493" i="61"/>
  <c r="G492" i="61"/>
  <c r="A492" i="61"/>
  <c r="G491" i="61"/>
  <c r="A491" i="61"/>
  <c r="G490" i="61"/>
  <c r="A490" i="61"/>
  <c r="G489" i="61"/>
  <c r="A489" i="61"/>
  <c r="G488" i="61"/>
  <c r="A488" i="61"/>
  <c r="G487" i="61"/>
  <c r="A487" i="61"/>
  <c r="G486" i="61"/>
  <c r="A486" i="61"/>
  <c r="G485" i="61"/>
  <c r="A485" i="61"/>
  <c r="G484" i="61"/>
  <c r="A484" i="61"/>
  <c r="G483" i="61"/>
  <c r="A483" i="61"/>
  <c r="G482" i="61"/>
  <c r="A482" i="61"/>
  <c r="G481" i="61"/>
  <c r="A481" i="61"/>
  <c r="G480" i="61"/>
  <c r="A480" i="61"/>
  <c r="G479" i="61"/>
  <c r="A479" i="61"/>
  <c r="G478" i="61"/>
  <c r="A478" i="61"/>
  <c r="G477" i="61"/>
  <c r="A477" i="61"/>
  <c r="G476" i="61"/>
  <c r="A476" i="61"/>
  <c r="G475" i="61"/>
  <c r="A475" i="61"/>
  <c r="G474" i="61"/>
  <c r="A474" i="61"/>
  <c r="G473" i="61"/>
  <c r="A473" i="61"/>
  <c r="G472" i="61"/>
  <c r="A472" i="61"/>
  <c r="G471" i="61"/>
  <c r="A471" i="61"/>
  <c r="G470" i="61"/>
  <c r="A470" i="61"/>
  <c r="G469" i="61"/>
  <c r="A469" i="61"/>
  <c r="G468" i="61"/>
  <c r="A468" i="61"/>
  <c r="G467" i="61"/>
  <c r="A467" i="61"/>
  <c r="G466" i="61"/>
  <c r="A466" i="61"/>
  <c r="G465" i="61"/>
  <c r="A465" i="61"/>
  <c r="G464" i="61"/>
  <c r="A464" i="61"/>
  <c r="G463" i="61"/>
  <c r="A463" i="61"/>
  <c r="G462" i="61"/>
  <c r="A462" i="61"/>
  <c r="G461" i="61"/>
  <c r="A461" i="61"/>
  <c r="G460" i="61"/>
  <c r="A460" i="61"/>
  <c r="G459" i="61"/>
  <c r="A459" i="61"/>
  <c r="G458" i="61"/>
  <c r="A458" i="61"/>
  <c r="G457" i="61"/>
  <c r="A457" i="61"/>
  <c r="G456" i="61"/>
  <c r="A456" i="61"/>
  <c r="G455" i="61"/>
  <c r="A455" i="61"/>
  <c r="G454" i="61"/>
  <c r="A454" i="61"/>
  <c r="G453" i="61"/>
  <c r="A453" i="61"/>
  <c r="G452" i="61"/>
  <c r="A452" i="61"/>
  <c r="G451" i="61"/>
  <c r="A451" i="61"/>
  <c r="G450" i="61"/>
  <c r="A450" i="61"/>
  <c r="G449" i="61"/>
  <c r="A449" i="61"/>
  <c r="G448" i="61"/>
  <c r="A448" i="61"/>
  <c r="G447" i="61"/>
  <c r="A447" i="61"/>
  <c r="G446" i="61"/>
  <c r="A446" i="61"/>
  <c r="G445" i="61"/>
  <c r="A445" i="61"/>
  <c r="G444" i="61"/>
  <c r="A444" i="61"/>
  <c r="G443" i="61"/>
  <c r="A443" i="61"/>
  <c r="G442" i="61"/>
  <c r="A442" i="61"/>
  <c r="G441" i="61"/>
  <c r="A441" i="61"/>
  <c r="G440" i="61"/>
  <c r="A440" i="61"/>
  <c r="G439" i="61"/>
  <c r="A439" i="61"/>
  <c r="G438" i="61"/>
  <c r="A438" i="61"/>
  <c r="G437" i="61"/>
  <c r="A437" i="61"/>
  <c r="G436" i="61"/>
  <c r="A436" i="61"/>
  <c r="G435" i="61"/>
  <c r="A435" i="61"/>
  <c r="G434" i="61"/>
  <c r="A434" i="61"/>
  <c r="G433" i="61"/>
  <c r="A433" i="61"/>
  <c r="G432" i="61"/>
  <c r="A432" i="61"/>
  <c r="G431" i="61"/>
  <c r="A431" i="61"/>
  <c r="G430" i="61"/>
  <c r="A430" i="61"/>
  <c r="G429" i="61"/>
  <c r="A429" i="61"/>
  <c r="G428" i="61"/>
  <c r="A428" i="61"/>
  <c r="G427" i="61"/>
  <c r="A427" i="61"/>
  <c r="G426" i="61"/>
  <c r="A426" i="61"/>
  <c r="G425" i="61"/>
  <c r="A425" i="61"/>
  <c r="G424" i="61"/>
  <c r="A424" i="61"/>
  <c r="G423" i="61"/>
  <c r="A423" i="61"/>
  <c r="G422" i="61"/>
  <c r="A422" i="61"/>
  <c r="G421" i="61"/>
  <c r="A421" i="61"/>
  <c r="G420" i="61"/>
  <c r="A420" i="61"/>
  <c r="G419" i="61"/>
  <c r="A419" i="61"/>
  <c r="G418" i="61"/>
  <c r="A418" i="61"/>
  <c r="G417" i="61"/>
  <c r="A417" i="61"/>
  <c r="G416" i="61"/>
  <c r="A416" i="61"/>
  <c r="G415" i="61"/>
  <c r="A415" i="61"/>
  <c r="G414" i="61"/>
  <c r="A414" i="61"/>
  <c r="G413" i="61"/>
  <c r="A413" i="61"/>
  <c r="G412" i="61"/>
  <c r="A412" i="61"/>
  <c r="G411" i="61"/>
  <c r="A411" i="61"/>
  <c r="G410" i="61"/>
  <c r="A410" i="61"/>
  <c r="G409" i="61"/>
  <c r="A409" i="61"/>
  <c r="G408" i="61"/>
  <c r="A408" i="61"/>
  <c r="G407" i="61"/>
  <c r="A407" i="61"/>
  <c r="G406" i="61"/>
  <c r="A406" i="61"/>
  <c r="G405" i="61"/>
  <c r="A405" i="61"/>
  <c r="G404" i="61"/>
  <c r="A404" i="61"/>
  <c r="G403" i="61"/>
  <c r="A403" i="61"/>
  <c r="G402" i="61"/>
  <c r="A402" i="61"/>
  <c r="G401" i="61"/>
  <c r="A401" i="61"/>
  <c r="G400" i="61"/>
  <c r="A400" i="61"/>
  <c r="G399" i="61"/>
  <c r="A399" i="61"/>
  <c r="G398" i="61"/>
  <c r="A398" i="61"/>
  <c r="G397" i="61"/>
  <c r="A397" i="61"/>
  <c r="G396" i="61"/>
  <c r="A396" i="61"/>
  <c r="G395" i="61"/>
  <c r="A395" i="61"/>
  <c r="G394" i="61"/>
  <c r="A394" i="61"/>
  <c r="G393" i="61"/>
  <c r="A393" i="61"/>
  <c r="G392" i="61"/>
  <c r="A392" i="61"/>
  <c r="I282" i="61" l="1"/>
  <c r="K282" i="61" s="1"/>
  <c r="I286" i="61"/>
  <c r="K286" i="61" s="1"/>
  <c r="I290" i="61"/>
  <c r="K290" i="61" s="1"/>
  <c r="I294" i="61"/>
  <c r="K294" i="61" s="1"/>
  <c r="I298" i="61"/>
  <c r="K298" i="61" s="1"/>
  <c r="I302" i="61"/>
  <c r="K302" i="61" s="1"/>
  <c r="I306" i="61"/>
  <c r="K306" i="61" s="1"/>
  <c r="I310" i="61"/>
  <c r="K310" i="61" s="1"/>
  <c r="I314" i="61"/>
  <c r="K314" i="61" s="1"/>
  <c r="I318" i="61"/>
  <c r="K318" i="61" s="1"/>
  <c r="I322" i="61"/>
  <c r="K322" i="61" s="1"/>
  <c r="I326" i="61"/>
  <c r="K326" i="61" s="1"/>
  <c r="I330" i="61"/>
  <c r="K330" i="61" s="1"/>
  <c r="I334" i="61"/>
  <c r="K334" i="61" s="1"/>
  <c r="I338" i="61"/>
  <c r="K338" i="61" s="1"/>
  <c r="I342" i="61"/>
  <c r="K342" i="61" s="1"/>
  <c r="I349" i="61"/>
  <c r="K349" i="61" s="1"/>
  <c r="I353" i="61"/>
  <c r="K353" i="61" s="1"/>
  <c r="I357" i="61"/>
  <c r="K357" i="61" s="1"/>
  <c r="I361" i="61"/>
  <c r="K361" i="61" s="1"/>
  <c r="I111" i="61"/>
  <c r="I320" i="61"/>
  <c r="K320" i="61" s="1"/>
  <c r="I324" i="61"/>
  <c r="K324" i="61" s="1"/>
  <c r="I365" i="61"/>
  <c r="K365" i="61" s="1"/>
  <c r="I369" i="61"/>
  <c r="K369" i="61" s="1"/>
  <c r="I373" i="61"/>
  <c r="K373" i="61" s="1"/>
  <c r="I377" i="61"/>
  <c r="K377" i="61" s="1"/>
  <c r="I381" i="61"/>
  <c r="K381" i="61" s="1"/>
  <c r="I385" i="61"/>
  <c r="K385" i="61" s="1"/>
  <c r="I389" i="61"/>
  <c r="K389" i="61" s="1"/>
  <c r="I393" i="61"/>
  <c r="K393" i="61" s="1"/>
  <c r="I397" i="61"/>
  <c r="K397" i="61" s="1"/>
  <c r="I401" i="61"/>
  <c r="K401" i="61" s="1"/>
  <c r="I405" i="61"/>
  <c r="K405" i="61" s="1"/>
  <c r="I409" i="61"/>
  <c r="K409" i="61" s="1"/>
  <c r="I413" i="61"/>
  <c r="K413" i="61" s="1"/>
  <c r="I417" i="61"/>
  <c r="K417" i="61" s="1"/>
  <c r="I421" i="61"/>
  <c r="K421" i="61" s="1"/>
  <c r="I425" i="61"/>
  <c r="K425" i="61" s="1"/>
  <c r="I429" i="61"/>
  <c r="K429" i="61" s="1"/>
  <c r="I433" i="61"/>
  <c r="K433" i="61" s="1"/>
  <c r="I436" i="61"/>
  <c r="K436" i="61" s="1"/>
  <c r="I440" i="61"/>
  <c r="K440" i="61" s="1"/>
  <c r="I444" i="61"/>
  <c r="K444" i="61" s="1"/>
  <c r="I448" i="61"/>
  <c r="K448" i="61" s="1"/>
  <c r="I452" i="61"/>
  <c r="K452" i="61" s="1"/>
  <c r="I456" i="61"/>
  <c r="K456" i="61" s="1"/>
  <c r="I460" i="61"/>
  <c r="K460" i="61" s="1"/>
  <c r="I464" i="61"/>
  <c r="K464" i="61" s="1"/>
  <c r="I468" i="61"/>
  <c r="K468" i="61" s="1"/>
  <c r="I472" i="61"/>
  <c r="K472" i="61" s="1"/>
  <c r="I476" i="61"/>
  <c r="K476" i="61" s="1"/>
  <c r="I480" i="61"/>
  <c r="K480" i="61" s="1"/>
  <c r="I484" i="61"/>
  <c r="K484" i="61" s="1"/>
  <c r="I488" i="61"/>
  <c r="K488" i="61" s="1"/>
  <c r="I492" i="61"/>
  <c r="K492" i="61" s="1"/>
  <c r="I496" i="61"/>
  <c r="K496" i="61" s="1"/>
  <c r="I500" i="61"/>
  <c r="K500" i="61" s="1"/>
  <c r="I504" i="61"/>
  <c r="I508" i="61"/>
  <c r="I512" i="61"/>
  <c r="I516" i="61"/>
  <c r="I520" i="61"/>
  <c r="I524" i="61"/>
  <c r="I528" i="61"/>
  <c r="I532" i="61"/>
  <c r="I536" i="61"/>
  <c r="I540" i="61"/>
  <c r="I544" i="61"/>
  <c r="I548" i="61"/>
  <c r="I552" i="61"/>
  <c r="I556" i="61"/>
  <c r="I560" i="61"/>
  <c r="I564" i="61"/>
  <c r="I568" i="61"/>
  <c r="I572" i="61"/>
  <c r="I576" i="61"/>
  <c r="I580" i="61"/>
  <c r="I584" i="61"/>
  <c r="I588" i="61"/>
  <c r="I592" i="61"/>
  <c r="I596" i="61"/>
  <c r="I600" i="61"/>
  <c r="I604" i="61"/>
  <c r="I608" i="61"/>
  <c r="I612" i="61"/>
  <c r="I616" i="61"/>
  <c r="I620" i="61"/>
  <c r="I624" i="61"/>
  <c r="I628" i="61"/>
  <c r="I632" i="61"/>
  <c r="I636" i="61"/>
  <c r="I640" i="61"/>
  <c r="I644" i="61"/>
  <c r="I648" i="61"/>
  <c r="I652" i="61"/>
  <c r="I656" i="61"/>
  <c r="I660" i="61"/>
  <c r="I664" i="61"/>
  <c r="I668" i="61"/>
  <c r="I672" i="61"/>
  <c r="I676" i="61"/>
  <c r="I680" i="61"/>
  <c r="I684" i="61"/>
  <c r="I688" i="61"/>
  <c r="I692" i="61"/>
  <c r="I697" i="61"/>
  <c r="I701" i="61"/>
  <c r="I284" i="61"/>
  <c r="K284" i="61" s="1"/>
  <c r="I288" i="61"/>
  <c r="K288" i="61" s="1"/>
  <c r="I292" i="61"/>
  <c r="K292" i="61" s="1"/>
  <c r="I296" i="61"/>
  <c r="K296" i="61" s="1"/>
  <c r="I300" i="61"/>
  <c r="K300" i="61" s="1"/>
  <c r="I304" i="61"/>
  <c r="K304" i="61" s="1"/>
  <c r="I308" i="61"/>
  <c r="K308" i="61" s="1"/>
  <c r="I312" i="61"/>
  <c r="K312" i="61" s="1"/>
  <c r="I316" i="61"/>
  <c r="K316" i="61" s="1"/>
  <c r="I705" i="61"/>
  <c r="I709" i="61"/>
  <c r="I713" i="61"/>
  <c r="I717" i="61"/>
  <c r="I721" i="61"/>
  <c r="I725" i="61"/>
  <c r="I729" i="61"/>
  <c r="I733" i="61"/>
  <c r="I737" i="61"/>
  <c r="I741" i="61"/>
  <c r="I745" i="61"/>
  <c r="I749" i="61"/>
  <c r="I753" i="61"/>
  <c r="I757" i="61"/>
  <c r="I761" i="61"/>
  <c r="I765" i="61"/>
  <c r="I769" i="61"/>
  <c r="I773" i="61"/>
  <c r="I777" i="61"/>
  <c r="I781" i="61"/>
  <c r="I785" i="61"/>
  <c r="I789" i="61"/>
  <c r="I793" i="61"/>
  <c r="I797" i="61"/>
  <c r="I801" i="61"/>
  <c r="I805" i="61"/>
  <c r="I809" i="61"/>
  <c r="I816" i="61"/>
  <c r="I820" i="61"/>
  <c r="I824" i="61"/>
  <c r="I828" i="61"/>
  <c r="I832" i="61"/>
  <c r="I836" i="61"/>
  <c r="I840" i="61"/>
  <c r="I844" i="61"/>
  <c r="I848" i="61"/>
  <c r="I852" i="61"/>
  <c r="I856" i="61"/>
  <c r="I860" i="61"/>
  <c r="I864" i="61"/>
  <c r="I868" i="61"/>
  <c r="I872" i="61"/>
  <c r="I876" i="61"/>
  <c r="I880" i="61"/>
  <c r="I884" i="61"/>
  <c r="I888" i="61"/>
  <c r="I892" i="61"/>
  <c r="I896" i="61"/>
  <c r="I900" i="61"/>
  <c r="I904" i="61"/>
  <c r="I908" i="61"/>
  <c r="I912" i="61"/>
  <c r="I916" i="61"/>
  <c r="I920" i="61"/>
  <c r="I924" i="61"/>
  <c r="I928" i="61"/>
  <c r="I932" i="61"/>
  <c r="I936" i="61"/>
  <c r="I940" i="61"/>
  <c r="I944" i="61"/>
  <c r="I948" i="61"/>
  <c r="I952" i="61"/>
  <c r="I956" i="61"/>
  <c r="I960" i="61"/>
  <c r="I964" i="61"/>
  <c r="I968" i="61"/>
  <c r="I972" i="61"/>
  <c r="I976" i="61"/>
  <c r="I980" i="61"/>
  <c r="I984" i="61"/>
  <c r="I988" i="61"/>
  <c r="I992" i="61"/>
  <c r="I996" i="61"/>
  <c r="I1000" i="61"/>
  <c r="I1004" i="61"/>
  <c r="I1008" i="61"/>
  <c r="I1012" i="61"/>
  <c r="I1016" i="61"/>
  <c r="I1020" i="61"/>
  <c r="I1024" i="61"/>
  <c r="I1028" i="61"/>
  <c r="I1032" i="61"/>
  <c r="I1036" i="61"/>
  <c r="I328" i="61"/>
  <c r="K328" i="61" s="1"/>
  <c r="I332" i="61"/>
  <c r="K332" i="61" s="1"/>
  <c r="I336" i="61"/>
  <c r="K336" i="61" s="1"/>
  <c r="I340" i="61"/>
  <c r="K340" i="61" s="1"/>
  <c r="I344" i="61"/>
  <c r="K344" i="61" s="1"/>
  <c r="I347" i="61"/>
  <c r="K347" i="61" s="1"/>
  <c r="I351" i="61"/>
  <c r="K351" i="61" s="1"/>
  <c r="I355" i="61"/>
  <c r="K355" i="61" s="1"/>
  <c r="I359" i="61"/>
  <c r="K359" i="61" s="1"/>
  <c r="I363" i="61"/>
  <c r="K363" i="61" s="1"/>
  <c r="I367" i="61"/>
  <c r="K367" i="61" s="1"/>
  <c r="I371" i="61"/>
  <c r="K371" i="61" s="1"/>
  <c r="I375" i="61"/>
  <c r="K375" i="61" s="1"/>
  <c r="I379" i="61"/>
  <c r="K379" i="61" s="1"/>
  <c r="I383" i="61"/>
  <c r="K383" i="61" s="1"/>
  <c r="I387" i="61"/>
  <c r="K387" i="61" s="1"/>
  <c r="I391" i="61"/>
  <c r="K391" i="61" s="1"/>
  <c r="I395" i="61"/>
  <c r="K395" i="61" s="1"/>
  <c r="I399" i="61"/>
  <c r="K399" i="61" s="1"/>
  <c r="I403" i="61"/>
  <c r="K403" i="61" s="1"/>
  <c r="I407" i="61"/>
  <c r="K407" i="61" s="1"/>
  <c r="I411" i="61"/>
  <c r="K411" i="61" s="1"/>
  <c r="I415" i="61"/>
  <c r="K415" i="61" s="1"/>
  <c r="I419" i="61"/>
  <c r="K419" i="61" s="1"/>
  <c r="I423" i="61"/>
  <c r="K423" i="61" s="1"/>
  <c r="I427" i="61"/>
  <c r="K427" i="61" s="1"/>
  <c r="I431" i="61"/>
  <c r="K431" i="61" s="1"/>
  <c r="I438" i="61"/>
  <c r="K438" i="61" s="1"/>
  <c r="I442" i="61"/>
  <c r="K442" i="61" s="1"/>
  <c r="I446" i="61"/>
  <c r="K446" i="61" s="1"/>
  <c r="I450" i="61"/>
  <c r="K450" i="61" s="1"/>
  <c r="I454" i="61"/>
  <c r="K454" i="61" s="1"/>
  <c r="I458" i="61"/>
  <c r="K458" i="61" s="1"/>
  <c r="I462" i="61"/>
  <c r="K462" i="61" s="1"/>
  <c r="I466" i="61"/>
  <c r="K466" i="61" s="1"/>
  <c r="I470" i="61"/>
  <c r="K470" i="61" s="1"/>
  <c r="I474" i="61"/>
  <c r="K474" i="61" s="1"/>
  <c r="I478" i="61"/>
  <c r="K478" i="61" s="1"/>
  <c r="I482" i="61"/>
  <c r="K482" i="61" s="1"/>
  <c r="I486" i="61"/>
  <c r="K486" i="61" s="1"/>
  <c r="I490" i="61"/>
  <c r="K490" i="61" s="1"/>
  <c r="I494" i="61"/>
  <c r="K494" i="61" s="1"/>
  <c r="I498" i="61"/>
  <c r="K498" i="61" s="1"/>
  <c r="I502" i="61"/>
  <c r="I506" i="61"/>
  <c r="I510" i="61"/>
  <c r="I514" i="61"/>
  <c r="I518" i="61"/>
  <c r="I522" i="61"/>
  <c r="I526" i="61"/>
  <c r="I530" i="61"/>
  <c r="I534" i="61"/>
  <c r="I538" i="61"/>
  <c r="I542" i="61"/>
  <c r="I546" i="61"/>
  <c r="I550" i="61"/>
  <c r="I554" i="61"/>
  <c r="I558" i="61"/>
  <c r="I562" i="61"/>
  <c r="I566" i="61"/>
  <c r="I570" i="61"/>
  <c r="I574" i="61"/>
  <c r="I578" i="61"/>
  <c r="I582" i="61"/>
  <c r="I586" i="61"/>
  <c r="I590" i="61"/>
  <c r="I594" i="61"/>
  <c r="I598" i="61"/>
  <c r="I602" i="61"/>
  <c r="I606" i="61"/>
  <c r="I610" i="61"/>
  <c r="I614" i="61"/>
  <c r="I618" i="61"/>
  <c r="I622" i="61"/>
  <c r="I626" i="61"/>
  <c r="I630" i="61"/>
  <c r="I634" i="61"/>
  <c r="I638" i="61"/>
  <c r="I642" i="61"/>
  <c r="I646" i="61"/>
  <c r="I650" i="61"/>
  <c r="I654" i="61"/>
  <c r="I658" i="61"/>
  <c r="I662" i="61"/>
  <c r="I666" i="61"/>
  <c r="I670" i="61"/>
  <c r="I674" i="61"/>
  <c r="I678" i="61"/>
  <c r="I682" i="61"/>
  <c r="I686" i="61"/>
  <c r="I690" i="61"/>
  <c r="I695" i="61"/>
  <c r="I699" i="61"/>
  <c r="I703" i="61"/>
  <c r="I707" i="61"/>
  <c r="I711" i="61"/>
  <c r="I715" i="61"/>
  <c r="I719" i="61"/>
  <c r="I723" i="61"/>
  <c r="I727" i="61"/>
  <c r="I731" i="61"/>
  <c r="I735" i="61"/>
  <c r="I739" i="61"/>
  <c r="I743" i="61"/>
  <c r="I747" i="61"/>
  <c r="I751" i="61"/>
  <c r="I755" i="61"/>
  <c r="I759" i="61"/>
  <c r="I763" i="61"/>
  <c r="I767" i="61"/>
  <c r="I771" i="61"/>
  <c r="I775" i="61"/>
  <c r="I779" i="61"/>
  <c r="I783" i="61"/>
  <c r="I787" i="61"/>
  <c r="I791" i="61"/>
  <c r="I795" i="61"/>
  <c r="I799" i="61"/>
  <c r="I803" i="61"/>
  <c r="I807" i="61"/>
  <c r="I811" i="61"/>
  <c r="I814" i="61"/>
  <c r="I818" i="61"/>
  <c r="I822" i="61"/>
  <c r="I826" i="61"/>
  <c r="I830" i="61"/>
  <c r="I834" i="61"/>
  <c r="I838" i="61"/>
  <c r="I842" i="61"/>
  <c r="I846" i="61"/>
  <c r="I850" i="61"/>
  <c r="I854" i="61"/>
  <c r="I858" i="61"/>
  <c r="I862" i="61"/>
  <c r="I866" i="61"/>
  <c r="I870" i="61"/>
  <c r="I874" i="61"/>
  <c r="I878" i="61"/>
  <c r="I882" i="61"/>
  <c r="I886" i="61"/>
  <c r="I890" i="61"/>
  <c r="I894" i="61"/>
  <c r="I898" i="61"/>
  <c r="I902" i="61"/>
  <c r="I906" i="61"/>
  <c r="I910" i="61"/>
  <c r="I914" i="61"/>
  <c r="I918" i="61"/>
  <c r="I922" i="61"/>
  <c r="I926" i="61"/>
  <c r="I930" i="61"/>
  <c r="I934" i="61"/>
  <c r="I938" i="61"/>
  <c r="I942" i="61"/>
  <c r="I946" i="61"/>
  <c r="I1040" i="61"/>
  <c r="I1044" i="61"/>
  <c r="I1048" i="61"/>
  <c r="I1052" i="61"/>
  <c r="I1056" i="61"/>
  <c r="I1060" i="61"/>
  <c r="I1064" i="61"/>
  <c r="I1068" i="61"/>
  <c r="I1072" i="61"/>
  <c r="I1076" i="61"/>
  <c r="I1080" i="61"/>
  <c r="I1084" i="61"/>
  <c r="I1088" i="61"/>
  <c r="I1092" i="61"/>
  <c r="I1096" i="61"/>
  <c r="I1100" i="61"/>
  <c r="I1104" i="61"/>
  <c r="I1108" i="61"/>
  <c r="I1112" i="61"/>
  <c r="I1116" i="61"/>
  <c r="I1120" i="61"/>
  <c r="I1124" i="61"/>
  <c r="I1128" i="61"/>
  <c r="I1132" i="61"/>
  <c r="I1136" i="61"/>
  <c r="I1140" i="61"/>
  <c r="I1144" i="61"/>
  <c r="I1151" i="61"/>
  <c r="I1155" i="61"/>
  <c r="I1159" i="61"/>
  <c r="I1163" i="61"/>
  <c r="I1167" i="61"/>
  <c r="I1171" i="61"/>
  <c r="I1175" i="61"/>
  <c r="I1179" i="61"/>
  <c r="I1183" i="61"/>
  <c r="I1187" i="61"/>
  <c r="I1189" i="61"/>
  <c r="I1193" i="61"/>
  <c r="I1228" i="61"/>
  <c r="I1232" i="61"/>
  <c r="I1236" i="61"/>
  <c r="I1240" i="61"/>
  <c r="I1244" i="61"/>
  <c r="I1248" i="61"/>
  <c r="I1252" i="61"/>
  <c r="I1260" i="61"/>
  <c r="I1270" i="61"/>
  <c r="I1274" i="61"/>
  <c r="I1278" i="61"/>
  <c r="I950" i="61"/>
  <c r="I954" i="61"/>
  <c r="I958" i="61"/>
  <c r="I962" i="61"/>
  <c r="I966" i="61"/>
  <c r="I970" i="61"/>
  <c r="I974" i="61"/>
  <c r="I978" i="61"/>
  <c r="I982" i="61"/>
  <c r="I986" i="61"/>
  <c r="I990" i="61"/>
  <c r="I994" i="61"/>
  <c r="I998" i="61"/>
  <c r="I1002" i="61"/>
  <c r="I1006" i="61"/>
  <c r="I1010" i="61"/>
  <c r="I1014" i="61"/>
  <c r="I1018" i="61"/>
  <c r="I1022" i="61"/>
  <c r="I1026" i="61"/>
  <c r="I1030" i="61"/>
  <c r="I1034" i="61"/>
  <c r="I1038" i="61"/>
  <c r="I1042" i="61"/>
  <c r="I1046" i="61"/>
  <c r="I1050" i="61"/>
  <c r="I1054" i="61"/>
  <c r="I1058" i="61"/>
  <c r="I1062" i="61"/>
  <c r="I1066" i="61"/>
  <c r="I1070" i="61"/>
  <c r="I1074" i="61"/>
  <c r="I1078" i="61"/>
  <c r="I1082" i="61"/>
  <c r="I1086" i="61"/>
  <c r="I1090" i="61"/>
  <c r="I1094" i="61"/>
  <c r="I1098" i="61"/>
  <c r="I1102" i="61"/>
  <c r="I1106" i="61"/>
  <c r="I1110" i="61"/>
  <c r="I1114" i="61"/>
  <c r="I1118" i="61"/>
  <c r="I1122" i="61"/>
  <c r="I1126" i="61"/>
  <c r="I1130" i="61"/>
  <c r="I1134" i="61"/>
  <c r="I1138" i="61"/>
  <c r="I1142" i="61"/>
  <c r="I1146" i="61"/>
  <c r="I1149" i="61"/>
  <c r="I1153" i="61"/>
  <c r="I1157" i="61"/>
  <c r="I1161" i="61"/>
  <c r="I1165" i="61"/>
  <c r="I1169" i="61"/>
  <c r="I1173" i="61"/>
  <c r="I1177" i="61"/>
  <c r="I1181" i="61"/>
  <c r="I1185" i="61"/>
  <c r="I1191" i="61"/>
  <c r="I1195" i="61"/>
  <c r="I1230" i="61"/>
  <c r="I1234" i="61"/>
  <c r="I1238" i="61"/>
  <c r="I1242" i="61"/>
  <c r="I1246" i="61"/>
  <c r="I1250" i="61"/>
  <c r="I1258" i="61"/>
  <c r="I1262" i="61"/>
  <c r="I1265" i="61"/>
  <c r="I1268" i="61"/>
  <c r="I1272" i="61"/>
  <c r="I1276" i="61"/>
  <c r="I1251" i="61"/>
  <c r="I1259" i="61"/>
  <c r="I1263" i="61"/>
  <c r="I1266" i="61"/>
  <c r="I1269" i="61"/>
  <c r="I1273" i="61"/>
  <c r="I1277" i="61"/>
  <c r="I106" i="61"/>
  <c r="I283" i="61"/>
  <c r="K283" i="61" s="1"/>
  <c r="I287" i="61"/>
  <c r="K287" i="61" s="1"/>
  <c r="I291" i="61"/>
  <c r="K291" i="61" s="1"/>
  <c r="I295" i="61"/>
  <c r="K295" i="61" s="1"/>
  <c r="I299" i="61"/>
  <c r="K299" i="61" s="1"/>
  <c r="I303" i="61"/>
  <c r="K303" i="61" s="1"/>
  <c r="I307" i="61"/>
  <c r="K307" i="61" s="1"/>
  <c r="I311" i="61"/>
  <c r="K311" i="61" s="1"/>
  <c r="I315" i="61"/>
  <c r="K315" i="61" s="1"/>
  <c r="I319" i="61"/>
  <c r="K319" i="61" s="1"/>
  <c r="I323" i="61"/>
  <c r="K323" i="61" s="1"/>
  <c r="I327" i="61"/>
  <c r="K327" i="61" s="1"/>
  <c r="I331" i="61"/>
  <c r="K331" i="61" s="1"/>
  <c r="I335" i="61"/>
  <c r="K335" i="61" s="1"/>
  <c r="I339" i="61"/>
  <c r="K339" i="61" s="1"/>
  <c r="I343" i="61"/>
  <c r="K343" i="61" s="1"/>
  <c r="I346" i="61"/>
  <c r="K346" i="61" s="1"/>
  <c r="I350" i="61"/>
  <c r="K350" i="61" s="1"/>
  <c r="I354" i="61"/>
  <c r="K354" i="61" s="1"/>
  <c r="I358" i="61"/>
  <c r="K358" i="61" s="1"/>
  <c r="I362" i="61"/>
  <c r="K362" i="61" s="1"/>
  <c r="I366" i="61"/>
  <c r="K366" i="61" s="1"/>
  <c r="I370" i="61"/>
  <c r="K370" i="61" s="1"/>
  <c r="I374" i="61"/>
  <c r="K374" i="61" s="1"/>
  <c r="I378" i="61"/>
  <c r="K378" i="61" s="1"/>
  <c r="I382" i="61"/>
  <c r="K382" i="61" s="1"/>
  <c r="I386" i="61"/>
  <c r="K386" i="61" s="1"/>
  <c r="I390" i="61"/>
  <c r="K390" i="61" s="1"/>
  <c r="I394" i="61"/>
  <c r="K394" i="61" s="1"/>
  <c r="I398" i="61"/>
  <c r="K398" i="61" s="1"/>
  <c r="I402" i="61"/>
  <c r="K402" i="61" s="1"/>
  <c r="I406" i="61"/>
  <c r="K406" i="61" s="1"/>
  <c r="I410" i="61"/>
  <c r="K410" i="61" s="1"/>
  <c r="I414" i="61"/>
  <c r="K414" i="61" s="1"/>
  <c r="I418" i="61"/>
  <c r="K418" i="61" s="1"/>
  <c r="I422" i="61"/>
  <c r="K422" i="61" s="1"/>
  <c r="I426" i="61"/>
  <c r="K426" i="61" s="1"/>
  <c r="I430" i="61"/>
  <c r="K430" i="61" s="1"/>
  <c r="I434" i="61"/>
  <c r="K434" i="61" s="1"/>
  <c r="I437" i="61"/>
  <c r="K437" i="61" s="1"/>
  <c r="I441" i="61"/>
  <c r="K441" i="61" s="1"/>
  <c r="I445" i="61"/>
  <c r="K445" i="61" s="1"/>
  <c r="I449" i="61"/>
  <c r="K449" i="61" s="1"/>
  <c r="I453" i="61"/>
  <c r="K453" i="61" s="1"/>
  <c r="I457" i="61"/>
  <c r="K457" i="61" s="1"/>
  <c r="I461" i="61"/>
  <c r="K461" i="61" s="1"/>
  <c r="I465" i="61"/>
  <c r="K465" i="61" s="1"/>
  <c r="I469" i="61"/>
  <c r="K469" i="61" s="1"/>
  <c r="I473" i="61"/>
  <c r="K473" i="61" s="1"/>
  <c r="I477" i="61"/>
  <c r="K477" i="61" s="1"/>
  <c r="I481" i="61"/>
  <c r="K481" i="61" s="1"/>
  <c r="I485" i="61"/>
  <c r="K485" i="61" s="1"/>
  <c r="I489" i="61"/>
  <c r="K489" i="61" s="1"/>
  <c r="I493" i="61"/>
  <c r="K493" i="61" s="1"/>
  <c r="I497" i="61"/>
  <c r="K497" i="61" s="1"/>
  <c r="I501" i="61"/>
  <c r="I505" i="61"/>
  <c r="I509" i="61"/>
  <c r="I513" i="61"/>
  <c r="I517" i="61"/>
  <c r="I521" i="61"/>
  <c r="I525" i="61"/>
  <c r="I529" i="61"/>
  <c r="I533" i="61"/>
  <c r="I537" i="61"/>
  <c r="I541" i="61"/>
  <c r="I545" i="61"/>
  <c r="I549" i="61"/>
  <c r="I553" i="61"/>
  <c r="I557" i="61"/>
  <c r="I561" i="61"/>
  <c r="I565" i="61"/>
  <c r="I569" i="61"/>
  <c r="I573" i="61"/>
  <c r="I577" i="61"/>
  <c r="I581" i="61"/>
  <c r="I585" i="61"/>
  <c r="I589" i="61"/>
  <c r="I593" i="61"/>
  <c r="I597" i="61"/>
  <c r="I601" i="61"/>
  <c r="I605" i="61"/>
  <c r="I609" i="61"/>
  <c r="I613" i="61"/>
  <c r="I617" i="61"/>
  <c r="I621" i="61"/>
  <c r="I625" i="61"/>
  <c r="I629" i="61"/>
  <c r="I633" i="61"/>
  <c r="I637" i="61"/>
  <c r="I641" i="61"/>
  <c r="I645" i="61"/>
  <c r="I649" i="61"/>
  <c r="I653" i="61"/>
  <c r="I657" i="61"/>
  <c r="I661" i="61"/>
  <c r="I665" i="61"/>
  <c r="I669" i="61"/>
  <c r="I673" i="61"/>
  <c r="I677" i="61"/>
  <c r="I681" i="61"/>
  <c r="I685" i="61"/>
  <c r="I689" i="61"/>
  <c r="I694" i="61"/>
  <c r="I698" i="61"/>
  <c r="I702" i="61"/>
  <c r="I706" i="61"/>
  <c r="I710" i="61"/>
  <c r="I714" i="61"/>
  <c r="I718" i="61"/>
  <c r="I722" i="61"/>
  <c r="I726" i="61"/>
  <c r="I730" i="61"/>
  <c r="I734" i="61"/>
  <c r="I738" i="61"/>
  <c r="I742" i="61"/>
  <c r="I746" i="61"/>
  <c r="I750" i="61"/>
  <c r="I754" i="61"/>
  <c r="I758" i="61"/>
  <c r="I762" i="61"/>
  <c r="I766" i="61"/>
  <c r="I770" i="61"/>
  <c r="I774" i="61"/>
  <c r="I778" i="61"/>
  <c r="I782" i="61"/>
  <c r="I786" i="61"/>
  <c r="I790" i="61"/>
  <c r="I794" i="61"/>
  <c r="I798" i="61"/>
  <c r="I802" i="61"/>
  <c r="I806" i="61"/>
  <c r="I810" i="61"/>
  <c r="I813" i="61"/>
  <c r="I817" i="61"/>
  <c r="I821" i="61"/>
  <c r="I825" i="61"/>
  <c r="I829" i="61"/>
  <c r="I833" i="61"/>
  <c r="I837" i="61"/>
  <c r="I841" i="61"/>
  <c r="I845" i="61"/>
  <c r="I849" i="61"/>
  <c r="I853" i="61"/>
  <c r="I857" i="61"/>
  <c r="I861" i="61"/>
  <c r="I865" i="61"/>
  <c r="I869" i="61"/>
  <c r="I873" i="61"/>
  <c r="I877" i="61"/>
  <c r="I881" i="61"/>
  <c r="I885" i="61"/>
  <c r="I889" i="61"/>
  <c r="I893" i="61"/>
  <c r="I897" i="61"/>
  <c r="I901" i="61"/>
  <c r="I905" i="61"/>
  <c r="I909" i="61"/>
  <c r="I913" i="61"/>
  <c r="I917" i="61"/>
  <c r="I921" i="61"/>
  <c r="I925" i="61"/>
  <c r="I929" i="61"/>
  <c r="I933" i="61"/>
  <c r="I937" i="61"/>
  <c r="I941" i="61"/>
  <c r="I945" i="61"/>
  <c r="I949" i="61"/>
  <c r="I953" i="61"/>
  <c r="I957" i="61"/>
  <c r="I961" i="61"/>
  <c r="I965" i="61"/>
  <c r="I969" i="61"/>
  <c r="I973" i="61"/>
  <c r="I977" i="61"/>
  <c r="I981" i="61"/>
  <c r="I985" i="61"/>
  <c r="I989" i="61"/>
  <c r="I993" i="61"/>
  <c r="I997" i="61"/>
  <c r="I1001" i="61"/>
  <c r="I1005" i="61"/>
  <c r="I1009" i="61"/>
  <c r="I1013" i="61"/>
  <c r="I1017" i="61"/>
  <c r="I1021" i="61"/>
  <c r="I1025" i="61"/>
  <c r="I1029" i="61"/>
  <c r="I1033" i="61"/>
  <c r="I1037" i="61"/>
  <c r="I1041" i="61"/>
  <c r="I1045" i="61"/>
  <c r="I1049" i="61"/>
  <c r="I1053" i="61"/>
  <c r="I1057" i="61"/>
  <c r="I1061" i="61"/>
  <c r="I1065" i="61"/>
  <c r="I1069" i="61"/>
  <c r="I1073" i="61"/>
  <c r="I1077" i="61"/>
  <c r="I1081" i="61"/>
  <c r="I1085" i="61"/>
  <c r="I1089" i="61"/>
  <c r="I1093" i="61"/>
  <c r="I1097" i="61"/>
  <c r="I1101" i="61"/>
  <c r="I1105" i="61"/>
  <c r="I1109" i="61"/>
  <c r="I1113" i="61"/>
  <c r="I1117" i="61"/>
  <c r="I1121" i="61"/>
  <c r="I1125" i="61"/>
  <c r="I1129" i="61"/>
  <c r="I1133" i="61"/>
  <c r="I1137" i="61"/>
  <c r="I1141" i="61"/>
  <c r="I1145" i="61"/>
  <c r="I1148" i="61"/>
  <c r="I1152" i="61"/>
  <c r="I1156" i="61"/>
  <c r="I1160" i="61"/>
  <c r="I1164" i="61"/>
  <c r="I1168" i="61"/>
  <c r="I1172" i="61"/>
  <c r="I1176" i="61"/>
  <c r="I1180" i="61"/>
  <c r="I1184" i="61"/>
  <c r="I1188" i="61"/>
  <c r="I1190" i="61"/>
  <c r="I1194" i="61"/>
  <c r="I1229" i="61"/>
  <c r="I1233" i="61"/>
  <c r="I1237" i="61"/>
  <c r="I1241" i="61"/>
  <c r="I1245" i="61"/>
  <c r="I1249" i="61"/>
  <c r="I1253" i="61"/>
  <c r="I1261" i="61"/>
  <c r="I1264" i="61"/>
  <c r="I1267" i="61"/>
  <c r="I1271" i="61"/>
  <c r="I1275" i="61"/>
  <c r="I281" i="61"/>
  <c r="I285" i="61"/>
  <c r="K285" i="61" s="1"/>
  <c r="I289" i="61"/>
  <c r="K289" i="61" s="1"/>
  <c r="I293" i="61"/>
  <c r="K293" i="61" s="1"/>
  <c r="I297" i="61"/>
  <c r="K297" i="61" s="1"/>
  <c r="I301" i="61"/>
  <c r="K301" i="61" s="1"/>
  <c r="I305" i="61"/>
  <c r="K305" i="61" s="1"/>
  <c r="I309" i="61"/>
  <c r="K309" i="61" s="1"/>
  <c r="I313" i="61"/>
  <c r="K313" i="61" s="1"/>
  <c r="I317" i="61"/>
  <c r="K317" i="61" s="1"/>
  <c r="I321" i="61"/>
  <c r="K321" i="61" s="1"/>
  <c r="I325" i="61"/>
  <c r="K325" i="61" s="1"/>
  <c r="I329" i="61"/>
  <c r="K329" i="61" s="1"/>
  <c r="I333" i="61"/>
  <c r="K333" i="61" s="1"/>
  <c r="I337" i="61"/>
  <c r="K337" i="61" s="1"/>
  <c r="I341" i="61"/>
  <c r="K341" i="61" s="1"/>
  <c r="I345" i="61"/>
  <c r="K345" i="61" s="1"/>
  <c r="I348" i="61"/>
  <c r="K348" i="61" s="1"/>
  <c r="I352" i="61"/>
  <c r="K352" i="61" s="1"/>
  <c r="I356" i="61"/>
  <c r="K356" i="61" s="1"/>
  <c r="I360" i="61"/>
  <c r="K360" i="61" s="1"/>
  <c r="I364" i="61"/>
  <c r="K364" i="61" s="1"/>
  <c r="I368" i="61"/>
  <c r="K368" i="61" s="1"/>
  <c r="I372" i="61"/>
  <c r="K372" i="61" s="1"/>
  <c r="I376" i="61"/>
  <c r="K376" i="61" s="1"/>
  <c r="I380" i="61"/>
  <c r="K380" i="61" s="1"/>
  <c r="I384" i="61"/>
  <c r="K384" i="61" s="1"/>
  <c r="I388" i="61"/>
  <c r="K388" i="61" s="1"/>
  <c r="I392" i="61"/>
  <c r="K392" i="61" s="1"/>
  <c r="I396" i="61"/>
  <c r="K396" i="61" s="1"/>
  <c r="I400" i="61"/>
  <c r="K400" i="61" s="1"/>
  <c r="I404" i="61"/>
  <c r="K404" i="61" s="1"/>
  <c r="I408" i="61"/>
  <c r="K408" i="61" s="1"/>
  <c r="I412" i="61"/>
  <c r="K412" i="61" s="1"/>
  <c r="I416" i="61"/>
  <c r="K416" i="61" s="1"/>
  <c r="I420" i="61"/>
  <c r="K420" i="61" s="1"/>
  <c r="I424" i="61"/>
  <c r="K424" i="61" s="1"/>
  <c r="I428" i="61"/>
  <c r="K428" i="61" s="1"/>
  <c r="I432" i="61"/>
  <c r="K432" i="61" s="1"/>
  <c r="I435" i="61"/>
  <c r="K435" i="61" s="1"/>
  <c r="I439" i="61"/>
  <c r="K439" i="61" s="1"/>
  <c r="I443" i="61"/>
  <c r="K443" i="61" s="1"/>
  <c r="I447" i="61"/>
  <c r="K447" i="61" s="1"/>
  <c r="I451" i="61"/>
  <c r="K451" i="61" s="1"/>
  <c r="I455" i="61"/>
  <c r="K455" i="61" s="1"/>
  <c r="I459" i="61"/>
  <c r="K459" i="61" s="1"/>
  <c r="I463" i="61"/>
  <c r="K463" i="61" s="1"/>
  <c r="I467" i="61"/>
  <c r="K467" i="61" s="1"/>
  <c r="I471" i="61"/>
  <c r="K471" i="61" s="1"/>
  <c r="I475" i="61"/>
  <c r="K475" i="61" s="1"/>
  <c r="I479" i="61"/>
  <c r="K479" i="61" s="1"/>
  <c r="I483" i="61"/>
  <c r="K483" i="61" s="1"/>
  <c r="I487" i="61"/>
  <c r="K487" i="61" s="1"/>
  <c r="I491" i="61"/>
  <c r="K491" i="61" s="1"/>
  <c r="I495" i="61"/>
  <c r="K495" i="61" s="1"/>
  <c r="I499" i="61"/>
  <c r="K499" i="61" s="1"/>
  <c r="I503" i="61"/>
  <c r="I507" i="61"/>
  <c r="I511" i="61"/>
  <c r="I515" i="61"/>
  <c r="I519" i="61"/>
  <c r="I523" i="61"/>
  <c r="I527" i="61"/>
  <c r="I531" i="61"/>
  <c r="I535" i="61"/>
  <c r="I539" i="61"/>
  <c r="I543" i="61"/>
  <c r="I547" i="61"/>
  <c r="I551" i="61"/>
  <c r="I555" i="61"/>
  <c r="I559" i="61"/>
  <c r="I563" i="61"/>
  <c r="I567" i="61"/>
  <c r="I571" i="61"/>
  <c r="I575" i="61"/>
  <c r="I579" i="61"/>
  <c r="I583" i="61"/>
  <c r="I587" i="61"/>
  <c r="I591" i="61"/>
  <c r="I595" i="61"/>
  <c r="I599" i="61"/>
  <c r="I603" i="61"/>
  <c r="I607" i="61"/>
  <c r="I611" i="61"/>
  <c r="I615" i="61"/>
  <c r="I619" i="61"/>
  <c r="I623" i="61"/>
  <c r="I627" i="61"/>
  <c r="I631" i="61"/>
  <c r="I635" i="61"/>
  <c r="I639" i="61"/>
  <c r="I643" i="61"/>
  <c r="I647" i="61"/>
  <c r="I651" i="61"/>
  <c r="I655" i="61"/>
  <c r="I659" i="61"/>
  <c r="I663" i="61"/>
  <c r="I667" i="61"/>
  <c r="I671" i="61"/>
  <c r="I675" i="61"/>
  <c r="I679" i="61"/>
  <c r="I683" i="61"/>
  <c r="I687" i="61"/>
  <c r="I691" i="61"/>
  <c r="I696" i="61"/>
  <c r="I700" i="61"/>
  <c r="I704" i="61"/>
  <c r="I708" i="61"/>
  <c r="I712" i="61"/>
  <c r="I716" i="61"/>
  <c r="I720" i="61"/>
  <c r="I724" i="61"/>
  <c r="I728" i="61"/>
  <c r="I732" i="61"/>
  <c r="I736" i="61"/>
  <c r="I740" i="61"/>
  <c r="I744" i="61"/>
  <c r="I748" i="61"/>
  <c r="I752" i="61"/>
  <c r="I756" i="61"/>
  <c r="I760" i="61"/>
  <c r="I764" i="61"/>
  <c r="I768" i="61"/>
  <c r="I772" i="61"/>
  <c r="I776" i="61"/>
  <c r="I780" i="61"/>
  <c r="I784" i="61"/>
  <c r="I788" i="61"/>
  <c r="I792" i="61"/>
  <c r="I796" i="61"/>
  <c r="I800" i="61"/>
  <c r="I804" i="61"/>
  <c r="I808" i="61"/>
  <c r="I812" i="61"/>
  <c r="I815" i="61"/>
  <c r="I819" i="61"/>
  <c r="I823" i="61"/>
  <c r="I827" i="61"/>
  <c r="I831" i="61"/>
  <c r="I835" i="61"/>
  <c r="I839" i="61"/>
  <c r="I843" i="61"/>
  <c r="I847" i="61"/>
  <c r="I851" i="61"/>
  <c r="I855" i="61"/>
  <c r="I859" i="61"/>
  <c r="I863" i="61"/>
  <c r="I867" i="61"/>
  <c r="I871" i="61"/>
  <c r="I875" i="61"/>
  <c r="I879" i="61"/>
  <c r="I883" i="61"/>
  <c r="I887" i="61"/>
  <c r="I891" i="61"/>
  <c r="I895" i="61"/>
  <c r="I899" i="61"/>
  <c r="I903" i="61"/>
  <c r="I907" i="61"/>
  <c r="I911" i="61"/>
  <c r="I915" i="61"/>
  <c r="I919" i="61"/>
  <c r="I923" i="61"/>
  <c r="I927" i="61"/>
  <c r="I931" i="61"/>
  <c r="I935" i="61"/>
  <c r="I939" i="61"/>
  <c r="I943" i="61"/>
  <c r="I947" i="61"/>
  <c r="I951" i="61"/>
  <c r="I955" i="61"/>
  <c r="I959" i="61"/>
  <c r="I963" i="61"/>
  <c r="I967" i="61"/>
  <c r="I971" i="61"/>
  <c r="I975" i="61"/>
  <c r="I979" i="61"/>
  <c r="I983" i="61"/>
  <c r="I987" i="61"/>
  <c r="I991" i="61"/>
  <c r="I995" i="61"/>
  <c r="I999" i="61"/>
  <c r="I1003" i="61"/>
  <c r="I1007" i="61"/>
  <c r="I1011" i="61"/>
  <c r="I1015" i="61"/>
  <c r="I1019" i="61"/>
  <c r="I1023" i="61"/>
  <c r="I1027" i="61"/>
  <c r="I1031" i="61"/>
  <c r="I1035" i="61"/>
  <c r="I1039" i="61"/>
  <c r="I1043" i="61"/>
  <c r="I1047" i="61"/>
  <c r="I1051" i="61"/>
  <c r="I1055" i="61"/>
  <c r="I1059" i="61"/>
  <c r="I1063" i="61"/>
  <c r="I1067" i="61"/>
  <c r="I1071" i="61"/>
  <c r="I1075" i="61"/>
  <c r="I1079" i="61"/>
  <c r="I1083" i="61"/>
  <c r="I1087" i="61"/>
  <c r="I1091" i="61"/>
  <c r="I1095" i="61"/>
  <c r="I1099" i="61"/>
  <c r="I1103" i="61"/>
  <c r="I1107" i="61"/>
  <c r="I1111" i="61"/>
  <c r="I1115" i="61"/>
  <c r="I1119" i="61"/>
  <c r="I1123" i="61"/>
  <c r="I1127" i="61"/>
  <c r="I1131" i="61"/>
  <c r="I1135" i="61"/>
  <c r="I1139" i="61"/>
  <c r="I1143" i="61"/>
  <c r="I1147" i="61"/>
  <c r="I1150" i="61"/>
  <c r="I1154" i="61"/>
  <c r="I1158" i="61"/>
  <c r="I1162" i="61"/>
  <c r="I1166" i="61"/>
  <c r="I1170" i="61"/>
  <c r="I1174" i="61"/>
  <c r="I1178" i="61"/>
  <c r="I1182" i="61"/>
  <c r="I1186" i="61"/>
  <c r="I1192" i="61"/>
  <c r="I1196" i="61"/>
  <c r="I1231" i="61"/>
  <c r="I1235" i="61"/>
  <c r="I1239" i="61"/>
  <c r="I1243" i="61"/>
  <c r="I1247" i="61"/>
  <c r="I6" i="61"/>
  <c r="A5" i="51" l="1"/>
  <c r="P277" i="27" l="1"/>
  <c r="N277" i="27"/>
  <c r="AM277" i="27" s="1"/>
  <c r="L277" i="27"/>
  <c r="A277" i="27"/>
  <c r="P276" i="27"/>
  <c r="N276" i="27"/>
  <c r="AM276" i="27" s="1"/>
  <c r="L276" i="27"/>
  <c r="A276" i="27"/>
  <c r="P275" i="27"/>
  <c r="N275" i="27"/>
  <c r="AM275" i="27" s="1"/>
  <c r="L275" i="27"/>
  <c r="A275" i="27"/>
  <c r="P274" i="27"/>
  <c r="N274" i="27"/>
  <c r="AM274" i="27" s="1"/>
  <c r="L274" i="27"/>
  <c r="A274" i="27"/>
  <c r="P273" i="27"/>
  <c r="N273" i="27"/>
  <c r="AM273" i="27" s="1"/>
  <c r="L273" i="27"/>
  <c r="A273" i="27"/>
  <c r="P272" i="27"/>
  <c r="N272" i="27"/>
  <c r="AM272" i="27" s="1"/>
  <c r="L272" i="27"/>
  <c r="A272" i="27"/>
  <c r="P271" i="27"/>
  <c r="N271" i="27"/>
  <c r="AM271" i="27" s="1"/>
  <c r="L271" i="27"/>
  <c r="A271" i="27"/>
  <c r="P270" i="27"/>
  <c r="N270" i="27"/>
  <c r="AM270" i="27" s="1"/>
  <c r="L270" i="27"/>
  <c r="A270" i="27"/>
  <c r="P269" i="27"/>
  <c r="N269" i="27"/>
  <c r="AM269" i="27" s="1"/>
  <c r="L269" i="27"/>
  <c r="A269" i="27"/>
  <c r="P268" i="27"/>
  <c r="N268" i="27"/>
  <c r="AM268" i="27" s="1"/>
  <c r="L268" i="27"/>
  <c r="A268" i="27"/>
  <c r="P267" i="27"/>
  <c r="N267" i="27"/>
  <c r="AM267" i="27" s="1"/>
  <c r="L267" i="27"/>
  <c r="A267" i="27"/>
  <c r="P266" i="27"/>
  <c r="N266" i="27"/>
  <c r="AM266" i="27" s="1"/>
  <c r="L266" i="27"/>
  <c r="A266" i="27"/>
  <c r="P265" i="27"/>
  <c r="N265" i="27"/>
  <c r="AM265" i="27" s="1"/>
  <c r="L265" i="27"/>
  <c r="A265" i="27"/>
  <c r="P264" i="27"/>
  <c r="N264" i="27"/>
  <c r="AM264" i="27" s="1"/>
  <c r="L264" i="27"/>
  <c r="A264" i="27"/>
  <c r="P263" i="27"/>
  <c r="N263" i="27"/>
  <c r="AM263" i="27" s="1"/>
  <c r="L263" i="27"/>
  <c r="A263" i="27"/>
  <c r="P262" i="27"/>
  <c r="N262" i="27"/>
  <c r="AM262" i="27" s="1"/>
  <c r="L262" i="27"/>
  <c r="A262" i="27"/>
  <c r="P261" i="27"/>
  <c r="N261" i="27"/>
  <c r="AM261" i="27" s="1"/>
  <c r="L261" i="27"/>
  <c r="A261" i="27"/>
  <c r="P260" i="27"/>
  <c r="N260" i="27"/>
  <c r="AM260" i="27" s="1"/>
  <c r="L260" i="27"/>
  <c r="A260" i="27"/>
  <c r="P259" i="27"/>
  <c r="N259" i="27"/>
  <c r="AM259" i="27" s="1"/>
  <c r="L259" i="27"/>
  <c r="A259" i="27"/>
  <c r="P258" i="27"/>
  <c r="N258" i="27"/>
  <c r="AM258" i="27" s="1"/>
  <c r="L258" i="27"/>
  <c r="A258" i="27"/>
  <c r="P257" i="27"/>
  <c r="N257" i="27"/>
  <c r="AM257" i="27" s="1"/>
  <c r="L257" i="27"/>
  <c r="A257" i="27"/>
  <c r="P256" i="27"/>
  <c r="N256" i="27"/>
  <c r="AM256" i="27" s="1"/>
  <c r="L256" i="27"/>
  <c r="A256" i="27"/>
  <c r="P255" i="27"/>
  <c r="N255" i="27"/>
  <c r="AM255" i="27" s="1"/>
  <c r="L255" i="27"/>
  <c r="A255" i="27"/>
  <c r="P254" i="27"/>
  <c r="N254" i="27"/>
  <c r="AM254" i="27" s="1"/>
  <c r="L254" i="27"/>
  <c r="A254" i="27"/>
  <c r="P253" i="27"/>
  <c r="N253" i="27"/>
  <c r="AM253" i="27" s="1"/>
  <c r="L253" i="27"/>
  <c r="A253" i="27"/>
  <c r="P252" i="27"/>
  <c r="N252" i="27"/>
  <c r="AM252" i="27" s="1"/>
  <c r="L252" i="27"/>
  <c r="A252" i="27"/>
  <c r="R253" i="27" l="1"/>
  <c r="S253" i="27" s="1"/>
  <c r="AG253" i="27" s="1"/>
  <c r="R259" i="27"/>
  <c r="S259" i="27" s="1"/>
  <c r="AG259" i="27" s="1"/>
  <c r="R261" i="27"/>
  <c r="S261" i="27" s="1"/>
  <c r="AG261" i="27" s="1"/>
  <c r="R267" i="27"/>
  <c r="S267" i="27" s="1"/>
  <c r="AG267" i="27" s="1"/>
  <c r="R269" i="27"/>
  <c r="S269" i="27" s="1"/>
  <c r="AG269" i="27" s="1"/>
  <c r="R277" i="27"/>
  <c r="S277" i="27" s="1"/>
  <c r="AG277" i="27" s="1"/>
  <c r="R254" i="27"/>
  <c r="S254" i="27" s="1"/>
  <c r="AG254" i="27" s="1"/>
  <c r="AN254" i="27" s="1"/>
  <c r="AT254" i="27" s="1"/>
  <c r="R256" i="27"/>
  <c r="S256" i="27" s="1"/>
  <c r="AG256" i="27" s="1"/>
  <c r="AN256" i="27" s="1"/>
  <c r="AT256" i="27" s="1"/>
  <c r="R262" i="27"/>
  <c r="S262" i="27" s="1"/>
  <c r="AG262" i="27" s="1"/>
  <c r="AN262" i="27" s="1"/>
  <c r="AT262" i="27" s="1"/>
  <c r="R257" i="27"/>
  <c r="S257" i="27" s="1"/>
  <c r="AG257" i="27" s="1"/>
  <c r="R264" i="27"/>
  <c r="S264" i="27" s="1"/>
  <c r="AG264" i="27" s="1"/>
  <c r="AN264" i="27" s="1"/>
  <c r="AT264" i="27" s="1"/>
  <c r="R270" i="27"/>
  <c r="S270" i="27" s="1"/>
  <c r="AG270" i="27" s="1"/>
  <c r="AN270" i="27" s="1"/>
  <c r="R258" i="27"/>
  <c r="S258" i="27" s="1"/>
  <c r="AG258" i="27" s="1"/>
  <c r="AN258" i="27" s="1"/>
  <c r="AT258" i="27" s="1"/>
  <c r="R265" i="27"/>
  <c r="S265" i="27" s="1"/>
  <c r="AG265" i="27" s="1"/>
  <c r="R272" i="27"/>
  <c r="S272" i="27" s="1"/>
  <c r="AG272" i="27" s="1"/>
  <c r="AN272" i="27" s="1"/>
  <c r="R266" i="27"/>
  <c r="S266" i="27" s="1"/>
  <c r="AG266" i="27" s="1"/>
  <c r="AN266" i="27" s="1"/>
  <c r="AT266" i="27" s="1"/>
  <c r="R273" i="27"/>
  <c r="S273" i="27" s="1"/>
  <c r="AG273" i="27" s="1"/>
  <c r="R274" i="27"/>
  <c r="S274" i="27" s="1"/>
  <c r="AG274" i="27" s="1"/>
  <c r="AN274" i="27" s="1"/>
  <c r="AT274" i="27" s="1"/>
  <c r="R275" i="27"/>
  <c r="S275" i="27" s="1"/>
  <c r="AG275" i="27" s="1"/>
  <c r="AN275" i="27" s="1"/>
  <c r="AT275" i="27" s="1"/>
  <c r="R255" i="27"/>
  <c r="S255" i="27" s="1"/>
  <c r="AG255" i="27" s="1"/>
  <c r="AN255" i="27" s="1"/>
  <c r="AT255" i="27" s="1"/>
  <c r="R263" i="27"/>
  <c r="S263" i="27" s="1"/>
  <c r="AG263" i="27" s="1"/>
  <c r="AN263" i="27" s="1"/>
  <c r="AT263" i="27" s="1"/>
  <c r="R271" i="27"/>
  <c r="S271" i="27" s="1"/>
  <c r="AG271" i="27" s="1"/>
  <c r="AN271" i="27" s="1"/>
  <c r="AT271" i="27" s="1"/>
  <c r="R252" i="27"/>
  <c r="S252" i="27" s="1"/>
  <c r="AG252" i="27" s="1"/>
  <c r="AN252" i="27" s="1"/>
  <c r="AT252" i="27" s="1"/>
  <c r="R260" i="27"/>
  <c r="S260" i="27" s="1"/>
  <c r="AG260" i="27" s="1"/>
  <c r="AN260" i="27" s="1"/>
  <c r="AT260" i="27" s="1"/>
  <c r="R268" i="27"/>
  <c r="S268" i="27" s="1"/>
  <c r="AG268" i="27" s="1"/>
  <c r="AN268" i="27" s="1"/>
  <c r="AT268" i="27" s="1"/>
  <c r="R276" i="27"/>
  <c r="S276" i="27" s="1"/>
  <c r="AG276" i="27" s="1"/>
  <c r="AN276" i="27" s="1"/>
  <c r="AT276" i="27" s="1"/>
  <c r="AT272" i="27" l="1"/>
  <c r="AT270" i="27"/>
  <c r="E246" i="61"/>
  <c r="E263" i="61"/>
  <c r="E248" i="61"/>
  <c r="E254" i="61"/>
  <c r="F83" i="66"/>
  <c r="L83" i="66" s="1"/>
  <c r="AN277" i="27"/>
  <c r="AT277" i="27" s="1"/>
  <c r="AN253" i="27"/>
  <c r="AT253" i="27" s="1"/>
  <c r="AN257" i="27"/>
  <c r="AT257" i="27" s="1"/>
  <c r="AN259" i="27"/>
  <c r="AT259" i="27" s="1"/>
  <c r="AN267" i="27"/>
  <c r="AT267" i="27" s="1"/>
  <c r="AN261" i="27"/>
  <c r="AT261" i="27" s="1"/>
  <c r="AN273" i="27"/>
  <c r="AT273" i="27" s="1"/>
  <c r="AN265" i="27"/>
  <c r="AT265" i="27" s="1"/>
  <c r="AN269" i="27"/>
  <c r="AT269" i="27" s="1"/>
  <c r="E265" i="61" l="1"/>
  <c r="E261" i="61"/>
  <c r="E267" i="61"/>
  <c r="E259" i="61"/>
  <c r="E257" i="61"/>
  <c r="E269" i="61"/>
  <c r="E256" i="61"/>
  <c r="E264" i="61"/>
  <c r="E252" i="61"/>
  <c r="E268" i="61"/>
  <c r="E260" i="61"/>
  <c r="E253" i="61"/>
  <c r="E247" i="61"/>
  <c r="E262" i="61"/>
  <c r="E270" i="61"/>
  <c r="E258" i="61"/>
  <c r="E255" i="61"/>
  <c r="E266" i="61"/>
  <c r="N11" i="54" l="1"/>
  <c r="O138" i="48" l="1"/>
  <c r="N138" i="48"/>
  <c r="M138" i="48"/>
  <c r="L138" i="48"/>
  <c r="K138" i="48"/>
  <c r="J138" i="48"/>
  <c r="I138" i="48"/>
  <c r="H138" i="48"/>
  <c r="G138" i="48"/>
  <c r="F138" i="48"/>
  <c r="E138" i="48"/>
  <c r="D138" i="48"/>
  <c r="Q137" i="48"/>
  <c r="P137" i="48"/>
  <c r="D95" i="48"/>
  <c r="D93" i="48"/>
  <c r="M96" i="48"/>
  <c r="L96" i="48"/>
  <c r="K96" i="48"/>
  <c r="J96" i="48"/>
  <c r="E96" i="48"/>
  <c r="D96" i="48"/>
  <c r="Q94" i="48"/>
  <c r="P94" i="48"/>
  <c r="Q92" i="48"/>
  <c r="P92" i="48"/>
  <c r="P91" i="48"/>
  <c r="O95" i="48"/>
  <c r="N95" i="48"/>
  <c r="M95" i="48"/>
  <c r="L93" i="48"/>
  <c r="K95" i="48"/>
  <c r="J95" i="48"/>
  <c r="I95" i="48"/>
  <c r="Q91" i="48"/>
  <c r="G95" i="48"/>
  <c r="F95" i="48"/>
  <c r="E95" i="48"/>
  <c r="O96" i="48"/>
  <c r="N96" i="48"/>
  <c r="I96" i="48"/>
  <c r="H96" i="48"/>
  <c r="G96" i="48"/>
  <c r="F96" i="48"/>
  <c r="E33" i="48"/>
  <c r="F33" i="48"/>
  <c r="G33" i="48"/>
  <c r="H33" i="48"/>
  <c r="I33" i="48"/>
  <c r="J33" i="48"/>
  <c r="K33" i="48"/>
  <c r="L33" i="48"/>
  <c r="M33" i="48"/>
  <c r="N33" i="48"/>
  <c r="O33" i="48"/>
  <c r="D33" i="48"/>
  <c r="E22" i="48"/>
  <c r="F22" i="48"/>
  <c r="G22" i="48"/>
  <c r="H22" i="48"/>
  <c r="I22" i="48"/>
  <c r="J22" i="48"/>
  <c r="K22" i="48"/>
  <c r="L22" i="48"/>
  <c r="M22" i="48"/>
  <c r="N22" i="48"/>
  <c r="O22" i="48"/>
  <c r="D22" i="48"/>
  <c r="P95" i="48" l="1"/>
  <c r="P138" i="48"/>
  <c r="Q138" i="48"/>
  <c r="Q93" i="48"/>
  <c r="Q95" i="48"/>
  <c r="P93" i="48"/>
  <c r="H95" i="48"/>
  <c r="I93" i="48"/>
  <c r="P90" i="48"/>
  <c r="J93" i="48"/>
  <c r="Q90" i="48"/>
  <c r="K93" i="48"/>
  <c r="E93" i="48"/>
  <c r="M93" i="48"/>
  <c r="L95" i="48"/>
  <c r="F93" i="48"/>
  <c r="N93" i="48"/>
  <c r="H93" i="48"/>
  <c r="G93" i="48"/>
  <c r="O93" i="48"/>
  <c r="P177" i="48" l="1"/>
  <c r="P125" i="48"/>
  <c r="P18" i="48"/>
  <c r="Q189" i="48" l="1"/>
  <c r="P189" i="48"/>
  <c r="Q188" i="48"/>
  <c r="P188" i="48"/>
  <c r="Q178" i="48"/>
  <c r="P178" i="48"/>
  <c r="Q177" i="48"/>
  <c r="Q168" i="48"/>
  <c r="P168" i="48"/>
  <c r="Q165" i="48"/>
  <c r="P165" i="48"/>
  <c r="Q164" i="48"/>
  <c r="P164" i="48"/>
  <c r="Q161" i="48"/>
  <c r="P161" i="48"/>
  <c r="Q160" i="48"/>
  <c r="P160" i="48"/>
  <c r="Q133" i="48"/>
  <c r="P133" i="48"/>
  <c r="Q126" i="48"/>
  <c r="P126" i="48"/>
  <c r="Q125" i="48"/>
  <c r="Q102" i="48"/>
  <c r="P102" i="48"/>
  <c r="Q100" i="48"/>
  <c r="P100" i="48"/>
  <c r="Q86" i="48"/>
  <c r="P86" i="48"/>
  <c r="Q82" i="48"/>
  <c r="P82" i="48"/>
  <c r="Q84" i="48"/>
  <c r="P84" i="48"/>
  <c r="Q83" i="48"/>
  <c r="P83" i="48"/>
  <c r="Q30" i="48"/>
  <c r="P30" i="48"/>
  <c r="Q29" i="48"/>
  <c r="P29" i="48"/>
  <c r="Q19" i="48"/>
  <c r="P19" i="48"/>
  <c r="Q18" i="48"/>
  <c r="A70" i="35" l="1"/>
  <c r="A69" i="35"/>
  <c r="A68" i="35"/>
  <c r="A67" i="35"/>
  <c r="A66" i="35"/>
  <c r="A65" i="35"/>
  <c r="A64" i="35"/>
  <c r="A63" i="35"/>
  <c r="A62" i="35"/>
  <c r="A61" i="35"/>
  <c r="A60" i="35"/>
  <c r="A59" i="35"/>
  <c r="Q130" i="48" l="1"/>
  <c r="P130" i="48"/>
  <c r="Q129" i="48"/>
  <c r="T137" i="48" s="1"/>
  <c r="P129" i="48"/>
  <c r="G515" i="61" l="1"/>
  <c r="A515" i="61"/>
  <c r="G514" i="61"/>
  <c r="A514" i="61"/>
  <c r="G513" i="61"/>
  <c r="A513" i="61"/>
  <c r="G518" i="61"/>
  <c r="A518" i="61"/>
  <c r="G517" i="61"/>
  <c r="A517" i="61"/>
  <c r="G516" i="61"/>
  <c r="A516" i="61"/>
  <c r="A520" i="61"/>
  <c r="G520" i="61"/>
  <c r="A521" i="61"/>
  <c r="G521" i="61"/>
  <c r="K515" i="61" l="1"/>
  <c r="K520" i="61"/>
  <c r="K514" i="61"/>
  <c r="K513" i="61"/>
  <c r="K521" i="61"/>
  <c r="K516" i="61"/>
  <c r="K517" i="61"/>
  <c r="K518" i="61"/>
  <c r="P85" i="48" l="1"/>
  <c r="L190" i="48" l="1"/>
  <c r="L179" i="48"/>
  <c r="L169" i="48"/>
  <c r="L134" i="48"/>
  <c r="L139" i="48" s="1"/>
  <c r="L170" i="48" l="1"/>
  <c r="L135" i="48"/>
  <c r="AC130" i="48" l="1"/>
  <c r="AC129" i="48"/>
  <c r="A1255" i="27" l="1"/>
  <c r="A1254" i="27"/>
  <c r="A1253" i="27"/>
  <c r="A1252" i="27"/>
  <c r="A1251" i="27"/>
  <c r="A1250" i="27"/>
  <c r="A1249" i="27"/>
  <c r="A1248" i="27"/>
  <c r="A1247" i="27"/>
  <c r="A1246" i="27"/>
  <c r="A1245" i="27"/>
  <c r="A1244" i="27"/>
  <c r="A1243" i="27"/>
  <c r="A1242" i="27"/>
  <c r="A1241" i="27"/>
  <c r="A1240" i="27"/>
  <c r="A1239" i="27"/>
  <c r="A1238" i="27"/>
  <c r="A1237" i="27"/>
  <c r="A1236" i="27"/>
  <c r="A1235" i="27"/>
  <c r="A1234" i="27"/>
  <c r="A1233" i="27"/>
  <c r="A1232" i="27"/>
  <c r="A1231" i="27"/>
  <c r="A1230" i="27"/>
  <c r="A1229" i="27"/>
  <c r="A1228" i="27"/>
  <c r="A1227" i="27"/>
  <c r="A1226" i="27"/>
  <c r="A1225" i="27"/>
  <c r="A1224" i="27"/>
  <c r="A1223" i="27"/>
  <c r="A1222" i="27"/>
  <c r="A1221" i="27"/>
  <c r="A1220" i="27"/>
  <c r="A1219" i="27"/>
  <c r="A1218" i="27"/>
  <c r="A1217" i="27"/>
  <c r="A1216" i="27"/>
  <c r="A1215" i="27"/>
  <c r="A1214" i="27"/>
  <c r="A1213" i="27"/>
  <c r="A1212" i="27"/>
  <c r="A1211" i="27"/>
  <c r="A1210" i="27"/>
  <c r="A1209" i="27"/>
  <c r="A1208" i="27"/>
  <c r="A1207" i="27"/>
  <c r="A1206" i="27"/>
  <c r="A1205" i="27"/>
  <c r="A1204" i="27"/>
  <c r="A1203" i="27"/>
  <c r="A1202" i="27"/>
  <c r="A1201" i="27"/>
  <c r="A1200" i="27"/>
  <c r="A1199" i="27"/>
  <c r="A1198" i="27"/>
  <c r="A1197" i="27"/>
  <c r="A1196" i="27"/>
  <c r="A1195" i="27"/>
  <c r="A1194" i="27"/>
  <c r="A1193" i="27"/>
  <c r="A1192" i="27"/>
  <c r="A1191" i="27"/>
  <c r="A1190" i="27"/>
  <c r="A1189" i="27"/>
  <c r="A1188" i="27"/>
  <c r="A1187" i="27"/>
  <c r="A1186" i="27"/>
  <c r="A1185" i="27"/>
  <c r="A1184" i="27"/>
  <c r="A1183" i="27"/>
  <c r="A1182" i="27"/>
  <c r="A1181" i="27"/>
  <c r="A1180" i="27"/>
  <c r="A1179" i="27"/>
  <c r="A1178" i="27"/>
  <c r="A1177" i="27"/>
  <c r="A1176" i="27"/>
  <c r="A1175" i="27"/>
  <c r="A1174" i="27"/>
  <c r="A1173" i="27"/>
  <c r="A1172" i="27"/>
  <c r="A1171" i="27"/>
  <c r="A1170" i="27"/>
  <c r="A1169" i="27"/>
  <c r="A1168" i="27"/>
  <c r="A1167" i="27"/>
  <c r="A1166" i="27"/>
  <c r="A1165" i="27"/>
  <c r="A1164" i="27"/>
  <c r="A1163" i="27"/>
  <c r="A1162" i="27"/>
  <c r="A1161" i="27"/>
  <c r="A1160" i="27"/>
  <c r="A1159" i="27"/>
  <c r="A1158" i="27"/>
  <c r="A1157" i="27"/>
  <c r="A1156" i="27"/>
  <c r="A1155" i="27"/>
  <c r="A1154" i="27"/>
  <c r="A1153" i="27"/>
  <c r="A1152" i="27"/>
  <c r="A1151" i="27"/>
  <c r="A1150" i="27"/>
  <c r="A1149" i="27"/>
  <c r="A1148" i="27"/>
  <c r="A1147" i="27"/>
  <c r="A1146" i="27"/>
  <c r="A1145" i="27"/>
  <c r="A1144" i="27"/>
  <c r="A1143" i="27"/>
  <c r="A1142" i="27"/>
  <c r="A1141" i="27"/>
  <c r="A1140" i="27"/>
  <c r="A1139" i="27"/>
  <c r="A1138" i="27"/>
  <c r="A1137" i="27"/>
  <c r="A1136" i="27"/>
  <c r="A1135" i="27"/>
  <c r="A1134" i="27"/>
  <c r="A1133" i="27"/>
  <c r="A1132" i="27"/>
  <c r="A1131" i="27"/>
  <c r="A1130" i="27"/>
  <c r="A1129" i="27"/>
  <c r="A1128" i="27"/>
  <c r="A1127" i="27"/>
  <c r="A1126" i="27"/>
  <c r="A1125" i="27"/>
  <c r="A1124" i="27"/>
  <c r="A1123" i="27"/>
  <c r="A1122" i="27"/>
  <c r="A1121" i="27"/>
  <c r="A1120" i="27"/>
  <c r="A1119" i="27"/>
  <c r="A1118" i="27"/>
  <c r="A1117" i="27"/>
  <c r="A1116" i="27"/>
  <c r="A1115" i="27"/>
  <c r="A1114" i="27"/>
  <c r="A1113" i="27"/>
  <c r="A1112" i="27"/>
  <c r="A1111" i="27"/>
  <c r="A1110" i="27"/>
  <c r="A1109" i="27"/>
  <c r="A1108" i="27"/>
  <c r="A1107" i="27"/>
  <c r="A1106" i="27"/>
  <c r="A1105" i="27"/>
  <c r="A1104" i="27"/>
  <c r="A1103" i="27"/>
  <c r="A1102" i="27"/>
  <c r="A1101" i="27"/>
  <c r="A1100" i="27"/>
  <c r="A1099" i="27"/>
  <c r="A1098" i="27"/>
  <c r="A1097" i="27"/>
  <c r="A1096" i="27"/>
  <c r="A1095" i="27"/>
  <c r="A1094" i="27"/>
  <c r="A1093" i="27"/>
  <c r="A1092" i="27"/>
  <c r="A1091" i="27"/>
  <c r="A1090" i="27"/>
  <c r="A1089" i="27"/>
  <c r="A1088" i="27"/>
  <c r="A1087" i="27"/>
  <c r="A1086" i="27"/>
  <c r="A1085" i="27"/>
  <c r="A1084" i="27"/>
  <c r="A1083" i="27"/>
  <c r="A1082" i="27"/>
  <c r="A1081" i="27"/>
  <c r="A1080" i="27"/>
  <c r="A1079" i="27"/>
  <c r="A1078" i="27"/>
  <c r="A1077" i="27"/>
  <c r="A1076" i="27"/>
  <c r="A1075" i="27"/>
  <c r="A1074" i="27"/>
  <c r="A1073" i="27"/>
  <c r="A1072" i="27"/>
  <c r="A1071" i="27"/>
  <c r="A1070" i="27"/>
  <c r="A1069" i="27"/>
  <c r="A1068" i="27"/>
  <c r="A1067" i="27"/>
  <c r="A1066" i="27"/>
  <c r="A1065" i="27"/>
  <c r="A1064" i="27"/>
  <c r="A1063" i="27"/>
  <c r="A1062" i="27"/>
  <c r="A1061" i="27"/>
  <c r="A1060" i="27"/>
  <c r="A1059" i="27"/>
  <c r="A1058" i="27"/>
  <c r="A1057" i="27"/>
  <c r="A1056" i="27"/>
  <c r="A1055" i="27"/>
  <c r="A1054" i="27"/>
  <c r="A1053" i="27"/>
  <c r="A1052" i="27"/>
  <c r="A1051" i="27"/>
  <c r="A1050" i="27"/>
  <c r="A1049" i="27"/>
  <c r="A1048" i="27"/>
  <c r="A1047" i="27"/>
  <c r="A1046" i="27"/>
  <c r="A1045" i="27"/>
  <c r="A1044" i="27"/>
  <c r="A1043" i="27"/>
  <c r="A1042" i="27"/>
  <c r="A1041" i="27"/>
  <c r="A1040" i="27"/>
  <c r="A1039" i="27"/>
  <c r="A1038" i="27"/>
  <c r="A1037" i="27"/>
  <c r="A1036" i="27"/>
  <c r="A1035" i="27"/>
  <c r="A1034" i="27"/>
  <c r="A1033" i="27"/>
  <c r="A1032" i="27"/>
  <c r="A1031" i="27"/>
  <c r="A1030" i="27"/>
  <c r="A1029" i="27"/>
  <c r="A1028" i="27"/>
  <c r="A1027" i="27"/>
  <c r="A1026" i="27"/>
  <c r="A1025" i="27"/>
  <c r="A1024" i="27"/>
  <c r="A1023" i="27"/>
  <c r="A1022" i="27"/>
  <c r="A1021" i="27"/>
  <c r="A1020" i="27"/>
  <c r="A1019" i="27"/>
  <c r="A1018" i="27"/>
  <c r="A1017" i="27"/>
  <c r="A1016" i="27"/>
  <c r="A1015" i="27"/>
  <c r="A1014" i="27"/>
  <c r="A1013" i="27"/>
  <c r="A1012" i="27"/>
  <c r="A1011" i="27"/>
  <c r="A1010" i="27"/>
  <c r="A1009" i="27"/>
  <c r="A1008" i="27"/>
  <c r="A1007" i="27"/>
  <c r="A1006" i="27"/>
  <c r="A1005" i="27"/>
  <c r="A1004" i="27"/>
  <c r="A1003" i="27"/>
  <c r="A1002" i="27"/>
  <c r="A1001" i="27"/>
  <c r="A1000" i="27"/>
  <c r="A999" i="27"/>
  <c r="A998" i="27"/>
  <c r="A997" i="27"/>
  <c r="A996" i="27"/>
  <c r="A995" i="27"/>
  <c r="A994" i="27"/>
  <c r="A993" i="27"/>
  <c r="A992" i="27"/>
  <c r="A991" i="27"/>
  <c r="A990" i="27"/>
  <c r="A989" i="27"/>
  <c r="A988" i="27"/>
  <c r="A987" i="27"/>
  <c r="A986" i="27"/>
  <c r="A985" i="27"/>
  <c r="A984" i="27"/>
  <c r="A983" i="27"/>
  <c r="A982" i="27"/>
  <c r="A981" i="27"/>
  <c r="A980" i="27"/>
  <c r="A979" i="27"/>
  <c r="A978" i="27"/>
  <c r="A977" i="27"/>
  <c r="A976" i="27"/>
  <c r="A975" i="27"/>
  <c r="A974" i="27"/>
  <c r="A973" i="27"/>
  <c r="A972" i="27"/>
  <c r="A971" i="27"/>
  <c r="A970" i="27"/>
  <c r="A969" i="27"/>
  <c r="A968" i="27"/>
  <c r="A967" i="27"/>
  <c r="A966" i="27"/>
  <c r="A965" i="27"/>
  <c r="A964" i="27"/>
  <c r="A963" i="27"/>
  <c r="A962" i="27"/>
  <c r="A961" i="27"/>
  <c r="A960" i="27"/>
  <c r="A959" i="27"/>
  <c r="A958" i="27"/>
  <c r="A957" i="27"/>
  <c r="A956" i="27"/>
  <c r="A955" i="27"/>
  <c r="A954" i="27"/>
  <c r="A953" i="27"/>
  <c r="A952" i="27"/>
  <c r="A951" i="27"/>
  <c r="A950" i="27"/>
  <c r="A949" i="27"/>
  <c r="A948" i="27"/>
  <c r="A947" i="27"/>
  <c r="A946" i="27"/>
  <c r="A945" i="27"/>
  <c r="A944" i="27"/>
  <c r="A943" i="27"/>
  <c r="A942" i="27"/>
  <c r="A941" i="27"/>
  <c r="A940" i="27"/>
  <c r="A939" i="27"/>
  <c r="A938" i="27"/>
  <c r="A937" i="27"/>
  <c r="A936" i="27"/>
  <c r="A935" i="27"/>
  <c r="A934" i="27"/>
  <c r="A933" i="27"/>
  <c r="A932" i="27"/>
  <c r="A931" i="27"/>
  <c r="A930" i="27"/>
  <c r="A929" i="27"/>
  <c r="A928" i="27"/>
  <c r="A927" i="27"/>
  <c r="A926" i="27"/>
  <c r="A925" i="27"/>
  <c r="A924" i="27"/>
  <c r="A923" i="27"/>
  <c r="A922" i="27"/>
  <c r="A921" i="27"/>
  <c r="A920" i="27"/>
  <c r="A919" i="27"/>
  <c r="A918" i="27"/>
  <c r="A917" i="27"/>
  <c r="A916" i="27"/>
  <c r="A915" i="27"/>
  <c r="A914" i="27"/>
  <c r="A913" i="27"/>
  <c r="A912" i="27"/>
  <c r="A911" i="27"/>
  <c r="A910" i="27"/>
  <c r="A909" i="27"/>
  <c r="A908" i="27"/>
  <c r="A907" i="27"/>
  <c r="A906" i="27"/>
  <c r="A905" i="27"/>
  <c r="A904" i="27"/>
  <c r="A903" i="27"/>
  <c r="A902" i="27"/>
  <c r="A901" i="27"/>
  <c r="A900" i="27"/>
  <c r="A899" i="27"/>
  <c r="A898" i="27"/>
  <c r="A897" i="27"/>
  <c r="A896" i="27"/>
  <c r="A895" i="27"/>
  <c r="A894" i="27"/>
  <c r="A893" i="27"/>
  <c r="A892" i="27"/>
  <c r="A891" i="27"/>
  <c r="A890" i="27"/>
  <c r="A889" i="27"/>
  <c r="A888" i="27"/>
  <c r="A887" i="27"/>
  <c r="A886" i="27"/>
  <c r="A885" i="27"/>
  <c r="A884" i="27"/>
  <c r="A883" i="27"/>
  <c r="A882" i="27"/>
  <c r="A881" i="27"/>
  <c r="A880" i="27"/>
  <c r="A879" i="27"/>
  <c r="A878" i="27"/>
  <c r="A877" i="27"/>
  <c r="A876" i="27"/>
  <c r="A875" i="27"/>
  <c r="A874" i="27"/>
  <c r="A873" i="27"/>
  <c r="A872" i="27"/>
  <c r="A871" i="27"/>
  <c r="A870" i="27"/>
  <c r="A869" i="27"/>
  <c r="A868" i="27"/>
  <c r="A867" i="27"/>
  <c r="A866" i="27"/>
  <c r="A865" i="27"/>
  <c r="A864" i="27"/>
  <c r="A863" i="27"/>
  <c r="A862" i="27"/>
  <c r="A861" i="27"/>
  <c r="A860" i="27"/>
  <c r="A859" i="27"/>
  <c r="A858" i="27"/>
  <c r="A857" i="27"/>
  <c r="A856" i="27"/>
  <c r="A855" i="27"/>
  <c r="A854" i="27"/>
  <c r="A853" i="27"/>
  <c r="A852" i="27"/>
  <c r="A851" i="27"/>
  <c r="A850" i="27"/>
  <c r="A849" i="27"/>
  <c r="A848" i="27"/>
  <c r="A847" i="27"/>
  <c r="A846" i="27"/>
  <c r="A845" i="27"/>
  <c r="A844" i="27"/>
  <c r="A843" i="27"/>
  <c r="A842" i="27"/>
  <c r="A841" i="27"/>
  <c r="A840" i="27"/>
  <c r="A839" i="27"/>
  <c r="A838" i="27"/>
  <c r="A837" i="27"/>
  <c r="A836" i="27"/>
  <c r="A835" i="27"/>
  <c r="A834" i="27"/>
  <c r="A833" i="27"/>
  <c r="A832" i="27"/>
  <c r="A831" i="27"/>
  <c r="A830" i="27"/>
  <c r="A829" i="27"/>
  <c r="A828" i="27"/>
  <c r="A827" i="27"/>
  <c r="A826" i="27"/>
  <c r="A825" i="27"/>
  <c r="A824" i="27"/>
  <c r="A823" i="27"/>
  <c r="A822" i="27"/>
  <c r="A821" i="27"/>
  <c r="A820" i="27"/>
  <c r="A819" i="27"/>
  <c r="A818" i="27"/>
  <c r="A817" i="27"/>
  <c r="A816" i="27"/>
  <c r="A815" i="27"/>
  <c r="A814" i="27"/>
  <c r="A813" i="27"/>
  <c r="A812" i="27"/>
  <c r="A811" i="27"/>
  <c r="A810" i="27"/>
  <c r="A809" i="27"/>
  <c r="A808" i="27"/>
  <c r="A807" i="27"/>
  <c r="A806" i="27"/>
  <c r="A805" i="27"/>
  <c r="A804" i="27"/>
  <c r="A803" i="27"/>
  <c r="A802" i="27"/>
  <c r="A801" i="27"/>
  <c r="A800" i="27"/>
  <c r="A799" i="27"/>
  <c r="A798" i="27"/>
  <c r="A797" i="27"/>
  <c r="A796" i="27"/>
  <c r="A795" i="27"/>
  <c r="A794" i="27"/>
  <c r="A793" i="27"/>
  <c r="A792" i="27"/>
  <c r="A791" i="27"/>
  <c r="A790" i="27"/>
  <c r="A789" i="27"/>
  <c r="A788" i="27"/>
  <c r="A787" i="27"/>
  <c r="A786" i="27"/>
  <c r="A785" i="27"/>
  <c r="A784" i="27"/>
  <c r="A783" i="27"/>
  <c r="A782" i="27"/>
  <c r="A781" i="27"/>
  <c r="A780" i="27"/>
  <c r="A779" i="27"/>
  <c r="A778" i="27"/>
  <c r="A777" i="27"/>
  <c r="A776" i="27"/>
  <c r="A775" i="27"/>
  <c r="A774" i="27"/>
  <c r="A773" i="27"/>
  <c r="A772" i="27"/>
  <c r="A771" i="27"/>
  <c r="A770" i="27"/>
  <c r="A769" i="27"/>
  <c r="A768" i="27"/>
  <c r="A767" i="27"/>
  <c r="A766" i="27"/>
  <c r="A765" i="27"/>
  <c r="A764" i="27"/>
  <c r="A763" i="27"/>
  <c r="A762" i="27"/>
  <c r="A761" i="27"/>
  <c r="A760" i="27"/>
  <c r="A759" i="27"/>
  <c r="A758" i="27"/>
  <c r="A757" i="27"/>
  <c r="A756" i="27"/>
  <c r="A755" i="27"/>
  <c r="A754" i="27"/>
  <c r="A753" i="27"/>
  <c r="A752" i="27"/>
  <c r="A751" i="27"/>
  <c r="A750" i="27"/>
  <c r="A749" i="27"/>
  <c r="A748" i="27"/>
  <c r="A747" i="27"/>
  <c r="A746" i="27"/>
  <c r="A745" i="27"/>
  <c r="A744" i="27"/>
  <c r="A743" i="27"/>
  <c r="A742" i="27"/>
  <c r="A741" i="27"/>
  <c r="A740" i="27"/>
  <c r="A739" i="27"/>
  <c r="A738" i="27"/>
  <c r="A737" i="27"/>
  <c r="A736" i="27"/>
  <c r="A735" i="27"/>
  <c r="A734" i="27"/>
  <c r="A733" i="27"/>
  <c r="A732" i="27"/>
  <c r="A731" i="27"/>
  <c r="A730" i="27"/>
  <c r="A729" i="27"/>
  <c r="A728" i="27"/>
  <c r="A727" i="27"/>
  <c r="A726" i="27"/>
  <c r="A725" i="27"/>
  <c r="A724" i="27"/>
  <c r="A723" i="27"/>
  <c r="A722" i="27"/>
  <c r="A721" i="27"/>
  <c r="A720" i="27"/>
  <c r="A719" i="27"/>
  <c r="A718" i="27"/>
  <c r="A717" i="27"/>
  <c r="A716" i="27"/>
  <c r="A715" i="27"/>
  <c r="A714" i="27"/>
  <c r="A713" i="27"/>
  <c r="A712" i="27"/>
  <c r="A711" i="27"/>
  <c r="A710" i="27"/>
  <c r="A709" i="27"/>
  <c r="A708" i="27"/>
  <c r="A707" i="27"/>
  <c r="A706" i="27"/>
  <c r="A705" i="27"/>
  <c r="A704" i="27"/>
  <c r="A703" i="27"/>
  <c r="A702" i="27"/>
  <c r="A701" i="27"/>
  <c r="A700" i="27"/>
  <c r="A699" i="27"/>
  <c r="A698" i="27"/>
  <c r="A697" i="27"/>
  <c r="A696" i="27"/>
  <c r="A695" i="27"/>
  <c r="A694" i="27"/>
  <c r="A693" i="27"/>
  <c r="A692" i="27"/>
  <c r="A691" i="27"/>
  <c r="A690" i="27"/>
  <c r="A689" i="27"/>
  <c r="A688" i="27"/>
  <c r="A687" i="27"/>
  <c r="A686" i="27"/>
  <c r="A685" i="27"/>
  <c r="A684" i="27"/>
  <c r="A683" i="27"/>
  <c r="A682" i="27"/>
  <c r="A681" i="27"/>
  <c r="A680" i="27"/>
  <c r="A679" i="27"/>
  <c r="A678" i="27"/>
  <c r="A677" i="27"/>
  <c r="A676" i="27"/>
  <c r="A675" i="27"/>
  <c r="A674" i="27"/>
  <c r="A673" i="27"/>
  <c r="A672" i="27"/>
  <c r="A671" i="27"/>
  <c r="A670" i="27"/>
  <c r="A669" i="27"/>
  <c r="A668" i="27"/>
  <c r="A667" i="27"/>
  <c r="A666" i="27"/>
  <c r="A665" i="27"/>
  <c r="A664" i="27"/>
  <c r="A663" i="27"/>
  <c r="A662" i="27"/>
  <c r="A661" i="27"/>
  <c r="A660" i="27"/>
  <c r="A659" i="27"/>
  <c r="A658" i="27"/>
  <c r="A657" i="27"/>
  <c r="A656" i="27"/>
  <c r="A655" i="27"/>
  <c r="A654" i="27"/>
  <c r="A653" i="27"/>
  <c r="A652" i="27"/>
  <c r="A651" i="27"/>
  <c r="A650" i="27"/>
  <c r="A649" i="27"/>
  <c r="A648" i="27"/>
  <c r="A647" i="27"/>
  <c r="A646" i="27"/>
  <c r="A645" i="27"/>
  <c r="A644" i="27"/>
  <c r="A643" i="27"/>
  <c r="A642" i="27"/>
  <c r="A641" i="27"/>
  <c r="A640" i="27"/>
  <c r="A639" i="27"/>
  <c r="A638" i="27"/>
  <c r="A637" i="27"/>
  <c r="A636" i="27"/>
  <c r="A635" i="27"/>
  <c r="A634" i="27"/>
  <c r="A633" i="27"/>
  <c r="A632" i="27"/>
  <c r="A631" i="27"/>
  <c r="A630" i="27"/>
  <c r="A629" i="27"/>
  <c r="A628" i="27"/>
  <c r="A627" i="27"/>
  <c r="A626" i="27"/>
  <c r="A625" i="27"/>
  <c r="A624" i="27"/>
  <c r="A623" i="27"/>
  <c r="A622" i="27"/>
  <c r="A621" i="27"/>
  <c r="A620" i="27"/>
  <c r="A619" i="27"/>
  <c r="A618" i="27"/>
  <c r="A617" i="27"/>
  <c r="A616" i="27"/>
  <c r="A615" i="27"/>
  <c r="A614" i="27"/>
  <c r="A613" i="27"/>
  <c r="A612" i="27"/>
  <c r="A611" i="27"/>
  <c r="A610" i="27"/>
  <c r="A609" i="27"/>
  <c r="A608" i="27"/>
  <c r="A607" i="27"/>
  <c r="A606" i="27"/>
  <c r="A605" i="27"/>
  <c r="A604" i="27"/>
  <c r="A603" i="27"/>
  <c r="A602" i="27"/>
  <c r="A601" i="27"/>
  <c r="A600" i="27"/>
  <c r="A599" i="27"/>
  <c r="A598" i="27"/>
  <c r="A597" i="27"/>
  <c r="A596" i="27"/>
  <c r="A595" i="27"/>
  <c r="A594" i="27"/>
  <c r="A593" i="27"/>
  <c r="A592" i="27"/>
  <c r="A591" i="27"/>
  <c r="A589" i="27"/>
  <c r="A588" i="27"/>
  <c r="A587" i="27"/>
  <c r="A586" i="27"/>
  <c r="A585" i="27"/>
  <c r="A584" i="27"/>
  <c r="A583" i="27"/>
  <c r="A582" i="27"/>
  <c r="A581" i="27"/>
  <c r="A580" i="27"/>
  <c r="A579" i="27"/>
  <c r="A578" i="27"/>
  <c r="A577" i="27"/>
  <c r="A576" i="27"/>
  <c r="A575" i="27"/>
  <c r="A574" i="27"/>
  <c r="A573" i="27"/>
  <c r="A572" i="27"/>
  <c r="A571" i="27"/>
  <c r="A570" i="27"/>
  <c r="A569" i="27"/>
  <c r="A568" i="27"/>
  <c r="A567" i="27"/>
  <c r="A566" i="27"/>
  <c r="A565" i="27"/>
  <c r="A564" i="27"/>
  <c r="A563" i="27"/>
  <c r="A562" i="27"/>
  <c r="A561" i="27"/>
  <c r="A560" i="27"/>
  <c r="A559" i="27"/>
  <c r="A558" i="27"/>
  <c r="A557" i="27"/>
  <c r="A556" i="27"/>
  <c r="A555" i="27"/>
  <c r="A554" i="27"/>
  <c r="A553" i="27"/>
  <c r="A552" i="27"/>
  <c r="A551" i="27"/>
  <c r="A550" i="27"/>
  <c r="A549" i="27"/>
  <c r="A548" i="27"/>
  <c r="A547" i="27"/>
  <c r="A546" i="27"/>
  <c r="A545" i="27"/>
  <c r="A544" i="27"/>
  <c r="A543" i="27"/>
  <c r="A542" i="27"/>
  <c r="A541" i="27"/>
  <c r="A540" i="27"/>
  <c r="A539" i="27"/>
  <c r="A538" i="27"/>
  <c r="A537" i="27"/>
  <c r="A536" i="27"/>
  <c r="A535" i="27"/>
  <c r="A534" i="27"/>
  <c r="A533" i="27"/>
  <c r="A532" i="27"/>
  <c r="A531" i="27"/>
  <c r="A530" i="27"/>
  <c r="A529" i="27"/>
  <c r="A528" i="27"/>
  <c r="A527" i="27"/>
  <c r="A526" i="27"/>
  <c r="A525" i="27"/>
  <c r="A524" i="27"/>
  <c r="A523" i="27"/>
  <c r="A522" i="27"/>
  <c r="A521" i="27"/>
  <c r="A520" i="27"/>
  <c r="A519" i="27"/>
  <c r="A518" i="27"/>
  <c r="A517" i="27"/>
  <c r="A516" i="27"/>
  <c r="A515" i="27"/>
  <c r="A514" i="27"/>
  <c r="A513" i="27"/>
  <c r="A512" i="27"/>
  <c r="A511" i="27"/>
  <c r="A510" i="27"/>
  <c r="A509" i="27"/>
  <c r="A508" i="27"/>
  <c r="A507" i="27"/>
  <c r="A506" i="27"/>
  <c r="A505" i="27"/>
  <c r="A504" i="27"/>
  <c r="A503" i="27"/>
  <c r="A502" i="27"/>
  <c r="A501" i="27"/>
  <c r="A500" i="27"/>
  <c r="A499" i="27"/>
  <c r="A498" i="27"/>
  <c r="A497" i="27"/>
  <c r="A496" i="27"/>
  <c r="A495" i="27"/>
  <c r="A494" i="27"/>
  <c r="A493" i="27"/>
  <c r="A492" i="27"/>
  <c r="A491" i="27"/>
  <c r="A490" i="27"/>
  <c r="A489" i="27"/>
  <c r="A488" i="27"/>
  <c r="A487" i="27"/>
  <c r="A486" i="27"/>
  <c r="A485" i="27"/>
  <c r="A484" i="27"/>
  <c r="A483" i="27"/>
  <c r="A482" i="27"/>
  <c r="A481" i="27"/>
  <c r="A480" i="27"/>
  <c r="A479" i="27"/>
  <c r="A478" i="27"/>
  <c r="A477" i="27"/>
  <c r="A476" i="27"/>
  <c r="A475" i="27"/>
  <c r="A474" i="27"/>
  <c r="A473" i="27"/>
  <c r="A472" i="27"/>
  <c r="A471" i="27"/>
  <c r="A470" i="27"/>
  <c r="A469" i="27"/>
  <c r="A468" i="27"/>
  <c r="A467" i="27"/>
  <c r="A466" i="27"/>
  <c r="A465" i="27"/>
  <c r="A464" i="27"/>
  <c r="A463" i="27"/>
  <c r="A462" i="27"/>
  <c r="A461" i="27"/>
  <c r="A460" i="27"/>
  <c r="A459" i="27"/>
  <c r="A458" i="27"/>
  <c r="A457" i="27"/>
  <c r="A456" i="27"/>
  <c r="A455" i="27"/>
  <c r="A454" i="27"/>
  <c r="A453" i="27"/>
  <c r="A452" i="27"/>
  <c r="A451" i="27"/>
  <c r="A450" i="27"/>
  <c r="A449" i="27"/>
  <c r="A448" i="27"/>
  <c r="A447" i="27"/>
  <c r="A446" i="27"/>
  <c r="A445" i="27"/>
  <c r="A444" i="27"/>
  <c r="A443" i="27"/>
  <c r="A442" i="27"/>
  <c r="A441" i="27"/>
  <c r="A440" i="27"/>
  <c r="A439" i="27"/>
  <c r="A438" i="27"/>
  <c r="A437" i="27"/>
  <c r="A436" i="27"/>
  <c r="A435" i="27"/>
  <c r="A434" i="27"/>
  <c r="A433" i="27"/>
  <c r="A432" i="27"/>
  <c r="A431" i="27"/>
  <c r="A430" i="27"/>
  <c r="A429" i="27"/>
  <c r="A428" i="27"/>
  <c r="A427" i="27"/>
  <c r="A426" i="27"/>
  <c r="A425" i="27"/>
  <c r="A424" i="27"/>
  <c r="A423" i="27"/>
  <c r="A422" i="27"/>
  <c r="A421" i="27"/>
  <c r="A420" i="27"/>
  <c r="A419" i="27"/>
  <c r="A418" i="27"/>
  <c r="A417" i="27"/>
  <c r="A416" i="27"/>
  <c r="A415" i="27"/>
  <c r="A414" i="27"/>
  <c r="A413" i="27"/>
  <c r="A412" i="27"/>
  <c r="A411" i="27"/>
  <c r="A410" i="27"/>
  <c r="A409" i="27"/>
  <c r="A408" i="27"/>
  <c r="A407" i="27"/>
  <c r="A406" i="27"/>
  <c r="A405" i="27"/>
  <c r="A404" i="27"/>
  <c r="A403" i="27"/>
  <c r="A402" i="27"/>
  <c r="A401" i="27"/>
  <c r="A400" i="27"/>
  <c r="A399" i="27"/>
  <c r="A398" i="27"/>
  <c r="A397" i="27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62" i="27"/>
  <c r="A361" i="27"/>
  <c r="A360" i="27"/>
  <c r="A359" i="27"/>
  <c r="A358" i="27"/>
  <c r="A357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2" i="27"/>
  <c r="A301" i="27"/>
  <c r="A300" i="27"/>
  <c r="A299" i="27"/>
  <c r="A298" i="27"/>
  <c r="A297" i="27"/>
  <c r="A296" i="27"/>
  <c r="A295" i="27"/>
  <c r="A294" i="27"/>
  <c r="A293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51" i="27"/>
  <c r="A250" i="27"/>
  <c r="A80" i="35" l="1"/>
  <c r="A79" i="35"/>
  <c r="A78" i="35"/>
  <c r="A73" i="35"/>
  <c r="A72" i="35"/>
  <c r="A71" i="35"/>
  <c r="A58" i="35"/>
  <c r="A57" i="35"/>
  <c r="A56" i="35"/>
  <c r="A55" i="35"/>
  <c r="A54" i="35"/>
  <c r="A53" i="35"/>
  <c r="A52" i="35"/>
  <c r="A51" i="35"/>
  <c r="A50" i="35"/>
  <c r="A49" i="35"/>
  <c r="A48" i="35"/>
  <c r="A47" i="35"/>
  <c r="A46" i="35"/>
  <c r="A45" i="35"/>
  <c r="A44" i="35"/>
  <c r="A43" i="35"/>
  <c r="A42" i="35"/>
  <c r="A41" i="35"/>
  <c r="A40" i="35"/>
  <c r="A39" i="35"/>
  <c r="A38" i="35"/>
  <c r="A37" i="35"/>
  <c r="A36" i="35"/>
  <c r="A35" i="35"/>
  <c r="A34" i="35"/>
  <c r="A31" i="35"/>
  <c r="A30" i="35"/>
  <c r="A29" i="35"/>
  <c r="A26" i="35"/>
  <c r="A25" i="35"/>
  <c r="A24" i="35"/>
  <c r="A23" i="35"/>
  <c r="A22" i="35"/>
  <c r="A21" i="35"/>
  <c r="A20" i="35"/>
  <c r="A19" i="35"/>
  <c r="A18" i="35"/>
  <c r="A17" i="35"/>
  <c r="A16" i="35"/>
  <c r="A15" i="35"/>
  <c r="A14" i="35"/>
  <c r="A13" i="35"/>
  <c r="A12" i="35"/>
  <c r="A11" i="35"/>
  <c r="A10" i="35"/>
  <c r="A9" i="35"/>
  <c r="A8" i="35"/>
  <c r="A7" i="35"/>
  <c r="A241" i="27"/>
  <c r="A6" i="27"/>
  <c r="A106" i="61" l="1"/>
  <c r="A111" i="61"/>
  <c r="A281" i="61"/>
  <c r="A501" i="61"/>
  <c r="A502" i="61"/>
  <c r="A503" i="61"/>
  <c r="A504" i="61"/>
  <c r="A505" i="61"/>
  <c r="A506" i="61"/>
  <c r="A507" i="61"/>
  <c r="A508" i="61"/>
  <c r="A509" i="61"/>
  <c r="A510" i="61"/>
  <c r="A511" i="61"/>
  <c r="A512" i="61"/>
  <c r="A519" i="61"/>
  <c r="A522" i="61"/>
  <c r="A523" i="61"/>
  <c r="A524" i="61"/>
  <c r="A525" i="61"/>
  <c r="A526" i="61"/>
  <c r="A527" i="61"/>
  <c r="A528" i="61"/>
  <c r="A529" i="61"/>
  <c r="A530" i="61"/>
  <c r="A531" i="61"/>
  <c r="A532" i="61"/>
  <c r="A533" i="61"/>
  <c r="A534" i="61"/>
  <c r="A535" i="61"/>
  <c r="A536" i="61"/>
  <c r="A537" i="61"/>
  <c r="A538" i="61"/>
  <c r="A539" i="61"/>
  <c r="A540" i="61"/>
  <c r="A541" i="61"/>
  <c r="A542" i="61"/>
  <c r="A543" i="61"/>
  <c r="A544" i="61"/>
  <c r="A545" i="61"/>
  <c r="A546" i="61"/>
  <c r="A547" i="61"/>
  <c r="A548" i="61"/>
  <c r="A549" i="61"/>
  <c r="A550" i="61"/>
  <c r="A551" i="61"/>
  <c r="A552" i="61"/>
  <c r="A553" i="61"/>
  <c r="A554" i="61"/>
  <c r="A555" i="61"/>
  <c r="A556" i="61"/>
  <c r="A557" i="61"/>
  <c r="A558" i="61"/>
  <c r="A559" i="61"/>
  <c r="A560" i="61"/>
  <c r="A561" i="61"/>
  <c r="A562" i="61"/>
  <c r="A563" i="61"/>
  <c r="A564" i="61"/>
  <c r="A565" i="61"/>
  <c r="A566" i="61"/>
  <c r="A567" i="61"/>
  <c r="A568" i="61"/>
  <c r="A569" i="61"/>
  <c r="A570" i="61"/>
  <c r="A571" i="61"/>
  <c r="A572" i="61"/>
  <c r="A573" i="61"/>
  <c r="A574" i="61"/>
  <c r="A575" i="61"/>
  <c r="A576" i="61"/>
  <c r="A577" i="61"/>
  <c r="A578" i="61"/>
  <c r="A579" i="61"/>
  <c r="A580" i="61"/>
  <c r="A581" i="61"/>
  <c r="A582" i="61"/>
  <c r="A583" i="61"/>
  <c r="A584" i="61"/>
  <c r="A585" i="61"/>
  <c r="A586" i="61"/>
  <c r="A587" i="61"/>
  <c r="A588" i="61"/>
  <c r="A589" i="61"/>
  <c r="A590" i="61"/>
  <c r="A591" i="61"/>
  <c r="A592" i="61"/>
  <c r="A593" i="61"/>
  <c r="A594" i="61"/>
  <c r="A595" i="61"/>
  <c r="A596" i="61"/>
  <c r="A597" i="61"/>
  <c r="A598" i="61"/>
  <c r="A599" i="61"/>
  <c r="A600" i="61"/>
  <c r="A601" i="61"/>
  <c r="A602" i="61"/>
  <c r="A603" i="61"/>
  <c r="A604" i="61"/>
  <c r="A605" i="61"/>
  <c r="A606" i="61"/>
  <c r="A607" i="61"/>
  <c r="A608" i="61"/>
  <c r="A609" i="61"/>
  <c r="A610" i="61"/>
  <c r="A611" i="61"/>
  <c r="A612" i="61"/>
  <c r="A613" i="61"/>
  <c r="A614" i="61"/>
  <c r="A615" i="61"/>
  <c r="A616" i="61"/>
  <c r="A617" i="61"/>
  <c r="A618" i="61"/>
  <c r="A619" i="61"/>
  <c r="A620" i="61"/>
  <c r="A621" i="61"/>
  <c r="A622" i="61"/>
  <c r="A623" i="61"/>
  <c r="A624" i="61"/>
  <c r="A625" i="61"/>
  <c r="A626" i="61"/>
  <c r="A627" i="61"/>
  <c r="A628" i="61"/>
  <c r="A629" i="61"/>
  <c r="A630" i="61"/>
  <c r="A631" i="61"/>
  <c r="A632" i="61"/>
  <c r="A633" i="61"/>
  <c r="A634" i="61"/>
  <c r="A635" i="61"/>
  <c r="A636" i="61"/>
  <c r="A637" i="61"/>
  <c r="A638" i="61"/>
  <c r="A639" i="61"/>
  <c r="A640" i="61"/>
  <c r="A641" i="61"/>
  <c r="A642" i="61"/>
  <c r="A643" i="61"/>
  <c r="A644" i="61"/>
  <c r="A645" i="61"/>
  <c r="A646" i="61"/>
  <c r="A647" i="61"/>
  <c r="A648" i="61"/>
  <c r="A649" i="61"/>
  <c r="A650" i="61"/>
  <c r="A651" i="61"/>
  <c r="A652" i="61"/>
  <c r="A653" i="61"/>
  <c r="A654" i="61"/>
  <c r="A655" i="61"/>
  <c r="A656" i="61"/>
  <c r="A657" i="61"/>
  <c r="A658" i="61"/>
  <c r="A659" i="61"/>
  <c r="A660" i="61"/>
  <c r="A661" i="61"/>
  <c r="A662" i="61"/>
  <c r="A663" i="61"/>
  <c r="A664" i="61"/>
  <c r="A665" i="61"/>
  <c r="A666" i="61"/>
  <c r="A667" i="61"/>
  <c r="A668" i="61"/>
  <c r="A669" i="61"/>
  <c r="A670" i="61"/>
  <c r="A671" i="61"/>
  <c r="A672" i="61"/>
  <c r="A673" i="61"/>
  <c r="A674" i="61"/>
  <c r="A675" i="61"/>
  <c r="A676" i="61"/>
  <c r="A677" i="61"/>
  <c r="A678" i="61"/>
  <c r="A679" i="61"/>
  <c r="A680" i="61"/>
  <c r="A681" i="61"/>
  <c r="A682" i="61"/>
  <c r="A683" i="61"/>
  <c r="A684" i="61"/>
  <c r="A685" i="61"/>
  <c r="A686" i="61"/>
  <c r="A687" i="61"/>
  <c r="A688" i="61"/>
  <c r="A689" i="61"/>
  <c r="A690" i="61"/>
  <c r="A691" i="61"/>
  <c r="A692" i="61"/>
  <c r="A694" i="61"/>
  <c r="A695" i="61"/>
  <c r="A696" i="61"/>
  <c r="A697" i="61"/>
  <c r="A698" i="61"/>
  <c r="A699" i="61"/>
  <c r="A700" i="61"/>
  <c r="A701" i="61"/>
  <c r="A702" i="61"/>
  <c r="A703" i="61"/>
  <c r="A704" i="61"/>
  <c r="A705" i="61"/>
  <c r="A706" i="61"/>
  <c r="A707" i="61"/>
  <c r="A708" i="61"/>
  <c r="A709" i="61"/>
  <c r="A710" i="61"/>
  <c r="A711" i="61"/>
  <c r="A712" i="61"/>
  <c r="A713" i="61"/>
  <c r="A714" i="61"/>
  <c r="A715" i="61"/>
  <c r="A716" i="61"/>
  <c r="A717" i="61"/>
  <c r="A718" i="61"/>
  <c r="A719" i="61"/>
  <c r="A720" i="61"/>
  <c r="A721" i="61"/>
  <c r="A722" i="61"/>
  <c r="A723" i="61"/>
  <c r="A724" i="61"/>
  <c r="A725" i="61"/>
  <c r="A726" i="61"/>
  <c r="A727" i="61"/>
  <c r="A728" i="61"/>
  <c r="A729" i="61"/>
  <c r="A730" i="61"/>
  <c r="A731" i="61"/>
  <c r="A732" i="61"/>
  <c r="A733" i="61"/>
  <c r="A734" i="61"/>
  <c r="A735" i="61"/>
  <c r="A736" i="61"/>
  <c r="A737" i="61"/>
  <c r="A738" i="61"/>
  <c r="A739" i="61"/>
  <c r="A740" i="61"/>
  <c r="A741" i="61"/>
  <c r="A742" i="61"/>
  <c r="A743" i="61"/>
  <c r="A744" i="61"/>
  <c r="A745" i="61"/>
  <c r="A746" i="61"/>
  <c r="A747" i="61"/>
  <c r="A748" i="61"/>
  <c r="A749" i="61"/>
  <c r="A750" i="61"/>
  <c r="A751" i="61"/>
  <c r="A752" i="61"/>
  <c r="A753" i="61"/>
  <c r="A754" i="61"/>
  <c r="A755" i="61"/>
  <c r="A756" i="61"/>
  <c r="A757" i="61"/>
  <c r="A758" i="61"/>
  <c r="A759" i="61"/>
  <c r="A760" i="61"/>
  <c r="A761" i="61"/>
  <c r="A762" i="61"/>
  <c r="A763" i="61"/>
  <c r="A764" i="61"/>
  <c r="A765" i="61"/>
  <c r="A766" i="61"/>
  <c r="A767" i="61"/>
  <c r="A768" i="61"/>
  <c r="A769" i="61"/>
  <c r="A770" i="61"/>
  <c r="A771" i="61"/>
  <c r="A772" i="61"/>
  <c r="A773" i="61"/>
  <c r="A774" i="61"/>
  <c r="A775" i="61"/>
  <c r="A776" i="61"/>
  <c r="A777" i="61"/>
  <c r="A778" i="61"/>
  <c r="A779" i="61"/>
  <c r="A780" i="61"/>
  <c r="A781" i="61"/>
  <c r="A782" i="61"/>
  <c r="A783" i="61"/>
  <c r="A784" i="61"/>
  <c r="A785" i="61"/>
  <c r="A786" i="61"/>
  <c r="A787" i="61"/>
  <c r="A788" i="61"/>
  <c r="A789" i="61"/>
  <c r="A790" i="61"/>
  <c r="A791" i="61"/>
  <c r="A792" i="61"/>
  <c r="A793" i="61"/>
  <c r="A794" i="61"/>
  <c r="A795" i="61"/>
  <c r="A796" i="61"/>
  <c r="A797" i="61"/>
  <c r="A798" i="61"/>
  <c r="A799" i="61"/>
  <c r="A800" i="61"/>
  <c r="A801" i="61"/>
  <c r="A802" i="61"/>
  <c r="A803" i="61"/>
  <c r="A804" i="61"/>
  <c r="A805" i="61"/>
  <c r="A806" i="61"/>
  <c r="A807" i="61"/>
  <c r="A808" i="61"/>
  <c r="A809" i="61"/>
  <c r="A810" i="61"/>
  <c r="A811" i="61"/>
  <c r="A812" i="61"/>
  <c r="A813" i="61"/>
  <c r="A814" i="61"/>
  <c r="A815" i="61"/>
  <c r="A816" i="61"/>
  <c r="A817" i="61"/>
  <c r="A818" i="61"/>
  <c r="A819" i="61"/>
  <c r="A820" i="61"/>
  <c r="A821" i="61"/>
  <c r="A822" i="61"/>
  <c r="A823" i="61"/>
  <c r="A824" i="61"/>
  <c r="A825" i="61"/>
  <c r="A826" i="61"/>
  <c r="A827" i="61"/>
  <c r="A828" i="61"/>
  <c r="A829" i="61"/>
  <c r="A830" i="61"/>
  <c r="A831" i="61"/>
  <c r="A832" i="61"/>
  <c r="A833" i="61"/>
  <c r="A834" i="61"/>
  <c r="A835" i="61"/>
  <c r="A836" i="61"/>
  <c r="A837" i="61"/>
  <c r="A838" i="61"/>
  <c r="A839" i="61"/>
  <c r="A840" i="61"/>
  <c r="A841" i="61"/>
  <c r="A842" i="61"/>
  <c r="A843" i="61"/>
  <c r="A844" i="61"/>
  <c r="A845" i="61"/>
  <c r="A846" i="61"/>
  <c r="A847" i="61"/>
  <c r="A848" i="61"/>
  <c r="A849" i="61"/>
  <c r="A850" i="61"/>
  <c r="A851" i="61"/>
  <c r="A852" i="61"/>
  <c r="A853" i="61"/>
  <c r="A854" i="61"/>
  <c r="A855" i="61"/>
  <c r="A856" i="61"/>
  <c r="A857" i="61"/>
  <c r="A858" i="61"/>
  <c r="A859" i="61"/>
  <c r="A860" i="61"/>
  <c r="A861" i="61"/>
  <c r="A862" i="61"/>
  <c r="A863" i="61"/>
  <c r="A864" i="61"/>
  <c r="A865" i="61"/>
  <c r="A866" i="61"/>
  <c r="A867" i="61"/>
  <c r="A868" i="61"/>
  <c r="A869" i="61"/>
  <c r="A870" i="61"/>
  <c r="A871" i="61"/>
  <c r="A872" i="61"/>
  <c r="A873" i="61"/>
  <c r="A874" i="61"/>
  <c r="A875" i="61"/>
  <c r="A876" i="61"/>
  <c r="A877" i="61"/>
  <c r="A878" i="61"/>
  <c r="A879" i="61"/>
  <c r="A880" i="61"/>
  <c r="A881" i="61"/>
  <c r="A882" i="61"/>
  <c r="A883" i="61"/>
  <c r="A884" i="61"/>
  <c r="A885" i="61"/>
  <c r="A886" i="61"/>
  <c r="A887" i="61"/>
  <c r="A888" i="61"/>
  <c r="A889" i="61"/>
  <c r="A890" i="61"/>
  <c r="A891" i="61"/>
  <c r="A892" i="61"/>
  <c r="A893" i="61"/>
  <c r="A894" i="61"/>
  <c r="A895" i="61"/>
  <c r="A896" i="61"/>
  <c r="A897" i="61"/>
  <c r="A898" i="61"/>
  <c r="A899" i="61"/>
  <c r="A900" i="61"/>
  <c r="A901" i="61"/>
  <c r="A902" i="61"/>
  <c r="A903" i="61"/>
  <c r="A904" i="61"/>
  <c r="A905" i="61"/>
  <c r="A906" i="61"/>
  <c r="A907" i="61"/>
  <c r="A908" i="61"/>
  <c r="A909" i="61"/>
  <c r="A910" i="61"/>
  <c r="A911" i="61"/>
  <c r="A912" i="61"/>
  <c r="A913" i="61"/>
  <c r="A914" i="61"/>
  <c r="A915" i="61"/>
  <c r="A916" i="61"/>
  <c r="A917" i="61"/>
  <c r="A918" i="61"/>
  <c r="A919" i="61"/>
  <c r="A920" i="61"/>
  <c r="A921" i="61"/>
  <c r="A922" i="61"/>
  <c r="A923" i="61"/>
  <c r="A924" i="61"/>
  <c r="A925" i="61"/>
  <c r="A926" i="61"/>
  <c r="A927" i="61"/>
  <c r="A928" i="61"/>
  <c r="A929" i="61"/>
  <c r="A930" i="61"/>
  <c r="A931" i="61"/>
  <c r="A932" i="61"/>
  <c r="A933" i="61"/>
  <c r="A934" i="61"/>
  <c r="A935" i="61"/>
  <c r="A936" i="61"/>
  <c r="A937" i="61"/>
  <c r="A938" i="61"/>
  <c r="A939" i="61"/>
  <c r="A940" i="61"/>
  <c r="A941" i="61"/>
  <c r="A942" i="61"/>
  <c r="A943" i="61"/>
  <c r="A944" i="61"/>
  <c r="A945" i="61"/>
  <c r="A946" i="61"/>
  <c r="A947" i="61"/>
  <c r="A948" i="61"/>
  <c r="A949" i="61"/>
  <c r="A950" i="61"/>
  <c r="A951" i="61"/>
  <c r="A952" i="61"/>
  <c r="A953" i="61"/>
  <c r="A954" i="61"/>
  <c r="A955" i="61"/>
  <c r="A956" i="61"/>
  <c r="A957" i="61"/>
  <c r="A958" i="61"/>
  <c r="A959" i="61"/>
  <c r="A960" i="61"/>
  <c r="A961" i="61"/>
  <c r="A962" i="61"/>
  <c r="A963" i="61"/>
  <c r="A964" i="61"/>
  <c r="A965" i="61"/>
  <c r="A966" i="61"/>
  <c r="A967" i="61"/>
  <c r="A968" i="61"/>
  <c r="A969" i="61"/>
  <c r="A970" i="61"/>
  <c r="A971" i="61"/>
  <c r="A972" i="61"/>
  <c r="A973" i="61"/>
  <c r="A974" i="61"/>
  <c r="A975" i="61"/>
  <c r="A976" i="61"/>
  <c r="A977" i="61"/>
  <c r="A978" i="61"/>
  <c r="A979" i="61"/>
  <c r="A980" i="61"/>
  <c r="A981" i="61"/>
  <c r="A982" i="61"/>
  <c r="A983" i="61"/>
  <c r="A984" i="61"/>
  <c r="A985" i="61"/>
  <c r="A986" i="61"/>
  <c r="A987" i="61"/>
  <c r="A988" i="61"/>
  <c r="A989" i="61"/>
  <c r="A990" i="61"/>
  <c r="A991" i="61"/>
  <c r="A992" i="61"/>
  <c r="A993" i="61"/>
  <c r="A994" i="61"/>
  <c r="A995" i="61"/>
  <c r="A996" i="61"/>
  <c r="A997" i="61"/>
  <c r="A998" i="61"/>
  <c r="A999" i="61"/>
  <c r="A1000" i="61"/>
  <c r="A1001" i="61"/>
  <c r="A1002" i="61"/>
  <c r="A1003" i="61"/>
  <c r="A1004" i="61"/>
  <c r="A1005" i="61"/>
  <c r="A1006" i="61"/>
  <c r="A1007" i="61"/>
  <c r="A1008" i="61"/>
  <c r="A1009" i="61"/>
  <c r="A1010" i="61"/>
  <c r="A1011" i="61"/>
  <c r="A1012" i="61"/>
  <c r="A1013" i="61"/>
  <c r="A1014" i="61"/>
  <c r="A1015" i="61"/>
  <c r="A1016" i="61"/>
  <c r="A1017" i="61"/>
  <c r="A1018" i="61"/>
  <c r="A1019" i="61"/>
  <c r="A1020" i="61"/>
  <c r="A1021" i="61"/>
  <c r="A1022" i="61"/>
  <c r="A1023" i="61"/>
  <c r="A1024" i="61"/>
  <c r="A1025" i="61"/>
  <c r="A1026" i="61"/>
  <c r="A1027" i="61"/>
  <c r="A1028" i="61"/>
  <c r="A1029" i="61"/>
  <c r="A1030" i="61"/>
  <c r="A1031" i="61"/>
  <c r="A1032" i="61"/>
  <c r="A1033" i="61"/>
  <c r="A1034" i="61"/>
  <c r="A1035" i="61"/>
  <c r="A1036" i="61"/>
  <c r="A1037" i="61"/>
  <c r="A1038" i="61"/>
  <c r="A1039" i="61"/>
  <c r="A1040" i="61"/>
  <c r="A1041" i="61"/>
  <c r="A1042" i="61"/>
  <c r="A1043" i="61"/>
  <c r="A1044" i="61"/>
  <c r="A1045" i="61"/>
  <c r="A1046" i="61"/>
  <c r="A1047" i="61"/>
  <c r="A1048" i="61"/>
  <c r="A1049" i="61"/>
  <c r="A1050" i="61"/>
  <c r="A1051" i="61"/>
  <c r="A1052" i="61"/>
  <c r="A1053" i="61"/>
  <c r="A1054" i="61"/>
  <c r="A1055" i="61"/>
  <c r="A1056" i="61"/>
  <c r="A1057" i="61"/>
  <c r="A1058" i="61"/>
  <c r="A1059" i="61"/>
  <c r="A1060" i="61"/>
  <c r="A1061" i="61"/>
  <c r="A1062" i="61"/>
  <c r="A1063" i="61"/>
  <c r="A1064" i="61"/>
  <c r="A1065" i="61"/>
  <c r="A1066" i="61"/>
  <c r="A1067" i="61"/>
  <c r="A1068" i="61"/>
  <c r="A1069" i="61"/>
  <c r="A1070" i="61"/>
  <c r="A1071" i="61"/>
  <c r="A1072" i="61"/>
  <c r="A1073" i="61"/>
  <c r="A1074" i="61"/>
  <c r="A1075" i="61"/>
  <c r="A1076" i="61"/>
  <c r="A1077" i="61"/>
  <c r="A1078" i="61"/>
  <c r="A1079" i="61"/>
  <c r="A1080" i="61"/>
  <c r="A1081" i="61"/>
  <c r="A1082" i="61"/>
  <c r="A1083" i="61"/>
  <c r="A1084" i="61"/>
  <c r="A1085" i="61"/>
  <c r="A1086" i="61"/>
  <c r="A1087" i="61"/>
  <c r="A1088" i="61"/>
  <c r="A1089" i="61"/>
  <c r="A1090" i="61"/>
  <c r="A1091" i="61"/>
  <c r="A1092" i="61"/>
  <c r="A1093" i="61"/>
  <c r="A1094" i="61"/>
  <c r="A1095" i="61"/>
  <c r="A1096" i="61"/>
  <c r="A1097" i="61"/>
  <c r="A1098" i="61"/>
  <c r="A1099" i="61"/>
  <c r="A1100" i="61"/>
  <c r="A1101" i="61"/>
  <c r="A1102" i="61"/>
  <c r="A1103" i="61"/>
  <c r="A1104" i="61"/>
  <c r="A1105" i="61"/>
  <c r="A1106" i="61"/>
  <c r="A1107" i="61"/>
  <c r="A1108" i="61"/>
  <c r="A1109" i="61"/>
  <c r="A1110" i="61"/>
  <c r="A1111" i="61"/>
  <c r="A1112" i="61"/>
  <c r="A1113" i="61"/>
  <c r="A1114" i="61"/>
  <c r="A1115" i="61"/>
  <c r="A1116" i="61"/>
  <c r="A1117" i="61"/>
  <c r="A1118" i="61"/>
  <c r="A1119" i="61"/>
  <c r="A1120" i="61"/>
  <c r="A1121" i="61"/>
  <c r="A1122" i="61"/>
  <c r="A1123" i="61"/>
  <c r="A1124" i="61"/>
  <c r="A1125" i="61"/>
  <c r="A1126" i="61"/>
  <c r="A1127" i="61"/>
  <c r="A1128" i="61"/>
  <c r="A1129" i="61"/>
  <c r="A1130" i="61"/>
  <c r="A1131" i="61"/>
  <c r="A1132" i="61"/>
  <c r="A1133" i="61"/>
  <c r="A1134" i="61"/>
  <c r="A1135" i="61"/>
  <c r="A1136" i="61"/>
  <c r="A1137" i="61"/>
  <c r="A1138" i="61"/>
  <c r="A1139" i="61"/>
  <c r="A1140" i="61"/>
  <c r="A1141" i="61"/>
  <c r="A1142" i="61"/>
  <c r="A1143" i="61"/>
  <c r="A1144" i="61"/>
  <c r="A1145" i="61"/>
  <c r="A1146" i="61"/>
  <c r="A1147" i="61"/>
  <c r="A1148" i="61"/>
  <c r="A1149" i="61"/>
  <c r="A1150" i="61"/>
  <c r="A1151" i="61"/>
  <c r="A1152" i="61"/>
  <c r="A1153" i="61"/>
  <c r="A1154" i="61"/>
  <c r="A1155" i="61"/>
  <c r="A1156" i="61"/>
  <c r="A1157" i="61"/>
  <c r="A1158" i="61"/>
  <c r="A1159" i="61"/>
  <c r="A1160" i="61"/>
  <c r="A1161" i="61"/>
  <c r="A1162" i="61"/>
  <c r="A1163" i="61"/>
  <c r="A1164" i="61"/>
  <c r="A1165" i="61"/>
  <c r="A1166" i="61"/>
  <c r="A1167" i="61"/>
  <c r="A1168" i="61"/>
  <c r="A1169" i="61"/>
  <c r="A1170" i="61"/>
  <c r="A1171" i="61"/>
  <c r="A1172" i="61"/>
  <c r="A1173" i="61"/>
  <c r="A1174" i="61"/>
  <c r="A1175" i="61"/>
  <c r="A1176" i="61"/>
  <c r="A1177" i="61"/>
  <c r="A1178" i="61"/>
  <c r="A1179" i="61"/>
  <c r="A1180" i="61"/>
  <c r="A1181" i="61"/>
  <c r="A1182" i="61"/>
  <c r="A1183" i="61"/>
  <c r="A1184" i="61"/>
  <c r="A1185" i="61"/>
  <c r="A1186" i="61"/>
  <c r="A1187" i="61"/>
  <c r="A1188" i="61"/>
  <c r="A1189" i="61"/>
  <c r="A1190" i="61"/>
  <c r="A1191" i="61"/>
  <c r="A1192" i="61"/>
  <c r="A1193" i="61"/>
  <c r="A1194" i="61"/>
  <c r="A1195" i="61"/>
  <c r="A1196" i="61"/>
  <c r="A1228" i="61"/>
  <c r="A1229" i="61"/>
  <c r="A1230" i="61"/>
  <c r="A1231" i="61"/>
  <c r="A1232" i="61"/>
  <c r="A1233" i="61"/>
  <c r="A1234" i="61"/>
  <c r="A1235" i="61"/>
  <c r="A1236" i="61"/>
  <c r="A1237" i="61"/>
  <c r="A1238" i="61"/>
  <c r="A1239" i="61"/>
  <c r="A1240" i="61"/>
  <c r="A1241" i="61"/>
  <c r="A1242" i="61"/>
  <c r="A1243" i="61"/>
  <c r="A1244" i="61"/>
  <c r="A1245" i="61"/>
  <c r="A1246" i="61"/>
  <c r="A1247" i="61"/>
  <c r="A1248" i="61"/>
  <c r="A1249" i="61"/>
  <c r="A1250" i="61"/>
  <c r="A1251" i="61"/>
  <c r="A1252" i="61"/>
  <c r="A1253" i="61"/>
  <c r="A1258" i="61"/>
  <c r="A1259" i="61"/>
  <c r="A1260" i="61"/>
  <c r="A1261" i="61"/>
  <c r="A1262" i="61"/>
  <c r="A1263" i="61"/>
  <c r="A1264" i="61"/>
  <c r="A1265" i="61"/>
  <c r="A1266" i="61"/>
  <c r="A1267" i="61"/>
  <c r="A1268" i="61"/>
  <c r="A1269" i="61"/>
  <c r="A1270" i="61"/>
  <c r="A1271" i="61"/>
  <c r="A1272" i="61"/>
  <c r="A1273" i="61"/>
  <c r="A1274" i="61"/>
  <c r="A1275" i="61"/>
  <c r="A1276" i="61"/>
  <c r="A1277" i="61"/>
  <c r="A1278" i="61"/>
  <c r="A6" i="61"/>
  <c r="G106" i="61"/>
  <c r="G111" i="61"/>
  <c r="G281" i="61"/>
  <c r="G501" i="61"/>
  <c r="G502" i="61"/>
  <c r="G503" i="61"/>
  <c r="G504" i="61"/>
  <c r="G505" i="61"/>
  <c r="G506" i="61"/>
  <c r="G507" i="61"/>
  <c r="G508" i="61"/>
  <c r="G509" i="61"/>
  <c r="G510" i="61"/>
  <c r="G511" i="61"/>
  <c r="G512" i="61"/>
  <c r="G519" i="61"/>
  <c r="G522" i="61"/>
  <c r="G523" i="61"/>
  <c r="G524" i="61"/>
  <c r="G525" i="61"/>
  <c r="G526" i="61"/>
  <c r="G527" i="61"/>
  <c r="G528" i="61"/>
  <c r="G529" i="61"/>
  <c r="G530" i="61"/>
  <c r="G531" i="61"/>
  <c r="G532" i="61"/>
  <c r="G533" i="61"/>
  <c r="G534" i="61"/>
  <c r="G535" i="61"/>
  <c r="G536" i="61"/>
  <c r="G537" i="61"/>
  <c r="G538" i="61"/>
  <c r="G539" i="61"/>
  <c r="G540" i="61"/>
  <c r="G541" i="61"/>
  <c r="G542" i="61"/>
  <c r="G543" i="61"/>
  <c r="G544" i="61"/>
  <c r="G545" i="61"/>
  <c r="G546" i="61"/>
  <c r="G547" i="61"/>
  <c r="G548" i="61"/>
  <c r="G549" i="61"/>
  <c r="G550" i="61"/>
  <c r="G551" i="61"/>
  <c r="G552" i="61"/>
  <c r="G553" i="61"/>
  <c r="G554" i="61"/>
  <c r="G555" i="61"/>
  <c r="G556" i="61"/>
  <c r="G557" i="61"/>
  <c r="G558" i="61"/>
  <c r="G559" i="61"/>
  <c r="G560" i="61"/>
  <c r="G561" i="61"/>
  <c r="G562" i="61"/>
  <c r="G563" i="61"/>
  <c r="G564" i="61"/>
  <c r="G565" i="61"/>
  <c r="G566" i="61"/>
  <c r="G567" i="61"/>
  <c r="G568" i="61"/>
  <c r="G569" i="61"/>
  <c r="G570" i="61"/>
  <c r="G571" i="61"/>
  <c r="G572" i="61"/>
  <c r="G573" i="61"/>
  <c r="G574" i="61"/>
  <c r="G575" i="61"/>
  <c r="G576" i="61"/>
  <c r="G577" i="61"/>
  <c r="G578" i="61"/>
  <c r="G579" i="61"/>
  <c r="G580" i="61"/>
  <c r="G581" i="61"/>
  <c r="G582" i="61"/>
  <c r="G583" i="61"/>
  <c r="G584" i="61"/>
  <c r="G585" i="61"/>
  <c r="G586" i="61"/>
  <c r="G587" i="61"/>
  <c r="G588" i="61"/>
  <c r="G589" i="61"/>
  <c r="G590" i="61"/>
  <c r="G591" i="61"/>
  <c r="G592" i="61"/>
  <c r="G593" i="61"/>
  <c r="G594" i="61"/>
  <c r="G595" i="61"/>
  <c r="G596" i="61"/>
  <c r="G597" i="61"/>
  <c r="G598" i="61"/>
  <c r="G599" i="61"/>
  <c r="G600" i="61"/>
  <c r="G601" i="61"/>
  <c r="G602" i="61"/>
  <c r="G603" i="61"/>
  <c r="G604" i="61"/>
  <c r="G605" i="61"/>
  <c r="G606" i="61"/>
  <c r="G607" i="61"/>
  <c r="G608" i="61"/>
  <c r="G609" i="61"/>
  <c r="G610" i="61"/>
  <c r="G611" i="61"/>
  <c r="G612" i="61"/>
  <c r="G613" i="61"/>
  <c r="G614" i="61"/>
  <c r="G615" i="61"/>
  <c r="G616" i="61"/>
  <c r="G617" i="61"/>
  <c r="G618" i="61"/>
  <c r="G619" i="61"/>
  <c r="G620" i="61"/>
  <c r="G621" i="61"/>
  <c r="G622" i="61"/>
  <c r="G623" i="61"/>
  <c r="G624" i="61"/>
  <c r="G625" i="61"/>
  <c r="G626" i="61"/>
  <c r="G627" i="61"/>
  <c r="G628" i="61"/>
  <c r="G629" i="61"/>
  <c r="G630" i="61"/>
  <c r="G631" i="61"/>
  <c r="G632" i="61"/>
  <c r="G633" i="61"/>
  <c r="G634" i="61"/>
  <c r="G635" i="61"/>
  <c r="G636" i="61"/>
  <c r="G637" i="61"/>
  <c r="G638" i="61"/>
  <c r="G639" i="61"/>
  <c r="G640" i="61"/>
  <c r="G641" i="61"/>
  <c r="G642" i="61"/>
  <c r="G643" i="61"/>
  <c r="G644" i="61"/>
  <c r="G645" i="61"/>
  <c r="G646" i="61"/>
  <c r="G647" i="61"/>
  <c r="G648" i="61"/>
  <c r="G649" i="61"/>
  <c r="G650" i="61"/>
  <c r="G651" i="61"/>
  <c r="G652" i="61"/>
  <c r="G653" i="61"/>
  <c r="G654" i="61"/>
  <c r="G655" i="61"/>
  <c r="G656" i="61"/>
  <c r="G657" i="61"/>
  <c r="G658" i="61"/>
  <c r="G659" i="61"/>
  <c r="G660" i="61"/>
  <c r="G661" i="61"/>
  <c r="G662" i="61"/>
  <c r="G663" i="61"/>
  <c r="G664" i="61"/>
  <c r="G665" i="61"/>
  <c r="G666" i="61"/>
  <c r="G667" i="61"/>
  <c r="G668" i="61"/>
  <c r="G669" i="61"/>
  <c r="G670" i="61"/>
  <c r="G671" i="61"/>
  <c r="G672" i="61"/>
  <c r="G673" i="61"/>
  <c r="G674" i="61"/>
  <c r="G675" i="61"/>
  <c r="G676" i="61"/>
  <c r="G677" i="61"/>
  <c r="G678" i="61"/>
  <c r="G679" i="61"/>
  <c r="G680" i="61"/>
  <c r="G681" i="61"/>
  <c r="G682" i="61"/>
  <c r="G683" i="61"/>
  <c r="G684" i="61"/>
  <c r="G685" i="61"/>
  <c r="G686" i="61"/>
  <c r="G687" i="61"/>
  <c r="G688" i="61"/>
  <c r="G689" i="61"/>
  <c r="G690" i="61"/>
  <c r="G691" i="61"/>
  <c r="G692" i="61"/>
  <c r="G694" i="61"/>
  <c r="G695" i="61"/>
  <c r="G696" i="61"/>
  <c r="G697" i="61"/>
  <c r="G698" i="61"/>
  <c r="G699" i="61"/>
  <c r="G700" i="61"/>
  <c r="G701" i="61"/>
  <c r="G702" i="61"/>
  <c r="G703" i="61"/>
  <c r="G704" i="61"/>
  <c r="G705" i="61"/>
  <c r="G706" i="61"/>
  <c r="G707" i="61"/>
  <c r="G708" i="61"/>
  <c r="G709" i="61"/>
  <c r="G710" i="61"/>
  <c r="G711" i="61"/>
  <c r="G712" i="61"/>
  <c r="G713" i="61"/>
  <c r="G714" i="61"/>
  <c r="G715" i="61"/>
  <c r="G716" i="61"/>
  <c r="G717" i="61"/>
  <c r="G718" i="61"/>
  <c r="G719" i="61"/>
  <c r="G720" i="61"/>
  <c r="G721" i="61"/>
  <c r="G722" i="61"/>
  <c r="G723" i="61"/>
  <c r="G724" i="61"/>
  <c r="G725" i="61"/>
  <c r="G726" i="61"/>
  <c r="G727" i="61"/>
  <c r="G728" i="61"/>
  <c r="G729" i="61"/>
  <c r="G730" i="61"/>
  <c r="G731" i="61"/>
  <c r="G732" i="61"/>
  <c r="G733" i="61"/>
  <c r="G734" i="61"/>
  <c r="G735" i="61"/>
  <c r="G736" i="61"/>
  <c r="G737" i="61"/>
  <c r="G738" i="61"/>
  <c r="G739" i="61"/>
  <c r="G740" i="61"/>
  <c r="G741" i="61"/>
  <c r="G742" i="61"/>
  <c r="G743" i="61"/>
  <c r="G744" i="61"/>
  <c r="G745" i="61"/>
  <c r="G746" i="61"/>
  <c r="G747" i="61"/>
  <c r="G748" i="61"/>
  <c r="G749" i="61"/>
  <c r="G750" i="61"/>
  <c r="G751" i="61"/>
  <c r="G752" i="61"/>
  <c r="G753" i="61"/>
  <c r="G754" i="61"/>
  <c r="G755" i="61"/>
  <c r="G756" i="61"/>
  <c r="G757" i="61"/>
  <c r="G758" i="61"/>
  <c r="G759" i="61"/>
  <c r="G760" i="61"/>
  <c r="G761" i="61"/>
  <c r="G762" i="61"/>
  <c r="G763" i="61"/>
  <c r="G764" i="61"/>
  <c r="G765" i="61"/>
  <c r="G766" i="61"/>
  <c r="G767" i="61"/>
  <c r="G768" i="61"/>
  <c r="G769" i="61"/>
  <c r="G770" i="61"/>
  <c r="G771" i="61"/>
  <c r="G772" i="61"/>
  <c r="G773" i="61"/>
  <c r="G774" i="61"/>
  <c r="G775" i="61"/>
  <c r="G776" i="61"/>
  <c r="G777" i="61"/>
  <c r="G778" i="61"/>
  <c r="G779" i="61"/>
  <c r="G780" i="61"/>
  <c r="G781" i="61"/>
  <c r="G782" i="61"/>
  <c r="G783" i="61"/>
  <c r="G784" i="61"/>
  <c r="G785" i="61"/>
  <c r="G786" i="61"/>
  <c r="G787" i="61"/>
  <c r="G788" i="61"/>
  <c r="G789" i="61"/>
  <c r="G790" i="61"/>
  <c r="G791" i="61"/>
  <c r="G792" i="61"/>
  <c r="G793" i="61"/>
  <c r="G794" i="61"/>
  <c r="G795" i="61"/>
  <c r="G796" i="61"/>
  <c r="G797" i="61"/>
  <c r="G798" i="61"/>
  <c r="G799" i="61"/>
  <c r="G800" i="61"/>
  <c r="G801" i="61"/>
  <c r="G802" i="61"/>
  <c r="G803" i="61"/>
  <c r="G804" i="61"/>
  <c r="G805" i="61"/>
  <c r="G806" i="61"/>
  <c r="G807" i="61"/>
  <c r="G808" i="61"/>
  <c r="G809" i="61"/>
  <c r="G810" i="61"/>
  <c r="G811" i="61"/>
  <c r="G812" i="61"/>
  <c r="G813" i="61"/>
  <c r="G814" i="61"/>
  <c r="G815" i="61"/>
  <c r="G816" i="61"/>
  <c r="G817" i="61"/>
  <c r="G818" i="61"/>
  <c r="G819" i="61"/>
  <c r="G820" i="61"/>
  <c r="G821" i="61"/>
  <c r="G822" i="61"/>
  <c r="G823" i="61"/>
  <c r="G824" i="61"/>
  <c r="G825" i="61"/>
  <c r="G826" i="61"/>
  <c r="G827" i="61"/>
  <c r="G828" i="61"/>
  <c r="G829" i="61"/>
  <c r="G830" i="61"/>
  <c r="G831" i="61"/>
  <c r="G832" i="61"/>
  <c r="G833" i="61"/>
  <c r="G834" i="61"/>
  <c r="G835" i="61"/>
  <c r="G836" i="61"/>
  <c r="G837" i="61"/>
  <c r="G838" i="61"/>
  <c r="G839" i="61"/>
  <c r="G840" i="61"/>
  <c r="G841" i="61"/>
  <c r="G842" i="61"/>
  <c r="G843" i="61"/>
  <c r="G844" i="61"/>
  <c r="G845" i="61"/>
  <c r="G846" i="61"/>
  <c r="G847" i="61"/>
  <c r="G848" i="61"/>
  <c r="G849" i="61"/>
  <c r="G850" i="61"/>
  <c r="G851" i="61"/>
  <c r="G852" i="61"/>
  <c r="G853" i="61"/>
  <c r="G854" i="61"/>
  <c r="G855" i="61"/>
  <c r="G856" i="61"/>
  <c r="G857" i="61"/>
  <c r="G858" i="61"/>
  <c r="G859" i="61"/>
  <c r="G860" i="61"/>
  <c r="G861" i="61"/>
  <c r="G862" i="61"/>
  <c r="G863" i="61"/>
  <c r="G864" i="61"/>
  <c r="G865" i="61"/>
  <c r="G866" i="61"/>
  <c r="G867" i="61"/>
  <c r="G868" i="61"/>
  <c r="G869" i="61"/>
  <c r="G870" i="61"/>
  <c r="G871" i="61"/>
  <c r="G872" i="61"/>
  <c r="G873" i="61"/>
  <c r="G874" i="61"/>
  <c r="G875" i="61"/>
  <c r="G876" i="61"/>
  <c r="G877" i="61"/>
  <c r="G878" i="61"/>
  <c r="G879" i="61"/>
  <c r="G880" i="61"/>
  <c r="G881" i="61"/>
  <c r="G882" i="61"/>
  <c r="G883" i="61"/>
  <c r="G884" i="61"/>
  <c r="G885" i="61"/>
  <c r="G886" i="61"/>
  <c r="G887" i="61"/>
  <c r="G888" i="61"/>
  <c r="G889" i="61"/>
  <c r="G890" i="61"/>
  <c r="G891" i="61"/>
  <c r="G892" i="61"/>
  <c r="G893" i="61"/>
  <c r="G894" i="61"/>
  <c r="G895" i="61"/>
  <c r="G896" i="61"/>
  <c r="G897" i="61"/>
  <c r="G898" i="61"/>
  <c r="G899" i="61"/>
  <c r="G900" i="61"/>
  <c r="G901" i="61"/>
  <c r="G902" i="61"/>
  <c r="G903" i="61"/>
  <c r="G904" i="61"/>
  <c r="G905" i="61"/>
  <c r="G906" i="61"/>
  <c r="G907" i="61"/>
  <c r="G908" i="61"/>
  <c r="G909" i="61"/>
  <c r="G910" i="61"/>
  <c r="G911" i="61"/>
  <c r="G912" i="61"/>
  <c r="G913" i="61"/>
  <c r="G914" i="61"/>
  <c r="G915" i="61"/>
  <c r="G916" i="61"/>
  <c r="G917" i="61"/>
  <c r="G918" i="61"/>
  <c r="G919" i="61"/>
  <c r="G920" i="61"/>
  <c r="G921" i="61"/>
  <c r="G922" i="61"/>
  <c r="G923" i="61"/>
  <c r="G924" i="61"/>
  <c r="G925" i="61"/>
  <c r="G926" i="61"/>
  <c r="G927" i="61"/>
  <c r="G928" i="61"/>
  <c r="G929" i="61"/>
  <c r="G930" i="61"/>
  <c r="G931" i="61"/>
  <c r="G932" i="61"/>
  <c r="G933" i="61"/>
  <c r="G934" i="61"/>
  <c r="G935" i="61"/>
  <c r="G936" i="61"/>
  <c r="G937" i="61"/>
  <c r="G938" i="61"/>
  <c r="G939" i="61"/>
  <c r="G940" i="61"/>
  <c r="G941" i="61"/>
  <c r="G942" i="61"/>
  <c r="G943" i="61"/>
  <c r="G944" i="61"/>
  <c r="G945" i="61"/>
  <c r="G946" i="61"/>
  <c r="G947" i="61"/>
  <c r="G948" i="61"/>
  <c r="G949" i="61"/>
  <c r="G950" i="61"/>
  <c r="G951" i="61"/>
  <c r="G952" i="61"/>
  <c r="G953" i="61"/>
  <c r="G954" i="61"/>
  <c r="G955" i="61"/>
  <c r="G956" i="61"/>
  <c r="G957" i="61"/>
  <c r="G958" i="61"/>
  <c r="G959" i="61"/>
  <c r="G960" i="61"/>
  <c r="G961" i="61"/>
  <c r="G962" i="61"/>
  <c r="G963" i="61"/>
  <c r="G964" i="61"/>
  <c r="G965" i="61"/>
  <c r="G966" i="61"/>
  <c r="G967" i="61"/>
  <c r="G968" i="61"/>
  <c r="G969" i="61"/>
  <c r="G970" i="61"/>
  <c r="G971" i="61"/>
  <c r="G972" i="61"/>
  <c r="G973" i="61"/>
  <c r="G974" i="61"/>
  <c r="G975" i="61"/>
  <c r="G976" i="61"/>
  <c r="G977" i="61"/>
  <c r="G978" i="61"/>
  <c r="G979" i="61"/>
  <c r="G980" i="61"/>
  <c r="G981" i="61"/>
  <c r="G982" i="61"/>
  <c r="G983" i="61"/>
  <c r="G984" i="61"/>
  <c r="G985" i="61"/>
  <c r="G986" i="61"/>
  <c r="G987" i="61"/>
  <c r="G988" i="61"/>
  <c r="G989" i="61"/>
  <c r="G990" i="61"/>
  <c r="G991" i="61"/>
  <c r="G992" i="61"/>
  <c r="G993" i="61"/>
  <c r="G994" i="61"/>
  <c r="G995" i="61"/>
  <c r="G996" i="61"/>
  <c r="G997" i="61"/>
  <c r="G998" i="61"/>
  <c r="G999" i="61"/>
  <c r="G1000" i="61"/>
  <c r="G1001" i="61"/>
  <c r="G1002" i="61"/>
  <c r="G1003" i="61"/>
  <c r="G1004" i="61"/>
  <c r="G1005" i="61"/>
  <c r="G1006" i="61"/>
  <c r="G1007" i="61"/>
  <c r="G1008" i="61"/>
  <c r="G1009" i="61"/>
  <c r="G1010" i="61"/>
  <c r="G1011" i="61"/>
  <c r="G1012" i="61"/>
  <c r="G1013" i="61"/>
  <c r="G1014" i="61"/>
  <c r="G1015" i="61"/>
  <c r="G1016" i="61"/>
  <c r="G1017" i="61"/>
  <c r="G1018" i="61"/>
  <c r="G1019" i="61"/>
  <c r="G1020" i="61"/>
  <c r="G1021" i="61"/>
  <c r="G1022" i="61"/>
  <c r="G1023" i="61"/>
  <c r="G1024" i="61"/>
  <c r="G1025" i="61"/>
  <c r="G1026" i="61"/>
  <c r="G1027" i="61"/>
  <c r="G1028" i="61"/>
  <c r="G1029" i="61"/>
  <c r="G1030" i="61"/>
  <c r="G1031" i="61"/>
  <c r="G1032" i="61"/>
  <c r="G1033" i="61"/>
  <c r="G1034" i="61"/>
  <c r="G1035" i="61"/>
  <c r="G1036" i="61"/>
  <c r="G1037" i="61"/>
  <c r="G1038" i="61"/>
  <c r="G1039" i="61"/>
  <c r="G1040" i="61"/>
  <c r="G1041" i="61"/>
  <c r="G1042" i="61"/>
  <c r="G1043" i="61"/>
  <c r="G1044" i="61"/>
  <c r="G1045" i="61"/>
  <c r="G1046" i="61"/>
  <c r="G1047" i="61"/>
  <c r="G1048" i="61"/>
  <c r="G1049" i="61"/>
  <c r="G1050" i="61"/>
  <c r="G1051" i="61"/>
  <c r="G1052" i="61"/>
  <c r="G1053" i="61"/>
  <c r="G1054" i="61"/>
  <c r="G1055" i="61"/>
  <c r="G1056" i="61"/>
  <c r="G1057" i="61"/>
  <c r="G1058" i="61"/>
  <c r="G1059" i="61"/>
  <c r="G1060" i="61"/>
  <c r="G1061" i="61"/>
  <c r="G1062" i="61"/>
  <c r="G1063" i="61"/>
  <c r="G1064" i="61"/>
  <c r="G1065" i="61"/>
  <c r="G1066" i="61"/>
  <c r="G1067" i="61"/>
  <c r="G1068" i="61"/>
  <c r="G1069" i="61"/>
  <c r="G1070" i="61"/>
  <c r="G1071" i="61"/>
  <c r="G1072" i="61"/>
  <c r="G1073" i="61"/>
  <c r="G1074" i="61"/>
  <c r="G1075" i="61"/>
  <c r="G1076" i="61"/>
  <c r="G1077" i="61"/>
  <c r="G1078" i="61"/>
  <c r="G1079" i="61"/>
  <c r="G1080" i="61"/>
  <c r="G1081" i="61"/>
  <c r="G1082" i="61"/>
  <c r="G1083" i="61"/>
  <c r="G1084" i="61"/>
  <c r="G1085" i="61"/>
  <c r="G1086" i="61"/>
  <c r="G1087" i="61"/>
  <c r="G1088" i="61"/>
  <c r="G1089" i="61"/>
  <c r="G1090" i="61"/>
  <c r="G1091" i="61"/>
  <c r="G1092" i="61"/>
  <c r="G1093" i="61"/>
  <c r="G1094" i="61"/>
  <c r="G1095" i="61"/>
  <c r="G1096" i="61"/>
  <c r="G1097" i="61"/>
  <c r="G1098" i="61"/>
  <c r="G1099" i="61"/>
  <c r="G1100" i="61"/>
  <c r="G1101" i="61"/>
  <c r="G1102" i="61"/>
  <c r="G1103" i="61"/>
  <c r="G1104" i="61"/>
  <c r="G1105" i="61"/>
  <c r="G1106" i="61"/>
  <c r="G1107" i="61"/>
  <c r="G1108" i="61"/>
  <c r="G1109" i="61"/>
  <c r="G1110" i="61"/>
  <c r="G1111" i="61"/>
  <c r="G1112" i="61"/>
  <c r="G1113" i="61"/>
  <c r="G1114" i="61"/>
  <c r="G1115" i="61"/>
  <c r="G1116" i="61"/>
  <c r="G1117" i="61"/>
  <c r="G1118" i="61"/>
  <c r="G1119" i="61"/>
  <c r="G1120" i="61"/>
  <c r="G1121" i="61"/>
  <c r="G1122" i="61"/>
  <c r="G1123" i="61"/>
  <c r="G1124" i="61"/>
  <c r="G1125" i="61"/>
  <c r="G1126" i="61"/>
  <c r="G1127" i="61"/>
  <c r="G1128" i="61"/>
  <c r="G1129" i="61"/>
  <c r="G1130" i="61"/>
  <c r="G1131" i="61"/>
  <c r="G1132" i="61"/>
  <c r="G1133" i="61"/>
  <c r="G1134" i="61"/>
  <c r="G1135" i="61"/>
  <c r="G1136" i="61"/>
  <c r="G1137" i="61"/>
  <c r="G1138" i="61"/>
  <c r="G1139" i="61"/>
  <c r="G1140" i="61"/>
  <c r="G1141" i="61"/>
  <c r="G1142" i="61"/>
  <c r="G1143" i="61"/>
  <c r="G1144" i="61"/>
  <c r="G1145" i="61"/>
  <c r="G1146" i="61"/>
  <c r="G1147" i="61"/>
  <c r="G1148" i="61"/>
  <c r="G1149" i="61"/>
  <c r="G1150" i="61"/>
  <c r="G1151" i="61"/>
  <c r="G1152" i="61"/>
  <c r="G1153" i="61"/>
  <c r="G1154" i="61"/>
  <c r="G1155" i="61"/>
  <c r="G1156" i="61"/>
  <c r="G1157" i="61"/>
  <c r="G1158" i="61"/>
  <c r="G1159" i="61"/>
  <c r="G1160" i="61"/>
  <c r="G1161" i="61"/>
  <c r="G1162" i="61"/>
  <c r="G1163" i="61"/>
  <c r="G1164" i="61"/>
  <c r="G1165" i="61"/>
  <c r="G1166" i="61"/>
  <c r="G1167" i="61"/>
  <c r="G1168" i="61"/>
  <c r="G1169" i="61"/>
  <c r="G1170" i="61"/>
  <c r="G1171" i="61"/>
  <c r="G1172" i="61"/>
  <c r="G1173" i="61"/>
  <c r="G1174" i="61"/>
  <c r="G1175" i="61"/>
  <c r="G1176" i="61"/>
  <c r="G1177" i="61"/>
  <c r="G1178" i="61"/>
  <c r="G1179" i="61"/>
  <c r="G1180" i="61"/>
  <c r="G1181" i="61"/>
  <c r="G1182" i="61"/>
  <c r="G1183" i="61"/>
  <c r="G1184" i="61"/>
  <c r="G1185" i="61"/>
  <c r="G1186" i="61"/>
  <c r="G1187" i="61"/>
  <c r="G1188" i="61"/>
  <c r="G1189" i="61"/>
  <c r="G1190" i="61"/>
  <c r="G1191" i="61"/>
  <c r="G1192" i="61"/>
  <c r="G1193" i="61"/>
  <c r="G1194" i="61"/>
  <c r="G1195" i="61"/>
  <c r="G1196" i="61"/>
  <c r="G1228" i="61"/>
  <c r="G1229" i="61"/>
  <c r="G1230" i="61"/>
  <c r="G1231" i="61"/>
  <c r="G1232" i="61"/>
  <c r="G1233" i="61"/>
  <c r="G1234" i="61"/>
  <c r="G1235" i="61"/>
  <c r="G1236" i="61"/>
  <c r="G1237" i="61"/>
  <c r="G1238" i="61"/>
  <c r="G1239" i="61"/>
  <c r="G1240" i="61"/>
  <c r="G1241" i="61"/>
  <c r="G1242" i="61"/>
  <c r="G1243" i="61"/>
  <c r="G1244" i="61"/>
  <c r="G1245" i="61"/>
  <c r="G1246" i="61"/>
  <c r="G1247" i="61"/>
  <c r="G1248" i="61"/>
  <c r="G1249" i="61"/>
  <c r="G1250" i="61"/>
  <c r="G1251" i="61"/>
  <c r="G1252" i="61"/>
  <c r="G1253" i="61"/>
  <c r="G1258" i="61"/>
  <c r="G1259" i="61"/>
  <c r="G1260" i="61"/>
  <c r="G1261" i="61"/>
  <c r="G1262" i="61"/>
  <c r="G1263" i="61"/>
  <c r="G1264" i="61"/>
  <c r="G1265" i="61"/>
  <c r="G1266" i="61"/>
  <c r="G1267" i="61"/>
  <c r="G1268" i="61"/>
  <c r="G1269" i="61"/>
  <c r="G1270" i="61"/>
  <c r="G1271" i="61"/>
  <c r="G1272" i="61"/>
  <c r="G1273" i="61"/>
  <c r="G1274" i="61"/>
  <c r="G1275" i="61"/>
  <c r="G1276" i="61"/>
  <c r="G1277" i="61"/>
  <c r="G1278" i="61"/>
  <c r="G6" i="61"/>
  <c r="C4" i="61"/>
  <c r="K1013" i="61" l="1"/>
  <c r="K1011" i="61"/>
  <c r="K1277" i="61"/>
  <c r="K1269" i="61"/>
  <c r="K1263" i="61"/>
  <c r="K1259" i="61"/>
  <c r="K1247" i="61"/>
  <c r="K1239" i="61"/>
  <c r="K1233" i="61"/>
  <c r="K1194" i="61"/>
  <c r="K1188" i="61"/>
  <c r="K1180" i="61"/>
  <c r="K1174" i="61"/>
  <c r="K1164" i="61"/>
  <c r="K1156" i="61"/>
  <c r="K1148" i="61"/>
  <c r="K1141" i="61"/>
  <c r="K1133" i="61"/>
  <c r="K1125" i="61"/>
  <c r="K1119" i="61"/>
  <c r="K1113" i="61"/>
  <c r="K1105" i="61"/>
  <c r="K1097" i="61"/>
  <c r="K1091" i="61"/>
  <c r="K1083" i="61"/>
  <c r="K1077" i="61"/>
  <c r="K1069" i="61"/>
  <c r="K1061" i="61"/>
  <c r="K1053" i="61"/>
  <c r="K1045" i="61"/>
  <c r="K1039" i="61"/>
  <c r="K1033" i="61"/>
  <c r="K1025" i="61"/>
  <c r="K1019" i="61"/>
  <c r="K1275" i="61"/>
  <c r="K1266" i="61"/>
  <c r="K1253" i="61"/>
  <c r="K1243" i="61"/>
  <c r="K1235" i="61"/>
  <c r="K1196" i="61"/>
  <c r="K1182" i="61"/>
  <c r="K1172" i="61"/>
  <c r="K1166" i="61"/>
  <c r="K1158" i="61"/>
  <c r="K1150" i="61"/>
  <c r="K1143" i="61"/>
  <c r="K1135" i="61"/>
  <c r="K1127" i="61"/>
  <c r="K1117" i="61"/>
  <c r="K1109" i="61"/>
  <c r="K1101" i="61"/>
  <c r="K1093" i="61"/>
  <c r="K1085" i="61"/>
  <c r="K1075" i="61"/>
  <c r="K1067" i="61"/>
  <c r="K1057" i="61"/>
  <c r="K1049" i="61"/>
  <c r="K1041" i="61"/>
  <c r="K1029" i="61"/>
  <c r="K1021" i="61"/>
  <c r="K1273" i="61"/>
  <c r="K1264" i="61"/>
  <c r="K1251" i="61"/>
  <c r="K1245" i="61"/>
  <c r="K1237" i="61"/>
  <c r="K1229" i="61"/>
  <c r="K1190" i="61"/>
  <c r="K1184" i="61"/>
  <c r="K1178" i="61"/>
  <c r="K1170" i="61"/>
  <c r="K1162" i="61"/>
  <c r="K1154" i="61"/>
  <c r="K1147" i="61"/>
  <c r="K1139" i="61"/>
  <c r="K1131" i="61"/>
  <c r="K1123" i="61"/>
  <c r="K1115" i="61"/>
  <c r="K1107" i="61"/>
  <c r="K1099" i="61"/>
  <c r="K1087" i="61"/>
  <c r="K1079" i="61"/>
  <c r="K1071" i="61"/>
  <c r="K1063" i="61"/>
  <c r="K1055" i="61"/>
  <c r="K1047" i="61"/>
  <c r="K1037" i="61"/>
  <c r="K1031" i="61"/>
  <c r="K1023" i="61"/>
  <c r="K1017" i="61"/>
  <c r="K1271" i="61"/>
  <c r="K1267" i="61"/>
  <c r="K1261" i="61"/>
  <c r="K1249" i="61"/>
  <c r="K1241" i="61"/>
  <c r="K1231" i="61"/>
  <c r="K1192" i="61"/>
  <c r="K1186" i="61"/>
  <c r="K1176" i="61"/>
  <c r="K1168" i="61"/>
  <c r="K1160" i="61"/>
  <c r="K1152" i="61"/>
  <c r="K1145" i="61"/>
  <c r="K1137" i="61"/>
  <c r="K1129" i="61"/>
  <c r="K1121" i="61"/>
  <c r="K1111" i="61"/>
  <c r="K1103" i="61"/>
  <c r="K1095" i="61"/>
  <c r="K1089" i="61"/>
  <c r="K1081" i="61"/>
  <c r="K1073" i="61"/>
  <c r="K1065" i="61"/>
  <c r="K1059" i="61"/>
  <c r="K1051" i="61"/>
  <c r="K1043" i="61"/>
  <c r="K1035" i="61"/>
  <c r="K1027" i="61"/>
  <c r="K1015" i="61"/>
  <c r="K1009" i="61"/>
  <c r="K1007" i="61"/>
  <c r="K1005" i="61"/>
  <c r="K1003" i="61"/>
  <c r="K1001" i="61"/>
  <c r="K999" i="61"/>
  <c r="K997" i="61"/>
  <c r="K995" i="61"/>
  <c r="K993" i="61"/>
  <c r="K991" i="61"/>
  <c r="K989" i="61"/>
  <c r="K987" i="61"/>
  <c r="K985" i="61"/>
  <c r="K983" i="61"/>
  <c r="K981" i="61"/>
  <c r="K979" i="61"/>
  <c r="K977" i="61"/>
  <c r="K975" i="61"/>
  <c r="K973" i="61"/>
  <c r="K971" i="61"/>
  <c r="K969" i="61"/>
  <c r="K967" i="61"/>
  <c r="K965" i="61"/>
  <c r="K963" i="61"/>
  <c r="K961" i="61"/>
  <c r="K959" i="61"/>
  <c r="K957" i="61"/>
  <c r="K955" i="61"/>
  <c r="K953" i="61"/>
  <c r="K951" i="61"/>
  <c r="K949" i="61"/>
  <c r="K947" i="61"/>
  <c r="K945" i="61"/>
  <c r="K943" i="61"/>
  <c r="K941" i="61"/>
  <c r="K939" i="61"/>
  <c r="K937" i="61"/>
  <c r="K935" i="61"/>
  <c r="K933" i="61"/>
  <c r="K931" i="61"/>
  <c r="K929" i="61"/>
  <c r="K927" i="61"/>
  <c r="K925" i="61"/>
  <c r="K923" i="61"/>
  <c r="K921" i="61"/>
  <c r="K919" i="61"/>
  <c r="K917" i="61"/>
  <c r="K915" i="61"/>
  <c r="K913" i="61"/>
  <c r="K911" i="61"/>
  <c r="K909" i="61"/>
  <c r="K907" i="61"/>
  <c r="K905" i="61"/>
  <c r="K903" i="61"/>
  <c r="K901" i="61"/>
  <c r="K899" i="61"/>
  <c r="K897" i="61"/>
  <c r="K895" i="61"/>
  <c r="K893" i="61"/>
  <c r="K891" i="61"/>
  <c r="K889" i="61"/>
  <c r="K887" i="61"/>
  <c r="K885" i="61"/>
  <c r="K883" i="61"/>
  <c r="K881" i="61"/>
  <c r="K879" i="61"/>
  <c r="K877" i="61"/>
  <c r="K875" i="61"/>
  <c r="K873" i="61"/>
  <c r="K871" i="61"/>
  <c r="K869" i="61"/>
  <c r="K530" i="61"/>
  <c r="K528" i="61"/>
  <c r="K526" i="61"/>
  <c r="K524" i="61"/>
  <c r="K522" i="61"/>
  <c r="K512" i="61"/>
  <c r="K510" i="61"/>
  <c r="K508" i="61"/>
  <c r="K506" i="61"/>
  <c r="K504" i="61"/>
  <c r="K502" i="61"/>
  <c r="K281" i="61"/>
  <c r="K106" i="61"/>
  <c r="K867" i="61"/>
  <c r="K865" i="61"/>
  <c r="K863" i="61"/>
  <c r="K861" i="61"/>
  <c r="K859" i="61"/>
  <c r="K857" i="61"/>
  <c r="K855" i="61"/>
  <c r="K853" i="61"/>
  <c r="K851" i="61"/>
  <c r="K849" i="61"/>
  <c r="K847" i="61"/>
  <c r="K845" i="61"/>
  <c r="K843" i="61"/>
  <c r="K841" i="61"/>
  <c r="K839" i="61"/>
  <c r="K837" i="61"/>
  <c r="K835" i="61"/>
  <c r="K833" i="61"/>
  <c r="K831" i="61"/>
  <c r="K829" i="61"/>
  <c r="K827" i="61"/>
  <c r="K825" i="61"/>
  <c r="K823" i="61"/>
  <c r="K821" i="61"/>
  <c r="K819" i="61"/>
  <c r="K817" i="61"/>
  <c r="K815" i="61"/>
  <c r="K813" i="61"/>
  <c r="K812" i="61"/>
  <c r="K810" i="61"/>
  <c r="K808" i="61"/>
  <c r="K806" i="61"/>
  <c r="K804" i="61"/>
  <c r="K802" i="61"/>
  <c r="K801" i="61"/>
  <c r="K799" i="61"/>
  <c r="K797" i="61"/>
  <c r="K795" i="61"/>
  <c r="K793" i="61"/>
  <c r="K791" i="61"/>
  <c r="K789" i="61"/>
  <c r="K787" i="61"/>
  <c r="K785" i="61"/>
  <c r="K783" i="61"/>
  <c r="K781" i="61"/>
  <c r="K779" i="61"/>
  <c r="K777" i="61"/>
  <c r="K775" i="61"/>
  <c r="K773" i="61"/>
  <c r="K771" i="61"/>
  <c r="K769" i="61"/>
  <c r="K767" i="61"/>
  <c r="K765" i="61"/>
  <c r="K763" i="61"/>
  <c r="K761" i="61"/>
  <c r="K759" i="61"/>
  <c r="K757" i="61"/>
  <c r="K755" i="61"/>
  <c r="K753" i="61"/>
  <c r="K751" i="61"/>
  <c r="K749" i="61"/>
  <c r="K747" i="61"/>
  <c r="K745" i="61"/>
  <c r="K743" i="61"/>
  <c r="K741" i="61"/>
  <c r="K739" i="61"/>
  <c r="K737" i="61"/>
  <c r="K735" i="61"/>
  <c r="K733" i="61"/>
  <c r="K731" i="61"/>
  <c r="K729" i="61"/>
  <c r="K727" i="61"/>
  <c r="K725" i="61"/>
  <c r="K723" i="61"/>
  <c r="K721" i="61"/>
  <c r="K719" i="61"/>
  <c r="K717" i="61"/>
  <c r="K715" i="61"/>
  <c r="K713" i="61"/>
  <c r="K711" i="61"/>
  <c r="K709" i="61"/>
  <c r="K707" i="61"/>
  <c r="K705" i="61"/>
  <c r="K703" i="61"/>
  <c r="K701" i="61"/>
  <c r="K699" i="61"/>
  <c r="K697" i="61"/>
  <c r="K695" i="61"/>
  <c r="K692" i="61"/>
  <c r="K690" i="61"/>
  <c r="K688" i="61"/>
  <c r="K686" i="61"/>
  <c r="K684" i="61"/>
  <c r="K682" i="61"/>
  <c r="K680" i="61"/>
  <c r="K678" i="61"/>
  <c r="K676" i="61"/>
  <c r="K674" i="61"/>
  <c r="K672" i="61"/>
  <c r="K670" i="61"/>
  <c r="K668" i="61"/>
  <c r="K666" i="61"/>
  <c r="K664" i="61"/>
  <c r="K662" i="61"/>
  <c r="K660" i="61"/>
  <c r="K658" i="61"/>
  <c r="K656" i="61"/>
  <c r="K654" i="61"/>
  <c r="K652" i="61"/>
  <c r="K650" i="61"/>
  <c r="K648" i="61"/>
  <c r="K646" i="61"/>
  <c r="K644" i="61"/>
  <c r="K642" i="61"/>
  <c r="K640" i="61"/>
  <c r="K638" i="61"/>
  <c r="K636" i="61"/>
  <c r="K634" i="61"/>
  <c r="K632" i="61"/>
  <c r="K630" i="61"/>
  <c r="K628" i="61"/>
  <c r="K626" i="61"/>
  <c r="K624" i="61"/>
  <c r="K622" i="61"/>
  <c r="K620" i="61"/>
  <c r="K618" i="61"/>
  <c r="K616" i="61"/>
  <c r="K614" i="61"/>
  <c r="K612" i="61"/>
  <c r="K610" i="61"/>
  <c r="K608" i="61"/>
  <c r="K606" i="61"/>
  <c r="K604" i="61"/>
  <c r="K602" i="61"/>
  <c r="K600" i="61"/>
  <c r="K598" i="61"/>
  <c r="K596" i="61"/>
  <c r="K594" i="61"/>
  <c r="K592" i="61"/>
  <c r="K590" i="61"/>
  <c r="K588" i="61"/>
  <c r="K586" i="61"/>
  <c r="K584" i="61"/>
  <c r="K582" i="61"/>
  <c r="K580" i="61"/>
  <c r="K578" i="61"/>
  <c r="K576" i="61"/>
  <c r="K574" i="61"/>
  <c r="K572" i="61"/>
  <c r="K570" i="61"/>
  <c r="K568" i="61"/>
  <c r="K566" i="61"/>
  <c r="K564" i="61"/>
  <c r="K562" i="61"/>
  <c r="K560" i="61"/>
  <c r="K558" i="61"/>
  <c r="K556" i="61"/>
  <c r="K554" i="61"/>
  <c r="K552" i="61"/>
  <c r="K550" i="61"/>
  <c r="K548" i="61"/>
  <c r="K546" i="61"/>
  <c r="K544" i="61"/>
  <c r="K542" i="61"/>
  <c r="K540" i="61"/>
  <c r="K538" i="61"/>
  <c r="K536" i="61"/>
  <c r="K534" i="61"/>
  <c r="K532" i="61"/>
  <c r="K996" i="61"/>
  <c r="K994" i="61"/>
  <c r="K992" i="61"/>
  <c r="K990" i="61"/>
  <c r="K988" i="61"/>
  <c r="K986" i="61"/>
  <c r="K984" i="61"/>
  <c r="K982" i="61"/>
  <c r="K980" i="61"/>
  <c r="K978" i="61"/>
  <c r="K976" i="61"/>
  <c r="K974" i="61"/>
  <c r="K972" i="61"/>
  <c r="K970" i="61"/>
  <c r="K968" i="61"/>
  <c r="K966" i="61"/>
  <c r="K964" i="61"/>
  <c r="K962" i="61"/>
  <c r="K960" i="61"/>
  <c r="K958" i="61"/>
  <c r="K956" i="61"/>
  <c r="K954" i="61"/>
  <c r="K952" i="61"/>
  <c r="K950" i="61"/>
  <c r="K948" i="61"/>
  <c r="K946" i="61"/>
  <c r="K944" i="61"/>
  <c r="K942" i="61"/>
  <c r="K940" i="61"/>
  <c r="K938" i="61"/>
  <c r="K936" i="61"/>
  <c r="K934" i="61"/>
  <c r="K932" i="61"/>
  <c r="K930" i="61"/>
  <c r="K928" i="61"/>
  <c r="K926" i="61"/>
  <c r="K924" i="61"/>
  <c r="K922" i="61"/>
  <c r="K920" i="61"/>
  <c r="K918" i="61"/>
  <c r="K916" i="61"/>
  <c r="K914" i="61"/>
  <c r="K912" i="61"/>
  <c r="K910" i="61"/>
  <c r="K908" i="61"/>
  <c r="K906" i="61"/>
  <c r="K904" i="61"/>
  <c r="K902" i="61"/>
  <c r="K900" i="61"/>
  <c r="K898" i="61"/>
  <c r="K896" i="61"/>
  <c r="K894" i="61"/>
  <c r="K892" i="61"/>
  <c r="K890" i="61"/>
  <c r="K888" i="61"/>
  <c r="K886" i="61"/>
  <c r="K884" i="61"/>
  <c r="K882" i="61"/>
  <c r="K880" i="61"/>
  <c r="K878" i="61"/>
  <c r="K876" i="61"/>
  <c r="K874" i="61"/>
  <c r="K872" i="61"/>
  <c r="K870" i="61"/>
  <c r="K868" i="61"/>
  <c r="K866" i="61"/>
  <c r="K864" i="61"/>
  <c r="K862" i="61"/>
  <c r="K860" i="61"/>
  <c r="K858" i="61"/>
  <c r="K856" i="61"/>
  <c r="K854" i="61"/>
  <c r="K852" i="61"/>
  <c r="K850" i="61"/>
  <c r="K848" i="61"/>
  <c r="K846" i="61"/>
  <c r="K844" i="61"/>
  <c r="K842" i="61"/>
  <c r="K840" i="61"/>
  <c r="K838" i="61"/>
  <c r="K836" i="61"/>
  <c r="K834" i="61"/>
  <c r="K832" i="61"/>
  <c r="K830" i="61"/>
  <c r="K828" i="61"/>
  <c r="K826" i="61"/>
  <c r="K824" i="61"/>
  <c r="K822" i="61"/>
  <c r="K820" i="61"/>
  <c r="K818" i="61"/>
  <c r="K816" i="61"/>
  <c r="K814" i="61"/>
  <c r="K811" i="61"/>
  <c r="K809" i="61"/>
  <c r="K807" i="61"/>
  <c r="K805" i="61"/>
  <c r="K803" i="61"/>
  <c r="K800" i="61"/>
  <c r="K798" i="61"/>
  <c r="K796" i="61"/>
  <c r="K794" i="61"/>
  <c r="K792" i="61"/>
  <c r="K790" i="61"/>
  <c r="K788" i="61"/>
  <c r="K786" i="61"/>
  <c r="K784" i="61"/>
  <c r="K782" i="61"/>
  <c r="K780" i="61"/>
  <c r="K778" i="61"/>
  <c r="K776" i="61"/>
  <c r="K774" i="61"/>
  <c r="K772" i="61"/>
  <c r="K770" i="61"/>
  <c r="K768" i="61"/>
  <c r="K766" i="61"/>
  <c r="K764" i="61"/>
  <c r="K762" i="61"/>
  <c r="K760" i="61"/>
  <c r="K758" i="61"/>
  <c r="K756" i="61"/>
  <c r="K754" i="61"/>
  <c r="K752" i="61"/>
  <c r="K750" i="61"/>
  <c r="K748" i="61"/>
  <c r="K746" i="61"/>
  <c r="K744" i="61"/>
  <c r="K742" i="61"/>
  <c r="K740" i="61"/>
  <c r="K738" i="61"/>
  <c r="K736" i="61"/>
  <c r="K734" i="61"/>
  <c r="K732" i="61"/>
  <c r="K730" i="61"/>
  <c r="K728" i="61"/>
  <c r="K726" i="61"/>
  <c r="K724" i="61"/>
  <c r="K722" i="61"/>
  <c r="K720" i="61"/>
  <c r="K718" i="61"/>
  <c r="K716" i="61"/>
  <c r="K714" i="61"/>
  <c r="K712" i="61"/>
  <c r="K710" i="61"/>
  <c r="K708" i="61"/>
  <c r="K706" i="61"/>
  <c r="K704" i="61"/>
  <c r="K702" i="61"/>
  <c r="K700" i="61"/>
  <c r="K698" i="61"/>
  <c r="K696" i="61"/>
  <c r="K694" i="61"/>
  <c r="K691" i="61"/>
  <c r="K689" i="61"/>
  <c r="K687" i="61"/>
  <c r="K685" i="61"/>
  <c r="K683" i="61"/>
  <c r="K681" i="61"/>
  <c r="K679" i="61"/>
  <c r="K677" i="61"/>
  <c r="K675" i="61"/>
  <c r="K1276" i="61"/>
  <c r="K1272" i="61"/>
  <c r="K1268" i="61"/>
  <c r="K1265" i="61"/>
  <c r="K1262" i="61"/>
  <c r="K1258" i="61"/>
  <c r="K1250" i="61"/>
  <c r="K1246" i="61"/>
  <c r="K1242" i="61"/>
  <c r="K1238" i="61"/>
  <c r="K1234" i="61"/>
  <c r="K1230" i="61"/>
  <c r="K1195" i="61"/>
  <c r="K1191" i="61"/>
  <c r="K1189" i="61"/>
  <c r="K1187" i="61"/>
  <c r="K1183" i="61"/>
  <c r="K1179" i="61"/>
  <c r="K1175" i="61"/>
  <c r="K1171" i="61"/>
  <c r="K1167" i="61"/>
  <c r="K1163" i="61"/>
  <c r="K1159" i="61"/>
  <c r="K1155" i="61"/>
  <c r="K1151" i="61"/>
  <c r="K1144" i="61"/>
  <c r="K1140" i="61"/>
  <c r="K1138" i="61"/>
  <c r="K1134" i="61"/>
  <c r="K1130" i="61"/>
  <c r="K1126" i="61"/>
  <c r="K1122" i="61"/>
  <c r="K1118" i="61"/>
  <c r="K1114" i="61"/>
  <c r="K1110" i="61"/>
  <c r="K1106" i="61"/>
  <c r="K1102" i="61"/>
  <c r="K1100" i="61"/>
  <c r="K1096" i="61"/>
  <c r="K1092" i="61"/>
  <c r="K1088" i="61"/>
  <c r="K1084" i="61"/>
  <c r="K1080" i="61"/>
  <c r="K1076" i="61"/>
  <c r="K1072" i="61"/>
  <c r="K1068" i="61"/>
  <c r="K1064" i="61"/>
  <c r="K1060" i="61"/>
  <c r="K1056" i="61"/>
  <c r="K1052" i="61"/>
  <c r="K1048" i="61"/>
  <c r="K1044" i="61"/>
  <c r="K1042" i="61"/>
  <c r="K1038" i="61"/>
  <c r="K1034" i="61"/>
  <c r="K1030" i="61"/>
  <c r="K1028" i="61"/>
  <c r="K1024" i="61"/>
  <c r="K1020" i="61"/>
  <c r="K1016" i="61"/>
  <c r="K1010" i="61"/>
  <c r="K1006" i="61"/>
  <c r="K1002" i="61"/>
  <c r="K998" i="61"/>
  <c r="K1278" i="61"/>
  <c r="K1270" i="61"/>
  <c r="K1260" i="61"/>
  <c r="K1252" i="61"/>
  <c r="K1248" i="61"/>
  <c r="K1244" i="61"/>
  <c r="K1240" i="61"/>
  <c r="K1236" i="61"/>
  <c r="K1232" i="61"/>
  <c r="K1228" i="61"/>
  <c r="K1193" i="61"/>
  <c r="K1185" i="61"/>
  <c r="K1181" i="61"/>
  <c r="K1177" i="61"/>
  <c r="K1173" i="61"/>
  <c r="K1169" i="61"/>
  <c r="K1165" i="61"/>
  <c r="K1161" i="61"/>
  <c r="K1157" i="61"/>
  <c r="K1153" i="61"/>
  <c r="K1149" i="61"/>
  <c r="K1146" i="61"/>
  <c r="K1142" i="61"/>
  <c r="K1136" i="61"/>
  <c r="K1132" i="61"/>
  <c r="K1128" i="61"/>
  <c r="K1124" i="61"/>
  <c r="K1120" i="61"/>
  <c r="K1116" i="61"/>
  <c r="K1112" i="61"/>
  <c r="K1108" i="61"/>
  <c r="K1104" i="61"/>
  <c r="K1098" i="61"/>
  <c r="K1094" i="61"/>
  <c r="K1090" i="61"/>
  <c r="K1086" i="61"/>
  <c r="K1082" i="61"/>
  <c r="K1078" i="61"/>
  <c r="K1074" i="61"/>
  <c r="K1070" i="61"/>
  <c r="K1066" i="61"/>
  <c r="K1062" i="61"/>
  <c r="K1058" i="61"/>
  <c r="K1054" i="61"/>
  <c r="K1050" i="61"/>
  <c r="K1046" i="61"/>
  <c r="K1040" i="61"/>
  <c r="K1036" i="61"/>
  <c r="K1032" i="61"/>
  <c r="K1026" i="61"/>
  <c r="K1022" i="61"/>
  <c r="K1018" i="61"/>
  <c r="K1014" i="61"/>
  <c r="K1012" i="61"/>
  <c r="K1008" i="61"/>
  <c r="K1004" i="61"/>
  <c r="K1000" i="61"/>
  <c r="K673" i="61"/>
  <c r="K671" i="61"/>
  <c r="K669" i="61"/>
  <c r="K667" i="61"/>
  <c r="K665" i="61"/>
  <c r="K663" i="61"/>
  <c r="K661" i="61"/>
  <c r="K659" i="61"/>
  <c r="K657" i="61"/>
  <c r="K655" i="61"/>
  <c r="K653" i="61"/>
  <c r="K651" i="61"/>
  <c r="K649" i="61"/>
  <c r="K647" i="61"/>
  <c r="K645" i="61"/>
  <c r="K643" i="61"/>
  <c r="K641" i="61"/>
  <c r="K639" i="61"/>
  <c r="K637" i="61"/>
  <c r="K635" i="61"/>
  <c r="K633" i="61"/>
  <c r="K631" i="61"/>
  <c r="K629" i="61"/>
  <c r="K627" i="61"/>
  <c r="K625" i="61"/>
  <c r="K623" i="61"/>
  <c r="K621" i="61"/>
  <c r="K619" i="61"/>
  <c r="K617" i="61"/>
  <c r="K615" i="61"/>
  <c r="K613" i="61"/>
  <c r="K611" i="61"/>
  <c r="K609" i="61"/>
  <c r="K607" i="61"/>
  <c r="K605" i="61"/>
  <c r="K603" i="61"/>
  <c r="K601" i="61"/>
  <c r="K599" i="61"/>
  <c r="K597" i="61"/>
  <c r="K595" i="61"/>
  <c r="K593" i="61"/>
  <c r="K591" i="61"/>
  <c r="K589" i="61"/>
  <c r="K587" i="61"/>
  <c r="K585" i="61"/>
  <c r="K583" i="61"/>
  <c r="K581" i="61"/>
  <c r="K579" i="61"/>
  <c r="K577" i="61"/>
  <c r="K575" i="61"/>
  <c r="K573" i="61"/>
  <c r="K571" i="61"/>
  <c r="K569" i="61"/>
  <c r="K567" i="61"/>
  <c r="K565" i="61"/>
  <c r="K563" i="61"/>
  <c r="K561" i="61"/>
  <c r="K559" i="61"/>
  <c r="K557" i="61"/>
  <c r="K555" i="61"/>
  <c r="K553" i="61"/>
  <c r="K551" i="61"/>
  <c r="K549" i="61"/>
  <c r="K547" i="61"/>
  <c r="K545" i="61"/>
  <c r="K543" i="61"/>
  <c r="K541" i="61"/>
  <c r="K539" i="61"/>
  <c r="K537" i="61"/>
  <c r="K535" i="61"/>
  <c r="K533" i="61"/>
  <c r="K531" i="61"/>
  <c r="K529" i="61"/>
  <c r="K527" i="61"/>
  <c r="K525" i="61"/>
  <c r="K523" i="61"/>
  <c r="K519" i="61"/>
  <c r="K511" i="61"/>
  <c r="K509" i="61"/>
  <c r="K507" i="61"/>
  <c r="K505" i="61"/>
  <c r="K503" i="61"/>
  <c r="K501" i="61"/>
  <c r="K111" i="61"/>
  <c r="Q78" i="48" l="1"/>
  <c r="P78" i="48"/>
  <c r="Q76" i="48"/>
  <c r="P76" i="48"/>
  <c r="Q75" i="48"/>
  <c r="P75" i="48"/>
  <c r="Q74" i="48"/>
  <c r="Q96" i="48" s="1"/>
  <c r="P74" i="48"/>
  <c r="P96" i="48" s="1"/>
  <c r="E25" i="56" l="1"/>
  <c r="P87" i="48"/>
  <c r="P79" i="48"/>
  <c r="Q77" i="48"/>
  <c r="P77" i="48"/>
  <c r="E12" i="35" l="1"/>
  <c r="E13" i="35"/>
  <c r="E11" i="35"/>
  <c r="E10" i="35"/>
  <c r="E9" i="35"/>
  <c r="E8" i="35"/>
  <c r="E119" i="35" l="1"/>
  <c r="D87" i="48" l="1"/>
  <c r="D85" i="48"/>
  <c r="L181" i="48" l="1"/>
  <c r="L192" i="48"/>
  <c r="F11" i="54" l="1"/>
  <c r="D190" i="48" l="1"/>
  <c r="Q87" i="48"/>
  <c r="Q85" i="48"/>
  <c r="D179" i="48" l="1"/>
  <c r="D181" i="48" s="1"/>
  <c r="E190" i="48"/>
  <c r="E192" i="48" s="1"/>
  <c r="E179" i="48"/>
  <c r="E181" i="48" s="1"/>
  <c r="E169" i="48"/>
  <c r="E170" i="48" s="1"/>
  <c r="E134" i="48"/>
  <c r="D134" i="48"/>
  <c r="D139" i="48" s="1"/>
  <c r="D169" i="48"/>
  <c r="D170" i="48" s="1"/>
  <c r="D135" i="48" l="1"/>
  <c r="E135" i="48"/>
  <c r="E139" i="48"/>
  <c r="D192" i="48"/>
  <c r="H1292" i="27" l="1"/>
  <c r="O179" i="48" l="1"/>
  <c r="O181" i="48" s="1"/>
  <c r="O169" i="48"/>
  <c r="O170" i="48" s="1"/>
  <c r="O134" i="48"/>
  <c r="O190" i="48"/>
  <c r="O192" i="48" s="1"/>
  <c r="K179" i="48"/>
  <c r="G169" i="48"/>
  <c r="G134" i="48"/>
  <c r="G139" i="48" s="1"/>
  <c r="G179" i="48"/>
  <c r="G190" i="48"/>
  <c r="F190" i="48"/>
  <c r="F179" i="48"/>
  <c r="F169" i="48"/>
  <c r="F134" i="48"/>
  <c r="F139" i="48" s="1"/>
  <c r="O135" i="48" l="1"/>
  <c r="O139" i="48"/>
  <c r="N169" i="48"/>
  <c r="N134" i="48"/>
  <c r="N139" i="48" s="1"/>
  <c r="N190" i="48"/>
  <c r="N179" i="48"/>
  <c r="M190" i="48"/>
  <c r="M134" i="48"/>
  <c r="M139" i="48" s="1"/>
  <c r="M179" i="48"/>
  <c r="M169" i="48"/>
  <c r="K181" i="48"/>
  <c r="K134" i="48"/>
  <c r="K139" i="48" s="1"/>
  <c r="K169" i="48"/>
  <c r="K190" i="48"/>
  <c r="P31" i="48"/>
  <c r="P33" i="48" s="1"/>
  <c r="I190" i="48"/>
  <c r="I134" i="48"/>
  <c r="I139" i="48" s="1"/>
  <c r="I179" i="48"/>
  <c r="I169" i="48"/>
  <c r="H169" i="48"/>
  <c r="H170" i="48" s="1"/>
  <c r="H179" i="48"/>
  <c r="H181" i="48" s="1"/>
  <c r="H190" i="48"/>
  <c r="H192" i="48" s="1"/>
  <c r="H134" i="48"/>
  <c r="G135" i="48"/>
  <c r="G181" i="48"/>
  <c r="G170" i="48"/>
  <c r="G192" i="48"/>
  <c r="F135" i="48"/>
  <c r="F181" i="48"/>
  <c r="F170" i="48"/>
  <c r="F192" i="48"/>
  <c r="H135" i="48" l="1"/>
  <c r="H139" i="48"/>
  <c r="Q31" i="48"/>
  <c r="Q33" i="48" s="1"/>
  <c r="N181" i="48"/>
  <c r="N192" i="48"/>
  <c r="N170" i="48"/>
  <c r="N135" i="48"/>
  <c r="M170" i="48"/>
  <c r="M181" i="48"/>
  <c r="M135" i="48"/>
  <c r="M192" i="48"/>
  <c r="K192" i="48"/>
  <c r="K135" i="48"/>
  <c r="K170" i="48"/>
  <c r="J169" i="48"/>
  <c r="Q169" i="48" s="1"/>
  <c r="J134" i="48"/>
  <c r="J179" i="48"/>
  <c r="Q179" i="48" s="1"/>
  <c r="J190" i="48"/>
  <c r="Q190" i="48" s="1"/>
  <c r="I135" i="48"/>
  <c r="I170" i="48"/>
  <c r="I181" i="48"/>
  <c r="I192" i="48"/>
  <c r="Q134" i="48" l="1"/>
  <c r="Q139" i="48" s="1"/>
  <c r="J139" i="48"/>
  <c r="P190" i="48"/>
  <c r="P192" i="48" s="1"/>
  <c r="P179" i="48"/>
  <c r="P181" i="48" s="1"/>
  <c r="P134" i="48"/>
  <c r="P169" i="48"/>
  <c r="Q181" i="48"/>
  <c r="J181" i="48"/>
  <c r="Q192" i="48"/>
  <c r="J192" i="48"/>
  <c r="J135" i="48"/>
  <c r="Q135" i="48"/>
  <c r="P170" i="48"/>
  <c r="J170" i="48"/>
  <c r="Q170" i="48"/>
  <c r="L6" i="27"/>
  <c r="L241" i="27"/>
  <c r="L250" i="27"/>
  <c r="L251" i="27"/>
  <c r="L278" i="27"/>
  <c r="L279" i="27"/>
  <c r="L280" i="27"/>
  <c r="L281" i="27"/>
  <c r="L282" i="27"/>
  <c r="L283" i="27"/>
  <c r="L284" i="27"/>
  <c r="L285" i="27"/>
  <c r="L286" i="27"/>
  <c r="L287" i="27"/>
  <c r="L288" i="27"/>
  <c r="L289" i="27"/>
  <c r="L290" i="27"/>
  <c r="L291" i="27"/>
  <c r="L292" i="27"/>
  <c r="L293" i="27"/>
  <c r="L294" i="27"/>
  <c r="L295" i="27"/>
  <c r="L296" i="27"/>
  <c r="L297" i="27"/>
  <c r="L298" i="27"/>
  <c r="L299" i="27"/>
  <c r="L300" i="27"/>
  <c r="L301" i="27"/>
  <c r="L302" i="27"/>
  <c r="L304" i="27"/>
  <c r="L305" i="27"/>
  <c r="L306" i="27"/>
  <c r="L307" i="27"/>
  <c r="L308" i="27"/>
  <c r="L309" i="27"/>
  <c r="L310" i="27"/>
  <c r="L311" i="27"/>
  <c r="L312" i="27"/>
  <c r="L313" i="27"/>
  <c r="L314" i="27"/>
  <c r="L315" i="27"/>
  <c r="L316" i="27"/>
  <c r="L317" i="27"/>
  <c r="L318" i="27"/>
  <c r="L319" i="27"/>
  <c r="L320" i="27"/>
  <c r="L321" i="27"/>
  <c r="L322" i="27"/>
  <c r="L323" i="27"/>
  <c r="L324" i="27"/>
  <c r="L325" i="27"/>
  <c r="L326" i="27"/>
  <c r="L327" i="27"/>
  <c r="L328" i="27"/>
  <c r="L329" i="27"/>
  <c r="L330" i="27"/>
  <c r="L331" i="27"/>
  <c r="L332" i="27"/>
  <c r="L333" i="27"/>
  <c r="L334" i="27"/>
  <c r="L335" i="27"/>
  <c r="L336" i="27"/>
  <c r="L337" i="27"/>
  <c r="L338" i="27"/>
  <c r="L339" i="27"/>
  <c r="L340" i="27"/>
  <c r="L341" i="27"/>
  <c r="L342" i="27"/>
  <c r="L343" i="27"/>
  <c r="L344" i="27"/>
  <c r="L345" i="27"/>
  <c r="L346" i="27"/>
  <c r="L347" i="27"/>
  <c r="L348" i="27"/>
  <c r="L349" i="27"/>
  <c r="L350" i="27"/>
  <c r="L351" i="27"/>
  <c r="L352" i="27"/>
  <c r="L353" i="27"/>
  <c r="L354" i="27"/>
  <c r="L355" i="27"/>
  <c r="L356" i="27"/>
  <c r="L357" i="27"/>
  <c r="L358" i="27"/>
  <c r="L359" i="27"/>
  <c r="L360" i="27"/>
  <c r="L361" i="27"/>
  <c r="L362" i="27"/>
  <c r="L363" i="27"/>
  <c r="L364" i="27"/>
  <c r="L365" i="27"/>
  <c r="L366" i="27"/>
  <c r="L367" i="27"/>
  <c r="L368" i="27"/>
  <c r="L369" i="27"/>
  <c r="L370" i="27"/>
  <c r="L371" i="27"/>
  <c r="L372" i="27"/>
  <c r="L373" i="27"/>
  <c r="L374" i="27"/>
  <c r="L375" i="27"/>
  <c r="L376" i="27"/>
  <c r="L377" i="27"/>
  <c r="L378" i="27"/>
  <c r="L379" i="27"/>
  <c r="L380" i="27"/>
  <c r="L381" i="27"/>
  <c r="L382" i="27"/>
  <c r="L383" i="27"/>
  <c r="L384" i="27"/>
  <c r="L385" i="27"/>
  <c r="L386" i="27"/>
  <c r="L387" i="27"/>
  <c r="L388" i="27"/>
  <c r="L389" i="27"/>
  <c r="L390" i="27"/>
  <c r="L391" i="27"/>
  <c r="L392" i="27"/>
  <c r="L393" i="27"/>
  <c r="L394" i="27"/>
  <c r="L395" i="27"/>
  <c r="L396" i="27"/>
  <c r="L397" i="27"/>
  <c r="L398" i="27"/>
  <c r="L399" i="27"/>
  <c r="L400" i="27"/>
  <c r="L401" i="27"/>
  <c r="L402" i="27"/>
  <c r="L403" i="27"/>
  <c r="L404" i="27"/>
  <c r="L405" i="27"/>
  <c r="L406" i="27"/>
  <c r="L407" i="27"/>
  <c r="L408" i="27"/>
  <c r="L409" i="27"/>
  <c r="L410" i="27"/>
  <c r="L411" i="27"/>
  <c r="L412" i="27"/>
  <c r="L413" i="27"/>
  <c r="L414" i="27"/>
  <c r="L415" i="27"/>
  <c r="L416" i="27"/>
  <c r="L417" i="27"/>
  <c r="L418" i="27"/>
  <c r="L419" i="27"/>
  <c r="L420" i="27"/>
  <c r="L421" i="27"/>
  <c r="L422" i="27"/>
  <c r="L423" i="27"/>
  <c r="L424" i="27"/>
  <c r="L425" i="27"/>
  <c r="L426" i="27"/>
  <c r="L427" i="27"/>
  <c r="L428" i="27"/>
  <c r="L429" i="27"/>
  <c r="L430" i="27"/>
  <c r="L431" i="27"/>
  <c r="L432" i="27"/>
  <c r="L433" i="27"/>
  <c r="L434" i="27"/>
  <c r="L435" i="27"/>
  <c r="L436" i="27"/>
  <c r="L437" i="27"/>
  <c r="L438" i="27"/>
  <c r="L439" i="27"/>
  <c r="L440" i="27"/>
  <c r="L441" i="27"/>
  <c r="L442" i="27"/>
  <c r="L443" i="27"/>
  <c r="L444" i="27"/>
  <c r="L445" i="27"/>
  <c r="L446" i="27"/>
  <c r="L447" i="27"/>
  <c r="L448" i="27"/>
  <c r="L449" i="27"/>
  <c r="L450" i="27"/>
  <c r="L451" i="27"/>
  <c r="L452" i="27"/>
  <c r="L453" i="27"/>
  <c r="L454" i="27"/>
  <c r="L455" i="27"/>
  <c r="L456" i="27"/>
  <c r="L457" i="27"/>
  <c r="L458" i="27"/>
  <c r="L459" i="27"/>
  <c r="L460" i="27"/>
  <c r="L461" i="27"/>
  <c r="L462" i="27"/>
  <c r="L463" i="27"/>
  <c r="L464" i="27"/>
  <c r="L465" i="27"/>
  <c r="L466" i="27"/>
  <c r="L467" i="27"/>
  <c r="L468" i="27"/>
  <c r="L469" i="27"/>
  <c r="L470" i="27"/>
  <c r="L471" i="27"/>
  <c r="L472" i="27"/>
  <c r="L473" i="27"/>
  <c r="L474" i="27"/>
  <c r="L475" i="27"/>
  <c r="L476" i="27"/>
  <c r="L477" i="27"/>
  <c r="L478" i="27"/>
  <c r="L479" i="27"/>
  <c r="L480" i="27"/>
  <c r="L481" i="27"/>
  <c r="L482" i="27"/>
  <c r="L483" i="27"/>
  <c r="L484" i="27"/>
  <c r="L485" i="27"/>
  <c r="L486" i="27"/>
  <c r="L487" i="27"/>
  <c r="L488" i="27"/>
  <c r="L489" i="27"/>
  <c r="L490" i="27"/>
  <c r="L491" i="27"/>
  <c r="L492" i="27"/>
  <c r="L493" i="27"/>
  <c r="L494" i="27"/>
  <c r="L495" i="27"/>
  <c r="L496" i="27"/>
  <c r="L497" i="27"/>
  <c r="L498" i="27"/>
  <c r="L499" i="27"/>
  <c r="L500" i="27"/>
  <c r="L501" i="27"/>
  <c r="L502" i="27"/>
  <c r="L503" i="27"/>
  <c r="L504" i="27"/>
  <c r="L505" i="27"/>
  <c r="L506" i="27"/>
  <c r="L507" i="27"/>
  <c r="L508" i="27"/>
  <c r="L509" i="27"/>
  <c r="L510" i="27"/>
  <c r="L511" i="27"/>
  <c r="L512" i="27"/>
  <c r="L513" i="27"/>
  <c r="L514" i="27"/>
  <c r="L515" i="27"/>
  <c r="L516" i="27"/>
  <c r="L517" i="27"/>
  <c r="L518" i="27"/>
  <c r="L519" i="27"/>
  <c r="L520" i="27"/>
  <c r="L521" i="27"/>
  <c r="L522" i="27"/>
  <c r="L523" i="27"/>
  <c r="L524" i="27"/>
  <c r="L525" i="27"/>
  <c r="L526" i="27"/>
  <c r="L527" i="27"/>
  <c r="L528" i="27"/>
  <c r="L529" i="27"/>
  <c r="L530" i="27"/>
  <c r="L531" i="27"/>
  <c r="L532" i="27"/>
  <c r="L533" i="27"/>
  <c r="L534" i="27"/>
  <c r="L535" i="27"/>
  <c r="L536" i="27"/>
  <c r="L537" i="27"/>
  <c r="L538" i="27"/>
  <c r="L539" i="27"/>
  <c r="L540" i="27"/>
  <c r="L541" i="27"/>
  <c r="L542" i="27"/>
  <c r="L543" i="27"/>
  <c r="L544" i="27"/>
  <c r="L545" i="27"/>
  <c r="L546" i="27"/>
  <c r="L547" i="27"/>
  <c r="L548" i="27"/>
  <c r="L549" i="27"/>
  <c r="L550" i="27"/>
  <c r="L551" i="27"/>
  <c r="L552" i="27"/>
  <c r="L553" i="27"/>
  <c r="L554" i="27"/>
  <c r="L555" i="27"/>
  <c r="L556" i="27"/>
  <c r="L557" i="27"/>
  <c r="L558" i="27"/>
  <c r="L559" i="27"/>
  <c r="L560" i="27"/>
  <c r="L561" i="27"/>
  <c r="L562" i="27"/>
  <c r="L563" i="27"/>
  <c r="L564" i="27"/>
  <c r="L565" i="27"/>
  <c r="L566" i="27"/>
  <c r="L567" i="27"/>
  <c r="L568" i="27"/>
  <c r="L569" i="27"/>
  <c r="L570" i="27"/>
  <c r="L571" i="27"/>
  <c r="L572" i="27"/>
  <c r="L573" i="27"/>
  <c r="L574" i="27"/>
  <c r="L575" i="27"/>
  <c r="L576" i="27"/>
  <c r="L577" i="27"/>
  <c r="L578" i="27"/>
  <c r="L579" i="27"/>
  <c r="L580" i="27"/>
  <c r="L581" i="27"/>
  <c r="L582" i="27"/>
  <c r="L583" i="27"/>
  <c r="L584" i="27"/>
  <c r="L585" i="27"/>
  <c r="L586" i="27"/>
  <c r="L587" i="27"/>
  <c r="L588" i="27"/>
  <c r="L589" i="27"/>
  <c r="L591" i="27"/>
  <c r="L592" i="27"/>
  <c r="L593" i="27"/>
  <c r="L594" i="27"/>
  <c r="L595" i="27"/>
  <c r="L596" i="27"/>
  <c r="L597" i="27"/>
  <c r="L598" i="27"/>
  <c r="L599" i="27"/>
  <c r="L600" i="27"/>
  <c r="L601" i="27"/>
  <c r="L602" i="27"/>
  <c r="L603" i="27"/>
  <c r="L604" i="27"/>
  <c r="L605" i="27"/>
  <c r="L606" i="27"/>
  <c r="L607" i="27"/>
  <c r="L608" i="27"/>
  <c r="L609" i="27"/>
  <c r="L610" i="27"/>
  <c r="L611" i="27"/>
  <c r="L612" i="27"/>
  <c r="L613" i="27"/>
  <c r="L614" i="27"/>
  <c r="L615" i="27"/>
  <c r="L616" i="27"/>
  <c r="L617" i="27"/>
  <c r="L618" i="27"/>
  <c r="L619" i="27"/>
  <c r="L620" i="27"/>
  <c r="L621" i="27"/>
  <c r="L622" i="27"/>
  <c r="L623" i="27"/>
  <c r="L624" i="27"/>
  <c r="L625" i="27"/>
  <c r="L626" i="27"/>
  <c r="L627" i="27"/>
  <c r="L628" i="27"/>
  <c r="L629" i="27"/>
  <c r="L630" i="27"/>
  <c r="L631" i="27"/>
  <c r="L632" i="27"/>
  <c r="L633" i="27"/>
  <c r="L634" i="27"/>
  <c r="L635" i="27"/>
  <c r="L636" i="27"/>
  <c r="L637" i="27"/>
  <c r="L638" i="27"/>
  <c r="L639" i="27"/>
  <c r="L640" i="27"/>
  <c r="L641" i="27"/>
  <c r="L642" i="27"/>
  <c r="L643" i="27"/>
  <c r="L644" i="27"/>
  <c r="L645" i="27"/>
  <c r="L646" i="27"/>
  <c r="L647" i="27"/>
  <c r="L648" i="27"/>
  <c r="L649" i="27"/>
  <c r="L650" i="27"/>
  <c r="L651" i="27"/>
  <c r="L652" i="27"/>
  <c r="L653" i="27"/>
  <c r="L654" i="27"/>
  <c r="L655" i="27"/>
  <c r="L656" i="27"/>
  <c r="L657" i="27"/>
  <c r="L658" i="27"/>
  <c r="L659" i="27"/>
  <c r="L660" i="27"/>
  <c r="L661" i="27"/>
  <c r="L662" i="27"/>
  <c r="L663" i="27"/>
  <c r="L664" i="27"/>
  <c r="L665" i="27"/>
  <c r="L666" i="27"/>
  <c r="L667" i="27"/>
  <c r="L668" i="27"/>
  <c r="L669" i="27"/>
  <c r="L670" i="27"/>
  <c r="L671" i="27"/>
  <c r="L672" i="27"/>
  <c r="L673" i="27"/>
  <c r="L674" i="27"/>
  <c r="L675" i="27"/>
  <c r="L676" i="27"/>
  <c r="L677" i="27"/>
  <c r="L678" i="27"/>
  <c r="L679" i="27"/>
  <c r="L680" i="27"/>
  <c r="L681" i="27"/>
  <c r="L682" i="27"/>
  <c r="L683" i="27"/>
  <c r="L684" i="27"/>
  <c r="L685" i="27"/>
  <c r="L686" i="27"/>
  <c r="L687" i="27"/>
  <c r="L688" i="27"/>
  <c r="L689" i="27"/>
  <c r="L690" i="27"/>
  <c r="L691" i="27"/>
  <c r="L692" i="27"/>
  <c r="L693" i="27"/>
  <c r="L694" i="27"/>
  <c r="L695" i="27"/>
  <c r="L696" i="27"/>
  <c r="L697" i="27"/>
  <c r="L698" i="27"/>
  <c r="L699" i="27"/>
  <c r="L700" i="27"/>
  <c r="L701" i="27"/>
  <c r="L702" i="27"/>
  <c r="L703" i="27"/>
  <c r="L704" i="27"/>
  <c r="L705" i="27"/>
  <c r="L706" i="27"/>
  <c r="L707" i="27"/>
  <c r="L708" i="27"/>
  <c r="L709" i="27"/>
  <c r="L710" i="27"/>
  <c r="L711" i="27"/>
  <c r="L712" i="27"/>
  <c r="L713" i="27"/>
  <c r="L714" i="27"/>
  <c r="L715" i="27"/>
  <c r="L716" i="27"/>
  <c r="L717" i="27"/>
  <c r="L718" i="27"/>
  <c r="L719" i="27"/>
  <c r="L720" i="27"/>
  <c r="L721" i="27"/>
  <c r="L722" i="27"/>
  <c r="L723" i="27"/>
  <c r="L724" i="27"/>
  <c r="L725" i="27"/>
  <c r="L726" i="27"/>
  <c r="L727" i="27"/>
  <c r="L728" i="27"/>
  <c r="L729" i="27"/>
  <c r="L730" i="27"/>
  <c r="L731" i="27"/>
  <c r="L732" i="27"/>
  <c r="L733" i="27"/>
  <c r="L734" i="27"/>
  <c r="L735" i="27"/>
  <c r="L736" i="27"/>
  <c r="L737" i="27"/>
  <c r="L738" i="27"/>
  <c r="L739" i="27"/>
  <c r="L740" i="27"/>
  <c r="L741" i="27"/>
  <c r="L742" i="27"/>
  <c r="L743" i="27"/>
  <c r="L744" i="27"/>
  <c r="L745" i="27"/>
  <c r="L746" i="27"/>
  <c r="L747" i="27"/>
  <c r="L748" i="27"/>
  <c r="L749" i="27"/>
  <c r="L750" i="27"/>
  <c r="L751" i="27"/>
  <c r="L752" i="27"/>
  <c r="L753" i="27"/>
  <c r="L754" i="27"/>
  <c r="L755" i="27"/>
  <c r="L756" i="27"/>
  <c r="L757" i="27"/>
  <c r="L758" i="27"/>
  <c r="L759" i="27"/>
  <c r="L760" i="27"/>
  <c r="L761" i="27"/>
  <c r="L762" i="27"/>
  <c r="L763" i="27"/>
  <c r="L764" i="27"/>
  <c r="L765" i="27"/>
  <c r="L766" i="27"/>
  <c r="L767" i="27"/>
  <c r="L768" i="27"/>
  <c r="L769" i="27"/>
  <c r="L770" i="27"/>
  <c r="L771" i="27"/>
  <c r="L772" i="27"/>
  <c r="L773" i="27"/>
  <c r="L774" i="27"/>
  <c r="L775" i="27"/>
  <c r="L776" i="27"/>
  <c r="L777" i="27"/>
  <c r="L778" i="27"/>
  <c r="L779" i="27"/>
  <c r="L780" i="27"/>
  <c r="L781" i="27"/>
  <c r="L782" i="27"/>
  <c r="L783" i="27"/>
  <c r="L784" i="27"/>
  <c r="L785" i="27"/>
  <c r="L786" i="27"/>
  <c r="L787" i="27"/>
  <c r="L788" i="27"/>
  <c r="L789" i="27"/>
  <c r="L790" i="27"/>
  <c r="L791" i="27"/>
  <c r="L792" i="27"/>
  <c r="L793" i="27"/>
  <c r="L794" i="27"/>
  <c r="L795" i="27"/>
  <c r="L796" i="27"/>
  <c r="L797" i="27"/>
  <c r="L798" i="27"/>
  <c r="L799" i="27"/>
  <c r="L800" i="27"/>
  <c r="L801" i="27"/>
  <c r="L802" i="27"/>
  <c r="L803" i="27"/>
  <c r="L804" i="27"/>
  <c r="L805" i="27"/>
  <c r="L806" i="27"/>
  <c r="L807" i="27"/>
  <c r="L808" i="27"/>
  <c r="L809" i="27"/>
  <c r="L810" i="27"/>
  <c r="L811" i="27"/>
  <c r="L812" i="27"/>
  <c r="L813" i="27"/>
  <c r="L814" i="27"/>
  <c r="L815" i="27"/>
  <c r="L816" i="27"/>
  <c r="L817" i="27"/>
  <c r="L818" i="27"/>
  <c r="L819" i="27"/>
  <c r="L820" i="27"/>
  <c r="L821" i="27"/>
  <c r="L822" i="27"/>
  <c r="L823" i="27"/>
  <c r="L824" i="27"/>
  <c r="L825" i="27"/>
  <c r="L826" i="27"/>
  <c r="L827" i="27"/>
  <c r="L828" i="27"/>
  <c r="L829" i="27"/>
  <c r="L830" i="27"/>
  <c r="L831" i="27"/>
  <c r="L832" i="27"/>
  <c r="L833" i="27"/>
  <c r="L834" i="27"/>
  <c r="L835" i="27"/>
  <c r="L836" i="27"/>
  <c r="L837" i="27"/>
  <c r="L838" i="27"/>
  <c r="L839" i="27"/>
  <c r="L840" i="27"/>
  <c r="L841" i="27"/>
  <c r="L842" i="27"/>
  <c r="L843" i="27"/>
  <c r="L844" i="27"/>
  <c r="L845" i="27"/>
  <c r="L846" i="27"/>
  <c r="L847" i="27"/>
  <c r="L848" i="27"/>
  <c r="L849" i="27"/>
  <c r="L850" i="27"/>
  <c r="L851" i="27"/>
  <c r="L852" i="27"/>
  <c r="L853" i="27"/>
  <c r="L854" i="27"/>
  <c r="L855" i="27"/>
  <c r="L856" i="27"/>
  <c r="L857" i="27"/>
  <c r="L858" i="27"/>
  <c r="L859" i="27"/>
  <c r="L860" i="27"/>
  <c r="L861" i="27"/>
  <c r="L862" i="27"/>
  <c r="L863" i="27"/>
  <c r="L864" i="27"/>
  <c r="L865" i="27"/>
  <c r="L866" i="27"/>
  <c r="L867" i="27"/>
  <c r="L868" i="27"/>
  <c r="L869" i="27"/>
  <c r="L870" i="27"/>
  <c r="L871" i="27"/>
  <c r="L872" i="27"/>
  <c r="L873" i="27"/>
  <c r="L874" i="27"/>
  <c r="L875" i="27"/>
  <c r="L876" i="27"/>
  <c r="L877" i="27"/>
  <c r="L878" i="27"/>
  <c r="L879" i="27"/>
  <c r="L880" i="27"/>
  <c r="L881" i="27"/>
  <c r="L882" i="27"/>
  <c r="L883" i="27"/>
  <c r="L884" i="27"/>
  <c r="L885" i="27"/>
  <c r="L886" i="27"/>
  <c r="L887" i="27"/>
  <c r="L888" i="27"/>
  <c r="L889" i="27"/>
  <c r="L890" i="27"/>
  <c r="L891" i="27"/>
  <c r="L892" i="27"/>
  <c r="L893" i="27"/>
  <c r="L894" i="27"/>
  <c r="L895" i="27"/>
  <c r="L896" i="27"/>
  <c r="L897" i="27"/>
  <c r="L898" i="27"/>
  <c r="L899" i="27"/>
  <c r="L900" i="27"/>
  <c r="L901" i="27"/>
  <c r="L902" i="27"/>
  <c r="L903" i="27"/>
  <c r="L904" i="27"/>
  <c r="L905" i="27"/>
  <c r="L906" i="27"/>
  <c r="L907" i="27"/>
  <c r="L908" i="27"/>
  <c r="L909" i="27"/>
  <c r="L910" i="27"/>
  <c r="L911" i="27"/>
  <c r="L912" i="27"/>
  <c r="L913" i="27"/>
  <c r="L914" i="27"/>
  <c r="L915" i="27"/>
  <c r="L916" i="27"/>
  <c r="L917" i="27"/>
  <c r="L918" i="27"/>
  <c r="L919" i="27"/>
  <c r="L920" i="27"/>
  <c r="L921" i="27"/>
  <c r="L922" i="27"/>
  <c r="L923" i="27"/>
  <c r="L924" i="27"/>
  <c r="L925" i="27"/>
  <c r="L926" i="27"/>
  <c r="L927" i="27"/>
  <c r="L928" i="27"/>
  <c r="L929" i="27"/>
  <c r="L930" i="27"/>
  <c r="L931" i="27"/>
  <c r="L932" i="27"/>
  <c r="L933" i="27"/>
  <c r="L934" i="27"/>
  <c r="L935" i="27"/>
  <c r="L936" i="27"/>
  <c r="L937" i="27"/>
  <c r="L938" i="27"/>
  <c r="L939" i="27"/>
  <c r="L940" i="27"/>
  <c r="L941" i="27"/>
  <c r="L942" i="27"/>
  <c r="L943" i="27"/>
  <c r="L944" i="27"/>
  <c r="L945" i="27"/>
  <c r="L946" i="27"/>
  <c r="L947" i="27"/>
  <c r="L948" i="27"/>
  <c r="L949" i="27"/>
  <c r="L950" i="27"/>
  <c r="L951" i="27"/>
  <c r="L952" i="27"/>
  <c r="L953" i="27"/>
  <c r="L954" i="27"/>
  <c r="L955" i="27"/>
  <c r="L956" i="27"/>
  <c r="L957" i="27"/>
  <c r="L958" i="27"/>
  <c r="L959" i="27"/>
  <c r="L960" i="27"/>
  <c r="L961" i="27"/>
  <c r="L962" i="27"/>
  <c r="L963" i="27"/>
  <c r="L964" i="27"/>
  <c r="L965" i="27"/>
  <c r="L966" i="27"/>
  <c r="L967" i="27"/>
  <c r="L968" i="27"/>
  <c r="L969" i="27"/>
  <c r="L970" i="27"/>
  <c r="L971" i="27"/>
  <c r="L972" i="27"/>
  <c r="L973" i="27"/>
  <c r="L974" i="27"/>
  <c r="L975" i="27"/>
  <c r="L976" i="27"/>
  <c r="L977" i="27"/>
  <c r="L978" i="27"/>
  <c r="L979" i="27"/>
  <c r="L980" i="27"/>
  <c r="L981" i="27"/>
  <c r="L982" i="27"/>
  <c r="L983" i="27"/>
  <c r="L984" i="27"/>
  <c r="L985" i="27"/>
  <c r="L986" i="27"/>
  <c r="L987" i="27"/>
  <c r="L988" i="27"/>
  <c r="L989" i="27"/>
  <c r="L990" i="27"/>
  <c r="L991" i="27"/>
  <c r="L992" i="27"/>
  <c r="L993" i="27"/>
  <c r="L994" i="27"/>
  <c r="L995" i="27"/>
  <c r="L996" i="27"/>
  <c r="L997" i="27"/>
  <c r="L998" i="27"/>
  <c r="L999" i="27"/>
  <c r="L1000" i="27"/>
  <c r="L1001" i="27"/>
  <c r="L1002" i="27"/>
  <c r="L1003" i="27"/>
  <c r="L1004" i="27"/>
  <c r="L1005" i="27"/>
  <c r="L1006" i="27"/>
  <c r="L1007" i="27"/>
  <c r="L1008" i="27"/>
  <c r="L1009" i="27"/>
  <c r="L1010" i="27"/>
  <c r="L1011" i="27"/>
  <c r="L1012" i="27"/>
  <c r="L1013" i="27"/>
  <c r="L1014" i="27"/>
  <c r="L1015" i="27"/>
  <c r="L1016" i="27"/>
  <c r="L1017" i="27"/>
  <c r="L1018" i="27"/>
  <c r="L1019" i="27"/>
  <c r="L1020" i="27"/>
  <c r="L1021" i="27"/>
  <c r="L1022" i="27"/>
  <c r="L1023" i="27"/>
  <c r="L1024" i="27"/>
  <c r="L1025" i="27"/>
  <c r="L1026" i="27"/>
  <c r="L1027" i="27"/>
  <c r="L1028" i="27"/>
  <c r="L1029" i="27"/>
  <c r="L1030" i="27"/>
  <c r="L1031" i="27"/>
  <c r="L1032" i="27"/>
  <c r="L1033" i="27"/>
  <c r="L1034" i="27"/>
  <c r="L1035" i="27"/>
  <c r="L1036" i="27"/>
  <c r="L1037" i="27"/>
  <c r="L1038" i="27"/>
  <c r="L1039" i="27"/>
  <c r="L1040" i="27"/>
  <c r="L1041" i="27"/>
  <c r="L1042" i="27"/>
  <c r="L1043" i="27"/>
  <c r="L1044" i="27"/>
  <c r="L1045" i="27"/>
  <c r="L1046" i="27"/>
  <c r="L1047" i="27"/>
  <c r="L1048" i="27"/>
  <c r="L1049" i="27"/>
  <c r="L1050" i="27"/>
  <c r="L1051" i="27"/>
  <c r="L1052" i="27"/>
  <c r="L1053" i="27"/>
  <c r="L1054" i="27"/>
  <c r="L1055" i="27"/>
  <c r="L1056" i="27"/>
  <c r="L1057" i="27"/>
  <c r="L1058" i="27"/>
  <c r="L1059" i="27"/>
  <c r="L1060" i="27"/>
  <c r="L1061" i="27"/>
  <c r="L1062" i="27"/>
  <c r="L1063" i="27"/>
  <c r="L1064" i="27"/>
  <c r="L1065" i="27"/>
  <c r="L1066" i="27"/>
  <c r="L1067" i="27"/>
  <c r="L1068" i="27"/>
  <c r="L1069" i="27"/>
  <c r="L1070" i="27"/>
  <c r="L1071" i="27"/>
  <c r="L1072" i="27"/>
  <c r="L1073" i="27"/>
  <c r="L1074" i="27"/>
  <c r="L1075" i="27"/>
  <c r="L1076" i="27"/>
  <c r="L1077" i="27"/>
  <c r="L1078" i="27"/>
  <c r="L1079" i="27"/>
  <c r="L1080" i="27"/>
  <c r="L1081" i="27"/>
  <c r="L1082" i="27"/>
  <c r="L1083" i="27"/>
  <c r="L1084" i="27"/>
  <c r="L1085" i="27"/>
  <c r="L1086" i="27"/>
  <c r="L1087" i="27"/>
  <c r="L1088" i="27"/>
  <c r="L1089" i="27"/>
  <c r="L1090" i="27"/>
  <c r="L1091" i="27"/>
  <c r="L1092" i="27"/>
  <c r="L1093" i="27"/>
  <c r="L1094" i="27"/>
  <c r="L1095" i="27"/>
  <c r="L1096" i="27"/>
  <c r="L1097" i="27"/>
  <c r="L1098" i="27"/>
  <c r="L1099" i="27"/>
  <c r="L1100" i="27"/>
  <c r="L1101" i="27"/>
  <c r="L1102" i="27"/>
  <c r="L1103" i="27"/>
  <c r="L1104" i="27"/>
  <c r="L1105" i="27"/>
  <c r="L1106" i="27"/>
  <c r="L1107" i="27"/>
  <c r="L1108" i="27"/>
  <c r="L1109" i="27"/>
  <c r="L1110" i="27"/>
  <c r="L1111" i="27"/>
  <c r="L1112" i="27"/>
  <c r="L1113" i="27"/>
  <c r="L1114" i="27"/>
  <c r="L1115" i="27"/>
  <c r="L1116" i="27"/>
  <c r="L1117" i="27"/>
  <c r="L1118" i="27"/>
  <c r="L1119" i="27"/>
  <c r="L1120" i="27"/>
  <c r="L1121" i="27"/>
  <c r="L1122" i="27"/>
  <c r="L1123" i="27"/>
  <c r="L1124" i="27"/>
  <c r="L1125" i="27"/>
  <c r="L1126" i="27"/>
  <c r="L1127" i="27"/>
  <c r="L1128" i="27"/>
  <c r="L1129" i="27"/>
  <c r="L1130" i="27"/>
  <c r="L1131" i="27"/>
  <c r="L1132" i="27"/>
  <c r="L1133" i="27"/>
  <c r="L1134" i="27"/>
  <c r="L1135" i="27"/>
  <c r="L1136" i="27"/>
  <c r="L1137" i="27"/>
  <c r="L1138" i="27"/>
  <c r="L1139" i="27"/>
  <c r="L1140" i="27"/>
  <c r="L1141" i="27"/>
  <c r="L1142" i="27"/>
  <c r="L1143" i="27"/>
  <c r="L1144" i="27"/>
  <c r="L1145" i="27"/>
  <c r="L1146" i="27"/>
  <c r="L1147" i="27"/>
  <c r="L1148" i="27"/>
  <c r="L1149" i="27"/>
  <c r="L1150" i="27"/>
  <c r="L1151" i="27"/>
  <c r="L1152" i="27"/>
  <c r="L1153" i="27"/>
  <c r="L1154" i="27"/>
  <c r="L1155" i="27"/>
  <c r="L1156" i="27"/>
  <c r="L1157" i="27"/>
  <c r="L1158" i="27"/>
  <c r="L1159" i="27"/>
  <c r="L1160" i="27"/>
  <c r="L1161" i="27"/>
  <c r="L1162" i="27"/>
  <c r="L1163" i="27"/>
  <c r="L1164" i="27"/>
  <c r="L1165" i="27"/>
  <c r="L1166" i="27"/>
  <c r="L1167" i="27"/>
  <c r="L1168" i="27"/>
  <c r="L1169" i="27"/>
  <c r="L1170" i="27"/>
  <c r="L1171" i="27"/>
  <c r="L1172" i="27"/>
  <c r="L1173" i="27"/>
  <c r="L1174" i="27"/>
  <c r="L1175" i="27"/>
  <c r="L1176" i="27"/>
  <c r="L1177" i="27"/>
  <c r="L1178" i="27"/>
  <c r="L1179" i="27"/>
  <c r="L1180" i="27"/>
  <c r="L1181" i="27"/>
  <c r="L1182" i="27"/>
  <c r="L1183" i="27"/>
  <c r="L1184" i="27"/>
  <c r="L1185" i="27"/>
  <c r="L1186" i="27"/>
  <c r="L1187" i="27"/>
  <c r="L1188" i="27"/>
  <c r="L1189" i="27"/>
  <c r="L1190" i="27"/>
  <c r="L1191" i="27"/>
  <c r="L1192" i="27"/>
  <c r="L1193" i="27"/>
  <c r="L1194" i="27"/>
  <c r="L1195" i="27"/>
  <c r="L1196" i="27"/>
  <c r="L1197" i="27"/>
  <c r="L1198" i="27"/>
  <c r="L1199" i="27"/>
  <c r="L1200" i="27"/>
  <c r="L1201" i="27"/>
  <c r="L1202" i="27"/>
  <c r="L1203" i="27"/>
  <c r="L1204" i="27"/>
  <c r="L1205" i="27"/>
  <c r="L1206" i="27"/>
  <c r="L1207" i="27"/>
  <c r="L1208" i="27"/>
  <c r="L1209" i="27"/>
  <c r="L1210" i="27"/>
  <c r="L1211" i="27"/>
  <c r="L1212" i="27"/>
  <c r="L1213" i="27"/>
  <c r="L1214" i="27"/>
  <c r="L1215" i="27"/>
  <c r="L1216" i="27"/>
  <c r="L1217" i="27"/>
  <c r="L1218" i="27"/>
  <c r="L1219" i="27"/>
  <c r="L1220" i="27"/>
  <c r="L1221" i="27"/>
  <c r="L1222" i="27"/>
  <c r="L1223" i="27"/>
  <c r="L1224" i="27"/>
  <c r="L1225" i="27"/>
  <c r="L1226" i="27"/>
  <c r="L1227" i="27"/>
  <c r="L1228" i="27"/>
  <c r="L1229" i="27"/>
  <c r="L1230" i="27"/>
  <c r="L1231" i="27"/>
  <c r="L1232" i="27"/>
  <c r="L1233" i="27"/>
  <c r="L1234" i="27"/>
  <c r="L1235" i="27"/>
  <c r="L1236" i="27"/>
  <c r="L1237" i="27"/>
  <c r="L1238" i="27"/>
  <c r="L1239" i="27"/>
  <c r="L1240" i="27"/>
  <c r="L1241" i="27"/>
  <c r="L1242" i="27"/>
  <c r="L1243" i="27"/>
  <c r="L1244" i="27"/>
  <c r="L1245" i="27"/>
  <c r="L1246" i="27"/>
  <c r="L1247" i="27"/>
  <c r="L1248" i="27"/>
  <c r="L1249" i="27"/>
  <c r="L1250" i="27"/>
  <c r="L1251" i="27"/>
  <c r="L1252" i="27"/>
  <c r="L1253" i="27"/>
  <c r="L1254" i="27"/>
  <c r="L1255" i="27"/>
  <c r="E16" i="49"/>
  <c r="G16" i="49"/>
  <c r="H16" i="49"/>
  <c r="P570" i="27"/>
  <c r="N570" i="27"/>
  <c r="AM570" i="27" s="1"/>
  <c r="P569" i="27"/>
  <c r="N569" i="27"/>
  <c r="AM569" i="27" s="1"/>
  <c r="P568" i="27"/>
  <c r="N568" i="27"/>
  <c r="AM568" i="27" s="1"/>
  <c r="P567" i="27"/>
  <c r="N567" i="27"/>
  <c r="AM567" i="27" s="1"/>
  <c r="P566" i="27"/>
  <c r="N566" i="27"/>
  <c r="AM566" i="27" s="1"/>
  <c r="P565" i="27"/>
  <c r="N565" i="27"/>
  <c r="AM565" i="27" s="1"/>
  <c r="P564" i="27"/>
  <c r="N564" i="27"/>
  <c r="AM564" i="27" s="1"/>
  <c r="P563" i="27"/>
  <c r="N563" i="27"/>
  <c r="AM563" i="27" s="1"/>
  <c r="P562" i="27"/>
  <c r="N562" i="27"/>
  <c r="AM562" i="27" s="1"/>
  <c r="P561" i="27"/>
  <c r="N561" i="27"/>
  <c r="AM561" i="27" s="1"/>
  <c r="P560" i="27"/>
  <c r="N560" i="27"/>
  <c r="AM560" i="27" s="1"/>
  <c r="P559" i="27"/>
  <c r="N559" i="27"/>
  <c r="AM559" i="27" s="1"/>
  <c r="P558" i="27"/>
  <c r="N558" i="27"/>
  <c r="AM558" i="27" s="1"/>
  <c r="P557" i="27"/>
  <c r="N557" i="27"/>
  <c r="AM557" i="27" s="1"/>
  <c r="P556" i="27"/>
  <c r="N556" i="27"/>
  <c r="AM556" i="27" s="1"/>
  <c r="P555" i="27"/>
  <c r="N555" i="27"/>
  <c r="AM555" i="27" s="1"/>
  <c r="P554" i="27"/>
  <c r="N554" i="27"/>
  <c r="AM554" i="27" s="1"/>
  <c r="P553" i="27"/>
  <c r="N553" i="27"/>
  <c r="AM553" i="27" s="1"/>
  <c r="P552" i="27"/>
  <c r="N552" i="27"/>
  <c r="AM552" i="27" s="1"/>
  <c r="P551" i="27"/>
  <c r="N551" i="27"/>
  <c r="AM551" i="27" s="1"/>
  <c r="P550" i="27"/>
  <c r="N550" i="27"/>
  <c r="AM550" i="27" s="1"/>
  <c r="P549" i="27"/>
  <c r="N549" i="27"/>
  <c r="AM549" i="27" s="1"/>
  <c r="P548" i="27"/>
  <c r="N548" i="27"/>
  <c r="AM548" i="27" s="1"/>
  <c r="P547" i="27"/>
  <c r="N547" i="27"/>
  <c r="AM547" i="27" s="1"/>
  <c r="P546" i="27"/>
  <c r="N546" i="27"/>
  <c r="AM546" i="27" s="1"/>
  <c r="P545" i="27"/>
  <c r="N545" i="27"/>
  <c r="AM545" i="27" s="1"/>
  <c r="P544" i="27"/>
  <c r="N544" i="27"/>
  <c r="AM544" i="27" s="1"/>
  <c r="P543" i="27"/>
  <c r="N543" i="27"/>
  <c r="AM543" i="27" s="1"/>
  <c r="P542" i="27"/>
  <c r="N542" i="27"/>
  <c r="AM542" i="27" s="1"/>
  <c r="P541" i="27"/>
  <c r="N541" i="27"/>
  <c r="AM541" i="27" s="1"/>
  <c r="P540" i="27"/>
  <c r="N540" i="27"/>
  <c r="AM540" i="27" s="1"/>
  <c r="P539" i="27"/>
  <c r="N539" i="27"/>
  <c r="AM539" i="27" s="1"/>
  <c r="P538" i="27"/>
  <c r="N538" i="27"/>
  <c r="AM538" i="27" s="1"/>
  <c r="P537" i="27"/>
  <c r="N537" i="27"/>
  <c r="AM537" i="27" s="1"/>
  <c r="P536" i="27"/>
  <c r="N536" i="27"/>
  <c r="AM536" i="27" s="1"/>
  <c r="P535" i="27"/>
  <c r="N535" i="27"/>
  <c r="AM535" i="27" s="1"/>
  <c r="P534" i="27"/>
  <c r="N534" i="27"/>
  <c r="AM534" i="27" s="1"/>
  <c r="P533" i="27"/>
  <c r="N533" i="27"/>
  <c r="AM533" i="27" s="1"/>
  <c r="P532" i="27"/>
  <c r="N532" i="27"/>
  <c r="AM532" i="27" s="1"/>
  <c r="P531" i="27"/>
  <c r="N531" i="27"/>
  <c r="AM531" i="27" s="1"/>
  <c r="P530" i="27"/>
  <c r="N530" i="27"/>
  <c r="AM530" i="27" s="1"/>
  <c r="P529" i="27"/>
  <c r="N529" i="27"/>
  <c r="AM529" i="27" s="1"/>
  <c r="P528" i="27"/>
  <c r="N528" i="27"/>
  <c r="AM528" i="27" s="1"/>
  <c r="P527" i="27"/>
  <c r="N527" i="27"/>
  <c r="AM527" i="27" s="1"/>
  <c r="P526" i="27"/>
  <c r="N526" i="27"/>
  <c r="AM526" i="27" s="1"/>
  <c r="P525" i="27"/>
  <c r="N525" i="27"/>
  <c r="AM525" i="27" s="1"/>
  <c r="P524" i="27"/>
  <c r="N524" i="27"/>
  <c r="AM524" i="27" s="1"/>
  <c r="P523" i="27"/>
  <c r="N523" i="27"/>
  <c r="AM523" i="27" s="1"/>
  <c r="P522" i="27"/>
  <c r="N522" i="27"/>
  <c r="AM522" i="27" s="1"/>
  <c r="P521" i="27"/>
  <c r="N521" i="27"/>
  <c r="AM521" i="27" s="1"/>
  <c r="P520" i="27"/>
  <c r="N520" i="27"/>
  <c r="AM520" i="27" s="1"/>
  <c r="P519" i="27"/>
  <c r="N519" i="27"/>
  <c r="AM519" i="27" s="1"/>
  <c r="P518" i="27"/>
  <c r="N518" i="27"/>
  <c r="AM518" i="27" s="1"/>
  <c r="P517" i="27"/>
  <c r="N517" i="27"/>
  <c r="AM517" i="27" s="1"/>
  <c r="P516" i="27"/>
  <c r="N516" i="27"/>
  <c r="AM516" i="27" s="1"/>
  <c r="P515" i="27"/>
  <c r="N515" i="27"/>
  <c r="AM515" i="27" s="1"/>
  <c r="P514" i="27"/>
  <c r="N514" i="27"/>
  <c r="AM514" i="27" s="1"/>
  <c r="P513" i="27"/>
  <c r="N513" i="27"/>
  <c r="AM513" i="27" s="1"/>
  <c r="P512" i="27"/>
  <c r="N512" i="27"/>
  <c r="AM512" i="27" s="1"/>
  <c r="P511" i="27"/>
  <c r="N511" i="27"/>
  <c r="AM511" i="27" s="1"/>
  <c r="P510" i="27"/>
  <c r="N510" i="27"/>
  <c r="AM510" i="27" s="1"/>
  <c r="P509" i="27"/>
  <c r="N509" i="27"/>
  <c r="AM509" i="27" s="1"/>
  <c r="P508" i="27"/>
  <c r="N508" i="27"/>
  <c r="AM508" i="27" s="1"/>
  <c r="P507" i="27"/>
  <c r="N507" i="27"/>
  <c r="AM507" i="27" s="1"/>
  <c r="P506" i="27"/>
  <c r="N506" i="27"/>
  <c r="AM506" i="27" s="1"/>
  <c r="P505" i="27"/>
  <c r="N505" i="27"/>
  <c r="AM505" i="27" s="1"/>
  <c r="P504" i="27"/>
  <c r="N504" i="27"/>
  <c r="AM504" i="27" s="1"/>
  <c r="P503" i="27"/>
  <c r="N503" i="27"/>
  <c r="AM503" i="27" s="1"/>
  <c r="P502" i="27"/>
  <c r="N502" i="27"/>
  <c r="AM502" i="27" s="1"/>
  <c r="P501" i="27"/>
  <c r="N501" i="27"/>
  <c r="AM501" i="27" s="1"/>
  <c r="P500" i="27"/>
  <c r="N500" i="27"/>
  <c r="AM500" i="27" s="1"/>
  <c r="P499" i="27"/>
  <c r="N499" i="27"/>
  <c r="AM499" i="27" s="1"/>
  <c r="P498" i="27"/>
  <c r="N498" i="27"/>
  <c r="AM498" i="27" s="1"/>
  <c r="P497" i="27"/>
  <c r="N497" i="27"/>
  <c r="AM497" i="27" s="1"/>
  <c r="P496" i="27"/>
  <c r="N496" i="27"/>
  <c r="AM496" i="27" s="1"/>
  <c r="P495" i="27"/>
  <c r="N495" i="27"/>
  <c r="AM495" i="27" s="1"/>
  <c r="P494" i="27"/>
  <c r="N494" i="27"/>
  <c r="AM494" i="27" s="1"/>
  <c r="P493" i="27"/>
  <c r="N493" i="27"/>
  <c r="AM493" i="27" s="1"/>
  <c r="P492" i="27"/>
  <c r="N492" i="27"/>
  <c r="AM492" i="27" s="1"/>
  <c r="P491" i="27"/>
  <c r="N491" i="27"/>
  <c r="AM491" i="27" s="1"/>
  <c r="P490" i="27"/>
  <c r="N490" i="27"/>
  <c r="AM490" i="27" s="1"/>
  <c r="P489" i="27"/>
  <c r="N489" i="27"/>
  <c r="AM489" i="27" s="1"/>
  <c r="P488" i="27"/>
  <c r="N488" i="27"/>
  <c r="AM488" i="27" s="1"/>
  <c r="P487" i="27"/>
  <c r="N487" i="27"/>
  <c r="AM487" i="27" s="1"/>
  <c r="P486" i="27"/>
  <c r="N486" i="27"/>
  <c r="AM486" i="27" s="1"/>
  <c r="P485" i="27"/>
  <c r="N485" i="27"/>
  <c r="AM485" i="27" s="1"/>
  <c r="P484" i="27"/>
  <c r="N484" i="27"/>
  <c r="AM484" i="27" s="1"/>
  <c r="P483" i="27"/>
  <c r="N483" i="27"/>
  <c r="AM483" i="27" s="1"/>
  <c r="P482" i="27"/>
  <c r="N482" i="27"/>
  <c r="AM482" i="27" s="1"/>
  <c r="P481" i="27"/>
  <c r="N481" i="27"/>
  <c r="AM481" i="27" s="1"/>
  <c r="P480" i="27"/>
  <c r="N480" i="27"/>
  <c r="AM480" i="27" s="1"/>
  <c r="P479" i="27"/>
  <c r="N479" i="27"/>
  <c r="AM479" i="27" s="1"/>
  <c r="P478" i="27"/>
  <c r="N478" i="27"/>
  <c r="AM478" i="27" s="1"/>
  <c r="P477" i="27"/>
  <c r="N477" i="27"/>
  <c r="AM477" i="27" s="1"/>
  <c r="P476" i="27"/>
  <c r="N476" i="27"/>
  <c r="AM476" i="27" s="1"/>
  <c r="P475" i="27"/>
  <c r="N475" i="27"/>
  <c r="AM475" i="27" s="1"/>
  <c r="P474" i="27"/>
  <c r="N474" i="27"/>
  <c r="AM474" i="27" s="1"/>
  <c r="P473" i="27"/>
  <c r="N473" i="27"/>
  <c r="AM473" i="27" s="1"/>
  <c r="P472" i="27"/>
  <c r="N472" i="27"/>
  <c r="AM472" i="27" s="1"/>
  <c r="P471" i="27"/>
  <c r="N471" i="27"/>
  <c r="AM471" i="27" s="1"/>
  <c r="P470" i="27"/>
  <c r="N470" i="27"/>
  <c r="AM470" i="27" s="1"/>
  <c r="P469" i="27"/>
  <c r="N469" i="27"/>
  <c r="AM469" i="27" s="1"/>
  <c r="P468" i="27"/>
  <c r="N468" i="27"/>
  <c r="AM468" i="27" s="1"/>
  <c r="P467" i="27"/>
  <c r="N467" i="27"/>
  <c r="AM467" i="27" s="1"/>
  <c r="P466" i="27"/>
  <c r="N466" i="27"/>
  <c r="AM466" i="27" s="1"/>
  <c r="P465" i="27"/>
  <c r="N465" i="27"/>
  <c r="AM465" i="27" s="1"/>
  <c r="P464" i="27"/>
  <c r="N464" i="27"/>
  <c r="AM464" i="27" s="1"/>
  <c r="P463" i="27"/>
  <c r="N463" i="27"/>
  <c r="AM463" i="27" s="1"/>
  <c r="P462" i="27"/>
  <c r="N462" i="27"/>
  <c r="AM462" i="27" s="1"/>
  <c r="P461" i="27"/>
  <c r="N461" i="27"/>
  <c r="AM461" i="27" s="1"/>
  <c r="P460" i="27"/>
  <c r="N460" i="27"/>
  <c r="AM460" i="27" s="1"/>
  <c r="P459" i="27"/>
  <c r="N459" i="27"/>
  <c r="AM459" i="27" s="1"/>
  <c r="P458" i="27"/>
  <c r="N458" i="27"/>
  <c r="AM458" i="27" s="1"/>
  <c r="P457" i="27"/>
  <c r="N457" i="27"/>
  <c r="AM457" i="27" s="1"/>
  <c r="P456" i="27"/>
  <c r="N456" i="27"/>
  <c r="AM456" i="27" s="1"/>
  <c r="P455" i="27"/>
  <c r="N455" i="27"/>
  <c r="AM455" i="27" s="1"/>
  <c r="P454" i="27"/>
  <c r="N454" i="27"/>
  <c r="AM454" i="27" s="1"/>
  <c r="P453" i="27"/>
  <c r="N453" i="27"/>
  <c r="AM453" i="27" s="1"/>
  <c r="P452" i="27"/>
  <c r="N452" i="27"/>
  <c r="AM452" i="27" s="1"/>
  <c r="P451" i="27"/>
  <c r="N451" i="27"/>
  <c r="AM451" i="27" s="1"/>
  <c r="P450" i="27"/>
  <c r="N450" i="27"/>
  <c r="AM450" i="27" s="1"/>
  <c r="P449" i="27"/>
  <c r="N449" i="27"/>
  <c r="AM449" i="27" s="1"/>
  <c r="P448" i="27"/>
  <c r="N448" i="27"/>
  <c r="AM448" i="27" s="1"/>
  <c r="P447" i="27"/>
  <c r="N447" i="27"/>
  <c r="AM447" i="27" s="1"/>
  <c r="P446" i="27"/>
  <c r="N446" i="27"/>
  <c r="AM446" i="27" s="1"/>
  <c r="P445" i="27"/>
  <c r="N445" i="27"/>
  <c r="AM445" i="27" s="1"/>
  <c r="P444" i="27"/>
  <c r="N444" i="27"/>
  <c r="AM444" i="27" s="1"/>
  <c r="P443" i="27"/>
  <c r="N443" i="27"/>
  <c r="AM443" i="27" s="1"/>
  <c r="P442" i="27"/>
  <c r="N442" i="27"/>
  <c r="AM442" i="27" s="1"/>
  <c r="P441" i="27"/>
  <c r="N441" i="27"/>
  <c r="AM441" i="27" s="1"/>
  <c r="P440" i="27"/>
  <c r="N440" i="27"/>
  <c r="AM440" i="27" s="1"/>
  <c r="P439" i="27"/>
  <c r="N439" i="27"/>
  <c r="AM439" i="27" s="1"/>
  <c r="P438" i="27"/>
  <c r="N438" i="27"/>
  <c r="AM438" i="27" s="1"/>
  <c r="P437" i="27"/>
  <c r="N437" i="27"/>
  <c r="AM437" i="27" s="1"/>
  <c r="P436" i="27"/>
  <c r="N436" i="27"/>
  <c r="AM436" i="27" s="1"/>
  <c r="P435" i="27"/>
  <c r="N435" i="27"/>
  <c r="AM435" i="27" s="1"/>
  <c r="P434" i="27"/>
  <c r="N434" i="27"/>
  <c r="AM434" i="27" s="1"/>
  <c r="P433" i="27"/>
  <c r="N433" i="27"/>
  <c r="AM433" i="27" s="1"/>
  <c r="P432" i="27"/>
  <c r="N432" i="27"/>
  <c r="AM432" i="27" s="1"/>
  <c r="P431" i="27"/>
  <c r="N431" i="27"/>
  <c r="AM431" i="27" s="1"/>
  <c r="P430" i="27"/>
  <c r="N430" i="27"/>
  <c r="AM430" i="27" s="1"/>
  <c r="P429" i="27"/>
  <c r="N429" i="27"/>
  <c r="AM429" i="27" s="1"/>
  <c r="P428" i="27"/>
  <c r="N428" i="27"/>
  <c r="AM428" i="27" s="1"/>
  <c r="P427" i="27"/>
  <c r="N427" i="27"/>
  <c r="AM427" i="27" s="1"/>
  <c r="P426" i="27"/>
  <c r="N426" i="27"/>
  <c r="AM426" i="27" s="1"/>
  <c r="P425" i="27"/>
  <c r="N425" i="27"/>
  <c r="AM425" i="27" s="1"/>
  <c r="P424" i="27"/>
  <c r="N424" i="27"/>
  <c r="AM424" i="27" s="1"/>
  <c r="P423" i="27"/>
  <c r="N423" i="27"/>
  <c r="AM423" i="27" s="1"/>
  <c r="P422" i="27"/>
  <c r="N422" i="27"/>
  <c r="AM422" i="27" s="1"/>
  <c r="P421" i="27"/>
  <c r="N421" i="27"/>
  <c r="AM421" i="27" s="1"/>
  <c r="P420" i="27"/>
  <c r="N420" i="27"/>
  <c r="AM420" i="27" s="1"/>
  <c r="P419" i="27"/>
  <c r="N419" i="27"/>
  <c r="AM419" i="27" s="1"/>
  <c r="P418" i="27"/>
  <c r="N418" i="27"/>
  <c r="AM418" i="27" s="1"/>
  <c r="P417" i="27"/>
  <c r="N417" i="27"/>
  <c r="AM417" i="27" s="1"/>
  <c r="P416" i="27"/>
  <c r="N416" i="27"/>
  <c r="AM416" i="27" s="1"/>
  <c r="P415" i="27"/>
  <c r="N415" i="27"/>
  <c r="AM415" i="27" s="1"/>
  <c r="P414" i="27"/>
  <c r="N414" i="27"/>
  <c r="AM414" i="27" s="1"/>
  <c r="P413" i="27"/>
  <c r="N413" i="27"/>
  <c r="AM413" i="27" s="1"/>
  <c r="P412" i="27"/>
  <c r="N412" i="27"/>
  <c r="AM412" i="27" s="1"/>
  <c r="P411" i="27"/>
  <c r="N411" i="27"/>
  <c r="AM411" i="27" s="1"/>
  <c r="P410" i="27"/>
  <c r="N410" i="27"/>
  <c r="AM410" i="27" s="1"/>
  <c r="P409" i="27"/>
  <c r="N409" i="27"/>
  <c r="AM409" i="27" s="1"/>
  <c r="P408" i="27"/>
  <c r="N408" i="27"/>
  <c r="AM408" i="27" s="1"/>
  <c r="P407" i="27"/>
  <c r="N407" i="27"/>
  <c r="AM407" i="27" s="1"/>
  <c r="P406" i="27"/>
  <c r="N406" i="27"/>
  <c r="AM406" i="27" s="1"/>
  <c r="P405" i="27"/>
  <c r="N405" i="27"/>
  <c r="AM405" i="27" s="1"/>
  <c r="P404" i="27"/>
  <c r="N404" i="27"/>
  <c r="AM404" i="27" s="1"/>
  <c r="P403" i="27"/>
  <c r="N403" i="27"/>
  <c r="AM403" i="27" s="1"/>
  <c r="P402" i="27"/>
  <c r="N402" i="27"/>
  <c r="AM402" i="27" s="1"/>
  <c r="P739" i="27"/>
  <c r="N739" i="27"/>
  <c r="AM739" i="27" s="1"/>
  <c r="P738" i="27"/>
  <c r="N738" i="27"/>
  <c r="AM738" i="27" s="1"/>
  <c r="P737" i="27"/>
  <c r="N737" i="27"/>
  <c r="AM737" i="27" s="1"/>
  <c r="P736" i="27"/>
  <c r="N736" i="27"/>
  <c r="AM736" i="27" s="1"/>
  <c r="P735" i="27"/>
  <c r="N735" i="27"/>
  <c r="AM735" i="27" s="1"/>
  <c r="P734" i="27"/>
  <c r="N734" i="27"/>
  <c r="AM734" i="27" s="1"/>
  <c r="P733" i="27"/>
  <c r="N733" i="27"/>
  <c r="AM733" i="27" s="1"/>
  <c r="P732" i="27"/>
  <c r="N732" i="27"/>
  <c r="AM732" i="27" s="1"/>
  <c r="P731" i="27"/>
  <c r="N731" i="27"/>
  <c r="AM731" i="27" s="1"/>
  <c r="P730" i="27"/>
  <c r="N730" i="27"/>
  <c r="AM730" i="27" s="1"/>
  <c r="P729" i="27"/>
  <c r="N729" i="27"/>
  <c r="AM729" i="27" s="1"/>
  <c r="P728" i="27"/>
  <c r="N728" i="27"/>
  <c r="AM728" i="27" s="1"/>
  <c r="P727" i="27"/>
  <c r="N727" i="27"/>
  <c r="AM727" i="27" s="1"/>
  <c r="P726" i="27"/>
  <c r="N726" i="27"/>
  <c r="AM726" i="27" s="1"/>
  <c r="P725" i="27"/>
  <c r="N725" i="27"/>
  <c r="AM725" i="27" s="1"/>
  <c r="P724" i="27"/>
  <c r="N724" i="27"/>
  <c r="AM724" i="27" s="1"/>
  <c r="P723" i="27"/>
  <c r="N723" i="27"/>
  <c r="AM723" i="27" s="1"/>
  <c r="P722" i="27"/>
  <c r="N722" i="27"/>
  <c r="AM722" i="27" s="1"/>
  <c r="P721" i="27"/>
  <c r="N721" i="27"/>
  <c r="AM721" i="27" s="1"/>
  <c r="P720" i="27"/>
  <c r="N720" i="27"/>
  <c r="AM720" i="27" s="1"/>
  <c r="P719" i="27"/>
  <c r="N719" i="27"/>
  <c r="AM719" i="27" s="1"/>
  <c r="P718" i="27"/>
  <c r="N718" i="27"/>
  <c r="AM718" i="27" s="1"/>
  <c r="P717" i="27"/>
  <c r="N717" i="27"/>
  <c r="AM717" i="27" s="1"/>
  <c r="P716" i="27"/>
  <c r="N716" i="27"/>
  <c r="AM716" i="27" s="1"/>
  <c r="P715" i="27"/>
  <c r="N715" i="27"/>
  <c r="AM715" i="27" s="1"/>
  <c r="P714" i="27"/>
  <c r="N714" i="27"/>
  <c r="AM714" i="27" s="1"/>
  <c r="P713" i="27"/>
  <c r="N713" i="27"/>
  <c r="AM713" i="27" s="1"/>
  <c r="P712" i="27"/>
  <c r="N712" i="27"/>
  <c r="AM712" i="27" s="1"/>
  <c r="P711" i="27"/>
  <c r="N711" i="27"/>
  <c r="AM711" i="27" s="1"/>
  <c r="P710" i="27"/>
  <c r="N710" i="27"/>
  <c r="AM710" i="27" s="1"/>
  <c r="P709" i="27"/>
  <c r="N709" i="27"/>
  <c r="AM709" i="27" s="1"/>
  <c r="P708" i="27"/>
  <c r="N708" i="27"/>
  <c r="AM708" i="27" s="1"/>
  <c r="P707" i="27"/>
  <c r="N707" i="27"/>
  <c r="AM707" i="27" s="1"/>
  <c r="P706" i="27"/>
  <c r="N706" i="27"/>
  <c r="AM706" i="27" s="1"/>
  <c r="P705" i="27"/>
  <c r="N705" i="27"/>
  <c r="AM705" i="27" s="1"/>
  <c r="P704" i="27"/>
  <c r="N704" i="27"/>
  <c r="AM704" i="27" s="1"/>
  <c r="P703" i="27"/>
  <c r="N703" i="27"/>
  <c r="AM703" i="27" s="1"/>
  <c r="P702" i="27"/>
  <c r="N702" i="27"/>
  <c r="AM702" i="27" s="1"/>
  <c r="P701" i="27"/>
  <c r="N701" i="27"/>
  <c r="AM701" i="27" s="1"/>
  <c r="P700" i="27"/>
  <c r="N700" i="27"/>
  <c r="AM700" i="27" s="1"/>
  <c r="P699" i="27"/>
  <c r="N699" i="27"/>
  <c r="AM699" i="27" s="1"/>
  <c r="P698" i="27"/>
  <c r="N698" i="27"/>
  <c r="AM698" i="27" s="1"/>
  <c r="P697" i="27"/>
  <c r="N697" i="27"/>
  <c r="AM697" i="27" s="1"/>
  <c r="P696" i="27"/>
  <c r="N696" i="27"/>
  <c r="AM696" i="27" s="1"/>
  <c r="P695" i="27"/>
  <c r="N695" i="27"/>
  <c r="AM695" i="27" s="1"/>
  <c r="P694" i="27"/>
  <c r="N694" i="27"/>
  <c r="AM694" i="27" s="1"/>
  <c r="P693" i="27"/>
  <c r="N693" i="27"/>
  <c r="AM693" i="27" s="1"/>
  <c r="P692" i="27"/>
  <c r="N692" i="27"/>
  <c r="AM692" i="27" s="1"/>
  <c r="P691" i="27"/>
  <c r="N691" i="27"/>
  <c r="AM691" i="27" s="1"/>
  <c r="P690" i="27"/>
  <c r="N690" i="27"/>
  <c r="AM690" i="27" s="1"/>
  <c r="P689" i="27"/>
  <c r="N689" i="27"/>
  <c r="AM689" i="27" s="1"/>
  <c r="P688" i="27"/>
  <c r="N688" i="27"/>
  <c r="AM688" i="27" s="1"/>
  <c r="P687" i="27"/>
  <c r="N687" i="27"/>
  <c r="AM687" i="27" s="1"/>
  <c r="P686" i="27"/>
  <c r="N686" i="27"/>
  <c r="AM686" i="27" s="1"/>
  <c r="P685" i="27"/>
  <c r="N685" i="27"/>
  <c r="AM685" i="27" s="1"/>
  <c r="P684" i="27"/>
  <c r="N684" i="27"/>
  <c r="AM684" i="27" s="1"/>
  <c r="P683" i="27"/>
  <c r="N683" i="27"/>
  <c r="AM683" i="27" s="1"/>
  <c r="P682" i="27"/>
  <c r="N682" i="27"/>
  <c r="AM682" i="27" s="1"/>
  <c r="P681" i="27"/>
  <c r="N681" i="27"/>
  <c r="AM681" i="27" s="1"/>
  <c r="P680" i="27"/>
  <c r="N680" i="27"/>
  <c r="AM680" i="27" s="1"/>
  <c r="P679" i="27"/>
  <c r="N679" i="27"/>
  <c r="AM679" i="27" s="1"/>
  <c r="P678" i="27"/>
  <c r="N678" i="27"/>
  <c r="AM678" i="27" s="1"/>
  <c r="P677" i="27"/>
  <c r="N677" i="27"/>
  <c r="AM677" i="27" s="1"/>
  <c r="P676" i="27"/>
  <c r="N676" i="27"/>
  <c r="AM676" i="27" s="1"/>
  <c r="P675" i="27"/>
  <c r="N675" i="27"/>
  <c r="AM675" i="27" s="1"/>
  <c r="P674" i="27"/>
  <c r="N674" i="27"/>
  <c r="AM674" i="27" s="1"/>
  <c r="P673" i="27"/>
  <c r="N673" i="27"/>
  <c r="AM673" i="27" s="1"/>
  <c r="P672" i="27"/>
  <c r="N672" i="27"/>
  <c r="AM672" i="27" s="1"/>
  <c r="P671" i="27"/>
  <c r="N671" i="27"/>
  <c r="AM671" i="27" s="1"/>
  <c r="P670" i="27"/>
  <c r="N670" i="27"/>
  <c r="AM670" i="27" s="1"/>
  <c r="P669" i="27"/>
  <c r="N669" i="27"/>
  <c r="AM669" i="27" s="1"/>
  <c r="P668" i="27"/>
  <c r="N668" i="27"/>
  <c r="AM668" i="27" s="1"/>
  <c r="P667" i="27"/>
  <c r="N667" i="27"/>
  <c r="AM667" i="27" s="1"/>
  <c r="P666" i="27"/>
  <c r="N666" i="27"/>
  <c r="AM666" i="27" s="1"/>
  <c r="P665" i="27"/>
  <c r="N665" i="27"/>
  <c r="AM665" i="27" s="1"/>
  <c r="P664" i="27"/>
  <c r="N664" i="27"/>
  <c r="AM664" i="27" s="1"/>
  <c r="P663" i="27"/>
  <c r="N663" i="27"/>
  <c r="AM663" i="27" s="1"/>
  <c r="P662" i="27"/>
  <c r="N662" i="27"/>
  <c r="AM662" i="27" s="1"/>
  <c r="P661" i="27"/>
  <c r="N661" i="27"/>
  <c r="AM661" i="27" s="1"/>
  <c r="P660" i="27"/>
  <c r="N660" i="27"/>
  <c r="AM660" i="27" s="1"/>
  <c r="P659" i="27"/>
  <c r="N659" i="27"/>
  <c r="AM659" i="27" s="1"/>
  <c r="P658" i="27"/>
  <c r="N658" i="27"/>
  <c r="AM658" i="27" s="1"/>
  <c r="P657" i="27"/>
  <c r="N657" i="27"/>
  <c r="AM657" i="27" s="1"/>
  <c r="P656" i="27"/>
  <c r="N656" i="27"/>
  <c r="AM656" i="27" s="1"/>
  <c r="P655" i="27"/>
  <c r="N655" i="27"/>
  <c r="AM655" i="27" s="1"/>
  <c r="P654" i="27"/>
  <c r="N654" i="27"/>
  <c r="AM654" i="27" s="1"/>
  <c r="P653" i="27"/>
  <c r="N653" i="27"/>
  <c r="AM653" i="27" s="1"/>
  <c r="P652" i="27"/>
  <c r="N652" i="27"/>
  <c r="AM652" i="27" s="1"/>
  <c r="P651" i="27"/>
  <c r="N651" i="27"/>
  <c r="AM651" i="27" s="1"/>
  <c r="P650" i="27"/>
  <c r="N650" i="27"/>
  <c r="AM650" i="27" s="1"/>
  <c r="P649" i="27"/>
  <c r="N649" i="27"/>
  <c r="AM649" i="27" s="1"/>
  <c r="P648" i="27"/>
  <c r="N648" i="27"/>
  <c r="AM648" i="27" s="1"/>
  <c r="P647" i="27"/>
  <c r="N647" i="27"/>
  <c r="AM647" i="27" s="1"/>
  <c r="P646" i="27"/>
  <c r="N646" i="27"/>
  <c r="AM646" i="27" s="1"/>
  <c r="P645" i="27"/>
  <c r="N645" i="27"/>
  <c r="AM645" i="27" s="1"/>
  <c r="P644" i="27"/>
  <c r="N644" i="27"/>
  <c r="AM644" i="27" s="1"/>
  <c r="P643" i="27"/>
  <c r="N643" i="27"/>
  <c r="AM643" i="27" s="1"/>
  <c r="P642" i="27"/>
  <c r="N642" i="27"/>
  <c r="AM642" i="27" s="1"/>
  <c r="P641" i="27"/>
  <c r="N641" i="27"/>
  <c r="AM641" i="27" s="1"/>
  <c r="P640" i="27"/>
  <c r="N640" i="27"/>
  <c r="AM640" i="27" s="1"/>
  <c r="P639" i="27"/>
  <c r="N639" i="27"/>
  <c r="AM639" i="27" s="1"/>
  <c r="P638" i="27"/>
  <c r="N638" i="27"/>
  <c r="AM638" i="27" s="1"/>
  <c r="P637" i="27"/>
  <c r="N637" i="27"/>
  <c r="AM637" i="27" s="1"/>
  <c r="P636" i="27"/>
  <c r="N636" i="27"/>
  <c r="AM636" i="27" s="1"/>
  <c r="P635" i="27"/>
  <c r="N635" i="27"/>
  <c r="AM635" i="27" s="1"/>
  <c r="P634" i="27"/>
  <c r="N634" i="27"/>
  <c r="AM634" i="27" s="1"/>
  <c r="P633" i="27"/>
  <c r="N633" i="27"/>
  <c r="AM633" i="27" s="1"/>
  <c r="P632" i="27"/>
  <c r="N632" i="27"/>
  <c r="AM632" i="27" s="1"/>
  <c r="P631" i="27"/>
  <c r="N631" i="27"/>
  <c r="AM631" i="27" s="1"/>
  <c r="P630" i="27"/>
  <c r="N630" i="27"/>
  <c r="AM630" i="27" s="1"/>
  <c r="P629" i="27"/>
  <c r="N629" i="27"/>
  <c r="AM629" i="27" s="1"/>
  <c r="P628" i="27"/>
  <c r="N628" i="27"/>
  <c r="AM628" i="27" s="1"/>
  <c r="P627" i="27"/>
  <c r="N627" i="27"/>
  <c r="AM627" i="27" s="1"/>
  <c r="P626" i="27"/>
  <c r="N626" i="27"/>
  <c r="AM626" i="27" s="1"/>
  <c r="P625" i="27"/>
  <c r="N625" i="27"/>
  <c r="AM625" i="27" s="1"/>
  <c r="P624" i="27"/>
  <c r="N624" i="27"/>
  <c r="AM624" i="27" s="1"/>
  <c r="P623" i="27"/>
  <c r="N623" i="27"/>
  <c r="AM623" i="27" s="1"/>
  <c r="P622" i="27"/>
  <c r="N622" i="27"/>
  <c r="AM622" i="27" s="1"/>
  <c r="P621" i="27"/>
  <c r="N621" i="27"/>
  <c r="AM621" i="27" s="1"/>
  <c r="P620" i="27"/>
  <c r="N620" i="27"/>
  <c r="AM620" i="27" s="1"/>
  <c r="P619" i="27"/>
  <c r="N619" i="27"/>
  <c r="AM619" i="27" s="1"/>
  <c r="P618" i="27"/>
  <c r="N618" i="27"/>
  <c r="AM618" i="27" s="1"/>
  <c r="P617" i="27"/>
  <c r="N617" i="27"/>
  <c r="AM617" i="27" s="1"/>
  <c r="P616" i="27"/>
  <c r="N616" i="27"/>
  <c r="AM616" i="27" s="1"/>
  <c r="P615" i="27"/>
  <c r="N615" i="27"/>
  <c r="AM615" i="27" s="1"/>
  <c r="P614" i="27"/>
  <c r="N614" i="27"/>
  <c r="AM614" i="27" s="1"/>
  <c r="P613" i="27"/>
  <c r="N613" i="27"/>
  <c r="AM613" i="27" s="1"/>
  <c r="P612" i="27"/>
  <c r="N612" i="27"/>
  <c r="AM612" i="27" s="1"/>
  <c r="P611" i="27"/>
  <c r="N611" i="27"/>
  <c r="AM611" i="27" s="1"/>
  <c r="P610" i="27"/>
  <c r="N610" i="27"/>
  <c r="AM610" i="27" s="1"/>
  <c r="P609" i="27"/>
  <c r="N609" i="27"/>
  <c r="AM609" i="27" s="1"/>
  <c r="P608" i="27"/>
  <c r="N608" i="27"/>
  <c r="AM608" i="27" s="1"/>
  <c r="P607" i="27"/>
  <c r="N607" i="27"/>
  <c r="AM607" i="27" s="1"/>
  <c r="P606" i="27"/>
  <c r="N606" i="27"/>
  <c r="AM606" i="27" s="1"/>
  <c r="P605" i="27"/>
  <c r="N605" i="27"/>
  <c r="AM605" i="27" s="1"/>
  <c r="P604" i="27"/>
  <c r="N604" i="27"/>
  <c r="AM604" i="27" s="1"/>
  <c r="P603" i="27"/>
  <c r="N603" i="27"/>
  <c r="AM603" i="27" s="1"/>
  <c r="P602" i="27"/>
  <c r="N602" i="27"/>
  <c r="AM602" i="27" s="1"/>
  <c r="P601" i="27"/>
  <c r="N601" i="27"/>
  <c r="AM601" i="27" s="1"/>
  <c r="P600" i="27"/>
  <c r="N600" i="27"/>
  <c r="AM600" i="27" s="1"/>
  <c r="P599" i="27"/>
  <c r="N599" i="27"/>
  <c r="AM599" i="27" s="1"/>
  <c r="P598" i="27"/>
  <c r="N598" i="27"/>
  <c r="AM598" i="27" s="1"/>
  <c r="P597" i="27"/>
  <c r="N597" i="27"/>
  <c r="AM597" i="27" s="1"/>
  <c r="P596" i="27"/>
  <c r="N596" i="27"/>
  <c r="AM596" i="27" s="1"/>
  <c r="P595" i="27"/>
  <c r="N595" i="27"/>
  <c r="AM595" i="27" s="1"/>
  <c r="P594" i="27"/>
  <c r="N594" i="27"/>
  <c r="AM594" i="27" s="1"/>
  <c r="P593" i="27"/>
  <c r="N593" i="27"/>
  <c r="AM593" i="27" s="1"/>
  <c r="P592" i="27"/>
  <c r="N592" i="27"/>
  <c r="AM592" i="27" s="1"/>
  <c r="P591" i="27"/>
  <c r="N591" i="27"/>
  <c r="AM591" i="27" s="1"/>
  <c r="P589" i="27"/>
  <c r="N589" i="27"/>
  <c r="AM589" i="27" s="1"/>
  <c r="P588" i="27"/>
  <c r="N588" i="27"/>
  <c r="AM588" i="27" s="1"/>
  <c r="P587" i="27"/>
  <c r="N587" i="27"/>
  <c r="AM587" i="27" s="1"/>
  <c r="P586" i="27"/>
  <c r="N586" i="27"/>
  <c r="AM586" i="27" s="1"/>
  <c r="P585" i="27"/>
  <c r="N585" i="27"/>
  <c r="AM585" i="27" s="1"/>
  <c r="P584" i="27"/>
  <c r="N584" i="27"/>
  <c r="AM584" i="27" s="1"/>
  <c r="P583" i="27"/>
  <c r="N583" i="27"/>
  <c r="AM583" i="27" s="1"/>
  <c r="P582" i="27"/>
  <c r="N582" i="27"/>
  <c r="AM582" i="27" s="1"/>
  <c r="P581" i="27"/>
  <c r="N581" i="27"/>
  <c r="AM581" i="27" s="1"/>
  <c r="P580" i="27"/>
  <c r="N580" i="27"/>
  <c r="AM580" i="27" s="1"/>
  <c r="P579" i="27"/>
  <c r="N579" i="27"/>
  <c r="AM579" i="27" s="1"/>
  <c r="P578" i="27"/>
  <c r="N578" i="27"/>
  <c r="AM578" i="27" s="1"/>
  <c r="P577" i="27"/>
  <c r="N577" i="27"/>
  <c r="AM577" i="27" s="1"/>
  <c r="P576" i="27"/>
  <c r="N576" i="27"/>
  <c r="AM576" i="27" s="1"/>
  <c r="P575" i="27"/>
  <c r="N575" i="27"/>
  <c r="AM575" i="27" s="1"/>
  <c r="P574" i="27"/>
  <c r="N574" i="27"/>
  <c r="AM574" i="27" s="1"/>
  <c r="P573" i="27"/>
  <c r="N573" i="27"/>
  <c r="AM573" i="27" s="1"/>
  <c r="P572" i="27"/>
  <c r="N572" i="27"/>
  <c r="AM572" i="27" s="1"/>
  <c r="P571" i="27"/>
  <c r="N571" i="27"/>
  <c r="AM571" i="27" s="1"/>
  <c r="E27" i="56"/>
  <c r="F27" i="56" s="1"/>
  <c r="E28" i="56"/>
  <c r="E29" i="56"/>
  <c r="F29" i="56" s="1"/>
  <c r="E30" i="56"/>
  <c r="F30" i="56" s="1"/>
  <c r="E31" i="56"/>
  <c r="F31" i="56" s="1"/>
  <c r="E32" i="56"/>
  <c r="F32" i="56" s="1"/>
  <c r="E33" i="56"/>
  <c r="E26" i="56"/>
  <c r="F26" i="56" s="1"/>
  <c r="E3" i="49"/>
  <c r="G3" i="49"/>
  <c r="H3" i="49"/>
  <c r="E4" i="49"/>
  <c r="G4" i="49"/>
  <c r="H4" i="49"/>
  <c r="E5" i="49"/>
  <c r="G5" i="49"/>
  <c r="H5" i="49"/>
  <c r="E6" i="49"/>
  <c r="G6" i="49"/>
  <c r="H6" i="49"/>
  <c r="E7" i="49"/>
  <c r="G7" i="49"/>
  <c r="H7" i="49"/>
  <c r="E8" i="49"/>
  <c r="G8" i="49"/>
  <c r="H8" i="49"/>
  <c r="E9" i="49"/>
  <c r="G9" i="49"/>
  <c r="H9" i="49"/>
  <c r="E10" i="49"/>
  <c r="G10" i="49"/>
  <c r="H10" i="49"/>
  <c r="E11" i="49"/>
  <c r="G11" i="49"/>
  <c r="H11" i="49"/>
  <c r="E12" i="49"/>
  <c r="G12" i="49"/>
  <c r="H12" i="49"/>
  <c r="E13" i="49"/>
  <c r="G13" i="49"/>
  <c r="H13" i="49"/>
  <c r="E14" i="49"/>
  <c r="G14" i="49"/>
  <c r="H14" i="49"/>
  <c r="E15" i="49"/>
  <c r="G15" i="49"/>
  <c r="H15" i="49"/>
  <c r="E17" i="49"/>
  <c r="G17" i="49"/>
  <c r="H17" i="49"/>
  <c r="G9" i="35"/>
  <c r="H9" i="35"/>
  <c r="J9" i="35"/>
  <c r="G10" i="35"/>
  <c r="H10" i="35"/>
  <c r="J10" i="35"/>
  <c r="G11" i="35"/>
  <c r="H11" i="35"/>
  <c r="J11" i="35"/>
  <c r="G13" i="35"/>
  <c r="H13" i="35"/>
  <c r="J13" i="35"/>
  <c r="G12" i="35"/>
  <c r="H12" i="35"/>
  <c r="J12" i="35"/>
  <c r="E34" i="56"/>
  <c r="H11" i="54"/>
  <c r="K11" i="54"/>
  <c r="P14" i="54"/>
  <c r="Q11" i="54"/>
  <c r="J11" i="54"/>
  <c r="I10" i="54"/>
  <c r="L10" i="54" s="1"/>
  <c r="G10" i="54"/>
  <c r="I9" i="54"/>
  <c r="L9" i="54" s="1"/>
  <c r="O9" i="54" s="1"/>
  <c r="G9" i="54"/>
  <c r="L8" i="54"/>
  <c r="G8" i="54"/>
  <c r="C40" i="58"/>
  <c r="C41" i="58"/>
  <c r="C42" i="58"/>
  <c r="C43" i="58"/>
  <c r="C44" i="58"/>
  <c r="C45" i="58"/>
  <c r="C46" i="58"/>
  <c r="C47" i="58"/>
  <c r="E40" i="58"/>
  <c r="E41" i="58"/>
  <c r="E42" i="58"/>
  <c r="E43" i="58"/>
  <c r="E44" i="58"/>
  <c r="E45" i="58"/>
  <c r="E46" i="58"/>
  <c r="E48" i="58"/>
  <c r="G40" i="58"/>
  <c r="G41" i="58"/>
  <c r="G42" i="58"/>
  <c r="G43" i="58"/>
  <c r="G44" i="58"/>
  <c r="G45" i="58"/>
  <c r="G46" i="58"/>
  <c r="I40" i="58"/>
  <c r="J44" i="58"/>
  <c r="K40" i="58"/>
  <c r="J40" i="58"/>
  <c r="J41" i="58"/>
  <c r="K41" i="58"/>
  <c r="J42" i="58"/>
  <c r="K42" i="58"/>
  <c r="J43" i="58"/>
  <c r="K43" i="58"/>
  <c r="K44" i="58"/>
  <c r="J45" i="58"/>
  <c r="K45" i="58"/>
  <c r="J46" i="58"/>
  <c r="K46" i="58"/>
  <c r="J47" i="58"/>
  <c r="K47" i="58"/>
  <c r="J48" i="58"/>
  <c r="K48" i="58"/>
  <c r="F54" i="58"/>
  <c r="F55" i="58"/>
  <c r="F56" i="58"/>
  <c r="F53" i="58"/>
  <c r="I41" i="58"/>
  <c r="I42" i="58"/>
  <c r="I43" i="58"/>
  <c r="I44" i="58"/>
  <c r="I45" i="58"/>
  <c r="I46" i="58"/>
  <c r="O187" i="48"/>
  <c r="N187" i="48"/>
  <c r="M187" i="48"/>
  <c r="L187" i="48"/>
  <c r="K187" i="48"/>
  <c r="J187" i="48"/>
  <c r="I187" i="48"/>
  <c r="H187" i="48"/>
  <c r="G187" i="48"/>
  <c r="F187" i="48"/>
  <c r="E187" i="48"/>
  <c r="D187" i="48"/>
  <c r="O186" i="48"/>
  <c r="N186" i="48"/>
  <c r="M186" i="48"/>
  <c r="L186" i="48"/>
  <c r="K186" i="48"/>
  <c r="J186" i="48"/>
  <c r="I186" i="48"/>
  <c r="H186" i="48"/>
  <c r="G186" i="48"/>
  <c r="F186" i="48"/>
  <c r="E186" i="48"/>
  <c r="D186" i="48"/>
  <c r="K185" i="48"/>
  <c r="J185" i="48"/>
  <c r="I185" i="48"/>
  <c r="G185" i="48"/>
  <c r="E185" i="48"/>
  <c r="D185" i="48"/>
  <c r="O184" i="48"/>
  <c r="N184" i="48"/>
  <c r="M184" i="48"/>
  <c r="L184" i="48"/>
  <c r="K184" i="48"/>
  <c r="I184" i="48"/>
  <c r="H184" i="48"/>
  <c r="G184" i="48"/>
  <c r="F184" i="48"/>
  <c r="E184" i="48"/>
  <c r="D184" i="48"/>
  <c r="N183" i="48"/>
  <c r="L183" i="48"/>
  <c r="K183" i="48"/>
  <c r="J183" i="48"/>
  <c r="I183" i="48"/>
  <c r="H183" i="48"/>
  <c r="G183" i="48"/>
  <c r="F183" i="48"/>
  <c r="D183" i="48"/>
  <c r="O176" i="48"/>
  <c r="N176" i="48"/>
  <c r="M176" i="48"/>
  <c r="L176" i="48"/>
  <c r="K176" i="48"/>
  <c r="J176" i="48"/>
  <c r="I176" i="48"/>
  <c r="H176" i="48"/>
  <c r="G176" i="48"/>
  <c r="F176" i="48"/>
  <c r="E176" i="48"/>
  <c r="D176" i="48"/>
  <c r="O175" i="48"/>
  <c r="N175" i="48"/>
  <c r="M175" i="48"/>
  <c r="L175" i="48"/>
  <c r="K175" i="48"/>
  <c r="J175" i="48"/>
  <c r="I175" i="48"/>
  <c r="H175" i="48"/>
  <c r="G175" i="48"/>
  <c r="F175" i="48"/>
  <c r="E175" i="48"/>
  <c r="D175" i="48"/>
  <c r="K174" i="48"/>
  <c r="J174" i="48"/>
  <c r="I174" i="48"/>
  <c r="G174" i="48"/>
  <c r="E174" i="48"/>
  <c r="D174" i="48"/>
  <c r="O173" i="48"/>
  <c r="N173" i="48"/>
  <c r="M173" i="48"/>
  <c r="L173" i="48"/>
  <c r="K173" i="48"/>
  <c r="I173" i="48"/>
  <c r="H173" i="48"/>
  <c r="G173" i="48"/>
  <c r="F173" i="48"/>
  <c r="E173" i="48"/>
  <c r="D173" i="48"/>
  <c r="N172" i="48"/>
  <c r="L172" i="48"/>
  <c r="K172" i="48"/>
  <c r="J172" i="48"/>
  <c r="I172" i="48"/>
  <c r="H172" i="48"/>
  <c r="G172" i="48"/>
  <c r="F172" i="48"/>
  <c r="D172" i="48"/>
  <c r="T168" i="48"/>
  <c r="O157" i="48"/>
  <c r="O162" i="48" s="1"/>
  <c r="N157" i="48"/>
  <c r="M157" i="48"/>
  <c r="L157" i="48"/>
  <c r="L162" i="48" s="1"/>
  <c r="K157" i="48"/>
  <c r="J157" i="48"/>
  <c r="J162" i="48" s="1"/>
  <c r="I157" i="48"/>
  <c r="I162" i="48" s="1"/>
  <c r="H157" i="48"/>
  <c r="H162" i="48" s="1"/>
  <c r="G157" i="48"/>
  <c r="G162" i="48" s="1"/>
  <c r="F157" i="48"/>
  <c r="F162" i="48" s="1"/>
  <c r="E157" i="48"/>
  <c r="E162" i="48" s="1"/>
  <c r="D157" i="48"/>
  <c r="Q156" i="48"/>
  <c r="P156" i="48"/>
  <c r="T164" i="48" s="1"/>
  <c r="O154" i="48"/>
  <c r="N154" i="48"/>
  <c r="M154" i="48"/>
  <c r="L154" i="48"/>
  <c r="K154" i="48"/>
  <c r="J154" i="48"/>
  <c r="I154" i="48"/>
  <c r="H154" i="48"/>
  <c r="G154" i="48"/>
  <c r="F154" i="48"/>
  <c r="E154" i="48"/>
  <c r="D154" i="48"/>
  <c r="Q153" i="48"/>
  <c r="P153" i="48"/>
  <c r="K150" i="48"/>
  <c r="J150" i="48"/>
  <c r="I150" i="48"/>
  <c r="G150" i="48"/>
  <c r="E150" i="48"/>
  <c r="D150" i="48"/>
  <c r="Q149" i="48"/>
  <c r="O146" i="48"/>
  <c r="N146" i="48"/>
  <c r="N147" i="48" s="1"/>
  <c r="M146" i="48"/>
  <c r="L146" i="48"/>
  <c r="L147" i="48" s="1"/>
  <c r="K146" i="48"/>
  <c r="K147" i="48" s="1"/>
  <c r="I146" i="48"/>
  <c r="H146" i="48"/>
  <c r="H147" i="48" s="1"/>
  <c r="G146" i="48"/>
  <c r="G147" i="48" s="1"/>
  <c r="F146" i="48"/>
  <c r="F147" i="48" s="1"/>
  <c r="E146" i="48"/>
  <c r="D146" i="48"/>
  <c r="D147" i="48" s="1"/>
  <c r="Q145" i="48"/>
  <c r="Q143" i="48"/>
  <c r="Q142" i="48"/>
  <c r="O122" i="48"/>
  <c r="O127" i="48" s="1"/>
  <c r="N122" i="48"/>
  <c r="N123" i="48" s="1"/>
  <c r="M122" i="48"/>
  <c r="M123" i="48" s="1"/>
  <c r="L122" i="48"/>
  <c r="L123" i="48" s="1"/>
  <c r="K122" i="48"/>
  <c r="K123" i="48" s="1"/>
  <c r="J122" i="48"/>
  <c r="J123" i="48" s="1"/>
  <c r="I122" i="48"/>
  <c r="I123" i="48" s="1"/>
  <c r="H122" i="48"/>
  <c r="H123" i="48" s="1"/>
  <c r="G122" i="48"/>
  <c r="G123" i="48" s="1"/>
  <c r="F122" i="48"/>
  <c r="F123" i="48" s="1"/>
  <c r="E122" i="48"/>
  <c r="E123" i="48" s="1"/>
  <c r="D122" i="48"/>
  <c r="Q121" i="48"/>
  <c r="P121" i="48"/>
  <c r="P118" i="48"/>
  <c r="Q117" i="48"/>
  <c r="P117" i="48"/>
  <c r="K114" i="48"/>
  <c r="K119" i="48" s="1"/>
  <c r="J114" i="48"/>
  <c r="J119" i="48" s="1"/>
  <c r="I114" i="48"/>
  <c r="I119" i="48" s="1"/>
  <c r="G114" i="48"/>
  <c r="G119" i="48" s="1"/>
  <c r="E114" i="48"/>
  <c r="E119" i="48" s="1"/>
  <c r="D114" i="48"/>
  <c r="D119" i="48" s="1"/>
  <c r="Q113" i="48"/>
  <c r="O110" i="48"/>
  <c r="N110" i="48"/>
  <c r="N111" i="48" s="1"/>
  <c r="M110" i="48"/>
  <c r="L110" i="48"/>
  <c r="L111" i="48" s="1"/>
  <c r="K110" i="48"/>
  <c r="K111" i="48" s="1"/>
  <c r="I110" i="48"/>
  <c r="I111" i="48" s="1"/>
  <c r="H110" i="48"/>
  <c r="H111" i="48" s="1"/>
  <c r="G110" i="48"/>
  <c r="G111" i="48" s="1"/>
  <c r="F110" i="48"/>
  <c r="F111" i="48" s="1"/>
  <c r="E110" i="48"/>
  <c r="D110" i="48"/>
  <c r="D111" i="48" s="1"/>
  <c r="Q109" i="48"/>
  <c r="Q106" i="48"/>
  <c r="O80" i="48"/>
  <c r="O72" i="48"/>
  <c r="N72" i="48"/>
  <c r="M72" i="48"/>
  <c r="L72" i="48"/>
  <c r="K72" i="48"/>
  <c r="J72" i="48"/>
  <c r="I72" i="48"/>
  <c r="H72" i="48"/>
  <c r="G72" i="48"/>
  <c r="F72" i="48"/>
  <c r="E72" i="48"/>
  <c r="D72" i="48"/>
  <c r="G71" i="48"/>
  <c r="F71" i="48"/>
  <c r="E71" i="48"/>
  <c r="D71" i="48"/>
  <c r="Q70" i="48"/>
  <c r="P70" i="48"/>
  <c r="G69" i="48"/>
  <c r="F69" i="48"/>
  <c r="E69" i="48"/>
  <c r="D69" i="48"/>
  <c r="Q68" i="48"/>
  <c r="P68" i="48"/>
  <c r="O67" i="48"/>
  <c r="O71" i="48" s="1"/>
  <c r="N67" i="48"/>
  <c r="N71" i="48" s="1"/>
  <c r="M67" i="48"/>
  <c r="M71" i="48" s="1"/>
  <c r="L67" i="48"/>
  <c r="L71" i="48" s="1"/>
  <c r="K67" i="48"/>
  <c r="K71" i="48" s="1"/>
  <c r="J67" i="48"/>
  <c r="J71" i="48" s="1"/>
  <c r="I67" i="48"/>
  <c r="I71" i="48" s="1"/>
  <c r="H67" i="48"/>
  <c r="Q66" i="48"/>
  <c r="Q88" i="48" s="1"/>
  <c r="P66" i="48"/>
  <c r="J64" i="48"/>
  <c r="I64" i="48"/>
  <c r="G64" i="48"/>
  <c r="Q62" i="48"/>
  <c r="P62" i="48"/>
  <c r="Q60" i="48"/>
  <c r="P60" i="48"/>
  <c r="O59" i="48"/>
  <c r="O63" i="48" s="1"/>
  <c r="N59" i="48"/>
  <c r="N63" i="48" s="1"/>
  <c r="M59" i="48"/>
  <c r="M63" i="48" s="1"/>
  <c r="L59" i="48"/>
  <c r="L63" i="48" s="1"/>
  <c r="K59" i="48"/>
  <c r="K63" i="48" s="1"/>
  <c r="J59" i="48"/>
  <c r="J63" i="48" s="1"/>
  <c r="I59" i="48"/>
  <c r="I63" i="48" s="1"/>
  <c r="H59" i="48"/>
  <c r="H63" i="48" s="1"/>
  <c r="G59" i="48"/>
  <c r="G63" i="48" s="1"/>
  <c r="F59" i="48"/>
  <c r="F63" i="48" s="1"/>
  <c r="E59" i="48"/>
  <c r="E63" i="48" s="1"/>
  <c r="D59" i="48"/>
  <c r="D63" i="48" s="1"/>
  <c r="Q58" i="48"/>
  <c r="P58" i="48"/>
  <c r="Q54" i="48"/>
  <c r="Q52" i="48"/>
  <c r="J51" i="48"/>
  <c r="J55" i="48" s="1"/>
  <c r="I51" i="48"/>
  <c r="I53" i="48" s="1"/>
  <c r="G51" i="48"/>
  <c r="G55" i="48" s="1"/>
  <c r="O50" i="48"/>
  <c r="O64" i="48" s="1"/>
  <c r="N50" i="48"/>
  <c r="N64" i="48" s="1"/>
  <c r="M50" i="48"/>
  <c r="M51" i="48" s="1"/>
  <c r="L50" i="48"/>
  <c r="L51" i="48" s="1"/>
  <c r="L53" i="48" s="1"/>
  <c r="K50" i="48"/>
  <c r="K64" i="48" s="1"/>
  <c r="H50" i="48"/>
  <c r="H64" i="48" s="1"/>
  <c r="F50" i="48"/>
  <c r="F64" i="48" s="1"/>
  <c r="E50" i="48"/>
  <c r="E51" i="48" s="1"/>
  <c r="E53" i="48" s="1"/>
  <c r="D50" i="48"/>
  <c r="D64" i="48" s="1"/>
  <c r="Q46" i="48"/>
  <c r="Q44" i="48"/>
  <c r="O42" i="48"/>
  <c r="O43" i="48" s="1"/>
  <c r="N42" i="48"/>
  <c r="N48" i="48" s="1"/>
  <c r="M42" i="48"/>
  <c r="M43" i="48" s="1"/>
  <c r="L42" i="48"/>
  <c r="L43" i="48" s="1"/>
  <c r="K42" i="48"/>
  <c r="K48" i="48" s="1"/>
  <c r="J42" i="48"/>
  <c r="J56" i="48" s="1"/>
  <c r="I42" i="48"/>
  <c r="I48" i="48" s="1"/>
  <c r="H42" i="48"/>
  <c r="H43" i="48" s="1"/>
  <c r="G42" i="48"/>
  <c r="G48" i="48" s="1"/>
  <c r="F42" i="48"/>
  <c r="F48" i="48" s="1"/>
  <c r="E42" i="48"/>
  <c r="E43" i="48" s="1"/>
  <c r="D42" i="48"/>
  <c r="D43" i="48" s="1"/>
  <c r="N40" i="48"/>
  <c r="L40" i="48"/>
  <c r="K40" i="48"/>
  <c r="J40" i="48"/>
  <c r="I40" i="48"/>
  <c r="H40" i="48"/>
  <c r="G40" i="48"/>
  <c r="F40" i="48"/>
  <c r="D40" i="48"/>
  <c r="Q39" i="48"/>
  <c r="N38" i="48"/>
  <c r="L38" i="48"/>
  <c r="K38" i="48"/>
  <c r="J38" i="48"/>
  <c r="I38" i="48"/>
  <c r="H38" i="48"/>
  <c r="G38" i="48"/>
  <c r="F38" i="48"/>
  <c r="D38" i="48"/>
  <c r="Q37" i="48"/>
  <c r="Q36" i="48"/>
  <c r="Q35" i="48"/>
  <c r="Q28" i="48"/>
  <c r="P28" i="48"/>
  <c r="Q27" i="48"/>
  <c r="Q154" i="48" s="1"/>
  <c r="P27" i="48"/>
  <c r="O174" i="48"/>
  <c r="N174" i="48"/>
  <c r="M150" i="48"/>
  <c r="L185" i="48"/>
  <c r="H185" i="48"/>
  <c r="F185" i="48"/>
  <c r="J110" i="48"/>
  <c r="J111" i="48" s="1"/>
  <c r="Q24" i="48"/>
  <c r="P24" i="48"/>
  <c r="Q16" i="48"/>
  <c r="Q15" i="48"/>
  <c r="Q14" i="48"/>
  <c r="P14" i="48"/>
  <c r="Q13" i="48"/>
  <c r="P13" i="48"/>
  <c r="K4" i="48"/>
  <c r="AP1294" i="27"/>
  <c r="AL1292" i="27"/>
  <c r="AK1292" i="27"/>
  <c r="AJ1292" i="27"/>
  <c r="AI1292" i="27"/>
  <c r="AH1292" i="27"/>
  <c r="AF1292" i="27"/>
  <c r="AE1292" i="27"/>
  <c r="AD1292" i="27"/>
  <c r="AC1292" i="27"/>
  <c r="AB1292" i="27"/>
  <c r="AA1292" i="27"/>
  <c r="X1292" i="27"/>
  <c r="W1292" i="27"/>
  <c r="V1292" i="27"/>
  <c r="U1292" i="27"/>
  <c r="T1292" i="27"/>
  <c r="Q1292" i="27"/>
  <c r="O1292" i="27"/>
  <c r="M1292" i="27"/>
  <c r="K1292" i="27"/>
  <c r="J1292" i="27"/>
  <c r="I1292" i="27"/>
  <c r="P1255" i="27"/>
  <c r="N1255" i="27"/>
  <c r="AM1255" i="27" s="1"/>
  <c r="P1254" i="27"/>
  <c r="N1254" i="27"/>
  <c r="AM1254" i="27" s="1"/>
  <c r="P1253" i="27"/>
  <c r="N1253" i="27"/>
  <c r="AM1253" i="27" s="1"/>
  <c r="P1252" i="27"/>
  <c r="N1252" i="27"/>
  <c r="AM1252" i="27" s="1"/>
  <c r="P1251" i="27"/>
  <c r="N1251" i="27"/>
  <c r="AM1251" i="27" s="1"/>
  <c r="P1250" i="27"/>
  <c r="N1250" i="27"/>
  <c r="AM1250" i="27" s="1"/>
  <c r="P1249" i="27"/>
  <c r="N1249" i="27"/>
  <c r="AM1249" i="27" s="1"/>
  <c r="P1248" i="27"/>
  <c r="N1248" i="27"/>
  <c r="AM1248" i="27" s="1"/>
  <c r="P1247" i="27"/>
  <c r="N1247" i="27"/>
  <c r="AM1247" i="27" s="1"/>
  <c r="P1246" i="27"/>
  <c r="N1246" i="27"/>
  <c r="AM1246" i="27" s="1"/>
  <c r="P1245" i="27"/>
  <c r="N1245" i="27"/>
  <c r="AM1245" i="27" s="1"/>
  <c r="P1244" i="27"/>
  <c r="N1244" i="27"/>
  <c r="AM1244" i="27" s="1"/>
  <c r="P1243" i="27"/>
  <c r="N1243" i="27"/>
  <c r="AM1243" i="27" s="1"/>
  <c r="P1242" i="27"/>
  <c r="N1242" i="27"/>
  <c r="AM1242" i="27" s="1"/>
  <c r="P1241" i="27"/>
  <c r="N1241" i="27"/>
  <c r="AM1241" i="27" s="1"/>
  <c r="P1240" i="27"/>
  <c r="N1240" i="27"/>
  <c r="AM1240" i="27" s="1"/>
  <c r="P1239" i="27"/>
  <c r="N1239" i="27"/>
  <c r="AM1239" i="27" s="1"/>
  <c r="P1238" i="27"/>
  <c r="N1238" i="27"/>
  <c r="AM1238" i="27" s="1"/>
  <c r="P1237" i="27"/>
  <c r="N1237" i="27"/>
  <c r="AM1237" i="27" s="1"/>
  <c r="P1236" i="27"/>
  <c r="N1236" i="27"/>
  <c r="AM1236" i="27" s="1"/>
  <c r="P1235" i="27"/>
  <c r="N1235" i="27"/>
  <c r="AM1235" i="27" s="1"/>
  <c r="P1234" i="27"/>
  <c r="N1234" i="27"/>
  <c r="AM1234" i="27" s="1"/>
  <c r="P1233" i="27"/>
  <c r="N1233" i="27"/>
  <c r="AM1233" i="27" s="1"/>
  <c r="P1232" i="27"/>
  <c r="N1232" i="27"/>
  <c r="AM1232" i="27" s="1"/>
  <c r="P1231" i="27"/>
  <c r="N1231" i="27"/>
  <c r="AM1231" i="27" s="1"/>
  <c r="P1230" i="27"/>
  <c r="N1230" i="27"/>
  <c r="AM1230" i="27" s="1"/>
  <c r="P1229" i="27"/>
  <c r="N1229" i="27"/>
  <c r="AM1229" i="27" s="1"/>
  <c r="P1228" i="27"/>
  <c r="N1228" i="27"/>
  <c r="AM1228" i="27" s="1"/>
  <c r="P1227" i="27"/>
  <c r="N1227" i="27"/>
  <c r="AM1227" i="27" s="1"/>
  <c r="P1226" i="27"/>
  <c r="N1226" i="27"/>
  <c r="AM1226" i="27" s="1"/>
  <c r="P1225" i="27"/>
  <c r="N1225" i="27"/>
  <c r="AM1225" i="27" s="1"/>
  <c r="P1224" i="27"/>
  <c r="N1224" i="27"/>
  <c r="AM1224" i="27" s="1"/>
  <c r="P1223" i="27"/>
  <c r="N1223" i="27"/>
  <c r="AM1223" i="27" s="1"/>
  <c r="P1222" i="27"/>
  <c r="N1222" i="27"/>
  <c r="AM1222" i="27" s="1"/>
  <c r="P1221" i="27"/>
  <c r="N1221" i="27"/>
  <c r="AM1221" i="27" s="1"/>
  <c r="P1220" i="27"/>
  <c r="N1220" i="27"/>
  <c r="AM1220" i="27" s="1"/>
  <c r="P1219" i="27"/>
  <c r="N1219" i="27"/>
  <c r="AM1219" i="27" s="1"/>
  <c r="P1218" i="27"/>
  <c r="N1218" i="27"/>
  <c r="AM1218" i="27" s="1"/>
  <c r="P1217" i="27"/>
  <c r="N1217" i="27"/>
  <c r="AM1217" i="27" s="1"/>
  <c r="P1216" i="27"/>
  <c r="N1216" i="27"/>
  <c r="AM1216" i="27" s="1"/>
  <c r="P1215" i="27"/>
  <c r="N1215" i="27"/>
  <c r="AM1215" i="27" s="1"/>
  <c r="P1214" i="27"/>
  <c r="N1214" i="27"/>
  <c r="AM1214" i="27" s="1"/>
  <c r="P1213" i="27"/>
  <c r="N1213" i="27"/>
  <c r="AM1213" i="27" s="1"/>
  <c r="P1212" i="27"/>
  <c r="N1212" i="27"/>
  <c r="AM1212" i="27" s="1"/>
  <c r="P1211" i="27"/>
  <c r="N1211" i="27"/>
  <c r="AM1211" i="27" s="1"/>
  <c r="P1210" i="27"/>
  <c r="N1210" i="27"/>
  <c r="AM1210" i="27" s="1"/>
  <c r="P1209" i="27"/>
  <c r="N1209" i="27"/>
  <c r="AM1209" i="27" s="1"/>
  <c r="P1208" i="27"/>
  <c r="N1208" i="27"/>
  <c r="AM1208" i="27" s="1"/>
  <c r="P1207" i="27"/>
  <c r="N1207" i="27"/>
  <c r="AM1207" i="27" s="1"/>
  <c r="P1206" i="27"/>
  <c r="N1206" i="27"/>
  <c r="AM1206" i="27" s="1"/>
  <c r="P1205" i="27"/>
  <c r="N1205" i="27"/>
  <c r="AM1205" i="27" s="1"/>
  <c r="P1204" i="27"/>
  <c r="N1204" i="27"/>
  <c r="AM1204" i="27" s="1"/>
  <c r="P1203" i="27"/>
  <c r="N1203" i="27"/>
  <c r="AM1203" i="27" s="1"/>
  <c r="P1202" i="27"/>
  <c r="N1202" i="27"/>
  <c r="AM1202" i="27" s="1"/>
  <c r="P1201" i="27"/>
  <c r="N1201" i="27"/>
  <c r="AM1201" i="27" s="1"/>
  <c r="P1200" i="27"/>
  <c r="N1200" i="27"/>
  <c r="AM1200" i="27" s="1"/>
  <c r="P1199" i="27"/>
  <c r="N1199" i="27"/>
  <c r="AM1199" i="27" s="1"/>
  <c r="P1198" i="27"/>
  <c r="N1198" i="27"/>
  <c r="AM1198" i="27" s="1"/>
  <c r="P1197" i="27"/>
  <c r="N1197" i="27"/>
  <c r="AM1197" i="27" s="1"/>
  <c r="P1196" i="27"/>
  <c r="N1196" i="27"/>
  <c r="AM1196" i="27" s="1"/>
  <c r="P1195" i="27"/>
  <c r="N1195" i="27"/>
  <c r="AM1195" i="27" s="1"/>
  <c r="P1194" i="27"/>
  <c r="N1194" i="27"/>
  <c r="AM1194" i="27" s="1"/>
  <c r="P1193" i="27"/>
  <c r="N1193" i="27"/>
  <c r="AM1193" i="27" s="1"/>
  <c r="P1192" i="27"/>
  <c r="N1192" i="27"/>
  <c r="AM1192" i="27" s="1"/>
  <c r="P1191" i="27"/>
  <c r="N1191" i="27"/>
  <c r="AM1191" i="27" s="1"/>
  <c r="P1190" i="27"/>
  <c r="N1190" i="27"/>
  <c r="AM1190" i="27" s="1"/>
  <c r="P1189" i="27"/>
  <c r="N1189" i="27"/>
  <c r="AM1189" i="27" s="1"/>
  <c r="P1188" i="27"/>
  <c r="N1188" i="27"/>
  <c r="AM1188" i="27" s="1"/>
  <c r="P1187" i="27"/>
  <c r="N1187" i="27"/>
  <c r="AM1187" i="27" s="1"/>
  <c r="P1186" i="27"/>
  <c r="N1186" i="27"/>
  <c r="AM1186" i="27" s="1"/>
  <c r="P1185" i="27"/>
  <c r="N1185" i="27"/>
  <c r="AM1185" i="27" s="1"/>
  <c r="P1184" i="27"/>
  <c r="N1184" i="27"/>
  <c r="AM1184" i="27" s="1"/>
  <c r="P1183" i="27"/>
  <c r="N1183" i="27"/>
  <c r="AM1183" i="27" s="1"/>
  <c r="P1182" i="27"/>
  <c r="N1182" i="27"/>
  <c r="AM1182" i="27" s="1"/>
  <c r="P1181" i="27"/>
  <c r="N1181" i="27"/>
  <c r="AM1181" i="27" s="1"/>
  <c r="P1180" i="27"/>
  <c r="N1180" i="27"/>
  <c r="AM1180" i="27" s="1"/>
  <c r="P1179" i="27"/>
  <c r="N1179" i="27"/>
  <c r="AM1179" i="27" s="1"/>
  <c r="P1178" i="27"/>
  <c r="N1178" i="27"/>
  <c r="AM1178" i="27" s="1"/>
  <c r="P1177" i="27"/>
  <c r="N1177" i="27"/>
  <c r="AM1177" i="27" s="1"/>
  <c r="P1176" i="27"/>
  <c r="N1176" i="27"/>
  <c r="AM1176" i="27" s="1"/>
  <c r="P1175" i="27"/>
  <c r="N1175" i="27"/>
  <c r="AM1175" i="27" s="1"/>
  <c r="P1174" i="27"/>
  <c r="N1174" i="27"/>
  <c r="AM1174" i="27" s="1"/>
  <c r="P1173" i="27"/>
  <c r="N1173" i="27"/>
  <c r="AM1173" i="27" s="1"/>
  <c r="P1172" i="27"/>
  <c r="N1172" i="27"/>
  <c r="AM1172" i="27" s="1"/>
  <c r="P1171" i="27"/>
  <c r="N1171" i="27"/>
  <c r="AM1171" i="27" s="1"/>
  <c r="P1170" i="27"/>
  <c r="N1170" i="27"/>
  <c r="AM1170" i="27" s="1"/>
  <c r="P1169" i="27"/>
  <c r="N1169" i="27"/>
  <c r="AM1169" i="27" s="1"/>
  <c r="P1168" i="27"/>
  <c r="N1168" i="27"/>
  <c r="AM1168" i="27" s="1"/>
  <c r="P1167" i="27"/>
  <c r="N1167" i="27"/>
  <c r="AM1167" i="27" s="1"/>
  <c r="P1166" i="27"/>
  <c r="N1166" i="27"/>
  <c r="AM1166" i="27" s="1"/>
  <c r="P1165" i="27"/>
  <c r="N1165" i="27"/>
  <c r="AM1165" i="27" s="1"/>
  <c r="P1164" i="27"/>
  <c r="N1164" i="27"/>
  <c r="AM1164" i="27" s="1"/>
  <c r="P1163" i="27"/>
  <c r="N1163" i="27"/>
  <c r="AM1163" i="27" s="1"/>
  <c r="P1162" i="27"/>
  <c r="N1162" i="27"/>
  <c r="AM1162" i="27" s="1"/>
  <c r="P1161" i="27"/>
  <c r="N1161" i="27"/>
  <c r="AM1161" i="27" s="1"/>
  <c r="P1160" i="27"/>
  <c r="N1160" i="27"/>
  <c r="AM1160" i="27" s="1"/>
  <c r="P1159" i="27"/>
  <c r="N1159" i="27"/>
  <c r="AM1159" i="27" s="1"/>
  <c r="P1158" i="27"/>
  <c r="N1158" i="27"/>
  <c r="AM1158" i="27" s="1"/>
  <c r="P1157" i="27"/>
  <c r="N1157" i="27"/>
  <c r="AM1157" i="27" s="1"/>
  <c r="P1156" i="27"/>
  <c r="N1156" i="27"/>
  <c r="AM1156" i="27" s="1"/>
  <c r="P1155" i="27"/>
  <c r="N1155" i="27"/>
  <c r="AM1155" i="27" s="1"/>
  <c r="P1154" i="27"/>
  <c r="N1154" i="27"/>
  <c r="AM1154" i="27" s="1"/>
  <c r="P1153" i="27"/>
  <c r="N1153" i="27"/>
  <c r="AM1153" i="27" s="1"/>
  <c r="P1152" i="27"/>
  <c r="N1152" i="27"/>
  <c r="AM1152" i="27" s="1"/>
  <c r="P1151" i="27"/>
  <c r="N1151" i="27"/>
  <c r="AM1151" i="27" s="1"/>
  <c r="P1150" i="27"/>
  <c r="N1150" i="27"/>
  <c r="AM1150" i="27" s="1"/>
  <c r="P1149" i="27"/>
  <c r="N1149" i="27"/>
  <c r="AM1149" i="27" s="1"/>
  <c r="P1148" i="27"/>
  <c r="N1148" i="27"/>
  <c r="AM1148" i="27" s="1"/>
  <c r="P1147" i="27"/>
  <c r="N1147" i="27"/>
  <c r="AM1147" i="27" s="1"/>
  <c r="P1146" i="27"/>
  <c r="N1146" i="27"/>
  <c r="AM1146" i="27" s="1"/>
  <c r="P1145" i="27"/>
  <c r="N1145" i="27"/>
  <c r="AM1145" i="27" s="1"/>
  <c r="P1144" i="27"/>
  <c r="N1144" i="27"/>
  <c r="AM1144" i="27" s="1"/>
  <c r="P1143" i="27"/>
  <c r="N1143" i="27"/>
  <c r="AM1143" i="27" s="1"/>
  <c r="P1142" i="27"/>
  <c r="N1142" i="27"/>
  <c r="AM1142" i="27" s="1"/>
  <c r="P1141" i="27"/>
  <c r="N1141" i="27"/>
  <c r="AM1141" i="27" s="1"/>
  <c r="P1140" i="27"/>
  <c r="N1140" i="27"/>
  <c r="AM1140" i="27" s="1"/>
  <c r="P1139" i="27"/>
  <c r="N1139" i="27"/>
  <c r="AM1139" i="27" s="1"/>
  <c r="P1138" i="27"/>
  <c r="N1138" i="27"/>
  <c r="AM1138" i="27" s="1"/>
  <c r="P1137" i="27"/>
  <c r="N1137" i="27"/>
  <c r="AM1137" i="27" s="1"/>
  <c r="P1136" i="27"/>
  <c r="N1136" i="27"/>
  <c r="AM1136" i="27" s="1"/>
  <c r="P1135" i="27"/>
  <c r="N1135" i="27"/>
  <c r="AM1135" i="27" s="1"/>
  <c r="P1134" i="27"/>
  <c r="N1134" i="27"/>
  <c r="AM1134" i="27" s="1"/>
  <c r="P1133" i="27"/>
  <c r="N1133" i="27"/>
  <c r="AM1133" i="27" s="1"/>
  <c r="P1132" i="27"/>
  <c r="N1132" i="27"/>
  <c r="AM1132" i="27" s="1"/>
  <c r="P1131" i="27"/>
  <c r="N1131" i="27"/>
  <c r="AM1131" i="27" s="1"/>
  <c r="P1130" i="27"/>
  <c r="N1130" i="27"/>
  <c r="AM1130" i="27" s="1"/>
  <c r="P1129" i="27"/>
  <c r="N1129" i="27"/>
  <c r="AM1129" i="27" s="1"/>
  <c r="P1128" i="27"/>
  <c r="N1128" i="27"/>
  <c r="AM1128" i="27" s="1"/>
  <c r="P1127" i="27"/>
  <c r="N1127" i="27"/>
  <c r="AM1127" i="27" s="1"/>
  <c r="P1126" i="27"/>
  <c r="N1126" i="27"/>
  <c r="AM1126" i="27" s="1"/>
  <c r="P1125" i="27"/>
  <c r="N1125" i="27"/>
  <c r="AM1125" i="27" s="1"/>
  <c r="P1124" i="27"/>
  <c r="N1124" i="27"/>
  <c r="AM1124" i="27" s="1"/>
  <c r="P1123" i="27"/>
  <c r="N1123" i="27"/>
  <c r="AM1123" i="27" s="1"/>
  <c r="P1122" i="27"/>
  <c r="N1122" i="27"/>
  <c r="AM1122" i="27" s="1"/>
  <c r="P1121" i="27"/>
  <c r="N1121" i="27"/>
  <c r="AM1121" i="27" s="1"/>
  <c r="P1120" i="27"/>
  <c r="N1120" i="27"/>
  <c r="AM1120" i="27" s="1"/>
  <c r="P1119" i="27"/>
  <c r="N1119" i="27"/>
  <c r="AM1119" i="27" s="1"/>
  <c r="P1118" i="27"/>
  <c r="N1118" i="27"/>
  <c r="AM1118" i="27" s="1"/>
  <c r="P1117" i="27"/>
  <c r="N1117" i="27"/>
  <c r="AM1117" i="27" s="1"/>
  <c r="P1116" i="27"/>
  <c r="N1116" i="27"/>
  <c r="AM1116" i="27" s="1"/>
  <c r="P1115" i="27"/>
  <c r="N1115" i="27"/>
  <c r="AM1115" i="27" s="1"/>
  <c r="P1114" i="27"/>
  <c r="N1114" i="27"/>
  <c r="AM1114" i="27" s="1"/>
  <c r="P1113" i="27"/>
  <c r="N1113" i="27"/>
  <c r="AM1113" i="27" s="1"/>
  <c r="P1112" i="27"/>
  <c r="N1112" i="27"/>
  <c r="AM1112" i="27" s="1"/>
  <c r="P1111" i="27"/>
  <c r="N1111" i="27"/>
  <c r="AM1111" i="27" s="1"/>
  <c r="P1110" i="27"/>
  <c r="N1110" i="27"/>
  <c r="AM1110" i="27" s="1"/>
  <c r="P1109" i="27"/>
  <c r="N1109" i="27"/>
  <c r="AM1109" i="27" s="1"/>
  <c r="P1108" i="27"/>
  <c r="N1108" i="27"/>
  <c r="AM1108" i="27" s="1"/>
  <c r="P1107" i="27"/>
  <c r="N1107" i="27"/>
  <c r="AM1107" i="27" s="1"/>
  <c r="P1106" i="27"/>
  <c r="N1106" i="27"/>
  <c r="AM1106" i="27" s="1"/>
  <c r="P1105" i="27"/>
  <c r="N1105" i="27"/>
  <c r="AM1105" i="27" s="1"/>
  <c r="P1104" i="27"/>
  <c r="N1104" i="27"/>
  <c r="AM1104" i="27" s="1"/>
  <c r="P1103" i="27"/>
  <c r="N1103" i="27"/>
  <c r="AM1103" i="27" s="1"/>
  <c r="P1102" i="27"/>
  <c r="N1102" i="27"/>
  <c r="AM1102" i="27" s="1"/>
  <c r="P1101" i="27"/>
  <c r="N1101" i="27"/>
  <c r="AM1101" i="27" s="1"/>
  <c r="P1100" i="27"/>
  <c r="N1100" i="27"/>
  <c r="AM1100" i="27" s="1"/>
  <c r="P1099" i="27"/>
  <c r="N1099" i="27"/>
  <c r="AM1099" i="27" s="1"/>
  <c r="P1098" i="27"/>
  <c r="N1098" i="27"/>
  <c r="AM1098" i="27" s="1"/>
  <c r="P1097" i="27"/>
  <c r="N1097" i="27"/>
  <c r="AM1097" i="27" s="1"/>
  <c r="P1096" i="27"/>
  <c r="N1096" i="27"/>
  <c r="AM1096" i="27" s="1"/>
  <c r="P1095" i="27"/>
  <c r="N1095" i="27"/>
  <c r="AM1095" i="27" s="1"/>
  <c r="P1094" i="27"/>
  <c r="N1094" i="27"/>
  <c r="AM1094" i="27" s="1"/>
  <c r="P1093" i="27"/>
  <c r="N1093" i="27"/>
  <c r="AM1093" i="27" s="1"/>
  <c r="P1092" i="27"/>
  <c r="N1092" i="27"/>
  <c r="AM1092" i="27" s="1"/>
  <c r="P1091" i="27"/>
  <c r="N1091" i="27"/>
  <c r="AM1091" i="27" s="1"/>
  <c r="P1090" i="27"/>
  <c r="N1090" i="27"/>
  <c r="AM1090" i="27" s="1"/>
  <c r="P1089" i="27"/>
  <c r="N1089" i="27"/>
  <c r="AM1089" i="27" s="1"/>
  <c r="P1088" i="27"/>
  <c r="N1088" i="27"/>
  <c r="AM1088" i="27" s="1"/>
  <c r="P1087" i="27"/>
  <c r="N1087" i="27"/>
  <c r="AM1087" i="27" s="1"/>
  <c r="P1086" i="27"/>
  <c r="N1086" i="27"/>
  <c r="AM1086" i="27" s="1"/>
  <c r="P1085" i="27"/>
  <c r="N1085" i="27"/>
  <c r="AM1085" i="27" s="1"/>
  <c r="P1084" i="27"/>
  <c r="N1084" i="27"/>
  <c r="AM1084" i="27" s="1"/>
  <c r="P1083" i="27"/>
  <c r="N1083" i="27"/>
  <c r="AM1083" i="27" s="1"/>
  <c r="P1082" i="27"/>
  <c r="N1082" i="27"/>
  <c r="AM1082" i="27" s="1"/>
  <c r="P1081" i="27"/>
  <c r="N1081" i="27"/>
  <c r="AM1081" i="27" s="1"/>
  <c r="P1080" i="27"/>
  <c r="N1080" i="27"/>
  <c r="AM1080" i="27" s="1"/>
  <c r="P1079" i="27"/>
  <c r="N1079" i="27"/>
  <c r="AM1079" i="27" s="1"/>
  <c r="P1078" i="27"/>
  <c r="N1078" i="27"/>
  <c r="AM1078" i="27" s="1"/>
  <c r="P1077" i="27"/>
  <c r="N1077" i="27"/>
  <c r="AM1077" i="27" s="1"/>
  <c r="P1076" i="27"/>
  <c r="N1076" i="27"/>
  <c r="AM1076" i="27" s="1"/>
  <c r="P1075" i="27"/>
  <c r="N1075" i="27"/>
  <c r="AM1075" i="27" s="1"/>
  <c r="P1074" i="27"/>
  <c r="N1074" i="27"/>
  <c r="AM1074" i="27" s="1"/>
  <c r="P1073" i="27"/>
  <c r="N1073" i="27"/>
  <c r="AM1073" i="27" s="1"/>
  <c r="P1072" i="27"/>
  <c r="N1072" i="27"/>
  <c r="AM1072" i="27" s="1"/>
  <c r="P1071" i="27"/>
  <c r="N1071" i="27"/>
  <c r="AM1071" i="27" s="1"/>
  <c r="P1070" i="27"/>
  <c r="N1070" i="27"/>
  <c r="AM1070" i="27" s="1"/>
  <c r="P1069" i="27"/>
  <c r="N1069" i="27"/>
  <c r="AM1069" i="27" s="1"/>
  <c r="P1068" i="27"/>
  <c r="N1068" i="27"/>
  <c r="AM1068" i="27" s="1"/>
  <c r="P1067" i="27"/>
  <c r="N1067" i="27"/>
  <c r="AM1067" i="27" s="1"/>
  <c r="P1066" i="27"/>
  <c r="N1066" i="27"/>
  <c r="AM1066" i="27" s="1"/>
  <c r="P1065" i="27"/>
  <c r="N1065" i="27"/>
  <c r="AM1065" i="27" s="1"/>
  <c r="P1064" i="27"/>
  <c r="N1064" i="27"/>
  <c r="AM1064" i="27" s="1"/>
  <c r="P1063" i="27"/>
  <c r="N1063" i="27"/>
  <c r="AM1063" i="27" s="1"/>
  <c r="P1062" i="27"/>
  <c r="N1062" i="27"/>
  <c r="AM1062" i="27" s="1"/>
  <c r="P1061" i="27"/>
  <c r="N1061" i="27"/>
  <c r="AM1061" i="27" s="1"/>
  <c r="P1060" i="27"/>
  <c r="N1060" i="27"/>
  <c r="AM1060" i="27" s="1"/>
  <c r="P1059" i="27"/>
  <c r="N1059" i="27"/>
  <c r="AM1059" i="27" s="1"/>
  <c r="P1058" i="27"/>
  <c r="N1058" i="27"/>
  <c r="AM1058" i="27" s="1"/>
  <c r="P1057" i="27"/>
  <c r="N1057" i="27"/>
  <c r="AM1057" i="27" s="1"/>
  <c r="P1056" i="27"/>
  <c r="N1056" i="27"/>
  <c r="AM1056" i="27" s="1"/>
  <c r="P1055" i="27"/>
  <c r="N1055" i="27"/>
  <c r="AM1055" i="27" s="1"/>
  <c r="P1054" i="27"/>
  <c r="N1054" i="27"/>
  <c r="AM1054" i="27" s="1"/>
  <c r="P1053" i="27"/>
  <c r="N1053" i="27"/>
  <c r="AM1053" i="27" s="1"/>
  <c r="P1052" i="27"/>
  <c r="N1052" i="27"/>
  <c r="AM1052" i="27" s="1"/>
  <c r="P1051" i="27"/>
  <c r="N1051" i="27"/>
  <c r="AM1051" i="27" s="1"/>
  <c r="P1050" i="27"/>
  <c r="N1050" i="27"/>
  <c r="AM1050" i="27" s="1"/>
  <c r="P1049" i="27"/>
  <c r="N1049" i="27"/>
  <c r="AM1049" i="27" s="1"/>
  <c r="P1048" i="27"/>
  <c r="N1048" i="27"/>
  <c r="AM1048" i="27" s="1"/>
  <c r="P1047" i="27"/>
  <c r="N1047" i="27"/>
  <c r="AM1047" i="27" s="1"/>
  <c r="P1046" i="27"/>
  <c r="N1046" i="27"/>
  <c r="AM1046" i="27" s="1"/>
  <c r="P1045" i="27"/>
  <c r="N1045" i="27"/>
  <c r="AM1045" i="27" s="1"/>
  <c r="P1044" i="27"/>
  <c r="N1044" i="27"/>
  <c r="AM1044" i="27" s="1"/>
  <c r="P1043" i="27"/>
  <c r="N1043" i="27"/>
  <c r="AM1043" i="27" s="1"/>
  <c r="P1042" i="27"/>
  <c r="N1042" i="27"/>
  <c r="AM1042" i="27" s="1"/>
  <c r="P1041" i="27"/>
  <c r="N1041" i="27"/>
  <c r="AM1041" i="27" s="1"/>
  <c r="P1040" i="27"/>
  <c r="N1040" i="27"/>
  <c r="AM1040" i="27" s="1"/>
  <c r="P1039" i="27"/>
  <c r="N1039" i="27"/>
  <c r="AM1039" i="27" s="1"/>
  <c r="P1038" i="27"/>
  <c r="N1038" i="27"/>
  <c r="AM1038" i="27" s="1"/>
  <c r="P1037" i="27"/>
  <c r="N1037" i="27"/>
  <c r="AM1037" i="27" s="1"/>
  <c r="P1036" i="27"/>
  <c r="N1036" i="27"/>
  <c r="AM1036" i="27" s="1"/>
  <c r="P1035" i="27"/>
  <c r="N1035" i="27"/>
  <c r="AM1035" i="27" s="1"/>
  <c r="P1034" i="27"/>
  <c r="N1034" i="27"/>
  <c r="AM1034" i="27" s="1"/>
  <c r="P1033" i="27"/>
  <c r="N1033" i="27"/>
  <c r="AM1033" i="27" s="1"/>
  <c r="P1032" i="27"/>
  <c r="N1032" i="27"/>
  <c r="AM1032" i="27" s="1"/>
  <c r="P1031" i="27"/>
  <c r="N1031" i="27"/>
  <c r="AM1031" i="27" s="1"/>
  <c r="P1030" i="27"/>
  <c r="N1030" i="27"/>
  <c r="AM1030" i="27" s="1"/>
  <c r="P1029" i="27"/>
  <c r="N1029" i="27"/>
  <c r="AM1029" i="27" s="1"/>
  <c r="P1028" i="27"/>
  <c r="N1028" i="27"/>
  <c r="AM1028" i="27" s="1"/>
  <c r="P1027" i="27"/>
  <c r="N1027" i="27"/>
  <c r="AM1027" i="27" s="1"/>
  <c r="P1026" i="27"/>
  <c r="N1026" i="27"/>
  <c r="AM1026" i="27" s="1"/>
  <c r="P1025" i="27"/>
  <c r="N1025" i="27"/>
  <c r="AM1025" i="27" s="1"/>
  <c r="P1024" i="27"/>
  <c r="N1024" i="27"/>
  <c r="AM1024" i="27" s="1"/>
  <c r="P1023" i="27"/>
  <c r="N1023" i="27"/>
  <c r="AM1023" i="27" s="1"/>
  <c r="P1022" i="27"/>
  <c r="N1022" i="27"/>
  <c r="AM1022" i="27" s="1"/>
  <c r="P1021" i="27"/>
  <c r="N1021" i="27"/>
  <c r="AM1021" i="27" s="1"/>
  <c r="P1020" i="27"/>
  <c r="N1020" i="27"/>
  <c r="AM1020" i="27" s="1"/>
  <c r="P1019" i="27"/>
  <c r="N1019" i="27"/>
  <c r="AM1019" i="27" s="1"/>
  <c r="P1018" i="27"/>
  <c r="N1018" i="27"/>
  <c r="AM1018" i="27" s="1"/>
  <c r="P1017" i="27"/>
  <c r="N1017" i="27"/>
  <c r="AM1017" i="27" s="1"/>
  <c r="P1016" i="27"/>
  <c r="N1016" i="27"/>
  <c r="AM1016" i="27" s="1"/>
  <c r="P1015" i="27"/>
  <c r="N1015" i="27"/>
  <c r="AM1015" i="27" s="1"/>
  <c r="P1014" i="27"/>
  <c r="N1014" i="27"/>
  <c r="AM1014" i="27" s="1"/>
  <c r="P1013" i="27"/>
  <c r="N1013" i="27"/>
  <c r="AM1013" i="27" s="1"/>
  <c r="P1012" i="27"/>
  <c r="N1012" i="27"/>
  <c r="AM1012" i="27" s="1"/>
  <c r="P1011" i="27"/>
  <c r="N1011" i="27"/>
  <c r="AM1011" i="27" s="1"/>
  <c r="P1010" i="27"/>
  <c r="N1010" i="27"/>
  <c r="AM1010" i="27" s="1"/>
  <c r="P1009" i="27"/>
  <c r="N1009" i="27"/>
  <c r="AM1009" i="27" s="1"/>
  <c r="P1008" i="27"/>
  <c r="N1008" i="27"/>
  <c r="AM1008" i="27" s="1"/>
  <c r="P1007" i="27"/>
  <c r="N1007" i="27"/>
  <c r="AM1007" i="27" s="1"/>
  <c r="P1006" i="27"/>
  <c r="N1006" i="27"/>
  <c r="AM1006" i="27" s="1"/>
  <c r="P1005" i="27"/>
  <c r="N1005" i="27"/>
  <c r="AM1005" i="27" s="1"/>
  <c r="P1004" i="27"/>
  <c r="N1004" i="27"/>
  <c r="AM1004" i="27" s="1"/>
  <c r="P1003" i="27"/>
  <c r="N1003" i="27"/>
  <c r="AM1003" i="27" s="1"/>
  <c r="P1002" i="27"/>
  <c r="N1002" i="27"/>
  <c r="AM1002" i="27" s="1"/>
  <c r="P1001" i="27"/>
  <c r="N1001" i="27"/>
  <c r="AM1001" i="27" s="1"/>
  <c r="P1000" i="27"/>
  <c r="N1000" i="27"/>
  <c r="AM1000" i="27" s="1"/>
  <c r="P999" i="27"/>
  <c r="N999" i="27"/>
  <c r="AM999" i="27" s="1"/>
  <c r="P998" i="27"/>
  <c r="N998" i="27"/>
  <c r="AM998" i="27" s="1"/>
  <c r="P997" i="27"/>
  <c r="N997" i="27"/>
  <c r="AM997" i="27" s="1"/>
  <c r="P996" i="27"/>
  <c r="N996" i="27"/>
  <c r="AM996" i="27" s="1"/>
  <c r="P995" i="27"/>
  <c r="N995" i="27"/>
  <c r="AM995" i="27" s="1"/>
  <c r="P994" i="27"/>
  <c r="N994" i="27"/>
  <c r="AM994" i="27" s="1"/>
  <c r="P993" i="27"/>
  <c r="N993" i="27"/>
  <c r="AM993" i="27" s="1"/>
  <c r="P992" i="27"/>
  <c r="N992" i="27"/>
  <c r="AM992" i="27" s="1"/>
  <c r="P991" i="27"/>
  <c r="N991" i="27"/>
  <c r="AM991" i="27" s="1"/>
  <c r="P990" i="27"/>
  <c r="N990" i="27"/>
  <c r="AM990" i="27" s="1"/>
  <c r="P989" i="27"/>
  <c r="N989" i="27"/>
  <c r="AM989" i="27" s="1"/>
  <c r="P988" i="27"/>
  <c r="N988" i="27"/>
  <c r="AM988" i="27" s="1"/>
  <c r="P987" i="27"/>
  <c r="N987" i="27"/>
  <c r="AM987" i="27" s="1"/>
  <c r="P986" i="27"/>
  <c r="N986" i="27"/>
  <c r="AM986" i="27" s="1"/>
  <c r="P985" i="27"/>
  <c r="N985" i="27"/>
  <c r="AM985" i="27" s="1"/>
  <c r="P984" i="27"/>
  <c r="N984" i="27"/>
  <c r="AM984" i="27" s="1"/>
  <c r="P983" i="27"/>
  <c r="N983" i="27"/>
  <c r="AM983" i="27" s="1"/>
  <c r="P982" i="27"/>
  <c r="N982" i="27"/>
  <c r="AM982" i="27" s="1"/>
  <c r="P981" i="27"/>
  <c r="N981" i="27"/>
  <c r="AM981" i="27" s="1"/>
  <c r="P980" i="27"/>
  <c r="N980" i="27"/>
  <c r="AM980" i="27" s="1"/>
  <c r="P979" i="27"/>
  <c r="N979" i="27"/>
  <c r="AM979" i="27" s="1"/>
  <c r="P978" i="27"/>
  <c r="N978" i="27"/>
  <c r="AM978" i="27" s="1"/>
  <c r="P977" i="27"/>
  <c r="N977" i="27"/>
  <c r="AM977" i="27" s="1"/>
  <c r="P976" i="27"/>
  <c r="N976" i="27"/>
  <c r="AM976" i="27" s="1"/>
  <c r="P975" i="27"/>
  <c r="N975" i="27"/>
  <c r="AM975" i="27" s="1"/>
  <c r="P974" i="27"/>
  <c r="N974" i="27"/>
  <c r="AM974" i="27" s="1"/>
  <c r="P973" i="27"/>
  <c r="N973" i="27"/>
  <c r="AM973" i="27" s="1"/>
  <c r="P972" i="27"/>
  <c r="N972" i="27"/>
  <c r="AM972" i="27" s="1"/>
  <c r="P971" i="27"/>
  <c r="N971" i="27"/>
  <c r="AM971" i="27" s="1"/>
  <c r="P970" i="27"/>
  <c r="N970" i="27"/>
  <c r="AM970" i="27" s="1"/>
  <c r="P969" i="27"/>
  <c r="N969" i="27"/>
  <c r="AM969" i="27" s="1"/>
  <c r="P968" i="27"/>
  <c r="N968" i="27"/>
  <c r="AM968" i="27" s="1"/>
  <c r="P967" i="27"/>
  <c r="N967" i="27"/>
  <c r="AM967" i="27" s="1"/>
  <c r="P966" i="27"/>
  <c r="N966" i="27"/>
  <c r="AM966" i="27" s="1"/>
  <c r="P965" i="27"/>
  <c r="N965" i="27"/>
  <c r="AM965" i="27" s="1"/>
  <c r="P964" i="27"/>
  <c r="N964" i="27"/>
  <c r="AM964" i="27" s="1"/>
  <c r="P963" i="27"/>
  <c r="N963" i="27"/>
  <c r="AM963" i="27" s="1"/>
  <c r="P962" i="27"/>
  <c r="N962" i="27"/>
  <c r="AM962" i="27" s="1"/>
  <c r="P961" i="27"/>
  <c r="N961" i="27"/>
  <c r="AM961" i="27" s="1"/>
  <c r="P960" i="27"/>
  <c r="N960" i="27"/>
  <c r="AM960" i="27" s="1"/>
  <c r="P959" i="27"/>
  <c r="N959" i="27"/>
  <c r="AM959" i="27" s="1"/>
  <c r="P958" i="27"/>
  <c r="N958" i="27"/>
  <c r="AM958" i="27" s="1"/>
  <c r="P957" i="27"/>
  <c r="N957" i="27"/>
  <c r="AM957" i="27" s="1"/>
  <c r="P956" i="27"/>
  <c r="N956" i="27"/>
  <c r="AM956" i="27" s="1"/>
  <c r="P955" i="27"/>
  <c r="N955" i="27"/>
  <c r="AM955" i="27" s="1"/>
  <c r="P954" i="27"/>
  <c r="N954" i="27"/>
  <c r="AM954" i="27" s="1"/>
  <c r="P953" i="27"/>
  <c r="N953" i="27"/>
  <c r="AM953" i="27" s="1"/>
  <c r="P952" i="27"/>
  <c r="N952" i="27"/>
  <c r="AM952" i="27" s="1"/>
  <c r="P951" i="27"/>
  <c r="N951" i="27"/>
  <c r="AM951" i="27" s="1"/>
  <c r="P950" i="27"/>
  <c r="N950" i="27"/>
  <c r="AM950" i="27" s="1"/>
  <c r="P949" i="27"/>
  <c r="N949" i="27"/>
  <c r="AM949" i="27" s="1"/>
  <c r="P948" i="27"/>
  <c r="N948" i="27"/>
  <c r="AM948" i="27" s="1"/>
  <c r="P947" i="27"/>
  <c r="N947" i="27"/>
  <c r="AM947" i="27" s="1"/>
  <c r="P946" i="27"/>
  <c r="N946" i="27"/>
  <c r="AM946" i="27" s="1"/>
  <c r="P945" i="27"/>
  <c r="N945" i="27"/>
  <c r="AM945" i="27" s="1"/>
  <c r="P944" i="27"/>
  <c r="N944" i="27"/>
  <c r="AM944" i="27" s="1"/>
  <c r="P943" i="27"/>
  <c r="N943" i="27"/>
  <c r="AM943" i="27" s="1"/>
  <c r="P942" i="27"/>
  <c r="N942" i="27"/>
  <c r="AM942" i="27" s="1"/>
  <c r="P941" i="27"/>
  <c r="N941" i="27"/>
  <c r="AM941" i="27" s="1"/>
  <c r="P940" i="27"/>
  <c r="N940" i="27"/>
  <c r="AM940" i="27" s="1"/>
  <c r="P939" i="27"/>
  <c r="N939" i="27"/>
  <c r="AM939" i="27" s="1"/>
  <c r="P938" i="27"/>
  <c r="N938" i="27"/>
  <c r="AM938" i="27" s="1"/>
  <c r="P937" i="27"/>
  <c r="N937" i="27"/>
  <c r="AM937" i="27" s="1"/>
  <c r="P936" i="27"/>
  <c r="N936" i="27"/>
  <c r="AM936" i="27" s="1"/>
  <c r="P935" i="27"/>
  <c r="N935" i="27"/>
  <c r="AM935" i="27" s="1"/>
  <c r="P934" i="27"/>
  <c r="N934" i="27"/>
  <c r="AM934" i="27" s="1"/>
  <c r="P933" i="27"/>
  <c r="N933" i="27"/>
  <c r="AM933" i="27" s="1"/>
  <c r="P932" i="27"/>
  <c r="N932" i="27"/>
  <c r="AM932" i="27" s="1"/>
  <c r="P931" i="27"/>
  <c r="N931" i="27"/>
  <c r="AM931" i="27" s="1"/>
  <c r="P930" i="27"/>
  <c r="N930" i="27"/>
  <c r="AM930" i="27" s="1"/>
  <c r="P929" i="27"/>
  <c r="N929" i="27"/>
  <c r="AM929" i="27" s="1"/>
  <c r="P928" i="27"/>
  <c r="N928" i="27"/>
  <c r="AM928" i="27" s="1"/>
  <c r="P927" i="27"/>
  <c r="N927" i="27"/>
  <c r="AM927" i="27" s="1"/>
  <c r="P926" i="27"/>
  <c r="N926" i="27"/>
  <c r="AM926" i="27" s="1"/>
  <c r="P925" i="27"/>
  <c r="N925" i="27"/>
  <c r="AM925" i="27" s="1"/>
  <c r="P924" i="27"/>
  <c r="N924" i="27"/>
  <c r="AM924" i="27" s="1"/>
  <c r="P923" i="27"/>
  <c r="N923" i="27"/>
  <c r="AM923" i="27" s="1"/>
  <c r="P922" i="27"/>
  <c r="N922" i="27"/>
  <c r="AM922" i="27" s="1"/>
  <c r="P921" i="27"/>
  <c r="N921" i="27"/>
  <c r="AM921" i="27" s="1"/>
  <c r="P920" i="27"/>
  <c r="N920" i="27"/>
  <c r="AM920" i="27" s="1"/>
  <c r="P919" i="27"/>
  <c r="N919" i="27"/>
  <c r="AM919" i="27" s="1"/>
  <c r="P918" i="27"/>
  <c r="N918" i="27"/>
  <c r="AM918" i="27" s="1"/>
  <c r="P917" i="27"/>
  <c r="N917" i="27"/>
  <c r="AM917" i="27" s="1"/>
  <c r="P916" i="27"/>
  <c r="N916" i="27"/>
  <c r="AM916" i="27" s="1"/>
  <c r="P915" i="27"/>
  <c r="N915" i="27"/>
  <c r="AM915" i="27" s="1"/>
  <c r="P914" i="27"/>
  <c r="N914" i="27"/>
  <c r="AM914" i="27" s="1"/>
  <c r="P913" i="27"/>
  <c r="N913" i="27"/>
  <c r="AM913" i="27" s="1"/>
  <c r="P912" i="27"/>
  <c r="N912" i="27"/>
  <c r="AM912" i="27" s="1"/>
  <c r="P911" i="27"/>
  <c r="N911" i="27"/>
  <c r="AM911" i="27" s="1"/>
  <c r="P910" i="27"/>
  <c r="N910" i="27"/>
  <c r="AM910" i="27" s="1"/>
  <c r="P909" i="27"/>
  <c r="N909" i="27"/>
  <c r="AM909" i="27" s="1"/>
  <c r="P908" i="27"/>
  <c r="N908" i="27"/>
  <c r="AM908" i="27" s="1"/>
  <c r="P907" i="27"/>
  <c r="N907" i="27"/>
  <c r="AM907" i="27" s="1"/>
  <c r="P906" i="27"/>
  <c r="N906" i="27"/>
  <c r="AM906" i="27" s="1"/>
  <c r="P905" i="27"/>
  <c r="N905" i="27"/>
  <c r="AM905" i="27" s="1"/>
  <c r="P904" i="27"/>
  <c r="N904" i="27"/>
  <c r="AM904" i="27" s="1"/>
  <c r="P903" i="27"/>
  <c r="N903" i="27"/>
  <c r="AM903" i="27" s="1"/>
  <c r="P902" i="27"/>
  <c r="N902" i="27"/>
  <c r="AM902" i="27" s="1"/>
  <c r="P901" i="27"/>
  <c r="N901" i="27"/>
  <c r="AM901" i="27" s="1"/>
  <c r="P900" i="27"/>
  <c r="N900" i="27"/>
  <c r="AM900" i="27" s="1"/>
  <c r="P899" i="27"/>
  <c r="N899" i="27"/>
  <c r="AM899" i="27" s="1"/>
  <c r="P898" i="27"/>
  <c r="N898" i="27"/>
  <c r="AM898" i="27" s="1"/>
  <c r="P897" i="27"/>
  <c r="N897" i="27"/>
  <c r="AM897" i="27" s="1"/>
  <c r="P896" i="27"/>
  <c r="N896" i="27"/>
  <c r="AM896" i="27" s="1"/>
  <c r="P895" i="27"/>
  <c r="N895" i="27"/>
  <c r="AM895" i="27" s="1"/>
  <c r="P894" i="27"/>
  <c r="N894" i="27"/>
  <c r="AM894" i="27" s="1"/>
  <c r="P893" i="27"/>
  <c r="N893" i="27"/>
  <c r="AM893" i="27" s="1"/>
  <c r="P892" i="27"/>
  <c r="N892" i="27"/>
  <c r="AM892" i="27" s="1"/>
  <c r="P891" i="27"/>
  <c r="N891" i="27"/>
  <c r="AM891" i="27" s="1"/>
  <c r="P890" i="27"/>
  <c r="N890" i="27"/>
  <c r="AM890" i="27" s="1"/>
  <c r="P889" i="27"/>
  <c r="N889" i="27"/>
  <c r="AM889" i="27" s="1"/>
  <c r="P888" i="27"/>
  <c r="N888" i="27"/>
  <c r="AM888" i="27" s="1"/>
  <c r="P887" i="27"/>
  <c r="N887" i="27"/>
  <c r="AM887" i="27" s="1"/>
  <c r="P886" i="27"/>
  <c r="N886" i="27"/>
  <c r="AM886" i="27" s="1"/>
  <c r="P885" i="27"/>
  <c r="N885" i="27"/>
  <c r="AM885" i="27" s="1"/>
  <c r="P884" i="27"/>
  <c r="N884" i="27"/>
  <c r="AM884" i="27" s="1"/>
  <c r="P883" i="27"/>
  <c r="N883" i="27"/>
  <c r="AM883" i="27" s="1"/>
  <c r="P882" i="27"/>
  <c r="N882" i="27"/>
  <c r="AM882" i="27" s="1"/>
  <c r="P881" i="27"/>
  <c r="N881" i="27"/>
  <c r="AM881" i="27" s="1"/>
  <c r="P880" i="27"/>
  <c r="N880" i="27"/>
  <c r="AM880" i="27" s="1"/>
  <c r="P879" i="27"/>
  <c r="N879" i="27"/>
  <c r="AM879" i="27" s="1"/>
  <c r="P878" i="27"/>
  <c r="N878" i="27"/>
  <c r="AM878" i="27" s="1"/>
  <c r="P877" i="27"/>
  <c r="N877" i="27"/>
  <c r="AM877" i="27" s="1"/>
  <c r="P876" i="27"/>
  <c r="N876" i="27"/>
  <c r="AM876" i="27" s="1"/>
  <c r="P875" i="27"/>
  <c r="N875" i="27"/>
  <c r="AM875" i="27" s="1"/>
  <c r="P874" i="27"/>
  <c r="N874" i="27"/>
  <c r="AM874" i="27" s="1"/>
  <c r="P873" i="27"/>
  <c r="N873" i="27"/>
  <c r="AM873" i="27" s="1"/>
  <c r="P872" i="27"/>
  <c r="N872" i="27"/>
  <c r="AM872" i="27" s="1"/>
  <c r="P871" i="27"/>
  <c r="N871" i="27"/>
  <c r="AM871" i="27" s="1"/>
  <c r="P870" i="27"/>
  <c r="N870" i="27"/>
  <c r="AM870" i="27" s="1"/>
  <c r="P869" i="27"/>
  <c r="N869" i="27"/>
  <c r="AM869" i="27" s="1"/>
  <c r="P868" i="27"/>
  <c r="N868" i="27"/>
  <c r="AM868" i="27" s="1"/>
  <c r="P867" i="27"/>
  <c r="N867" i="27"/>
  <c r="AM867" i="27" s="1"/>
  <c r="P866" i="27"/>
  <c r="N866" i="27"/>
  <c r="AM866" i="27" s="1"/>
  <c r="P865" i="27"/>
  <c r="N865" i="27"/>
  <c r="AM865" i="27" s="1"/>
  <c r="P864" i="27"/>
  <c r="N864" i="27"/>
  <c r="AM864" i="27" s="1"/>
  <c r="P863" i="27"/>
  <c r="N863" i="27"/>
  <c r="AM863" i="27" s="1"/>
  <c r="P862" i="27"/>
  <c r="N862" i="27"/>
  <c r="AM862" i="27" s="1"/>
  <c r="P861" i="27"/>
  <c r="N861" i="27"/>
  <c r="AM861" i="27" s="1"/>
  <c r="P860" i="27"/>
  <c r="N860" i="27"/>
  <c r="AM860" i="27" s="1"/>
  <c r="P859" i="27"/>
  <c r="N859" i="27"/>
  <c r="AM859" i="27" s="1"/>
  <c r="P858" i="27"/>
  <c r="N858" i="27"/>
  <c r="AM858" i="27" s="1"/>
  <c r="P857" i="27"/>
  <c r="N857" i="27"/>
  <c r="AM857" i="27" s="1"/>
  <c r="P856" i="27"/>
  <c r="N856" i="27"/>
  <c r="AM856" i="27" s="1"/>
  <c r="P855" i="27"/>
  <c r="N855" i="27"/>
  <c r="AM855" i="27" s="1"/>
  <c r="P854" i="27"/>
  <c r="N854" i="27"/>
  <c r="AM854" i="27" s="1"/>
  <c r="P853" i="27"/>
  <c r="N853" i="27"/>
  <c r="AM853" i="27" s="1"/>
  <c r="P852" i="27"/>
  <c r="N852" i="27"/>
  <c r="AM852" i="27" s="1"/>
  <c r="P851" i="27"/>
  <c r="N851" i="27"/>
  <c r="AM851" i="27" s="1"/>
  <c r="P850" i="27"/>
  <c r="N850" i="27"/>
  <c r="AM850" i="27" s="1"/>
  <c r="P849" i="27"/>
  <c r="N849" i="27"/>
  <c r="AM849" i="27" s="1"/>
  <c r="P848" i="27"/>
  <c r="N848" i="27"/>
  <c r="AM848" i="27" s="1"/>
  <c r="P847" i="27"/>
  <c r="N847" i="27"/>
  <c r="AM847" i="27" s="1"/>
  <c r="P846" i="27"/>
  <c r="N846" i="27"/>
  <c r="AM846" i="27" s="1"/>
  <c r="P845" i="27"/>
  <c r="N845" i="27"/>
  <c r="AM845" i="27" s="1"/>
  <c r="P844" i="27"/>
  <c r="N844" i="27"/>
  <c r="AM844" i="27" s="1"/>
  <c r="P843" i="27"/>
  <c r="N843" i="27"/>
  <c r="AM843" i="27" s="1"/>
  <c r="P842" i="27"/>
  <c r="N842" i="27"/>
  <c r="AM842" i="27" s="1"/>
  <c r="P841" i="27"/>
  <c r="N841" i="27"/>
  <c r="AM841" i="27" s="1"/>
  <c r="P840" i="27"/>
  <c r="N840" i="27"/>
  <c r="AM840" i="27" s="1"/>
  <c r="P839" i="27"/>
  <c r="N839" i="27"/>
  <c r="AM839" i="27" s="1"/>
  <c r="P838" i="27"/>
  <c r="N838" i="27"/>
  <c r="AM838" i="27" s="1"/>
  <c r="P837" i="27"/>
  <c r="N837" i="27"/>
  <c r="AM837" i="27" s="1"/>
  <c r="P836" i="27"/>
  <c r="N836" i="27"/>
  <c r="AM836" i="27" s="1"/>
  <c r="P835" i="27"/>
  <c r="N835" i="27"/>
  <c r="AM835" i="27" s="1"/>
  <c r="P834" i="27"/>
  <c r="N834" i="27"/>
  <c r="AM834" i="27" s="1"/>
  <c r="P833" i="27"/>
  <c r="N833" i="27"/>
  <c r="AM833" i="27" s="1"/>
  <c r="P832" i="27"/>
  <c r="N832" i="27"/>
  <c r="AM832" i="27" s="1"/>
  <c r="P831" i="27"/>
  <c r="N831" i="27"/>
  <c r="AM831" i="27" s="1"/>
  <c r="P830" i="27"/>
  <c r="N830" i="27"/>
  <c r="AM830" i="27" s="1"/>
  <c r="P829" i="27"/>
  <c r="N829" i="27"/>
  <c r="AM829" i="27" s="1"/>
  <c r="P828" i="27"/>
  <c r="N828" i="27"/>
  <c r="AM828" i="27" s="1"/>
  <c r="P827" i="27"/>
  <c r="N827" i="27"/>
  <c r="AM827" i="27" s="1"/>
  <c r="P826" i="27"/>
  <c r="N826" i="27"/>
  <c r="AM826" i="27" s="1"/>
  <c r="P825" i="27"/>
  <c r="N825" i="27"/>
  <c r="AM825" i="27" s="1"/>
  <c r="P824" i="27"/>
  <c r="N824" i="27"/>
  <c r="AM824" i="27" s="1"/>
  <c r="P823" i="27"/>
  <c r="N823" i="27"/>
  <c r="AM823" i="27" s="1"/>
  <c r="P822" i="27"/>
  <c r="N822" i="27"/>
  <c r="AM822" i="27" s="1"/>
  <c r="P821" i="27"/>
  <c r="N821" i="27"/>
  <c r="AM821" i="27" s="1"/>
  <c r="P820" i="27"/>
  <c r="N820" i="27"/>
  <c r="AM820" i="27" s="1"/>
  <c r="P819" i="27"/>
  <c r="N819" i="27"/>
  <c r="AM819" i="27" s="1"/>
  <c r="P818" i="27"/>
  <c r="N818" i="27"/>
  <c r="AM818" i="27" s="1"/>
  <c r="P817" i="27"/>
  <c r="N817" i="27"/>
  <c r="AM817" i="27" s="1"/>
  <c r="P816" i="27"/>
  <c r="N816" i="27"/>
  <c r="AM816" i="27" s="1"/>
  <c r="P815" i="27"/>
  <c r="N815" i="27"/>
  <c r="AM815" i="27" s="1"/>
  <c r="P814" i="27"/>
  <c r="N814" i="27"/>
  <c r="AM814" i="27" s="1"/>
  <c r="P813" i="27"/>
  <c r="N813" i="27"/>
  <c r="AM813" i="27" s="1"/>
  <c r="P812" i="27"/>
  <c r="N812" i="27"/>
  <c r="AM812" i="27" s="1"/>
  <c r="P811" i="27"/>
  <c r="N811" i="27"/>
  <c r="AM811" i="27" s="1"/>
  <c r="P810" i="27"/>
  <c r="N810" i="27"/>
  <c r="AM810" i="27" s="1"/>
  <c r="P809" i="27"/>
  <c r="N809" i="27"/>
  <c r="AM809" i="27" s="1"/>
  <c r="P808" i="27"/>
  <c r="N808" i="27"/>
  <c r="AM808" i="27" s="1"/>
  <c r="P807" i="27"/>
  <c r="N807" i="27"/>
  <c r="AM807" i="27" s="1"/>
  <c r="P806" i="27"/>
  <c r="N806" i="27"/>
  <c r="AM806" i="27" s="1"/>
  <c r="P805" i="27"/>
  <c r="N805" i="27"/>
  <c r="AM805" i="27" s="1"/>
  <c r="P804" i="27"/>
  <c r="N804" i="27"/>
  <c r="AM804" i="27" s="1"/>
  <c r="P803" i="27"/>
  <c r="N803" i="27"/>
  <c r="AM803" i="27" s="1"/>
  <c r="P802" i="27"/>
  <c r="N802" i="27"/>
  <c r="AM802" i="27" s="1"/>
  <c r="P801" i="27"/>
  <c r="N801" i="27"/>
  <c r="AM801" i="27" s="1"/>
  <c r="P800" i="27"/>
  <c r="N800" i="27"/>
  <c r="AM800" i="27" s="1"/>
  <c r="P799" i="27"/>
  <c r="N799" i="27"/>
  <c r="AM799" i="27" s="1"/>
  <c r="P798" i="27"/>
  <c r="N798" i="27"/>
  <c r="AM798" i="27" s="1"/>
  <c r="P797" i="27"/>
  <c r="N797" i="27"/>
  <c r="AM797" i="27" s="1"/>
  <c r="P796" i="27"/>
  <c r="N796" i="27"/>
  <c r="AM796" i="27" s="1"/>
  <c r="P795" i="27"/>
  <c r="N795" i="27"/>
  <c r="AM795" i="27" s="1"/>
  <c r="P794" i="27"/>
  <c r="N794" i="27"/>
  <c r="AM794" i="27" s="1"/>
  <c r="P793" i="27"/>
  <c r="N793" i="27"/>
  <c r="AM793" i="27" s="1"/>
  <c r="P792" i="27"/>
  <c r="N792" i="27"/>
  <c r="AM792" i="27" s="1"/>
  <c r="P791" i="27"/>
  <c r="N791" i="27"/>
  <c r="AM791" i="27" s="1"/>
  <c r="P790" i="27"/>
  <c r="N790" i="27"/>
  <c r="AM790" i="27" s="1"/>
  <c r="P789" i="27"/>
  <c r="N789" i="27"/>
  <c r="AM789" i="27" s="1"/>
  <c r="P788" i="27"/>
  <c r="N788" i="27"/>
  <c r="AM788" i="27" s="1"/>
  <c r="P787" i="27"/>
  <c r="N787" i="27"/>
  <c r="AM787" i="27" s="1"/>
  <c r="P786" i="27"/>
  <c r="N786" i="27"/>
  <c r="AM786" i="27" s="1"/>
  <c r="P785" i="27"/>
  <c r="N785" i="27"/>
  <c r="AM785" i="27" s="1"/>
  <c r="P784" i="27"/>
  <c r="N784" i="27"/>
  <c r="AM784" i="27" s="1"/>
  <c r="P783" i="27"/>
  <c r="N783" i="27"/>
  <c r="AM783" i="27" s="1"/>
  <c r="P782" i="27"/>
  <c r="N782" i="27"/>
  <c r="AM782" i="27" s="1"/>
  <c r="P781" i="27"/>
  <c r="N781" i="27"/>
  <c r="AM781" i="27" s="1"/>
  <c r="P780" i="27"/>
  <c r="N780" i="27"/>
  <c r="AM780" i="27" s="1"/>
  <c r="P779" i="27"/>
  <c r="N779" i="27"/>
  <c r="AM779" i="27" s="1"/>
  <c r="P778" i="27"/>
  <c r="N778" i="27"/>
  <c r="AM778" i="27" s="1"/>
  <c r="P777" i="27"/>
  <c r="N777" i="27"/>
  <c r="AM777" i="27" s="1"/>
  <c r="P776" i="27"/>
  <c r="N776" i="27"/>
  <c r="AM776" i="27" s="1"/>
  <c r="P775" i="27"/>
  <c r="N775" i="27"/>
  <c r="AM775" i="27" s="1"/>
  <c r="P774" i="27"/>
  <c r="N774" i="27"/>
  <c r="AM774" i="27" s="1"/>
  <c r="P773" i="27"/>
  <c r="N773" i="27"/>
  <c r="AM773" i="27" s="1"/>
  <c r="P772" i="27"/>
  <c r="N772" i="27"/>
  <c r="AM772" i="27" s="1"/>
  <c r="P771" i="27"/>
  <c r="N771" i="27"/>
  <c r="AM771" i="27" s="1"/>
  <c r="P770" i="27"/>
  <c r="N770" i="27"/>
  <c r="AM770" i="27" s="1"/>
  <c r="P769" i="27"/>
  <c r="N769" i="27"/>
  <c r="AM769" i="27" s="1"/>
  <c r="P768" i="27"/>
  <c r="N768" i="27"/>
  <c r="AM768" i="27" s="1"/>
  <c r="P767" i="27"/>
  <c r="N767" i="27"/>
  <c r="AM767" i="27" s="1"/>
  <c r="P766" i="27"/>
  <c r="N766" i="27"/>
  <c r="AM766" i="27" s="1"/>
  <c r="P765" i="27"/>
  <c r="N765" i="27"/>
  <c r="AM765" i="27" s="1"/>
  <c r="P764" i="27"/>
  <c r="N764" i="27"/>
  <c r="AM764" i="27" s="1"/>
  <c r="P763" i="27"/>
  <c r="N763" i="27"/>
  <c r="AM763" i="27" s="1"/>
  <c r="P762" i="27"/>
  <c r="N762" i="27"/>
  <c r="AM762" i="27" s="1"/>
  <c r="P761" i="27"/>
  <c r="N761" i="27"/>
  <c r="AM761" i="27" s="1"/>
  <c r="P760" i="27"/>
  <c r="N760" i="27"/>
  <c r="AM760" i="27" s="1"/>
  <c r="P759" i="27"/>
  <c r="N759" i="27"/>
  <c r="AM759" i="27" s="1"/>
  <c r="P758" i="27"/>
  <c r="N758" i="27"/>
  <c r="AM758" i="27" s="1"/>
  <c r="P757" i="27"/>
  <c r="N757" i="27"/>
  <c r="AM757" i="27" s="1"/>
  <c r="P756" i="27"/>
  <c r="N756" i="27"/>
  <c r="AM756" i="27" s="1"/>
  <c r="P755" i="27"/>
  <c r="N755" i="27"/>
  <c r="AM755" i="27" s="1"/>
  <c r="P754" i="27"/>
  <c r="N754" i="27"/>
  <c r="AM754" i="27" s="1"/>
  <c r="P753" i="27"/>
  <c r="N753" i="27"/>
  <c r="AM753" i="27" s="1"/>
  <c r="P752" i="27"/>
  <c r="N752" i="27"/>
  <c r="AM752" i="27" s="1"/>
  <c r="P751" i="27"/>
  <c r="N751" i="27"/>
  <c r="AM751" i="27" s="1"/>
  <c r="P750" i="27"/>
  <c r="N750" i="27"/>
  <c r="AM750" i="27" s="1"/>
  <c r="P749" i="27"/>
  <c r="N749" i="27"/>
  <c r="AM749" i="27" s="1"/>
  <c r="P748" i="27"/>
  <c r="N748" i="27"/>
  <c r="AM748" i="27" s="1"/>
  <c r="P747" i="27"/>
  <c r="N747" i="27"/>
  <c r="AM747" i="27" s="1"/>
  <c r="P746" i="27"/>
  <c r="N746" i="27"/>
  <c r="AM746" i="27" s="1"/>
  <c r="P745" i="27"/>
  <c r="N745" i="27"/>
  <c r="AM745" i="27" s="1"/>
  <c r="P744" i="27"/>
  <c r="N744" i="27"/>
  <c r="AM744" i="27" s="1"/>
  <c r="P743" i="27"/>
  <c r="N743" i="27"/>
  <c r="AM743" i="27" s="1"/>
  <c r="P742" i="27"/>
  <c r="N742" i="27"/>
  <c r="AM742" i="27" s="1"/>
  <c r="P741" i="27"/>
  <c r="N741" i="27"/>
  <c r="AM741" i="27" s="1"/>
  <c r="P740" i="27"/>
  <c r="N740" i="27"/>
  <c r="AM740" i="27" s="1"/>
  <c r="P401" i="27"/>
  <c r="N401" i="27"/>
  <c r="AM401" i="27" s="1"/>
  <c r="P400" i="27"/>
  <c r="N400" i="27"/>
  <c r="AM400" i="27" s="1"/>
  <c r="P399" i="27"/>
  <c r="N399" i="27"/>
  <c r="AM399" i="27" s="1"/>
  <c r="P398" i="27"/>
  <c r="N398" i="27"/>
  <c r="AM398" i="27" s="1"/>
  <c r="P397" i="27"/>
  <c r="N397" i="27"/>
  <c r="AM397" i="27" s="1"/>
  <c r="P396" i="27"/>
  <c r="N396" i="27"/>
  <c r="AM396" i="27" s="1"/>
  <c r="P395" i="27"/>
  <c r="N395" i="27"/>
  <c r="AM395" i="27" s="1"/>
  <c r="P394" i="27"/>
  <c r="N394" i="27"/>
  <c r="AM394" i="27" s="1"/>
  <c r="P393" i="27"/>
  <c r="N393" i="27"/>
  <c r="AM393" i="27" s="1"/>
  <c r="P392" i="27"/>
  <c r="N392" i="27"/>
  <c r="AM392" i="27" s="1"/>
  <c r="P391" i="27"/>
  <c r="N391" i="27"/>
  <c r="AM391" i="27" s="1"/>
  <c r="P390" i="27"/>
  <c r="N390" i="27"/>
  <c r="AM390" i="27" s="1"/>
  <c r="P389" i="27"/>
  <c r="N389" i="27"/>
  <c r="AM389" i="27" s="1"/>
  <c r="P388" i="27"/>
  <c r="N388" i="27"/>
  <c r="AM388" i="27" s="1"/>
  <c r="P387" i="27"/>
  <c r="N387" i="27"/>
  <c r="AM387" i="27" s="1"/>
  <c r="P386" i="27"/>
  <c r="N386" i="27"/>
  <c r="AM386" i="27" s="1"/>
  <c r="P385" i="27"/>
  <c r="N385" i="27"/>
  <c r="AM385" i="27" s="1"/>
  <c r="P384" i="27"/>
  <c r="N384" i="27"/>
  <c r="AM384" i="27" s="1"/>
  <c r="P383" i="27"/>
  <c r="N383" i="27"/>
  <c r="AM383" i="27" s="1"/>
  <c r="P382" i="27"/>
  <c r="N382" i="27"/>
  <c r="AM382" i="27" s="1"/>
  <c r="P381" i="27"/>
  <c r="N381" i="27"/>
  <c r="AM381" i="27" s="1"/>
  <c r="P380" i="27"/>
  <c r="N380" i="27"/>
  <c r="AM380" i="27" s="1"/>
  <c r="P379" i="27"/>
  <c r="N379" i="27"/>
  <c r="AM379" i="27" s="1"/>
  <c r="P378" i="27"/>
  <c r="N378" i="27"/>
  <c r="AM378" i="27" s="1"/>
  <c r="P377" i="27"/>
  <c r="N377" i="27"/>
  <c r="AM377" i="27" s="1"/>
  <c r="P376" i="27"/>
  <c r="N376" i="27"/>
  <c r="AM376" i="27" s="1"/>
  <c r="P375" i="27"/>
  <c r="N375" i="27"/>
  <c r="AM375" i="27" s="1"/>
  <c r="P374" i="27"/>
  <c r="N374" i="27"/>
  <c r="AM374" i="27" s="1"/>
  <c r="P373" i="27"/>
  <c r="N373" i="27"/>
  <c r="AM373" i="27" s="1"/>
  <c r="P372" i="27"/>
  <c r="N372" i="27"/>
  <c r="AM372" i="27" s="1"/>
  <c r="P371" i="27"/>
  <c r="N371" i="27"/>
  <c r="AM371" i="27" s="1"/>
  <c r="P370" i="27"/>
  <c r="N370" i="27"/>
  <c r="AM370" i="27" s="1"/>
  <c r="P369" i="27"/>
  <c r="N369" i="27"/>
  <c r="AM369" i="27" s="1"/>
  <c r="P368" i="27"/>
  <c r="N368" i="27"/>
  <c r="AM368" i="27" s="1"/>
  <c r="P367" i="27"/>
  <c r="N367" i="27"/>
  <c r="AM367" i="27" s="1"/>
  <c r="P366" i="27"/>
  <c r="N366" i="27"/>
  <c r="AM366" i="27" s="1"/>
  <c r="P365" i="27"/>
  <c r="N365" i="27"/>
  <c r="AM365" i="27" s="1"/>
  <c r="P364" i="27"/>
  <c r="N364" i="27"/>
  <c r="AM364" i="27" s="1"/>
  <c r="P363" i="27"/>
  <c r="N363" i="27"/>
  <c r="AM363" i="27" s="1"/>
  <c r="P362" i="27"/>
  <c r="N362" i="27"/>
  <c r="AM362" i="27" s="1"/>
  <c r="P361" i="27"/>
  <c r="N361" i="27"/>
  <c r="AM361" i="27" s="1"/>
  <c r="P360" i="27"/>
  <c r="N360" i="27"/>
  <c r="AM360" i="27" s="1"/>
  <c r="P359" i="27"/>
  <c r="N359" i="27"/>
  <c r="AM359" i="27" s="1"/>
  <c r="P358" i="27"/>
  <c r="N358" i="27"/>
  <c r="AM358" i="27" s="1"/>
  <c r="P357" i="27"/>
  <c r="N357" i="27"/>
  <c r="AM357" i="27" s="1"/>
  <c r="P356" i="27"/>
  <c r="N356" i="27"/>
  <c r="AM356" i="27" s="1"/>
  <c r="P355" i="27"/>
  <c r="N355" i="27"/>
  <c r="AM355" i="27" s="1"/>
  <c r="P354" i="27"/>
  <c r="N354" i="27"/>
  <c r="AM354" i="27" s="1"/>
  <c r="P353" i="27"/>
  <c r="N353" i="27"/>
  <c r="AM353" i="27" s="1"/>
  <c r="P352" i="27"/>
  <c r="N352" i="27"/>
  <c r="AM352" i="27" s="1"/>
  <c r="P351" i="27"/>
  <c r="N351" i="27"/>
  <c r="AM351" i="27" s="1"/>
  <c r="P350" i="27"/>
  <c r="N350" i="27"/>
  <c r="AM350" i="27" s="1"/>
  <c r="P349" i="27"/>
  <c r="N349" i="27"/>
  <c r="AM349" i="27" s="1"/>
  <c r="P348" i="27"/>
  <c r="N348" i="27"/>
  <c r="AM348" i="27" s="1"/>
  <c r="P347" i="27"/>
  <c r="N347" i="27"/>
  <c r="AM347" i="27" s="1"/>
  <c r="P346" i="27"/>
  <c r="N346" i="27"/>
  <c r="AM346" i="27" s="1"/>
  <c r="P345" i="27"/>
  <c r="N345" i="27"/>
  <c r="AM345" i="27" s="1"/>
  <c r="P344" i="27"/>
  <c r="N344" i="27"/>
  <c r="AM344" i="27" s="1"/>
  <c r="P343" i="27"/>
  <c r="N343" i="27"/>
  <c r="AM343" i="27" s="1"/>
  <c r="P342" i="27"/>
  <c r="N342" i="27"/>
  <c r="AM342" i="27" s="1"/>
  <c r="P341" i="27"/>
  <c r="N341" i="27"/>
  <c r="AM341" i="27" s="1"/>
  <c r="P340" i="27"/>
  <c r="N340" i="27"/>
  <c r="AM340" i="27" s="1"/>
  <c r="P339" i="27"/>
  <c r="N339" i="27"/>
  <c r="AM339" i="27" s="1"/>
  <c r="P338" i="27"/>
  <c r="N338" i="27"/>
  <c r="AM338" i="27" s="1"/>
  <c r="P337" i="27"/>
  <c r="N337" i="27"/>
  <c r="AM337" i="27" s="1"/>
  <c r="P336" i="27"/>
  <c r="N336" i="27"/>
  <c r="AM336" i="27" s="1"/>
  <c r="P335" i="27"/>
  <c r="N335" i="27"/>
  <c r="AM335" i="27" s="1"/>
  <c r="P334" i="27"/>
  <c r="N334" i="27"/>
  <c r="AM334" i="27" s="1"/>
  <c r="P333" i="27"/>
  <c r="N333" i="27"/>
  <c r="AM333" i="27" s="1"/>
  <c r="P332" i="27"/>
  <c r="N332" i="27"/>
  <c r="AM332" i="27" s="1"/>
  <c r="P331" i="27"/>
  <c r="N331" i="27"/>
  <c r="AM331" i="27" s="1"/>
  <c r="P330" i="27"/>
  <c r="N330" i="27"/>
  <c r="AM330" i="27" s="1"/>
  <c r="P329" i="27"/>
  <c r="N329" i="27"/>
  <c r="AM329" i="27" s="1"/>
  <c r="P328" i="27"/>
  <c r="N328" i="27"/>
  <c r="AM328" i="27" s="1"/>
  <c r="P327" i="27"/>
  <c r="N327" i="27"/>
  <c r="AM327" i="27" s="1"/>
  <c r="P326" i="27"/>
  <c r="N326" i="27"/>
  <c r="AM326" i="27" s="1"/>
  <c r="P325" i="27"/>
  <c r="N325" i="27"/>
  <c r="AM325" i="27" s="1"/>
  <c r="P324" i="27"/>
  <c r="N324" i="27"/>
  <c r="AM324" i="27" s="1"/>
  <c r="P323" i="27"/>
  <c r="N323" i="27"/>
  <c r="AM323" i="27" s="1"/>
  <c r="P322" i="27"/>
  <c r="N322" i="27"/>
  <c r="AM322" i="27" s="1"/>
  <c r="P321" i="27"/>
  <c r="N321" i="27"/>
  <c r="AM321" i="27" s="1"/>
  <c r="P320" i="27"/>
  <c r="N320" i="27"/>
  <c r="AM320" i="27" s="1"/>
  <c r="P319" i="27"/>
  <c r="N319" i="27"/>
  <c r="AM319" i="27" s="1"/>
  <c r="P318" i="27"/>
  <c r="N318" i="27"/>
  <c r="AM318" i="27" s="1"/>
  <c r="P317" i="27"/>
  <c r="N317" i="27"/>
  <c r="AM317" i="27" s="1"/>
  <c r="P316" i="27"/>
  <c r="N316" i="27"/>
  <c r="AM316" i="27" s="1"/>
  <c r="P315" i="27"/>
  <c r="N315" i="27"/>
  <c r="AM315" i="27" s="1"/>
  <c r="P314" i="27"/>
  <c r="N314" i="27"/>
  <c r="AM314" i="27" s="1"/>
  <c r="P313" i="27"/>
  <c r="N313" i="27"/>
  <c r="AM313" i="27" s="1"/>
  <c r="P312" i="27"/>
  <c r="N312" i="27"/>
  <c r="AM312" i="27" s="1"/>
  <c r="P311" i="27"/>
  <c r="N311" i="27"/>
  <c r="AM311" i="27" s="1"/>
  <c r="P310" i="27"/>
  <c r="N310" i="27"/>
  <c r="AM310" i="27" s="1"/>
  <c r="P309" i="27"/>
  <c r="N309" i="27"/>
  <c r="AM309" i="27" s="1"/>
  <c r="P308" i="27"/>
  <c r="N308" i="27"/>
  <c r="AM308" i="27" s="1"/>
  <c r="P307" i="27"/>
  <c r="N307" i="27"/>
  <c r="AM307" i="27" s="1"/>
  <c r="P306" i="27"/>
  <c r="N306" i="27"/>
  <c r="AM306" i="27" s="1"/>
  <c r="P305" i="27"/>
  <c r="N305" i="27"/>
  <c r="AM305" i="27" s="1"/>
  <c r="P304" i="27"/>
  <c r="N304" i="27"/>
  <c r="AM304" i="27" s="1"/>
  <c r="P302" i="27"/>
  <c r="N302" i="27"/>
  <c r="AM302" i="27" s="1"/>
  <c r="P301" i="27"/>
  <c r="N301" i="27"/>
  <c r="AM301" i="27" s="1"/>
  <c r="P300" i="27"/>
  <c r="N300" i="27"/>
  <c r="AM300" i="27" s="1"/>
  <c r="P299" i="27"/>
  <c r="N299" i="27"/>
  <c r="AM299" i="27" s="1"/>
  <c r="P298" i="27"/>
  <c r="N298" i="27"/>
  <c r="AM298" i="27" s="1"/>
  <c r="P297" i="27"/>
  <c r="N297" i="27"/>
  <c r="AM297" i="27" s="1"/>
  <c r="P296" i="27"/>
  <c r="N296" i="27"/>
  <c r="AM296" i="27" s="1"/>
  <c r="P295" i="27"/>
  <c r="N295" i="27"/>
  <c r="AM295" i="27" s="1"/>
  <c r="P294" i="27"/>
  <c r="N294" i="27"/>
  <c r="AM294" i="27" s="1"/>
  <c r="P293" i="27"/>
  <c r="N293" i="27"/>
  <c r="AM293" i="27" s="1"/>
  <c r="P292" i="27"/>
  <c r="N292" i="27"/>
  <c r="AM292" i="27" s="1"/>
  <c r="P291" i="27"/>
  <c r="N291" i="27"/>
  <c r="AM291" i="27" s="1"/>
  <c r="P290" i="27"/>
  <c r="N290" i="27"/>
  <c r="AM290" i="27" s="1"/>
  <c r="P289" i="27"/>
  <c r="N289" i="27"/>
  <c r="AM289" i="27" s="1"/>
  <c r="P288" i="27"/>
  <c r="N288" i="27"/>
  <c r="AM288" i="27" s="1"/>
  <c r="P287" i="27"/>
  <c r="N287" i="27"/>
  <c r="AM287" i="27" s="1"/>
  <c r="P286" i="27"/>
  <c r="N286" i="27"/>
  <c r="AM286" i="27" s="1"/>
  <c r="P285" i="27"/>
  <c r="N285" i="27"/>
  <c r="AM285" i="27" s="1"/>
  <c r="P284" i="27"/>
  <c r="N284" i="27"/>
  <c r="AM284" i="27" s="1"/>
  <c r="P283" i="27"/>
  <c r="N283" i="27"/>
  <c r="AM283" i="27" s="1"/>
  <c r="P282" i="27"/>
  <c r="N282" i="27"/>
  <c r="AM282" i="27" s="1"/>
  <c r="P281" i="27"/>
  <c r="N281" i="27"/>
  <c r="AM281" i="27" s="1"/>
  <c r="P280" i="27"/>
  <c r="N280" i="27"/>
  <c r="AM280" i="27" s="1"/>
  <c r="P279" i="27"/>
  <c r="N279" i="27"/>
  <c r="AM279" i="27" s="1"/>
  <c r="P278" i="27"/>
  <c r="N278" i="27"/>
  <c r="AM278" i="27" s="1"/>
  <c r="P251" i="27"/>
  <c r="N251" i="27"/>
  <c r="AM251" i="27" s="1"/>
  <c r="P250" i="27"/>
  <c r="N250" i="27"/>
  <c r="AM250" i="27" s="1"/>
  <c r="P241" i="27"/>
  <c r="N241" i="27"/>
  <c r="AM241" i="27" s="1"/>
  <c r="P6" i="27"/>
  <c r="N6" i="27"/>
  <c r="H2" i="49"/>
  <c r="G2" i="49"/>
  <c r="E2" i="49"/>
  <c r="J8" i="35"/>
  <c r="H8" i="35"/>
  <c r="G8" i="35"/>
  <c r="P25" i="48"/>
  <c r="H114" i="48"/>
  <c r="L114" i="48"/>
  <c r="L119" i="48" s="1"/>
  <c r="N150" i="48"/>
  <c r="H174" i="48"/>
  <c r="L174" i="48"/>
  <c r="M185" i="48"/>
  <c r="P16" i="48"/>
  <c r="Q25" i="48"/>
  <c r="M114" i="48"/>
  <c r="M119" i="48" s="1"/>
  <c r="J146" i="48"/>
  <c r="J147" i="48" s="1"/>
  <c r="O150" i="48"/>
  <c r="M174" i="48"/>
  <c r="J184" i="48"/>
  <c r="N185" i="48"/>
  <c r="N114" i="48"/>
  <c r="N119" i="48" s="1"/>
  <c r="H150" i="48"/>
  <c r="L150" i="48"/>
  <c r="J173" i="48"/>
  <c r="O185" i="48"/>
  <c r="O114" i="48"/>
  <c r="P15" i="48"/>
  <c r="Q26" i="48"/>
  <c r="F174" i="48"/>
  <c r="F114" i="48"/>
  <c r="F119" i="48" s="1"/>
  <c r="F150" i="48"/>
  <c r="M80" i="48"/>
  <c r="G80" i="48"/>
  <c r="H80" i="48"/>
  <c r="K80" i="48"/>
  <c r="L80" i="48"/>
  <c r="J80" i="48"/>
  <c r="N80" i="48"/>
  <c r="E80" i="48"/>
  <c r="Q17" i="48"/>
  <c r="P17" i="48"/>
  <c r="K4" i="66" l="1"/>
  <c r="K116" i="66" s="1"/>
  <c r="K119" i="35"/>
  <c r="K120" i="35" s="1"/>
  <c r="O8" i="54"/>
  <c r="P8" i="54" s="1"/>
  <c r="R8" i="54" s="1"/>
  <c r="AO1292" i="27"/>
  <c r="G113" i="35"/>
  <c r="H119" i="35"/>
  <c r="J119" i="35"/>
  <c r="AM6" i="27"/>
  <c r="P135" i="48"/>
  <c r="P139" i="48"/>
  <c r="F58" i="58"/>
  <c r="L47" i="58"/>
  <c r="E115" i="48"/>
  <c r="M151" i="48"/>
  <c r="I69" i="48"/>
  <c r="I61" i="48"/>
  <c r="J127" i="48"/>
  <c r="L45" i="58"/>
  <c r="L44" i="58"/>
  <c r="T160" i="48"/>
  <c r="L40" i="58"/>
  <c r="J158" i="48"/>
  <c r="L48" i="58"/>
  <c r="K127" i="48"/>
  <c r="J61" i="48"/>
  <c r="Q122" i="48"/>
  <c r="Q131" i="48" s="1"/>
  <c r="O158" i="48"/>
  <c r="L41" i="58"/>
  <c r="D151" i="48"/>
  <c r="F57" i="58"/>
  <c r="L43" i="58"/>
  <c r="E158" i="48"/>
  <c r="M158" i="48"/>
  <c r="Q150" i="48"/>
  <c r="L46" i="58"/>
  <c r="L42" i="58"/>
  <c r="G151" i="48"/>
  <c r="F158" i="48"/>
  <c r="G61" i="48"/>
  <c r="O123" i="48"/>
  <c r="N158" i="48"/>
  <c r="H127" i="48"/>
  <c r="J53" i="48"/>
  <c r="F61" i="48"/>
  <c r="G158" i="48"/>
  <c r="H151" i="48"/>
  <c r="H115" i="48"/>
  <c r="E151" i="48"/>
  <c r="I158" i="48"/>
  <c r="G43" i="48"/>
  <c r="G47" i="48" s="1"/>
  <c r="L64" i="48"/>
  <c r="G56" i="48"/>
  <c r="Q107" i="48"/>
  <c r="D123" i="48"/>
  <c r="P122" i="48"/>
  <c r="P131" i="48" s="1"/>
  <c r="H48" i="48"/>
  <c r="M11" i="54"/>
  <c r="Q40" i="48"/>
  <c r="K61" i="48"/>
  <c r="J69" i="48"/>
  <c r="I43" i="48"/>
  <c r="I47" i="48" s="1"/>
  <c r="D127" i="48"/>
  <c r="N51" i="48"/>
  <c r="N53" i="48" s="1"/>
  <c r="I56" i="48"/>
  <c r="L115" i="48"/>
  <c r="O69" i="48"/>
  <c r="K151" i="48"/>
  <c r="M115" i="48"/>
  <c r="I127" i="48"/>
  <c r="H158" i="48"/>
  <c r="H119" i="48"/>
  <c r="J115" i="48"/>
  <c r="K43" i="48"/>
  <c r="D115" i="48"/>
  <c r="K69" i="48"/>
  <c r="E127" i="48"/>
  <c r="G53" i="48"/>
  <c r="M127" i="48"/>
  <c r="F127" i="48"/>
  <c r="E61" i="48"/>
  <c r="N115" i="48"/>
  <c r="F151" i="48"/>
  <c r="E64" i="48"/>
  <c r="L127" i="48"/>
  <c r="L56" i="48"/>
  <c r="F51" i="48"/>
  <c r="F53" i="48" s="1"/>
  <c r="L48" i="48"/>
  <c r="O115" i="48"/>
  <c r="J151" i="48"/>
  <c r="M61" i="48"/>
  <c r="M69" i="48"/>
  <c r="O151" i="48"/>
  <c r="N61" i="48"/>
  <c r="Q114" i="48"/>
  <c r="K158" i="48"/>
  <c r="T125" i="48"/>
  <c r="T129" i="48"/>
  <c r="K162" i="48"/>
  <c r="L158" i="48"/>
  <c r="G115" i="48"/>
  <c r="N69" i="48"/>
  <c r="N151" i="48"/>
  <c r="Q175" i="48"/>
  <c r="Q72" i="48"/>
  <c r="P80" i="48"/>
  <c r="P88" i="48"/>
  <c r="O119" i="48"/>
  <c r="Q38" i="48"/>
  <c r="Q118" i="48"/>
  <c r="Q184" i="48"/>
  <c r="Q185" i="48"/>
  <c r="L55" i="48"/>
  <c r="Q110" i="48"/>
  <c r="P72" i="48"/>
  <c r="P157" i="48"/>
  <c r="P166" i="48" s="1"/>
  <c r="Q172" i="48"/>
  <c r="Q173" i="48"/>
  <c r="P175" i="48"/>
  <c r="Q176" i="48"/>
  <c r="Q183" i="48"/>
  <c r="Q186" i="48"/>
  <c r="P187" i="48"/>
  <c r="Q157" i="48"/>
  <c r="Q162" i="48" s="1"/>
  <c r="O61" i="48"/>
  <c r="I151" i="48"/>
  <c r="E48" i="48"/>
  <c r="Q174" i="48"/>
  <c r="I115" i="48"/>
  <c r="H51" i="48"/>
  <c r="H53" i="48" s="1"/>
  <c r="L151" i="48"/>
  <c r="G127" i="48"/>
  <c r="P67" i="48"/>
  <c r="P69" i="48" s="1"/>
  <c r="N127" i="48"/>
  <c r="M162" i="48"/>
  <c r="N162" i="48"/>
  <c r="F56" i="48"/>
  <c r="N56" i="48"/>
  <c r="K56" i="48"/>
  <c r="N43" i="48"/>
  <c r="K51" i="48"/>
  <c r="K53" i="48" s="1"/>
  <c r="F43" i="48"/>
  <c r="J48" i="48"/>
  <c r="D51" i="48"/>
  <c r="J43" i="48"/>
  <c r="O51" i="48"/>
  <c r="O53" i="48" s="1"/>
  <c r="R722" i="27"/>
  <c r="S722" i="27" s="1"/>
  <c r="R6" i="27"/>
  <c r="H47" i="48"/>
  <c r="H45" i="48"/>
  <c r="D45" i="48"/>
  <c r="D47" i="48"/>
  <c r="L45" i="48"/>
  <c r="L47" i="48"/>
  <c r="D56" i="48"/>
  <c r="O56" i="48"/>
  <c r="H56" i="48"/>
  <c r="D48" i="48"/>
  <c r="R915" i="27"/>
  <c r="S915" i="27" s="1"/>
  <c r="R800" i="27"/>
  <c r="S800" i="27" s="1"/>
  <c r="O47" i="48"/>
  <c r="O45" i="48"/>
  <c r="E47" i="48"/>
  <c r="E45" i="48"/>
  <c r="M55" i="48"/>
  <c r="M53" i="48"/>
  <c r="M45" i="48"/>
  <c r="M47" i="48"/>
  <c r="F80" i="48"/>
  <c r="M56" i="48"/>
  <c r="P176" i="48"/>
  <c r="H71" i="48"/>
  <c r="D162" i="48"/>
  <c r="F115" i="48"/>
  <c r="M64" i="48"/>
  <c r="Q42" i="48"/>
  <c r="Q48" i="48" s="1"/>
  <c r="L61" i="48"/>
  <c r="L69" i="48"/>
  <c r="D158" i="48"/>
  <c r="Q59" i="48"/>
  <c r="P154" i="48"/>
  <c r="T133" i="48"/>
  <c r="Q146" i="48"/>
  <c r="Q147" i="48" s="1"/>
  <c r="Q50" i="48"/>
  <c r="E55" i="48"/>
  <c r="H61" i="48"/>
  <c r="H69" i="48"/>
  <c r="Q67" i="48"/>
  <c r="D61" i="48"/>
  <c r="P186" i="48"/>
  <c r="Q187" i="48"/>
  <c r="I80" i="48"/>
  <c r="P59" i="48"/>
  <c r="Q80" i="48"/>
  <c r="D80" i="48"/>
  <c r="E56" i="48"/>
  <c r="K115" i="48"/>
  <c r="I55" i="48"/>
  <c r="I147" i="48"/>
  <c r="R373" i="27"/>
  <c r="S373" i="27" s="1"/>
  <c r="R1204" i="27"/>
  <c r="S1204" i="27" s="1"/>
  <c r="R1240" i="27"/>
  <c r="S1240" i="27" s="1"/>
  <c r="R785" i="27"/>
  <c r="S785" i="27" s="1"/>
  <c r="R1202" i="27"/>
  <c r="S1202" i="27" s="1"/>
  <c r="R917" i="27"/>
  <c r="S917" i="27" s="1"/>
  <c r="R284" i="27"/>
  <c r="S284" i="27" s="1"/>
  <c r="R908" i="27"/>
  <c r="R1136" i="27"/>
  <c r="S1136" i="27" s="1"/>
  <c r="R739" i="27"/>
  <c r="S739" i="27" s="1"/>
  <c r="R1103" i="27"/>
  <c r="S1103" i="27" s="1"/>
  <c r="R751" i="27"/>
  <c r="S751" i="27" s="1"/>
  <c r="R485" i="27"/>
  <c r="S485" i="27" s="1"/>
  <c r="R922" i="27"/>
  <c r="S922" i="27" s="1"/>
  <c r="R1168" i="27"/>
  <c r="S1168" i="27" s="1"/>
  <c r="R806" i="27"/>
  <c r="S806" i="27" s="1"/>
  <c r="R745" i="27"/>
  <c r="S745" i="27" s="1"/>
  <c r="R1083" i="27"/>
  <c r="S1083" i="27" s="1"/>
  <c r="R967" i="27"/>
  <c r="S967" i="27" s="1"/>
  <c r="R1093" i="27"/>
  <c r="S1093" i="27" s="1"/>
  <c r="R293" i="27"/>
  <c r="S293" i="27" s="1"/>
  <c r="R535" i="27"/>
  <c r="S535" i="27" s="1"/>
  <c r="R527" i="27"/>
  <c r="S527" i="27" s="1"/>
  <c r="R766" i="27"/>
  <c r="S766" i="27" s="1"/>
  <c r="R531" i="27"/>
  <c r="S531" i="27" s="1"/>
  <c r="R1111" i="27"/>
  <c r="S1111" i="27" s="1"/>
  <c r="R1013" i="27"/>
  <c r="S1013" i="27" s="1"/>
  <c r="R294" i="27"/>
  <c r="S294" i="27" s="1"/>
  <c r="R1001" i="27"/>
  <c r="S1001" i="27" s="1"/>
  <c r="R975" i="27"/>
  <c r="S975" i="27" s="1"/>
  <c r="R543" i="27"/>
  <c r="S543" i="27" s="1"/>
  <c r="R1017" i="27"/>
  <c r="S1017" i="27" s="1"/>
  <c r="R929" i="27"/>
  <c r="S929" i="27" s="1"/>
  <c r="R1061" i="27"/>
  <c r="S1061" i="27" s="1"/>
  <c r="R1099" i="27"/>
  <c r="S1099" i="27" s="1"/>
  <c r="R1243" i="27"/>
  <c r="S1243" i="27" s="1"/>
  <c r="R338" i="27"/>
  <c r="S338" i="27" s="1"/>
  <c r="R1170" i="27"/>
  <c r="S1170" i="27" s="1"/>
  <c r="R820" i="27"/>
  <c r="S820" i="27" s="1"/>
  <c r="R899" i="27"/>
  <c r="S899" i="27" s="1"/>
  <c r="R523" i="27"/>
  <c r="S523" i="27" s="1"/>
  <c r="R1092" i="27"/>
  <c r="S1092" i="27" s="1"/>
  <c r="R1218" i="27"/>
  <c r="S1218" i="27" s="1"/>
  <c r="R297" i="27"/>
  <c r="S297" i="27" s="1"/>
  <c r="R384" i="27"/>
  <c r="S384" i="27" s="1"/>
  <c r="R762" i="27"/>
  <c r="S762" i="27" s="1"/>
  <c r="R863" i="27"/>
  <c r="R901" i="27"/>
  <c r="R912" i="27"/>
  <c r="S912" i="27" s="1"/>
  <c r="R920" i="27"/>
  <c r="S920" i="27" s="1"/>
  <c r="R947" i="27"/>
  <c r="S947" i="27" s="1"/>
  <c r="R1046" i="27"/>
  <c r="S1046" i="27" s="1"/>
  <c r="R1097" i="27"/>
  <c r="S1097" i="27" s="1"/>
  <c r="R1231" i="27"/>
  <c r="S1231" i="27" s="1"/>
  <c r="R578" i="27"/>
  <c r="S578" i="27" s="1"/>
  <c r="R582" i="27"/>
  <c r="S582" i="27" s="1"/>
  <c r="R638" i="27"/>
  <c r="S638" i="27" s="1"/>
  <c r="R666" i="27"/>
  <c r="S666" i="27" s="1"/>
  <c r="R678" i="27"/>
  <c r="S678" i="27" s="1"/>
  <c r="R682" i="27"/>
  <c r="R686" i="27"/>
  <c r="R404" i="27"/>
  <c r="S404" i="27" s="1"/>
  <c r="R412" i="27"/>
  <c r="S412" i="27" s="1"/>
  <c r="R416" i="27"/>
  <c r="S416" i="27" s="1"/>
  <c r="R440" i="27"/>
  <c r="S440" i="27" s="1"/>
  <c r="R448" i="27"/>
  <c r="S448" i="27" s="1"/>
  <c r="R452" i="27"/>
  <c r="S452" i="27" s="1"/>
  <c r="R460" i="27"/>
  <c r="S460" i="27" s="1"/>
  <c r="R516" i="27"/>
  <c r="S516" i="27" s="1"/>
  <c r="R520" i="27"/>
  <c r="S520" i="27" s="1"/>
  <c r="R532" i="27"/>
  <c r="S532" i="27" s="1"/>
  <c r="R548" i="27"/>
  <c r="S548" i="27" s="1"/>
  <c r="R556" i="27"/>
  <c r="S556" i="27" s="1"/>
  <c r="R942" i="27"/>
  <c r="R979" i="27"/>
  <c r="S979" i="27" s="1"/>
  <c r="R992" i="27"/>
  <c r="S992" i="27" s="1"/>
  <c r="R941" i="27"/>
  <c r="S941" i="27" s="1"/>
  <c r="R1116" i="27"/>
  <c r="S1116" i="27" s="1"/>
  <c r="R1251" i="27"/>
  <c r="S1251" i="27" s="1"/>
  <c r="R374" i="27"/>
  <c r="S374" i="27" s="1"/>
  <c r="R398" i="27"/>
  <c r="S398" i="27" s="1"/>
  <c r="R776" i="27"/>
  <c r="R861" i="27"/>
  <c r="S861" i="27" s="1"/>
  <c r="R910" i="27"/>
  <c r="S910" i="27" s="1"/>
  <c r="R918" i="27"/>
  <c r="S918" i="27" s="1"/>
  <c r="R1248" i="27"/>
  <c r="S1248" i="27" s="1"/>
  <c r="R599" i="27"/>
  <c r="S599" i="27" s="1"/>
  <c r="R651" i="27"/>
  <c r="S651" i="27" s="1"/>
  <c r="R691" i="27"/>
  <c r="S691" i="27" s="1"/>
  <c r="R413" i="27"/>
  <c r="S413" i="27" s="1"/>
  <c r="R441" i="27"/>
  <c r="S441" i="27" s="1"/>
  <c r="R453" i="27"/>
  <c r="S453" i="27" s="1"/>
  <c r="R465" i="27"/>
  <c r="S465" i="27" s="1"/>
  <c r="R477" i="27"/>
  <c r="S477" i="27" s="1"/>
  <c r="R521" i="27"/>
  <c r="S521" i="27" s="1"/>
  <c r="R553" i="27"/>
  <c r="S553" i="27" s="1"/>
  <c r="R385" i="27"/>
  <c r="S385" i="27" s="1"/>
  <c r="R872" i="27"/>
  <c r="R921" i="27"/>
  <c r="S921" i="27" s="1"/>
  <c r="R924" i="27"/>
  <c r="S924" i="27" s="1"/>
  <c r="R940" i="27"/>
  <c r="S940" i="27" s="1"/>
  <c r="R1063" i="27"/>
  <c r="S1063" i="27" s="1"/>
  <c r="R1106" i="27"/>
  <c r="S1106" i="27" s="1"/>
  <c r="R1130" i="27"/>
  <c r="S1130" i="27" s="1"/>
  <c r="R1157" i="27"/>
  <c r="S1157" i="27" s="1"/>
  <c r="R576" i="27"/>
  <c r="S576" i="27" s="1"/>
  <c r="R813" i="27"/>
  <c r="S813" i="27" s="1"/>
  <c r="R1084" i="27"/>
  <c r="S1084" i="27" s="1"/>
  <c r="R1124" i="27"/>
  <c r="S1124" i="27" s="1"/>
  <c r="R596" i="27"/>
  <c r="S596" i="27" s="1"/>
  <c r="R648" i="27"/>
  <c r="S648" i="27" s="1"/>
  <c r="R724" i="27"/>
  <c r="S724" i="27" s="1"/>
  <c r="R732" i="27"/>
  <c r="S732" i="27" s="1"/>
  <c r="R402" i="27"/>
  <c r="S402" i="27" s="1"/>
  <c r="R430" i="27"/>
  <c r="S430" i="27" s="1"/>
  <c r="R438" i="27"/>
  <c r="S438" i="27" s="1"/>
  <c r="R450" i="27"/>
  <c r="S450" i="27" s="1"/>
  <c r="R466" i="27"/>
  <c r="S466" i="27" s="1"/>
  <c r="R470" i="27"/>
  <c r="S470" i="27" s="1"/>
  <c r="R494" i="27"/>
  <c r="S494" i="27" s="1"/>
  <c r="R514" i="27"/>
  <c r="S514" i="27" s="1"/>
  <c r="R538" i="27"/>
  <c r="S538" i="27" s="1"/>
  <c r="R542" i="27"/>
  <c r="S542" i="27" s="1"/>
  <c r="R566" i="27"/>
  <c r="S566" i="27" s="1"/>
  <c r="R570" i="27"/>
  <c r="S570" i="27" s="1"/>
  <c r="R850" i="27"/>
  <c r="S850" i="27" s="1"/>
  <c r="R758" i="27"/>
  <c r="S758" i="27" s="1"/>
  <c r="R956" i="27"/>
  <c r="S956" i="27" s="1"/>
  <c r="R1219" i="27"/>
  <c r="S1219" i="27" s="1"/>
  <c r="R1235" i="27"/>
  <c r="S1235" i="27" s="1"/>
  <c r="R377" i="27"/>
  <c r="S377" i="27" s="1"/>
  <c r="R828" i="27"/>
  <c r="S828" i="27" s="1"/>
  <c r="R1133" i="27"/>
  <c r="S1133" i="27" s="1"/>
  <c r="R1210" i="27"/>
  <c r="S1210" i="27" s="1"/>
  <c r="R1223" i="27"/>
  <c r="S1223" i="27" s="1"/>
  <c r="R902" i="27"/>
  <c r="S902" i="27" s="1"/>
  <c r="R317" i="27"/>
  <c r="S317" i="27" s="1"/>
  <c r="R911" i="27"/>
  <c r="S911" i="27" s="1"/>
  <c r="R930" i="27"/>
  <c r="S930" i="27" s="1"/>
  <c r="R946" i="27"/>
  <c r="S946" i="27" s="1"/>
  <c r="R994" i="27"/>
  <c r="S994" i="27" s="1"/>
  <c r="R1018" i="27"/>
  <c r="S1018" i="27" s="1"/>
  <c r="R1163" i="27"/>
  <c r="S1163" i="27" s="1"/>
  <c r="R639" i="27"/>
  <c r="R457" i="27"/>
  <c r="S457" i="27" s="1"/>
  <c r="R742" i="27"/>
  <c r="S742" i="27" s="1"/>
  <c r="R935" i="27"/>
  <c r="S935" i="27" s="1"/>
  <c r="R1207" i="27"/>
  <c r="S1207" i="27" s="1"/>
  <c r="R786" i="27"/>
  <c r="S786" i="27" s="1"/>
  <c r="R309" i="27"/>
  <c r="S309" i="27" s="1"/>
  <c r="R347" i="27"/>
  <c r="S347" i="27" s="1"/>
  <c r="R989" i="27"/>
  <c r="S989" i="27" s="1"/>
  <c r="R1115" i="27"/>
  <c r="S1115" i="27" s="1"/>
  <c r="R1123" i="27"/>
  <c r="S1123" i="27" s="1"/>
  <c r="R1217" i="27"/>
  <c r="S1217" i="27" s="1"/>
  <c r="R1244" i="27"/>
  <c r="S1244" i="27" s="1"/>
  <c r="R541" i="27"/>
  <c r="S541" i="27" s="1"/>
  <c r="R589" i="27"/>
  <c r="S589" i="27" s="1"/>
  <c r="R609" i="27"/>
  <c r="S609" i="27" s="1"/>
  <c r="R621" i="27"/>
  <c r="S621" i="27" s="1"/>
  <c r="R629" i="27"/>
  <c r="S629" i="27" s="1"/>
  <c r="R653" i="27"/>
  <c r="S653" i="27" s="1"/>
  <c r="R669" i="27"/>
  <c r="R677" i="27"/>
  <c r="S677" i="27" s="1"/>
  <c r="R729" i="27"/>
  <c r="S729" i="27" s="1"/>
  <c r="R415" i="27"/>
  <c r="S415" i="27" s="1"/>
  <c r="R423" i="27"/>
  <c r="S423" i="27" s="1"/>
  <c r="R439" i="27"/>
  <c r="S439" i="27" s="1"/>
  <c r="R447" i="27"/>
  <c r="S447" i="27" s="1"/>
  <c r="R471" i="27"/>
  <c r="S471" i="27" s="1"/>
  <c r="R475" i="27"/>
  <c r="S475" i="27" s="1"/>
  <c r="R547" i="27"/>
  <c r="S547" i="27" s="1"/>
  <c r="R551" i="27"/>
  <c r="S551" i="27" s="1"/>
  <c r="R563" i="27"/>
  <c r="S563" i="27" s="1"/>
  <c r="R845" i="27"/>
  <c r="S845" i="27" s="1"/>
  <c r="R1022" i="27"/>
  <c r="S1022" i="27" s="1"/>
  <c r="R1076" i="27"/>
  <c r="S1076" i="27" s="1"/>
  <c r="R301" i="27"/>
  <c r="S301" i="27" s="1"/>
  <c r="R357" i="27"/>
  <c r="S357" i="27" s="1"/>
  <c r="R980" i="27"/>
  <c r="S980" i="27" s="1"/>
  <c r="R914" i="27"/>
  <c r="S914" i="27" s="1"/>
  <c r="R1176" i="27"/>
  <c r="S1176" i="27" s="1"/>
  <c r="R780" i="27"/>
  <c r="S780" i="27" s="1"/>
  <c r="R875" i="27"/>
  <c r="R285" i="27"/>
  <c r="S285" i="27" s="1"/>
  <c r="R302" i="27"/>
  <c r="S302" i="27" s="1"/>
  <c r="R350" i="27"/>
  <c r="S350" i="27" s="1"/>
  <c r="R868" i="27"/>
  <c r="S868" i="27" s="1"/>
  <c r="R909" i="27"/>
  <c r="S909" i="27" s="1"/>
  <c r="R1000" i="27"/>
  <c r="S1000" i="27" s="1"/>
  <c r="R1008" i="27"/>
  <c r="S1008" i="27" s="1"/>
  <c r="R1016" i="27"/>
  <c r="S1016" i="27" s="1"/>
  <c r="R1035" i="27"/>
  <c r="S1035" i="27" s="1"/>
  <c r="R1086" i="27"/>
  <c r="S1086" i="27" s="1"/>
  <c r="R1118" i="27"/>
  <c r="S1118" i="27" s="1"/>
  <c r="R1196" i="27"/>
  <c r="S1196" i="27" s="1"/>
  <c r="R417" i="27"/>
  <c r="S417" i="27" s="1"/>
  <c r="R916" i="27"/>
  <c r="R1072" i="27"/>
  <c r="R1096" i="27"/>
  <c r="S1096" i="27" s="1"/>
  <c r="R981" i="27"/>
  <c r="S981" i="27" s="1"/>
  <c r="R1053" i="27"/>
  <c r="S1053" i="27" s="1"/>
  <c r="R913" i="27"/>
  <c r="S913" i="27" s="1"/>
  <c r="R1117" i="27"/>
  <c r="R1198" i="27"/>
  <c r="S1198" i="27" s="1"/>
  <c r="R783" i="27"/>
  <c r="S783" i="27" s="1"/>
  <c r="R1005" i="27"/>
  <c r="S1005" i="27" s="1"/>
  <c r="R743" i="27"/>
  <c r="S743" i="27" s="1"/>
  <c r="R1193" i="27"/>
  <c r="S1193" i="27" s="1"/>
  <c r="R400" i="27"/>
  <c r="S400" i="27" s="1"/>
  <c r="R1192" i="27"/>
  <c r="S1192" i="27" s="1"/>
  <c r="R973" i="27"/>
  <c r="S973" i="27" s="1"/>
  <c r="R1228" i="27"/>
  <c r="S1228" i="27" s="1"/>
  <c r="R808" i="27"/>
  <c r="R897" i="27"/>
  <c r="S897" i="27" s="1"/>
  <c r="R1149" i="27"/>
  <c r="S1149" i="27" s="1"/>
  <c r="R767" i="27"/>
  <c r="S767" i="27" s="1"/>
  <c r="R1155" i="27"/>
  <c r="S1155" i="27" s="1"/>
  <c r="R983" i="27"/>
  <c r="S983" i="27" s="1"/>
  <c r="R335" i="27"/>
  <c r="S335" i="27" s="1"/>
  <c r="R524" i="27"/>
  <c r="S524" i="27" s="1"/>
  <c r="R557" i="27"/>
  <c r="R846" i="27"/>
  <c r="S846" i="27" s="1"/>
  <c r="R798" i="27"/>
  <c r="S798" i="27" s="1"/>
  <c r="R1238" i="27"/>
  <c r="S1238" i="27" s="1"/>
  <c r="R1131" i="27"/>
  <c r="S1131" i="27" s="1"/>
  <c r="R759" i="27"/>
  <c r="S759" i="27" s="1"/>
  <c r="R336" i="27"/>
  <c r="S336" i="27" s="1"/>
  <c r="R971" i="27"/>
  <c r="S971" i="27" s="1"/>
  <c r="R498" i="27"/>
  <c r="S498" i="27" s="1"/>
  <c r="R830" i="27"/>
  <c r="S830" i="27" s="1"/>
  <c r="R794" i="27"/>
  <c r="S794" i="27" s="1"/>
  <c r="R565" i="27"/>
  <c r="S565" i="27" s="1"/>
  <c r="R1255" i="27"/>
  <c r="S1255" i="27" s="1"/>
  <c r="R1047" i="27"/>
  <c r="S1047" i="27" s="1"/>
  <c r="R790" i="27"/>
  <c r="S790" i="27" s="1"/>
  <c r="R838" i="27"/>
  <c r="S838" i="27" s="1"/>
  <c r="R906" i="27"/>
  <c r="R652" i="27"/>
  <c r="S652" i="27" s="1"/>
  <c r="R1057" i="27"/>
  <c r="R1041" i="27"/>
  <c r="S1041" i="27" s="1"/>
  <c r="R1105" i="27"/>
  <c r="S1105" i="27" s="1"/>
  <c r="R1195" i="27"/>
  <c r="S1195" i="27" s="1"/>
  <c r="R643" i="27"/>
  <c r="R1068" i="27"/>
  <c r="S1068" i="27" s="1"/>
  <c r="R1134" i="27"/>
  <c r="S1134" i="27" s="1"/>
  <c r="R984" i="27"/>
  <c r="S984" i="27" s="1"/>
  <c r="R1029" i="27"/>
  <c r="S1029" i="27" s="1"/>
  <c r="R832" i="27"/>
  <c r="S832" i="27" s="1"/>
  <c r="R810" i="27"/>
  <c r="S810" i="27" s="1"/>
  <c r="R1184" i="27"/>
  <c r="S1184" i="27" s="1"/>
  <c r="R1227" i="27"/>
  <c r="S1227" i="27" s="1"/>
  <c r="R1122" i="27"/>
  <c r="S1122" i="27" s="1"/>
  <c r="R372" i="27"/>
  <c r="S372" i="27" s="1"/>
  <c r="R1164" i="27"/>
  <c r="S1164" i="27" s="1"/>
  <c r="R1187" i="27"/>
  <c r="S1187" i="27" s="1"/>
  <c r="R870" i="27"/>
  <c r="S870" i="27" s="1"/>
  <c r="R1156" i="27"/>
  <c r="S1156" i="27" s="1"/>
  <c r="R368" i="27"/>
  <c r="S368" i="27" s="1"/>
  <c r="R731" i="27"/>
  <c r="S731" i="27" s="1"/>
  <c r="R623" i="27"/>
  <c r="S623" i="27" s="1"/>
  <c r="R409" i="27"/>
  <c r="S409" i="27" s="1"/>
  <c r="R584" i="27"/>
  <c r="R428" i="27"/>
  <c r="S428" i="27" s="1"/>
  <c r="R1045" i="27"/>
  <c r="S1045" i="27" s="1"/>
  <c r="R1160" i="27"/>
  <c r="S1160" i="27" s="1"/>
  <c r="R966" i="27"/>
  <c r="S966" i="27" s="1"/>
  <c r="R1125" i="27"/>
  <c r="S1125" i="27" s="1"/>
  <c r="R1080" i="27"/>
  <c r="S1080" i="27" s="1"/>
  <c r="R351" i="27"/>
  <c r="S351" i="27" s="1"/>
  <c r="R707" i="27"/>
  <c r="S707" i="27" s="1"/>
  <c r="R727" i="27"/>
  <c r="S727" i="27" s="1"/>
  <c r="R421" i="27"/>
  <c r="S421" i="27" s="1"/>
  <c r="R1144" i="27"/>
  <c r="S1144" i="27" s="1"/>
  <c r="R1172" i="27"/>
  <c r="S1172" i="27" s="1"/>
  <c r="R343" i="27"/>
  <c r="S343" i="27" s="1"/>
  <c r="R711" i="27"/>
  <c r="S711" i="27" s="1"/>
  <c r="R683" i="27"/>
  <c r="S683" i="27" s="1"/>
  <c r="R696" i="27"/>
  <c r="S696" i="27" s="1"/>
  <c r="R695" i="27"/>
  <c r="S695" i="27" s="1"/>
  <c r="R718" i="27"/>
  <c r="S718" i="27" s="1"/>
  <c r="R704" i="27"/>
  <c r="S704" i="27" s="1"/>
  <c r="R1142" i="27"/>
  <c r="S1142" i="27" s="1"/>
  <c r="R1049" i="27"/>
  <c r="S1049" i="27" s="1"/>
  <c r="R893" i="27"/>
  <c r="S893" i="27" s="1"/>
  <c r="R1037" i="27"/>
  <c r="S1037" i="27" s="1"/>
  <c r="R788" i="27"/>
  <c r="S788" i="27" s="1"/>
  <c r="R841" i="27"/>
  <c r="S841" i="27" s="1"/>
  <c r="R812" i="27"/>
  <c r="S812" i="27" s="1"/>
  <c r="R763" i="27"/>
  <c r="S763" i="27" s="1"/>
  <c r="R950" i="27"/>
  <c r="S950" i="27" s="1"/>
  <c r="R251" i="27"/>
  <c r="S251" i="27" s="1"/>
  <c r="R1178" i="27"/>
  <c r="S1178" i="27" s="1"/>
  <c r="R824" i="27"/>
  <c r="S824" i="27" s="1"/>
  <c r="R963" i="27"/>
  <c r="S963" i="27" s="1"/>
  <c r="R865" i="27"/>
  <c r="S865" i="27" s="1"/>
  <c r="R327" i="27"/>
  <c r="S327" i="27" s="1"/>
  <c r="R684" i="27"/>
  <c r="R644" i="27"/>
  <c r="S644" i="27" s="1"/>
  <c r="R504" i="27"/>
  <c r="S504" i="27" s="1"/>
  <c r="R437" i="27"/>
  <c r="S437" i="27" s="1"/>
  <c r="R1148" i="27"/>
  <c r="S1148" i="27" s="1"/>
  <c r="R1033" i="27"/>
  <c r="S1033" i="27" s="1"/>
  <c r="R295" i="27"/>
  <c r="S295" i="27" s="1"/>
  <c r="AG295" i="27" s="1"/>
  <c r="R1152" i="27"/>
  <c r="S1152" i="27" s="1"/>
  <c r="R757" i="27"/>
  <c r="R1088" i="27"/>
  <c r="S1088" i="27" s="1"/>
  <c r="R1203" i="27"/>
  <c r="S1203" i="27" s="1"/>
  <c r="R319" i="27"/>
  <c r="S319" i="27" s="1"/>
  <c r="R660" i="27"/>
  <c r="S660" i="27" s="1"/>
  <c r="R600" i="27"/>
  <c r="S600" i="27" s="1"/>
  <c r="R506" i="27"/>
  <c r="S506" i="27" s="1"/>
  <c r="R670" i="27"/>
  <c r="S670" i="27" s="1"/>
  <c r="R612" i="27"/>
  <c r="R456" i="27"/>
  <c r="S456" i="27" s="1"/>
  <c r="R1197" i="27"/>
  <c r="S1197" i="27" s="1"/>
  <c r="R1128" i="27"/>
  <c r="S1128" i="27" s="1"/>
  <c r="R982" i="27"/>
  <c r="S982" i="27" s="1"/>
  <c r="R782" i="27"/>
  <c r="S782" i="27" s="1"/>
  <c r="R369" i="27"/>
  <c r="S369" i="27" s="1"/>
  <c r="R389" i="27"/>
  <c r="S389" i="27" s="1"/>
  <c r="R296" i="27"/>
  <c r="S296" i="27" s="1"/>
  <c r="AG296" i="27" s="1"/>
  <c r="R1006" i="27"/>
  <c r="S1006" i="27" s="1"/>
  <c r="R753" i="27"/>
  <c r="S753" i="27" s="1"/>
  <c r="R1212" i="27"/>
  <c r="S1212" i="27" s="1"/>
  <c r="R1091" i="27"/>
  <c r="S1091" i="27" s="1"/>
  <c r="R840" i="27"/>
  <c r="S840" i="27" s="1"/>
  <c r="R934" i="27"/>
  <c r="S934" i="27" s="1"/>
  <c r="R874" i="27"/>
  <c r="S874" i="27" s="1"/>
  <c r="R907" i="27"/>
  <c r="S907" i="27" s="1"/>
  <c r="R394" i="27"/>
  <c r="S394" i="27" s="1"/>
  <c r="R321" i="27"/>
  <c r="S321" i="27" s="1"/>
  <c r="R640" i="27"/>
  <c r="S640" i="27" s="1"/>
  <c r="R626" i="27"/>
  <c r="S626" i="27" s="1"/>
  <c r="R573" i="27"/>
  <c r="R508" i="27"/>
  <c r="S508" i="27" s="1"/>
  <c r="R403" i="27"/>
  <c r="S403" i="27" s="1"/>
  <c r="R805" i="27"/>
  <c r="S805" i="27" s="1"/>
  <c r="R1021" i="27"/>
  <c r="S1021" i="27" s="1"/>
  <c r="R960" i="27"/>
  <c r="S960" i="27" s="1"/>
  <c r="R559" i="27"/>
  <c r="R499" i="27"/>
  <c r="S499" i="27" s="1"/>
  <c r="L1292" i="27"/>
  <c r="R1181" i="27"/>
  <c r="S1181" i="27" s="1"/>
  <c r="R1246" i="27"/>
  <c r="S1246" i="27" s="1"/>
  <c r="R1067" i="27"/>
  <c r="S1067" i="27" s="1"/>
  <c r="R803" i="27"/>
  <c r="S803" i="27" s="1"/>
  <c r="R774" i="27"/>
  <c r="S774" i="27" s="1"/>
  <c r="R937" i="27"/>
  <c r="S937" i="27" s="1"/>
  <c r="R308" i="27"/>
  <c r="S308" i="27" s="1"/>
  <c r="R829" i="27"/>
  <c r="S829" i="27" s="1"/>
  <c r="R819" i="27"/>
  <c r="S819" i="27" s="1"/>
  <c r="R787" i="27"/>
  <c r="S787" i="27" s="1"/>
  <c r="R361" i="27"/>
  <c r="S361" i="27" s="1"/>
  <c r="R399" i="27"/>
  <c r="S399" i="27" s="1"/>
  <c r="R821" i="27"/>
  <c r="S821" i="27" s="1"/>
  <c r="R741" i="27"/>
  <c r="S741" i="27" s="1"/>
  <c r="R1169" i="27"/>
  <c r="S1169" i="27" s="1"/>
  <c r="R837" i="27"/>
  <c r="S837" i="27" s="1"/>
  <c r="R877" i="27"/>
  <c r="S877" i="27" s="1"/>
  <c r="R581" i="27"/>
  <c r="S581" i="27" s="1"/>
  <c r="R419" i="27"/>
  <c r="S419" i="27" s="1"/>
  <c r="R436" i="27"/>
  <c r="S436" i="27" s="1"/>
  <c r="R680" i="27"/>
  <c r="R779" i="27"/>
  <c r="S779" i="27" s="1"/>
  <c r="R882" i="27"/>
  <c r="S882" i="27" s="1"/>
  <c r="R784" i="27"/>
  <c r="S784" i="27" s="1"/>
  <c r="R1112" i="27"/>
  <c r="S1112" i="27" s="1"/>
  <c r="R376" i="27"/>
  <c r="S376" i="27" s="1"/>
  <c r="R968" i="27"/>
  <c r="S968" i="27" s="1"/>
  <c r="R1048" i="27"/>
  <c r="S1048" i="27" s="1"/>
  <c r="R1179" i="27"/>
  <c r="S1179" i="27" s="1"/>
  <c r="R926" i="27"/>
  <c r="S926" i="27" s="1"/>
  <c r="R772" i="27"/>
  <c r="S772" i="27" s="1"/>
  <c r="R864" i="27"/>
  <c r="S864" i="27" s="1"/>
  <c r="R316" i="27"/>
  <c r="S316" i="27" s="1"/>
  <c r="R250" i="27"/>
  <c r="S250" i="27" s="1"/>
  <c r="R777" i="27"/>
  <c r="S777" i="27" s="1"/>
  <c r="R332" i="27"/>
  <c r="S332" i="27" s="1"/>
  <c r="R1222" i="27"/>
  <c r="S1222" i="27" s="1"/>
  <c r="R324" i="27"/>
  <c r="S324" i="27" s="1"/>
  <c r="R353" i="27"/>
  <c r="S353" i="27" s="1"/>
  <c r="R1165" i="27"/>
  <c r="S1165" i="27" s="1"/>
  <c r="R1019" i="27"/>
  <c r="R1032" i="27"/>
  <c r="R1011" i="27"/>
  <c r="S1011" i="27" s="1"/>
  <c r="R770" i="27"/>
  <c r="S770" i="27" s="1"/>
  <c r="R816" i="27"/>
  <c r="S816" i="27" s="1"/>
  <c r="R306" i="27"/>
  <c r="S306" i="27" s="1"/>
  <c r="R1120" i="27"/>
  <c r="S1120" i="27" s="1"/>
  <c r="R1141" i="27"/>
  <c r="S1141" i="27" s="1"/>
  <c r="R354" i="27"/>
  <c r="S354" i="27" s="1"/>
  <c r="R1075" i="27"/>
  <c r="R1107" i="27"/>
  <c r="S1107" i="27" s="1"/>
  <c r="R904" i="27"/>
  <c r="S904" i="27" s="1"/>
  <c r="R305" i="27"/>
  <c r="S305" i="27" s="1"/>
  <c r="R668" i="27"/>
  <c r="R624" i="27"/>
  <c r="S624" i="27" s="1"/>
  <c r="R728" i="27"/>
  <c r="S728" i="27" s="1"/>
  <c r="R414" i="27"/>
  <c r="S414" i="27" s="1"/>
  <c r="R472" i="27"/>
  <c r="S472" i="27" s="1"/>
  <c r="R407" i="27"/>
  <c r="S407" i="27" s="1"/>
  <c r="R487" i="27"/>
  <c r="S487" i="27" s="1"/>
  <c r="R733" i="27"/>
  <c r="S733" i="27" s="1"/>
  <c r="R725" i="27"/>
  <c r="R990" i="27"/>
  <c r="S990" i="27" s="1"/>
  <c r="R932" i="27"/>
  <c r="S932" i="27" s="1"/>
  <c r="R1175" i="27"/>
  <c r="S1175" i="27" s="1"/>
  <c r="R1104" i="27"/>
  <c r="S1104" i="27" s="1"/>
  <c r="R286" i="27"/>
  <c r="S286" i="27" s="1"/>
  <c r="R1139" i="27"/>
  <c r="S1139" i="27" s="1"/>
  <c r="R894" i="27"/>
  <c r="S894" i="27" s="1"/>
  <c r="R1024" i="27"/>
  <c r="S1024" i="27" s="1"/>
  <c r="R764" i="27"/>
  <c r="S764" i="27" s="1"/>
  <c r="R710" i="27"/>
  <c r="R519" i="27"/>
  <c r="S519" i="27" s="1"/>
  <c r="R799" i="27"/>
  <c r="S799" i="27" s="1"/>
  <c r="R1241" i="27"/>
  <c r="S1241" i="27" s="1"/>
  <c r="R1254" i="27"/>
  <c r="S1254" i="27" s="1"/>
  <c r="R1213" i="27"/>
  <c r="S1213" i="27" s="1"/>
  <c r="R1135" i="27"/>
  <c r="S1135" i="27" s="1"/>
  <c r="R1095" i="27"/>
  <c r="S1095" i="27" s="1"/>
  <c r="R1089" i="27"/>
  <c r="S1089" i="27" s="1"/>
  <c r="R1025" i="27"/>
  <c r="S1025" i="27" s="1"/>
  <c r="R925" i="27"/>
  <c r="S925" i="27" s="1"/>
  <c r="R811" i="27"/>
  <c r="S811" i="27" s="1"/>
  <c r="R892" i="27"/>
  <c r="S892" i="27" s="1"/>
  <c r="R1015" i="27"/>
  <c r="S1015" i="27" s="1"/>
  <c r="R318" i="27"/>
  <c r="S318" i="27" s="1"/>
  <c r="R283" i="27"/>
  <c r="S283" i="27" s="1"/>
  <c r="R287" i="27"/>
  <c r="S287" i="27" s="1"/>
  <c r="R1056" i="27"/>
  <c r="S1056" i="27" s="1"/>
  <c r="R279" i="27"/>
  <c r="S279" i="27" s="1"/>
  <c r="R965" i="27"/>
  <c r="S965" i="27" s="1"/>
  <c r="R744" i="27"/>
  <c r="S744" i="27" s="1"/>
  <c r="R1129" i="27"/>
  <c r="S1129" i="27" s="1"/>
  <c r="R781" i="27"/>
  <c r="S781" i="27" s="1"/>
  <c r="R795" i="27"/>
  <c r="S795" i="27" s="1"/>
  <c r="R1040" i="27"/>
  <c r="S1040" i="27" s="1"/>
  <c r="R842" i="27"/>
  <c r="S842" i="27" s="1"/>
  <c r="R1062" i="27"/>
  <c r="S1062" i="27" s="1"/>
  <c r="R1247" i="27"/>
  <c r="S1247" i="27" s="1"/>
  <c r="R1189" i="27"/>
  <c r="S1189" i="27" s="1"/>
  <c r="R771" i="27"/>
  <c r="S771" i="27" s="1"/>
  <c r="R1236" i="27"/>
  <c r="S1236" i="27" s="1"/>
  <c r="R1028" i="27"/>
  <c r="S1028" i="27" s="1"/>
  <c r="R740" i="27"/>
  <c r="S740" i="27" s="1"/>
  <c r="R325" i="27"/>
  <c r="S325" i="27" s="1"/>
  <c r="R337" i="27"/>
  <c r="S337" i="27" s="1"/>
  <c r="R750" i="27"/>
  <c r="S750" i="27" s="1"/>
  <c r="R720" i="27"/>
  <c r="S720" i="27" s="1"/>
  <c r="R410" i="27"/>
  <c r="S410" i="27" s="1"/>
  <c r="R422" i="27"/>
  <c r="S422" i="27" s="1"/>
  <c r="R898" i="27"/>
  <c r="S898" i="27" s="1"/>
  <c r="R365" i="27"/>
  <c r="S365" i="27" s="1"/>
  <c r="R1002" i="27"/>
  <c r="R1010" i="27"/>
  <c r="S1010" i="27" s="1"/>
  <c r="R1055" i="27"/>
  <c r="S1055" i="27" s="1"/>
  <c r="R340" i="27"/>
  <c r="S340" i="27" s="1"/>
  <c r="R363" i="27"/>
  <c r="S363" i="27" s="1"/>
  <c r="R388" i="27"/>
  <c r="S388" i="27" s="1"/>
  <c r="R1250" i="27"/>
  <c r="S1250" i="27" s="1"/>
  <c r="R1137" i="27"/>
  <c r="S1137" i="27" s="1"/>
  <c r="R1030" i="27"/>
  <c r="R299" i="27"/>
  <c r="S299" i="27" s="1"/>
  <c r="R1073" i="27"/>
  <c r="S1073" i="27" s="1"/>
  <c r="R754" i="27"/>
  <c r="S754" i="27" s="1"/>
  <c r="R525" i="27"/>
  <c r="R529" i="27"/>
  <c r="S529" i="27" s="1"/>
  <c r="R533" i="27"/>
  <c r="R1242" i="27"/>
  <c r="S1242" i="27" s="1"/>
  <c r="R1208" i="27"/>
  <c r="S1208" i="27" s="1"/>
  <c r="R1126" i="27"/>
  <c r="S1126" i="27" s="1"/>
  <c r="R809" i="27"/>
  <c r="S809" i="27" s="1"/>
  <c r="R1012" i="27"/>
  <c r="S1012" i="27" s="1"/>
  <c r="R314" i="27"/>
  <c r="S314" i="27" s="1"/>
  <c r="R1249" i="27"/>
  <c r="S1249" i="27" s="1"/>
  <c r="R1060" i="27"/>
  <c r="R1224" i="27"/>
  <c r="S1224" i="27" s="1"/>
  <c r="R322" i="27"/>
  <c r="S322" i="27" s="1"/>
  <c r="R358" i="27"/>
  <c r="S358" i="27" s="1"/>
  <c r="R1214" i="27"/>
  <c r="S1214" i="27" s="1"/>
  <c r="R1113" i="27"/>
  <c r="S1113" i="27" s="1"/>
  <c r="R881" i="27"/>
  <c r="S881" i="27" s="1"/>
  <c r="R773" i="27"/>
  <c r="S773" i="27" s="1"/>
  <c r="R749" i="27"/>
  <c r="S749" i="27" s="1"/>
  <c r="R1052" i="27"/>
  <c r="R1245" i="27"/>
  <c r="S1245" i="27" s="1"/>
  <c r="R401" i="27"/>
  <c r="S401" i="27" s="1"/>
  <c r="R1234" i="27"/>
  <c r="S1234" i="27" s="1"/>
  <c r="R858" i="27"/>
  <c r="S858" i="27" s="1"/>
  <c r="R292" i="27"/>
  <c r="S292" i="27" s="1"/>
  <c r="R1074" i="27"/>
  <c r="S1074" i="27" s="1"/>
  <c r="R1119" i="27"/>
  <c r="S1119" i="27" s="1"/>
  <c r="R996" i="27"/>
  <c r="S996" i="27" s="1"/>
  <c r="R765" i="27"/>
  <c r="S765" i="27" s="1"/>
  <c r="R807" i="27"/>
  <c r="S807" i="27" s="1"/>
  <c r="R282" i="27"/>
  <c r="S282" i="27" s="1"/>
  <c r="R871" i="27"/>
  <c r="S871" i="27" s="1"/>
  <c r="R1132" i="27"/>
  <c r="S1132" i="27" s="1"/>
  <c r="R300" i="27"/>
  <c r="S300" i="27" s="1"/>
  <c r="R1054" i="27"/>
  <c r="S1054" i="27" s="1"/>
  <c r="R356" i="27"/>
  <c r="S356" i="27" s="1"/>
  <c r="R826" i="27"/>
  <c r="S826" i="27" s="1"/>
  <c r="R393" i="27"/>
  <c r="S393" i="27" s="1"/>
  <c r="R752" i="27"/>
  <c r="S752" i="27" s="1"/>
  <c r="R1221" i="27"/>
  <c r="S1221" i="27" s="1"/>
  <c r="R951" i="27"/>
  <c r="S951" i="27" s="1"/>
  <c r="R876" i="27"/>
  <c r="S876" i="27" s="1"/>
  <c r="R1232" i="27"/>
  <c r="S1232" i="27" s="1"/>
  <c r="R856" i="27"/>
  <c r="R311" i="27"/>
  <c r="S311" i="27" s="1"/>
  <c r="R366" i="27"/>
  <c r="S366" i="27" s="1"/>
  <c r="R827" i="27"/>
  <c r="S827" i="27" s="1"/>
  <c r="R1064" i="27"/>
  <c r="S1064" i="27" s="1"/>
  <c r="R1171" i="27"/>
  <c r="S1171" i="27" s="1"/>
  <c r="R1220" i="27"/>
  <c r="S1220" i="27" s="1"/>
  <c r="R1233" i="27"/>
  <c r="S1233" i="27" s="1"/>
  <c r="R593" i="27"/>
  <c r="S593" i="27" s="1"/>
  <c r="R633" i="27"/>
  <c r="S633" i="27" s="1"/>
  <c r="R637" i="27"/>
  <c r="S637" i="27" s="1"/>
  <c r="R1209" i="27"/>
  <c r="S1209" i="27" s="1"/>
  <c r="R900" i="27"/>
  <c r="S900" i="27" s="1"/>
  <c r="R1036" i="27"/>
  <c r="S1036" i="27" s="1"/>
  <c r="R291" i="27"/>
  <c r="S291" i="27" s="1"/>
  <c r="R833" i="27"/>
  <c r="S833" i="27" s="1"/>
  <c r="R362" i="27"/>
  <c r="S362" i="27" s="1"/>
  <c r="R957" i="27"/>
  <c r="S957" i="27" s="1"/>
  <c r="R1023" i="27"/>
  <c r="R1031" i="27"/>
  <c r="S1031" i="27" s="1"/>
  <c r="R1110" i="27"/>
  <c r="S1110" i="27" s="1"/>
  <c r="R1039" i="27"/>
  <c r="R986" i="27"/>
  <c r="S986" i="27" s="1"/>
  <c r="R972" i="27"/>
  <c r="S972" i="27" s="1"/>
  <c r="R818" i="27"/>
  <c r="S818" i="27" s="1"/>
  <c r="R320" i="27"/>
  <c r="S320" i="27" s="1"/>
  <c r="R383" i="27"/>
  <c r="S383" i="27" s="1"/>
  <c r="R1020" i="27"/>
  <c r="S1020" i="27" s="1"/>
  <c r="R964" i="27"/>
  <c r="S964" i="27" s="1"/>
  <c r="R860" i="27"/>
  <c r="S860" i="27" s="1"/>
  <c r="R1229" i="27"/>
  <c r="S1229" i="27" s="1"/>
  <c r="R278" i="27"/>
  <c r="S278" i="27" s="1"/>
  <c r="R288" i="27"/>
  <c r="S288" i="27" s="1"/>
  <c r="R959" i="27"/>
  <c r="S959" i="27" s="1"/>
  <c r="R1081" i="27"/>
  <c r="S1081" i="27" s="1"/>
  <c r="R1071" i="27"/>
  <c r="S1071" i="27" s="1"/>
  <c r="R334" i="27"/>
  <c r="S334" i="27" s="1"/>
  <c r="R1177" i="27"/>
  <c r="S1177" i="27" s="1"/>
  <c r="R936" i="27"/>
  <c r="R852" i="27"/>
  <c r="S852" i="27" s="1"/>
  <c r="R396" i="27"/>
  <c r="S396" i="27" s="1"/>
  <c r="R298" i="27"/>
  <c r="R886" i="27"/>
  <c r="S886" i="27" s="1"/>
  <c r="R1094" i="27"/>
  <c r="S1094" i="27" s="1"/>
  <c r="R1194" i="27"/>
  <c r="S1194" i="27" s="1"/>
  <c r="R817" i="27"/>
  <c r="S817" i="27" s="1"/>
  <c r="R1038" i="27"/>
  <c r="S1038" i="27" s="1"/>
  <c r="R1188" i="27"/>
  <c r="S1188" i="27" s="1"/>
  <c r="R1216" i="27"/>
  <c r="S1216" i="27" s="1"/>
  <c r="R537" i="27"/>
  <c r="S537" i="27" s="1"/>
  <c r="R1239" i="27"/>
  <c r="S1239" i="27" s="1"/>
  <c r="R315" i="27"/>
  <c r="S315" i="27" s="1"/>
  <c r="R938" i="27"/>
  <c r="S938" i="27" s="1"/>
  <c r="R1066" i="27"/>
  <c r="S1066" i="27" s="1"/>
  <c r="R1087" i="27"/>
  <c r="S1087" i="27" s="1"/>
  <c r="R1143" i="27"/>
  <c r="S1143" i="27" s="1"/>
  <c r="R1252" i="27"/>
  <c r="S1252" i="27" s="1"/>
  <c r="R801" i="27"/>
  <c r="S801" i="27" s="1"/>
  <c r="R857" i="27"/>
  <c r="S857" i="27" s="1"/>
  <c r="R375" i="27"/>
  <c r="S375" i="27" s="1"/>
  <c r="R878" i="27"/>
  <c r="S878" i="27" s="1"/>
  <c r="R342" i="27"/>
  <c r="S342" i="27" s="1"/>
  <c r="R746" i="27"/>
  <c r="S746" i="27" s="1"/>
  <c r="R834" i="27"/>
  <c r="S834" i="27" s="1"/>
  <c r="R855" i="27"/>
  <c r="S855" i="27" s="1"/>
  <c r="R1162" i="27"/>
  <c r="S1162" i="27" s="1"/>
  <c r="R889" i="27"/>
  <c r="S889" i="27" s="1"/>
  <c r="R390" i="27"/>
  <c r="S390" i="27" s="1"/>
  <c r="R341" i="27"/>
  <c r="S341" i="27" s="1"/>
  <c r="R352" i="27"/>
  <c r="S352" i="27" s="1"/>
  <c r="R367" i="27"/>
  <c r="S367" i="27" s="1"/>
  <c r="R380" i="27"/>
  <c r="S380" i="27" s="1"/>
  <c r="R778" i="27"/>
  <c r="S778" i="27" s="1"/>
  <c r="R804" i="27"/>
  <c r="S804" i="27" s="1"/>
  <c r="R933" i="27"/>
  <c r="S933" i="27" s="1"/>
  <c r="R478" i="27"/>
  <c r="S478" i="27" s="1"/>
  <c r="R474" i="27"/>
  <c r="S474" i="27" s="1"/>
  <c r="R737" i="27"/>
  <c r="S737" i="27" s="1"/>
  <c r="R649" i="27"/>
  <c r="S649" i="27" s="1"/>
  <c r="R610" i="27"/>
  <c r="S610" i="27" s="1"/>
  <c r="R679" i="27"/>
  <c r="S679" i="27" s="1"/>
  <c r="R721" i="27"/>
  <c r="S721" i="27" s="1"/>
  <c r="R604" i="27"/>
  <c r="S604" i="27" s="1"/>
  <c r="R614" i="27"/>
  <c r="S614" i="27" s="1"/>
  <c r="R554" i="27"/>
  <c r="R476" i="27"/>
  <c r="S476" i="27" s="1"/>
  <c r="R484" i="27"/>
  <c r="S484" i="27" s="1"/>
  <c r="R656" i="27"/>
  <c r="S656" i="27" s="1"/>
  <c r="R672" i="27"/>
  <c r="S672" i="27" s="1"/>
  <c r="R708" i="27"/>
  <c r="R662" i="27"/>
  <c r="S662" i="27" s="1"/>
  <c r="R587" i="27"/>
  <c r="S587" i="27" s="1"/>
  <c r="R591" i="27"/>
  <c r="S591" i="27" s="1"/>
  <c r="R445" i="27"/>
  <c r="S445" i="27" s="1"/>
  <c r="R479" i="27"/>
  <c r="R510" i="27"/>
  <c r="S510" i="27" s="1"/>
  <c r="R716" i="27"/>
  <c r="S716" i="27" s="1"/>
  <c r="R700" i="27"/>
  <c r="S700" i="27" s="1"/>
  <c r="R655" i="27"/>
  <c r="S655" i="27" s="1"/>
  <c r="R592" i="27"/>
  <c r="S592" i="27" s="1"/>
  <c r="R512" i="27"/>
  <c r="S512" i="27" s="1"/>
  <c r="R454" i="27"/>
  <c r="S454" i="27" s="1"/>
  <c r="R473" i="27"/>
  <c r="S473" i="27" s="1"/>
  <c r="R468" i="27"/>
  <c r="S468" i="27" s="1"/>
  <c r="R490" i="27"/>
  <c r="S490" i="27" s="1"/>
  <c r="R796" i="27"/>
  <c r="S796" i="27" s="1"/>
  <c r="R849" i="27"/>
  <c r="S849" i="27" s="1"/>
  <c r="R977" i="27"/>
  <c r="S977" i="27" s="1"/>
  <c r="R791" i="27"/>
  <c r="S791" i="27" s="1"/>
  <c r="R815" i="27"/>
  <c r="S815" i="27" s="1"/>
  <c r="R1090" i="27"/>
  <c r="S1090" i="27" s="1"/>
  <c r="R961" i="27"/>
  <c r="S961" i="27" s="1"/>
  <c r="R760" i="27"/>
  <c r="S760" i="27" s="1"/>
  <c r="R1153" i="27"/>
  <c r="R281" i="27"/>
  <c r="S281" i="27" s="1"/>
  <c r="R289" i="27"/>
  <c r="S289" i="27" s="1"/>
  <c r="R313" i="27"/>
  <c r="S313" i="27" s="1"/>
  <c r="R747" i="27"/>
  <c r="R755" i="27"/>
  <c r="S755" i="27" s="1"/>
  <c r="R802" i="27"/>
  <c r="R887" i="27"/>
  <c r="R1121" i="27"/>
  <c r="S1121" i="27" s="1"/>
  <c r="R1191" i="27"/>
  <c r="S1191" i="27" s="1"/>
  <c r="R969" i="27"/>
  <c r="S969" i="27" s="1"/>
  <c r="R1043" i="27"/>
  <c r="R1166" i="27"/>
  <c r="S1166" i="27" s="1"/>
  <c r="R895" i="27"/>
  <c r="S895" i="27" s="1"/>
  <c r="R1182" i="27"/>
  <c r="S1182" i="27" s="1"/>
  <c r="R381" i="27"/>
  <c r="S381" i="27" s="1"/>
  <c r="R386" i="27"/>
  <c r="S386" i="27" s="1"/>
  <c r="R797" i="27"/>
  <c r="S797" i="27" s="1"/>
  <c r="R944" i="27"/>
  <c r="S944" i="27" s="1"/>
  <c r="R970" i="27"/>
  <c r="S970" i="27" s="1"/>
  <c r="R1100" i="27"/>
  <c r="S1100" i="27" s="1"/>
  <c r="R1159" i="27"/>
  <c r="S1159" i="27" s="1"/>
  <c r="R1183" i="27"/>
  <c r="S1183" i="27" s="1"/>
  <c r="R1186" i="27"/>
  <c r="S1186" i="27" s="1"/>
  <c r="R943" i="27"/>
  <c r="S943" i="27" s="1"/>
  <c r="R927" i="27"/>
  <c r="S927" i="27" s="1"/>
  <c r="R371" i="27"/>
  <c r="S371" i="27" s="1"/>
  <c r="R761" i="27"/>
  <c r="R769" i="27"/>
  <c r="S769" i="27" s="1"/>
  <c r="R792" i="27"/>
  <c r="S792" i="27" s="1"/>
  <c r="R853" i="27"/>
  <c r="S853" i="27" s="1"/>
  <c r="R896" i="27"/>
  <c r="S896" i="27" s="1"/>
  <c r="R1127" i="27"/>
  <c r="S1127" i="27" s="1"/>
  <c r="R1146" i="27"/>
  <c r="S1146" i="27" s="1"/>
  <c r="R1253" i="27"/>
  <c r="S1253" i="27" s="1"/>
  <c r="R948" i="27"/>
  <c r="S948" i="27" s="1"/>
  <c r="R1059" i="27"/>
  <c r="S1059" i="27" s="1"/>
  <c r="R1070" i="27"/>
  <c r="S1070" i="27" s="1"/>
  <c r="R1158" i="27"/>
  <c r="S1158" i="27" s="1"/>
  <c r="R339" i="27"/>
  <c r="S339" i="27" s="1"/>
  <c r="R1201" i="27"/>
  <c r="S1201" i="27" s="1"/>
  <c r="R1206" i="27"/>
  <c r="S1206" i="27" s="1"/>
  <c r="R1226" i="27"/>
  <c r="S1226" i="27" s="1"/>
  <c r="R1051" i="27"/>
  <c r="S1051" i="27" s="1"/>
  <c r="R359" i="27"/>
  <c r="S359" i="27" s="1"/>
  <c r="R392" i="27"/>
  <c r="R748" i="27"/>
  <c r="S748" i="27" s="1"/>
  <c r="R756" i="27"/>
  <c r="S756" i="27" s="1"/>
  <c r="R835" i="27"/>
  <c r="S835" i="27" s="1"/>
  <c r="R843" i="27"/>
  <c r="S843" i="27" s="1"/>
  <c r="R848" i="27"/>
  <c r="R888" i="27"/>
  <c r="S888" i="27" s="1"/>
  <c r="R1034" i="27"/>
  <c r="S1034" i="27" s="1"/>
  <c r="R1077" i="27"/>
  <c r="S1077" i="27" s="1"/>
  <c r="R1085" i="27"/>
  <c r="S1085" i="27" s="1"/>
  <c r="R1114" i="27"/>
  <c r="S1114" i="27" s="1"/>
  <c r="R1230" i="27"/>
  <c r="S1230" i="27" s="1"/>
  <c r="R844" i="27"/>
  <c r="R1014" i="27"/>
  <c r="S1014" i="27" s="1"/>
  <c r="R823" i="27"/>
  <c r="S823" i="27" s="1"/>
  <c r="R1108" i="27"/>
  <c r="S1108" i="27" s="1"/>
  <c r="R330" i="27"/>
  <c r="S330" i="27" s="1"/>
  <c r="R346" i="27"/>
  <c r="S346" i="27" s="1"/>
  <c r="R382" i="27"/>
  <c r="S382" i="27" s="1"/>
  <c r="R387" i="27"/>
  <c r="S387" i="27" s="1"/>
  <c r="R814" i="27"/>
  <c r="R822" i="27"/>
  <c r="S822" i="27" s="1"/>
  <c r="R880" i="27"/>
  <c r="R1101" i="27"/>
  <c r="S1101" i="27" s="1"/>
  <c r="R1109" i="27"/>
  <c r="S1109" i="27" s="1"/>
  <c r="R1200" i="27"/>
  <c r="S1200" i="27" s="1"/>
  <c r="R1205" i="27"/>
  <c r="S1205" i="27" s="1"/>
  <c r="R1225" i="27"/>
  <c r="S1225" i="27" s="1"/>
  <c r="R768" i="27"/>
  <c r="S768" i="27" s="1"/>
  <c r="R1009" i="27"/>
  <c r="S1009" i="27" s="1"/>
  <c r="R836" i="27"/>
  <c r="S836" i="27" s="1"/>
  <c r="R905" i="27"/>
  <c r="S905" i="27" s="1"/>
  <c r="R1078" i="27"/>
  <c r="S1078" i="27" s="1"/>
  <c r="R331" i="27"/>
  <c r="S331" i="27" s="1"/>
  <c r="R304" i="27"/>
  <c r="S304" i="27" s="1"/>
  <c r="R364" i="27"/>
  <c r="S364" i="27" s="1"/>
  <c r="R854" i="27"/>
  <c r="S854" i="27" s="1"/>
  <c r="R867" i="27"/>
  <c r="S867" i="27" s="1"/>
  <c r="R998" i="27"/>
  <c r="S998" i="27" s="1"/>
  <c r="R1003" i="27"/>
  <c r="S1003" i="27" s="1"/>
  <c r="R1190" i="27"/>
  <c r="S1190" i="27" s="1"/>
  <c r="R988" i="27"/>
  <c r="S988" i="27" s="1"/>
  <c r="R671" i="27"/>
  <c r="S671" i="27" s="1"/>
  <c r="R667" i="27"/>
  <c r="S667" i="27" s="1"/>
  <c r="R647" i="27"/>
  <c r="S647" i="27" s="1"/>
  <c r="R608" i="27"/>
  <c r="S608" i="27" s="1"/>
  <c r="R598" i="27"/>
  <c r="S598" i="27" s="1"/>
  <c r="R636" i="27"/>
  <c r="S636" i="27" s="1"/>
  <c r="R735" i="27"/>
  <c r="S735" i="27" s="1"/>
  <c r="R646" i="27"/>
  <c r="S646" i="27" s="1"/>
  <c r="R689" i="27"/>
  <c r="S689" i="27" s="1"/>
  <c r="R645" i="27"/>
  <c r="S645" i="27" s="1"/>
  <c r="R540" i="27"/>
  <c r="S540" i="27" s="1"/>
  <c r="R736" i="27"/>
  <c r="R406" i="27"/>
  <c r="S406" i="27" s="1"/>
  <c r="R509" i="27"/>
  <c r="S509" i="27" s="1"/>
  <c r="R630" i="27"/>
  <c r="S630" i="27" s="1"/>
  <c r="R664" i="27"/>
  <c r="S664" i="27" s="1"/>
  <c r="R502" i="27"/>
  <c r="S502" i="27" s="1"/>
  <c r="R463" i="27"/>
  <c r="S463" i="27" s="1"/>
  <c r="R550" i="27"/>
  <c r="S550" i="27" s="1"/>
  <c r="R572" i="27"/>
  <c r="S572" i="27" s="1"/>
  <c r="R706" i="27"/>
  <c r="S706" i="27" s="1"/>
  <c r="R349" i="27"/>
  <c r="S349" i="27" s="1"/>
  <c r="R333" i="27"/>
  <c r="S333" i="27" s="1"/>
  <c r="E18" i="49"/>
  <c r="R642" i="27"/>
  <c r="S642" i="27" s="1"/>
  <c r="R432" i="27"/>
  <c r="S432" i="27" s="1"/>
  <c r="R641" i="27"/>
  <c r="S641" i="27" s="1"/>
  <c r="R491" i="27"/>
  <c r="S491" i="27" s="1"/>
  <c r="R534" i="27"/>
  <c r="S534" i="27" s="1"/>
  <c r="R615" i="27"/>
  <c r="S615" i="27" s="1"/>
  <c r="R568" i="27"/>
  <c r="S568" i="27" s="1"/>
  <c r="R345" i="27"/>
  <c r="S345" i="27" s="1"/>
  <c r="R329" i="27"/>
  <c r="S329" i="27" s="1"/>
  <c r="R663" i="27"/>
  <c r="S663" i="27" s="1"/>
  <c r="R717" i="27"/>
  <c r="S717" i="27" s="1"/>
  <c r="R611" i="27"/>
  <c r="S611" i="27" s="1"/>
  <c r="R703" i="27"/>
  <c r="R676" i="27"/>
  <c r="R715" i="27"/>
  <c r="S715" i="27" s="1"/>
  <c r="R694" i="27"/>
  <c r="S694" i="27" s="1"/>
  <c r="R734" i="27"/>
  <c r="S734" i="27" s="1"/>
  <c r="R594" i="27"/>
  <c r="S594" i="27" s="1"/>
  <c r="R602" i="27"/>
  <c r="S602" i="27" s="1"/>
  <c r="R605" i="27"/>
  <c r="S605" i="27" s="1"/>
  <c r="R712" i="27"/>
  <c r="S712" i="27" s="1"/>
  <c r="R597" i="27"/>
  <c r="S597" i="27" s="1"/>
  <c r="R496" i="27"/>
  <c r="S496" i="27" s="1"/>
  <c r="R492" i="27"/>
  <c r="S492" i="27" s="1"/>
  <c r="R459" i="27"/>
  <c r="S459" i="27" s="1"/>
  <c r="R431" i="27"/>
  <c r="S431" i="27" s="1"/>
  <c r="R544" i="27"/>
  <c r="S544" i="27" s="1"/>
  <c r="R434" i="27"/>
  <c r="S434" i="27" s="1"/>
  <c r="R726" i="27"/>
  <c r="S726" i="27" s="1"/>
  <c r="R574" i="27"/>
  <c r="S574" i="27" s="1"/>
  <c r="R713" i="27"/>
  <c r="S713" i="27" s="1"/>
  <c r="R530" i="27"/>
  <c r="R501" i="27"/>
  <c r="R451" i="27"/>
  <c r="S451" i="27" s="1"/>
  <c r="R424" i="27"/>
  <c r="S424" i="27" s="1"/>
  <c r="R697" i="27"/>
  <c r="R420" i="27"/>
  <c r="S420" i="27" s="1"/>
  <c r="R526" i="27"/>
  <c r="S526" i="27" s="1"/>
  <c r="R426" i="27"/>
  <c r="S426" i="27" s="1"/>
  <c r="R620" i="27"/>
  <c r="S620" i="27" s="1"/>
  <c r="R730" i="27"/>
  <c r="S730" i="27" s="1"/>
  <c r="R310" i="27"/>
  <c r="S310" i="27" s="1"/>
  <c r="R378" i="27"/>
  <c r="S378" i="27" s="1"/>
  <c r="R379" i="27"/>
  <c r="S379" i="27" s="1"/>
  <c r="R395" i="27"/>
  <c r="S395" i="27" s="1"/>
  <c r="R348" i="27"/>
  <c r="S348" i="27" s="1"/>
  <c r="R326" i="27"/>
  <c r="S326" i="27" s="1"/>
  <c r="R885" i="27"/>
  <c r="S885" i="27" s="1"/>
  <c r="R370" i="27"/>
  <c r="S370" i="27" s="1"/>
  <c r="R355" i="27"/>
  <c r="S355" i="27" s="1"/>
  <c r="R323" i="27"/>
  <c r="S323" i="27" s="1"/>
  <c r="R307" i="27"/>
  <c r="S307" i="27" s="1"/>
  <c r="R687" i="27"/>
  <c r="S687" i="27" s="1"/>
  <c r="R575" i="27"/>
  <c r="S575" i="27" s="1"/>
  <c r="R719" i="27"/>
  <c r="S719" i="27" s="1"/>
  <c r="R673" i="27"/>
  <c r="S673" i="27" s="1"/>
  <c r="R607" i="27"/>
  <c r="S607" i="27" s="1"/>
  <c r="R693" i="27"/>
  <c r="S693" i="27" s="1"/>
  <c r="R435" i="27"/>
  <c r="S435" i="27" s="1"/>
  <c r="R433" i="27"/>
  <c r="S433" i="27" s="1"/>
  <c r="R567" i="27"/>
  <c r="S567" i="27" s="1"/>
  <c r="R518" i="27"/>
  <c r="S518" i="27" s="1"/>
  <c r="R738" i="27"/>
  <c r="S738" i="27" s="1"/>
  <c r="R1185" i="27"/>
  <c r="S1185" i="27" s="1"/>
  <c r="G18" i="49"/>
  <c r="H18" i="49"/>
  <c r="R997" i="27"/>
  <c r="S997" i="27" s="1"/>
  <c r="R1215" i="27"/>
  <c r="S1215" i="27" s="1"/>
  <c r="R1237" i="27"/>
  <c r="S1237" i="27" s="1"/>
  <c r="R511" i="27"/>
  <c r="S511" i="27" s="1"/>
  <c r="R1211" i="27"/>
  <c r="S1211" i="27" s="1"/>
  <c r="R480" i="27"/>
  <c r="S480" i="27" s="1"/>
  <c r="R469" i="27"/>
  <c r="S469" i="27" s="1"/>
  <c r="R884" i="27"/>
  <c r="S884" i="27" s="1"/>
  <c r="R987" i="27"/>
  <c r="S987" i="27" s="1"/>
  <c r="R903" i="27"/>
  <c r="S903" i="27" s="1"/>
  <c r="R995" i="27"/>
  <c r="S995" i="27" s="1"/>
  <c r="R634" i="27"/>
  <c r="S634" i="27" s="1"/>
  <c r="R631" i="27"/>
  <c r="S631" i="27" s="1"/>
  <c r="R462" i="27"/>
  <c r="S462" i="27" s="1"/>
  <c r="R1140" i="27"/>
  <c r="S1140" i="27" s="1"/>
  <c r="R1145" i="27"/>
  <c r="S1145" i="27" s="1"/>
  <c r="R954" i="27"/>
  <c r="S954" i="27" s="1"/>
  <c r="R1027" i="27"/>
  <c r="S1027" i="27" s="1"/>
  <c r="R1161" i="27"/>
  <c r="S1161" i="27" s="1"/>
  <c r="R328" i="27"/>
  <c r="S328" i="27" s="1"/>
  <c r="R891" i="27"/>
  <c r="S891" i="27" s="1"/>
  <c r="R1004" i="27"/>
  <c r="R280" i="27"/>
  <c r="S280" i="27" s="1"/>
  <c r="R344" i="27"/>
  <c r="S344" i="27" s="1"/>
  <c r="R793" i="27"/>
  <c r="S793" i="27" s="1"/>
  <c r="R825" i="27"/>
  <c r="S825" i="27" s="1"/>
  <c r="R859" i="27"/>
  <c r="S859" i="27" s="1"/>
  <c r="R962" i="27"/>
  <c r="S962" i="27" s="1"/>
  <c r="R1069" i="27"/>
  <c r="S1069" i="27" s="1"/>
  <c r="R1079" i="27"/>
  <c r="S1079" i="27" s="1"/>
  <c r="R312" i="27"/>
  <c r="S312" i="27" s="1"/>
  <c r="R879" i="27"/>
  <c r="S879" i="27" s="1"/>
  <c r="R360" i="27"/>
  <c r="S360" i="27" s="1"/>
  <c r="R391" i="27"/>
  <c r="S391" i="27" s="1"/>
  <c r="R775" i="27"/>
  <c r="S775" i="27" s="1"/>
  <c r="R839" i="27"/>
  <c r="S839" i="27" s="1"/>
  <c r="R1044" i="27"/>
  <c r="S1044" i="27" s="1"/>
  <c r="R290" i="27"/>
  <c r="S290" i="27" s="1"/>
  <c r="R397" i="27"/>
  <c r="S397" i="27" s="1"/>
  <c r="R1199" i="27"/>
  <c r="S1199" i="27" s="1"/>
  <c r="R851" i="27"/>
  <c r="S851" i="27" s="1"/>
  <c r="R789" i="27"/>
  <c r="S789" i="27" s="1"/>
  <c r="R831" i="27"/>
  <c r="S831" i="27" s="1"/>
  <c r="R847" i="27"/>
  <c r="S847" i="27" s="1"/>
  <c r="R705" i="27"/>
  <c r="S705" i="27" s="1"/>
  <c r="R486" i="27"/>
  <c r="S486" i="27" s="1"/>
  <c r="R577" i="27"/>
  <c r="S577" i="27" s="1"/>
  <c r="R661" i="27"/>
  <c r="S661" i="27" s="1"/>
  <c r="R493" i="27"/>
  <c r="S493" i="27" s="1"/>
  <c r="R702" i="27"/>
  <c r="S702" i="27" s="1"/>
  <c r="R483" i="27"/>
  <c r="R552" i="27"/>
  <c r="S552" i="27" s="1"/>
  <c r="R571" i="27"/>
  <c r="S571" i="27" s="1"/>
  <c r="R632" i="27"/>
  <c r="S632" i="27" s="1"/>
  <c r="R688" i="27"/>
  <c r="S688" i="27" s="1"/>
  <c r="R692" i="27"/>
  <c r="S692" i="27" s="1"/>
  <c r="R546" i="27"/>
  <c r="S546" i="27" s="1"/>
  <c r="N1292" i="27"/>
  <c r="R583" i="27"/>
  <c r="S583" i="27" s="1"/>
  <c r="R446" i="27"/>
  <c r="S446" i="27" s="1"/>
  <c r="R539" i="27"/>
  <c r="S539" i="27" s="1"/>
  <c r="R467" i="27"/>
  <c r="S467" i="27" s="1"/>
  <c r="R580" i="27"/>
  <c r="S580" i="27" s="1"/>
  <c r="R464" i="27"/>
  <c r="S464" i="27" s="1"/>
  <c r="R500" i="27"/>
  <c r="S500" i="27" s="1"/>
  <c r="R606" i="27"/>
  <c r="S606" i="27" s="1"/>
  <c r="R497" i="27"/>
  <c r="S497" i="27" s="1"/>
  <c r="R481" i="27"/>
  <c r="S481" i="27" s="1"/>
  <c r="R658" i="27"/>
  <c r="S658" i="27" s="1"/>
  <c r="R562" i="27"/>
  <c r="S562" i="27" s="1"/>
  <c r="R427" i="27"/>
  <c r="S427" i="27" s="1"/>
  <c r="R657" i="27"/>
  <c r="R442" i="27"/>
  <c r="S442" i="27" s="1"/>
  <c r="R515" i="27"/>
  <c r="R659" i="27"/>
  <c r="R690" i="27"/>
  <c r="S690" i="27" s="1"/>
  <c r="R699" i="27"/>
  <c r="S699" i="27" s="1"/>
  <c r="R675" i="27"/>
  <c r="S675" i="27" s="1"/>
  <c r="R517" i="27"/>
  <c r="S517" i="27" s="1"/>
  <c r="R536" i="27"/>
  <c r="S536" i="27" s="1"/>
  <c r="R723" i="27"/>
  <c r="S723" i="27" s="1"/>
  <c r="R488" i="27"/>
  <c r="S488" i="27" s="1"/>
  <c r="R561" i="27"/>
  <c r="S561" i="27" s="1"/>
  <c r="R579" i="27"/>
  <c r="S579" i="27" s="1"/>
  <c r="R616" i="27"/>
  <c r="S616" i="27" s="1"/>
  <c r="R701" i="27"/>
  <c r="S701" i="27" s="1"/>
  <c r="R549" i="27"/>
  <c r="S549" i="27" s="1"/>
  <c r="R558" i="27"/>
  <c r="S558" i="27" s="1"/>
  <c r="R622" i="27"/>
  <c r="S622" i="27" s="1"/>
  <c r="R522" i="27"/>
  <c r="S522" i="27" s="1"/>
  <c r="R618" i="27"/>
  <c r="S618" i="27" s="1"/>
  <c r="R654" i="27"/>
  <c r="R709" i="27"/>
  <c r="S709" i="27" s="1"/>
  <c r="R443" i="27"/>
  <c r="S443" i="27" s="1"/>
  <c r="R698" i="27"/>
  <c r="R461" i="27"/>
  <c r="S461" i="27" s="1"/>
  <c r="R1102" i="27"/>
  <c r="S1102" i="27" s="1"/>
  <c r="R1174" i="27"/>
  <c r="S1174" i="27" s="1"/>
  <c r="R923" i="27"/>
  <c r="R928" i="27"/>
  <c r="S928" i="27" s="1"/>
  <c r="R953" i="27"/>
  <c r="S953" i="27" s="1"/>
  <c r="R958" i="27"/>
  <c r="S958" i="27" s="1"/>
  <c r="R1050" i="27"/>
  <c r="S1050" i="27" s="1"/>
  <c r="R1065" i="27"/>
  <c r="S1065" i="27" s="1"/>
  <c r="R1167" i="27"/>
  <c r="S1167" i="27" s="1"/>
  <c r="R866" i="27"/>
  <c r="S866" i="27" s="1"/>
  <c r="R883" i="27"/>
  <c r="S883" i="27" s="1"/>
  <c r="R890" i="27"/>
  <c r="S890" i="27" s="1"/>
  <c r="R949" i="27"/>
  <c r="S949" i="27" s="1"/>
  <c r="R978" i="27"/>
  <c r="S978" i="27" s="1"/>
  <c r="R985" i="27"/>
  <c r="S985" i="27" s="1"/>
  <c r="R991" i="27"/>
  <c r="S991" i="27" s="1"/>
  <c r="R993" i="27"/>
  <c r="S993" i="27" s="1"/>
  <c r="R999" i="27"/>
  <c r="S999" i="27" s="1"/>
  <c r="R1007" i="27"/>
  <c r="R1058" i="27"/>
  <c r="S1058" i="27" s="1"/>
  <c r="R1082" i="27"/>
  <c r="R1098" i="27"/>
  <c r="S1098" i="27" s="1"/>
  <c r="R1138" i="27"/>
  <c r="S1138" i="27" s="1"/>
  <c r="R939" i="27"/>
  <c r="S939" i="27" s="1"/>
  <c r="R955" i="27"/>
  <c r="S955" i="27" s="1"/>
  <c r="R1042" i="27"/>
  <c r="S1042" i="27" s="1"/>
  <c r="R1147" i="27"/>
  <c r="S1147" i="27" s="1"/>
  <c r="P1292" i="27"/>
  <c r="R945" i="27"/>
  <c r="S945" i="27" s="1"/>
  <c r="R1180" i="27"/>
  <c r="S1180" i="27" s="1"/>
  <c r="R862" i="27"/>
  <c r="S862" i="27" s="1"/>
  <c r="R974" i="27"/>
  <c r="R952" i="27"/>
  <c r="S952" i="27" s="1"/>
  <c r="R1151" i="27"/>
  <c r="S1151" i="27" s="1"/>
  <c r="R1173" i="27"/>
  <c r="S1173" i="27" s="1"/>
  <c r="R1150" i="27"/>
  <c r="S1150" i="27" s="1"/>
  <c r="R869" i="27"/>
  <c r="S869" i="27" s="1"/>
  <c r="R919" i="27"/>
  <c r="S919" i="27" s="1"/>
  <c r="R931" i="27"/>
  <c r="S931" i="27" s="1"/>
  <c r="R976" i="27"/>
  <c r="S976" i="27" s="1"/>
  <c r="R1026" i="27"/>
  <c r="R1154" i="27"/>
  <c r="S1154" i="27" s="1"/>
  <c r="R241" i="27"/>
  <c r="S241" i="27" s="1"/>
  <c r="R873" i="27"/>
  <c r="S873" i="27" s="1"/>
  <c r="R674" i="27"/>
  <c r="S674" i="27" s="1"/>
  <c r="R489" i="27"/>
  <c r="S489" i="27" s="1"/>
  <c r="R586" i="27"/>
  <c r="S586" i="27" s="1"/>
  <c r="R444" i="27"/>
  <c r="S444" i="27" s="1"/>
  <c r="R619" i="27"/>
  <c r="S619" i="27" s="1"/>
  <c r="R650" i="27"/>
  <c r="S650" i="27" s="1"/>
  <c r="R603" i="27"/>
  <c r="S603" i="27" s="1"/>
  <c r="R635" i="27"/>
  <c r="S635" i="27" s="1"/>
  <c r="R588" i="27"/>
  <c r="S588" i="27" s="1"/>
  <c r="R681" i="27"/>
  <c r="S681" i="27" s="1"/>
  <c r="R617" i="27"/>
  <c r="S617" i="27" s="1"/>
  <c r="R411" i="27"/>
  <c r="S411" i="27" s="1"/>
  <c r="R418" i="27"/>
  <c r="S418" i="27" s="1"/>
  <c r="R495" i="27"/>
  <c r="S495" i="27" s="1"/>
  <c r="R585" i="27"/>
  <c r="R595" i="27"/>
  <c r="R408" i="27"/>
  <c r="R503" i="27"/>
  <c r="S503" i="27" s="1"/>
  <c r="R507" i="27"/>
  <c r="S507" i="27" s="1"/>
  <c r="R714" i="27"/>
  <c r="S714" i="27" s="1"/>
  <c r="R528" i="27"/>
  <c r="S528" i="27" s="1"/>
  <c r="R545" i="27"/>
  <c r="S545" i="27" s="1"/>
  <c r="R601" i="27"/>
  <c r="S601" i="27" s="1"/>
  <c r="R627" i="27"/>
  <c r="S627" i="27" s="1"/>
  <c r="R405" i="27"/>
  <c r="S405" i="27" s="1"/>
  <c r="R625" i="27"/>
  <c r="S625" i="27" s="1"/>
  <c r="R665" i="27"/>
  <c r="S665" i="27" s="1"/>
  <c r="R685" i="27"/>
  <c r="S685" i="27" s="1"/>
  <c r="R449" i="27"/>
  <c r="S449" i="27" s="1"/>
  <c r="R458" i="27"/>
  <c r="S458" i="27" s="1"/>
  <c r="R560" i="27"/>
  <c r="S560" i="27" s="1"/>
  <c r="R613" i="27"/>
  <c r="S613" i="27" s="1"/>
  <c r="R425" i="27"/>
  <c r="S425" i="27" s="1"/>
  <c r="R455" i="27"/>
  <c r="S455" i="27" s="1"/>
  <c r="R505" i="27"/>
  <c r="S505" i="27" s="1"/>
  <c r="R429" i="27"/>
  <c r="S429" i="27" s="1"/>
  <c r="R555" i="27"/>
  <c r="R569" i="27"/>
  <c r="R513" i="27"/>
  <c r="S513" i="27" s="1"/>
  <c r="R564" i="27"/>
  <c r="R628" i="27"/>
  <c r="S628" i="27" s="1"/>
  <c r="R482" i="27"/>
  <c r="S482" i="27" s="1"/>
  <c r="I11" i="54"/>
  <c r="G11" i="54"/>
  <c r="P9" i="54"/>
  <c r="R9" i="54" s="1"/>
  <c r="O10" i="54"/>
  <c r="E120" i="35"/>
  <c r="E121" i="35" s="1"/>
  <c r="S814" i="27" l="1"/>
  <c r="S657" i="27"/>
  <c r="S298" i="27"/>
  <c r="S9" i="54"/>
  <c r="S564" i="27"/>
  <c r="S392" i="27"/>
  <c r="S747" i="27"/>
  <c r="G7" i="35"/>
  <c r="G119" i="35" s="1"/>
  <c r="G120" i="35" s="1"/>
  <c r="G121" i="35" s="1"/>
  <c r="G4" i="66"/>
  <c r="G116" i="66" s="1"/>
  <c r="S408" i="27"/>
  <c r="S936" i="27"/>
  <c r="S584" i="27"/>
  <c r="S776" i="27"/>
  <c r="S659" i="27"/>
  <c r="S483" i="27"/>
  <c r="S848" i="27"/>
  <c r="S654" i="27"/>
  <c r="S1004" i="27"/>
  <c r="S479" i="27"/>
  <c r="S1023" i="27"/>
  <c r="S501" i="27"/>
  <c r="S863" i="27"/>
  <c r="S680" i="27"/>
  <c r="S515" i="27"/>
  <c r="S844" i="27"/>
  <c r="S1002" i="27"/>
  <c r="S669" i="27"/>
  <c r="S1026" i="27"/>
  <c r="S525" i="27"/>
  <c r="S684" i="27"/>
  <c r="S872" i="27"/>
  <c r="S1039" i="27"/>
  <c r="S533" i="27"/>
  <c r="S887" i="27"/>
  <c r="S682" i="27"/>
  <c r="S676" i="27"/>
  <c r="S875" i="27"/>
  <c r="S1032" i="27"/>
  <c r="P10" i="54"/>
  <c r="R10" i="54" s="1"/>
  <c r="S856" i="27"/>
  <c r="S530" i="27"/>
  <c r="S668" i="27"/>
  <c r="S880" i="27"/>
  <c r="S686" i="27"/>
  <c r="S1030" i="27"/>
  <c r="S557" i="27"/>
  <c r="J120" i="35"/>
  <c r="J121" i="35" s="1"/>
  <c r="K121" i="35"/>
  <c r="S923" i="27"/>
  <c r="S725" i="27"/>
  <c r="S585" i="27"/>
  <c r="S1075" i="27"/>
  <c r="S906" i="27"/>
  <c r="S573" i="27"/>
  <c r="S708" i="27"/>
  <c r="S1060" i="27"/>
  <c r="S697" i="27"/>
  <c r="S901" i="27"/>
  <c r="S559" i="27"/>
  <c r="S698" i="27"/>
  <c r="S1043" i="27"/>
  <c r="S554" i="27"/>
  <c r="S908" i="27"/>
  <c r="S1052" i="27"/>
  <c r="S555" i="27"/>
  <c r="S703" i="27"/>
  <c r="S916" i="27"/>
  <c r="Q127" i="48"/>
  <c r="F59" i="58"/>
  <c r="G45" i="48"/>
  <c r="Q111" i="48"/>
  <c r="P158" i="48"/>
  <c r="P162" i="48"/>
  <c r="S942" i="27"/>
  <c r="S1082" i="27"/>
  <c r="S710" i="27"/>
  <c r="S569" i="27"/>
  <c r="O55" i="48"/>
  <c r="S736" i="27"/>
  <c r="S974" i="27"/>
  <c r="S1117" i="27"/>
  <c r="S595" i="27"/>
  <c r="S1007" i="27"/>
  <c r="S1153" i="27"/>
  <c r="S757" i="27"/>
  <c r="S761" i="27"/>
  <c r="S1019" i="27"/>
  <c r="S612" i="27"/>
  <c r="I45" i="48"/>
  <c r="N55" i="48"/>
  <c r="S6" i="27"/>
  <c r="S643" i="27"/>
  <c r="Q115" i="48"/>
  <c r="Q43" i="48"/>
  <c r="Q47" i="48" s="1"/>
  <c r="Q119" i="48"/>
  <c r="F55" i="48"/>
  <c r="K45" i="48"/>
  <c r="K47" i="48"/>
  <c r="P71" i="48"/>
  <c r="H55" i="48"/>
  <c r="Q158" i="48"/>
  <c r="Q166" i="48"/>
  <c r="P127" i="48"/>
  <c r="P123" i="48"/>
  <c r="Q51" i="48"/>
  <c r="Q53" i="48" s="1"/>
  <c r="Q123" i="48"/>
  <c r="K55" i="48"/>
  <c r="F47" i="48"/>
  <c r="F45" i="48"/>
  <c r="N47" i="48"/>
  <c r="N45" i="48"/>
  <c r="J47" i="48"/>
  <c r="J45" i="48"/>
  <c r="D53" i="48"/>
  <c r="D55" i="48"/>
  <c r="S808" i="27"/>
  <c r="S1072" i="27"/>
  <c r="S1057" i="27"/>
  <c r="S639" i="27"/>
  <c r="S802" i="27"/>
  <c r="Q64" i="48"/>
  <c r="Q56" i="48"/>
  <c r="Q79" i="48"/>
  <c r="Q151" i="48"/>
  <c r="Q63" i="48"/>
  <c r="Q61" i="48"/>
  <c r="Q69" i="48"/>
  <c r="Q71" i="48"/>
  <c r="P61" i="48"/>
  <c r="P63" i="48"/>
  <c r="D16" i="49"/>
  <c r="F16" i="49" s="1"/>
  <c r="R1292" i="27"/>
  <c r="AM1292" i="27"/>
  <c r="H120" i="35"/>
  <c r="H121" i="35" s="1"/>
  <c r="L11" i="54"/>
  <c r="F4" i="66" l="1"/>
  <c r="S10" i="54"/>
  <c r="W4" i="54"/>
  <c r="F7" i="35"/>
  <c r="AG6" i="27"/>
  <c r="Q45" i="48"/>
  <c r="Q55" i="48"/>
  <c r="S1292" i="27"/>
  <c r="O11" i="54"/>
  <c r="S8" i="54" l="1"/>
  <c r="W2" i="54"/>
  <c r="W3" i="54" s="1"/>
  <c r="P11" i="54"/>
  <c r="S11" i="54" l="1"/>
  <c r="I7" i="35"/>
  <c r="L7" i="35" s="1"/>
  <c r="M7" i="35" s="1"/>
  <c r="I4" i="66"/>
  <c r="W5" i="54"/>
  <c r="R11" i="54"/>
  <c r="I116" i="66" l="1"/>
  <c r="L4" i="66"/>
  <c r="D3" i="65"/>
  <c r="D7" i="65" l="1"/>
  <c r="F3" i="65"/>
  <c r="E104" i="48"/>
  <c r="G3" i="65" l="1"/>
  <c r="F7" i="65"/>
  <c r="G104" i="48"/>
  <c r="G103" i="48" l="1"/>
  <c r="G101" i="48"/>
  <c r="G191" i="48" s="1"/>
  <c r="E103" i="48"/>
  <c r="E101" i="48"/>
  <c r="E191" i="48" s="1"/>
  <c r="D104" i="48"/>
  <c r="F104" i="48" l="1"/>
  <c r="F103" i="48"/>
  <c r="F101" i="48"/>
  <c r="F191" i="48" s="1"/>
  <c r="D101" i="48"/>
  <c r="D191" i="48" s="1"/>
  <c r="D103" i="48"/>
  <c r="D180" i="48" s="1"/>
  <c r="AG1004" i="27" l="1"/>
  <c r="AG1024" i="27"/>
  <c r="AN1024" i="27" s="1"/>
  <c r="AT1024" i="27" s="1"/>
  <c r="AG1065" i="27"/>
  <c r="AN1065" i="27" s="1"/>
  <c r="AT1065" i="27" s="1"/>
  <c r="AG991" i="27"/>
  <c r="AN991" i="27" s="1"/>
  <c r="AT991" i="27" s="1"/>
  <c r="AG1036" i="27"/>
  <c r="AN1036" i="27" s="1"/>
  <c r="AT1036" i="27" s="1"/>
  <c r="AG1074" i="27"/>
  <c r="AN1074" i="27" s="1"/>
  <c r="AT1074" i="27" s="1"/>
  <c r="AG1125" i="27"/>
  <c r="AN1125" i="27" s="1"/>
  <c r="AT1125" i="27" s="1"/>
  <c r="AG1107" i="27"/>
  <c r="AN1107" i="27" s="1"/>
  <c r="AT1107" i="27" s="1"/>
  <c r="AG1026" i="27"/>
  <c r="AG1067" i="27"/>
  <c r="AN1067" i="27" s="1"/>
  <c r="AT1067" i="27" s="1"/>
  <c r="AG1108" i="27"/>
  <c r="AN1108" i="27" s="1"/>
  <c r="AT1108" i="27" s="1"/>
  <c r="AG1149" i="27"/>
  <c r="AN1149" i="27" s="1"/>
  <c r="AT1149" i="27" s="1"/>
  <c r="AG948" i="27"/>
  <c r="AN948" i="27" s="1"/>
  <c r="AT948" i="27" s="1"/>
  <c r="AG1048" i="27"/>
  <c r="AN1048" i="27" s="1"/>
  <c r="AT1048" i="27" s="1"/>
  <c r="AG1088" i="27"/>
  <c r="AN1088" i="27" s="1"/>
  <c r="AT1088" i="27" s="1"/>
  <c r="AG1129" i="27"/>
  <c r="AN1129" i="27" s="1"/>
  <c r="AT1129" i="27" s="1"/>
  <c r="AG1132" i="27"/>
  <c r="AN1132" i="27" s="1"/>
  <c r="AT1132" i="27" s="1"/>
  <c r="AG919" i="27"/>
  <c r="AN919" i="27" s="1"/>
  <c r="AT919" i="27" s="1"/>
  <c r="AG1070" i="27"/>
  <c r="AN1070" i="27" s="1"/>
  <c r="AT1070" i="27" s="1"/>
  <c r="AG1101" i="27"/>
  <c r="AN1101" i="27" s="1"/>
  <c r="AT1101" i="27" s="1"/>
  <c r="AG995" i="27"/>
  <c r="AN995" i="27" s="1"/>
  <c r="AT995" i="27" s="1"/>
  <c r="AG1147" i="27"/>
  <c r="AN1147" i="27" s="1"/>
  <c r="AT1147" i="27" s="1"/>
  <c r="AG962" i="27"/>
  <c r="AN962" i="27" s="1"/>
  <c r="AT962" i="27" s="1"/>
  <c r="AG1145" i="27"/>
  <c r="AN1145" i="27" s="1"/>
  <c r="AT1145" i="27" s="1"/>
  <c r="AG944" i="27"/>
  <c r="AN944" i="27" s="1"/>
  <c r="AT944" i="27" s="1"/>
  <c r="AG994" i="27"/>
  <c r="AN994" i="27" s="1"/>
  <c r="AT994" i="27" s="1"/>
  <c r="AG1073" i="27"/>
  <c r="AN1073" i="27" s="1"/>
  <c r="AT1073" i="27" s="1"/>
  <c r="AG491" i="27"/>
  <c r="AN491" i="27" s="1"/>
  <c r="AT491" i="27" s="1"/>
  <c r="AG965" i="27"/>
  <c r="AN965" i="27" s="1"/>
  <c r="AT965" i="27" s="1"/>
  <c r="AG1046" i="27"/>
  <c r="AN1046" i="27" s="1"/>
  <c r="AT1046" i="27" s="1"/>
  <c r="AG1127" i="27"/>
  <c r="AN1127" i="27" s="1"/>
  <c r="AT1127" i="27" s="1"/>
  <c r="AG946" i="27"/>
  <c r="AN946" i="27" s="1"/>
  <c r="AT946" i="27" s="1"/>
  <c r="AG1078" i="27"/>
  <c r="AN1078" i="27" s="1"/>
  <c r="AT1078" i="27" s="1"/>
  <c r="AG1118" i="27"/>
  <c r="AN1118" i="27" s="1"/>
  <c r="AT1118" i="27" s="1"/>
  <c r="AG1131" i="27"/>
  <c r="AN1131" i="27" s="1"/>
  <c r="AT1131" i="27" s="1"/>
  <c r="AG489" i="27"/>
  <c r="AN489" i="27" s="1"/>
  <c r="AT489" i="27" s="1"/>
  <c r="AG1060" i="27"/>
  <c r="AG1141" i="27"/>
  <c r="AN1141" i="27" s="1"/>
  <c r="AT1141" i="27" s="1"/>
  <c r="AG1049" i="27"/>
  <c r="AN1049" i="27" s="1"/>
  <c r="AT1049" i="27" s="1"/>
  <c r="AG1089" i="27"/>
  <c r="AN1089" i="27" s="1"/>
  <c r="AT1089" i="27" s="1"/>
  <c r="AG1130" i="27"/>
  <c r="AN1130" i="27" s="1"/>
  <c r="AT1130" i="27" s="1"/>
  <c r="AG1152" i="27"/>
  <c r="AN1152" i="27" s="1"/>
  <c r="AT1152" i="27" s="1"/>
  <c r="AG1144" i="27"/>
  <c r="AN1144" i="27" s="1"/>
  <c r="AT1144" i="27" s="1"/>
  <c r="AG1023" i="27"/>
  <c r="AG1064" i="27"/>
  <c r="AN1064" i="27" s="1"/>
  <c r="AT1064" i="27" s="1"/>
  <c r="AG1077" i="27"/>
  <c r="AN1077" i="27" s="1"/>
  <c r="AT1077" i="27" s="1"/>
  <c r="AG1029" i="27"/>
  <c r="AN1029" i="27" s="1"/>
  <c r="AT1029" i="27" s="1"/>
  <c r="AG1045" i="27"/>
  <c r="AN1045" i="27" s="1"/>
  <c r="AT1045" i="27" s="1"/>
  <c r="AG1126" i="27"/>
  <c r="AN1126" i="27" s="1"/>
  <c r="AT1126" i="27" s="1"/>
  <c r="AG947" i="27"/>
  <c r="AN947" i="27" s="1"/>
  <c r="AT947" i="27" s="1"/>
  <c r="AG1050" i="27"/>
  <c r="AN1050" i="27" s="1"/>
  <c r="AT1050" i="27" s="1"/>
  <c r="AG1051" i="27"/>
  <c r="AN1051" i="27" s="1"/>
  <c r="AT1051" i="27" s="1"/>
  <c r="AG957" i="27"/>
  <c r="AN957" i="27" s="1"/>
  <c r="AT957" i="27" s="1"/>
  <c r="AG1047" i="27"/>
  <c r="AN1047" i="27" s="1"/>
  <c r="AT1047" i="27" s="1"/>
  <c r="AG1087" i="27"/>
  <c r="AN1087" i="27" s="1"/>
  <c r="AT1087" i="27" s="1"/>
  <c r="AG1128" i="27"/>
  <c r="AN1128" i="27" s="1"/>
  <c r="AT1128" i="27" s="1"/>
  <c r="AG1075" i="27"/>
  <c r="AG1028" i="27"/>
  <c r="AN1028" i="27" s="1"/>
  <c r="AT1028" i="27" s="1"/>
  <c r="AG1068" i="27"/>
  <c r="AN1068" i="27" s="1"/>
  <c r="AT1068" i="27" s="1"/>
  <c r="AG1109" i="27"/>
  <c r="AN1109" i="27" s="1"/>
  <c r="AT1109" i="27" s="1"/>
  <c r="AG1150" i="27"/>
  <c r="AN1150" i="27" s="1"/>
  <c r="AT1150" i="27" s="1"/>
  <c r="AG1053" i="27"/>
  <c r="AN1053" i="27" s="1"/>
  <c r="AT1053" i="27" s="1"/>
  <c r="AG1142" i="27"/>
  <c r="AN1142" i="27" s="1"/>
  <c r="AT1142" i="27" s="1"/>
  <c r="AG1027" i="27"/>
  <c r="AN1027" i="27" s="1"/>
  <c r="AT1027" i="27" s="1"/>
  <c r="AG1201" i="27"/>
  <c r="AN1201" i="27" s="1"/>
  <c r="AT1201" i="27" s="1"/>
  <c r="AG1022" i="27"/>
  <c r="AN1022" i="27" s="1"/>
  <c r="AT1022" i="27" s="1"/>
  <c r="AG1071" i="27"/>
  <c r="AN1071" i="27" s="1"/>
  <c r="AT1071" i="27" s="1"/>
  <c r="AG1076" i="27"/>
  <c r="AN1076" i="27" s="1"/>
  <c r="AT1076" i="27" s="1"/>
  <c r="AG943" i="27"/>
  <c r="AN943" i="27" s="1"/>
  <c r="AT943" i="27" s="1"/>
  <c r="AG993" i="27"/>
  <c r="AN993" i="27" s="1"/>
  <c r="AT993" i="27" s="1"/>
  <c r="AG1072" i="27"/>
  <c r="AN1072" i="27" s="1"/>
  <c r="AT1072" i="27" s="1"/>
  <c r="AG964" i="27"/>
  <c r="AN964" i="27" s="1"/>
  <c r="AG945" i="27"/>
  <c r="AN945" i="27" s="1"/>
  <c r="AT945" i="27" s="1"/>
  <c r="AG1025" i="27"/>
  <c r="AN1025" i="27" s="1"/>
  <c r="AT1025" i="27" s="1"/>
  <c r="AG1066" i="27"/>
  <c r="AN1066" i="27" s="1"/>
  <c r="AT1066" i="27" s="1"/>
  <c r="AG1148" i="27"/>
  <c r="AN1148" i="27" s="1"/>
  <c r="AT1148" i="27" s="1"/>
  <c r="AG1133" i="27"/>
  <c r="AN1133" i="27" s="1"/>
  <c r="AT1133" i="27" s="1"/>
  <c r="AG1140" i="27"/>
  <c r="AN1140" i="27" s="1"/>
  <c r="AT1140" i="27" s="1"/>
  <c r="AG1052" i="27"/>
  <c r="AG1143" i="27"/>
  <c r="AN1143" i="27" s="1"/>
  <c r="AT1143" i="27" s="1"/>
  <c r="AG950" i="27"/>
  <c r="AN950" i="27" s="1"/>
  <c r="AT950" i="27" s="1"/>
  <c r="AG990" i="27"/>
  <c r="AN990" i="27" s="1"/>
  <c r="AT990" i="27" s="1"/>
  <c r="AG1030" i="27"/>
  <c r="AG1069" i="27"/>
  <c r="AN1069" i="27" s="1"/>
  <c r="AT1069" i="27" s="1"/>
  <c r="AG1151" i="27"/>
  <c r="AN1151" i="27" s="1"/>
  <c r="AT1151" i="27" s="1"/>
  <c r="AG636" i="27"/>
  <c r="AN636" i="27" s="1"/>
  <c r="AT636" i="27" s="1"/>
  <c r="AG949" i="27"/>
  <c r="AN949" i="27" s="1"/>
  <c r="AT949" i="27" s="1"/>
  <c r="AG992" i="27"/>
  <c r="AN992" i="27" s="1"/>
  <c r="AT992" i="27" s="1"/>
  <c r="AG1110" i="27"/>
  <c r="AN1110" i="27" s="1"/>
  <c r="AT1110" i="27" s="1"/>
  <c r="AT964" i="27" l="1"/>
  <c r="E1059" i="61"/>
  <c r="E1265" i="61"/>
  <c r="E1020" i="61"/>
  <c r="E1060" i="61"/>
  <c r="E1117" i="61"/>
  <c r="E1039" i="61"/>
  <c r="E940" i="61"/>
  <c r="E1044" i="61"/>
  <c r="E1041" i="61"/>
  <c r="E1040" i="61"/>
  <c r="E1118" i="61"/>
  <c r="E1042" i="61"/>
  <c r="E939" i="61"/>
  <c r="AN1004" i="27"/>
  <c r="AN1023" i="27"/>
  <c r="AT1023" i="27" s="1"/>
  <c r="AN1026" i="27"/>
  <c r="AT1026" i="27" s="1"/>
  <c r="AN1030" i="27"/>
  <c r="AT1030" i="27" s="1"/>
  <c r="AN1075" i="27"/>
  <c r="AT1075" i="27" s="1"/>
  <c r="AN1060" i="27"/>
  <c r="AT1060" i="27" s="1"/>
  <c r="AN1052" i="27"/>
  <c r="AT1052" i="27" s="1"/>
  <c r="AG1146" i="27"/>
  <c r="AN1146" i="27" s="1"/>
  <c r="AT1146" i="27" s="1"/>
  <c r="AG942" i="27"/>
  <c r="AG966" i="27"/>
  <c r="AN966" i="27" s="1"/>
  <c r="AT966" i="27" s="1"/>
  <c r="AG1081" i="27"/>
  <c r="AN1081" i="27" s="1"/>
  <c r="AT1081" i="27" s="1"/>
  <c r="AG1090" i="27"/>
  <c r="AN1090" i="27" s="1"/>
  <c r="AT1090" i="27" s="1"/>
  <c r="E1067" i="61" l="1"/>
  <c r="E1021" i="61"/>
  <c r="E1043" i="61"/>
  <c r="E941" i="61"/>
  <c r="AT1004" i="27"/>
  <c r="AN942" i="27"/>
  <c r="AT942" i="27" s="1"/>
  <c r="Z1292" i="27" l="1"/>
  <c r="AG460" i="27" l="1"/>
  <c r="AN460" i="27" s="1"/>
  <c r="AT460" i="27" s="1"/>
  <c r="AG445" i="27"/>
  <c r="AN445" i="27" s="1"/>
  <c r="AT445" i="27" s="1"/>
  <c r="AG646" i="27"/>
  <c r="AN646" i="27" s="1"/>
  <c r="AT646" i="27" s="1"/>
  <c r="AG1187" i="27"/>
  <c r="AN1187" i="27" s="1"/>
  <c r="AT1187" i="27" s="1"/>
  <c r="AG981" i="27"/>
  <c r="AN981" i="27" s="1"/>
  <c r="AT981" i="27" s="1"/>
  <c r="AG697" i="27"/>
  <c r="AG310" i="27"/>
  <c r="AN310" i="27" s="1"/>
  <c r="AT310" i="27" s="1"/>
  <c r="AG564" i="27"/>
  <c r="AG845" i="27"/>
  <c r="AN845" i="27" s="1"/>
  <c r="AT845" i="27" s="1"/>
  <c r="AG922" i="27"/>
  <c r="AN922" i="27" s="1"/>
  <c r="AT922" i="27" s="1"/>
  <c r="AG315" i="27"/>
  <c r="AN315" i="27" s="1"/>
  <c r="AT315" i="27" s="1"/>
  <c r="AG599" i="27"/>
  <c r="AN599" i="27" s="1"/>
  <c r="AT599" i="27" s="1"/>
  <c r="AG820" i="27"/>
  <c r="AN820" i="27" s="1"/>
  <c r="AT820" i="27" s="1"/>
  <c r="AG974" i="27"/>
  <c r="AN974" i="27" s="1"/>
  <c r="AT974" i="27" s="1"/>
  <c r="AG679" i="27"/>
  <c r="AN679" i="27" s="1"/>
  <c r="AT679" i="27" s="1"/>
  <c r="AG823" i="27"/>
  <c r="AN823" i="27" s="1"/>
  <c r="AT823" i="27" s="1"/>
  <c r="AG877" i="27"/>
  <c r="AN877" i="27" s="1"/>
  <c r="AT877" i="27" s="1"/>
  <c r="AG658" i="27"/>
  <c r="AN658" i="27" s="1"/>
  <c r="AG343" i="27"/>
  <c r="AN343" i="27" s="1"/>
  <c r="AT343" i="27" s="1"/>
  <c r="AG342" i="27"/>
  <c r="AN342" i="27" s="1"/>
  <c r="AT342" i="27" s="1"/>
  <c r="AG587" i="27"/>
  <c r="AN587" i="27" s="1"/>
  <c r="AT587" i="27" s="1"/>
  <c r="AG573" i="27"/>
  <c r="AG1223" i="27"/>
  <c r="AN1223" i="27" s="1"/>
  <c r="AT1223" i="27" s="1"/>
  <c r="AG474" i="27"/>
  <c r="AN474" i="27" s="1"/>
  <c r="AT474" i="27" s="1"/>
  <c r="AG492" i="27"/>
  <c r="AN492" i="27" s="1"/>
  <c r="AT492" i="27" s="1"/>
  <c r="AG422" i="27"/>
  <c r="AN422" i="27" s="1"/>
  <c r="AT422" i="27" s="1"/>
  <c r="AG340" i="27"/>
  <c r="AN340" i="27" s="1"/>
  <c r="AT340" i="27" s="1"/>
  <c r="AG625" i="27"/>
  <c r="AN625" i="27" s="1"/>
  <c r="AT625" i="27" s="1"/>
  <c r="AG584" i="27"/>
  <c r="AG722" i="27"/>
  <c r="AN722" i="27" s="1"/>
  <c r="AT722" i="27" s="1"/>
  <c r="AG654" i="27"/>
  <c r="AG327" i="27"/>
  <c r="AN327" i="27" s="1"/>
  <c r="AT327" i="27" s="1"/>
  <c r="AG652" i="27"/>
  <c r="AN652" i="27" s="1"/>
  <c r="AT652" i="27" s="1"/>
  <c r="AG649" i="27"/>
  <c r="AN649" i="27" s="1"/>
  <c r="AT649" i="27" s="1"/>
  <c r="AG870" i="27"/>
  <c r="AN870" i="27" s="1"/>
  <c r="AT870" i="27" s="1"/>
  <c r="AG1184" i="27"/>
  <c r="AN1184" i="27" s="1"/>
  <c r="AT1184" i="27" s="1"/>
  <c r="AG1212" i="27"/>
  <c r="AN1212" i="27" s="1"/>
  <c r="AT1212" i="27" s="1"/>
  <c r="AG1231" i="27"/>
  <c r="AN1231" i="27" s="1"/>
  <c r="AT1231" i="27" s="1"/>
  <c r="AG1020" i="27"/>
  <c r="AN1020" i="27" s="1"/>
  <c r="AT1020" i="27" s="1"/>
  <c r="AG510" i="27"/>
  <c r="AN510" i="27" s="1"/>
  <c r="AT510" i="27" s="1"/>
  <c r="AG793" i="27"/>
  <c r="AN793" i="27" s="1"/>
  <c r="AT793" i="27" s="1"/>
  <c r="AG435" i="27"/>
  <c r="AN435" i="27" s="1"/>
  <c r="AT435" i="27" s="1"/>
  <c r="AG650" i="27"/>
  <c r="AN650" i="27" s="1"/>
  <c r="AT650" i="27" s="1"/>
  <c r="AG768" i="27"/>
  <c r="AN768" i="27" s="1"/>
  <c r="AG321" i="27"/>
  <c r="AN321" i="27" s="1"/>
  <c r="AT321" i="27" s="1"/>
  <c r="AG797" i="27"/>
  <c r="AN797" i="27" s="1"/>
  <c r="AT797" i="27" s="1"/>
  <c r="AG597" i="27"/>
  <c r="AN597" i="27" s="1"/>
  <c r="AT597" i="27" s="1"/>
  <c r="AG1193" i="27"/>
  <c r="AN1193" i="27" s="1"/>
  <c r="AT1193" i="27" s="1"/>
  <c r="AG1177" i="27"/>
  <c r="AN1177" i="27" s="1"/>
  <c r="AT1177" i="27" s="1"/>
  <c r="AG934" i="27"/>
  <c r="AN934" i="27" s="1"/>
  <c r="AT934" i="27" s="1"/>
  <c r="AG388" i="27"/>
  <c r="AN388" i="27" s="1"/>
  <c r="AT388" i="27" s="1"/>
  <c r="AG761" i="27"/>
  <c r="AN761" i="27" s="1"/>
  <c r="AT761" i="27" s="1"/>
  <c r="AG278" i="27"/>
  <c r="AN278" i="27" s="1"/>
  <c r="AT278" i="27" s="1"/>
  <c r="AG712" i="27"/>
  <c r="AN712" i="27" s="1"/>
  <c r="AT712" i="27" s="1"/>
  <c r="AG723" i="27"/>
  <c r="AN723" i="27" s="1"/>
  <c r="AT723" i="27" s="1"/>
  <c r="AG286" i="27"/>
  <c r="AN286" i="27" s="1"/>
  <c r="AT286" i="27" s="1"/>
  <c r="AG478" i="27"/>
  <c r="AN478" i="27" s="1"/>
  <c r="AT478" i="27" s="1"/>
  <c r="AG1000" i="27"/>
  <c r="AN1000" i="27" s="1"/>
  <c r="AT1000" i="27" s="1"/>
  <c r="AG952" i="27"/>
  <c r="AN952" i="27" s="1"/>
  <c r="AT952" i="27" s="1"/>
  <c r="AG1086" i="27"/>
  <c r="AN1086" i="27" s="1"/>
  <c r="AT1086" i="27" s="1"/>
  <c r="AG403" i="27"/>
  <c r="AN403" i="27" s="1"/>
  <c r="AT403" i="27" s="1"/>
  <c r="AG453" i="27"/>
  <c r="AN453" i="27" s="1"/>
  <c r="AT453" i="27" s="1"/>
  <c r="AG586" i="27"/>
  <c r="AN586" i="27" s="1"/>
  <c r="AT586" i="27" s="1"/>
  <c r="AG812" i="27"/>
  <c r="AN812" i="27" s="1"/>
  <c r="AG329" i="27"/>
  <c r="AN329" i="27" s="1"/>
  <c r="AT329" i="27" s="1"/>
  <c r="AG798" i="27"/>
  <c r="AN798" i="27" s="1"/>
  <c r="AT798" i="27" s="1"/>
  <c r="AG754" i="27"/>
  <c r="AN754" i="27" s="1"/>
  <c r="AT754" i="27" s="1"/>
  <c r="AG675" i="27"/>
  <c r="AN675" i="27" s="1"/>
  <c r="AT675" i="27" s="1"/>
  <c r="AG302" i="27"/>
  <c r="AN302" i="27" s="1"/>
  <c r="AT302" i="27" s="1"/>
  <c r="AG1167" i="27"/>
  <c r="AN1167" i="27" s="1"/>
  <c r="AT1167" i="27" s="1"/>
  <c r="AG1252" i="27"/>
  <c r="AN1252" i="27" s="1"/>
  <c r="AT1252" i="27" s="1"/>
  <c r="AG1235" i="27"/>
  <c r="AN1235" i="27" s="1"/>
  <c r="AT1235" i="27" s="1"/>
  <c r="AG1100" i="27"/>
  <c r="AN1100" i="27" s="1"/>
  <c r="AT1100" i="27" s="1"/>
  <c r="AG1003" i="27"/>
  <c r="AN1003" i="27" s="1"/>
  <c r="AT1003" i="27" s="1"/>
  <c r="AG659" i="27"/>
  <c r="AG376" i="27"/>
  <c r="AN376" i="27" s="1"/>
  <c r="AT376" i="27" s="1"/>
  <c r="AG600" i="27"/>
  <c r="AN600" i="27" s="1"/>
  <c r="AT600" i="27" s="1"/>
  <c r="AG905" i="27"/>
  <c r="AN905" i="27" s="1"/>
  <c r="AT905" i="27" s="1"/>
  <c r="AG958" i="27"/>
  <c r="AN958" i="27" s="1"/>
  <c r="AT958" i="27" s="1"/>
  <c r="AG423" i="27"/>
  <c r="AN423" i="27" s="1"/>
  <c r="AT423" i="27" s="1"/>
  <c r="AG1039" i="27"/>
  <c r="AG383" i="27"/>
  <c r="AN383" i="27" s="1"/>
  <c r="AT383" i="27" s="1"/>
  <c r="AG834" i="27"/>
  <c r="AN834" i="27" s="1"/>
  <c r="AT834" i="27" s="1"/>
  <c r="AG353" i="27"/>
  <c r="AN353" i="27" s="1"/>
  <c r="AT353" i="27" s="1"/>
  <c r="AG747" i="27"/>
  <c r="AG1198" i="27"/>
  <c r="AN1198" i="27" s="1"/>
  <c r="AT1198" i="27" s="1"/>
  <c r="AG1033" i="27"/>
  <c r="AN1033" i="27" s="1"/>
  <c r="AT1033" i="27" s="1"/>
  <c r="AG851" i="27"/>
  <c r="AN851" i="27" s="1"/>
  <c r="AT851" i="27" s="1"/>
  <c r="AG1156" i="27"/>
  <c r="AN1156" i="27" s="1"/>
  <c r="AT1156" i="27" s="1"/>
  <c r="AG1002" i="27"/>
  <c r="AG395" i="27"/>
  <c r="AN395" i="27" s="1"/>
  <c r="AT395" i="27" s="1"/>
  <c r="AG577" i="27"/>
  <c r="AN577" i="27" s="1"/>
  <c r="AT577" i="27" s="1"/>
  <c r="AG446" i="27"/>
  <c r="AN446" i="27" s="1"/>
  <c r="AT446" i="27" s="1"/>
  <c r="AG837" i="27"/>
  <c r="AN837" i="27" s="1"/>
  <c r="AT837" i="27" s="1"/>
  <c r="AG617" i="27"/>
  <c r="AN617" i="27" s="1"/>
  <c r="AT617" i="27" s="1"/>
  <c r="AG536" i="27"/>
  <c r="AN536" i="27" s="1"/>
  <c r="AT536" i="27" s="1"/>
  <c r="AG333" i="27"/>
  <c r="AN333" i="27" s="1"/>
  <c r="AT333" i="27" s="1"/>
  <c r="AG745" i="27"/>
  <c r="AN745" i="27" s="1"/>
  <c r="AG684" i="27"/>
  <c r="AG568" i="27"/>
  <c r="AN568" i="27" s="1"/>
  <c r="AT568" i="27" s="1"/>
  <c r="AG438" i="27"/>
  <c r="AN438" i="27" s="1"/>
  <c r="AT438" i="27" s="1"/>
  <c r="AG743" i="27"/>
  <c r="AN743" i="27" s="1"/>
  <c r="AG385" i="27"/>
  <c r="AN385" i="27" s="1"/>
  <c r="AT385" i="27" s="1"/>
  <c r="AG756" i="27"/>
  <c r="AN756" i="27" s="1"/>
  <c r="AT756" i="27" s="1"/>
  <c r="AG578" i="27"/>
  <c r="AN578" i="27" s="1"/>
  <c r="AT578" i="27" s="1"/>
  <c r="AG902" i="27"/>
  <c r="AN902" i="27" s="1"/>
  <c r="AT902" i="27" s="1"/>
  <c r="AG497" i="27"/>
  <c r="AN497" i="27" s="1"/>
  <c r="AT497" i="27" s="1"/>
  <c r="AG850" i="27"/>
  <c r="AN850" i="27" s="1"/>
  <c r="AG906" i="27"/>
  <c r="AG728" i="27"/>
  <c r="AN728" i="27" s="1"/>
  <c r="AT728" i="27" s="1"/>
  <c r="AG250" i="27"/>
  <c r="AN250" i="27" s="1"/>
  <c r="AT250" i="27" s="1"/>
  <c r="AG1197" i="27"/>
  <c r="AN1197" i="27" s="1"/>
  <c r="AT1197" i="27" s="1"/>
  <c r="AG1253" i="27"/>
  <c r="AN1253" i="27" s="1"/>
  <c r="AT1253" i="27" s="1"/>
  <c r="AG516" i="27"/>
  <c r="AN516" i="27" s="1"/>
  <c r="AT516" i="27" s="1"/>
  <c r="AG1035" i="27"/>
  <c r="AN1035" i="27" s="1"/>
  <c r="AT1035" i="27" s="1"/>
  <c r="AG374" i="27"/>
  <c r="AN374" i="27" s="1"/>
  <c r="AT374" i="27" s="1"/>
  <c r="AG635" i="27"/>
  <c r="AN635" i="27" s="1"/>
  <c r="AT635" i="27" s="1"/>
  <c r="AG294" i="27"/>
  <c r="AN294" i="27" s="1"/>
  <c r="AT294" i="27" s="1"/>
  <c r="AG279" i="27"/>
  <c r="AN279" i="27" s="1"/>
  <c r="AT279" i="27" s="1"/>
  <c r="AG859" i="27"/>
  <c r="AN859" i="27" s="1"/>
  <c r="AG335" i="27"/>
  <c r="AN335" i="27" s="1"/>
  <c r="AT335" i="27" s="1"/>
  <c r="AG336" i="27"/>
  <c r="AN336" i="27" s="1"/>
  <c r="AT336" i="27" s="1"/>
  <c r="AG241" i="27"/>
  <c r="AG1211" i="27"/>
  <c r="AN1211" i="27" s="1"/>
  <c r="AT1211" i="27" s="1"/>
  <c r="AG1164" i="27"/>
  <c r="AN1164" i="27" s="1"/>
  <c r="AT1164" i="27" s="1"/>
  <c r="AG391" i="27"/>
  <c r="AN391" i="27" s="1"/>
  <c r="AT391" i="27" s="1"/>
  <c r="AG530" i="27"/>
  <c r="AG1120" i="27"/>
  <c r="AN1120" i="27" s="1"/>
  <c r="AT1120" i="27" s="1"/>
  <c r="AG496" i="27"/>
  <c r="AN496" i="27" s="1"/>
  <c r="AT496" i="27" s="1"/>
  <c r="AG567" i="27"/>
  <c r="AN567" i="27" s="1"/>
  <c r="AT567" i="27" s="1"/>
  <c r="AG410" i="27"/>
  <c r="AN410" i="27" s="1"/>
  <c r="AT410" i="27" s="1"/>
  <c r="AG583" i="27"/>
  <c r="AN583" i="27" s="1"/>
  <c r="AT583" i="27" s="1"/>
  <c r="AG777" i="27"/>
  <c r="AN777" i="27" s="1"/>
  <c r="AT777" i="27" s="1"/>
  <c r="AG833" i="27"/>
  <c r="AN833" i="27" s="1"/>
  <c r="AG341" i="27"/>
  <c r="AN341" i="27" s="1"/>
  <c r="AT341" i="27" s="1"/>
  <c r="AG764" i="27"/>
  <c r="AN764" i="27" s="1"/>
  <c r="AG574" i="27"/>
  <c r="AN574" i="27" s="1"/>
  <c r="AT574" i="27" s="1"/>
  <c r="AG1205" i="27"/>
  <c r="AN1205" i="27" s="1"/>
  <c r="AT1205" i="27" s="1"/>
  <c r="AG1176" i="27"/>
  <c r="AN1176" i="27" s="1"/>
  <c r="AT1176" i="27" s="1"/>
  <c r="AG465" i="27"/>
  <c r="AN465" i="27" s="1"/>
  <c r="AT465" i="27" s="1"/>
  <c r="AG521" i="27"/>
  <c r="AN521" i="27" s="1"/>
  <c r="AT521" i="27" s="1"/>
  <c r="AG828" i="27"/>
  <c r="AN828" i="27" s="1"/>
  <c r="AT828" i="27" s="1"/>
  <c r="AG1085" i="27"/>
  <c r="AN1085" i="27" s="1"/>
  <c r="AT1085" i="27" s="1"/>
  <c r="AG780" i="27"/>
  <c r="AN780" i="27" s="1"/>
  <c r="AT780" i="27" s="1"/>
  <c r="AG439" i="27"/>
  <c r="AN439" i="27" s="1"/>
  <c r="AT439" i="27" s="1"/>
  <c r="AG417" i="27"/>
  <c r="AN417" i="27" s="1"/>
  <c r="AT417" i="27" s="1"/>
  <c r="AG633" i="27"/>
  <c r="AN633" i="27" s="1"/>
  <c r="AT633" i="27" s="1"/>
  <c r="AG721" i="27"/>
  <c r="AN721" i="27" s="1"/>
  <c r="AT721" i="27" s="1"/>
  <c r="AG936" i="27"/>
  <c r="AG629" i="27"/>
  <c r="AN629" i="27" s="1"/>
  <c r="AT629" i="27" s="1"/>
  <c r="AG441" i="27"/>
  <c r="AN441" i="27" s="1"/>
  <c r="AT441" i="27" s="1"/>
  <c r="AG630" i="27"/>
  <c r="AN630" i="27" s="1"/>
  <c r="AT630" i="27" s="1"/>
  <c r="AG610" i="27"/>
  <c r="AN610" i="27" s="1"/>
  <c r="AT610" i="27" s="1"/>
  <c r="AG841" i="27"/>
  <c r="AN841" i="27" s="1"/>
  <c r="AG1179" i="27"/>
  <c r="AN1179" i="27" s="1"/>
  <c r="AT1179" i="27" s="1"/>
  <c r="AG1160" i="27"/>
  <c r="AN1160" i="27" s="1"/>
  <c r="AT1160" i="27" s="1"/>
  <c r="AG485" i="27"/>
  <c r="AN485" i="27" s="1"/>
  <c r="AT485" i="27" s="1"/>
  <c r="AG523" i="27"/>
  <c r="AN523" i="27" s="1"/>
  <c r="AT523" i="27" s="1"/>
  <c r="AG1008" i="27"/>
  <c r="AN1008" i="27" s="1"/>
  <c r="AT1008" i="27" s="1"/>
  <c r="AG643" i="27"/>
  <c r="AN643" i="27" s="1"/>
  <c r="AG1031" i="27"/>
  <c r="AG552" i="27"/>
  <c r="AN552" i="27" s="1"/>
  <c r="AT552" i="27" s="1"/>
  <c r="AG413" i="27"/>
  <c r="AN413" i="27" s="1"/>
  <c r="AT413" i="27" s="1"/>
  <c r="AG457" i="27"/>
  <c r="AN457" i="27" s="1"/>
  <c r="AT457" i="27" s="1"/>
  <c r="AG767" i="27"/>
  <c r="AN767" i="27" s="1"/>
  <c r="AT767" i="27" s="1"/>
  <c r="AG873" i="27"/>
  <c r="AN873" i="27" s="1"/>
  <c r="AT873" i="27" s="1"/>
  <c r="AG373" i="27"/>
  <c r="AN373" i="27" s="1"/>
  <c r="AT373" i="27" s="1"/>
  <c r="AG1042" i="27"/>
  <c r="AN1042" i="27" s="1"/>
  <c r="AT1042" i="27" s="1"/>
  <c r="AG930" i="27"/>
  <c r="AN930" i="27" s="1"/>
  <c r="AT930" i="27" s="1"/>
  <c r="AG555" i="27"/>
  <c r="AG419" i="27"/>
  <c r="AN419" i="27" s="1"/>
  <c r="AT419" i="27" s="1"/>
  <c r="AG389" i="27"/>
  <c r="AN389" i="27" s="1"/>
  <c r="AG839" i="27"/>
  <c r="AN839" i="27" s="1"/>
  <c r="AG719" i="27"/>
  <c r="AN719" i="27" s="1"/>
  <c r="AT719" i="27" s="1"/>
  <c r="AG572" i="27"/>
  <c r="AN572" i="27" s="1"/>
  <c r="AT572" i="27" s="1"/>
  <c r="AG799" i="27"/>
  <c r="AN799" i="27" s="1"/>
  <c r="AT799" i="27" s="1"/>
  <c r="AG916" i="27"/>
  <c r="AG772" i="27"/>
  <c r="AN772" i="27" s="1"/>
  <c r="AG449" i="27"/>
  <c r="AN449" i="27" s="1"/>
  <c r="AT449" i="27" s="1"/>
  <c r="AG390" i="27"/>
  <c r="AN390" i="27" s="1"/>
  <c r="AT390" i="27" s="1"/>
  <c r="AG540" i="27"/>
  <c r="AN540" i="27" s="1"/>
  <c r="AT540" i="27" s="1"/>
  <c r="AG1043" i="27"/>
  <c r="AG562" i="27"/>
  <c r="AN562" i="27" s="1"/>
  <c r="AT562" i="27" s="1"/>
  <c r="AG411" i="27"/>
  <c r="AN411" i="27" s="1"/>
  <c r="AT411" i="27" s="1"/>
  <c r="AG909" i="27"/>
  <c r="AN909" i="27" s="1"/>
  <c r="AT909" i="27" s="1"/>
  <c r="AG671" i="27"/>
  <c r="AN671" i="27" s="1"/>
  <c r="AT671" i="27" s="1"/>
  <c r="AG316" i="27"/>
  <c r="AN316" i="27" s="1"/>
  <c r="AT316" i="27" s="1"/>
  <c r="AG910" i="27"/>
  <c r="AN910" i="27" s="1"/>
  <c r="AT910" i="27" s="1"/>
  <c r="AG651" i="27"/>
  <c r="AN651" i="27" s="1"/>
  <c r="AT651" i="27" s="1"/>
  <c r="AG794" i="27"/>
  <c r="AN794" i="27" s="1"/>
  <c r="AG320" i="27"/>
  <c r="AN320" i="27" s="1"/>
  <c r="AT320" i="27" s="1"/>
  <c r="AG912" i="27"/>
  <c r="AN912" i="27" s="1"/>
  <c r="AT912" i="27" s="1"/>
  <c r="AG653" i="27"/>
  <c r="AN653" i="27" s="1"/>
  <c r="AT653" i="27" s="1"/>
  <c r="AG1204" i="27"/>
  <c r="AN1204" i="27" s="1"/>
  <c r="AT1204" i="27" s="1"/>
  <c r="AG399" i="27"/>
  <c r="AN399" i="27" s="1"/>
  <c r="AT399" i="27" s="1"/>
  <c r="AG589" i="27"/>
  <c r="AN589" i="27" s="1"/>
  <c r="AT589" i="27" s="1"/>
  <c r="AG648" i="27"/>
  <c r="AN648" i="27" s="1"/>
  <c r="AT648" i="27" s="1"/>
  <c r="AG699" i="27"/>
  <c r="AN699" i="27" s="1"/>
  <c r="AT699" i="27" s="1"/>
  <c r="AG789" i="27"/>
  <c r="AN789" i="27" s="1"/>
  <c r="AT789" i="27" s="1"/>
  <c r="AG735" i="27"/>
  <c r="AN735" i="27" s="1"/>
  <c r="AT735" i="27" s="1"/>
  <c r="AG421" i="27"/>
  <c r="AN421" i="27" s="1"/>
  <c r="AT421" i="27" s="1"/>
  <c r="AG470" i="27"/>
  <c r="AN470" i="27" s="1"/>
  <c r="AT470" i="27" s="1"/>
  <c r="AG687" i="27"/>
  <c r="AN687" i="27" s="1"/>
  <c r="AT687" i="27" s="1"/>
  <c r="AG963" i="27"/>
  <c r="AN963" i="27" s="1"/>
  <c r="AT963" i="27" s="1"/>
  <c r="AG903" i="27"/>
  <c r="AN903" i="27" s="1"/>
  <c r="AT903" i="27" s="1"/>
  <c r="AG717" i="27"/>
  <c r="AN717" i="27" s="1"/>
  <c r="AT717" i="27" s="1"/>
  <c r="AG1063" i="27"/>
  <c r="AN1063" i="27" s="1"/>
  <c r="AT1063" i="27" s="1"/>
  <c r="AG622" i="27"/>
  <c r="AN622" i="27" s="1"/>
  <c r="AT622" i="27" s="1"/>
  <c r="AG987" i="27"/>
  <c r="AN987" i="27" s="1"/>
  <c r="AT987" i="27" s="1"/>
  <c r="AG868" i="27"/>
  <c r="AN868" i="27" s="1"/>
  <c r="AT868" i="27" s="1"/>
  <c r="AG896" i="27"/>
  <c r="AN896" i="27" s="1"/>
  <c r="AT896" i="27" s="1"/>
  <c r="AG508" i="27"/>
  <c r="AN508" i="27" s="1"/>
  <c r="AT508" i="27" s="1"/>
  <c r="AG955" i="27"/>
  <c r="AN955" i="27" s="1"/>
  <c r="AT955" i="27" s="1"/>
  <c r="AG1137" i="27"/>
  <c r="AN1137" i="27" s="1"/>
  <c r="AT1137" i="27" s="1"/>
  <c r="AG352" i="27"/>
  <c r="AN352" i="27" s="1"/>
  <c r="AT352" i="27" s="1"/>
  <c r="AG660" i="27"/>
  <c r="AN660" i="27" s="1"/>
  <c r="AG1191" i="27"/>
  <c r="AN1191" i="27" s="1"/>
  <c r="AT1191" i="27" s="1"/>
  <c r="AG1093" i="27"/>
  <c r="AN1093" i="27" s="1"/>
  <c r="AT1093" i="27" s="1"/>
  <c r="AG1242" i="27"/>
  <c r="AN1242" i="27" s="1"/>
  <c r="AT1242" i="27" s="1"/>
  <c r="AG1210" i="27"/>
  <c r="AN1210" i="27" s="1"/>
  <c r="AT1210" i="27" s="1"/>
  <c r="AG477" i="27"/>
  <c r="AN477" i="27" s="1"/>
  <c r="AT477" i="27" s="1"/>
  <c r="AG1114" i="27"/>
  <c r="AN1114" i="27" s="1"/>
  <c r="AT1114" i="27" s="1"/>
  <c r="AG956" i="27"/>
  <c r="AN956" i="27" s="1"/>
  <c r="AT956" i="27" s="1"/>
  <c r="AG560" i="27"/>
  <c r="AN560" i="27" s="1"/>
  <c r="AT560" i="27" s="1"/>
  <c r="AG461" i="27"/>
  <c r="AN461" i="27" s="1"/>
  <c r="AT461" i="27" s="1"/>
  <c r="AG331" i="27"/>
  <c r="AN331" i="27" s="1"/>
  <c r="AT331" i="27" s="1"/>
  <c r="AG879" i="27"/>
  <c r="AN879" i="27" s="1"/>
  <c r="AG752" i="27"/>
  <c r="AN752" i="27" s="1"/>
  <c r="AT752" i="27" s="1"/>
  <c r="AG683" i="27"/>
  <c r="AN683" i="27" s="1"/>
  <c r="AT683" i="27" s="1"/>
  <c r="AG328" i="27"/>
  <c r="AN328" i="27" s="1"/>
  <c r="AT328" i="27" s="1"/>
  <c r="AG306" i="27"/>
  <c r="AN306" i="27" s="1"/>
  <c r="AT306" i="27" s="1"/>
  <c r="AG750" i="27"/>
  <c r="AN750" i="27" s="1"/>
  <c r="AT750" i="27" s="1"/>
  <c r="AG337" i="27"/>
  <c r="AN337" i="27" s="1"/>
  <c r="AT337" i="27" s="1"/>
  <c r="AG1196" i="27"/>
  <c r="AN1196" i="27" s="1"/>
  <c r="AT1196" i="27" s="1"/>
  <c r="AG488" i="27"/>
  <c r="AN488" i="27" s="1"/>
  <c r="AT488" i="27" s="1"/>
  <c r="AG548" i="27"/>
  <c r="AN548" i="27" s="1"/>
  <c r="AT548" i="27" s="1"/>
  <c r="AG561" i="27"/>
  <c r="AN561" i="27" s="1"/>
  <c r="AT561" i="27" s="1"/>
  <c r="AG284" i="27"/>
  <c r="AN284" i="27" s="1"/>
  <c r="AT284" i="27" s="1"/>
  <c r="AG430" i="27"/>
  <c r="AN430" i="27" s="1"/>
  <c r="AT430" i="27" s="1"/>
  <c r="AG959" i="27"/>
  <c r="AN959" i="27" s="1"/>
  <c r="AT959" i="27" s="1"/>
  <c r="AG939" i="27"/>
  <c r="AN939" i="27" s="1"/>
  <c r="AT939" i="27" s="1"/>
  <c r="AG986" i="27"/>
  <c r="AN986" i="27" s="1"/>
  <c r="AT986" i="27" s="1"/>
  <c r="AG616" i="27"/>
  <c r="AN616" i="27" s="1"/>
  <c r="AT616" i="27" s="1"/>
  <c r="AG765" i="27"/>
  <c r="AN765" i="27" s="1"/>
  <c r="AG908" i="27"/>
  <c r="AG1111" i="27"/>
  <c r="AN1111" i="27" s="1"/>
  <c r="AT1111" i="27" s="1"/>
  <c r="AG935" i="27"/>
  <c r="AN935" i="27" s="1"/>
  <c r="AT935" i="27" s="1"/>
  <c r="AG1014" i="27"/>
  <c r="AN1014" i="27" s="1"/>
  <c r="AT1014" i="27" s="1"/>
  <c r="AG350" i="27"/>
  <c r="AN350" i="27" s="1"/>
  <c r="AT350" i="27" s="1"/>
  <c r="AG878" i="27"/>
  <c r="AN878" i="27" s="1"/>
  <c r="AG846" i="27"/>
  <c r="AN846" i="27" s="1"/>
  <c r="AT846" i="27" s="1"/>
  <c r="AG437" i="27"/>
  <c r="AN437" i="27" s="1"/>
  <c r="AT437" i="27" s="1"/>
  <c r="AG807" i="27"/>
  <c r="AN807" i="27" s="1"/>
  <c r="AG620" i="27"/>
  <c r="AN620" i="27" s="1"/>
  <c r="AT620" i="27" s="1"/>
  <c r="AG759" i="27"/>
  <c r="AN759" i="27" s="1"/>
  <c r="AT759" i="27" s="1"/>
  <c r="AG251" i="27"/>
  <c r="AN251" i="27" s="1"/>
  <c r="AT251" i="27" s="1"/>
  <c r="AG1229" i="27"/>
  <c r="AN1229" i="27" s="1"/>
  <c r="AT1229" i="27" s="1"/>
  <c r="AG1240" i="27"/>
  <c r="AN1240" i="27" s="1"/>
  <c r="AT1240" i="27" s="1"/>
  <c r="AG1092" i="27"/>
  <c r="AN1092" i="27" s="1"/>
  <c r="AT1092" i="27" s="1"/>
  <c r="AG565" i="27"/>
  <c r="AN565" i="27" s="1"/>
  <c r="AT565" i="27" s="1"/>
  <c r="AG365" i="27"/>
  <c r="AN365" i="27" s="1"/>
  <c r="AT365" i="27" s="1"/>
  <c r="AG709" i="27"/>
  <c r="AN709" i="27" s="1"/>
  <c r="AT709" i="27" s="1"/>
  <c r="AG890" i="27"/>
  <c r="AN890" i="27" s="1"/>
  <c r="AT890" i="27" s="1"/>
  <c r="AG784" i="27"/>
  <c r="AN784" i="27" s="1"/>
  <c r="AT784" i="27" s="1"/>
  <c r="AG1247" i="27"/>
  <c r="AN1247" i="27" s="1"/>
  <c r="AT1247" i="27" s="1"/>
  <c r="AG970" i="27"/>
  <c r="AN970" i="27" s="1"/>
  <c r="AT970" i="27" s="1"/>
  <c r="AN296" i="27"/>
  <c r="AT296" i="27" s="1"/>
  <c r="AG749" i="27"/>
  <c r="AN749" i="27" s="1"/>
  <c r="AG894" i="27"/>
  <c r="AN894" i="27" s="1"/>
  <c r="AT894" i="27" s="1"/>
  <c r="AG842" i="27"/>
  <c r="AN842" i="27" s="1"/>
  <c r="AT842" i="27" s="1"/>
  <c r="AG892" i="27"/>
  <c r="AN892" i="27" s="1"/>
  <c r="AT892" i="27" s="1"/>
  <c r="AG1058" i="27"/>
  <c r="AN1058" i="27" s="1"/>
  <c r="AT1058" i="27" s="1"/>
  <c r="AG624" i="27"/>
  <c r="AN624" i="27" s="1"/>
  <c r="AT624" i="27" s="1"/>
  <c r="AG1161" i="27"/>
  <c r="AN1161" i="27" s="1"/>
  <c r="AT1161" i="27" s="1"/>
  <c r="AG1189" i="27"/>
  <c r="AN1189" i="27" s="1"/>
  <c r="AT1189" i="27" s="1"/>
  <c r="AG1230" i="27"/>
  <c r="AN1230" i="27" s="1"/>
  <c r="AT1230" i="27" s="1"/>
  <c r="AG1154" i="27"/>
  <c r="AN1154" i="27" s="1"/>
  <c r="AT1154" i="27" s="1"/>
  <c r="AG534" i="27"/>
  <c r="AN534" i="27" s="1"/>
  <c r="AT534" i="27" s="1"/>
  <c r="AG638" i="27"/>
  <c r="AN638" i="27" s="1"/>
  <c r="AT638" i="27" s="1"/>
  <c r="AG524" i="27"/>
  <c r="AN524" i="27" s="1"/>
  <c r="AT524" i="27" s="1"/>
  <c r="AG689" i="27"/>
  <c r="AN689" i="27" s="1"/>
  <c r="AT689" i="27" s="1"/>
  <c r="AG298" i="27"/>
  <c r="AG283" i="27"/>
  <c r="AN283" i="27" s="1"/>
  <c r="AT283" i="27" s="1"/>
  <c r="AG920" i="27"/>
  <c r="AN920" i="27" s="1"/>
  <c r="AT920" i="27" s="1"/>
  <c r="AG937" i="27"/>
  <c r="AN937" i="27" s="1"/>
  <c r="AT937" i="27" s="1"/>
  <c r="AG1055" i="27"/>
  <c r="AN1055" i="27" s="1"/>
  <c r="AT1055" i="27" s="1"/>
  <c r="AG307" i="27"/>
  <c r="AN307" i="27" s="1"/>
  <c r="AT307" i="27" s="1"/>
  <c r="AG1182" i="27"/>
  <c r="AN1182" i="27" s="1"/>
  <c r="AT1182" i="27" s="1"/>
  <c r="AG1213" i="27"/>
  <c r="AN1213" i="27" s="1"/>
  <c r="AT1213" i="27" s="1"/>
  <c r="AG1233" i="27"/>
  <c r="AN1233" i="27" s="1"/>
  <c r="AT1233" i="27" s="1"/>
  <c r="AG1237" i="27"/>
  <c r="AN1237" i="27" s="1"/>
  <c r="AT1237" i="27" s="1"/>
  <c r="AG1080" i="27"/>
  <c r="AN1080" i="27" s="1"/>
  <c r="AT1080" i="27" s="1"/>
  <c r="AG522" i="27"/>
  <c r="AN522" i="27" s="1"/>
  <c r="AT522" i="27" s="1"/>
  <c r="AG346" i="27"/>
  <c r="AN346" i="27" s="1"/>
  <c r="AT346" i="27" s="1"/>
  <c r="AG397" i="27"/>
  <c r="AN397" i="27" s="1"/>
  <c r="AT397" i="27" s="1"/>
  <c r="AG618" i="27"/>
  <c r="AN618" i="27" s="1"/>
  <c r="AT618" i="27" s="1"/>
  <c r="AG748" i="27"/>
  <c r="AN748" i="27" s="1"/>
  <c r="AG450" i="27"/>
  <c r="AN450" i="27" s="1"/>
  <c r="AT450" i="27" s="1"/>
  <c r="AG726" i="27"/>
  <c r="AN726" i="27" s="1"/>
  <c r="AT726" i="27" s="1"/>
  <c r="AG895" i="27"/>
  <c r="AN895" i="27" s="1"/>
  <c r="AT895" i="27" s="1"/>
  <c r="AG1239" i="27"/>
  <c r="AN1239" i="27" s="1"/>
  <c r="AT1239" i="27" s="1"/>
  <c r="AG1135" i="27"/>
  <c r="AN1135" i="27" s="1"/>
  <c r="AT1135" i="27" s="1"/>
  <c r="AG504" i="27"/>
  <c r="AN504" i="27" s="1"/>
  <c r="AT504" i="27" s="1"/>
  <c r="AG473" i="27"/>
  <c r="AN473" i="27" s="1"/>
  <c r="AT473" i="27" s="1"/>
  <c r="AG1061" i="27"/>
  <c r="AG961" i="27"/>
  <c r="AN961" i="27" s="1"/>
  <c r="AT961" i="27" s="1"/>
  <c r="AG836" i="27"/>
  <c r="AN836" i="27" s="1"/>
  <c r="AT836" i="27" s="1"/>
  <c r="AG796" i="27"/>
  <c r="AN796" i="27" s="1"/>
  <c r="AT796" i="27" s="1"/>
  <c r="AG541" i="27"/>
  <c r="AN541" i="27" s="1"/>
  <c r="AT541" i="27" s="1"/>
  <c r="AG511" i="27"/>
  <c r="AN511" i="27" s="1"/>
  <c r="AT511" i="27" s="1"/>
  <c r="AG347" i="27"/>
  <c r="AN347" i="27" s="1"/>
  <c r="AT347" i="27" s="1"/>
  <c r="AG883" i="27"/>
  <c r="AN883" i="27" s="1"/>
  <c r="AT883" i="27" s="1"/>
  <c r="AG774" i="27"/>
  <c r="AN774" i="27" s="1"/>
  <c r="AT774" i="27" s="1"/>
  <c r="AG969" i="27"/>
  <c r="AN969" i="27" s="1"/>
  <c r="AT969" i="27" s="1"/>
  <c r="AG575" i="27"/>
  <c r="AN575" i="27" s="1"/>
  <c r="AT575" i="27" s="1"/>
  <c r="AG696" i="27"/>
  <c r="AN696" i="27" s="1"/>
  <c r="AT696" i="27" s="1"/>
  <c r="AG289" i="27"/>
  <c r="AN289" i="27" s="1"/>
  <c r="AG1195" i="27"/>
  <c r="AN1195" i="27" s="1"/>
  <c r="AT1195" i="27" s="1"/>
  <c r="AG1217" i="27"/>
  <c r="AN1217" i="27" s="1"/>
  <c r="AT1217" i="27" s="1"/>
  <c r="AG543" i="27"/>
  <c r="AN543" i="27" s="1"/>
  <c r="AT543" i="27" s="1"/>
  <c r="AG372" i="27"/>
  <c r="AN372" i="27" s="1"/>
  <c r="AT372" i="27" s="1"/>
  <c r="AG985" i="27"/>
  <c r="AN985" i="27" s="1"/>
  <c r="AT985" i="27" s="1"/>
  <c r="AG907" i="27"/>
  <c r="AN907" i="27" s="1"/>
  <c r="AT907" i="27" s="1"/>
  <c r="AG665" i="27"/>
  <c r="AN665" i="27" s="1"/>
  <c r="AT665" i="27" s="1"/>
  <c r="AG862" i="27"/>
  <c r="AN862" i="27" s="1"/>
  <c r="AG771" i="27"/>
  <c r="AN771" i="27" s="1"/>
  <c r="AG694" i="27"/>
  <c r="AN694" i="27" s="1"/>
  <c r="AT694" i="27" s="1"/>
  <c r="AG827" i="27"/>
  <c r="AN827" i="27" s="1"/>
  <c r="AT827" i="27" s="1"/>
  <c r="AG412" i="27"/>
  <c r="AN412" i="27" s="1"/>
  <c r="AT412" i="27" s="1"/>
  <c r="AG469" i="27"/>
  <c r="AN469" i="27" s="1"/>
  <c r="AG795" i="27"/>
  <c r="AN795" i="27" s="1"/>
  <c r="AT795" i="27" s="1"/>
  <c r="AG960" i="27"/>
  <c r="AN960" i="27" s="1"/>
  <c r="AT960" i="27" s="1"/>
  <c r="AG978" i="27"/>
  <c r="AN978" i="27" s="1"/>
  <c r="AT978" i="27" s="1"/>
  <c r="AG822" i="27"/>
  <c r="AN822" i="27" s="1"/>
  <c r="AG308" i="27"/>
  <c r="AN308" i="27" s="1"/>
  <c r="AT308" i="27" s="1"/>
  <c r="AG621" i="27"/>
  <c r="AN621" i="27" s="1"/>
  <c r="AT621" i="27" s="1"/>
  <c r="AG714" i="27"/>
  <c r="AN714" i="27" s="1"/>
  <c r="AT714" i="27" s="1"/>
  <c r="AG975" i="27"/>
  <c r="AN975" i="27" s="1"/>
  <c r="AT975" i="27" s="1"/>
  <c r="AG1243" i="27"/>
  <c r="AN1243" i="27" s="1"/>
  <c r="AT1243" i="27" s="1"/>
  <c r="AG1208" i="27"/>
  <c r="AN1208" i="27" s="1"/>
  <c r="AT1208" i="27" s="1"/>
  <c r="AG454" i="27"/>
  <c r="AN454" i="27" s="1"/>
  <c r="AT454" i="27" s="1"/>
  <c r="AG514" i="27"/>
  <c r="AN514" i="27" s="1"/>
  <c r="AT514" i="27" s="1"/>
  <c r="AG563" i="27"/>
  <c r="AN563" i="27" s="1"/>
  <c r="AT563" i="27" s="1"/>
  <c r="AG1040" i="27"/>
  <c r="AN1040" i="27" s="1"/>
  <c r="AT1040" i="27" s="1"/>
  <c r="AG384" i="27"/>
  <c r="AN384" i="27" s="1"/>
  <c r="AT384" i="27" s="1"/>
  <c r="AG305" i="27"/>
  <c r="AN305" i="27" s="1"/>
  <c r="AT305" i="27" s="1"/>
  <c r="AG634" i="27"/>
  <c r="AN634" i="27" s="1"/>
  <c r="AT634" i="27" s="1"/>
  <c r="AG897" i="27"/>
  <c r="AN897" i="27" s="1"/>
  <c r="AT897" i="27" s="1"/>
  <c r="AG787" i="27"/>
  <c r="AN787" i="27" s="1"/>
  <c r="AT787" i="27" s="1"/>
  <c r="AG813" i="27"/>
  <c r="AN813" i="27" s="1"/>
  <c r="AT813" i="27" s="1"/>
  <c r="AG983" i="27"/>
  <c r="AN983" i="27" s="1"/>
  <c r="AT983" i="27" s="1"/>
  <c r="AG988" i="27"/>
  <c r="AN988" i="27" s="1"/>
  <c r="AT988" i="27" s="1"/>
  <c r="AG814" i="27"/>
  <c r="AG281" i="27"/>
  <c r="AN281" i="27" s="1"/>
  <c r="AT281" i="27" s="1"/>
  <c r="AG1173" i="27"/>
  <c r="AN1173" i="27" s="1"/>
  <c r="AT1173" i="27" s="1"/>
  <c r="AG1171" i="27"/>
  <c r="AN1171" i="27" s="1"/>
  <c r="AT1171" i="27" s="1"/>
  <c r="AG476" i="27"/>
  <c r="AN476" i="27" s="1"/>
  <c r="AT476" i="27" s="1"/>
  <c r="AG545" i="27"/>
  <c r="AN545" i="27" s="1"/>
  <c r="AT545" i="27" s="1"/>
  <c r="AG537" i="27"/>
  <c r="AN537" i="27" s="1"/>
  <c r="AT537" i="27" s="1"/>
  <c r="AG357" i="27"/>
  <c r="AN357" i="27" s="1"/>
  <c r="AT357" i="27" s="1"/>
  <c r="AG380" i="27"/>
  <c r="AN380" i="27" s="1"/>
  <c r="AT380" i="27" s="1"/>
  <c r="AG676" i="27"/>
  <c r="AG705" i="27"/>
  <c r="AN705" i="27" s="1"/>
  <c r="AG786" i="27"/>
  <c r="AN786" i="27" s="1"/>
  <c r="AT786" i="27" s="1"/>
  <c r="AG700" i="27"/>
  <c r="AN700" i="27" s="1"/>
  <c r="AT700" i="27" s="1"/>
  <c r="AG691" i="27"/>
  <c r="AN691" i="27" s="1"/>
  <c r="AT691" i="27" s="1"/>
  <c r="AG852" i="27"/>
  <c r="AN852" i="27" s="1"/>
  <c r="AT852" i="27" s="1"/>
  <c r="AG847" i="27"/>
  <c r="AN847" i="27" s="1"/>
  <c r="AT847" i="27" s="1"/>
  <c r="AG1170" i="27"/>
  <c r="AN1170" i="27" s="1"/>
  <c r="AT1170" i="27" s="1"/>
  <c r="AG364" i="27"/>
  <c r="AN364" i="27" s="1"/>
  <c r="AT364" i="27" s="1"/>
  <c r="AG535" i="27"/>
  <c r="AN535" i="27" s="1"/>
  <c r="AT535" i="27" s="1"/>
  <c r="AG1121" i="27"/>
  <c r="AN1121" i="27" s="1"/>
  <c r="AT1121" i="27" s="1"/>
  <c r="AG498" i="27"/>
  <c r="AN498" i="27" s="1"/>
  <c r="AT498" i="27" s="1"/>
  <c r="AG1138" i="27"/>
  <c r="AN1138" i="27" s="1"/>
  <c r="AT1138" i="27" s="1"/>
  <c r="AG520" i="27"/>
  <c r="AN520" i="27" s="1"/>
  <c r="AT520" i="27" s="1"/>
  <c r="AG429" i="27"/>
  <c r="AN429" i="27" s="1"/>
  <c r="AT429" i="27" s="1"/>
  <c r="AG915" i="27"/>
  <c r="AN915" i="27" s="1"/>
  <c r="AT915" i="27" s="1"/>
  <c r="AG881" i="27"/>
  <c r="AN881" i="27" s="1"/>
  <c r="AT881" i="27" s="1"/>
  <c r="AG967" i="27"/>
  <c r="AN967" i="27" s="1"/>
  <c r="AG468" i="27"/>
  <c r="AN468" i="27" s="1"/>
  <c r="AT468" i="27" s="1"/>
  <c r="AG1019" i="27"/>
  <c r="AN1019" i="27" s="1"/>
  <c r="AT1019" i="27" s="1"/>
  <c r="AG1115" i="27"/>
  <c r="AN1115" i="27" s="1"/>
  <c r="AT1115" i="27" s="1"/>
  <c r="AG463" i="27"/>
  <c r="AN463" i="27" s="1"/>
  <c r="AT463" i="27" s="1"/>
  <c r="AG758" i="27"/>
  <c r="AN758" i="27" s="1"/>
  <c r="AT758" i="27" s="1"/>
  <c r="AG425" i="27"/>
  <c r="AN425" i="27" s="1"/>
  <c r="AT425" i="27" s="1"/>
  <c r="AG360" i="27"/>
  <c r="AN360" i="27" s="1"/>
  <c r="AT360" i="27" s="1"/>
  <c r="AG605" i="27"/>
  <c r="AN605" i="27" s="1"/>
  <c r="AT605" i="27" s="1"/>
  <c r="AG816" i="27"/>
  <c r="AN816" i="27" s="1"/>
  <c r="AT816" i="27" s="1"/>
  <c r="AG989" i="27"/>
  <c r="AN989" i="27" s="1"/>
  <c r="AT989" i="27" s="1"/>
  <c r="AG1056" i="27"/>
  <c r="AN1056" i="27" s="1"/>
  <c r="AT1056" i="27" s="1"/>
  <c r="AG941" i="27"/>
  <c r="AN941" i="27" s="1"/>
  <c r="AT941" i="27" s="1"/>
  <c r="AG701" i="27"/>
  <c r="AN701" i="27" s="1"/>
  <c r="AT701" i="27" s="1"/>
  <c r="AG980" i="27"/>
  <c r="AN980" i="27" s="1"/>
  <c r="AT980" i="27" s="1"/>
  <c r="AG611" i="27"/>
  <c r="AN611" i="27" s="1"/>
  <c r="AT611" i="27" s="1"/>
  <c r="AG1254" i="27"/>
  <c r="AN1254" i="27" s="1"/>
  <c r="AT1254" i="27" s="1"/>
  <c r="AG456" i="27"/>
  <c r="AN456" i="27" s="1"/>
  <c r="AT456" i="27" s="1"/>
  <c r="AG809" i="27"/>
  <c r="AN809" i="27" s="1"/>
  <c r="AT809" i="27" s="1"/>
  <c r="AG486" i="27"/>
  <c r="AN486" i="27" s="1"/>
  <c r="AT486" i="27" s="1"/>
  <c r="AG953" i="27"/>
  <c r="AN953" i="27" s="1"/>
  <c r="AT953" i="27" s="1"/>
  <c r="AG451" i="27"/>
  <c r="AN451" i="27" s="1"/>
  <c r="AT451" i="27" s="1"/>
  <c r="AG361" i="27"/>
  <c r="AN361" i="27" s="1"/>
  <c r="AT361" i="27" s="1"/>
  <c r="AG326" i="27"/>
  <c r="AN326" i="27" s="1"/>
  <c r="AT326" i="27" s="1"/>
  <c r="AG848" i="27"/>
  <c r="AG300" i="27"/>
  <c r="AN300" i="27" s="1"/>
  <c r="AT300" i="27" s="1"/>
  <c r="AG781" i="27"/>
  <c r="AN781" i="27" s="1"/>
  <c r="AT781" i="27" s="1"/>
  <c r="AG918" i="27"/>
  <c r="AN918" i="27" s="1"/>
  <c r="AT918" i="27" s="1"/>
  <c r="AG889" i="27"/>
  <c r="AN889" i="27" s="1"/>
  <c r="AT889" i="27" s="1"/>
  <c r="AG330" i="27"/>
  <c r="AN330" i="27" s="1"/>
  <c r="AT330" i="27" s="1"/>
  <c r="AG866" i="27"/>
  <c r="AN866" i="27" s="1"/>
  <c r="AT866" i="27" s="1"/>
  <c r="AG663" i="27"/>
  <c r="AN663" i="27" s="1"/>
  <c r="AG656" i="27"/>
  <c r="AN656" i="27" s="1"/>
  <c r="AT656" i="27" s="1"/>
  <c r="AG1192" i="27"/>
  <c r="AN1192" i="27" s="1"/>
  <c r="AT1192" i="27" s="1"/>
  <c r="AG1255" i="27"/>
  <c r="AN1255" i="27" s="1"/>
  <c r="AT1255" i="27" s="1"/>
  <c r="AG854" i="27"/>
  <c r="AN854" i="27" s="1"/>
  <c r="AT854" i="27" s="1"/>
  <c r="AG551" i="27"/>
  <c r="AN551" i="27" s="1"/>
  <c r="AT551" i="27" s="1"/>
  <c r="AG582" i="27"/>
  <c r="AN582" i="27" s="1"/>
  <c r="AT582" i="27" s="1"/>
  <c r="AG1012" i="27"/>
  <c r="AN1012" i="27" s="1"/>
  <c r="AT1012" i="27" s="1"/>
  <c r="AG526" i="27"/>
  <c r="AN526" i="27" s="1"/>
  <c r="AT526" i="27" s="1"/>
  <c r="AG369" i="27"/>
  <c r="AN369" i="27" s="1"/>
  <c r="AT369" i="27" s="1"/>
  <c r="AG471" i="27"/>
  <c r="AN471" i="27" s="1"/>
  <c r="AT471" i="27" s="1"/>
  <c r="AG356" i="27"/>
  <c r="AN356" i="27" s="1"/>
  <c r="AT356" i="27" s="1"/>
  <c r="AG379" i="27"/>
  <c r="AN379" i="27" s="1"/>
  <c r="AT379" i="27" s="1"/>
  <c r="AG662" i="27"/>
  <c r="AN662" i="27" s="1"/>
  <c r="AG769" i="27"/>
  <c r="AN769" i="27" s="1"/>
  <c r="AG673" i="27"/>
  <c r="AN673" i="27" s="1"/>
  <c r="AT673" i="27" s="1"/>
  <c r="AG876" i="27"/>
  <c r="AN876" i="27" s="1"/>
  <c r="AT876" i="27" s="1"/>
  <c r="AG301" i="27"/>
  <c r="AN301" i="27" s="1"/>
  <c r="AT301" i="27" s="1"/>
  <c r="AG382" i="27"/>
  <c r="AN382" i="27" s="1"/>
  <c r="AT382" i="27" s="1"/>
  <c r="AG997" i="27"/>
  <c r="AN997" i="27" s="1"/>
  <c r="AT997" i="27" s="1"/>
  <c r="AG926" i="27"/>
  <c r="AN926" i="27" s="1"/>
  <c r="AT926" i="27" s="1"/>
  <c r="AG1007" i="27"/>
  <c r="AG420" i="27"/>
  <c r="AN420" i="27" s="1"/>
  <c r="AT420" i="27" s="1"/>
  <c r="AG882" i="27"/>
  <c r="AN882" i="27" s="1"/>
  <c r="AT882" i="27" s="1"/>
  <c r="AG804" i="27"/>
  <c r="AN804" i="27" s="1"/>
  <c r="AG811" i="27"/>
  <c r="AN811" i="27" s="1"/>
  <c r="AT811" i="27" s="1"/>
  <c r="AG1165" i="27"/>
  <c r="AN1165" i="27" s="1"/>
  <c r="AT1165" i="27" s="1"/>
  <c r="AG1185" i="27"/>
  <c r="AN1185" i="27" s="1"/>
  <c r="AT1185" i="27" s="1"/>
  <c r="AG1218" i="27"/>
  <c r="AN1218" i="27" s="1"/>
  <c r="AT1218" i="27" s="1"/>
  <c r="AG998" i="27"/>
  <c r="AN998" i="27" s="1"/>
  <c r="AT998" i="27" s="1"/>
  <c r="AG925" i="27"/>
  <c r="AN925" i="27" s="1"/>
  <c r="AT925" i="27" s="1"/>
  <c r="AG1139" i="27"/>
  <c r="AN1139" i="27" s="1"/>
  <c r="AT1139" i="27" s="1"/>
  <c r="AG1017" i="27"/>
  <c r="AN1017" i="27" s="1"/>
  <c r="AT1017" i="27" s="1"/>
  <c r="AG1134" i="27"/>
  <c r="AN1134" i="27" s="1"/>
  <c r="AT1134" i="27" s="1"/>
  <c r="AG480" i="27"/>
  <c r="AN480" i="27" s="1"/>
  <c r="AT480" i="27" s="1"/>
  <c r="AG392" i="27"/>
  <c r="AG612" i="27"/>
  <c r="AN612" i="27" s="1"/>
  <c r="AT612" i="27" s="1"/>
  <c r="AG591" i="27"/>
  <c r="AN591" i="27" s="1"/>
  <c r="AT591" i="27" s="1"/>
  <c r="AG338" i="27"/>
  <c r="AN338" i="27" s="1"/>
  <c r="AT338" i="27" s="1"/>
  <c r="AG730" i="27"/>
  <c r="AN730" i="27" s="1"/>
  <c r="AT730" i="27" s="1"/>
  <c r="AG631" i="27"/>
  <c r="AN631" i="27" s="1"/>
  <c r="AT631" i="27" s="1"/>
  <c r="AG706" i="27"/>
  <c r="AN706" i="27" s="1"/>
  <c r="AG1194" i="27"/>
  <c r="AN1194" i="27" s="1"/>
  <c r="AT1194" i="27" s="1"/>
  <c r="AG1096" i="27"/>
  <c r="AN1096" i="27" s="1"/>
  <c r="AT1096" i="27" s="1"/>
  <c r="AG1011" i="27"/>
  <c r="AN1011" i="27" s="1"/>
  <c r="AT1011" i="27" s="1"/>
  <c r="AG1001" i="27"/>
  <c r="AN1001" i="27" s="1"/>
  <c r="AT1001" i="27" s="1"/>
  <c r="AG928" i="27"/>
  <c r="AN928" i="27" s="1"/>
  <c r="AT928" i="27" s="1"/>
  <c r="AG427" i="27"/>
  <c r="AN427" i="27" s="1"/>
  <c r="AT427" i="27" s="1"/>
  <c r="AG801" i="27"/>
  <c r="AN801" i="27" s="1"/>
  <c r="AT801" i="27" s="1"/>
  <c r="AG686" i="27"/>
  <c r="AG805" i="27"/>
  <c r="AN805" i="27" s="1"/>
  <c r="AG831" i="27"/>
  <c r="AN831" i="27" s="1"/>
  <c r="AT831" i="27" s="1"/>
  <c r="AG760" i="27"/>
  <c r="AN760" i="27" s="1"/>
  <c r="AT760" i="27" s="1"/>
  <c r="AG708" i="27"/>
  <c r="AG1244" i="27"/>
  <c r="AN1244" i="27" s="1"/>
  <c r="AT1244" i="27" s="1"/>
  <c r="AG1103" i="27"/>
  <c r="AN1103" i="27" s="1"/>
  <c r="AT1103" i="27" s="1"/>
  <c r="AG1006" i="27"/>
  <c r="AN1006" i="27" s="1"/>
  <c r="AT1006" i="27" s="1"/>
  <c r="AG641" i="27"/>
  <c r="AN641" i="27" s="1"/>
  <c r="AT641" i="27" s="1"/>
  <c r="AG1083" i="27"/>
  <c r="AN1083" i="27" s="1"/>
  <c r="AG394" i="27"/>
  <c r="AN394" i="27" s="1"/>
  <c r="AT394" i="27" s="1"/>
  <c r="AG632" i="27"/>
  <c r="AN632" i="27" s="1"/>
  <c r="AT632" i="27" s="1"/>
  <c r="AG1104" i="27"/>
  <c r="AN1104" i="27" s="1"/>
  <c r="AT1104" i="27" s="1"/>
  <c r="AG757" i="27"/>
  <c r="AN757" i="27" s="1"/>
  <c r="AT757" i="27" s="1"/>
  <c r="AG808" i="27"/>
  <c r="AN808" i="27" s="1"/>
  <c r="AG904" i="27"/>
  <c r="AN904" i="27" s="1"/>
  <c r="AT904" i="27" s="1"/>
  <c r="AG282" i="27"/>
  <c r="AN282" i="27" s="1"/>
  <c r="AT282" i="27" s="1"/>
  <c r="AG724" i="27"/>
  <c r="AN724" i="27" s="1"/>
  <c r="AT724" i="27" s="1"/>
  <c r="AG751" i="27"/>
  <c r="AN751" i="27" s="1"/>
  <c r="AT751" i="27" s="1"/>
  <c r="AG602" i="27"/>
  <c r="AN602" i="27" s="1"/>
  <c r="AT602" i="27" s="1"/>
  <c r="AG1206" i="27"/>
  <c r="AN1206" i="27" s="1"/>
  <c r="AT1206" i="27" s="1"/>
  <c r="AG1178" i="27"/>
  <c r="AN1178" i="27" s="1"/>
  <c r="AT1178" i="27" s="1"/>
  <c r="AG1181" i="27"/>
  <c r="AN1181" i="27" s="1"/>
  <c r="AT1181" i="27" s="1"/>
  <c r="AG1157" i="27"/>
  <c r="AN1157" i="27" s="1"/>
  <c r="AT1157" i="27" s="1"/>
  <c r="AG931" i="27"/>
  <c r="AN931" i="27" s="1"/>
  <c r="AT931" i="27" s="1"/>
  <c r="AG832" i="27"/>
  <c r="AN832" i="27" s="1"/>
  <c r="AT832" i="27" s="1"/>
  <c r="AG404" i="27"/>
  <c r="AN404" i="27" s="1"/>
  <c r="AT404" i="27" s="1"/>
  <c r="AG409" i="27"/>
  <c r="AN409" i="27" s="1"/>
  <c r="AT409" i="27" s="1"/>
  <c r="AG655" i="27"/>
  <c r="AN655" i="27" s="1"/>
  <c r="AT655" i="27" s="1"/>
  <c r="AG893" i="27"/>
  <c r="AN893" i="27" s="1"/>
  <c r="AT893" i="27" s="1"/>
  <c r="AG773" i="27"/>
  <c r="AN773" i="27" s="1"/>
  <c r="AG299" i="27"/>
  <c r="AN299" i="27" s="1"/>
  <c r="AT299" i="27" s="1"/>
  <c r="AG815" i="27"/>
  <c r="AN815" i="27" s="1"/>
  <c r="AT815" i="27" s="1"/>
  <c r="AG628" i="27"/>
  <c r="AN628" i="27" s="1"/>
  <c r="AT628" i="27" s="1"/>
  <c r="AG825" i="27"/>
  <c r="AN825" i="27" s="1"/>
  <c r="AT825" i="27" s="1"/>
  <c r="AG863" i="27"/>
  <c r="AG779" i="27"/>
  <c r="AN779" i="27" s="1"/>
  <c r="AT779" i="27" s="1"/>
  <c r="AG810" i="27"/>
  <c r="AN810" i="27" s="1"/>
  <c r="AT810" i="27" s="1"/>
  <c r="AG1169" i="27"/>
  <c r="AN1169" i="27" s="1"/>
  <c r="AT1169" i="27" s="1"/>
  <c r="AG1207" i="27"/>
  <c r="AN1207" i="27" s="1"/>
  <c r="AT1207" i="27" s="1"/>
  <c r="AG733" i="27"/>
  <c r="AN733" i="27" s="1"/>
  <c r="AT733" i="27" s="1"/>
  <c r="AG1038" i="27"/>
  <c r="AN1038" i="27" s="1"/>
  <c r="AT1038" i="27" s="1"/>
  <c r="AG732" i="27"/>
  <c r="AN732" i="27" s="1"/>
  <c r="AT732" i="27" s="1"/>
  <c r="AG864" i="27"/>
  <c r="AN864" i="27" s="1"/>
  <c r="AG312" i="27"/>
  <c r="AN312" i="27" s="1"/>
  <c r="AT312" i="27" s="1"/>
  <c r="AG853" i="27"/>
  <c r="AN853" i="27" s="1"/>
  <c r="AT853" i="27" s="1"/>
  <c r="AG637" i="27"/>
  <c r="AN637" i="27" s="1"/>
  <c r="AT637" i="27" s="1"/>
  <c r="AG1202" i="27"/>
  <c r="AN1202" i="27" s="1"/>
  <c r="AT1202" i="27" s="1"/>
  <c r="AG1215" i="27"/>
  <c r="AN1215" i="27" s="1"/>
  <c r="AT1215" i="27" s="1"/>
  <c r="AG1098" i="27"/>
  <c r="AN1098" i="27" s="1"/>
  <c r="AT1098" i="27" s="1"/>
  <c r="AG1153" i="27"/>
  <c r="AN1153" i="27" s="1"/>
  <c r="AT1153" i="27" s="1"/>
  <c r="AG1041" i="27"/>
  <c r="AN1041" i="27" s="1"/>
  <c r="AT1041" i="27" s="1"/>
  <c r="AG490" i="27"/>
  <c r="AN490" i="27" s="1"/>
  <c r="AT490" i="27" s="1"/>
  <c r="AG556" i="27"/>
  <c r="AN556" i="27" s="1"/>
  <c r="AT556" i="27" s="1"/>
  <c r="AG378" i="27"/>
  <c r="AN378" i="27" s="1"/>
  <c r="AT378" i="27" s="1"/>
  <c r="AG588" i="27"/>
  <c r="AN588" i="27" s="1"/>
  <c r="AT588" i="27" s="1"/>
  <c r="AG713" i="27"/>
  <c r="AN713" i="27" s="1"/>
  <c r="AT713" i="27" s="1"/>
  <c r="AG857" i="27"/>
  <c r="AN857" i="27" s="1"/>
  <c r="AG598" i="27"/>
  <c r="AN598" i="27" s="1"/>
  <c r="AT598" i="27" s="1"/>
  <c r="AG681" i="27"/>
  <c r="AN681" i="27" s="1"/>
  <c r="AT681" i="27" s="1"/>
  <c r="AG1221" i="27"/>
  <c r="AN1221" i="27" s="1"/>
  <c r="AT1221" i="27" s="1"/>
  <c r="AG1094" i="27"/>
  <c r="AN1094" i="27" s="1"/>
  <c r="AT1094" i="27" s="1"/>
  <c r="AG482" i="27"/>
  <c r="AN482" i="27" s="1"/>
  <c r="AT482" i="27" s="1"/>
  <c r="AG1124" i="27"/>
  <c r="AN1124" i="27" s="1"/>
  <c r="AT1124" i="27" s="1"/>
  <c r="AG442" i="27"/>
  <c r="AN442" i="27" s="1"/>
  <c r="AT442" i="27" s="1"/>
  <c r="AG692" i="27"/>
  <c r="AN692" i="27" s="1"/>
  <c r="AT692" i="27" s="1"/>
  <c r="AG571" i="27"/>
  <c r="AN571" i="27" s="1"/>
  <c r="AT571" i="27" s="1"/>
  <c r="AG592" i="27"/>
  <c r="AN592" i="27" s="1"/>
  <c r="AT592" i="27" s="1"/>
  <c r="AG506" i="27"/>
  <c r="AN506" i="27" s="1"/>
  <c r="AT506" i="27" s="1"/>
  <c r="AG929" i="27"/>
  <c r="AN929" i="27" s="1"/>
  <c r="AT929" i="27" s="1"/>
  <c r="AG1016" i="27"/>
  <c r="AN1016" i="27" s="1"/>
  <c r="AT1016" i="27" s="1"/>
  <c r="AG544" i="27"/>
  <c r="AN544" i="27" s="1"/>
  <c r="AT544" i="27" s="1"/>
  <c r="AG558" i="27"/>
  <c r="AN558" i="27" s="1"/>
  <c r="AT558" i="27" s="1"/>
  <c r="AG844" i="27"/>
  <c r="AG737" i="27"/>
  <c r="AN737" i="27" s="1"/>
  <c r="AT737" i="27" s="1"/>
  <c r="AG938" i="27"/>
  <c r="AN938" i="27" s="1"/>
  <c r="AT938" i="27" s="1"/>
  <c r="AG613" i="27"/>
  <c r="AN613" i="27" s="1"/>
  <c r="AT613" i="27" s="1"/>
  <c r="AG570" i="27"/>
  <c r="AN570" i="27" s="1"/>
  <c r="AT570" i="27" s="1"/>
  <c r="AG746" i="27"/>
  <c r="AN746" i="27" s="1"/>
  <c r="AG680" i="27"/>
  <c r="AG678" i="27"/>
  <c r="AN678" i="27" s="1"/>
  <c r="AT678" i="27" s="1"/>
  <c r="AG1183" i="27"/>
  <c r="AN1183" i="27" s="1"/>
  <c r="AT1183" i="27" s="1"/>
  <c r="AG1228" i="27"/>
  <c r="AN1228" i="27" s="1"/>
  <c r="AT1228" i="27" s="1"/>
  <c r="AG1186" i="27"/>
  <c r="AN1186" i="27" s="1"/>
  <c r="AT1186" i="27" s="1"/>
  <c r="AG517" i="27"/>
  <c r="AN517" i="27" s="1"/>
  <c r="AT517" i="27" s="1"/>
  <c r="AG436" i="27"/>
  <c r="AN436" i="27" s="1"/>
  <c r="AT436" i="27" s="1"/>
  <c r="AG661" i="27"/>
  <c r="AN661" i="27" s="1"/>
  <c r="AG738" i="27"/>
  <c r="AN738" i="27" s="1"/>
  <c r="AT738" i="27" s="1"/>
  <c r="AG971" i="27"/>
  <c r="AN971" i="27" s="1"/>
  <c r="AT971" i="27" s="1"/>
  <c r="AG1238" i="27"/>
  <c r="AN1238" i="27" s="1"/>
  <c r="AT1238" i="27" s="1"/>
  <c r="AG387" i="27"/>
  <c r="AN387" i="27" s="1"/>
  <c r="AT387" i="27" s="1"/>
  <c r="AG406" i="27"/>
  <c r="AN406" i="27" s="1"/>
  <c r="AT406" i="27" s="1"/>
  <c r="AG386" i="27"/>
  <c r="AN386" i="27" s="1"/>
  <c r="AT386" i="27" s="1"/>
  <c r="AG287" i="27"/>
  <c r="AN287" i="27" s="1"/>
  <c r="AT287" i="27" s="1"/>
  <c r="AG865" i="27"/>
  <c r="AN865" i="27" s="1"/>
  <c r="AG775" i="27"/>
  <c r="AN775" i="27" s="1"/>
  <c r="AT775" i="27" s="1"/>
  <c r="AG984" i="27"/>
  <c r="AN984" i="27" s="1"/>
  <c r="AT984" i="27" s="1"/>
  <c r="AG911" i="27"/>
  <c r="AN911" i="27" s="1"/>
  <c r="AT911" i="27" s="1"/>
  <c r="AG734" i="27"/>
  <c r="AN734" i="27" s="1"/>
  <c r="AT734" i="27" s="1"/>
  <c r="AG606" i="27"/>
  <c r="AN606" i="27" s="1"/>
  <c r="AT606" i="27" s="1"/>
  <c r="AG819" i="27"/>
  <c r="AN819" i="27" s="1"/>
  <c r="AT819" i="27" s="1"/>
  <c r="AG314" i="27"/>
  <c r="AN314" i="27" s="1"/>
  <c r="AT314" i="27" s="1"/>
  <c r="AG1172" i="27"/>
  <c r="AN1172" i="27" s="1"/>
  <c r="AT1172" i="27" s="1"/>
  <c r="AG464" i="27"/>
  <c r="AN464" i="27" s="1"/>
  <c r="AT464" i="27" s="1"/>
  <c r="AG515" i="27"/>
  <c r="AG1116" i="27"/>
  <c r="AN1116" i="27" s="1"/>
  <c r="AT1116" i="27" s="1"/>
  <c r="AG954" i="27"/>
  <c r="AN954" i="27" s="1"/>
  <c r="AT954" i="27" s="1"/>
  <c r="AG1079" i="27"/>
  <c r="AG344" i="27"/>
  <c r="AN344" i="27" s="1"/>
  <c r="AT344" i="27" s="1"/>
  <c r="AG375" i="27"/>
  <c r="AN375" i="27" s="1"/>
  <c r="AT375" i="27" s="1"/>
  <c r="AG291" i="27"/>
  <c r="AN291" i="27" s="1"/>
  <c r="AT291" i="27" s="1"/>
  <c r="AG976" i="27"/>
  <c r="AN976" i="27" s="1"/>
  <c r="AT976" i="27" s="1"/>
  <c r="AG623" i="27"/>
  <c r="AN623" i="27" s="1"/>
  <c r="AT623" i="27" s="1"/>
  <c r="AG800" i="27"/>
  <c r="AN800" i="27" s="1"/>
  <c r="AT800" i="27" s="1"/>
  <c r="AG790" i="27"/>
  <c r="AN790" i="27" s="1"/>
  <c r="AT790" i="27" s="1"/>
  <c r="AG977" i="27"/>
  <c r="AN977" i="27" s="1"/>
  <c r="AT977" i="27" s="1"/>
  <c r="AG595" i="27"/>
  <c r="AN595" i="27" s="1"/>
  <c r="AT595" i="27" s="1"/>
  <c r="AG824" i="27"/>
  <c r="AN824" i="27" s="1"/>
  <c r="AT824" i="27" s="1"/>
  <c r="AG1168" i="27"/>
  <c r="AN1168" i="27" s="1"/>
  <c r="AT1168" i="27" s="1"/>
  <c r="AG1188" i="27"/>
  <c r="AN1188" i="27" s="1"/>
  <c r="AT1188" i="27" s="1"/>
  <c r="AG1102" i="27"/>
  <c r="AN1102" i="27" s="1"/>
  <c r="AT1102" i="27" s="1"/>
  <c r="AG362" i="27"/>
  <c r="AN362" i="27" s="1"/>
  <c r="AT362" i="27" s="1"/>
  <c r="AG1032" i="27"/>
  <c r="AG639" i="27"/>
  <c r="AN639" i="27" s="1"/>
  <c r="AT639" i="27" s="1"/>
  <c r="AG354" i="27"/>
  <c r="AN354" i="27" s="1"/>
  <c r="AT354" i="27" s="1"/>
  <c r="AG393" i="27"/>
  <c r="AN393" i="27" s="1"/>
  <c r="AT393" i="27" s="1"/>
  <c r="AG359" i="27"/>
  <c r="AN359" i="27" s="1"/>
  <c r="AT359" i="27" s="1"/>
  <c r="AG348" i="27"/>
  <c r="AN348" i="27" s="1"/>
  <c r="AT348" i="27" s="1"/>
  <c r="AG858" i="27"/>
  <c r="AN858" i="27" s="1"/>
  <c r="AG770" i="27"/>
  <c r="AN770" i="27" s="1"/>
  <c r="AG871" i="27"/>
  <c r="AN871" i="27" s="1"/>
  <c r="AT871" i="27" s="1"/>
  <c r="AG608" i="27"/>
  <c r="AN608" i="27" s="1"/>
  <c r="AT608" i="27" s="1"/>
  <c r="AG818" i="27"/>
  <c r="AN818" i="27" s="1"/>
  <c r="AT818" i="27" s="1"/>
  <c r="AG323" i="27"/>
  <c r="AN323" i="27" s="1"/>
  <c r="AT323" i="27" s="1"/>
  <c r="AG458" i="27"/>
  <c r="AN458" i="27" s="1"/>
  <c r="AT458" i="27" s="1"/>
  <c r="AG519" i="27"/>
  <c r="AN519" i="27" s="1"/>
  <c r="AT519" i="27" s="1"/>
  <c r="AG566" i="27"/>
  <c r="AN566" i="27" s="1"/>
  <c r="AT566" i="27" s="1"/>
  <c r="AG1084" i="27"/>
  <c r="AN1084" i="27" s="1"/>
  <c r="AT1084" i="27" s="1"/>
  <c r="AG1018" i="27"/>
  <c r="AN1018" i="27" s="1"/>
  <c r="AT1018" i="27" s="1"/>
  <c r="AG416" i="27"/>
  <c r="AN416" i="27" s="1"/>
  <c r="AT416" i="27" s="1"/>
  <c r="AG339" i="27"/>
  <c r="AN339" i="27" s="1"/>
  <c r="AT339" i="27" s="1"/>
  <c r="AG693" i="27"/>
  <c r="AN693" i="27" s="1"/>
  <c r="AT693" i="27" s="1"/>
  <c r="AG626" i="27"/>
  <c r="AN626" i="27" s="1"/>
  <c r="AT626" i="27" s="1"/>
  <c r="AG806" i="27"/>
  <c r="AN806" i="27" s="1"/>
  <c r="AG1159" i="27"/>
  <c r="AN1159" i="27" s="1"/>
  <c r="AT1159" i="27" s="1"/>
  <c r="AG539" i="27"/>
  <c r="AN539" i="27" s="1"/>
  <c r="AT539" i="27" s="1"/>
  <c r="AG499" i="27"/>
  <c r="AN499" i="27" s="1"/>
  <c r="AT499" i="27" s="1"/>
  <c r="AG533" i="27"/>
  <c r="AG345" i="27"/>
  <c r="AN345" i="27" s="1"/>
  <c r="AT345" i="27" s="1"/>
  <c r="AG381" i="27"/>
  <c r="AN381" i="27" s="1"/>
  <c r="AT381" i="27" s="1"/>
  <c r="AG434" i="27"/>
  <c r="AN434" i="27" s="1"/>
  <c r="AT434" i="27" s="1"/>
  <c r="AG644" i="27"/>
  <c r="AN644" i="27" s="1"/>
  <c r="AT644" i="27" s="1"/>
  <c r="AG887" i="27"/>
  <c r="AG785" i="27"/>
  <c r="AN785" i="27" s="1"/>
  <c r="AT785" i="27" s="1"/>
  <c r="AG1249" i="27"/>
  <c r="AN1249" i="27" s="1"/>
  <c r="AT1249" i="27" s="1"/>
  <c r="AG725" i="27"/>
  <c r="AG843" i="27"/>
  <c r="AN843" i="27" s="1"/>
  <c r="AT843" i="27" s="1"/>
  <c r="AG886" i="27"/>
  <c r="AN886" i="27" s="1"/>
  <c r="AT886" i="27" s="1"/>
  <c r="AG740" i="27"/>
  <c r="AN740" i="27" s="1"/>
  <c r="AT740" i="27" s="1"/>
  <c r="AG666" i="27"/>
  <c r="AN666" i="27" s="1"/>
  <c r="AT666" i="27" s="1"/>
  <c r="AG888" i="27"/>
  <c r="AN888" i="27" s="1"/>
  <c r="AT888" i="27" s="1"/>
  <c r="AG619" i="27"/>
  <c r="AN619" i="27" s="1"/>
  <c r="AT619" i="27" s="1"/>
  <c r="AG1226" i="27"/>
  <c r="AN1226" i="27" s="1"/>
  <c r="AT1226" i="27" s="1"/>
  <c r="AG1236" i="27"/>
  <c r="AN1236" i="27" s="1"/>
  <c r="AT1236" i="27" s="1"/>
  <c r="AG1099" i="27"/>
  <c r="AN1099" i="27" s="1"/>
  <c r="AT1099" i="27" s="1"/>
  <c r="AG484" i="27"/>
  <c r="AN484" i="27" s="1"/>
  <c r="AT484" i="27" s="1"/>
  <c r="AG830" i="27"/>
  <c r="AN830" i="27" s="1"/>
  <c r="AT830" i="27" s="1"/>
  <c r="AG996" i="27"/>
  <c r="AN996" i="27" s="1"/>
  <c r="AT996" i="27" s="1"/>
  <c r="AG927" i="27"/>
  <c r="AN927" i="27" s="1"/>
  <c r="AT927" i="27" s="1"/>
  <c r="AG707" i="27"/>
  <c r="AN707" i="27" s="1"/>
  <c r="AG433" i="27"/>
  <c r="AN433" i="27" s="1"/>
  <c r="AT433" i="27" s="1"/>
  <c r="AG682" i="27"/>
  <c r="AG826" i="27"/>
  <c r="AN826" i="27" s="1"/>
  <c r="AT826" i="27" s="1"/>
  <c r="AG1057" i="27"/>
  <c r="AN1057" i="27" s="1"/>
  <c r="AT1057" i="27" s="1"/>
  <c r="AG782" i="27"/>
  <c r="AN782" i="27" s="1"/>
  <c r="AT782" i="27" s="1"/>
  <c r="AG979" i="27"/>
  <c r="AN979" i="27" s="1"/>
  <c r="AT979" i="27" s="1"/>
  <c r="AG290" i="27"/>
  <c r="AN290" i="27" s="1"/>
  <c r="AT290" i="27" s="1"/>
  <c r="AG968" i="27"/>
  <c r="AN968" i="27" s="1"/>
  <c r="AT968" i="27" s="1"/>
  <c r="AG317" i="27"/>
  <c r="AN317" i="27" s="1"/>
  <c r="AT317" i="27" s="1"/>
  <c r="AG1163" i="27"/>
  <c r="AN1163" i="27" s="1"/>
  <c r="AT1163" i="27" s="1"/>
  <c r="AG1234" i="27"/>
  <c r="AN1234" i="27" s="1"/>
  <c r="AT1234" i="27" s="1"/>
  <c r="AG1203" i="27"/>
  <c r="AN1203" i="27" s="1"/>
  <c r="AT1203" i="27" s="1"/>
  <c r="AG405" i="27"/>
  <c r="AN405" i="27" s="1"/>
  <c r="AT405" i="27" s="1"/>
  <c r="AG428" i="27"/>
  <c r="AN428" i="27" s="1"/>
  <c r="AT428" i="27" s="1"/>
  <c r="AG674" i="27"/>
  <c r="AN674" i="27" s="1"/>
  <c r="AT674" i="27" s="1"/>
  <c r="AG466" i="27"/>
  <c r="AN466" i="27" s="1"/>
  <c r="AT466" i="27" s="1"/>
  <c r="AG1119" i="27"/>
  <c r="AN1119" i="27" s="1"/>
  <c r="AT1119" i="27" s="1"/>
  <c r="AG1136" i="27"/>
  <c r="AN1136" i="27" s="1"/>
  <c r="AT1136" i="27" s="1"/>
  <c r="AG398" i="27"/>
  <c r="AN398" i="27" s="1"/>
  <c r="AT398" i="27" s="1"/>
  <c r="AG366" i="27"/>
  <c r="AN366" i="27" s="1"/>
  <c r="AT366" i="27" s="1"/>
  <c r="AG396" i="27"/>
  <c r="AN396" i="27" s="1"/>
  <c r="AT396" i="27" s="1"/>
  <c r="AG615" i="27"/>
  <c r="AN615" i="27" s="1"/>
  <c r="AT615" i="27" s="1"/>
  <c r="AG861" i="27"/>
  <c r="AN861" i="27" s="1"/>
  <c r="AG604" i="27"/>
  <c r="AN604" i="27" s="1"/>
  <c r="AT604" i="27" s="1"/>
  <c r="AG672" i="27"/>
  <c r="AN672" i="27" s="1"/>
  <c r="AT672" i="27" s="1"/>
  <c r="AG744" i="27"/>
  <c r="AN744" i="27" s="1"/>
  <c r="AG1106" i="27"/>
  <c r="AN1106" i="27" s="1"/>
  <c r="AT1106" i="27" s="1"/>
  <c r="AG1112" i="27"/>
  <c r="AN1112" i="27" s="1"/>
  <c r="AT1112" i="27" s="1"/>
  <c r="AG493" i="27"/>
  <c r="AN493" i="27" s="1"/>
  <c r="AT493" i="27" s="1"/>
  <c r="AG1113" i="27"/>
  <c r="AN1113" i="27" s="1"/>
  <c r="AT1113" i="27" s="1"/>
  <c r="AN295" i="27"/>
  <c r="AT295" i="27" s="1"/>
  <c r="AG835" i="27"/>
  <c r="AN835" i="27" s="1"/>
  <c r="AT835" i="27" s="1"/>
  <c r="AG698" i="27"/>
  <c r="AG319" i="27"/>
  <c r="AN319" i="27" s="1"/>
  <c r="AT319" i="27" s="1"/>
  <c r="AG702" i="27"/>
  <c r="AN702" i="27" s="1"/>
  <c r="AG1180" i="27"/>
  <c r="AN1180" i="27" s="1"/>
  <c r="AT1180" i="27" s="1"/>
  <c r="AG1091" i="27"/>
  <c r="AN1091" i="27" s="1"/>
  <c r="AT1091" i="27" s="1"/>
  <c r="AG483" i="27"/>
  <c r="AG529" i="27"/>
  <c r="AN529" i="27" s="1"/>
  <c r="AT529" i="27" s="1"/>
  <c r="AG999" i="27"/>
  <c r="AN999" i="27" s="1"/>
  <c r="AT999" i="27" s="1"/>
  <c r="AG487" i="27"/>
  <c r="AN487" i="27" s="1"/>
  <c r="AT487" i="27" s="1"/>
  <c r="AG538" i="27"/>
  <c r="AN538" i="27" s="1"/>
  <c r="AT538" i="27" s="1"/>
  <c r="AG418" i="27"/>
  <c r="AN418" i="27" s="1"/>
  <c r="AT418" i="27" s="1"/>
  <c r="AG377" i="27"/>
  <c r="AN377" i="27" s="1"/>
  <c r="AT377" i="27" s="1"/>
  <c r="AG899" i="27"/>
  <c r="AN899" i="27" s="1"/>
  <c r="AT899" i="27" s="1"/>
  <c r="AG695" i="27"/>
  <c r="AN695" i="27" s="1"/>
  <c r="AT695" i="27" s="1"/>
  <c r="AG792" i="27"/>
  <c r="AN792" i="27" s="1"/>
  <c r="AT792" i="27" s="1"/>
  <c r="AG311" i="27"/>
  <c r="AN311" i="27" s="1"/>
  <c r="AT311" i="27" s="1"/>
  <c r="AG414" i="27"/>
  <c r="AN414" i="27" s="1"/>
  <c r="AT414" i="27" s="1"/>
  <c r="AG609" i="27"/>
  <c r="AN609" i="27" s="1"/>
  <c r="AT609" i="27" s="1"/>
  <c r="AG867" i="27"/>
  <c r="AN867" i="27" s="1"/>
  <c r="AT867" i="27" s="1"/>
  <c r="AG755" i="27"/>
  <c r="AN755" i="27" s="1"/>
  <c r="AT755" i="27" s="1"/>
  <c r="AG688" i="27"/>
  <c r="AN688" i="27" s="1"/>
  <c r="AT688" i="27" s="1"/>
  <c r="AG973" i="27"/>
  <c r="AN973" i="27" s="1"/>
  <c r="AT973" i="27" s="1"/>
  <c r="AG325" i="27"/>
  <c r="AN325" i="27" s="1"/>
  <c r="AT325" i="27" s="1"/>
  <c r="AG1059" i="27"/>
  <c r="AN1059" i="27" s="1"/>
  <c r="AT1059" i="27" s="1"/>
  <c r="AG440" i="27"/>
  <c r="AN440" i="27" s="1"/>
  <c r="AT440" i="27" s="1"/>
  <c r="AG288" i="27"/>
  <c r="AN288" i="27" s="1"/>
  <c r="AT288" i="27" s="1"/>
  <c r="AG1214" i="27"/>
  <c r="AN1214" i="27" s="1"/>
  <c r="AT1214" i="27" s="1"/>
  <c r="AG1225" i="27"/>
  <c r="AN1225" i="27" s="1"/>
  <c r="AT1225" i="27" s="1"/>
  <c r="AG531" i="27"/>
  <c r="AN531" i="27" s="1"/>
  <c r="AT531" i="27" s="1"/>
  <c r="AG1122" i="27"/>
  <c r="AN1122" i="27" s="1"/>
  <c r="AT1122" i="27" s="1"/>
  <c r="AG528" i="27"/>
  <c r="AN528" i="27" s="1"/>
  <c r="AT528" i="27" s="1"/>
  <c r="AG657" i="27"/>
  <c r="AG766" i="27"/>
  <c r="AN766" i="27" s="1"/>
  <c r="AG447" i="27"/>
  <c r="AN447" i="27" s="1"/>
  <c r="AT447" i="27" s="1"/>
  <c r="AG802" i="27"/>
  <c r="AN802" i="27" s="1"/>
  <c r="AT802" i="27" s="1"/>
  <c r="AG285" i="27"/>
  <c r="AN285" i="27" s="1"/>
  <c r="AT285" i="27" s="1"/>
  <c r="AG1248" i="27"/>
  <c r="AN1248" i="27" s="1"/>
  <c r="AT1248" i="27" s="1"/>
  <c r="AG431" i="27"/>
  <c r="AN431" i="27" s="1"/>
  <c r="AT431" i="27" s="1"/>
  <c r="AG603" i="27"/>
  <c r="AN603" i="27" s="1"/>
  <c r="AT603" i="27" s="1"/>
  <c r="AG1175" i="27"/>
  <c r="AN1175" i="27" s="1"/>
  <c r="AT1175" i="27" s="1"/>
  <c r="AG1200" i="27"/>
  <c r="AN1200" i="27" s="1"/>
  <c r="AT1200" i="27" s="1"/>
  <c r="AG532" i="27"/>
  <c r="AN532" i="27" s="1"/>
  <c r="AT532" i="27" s="1"/>
  <c r="AG358" i="27"/>
  <c r="AN358" i="27" s="1"/>
  <c r="AT358" i="27" s="1"/>
  <c r="AG452" i="27"/>
  <c r="AN452" i="27" s="1"/>
  <c r="AT452" i="27" s="1"/>
  <c r="AG424" i="27"/>
  <c r="AN424" i="27" s="1"/>
  <c r="AT424" i="27" s="1"/>
  <c r="AG309" i="27"/>
  <c r="AN309" i="27" s="1"/>
  <c r="AT309" i="27" s="1"/>
  <c r="AG627" i="27"/>
  <c r="AN627" i="27" s="1"/>
  <c r="AT627" i="27" s="1"/>
  <c r="AG860" i="27"/>
  <c r="AN860" i="27" s="1"/>
  <c r="AG720" i="27"/>
  <c r="AN720" i="27" s="1"/>
  <c r="AT720" i="27" s="1"/>
  <c r="AG444" i="27"/>
  <c r="AN444" i="27" s="1"/>
  <c r="AT444" i="27" s="1"/>
  <c r="AG580" i="27"/>
  <c r="AN580" i="27" s="1"/>
  <c r="AT580" i="27" s="1"/>
  <c r="AG875" i="27"/>
  <c r="AG736" i="27"/>
  <c r="AN736" i="27" s="1"/>
  <c r="AT736" i="27" s="1"/>
  <c r="AG715" i="27"/>
  <c r="AN715" i="27" s="1"/>
  <c r="AT715" i="27" s="1"/>
  <c r="AG731" i="27"/>
  <c r="AN731" i="27" s="1"/>
  <c r="AT731" i="27" s="1"/>
  <c r="AG607" i="27"/>
  <c r="AN607" i="27" s="1"/>
  <c r="AT607" i="27" s="1"/>
  <c r="AG475" i="27"/>
  <c r="AN475" i="27" s="1"/>
  <c r="AT475" i="27" s="1"/>
  <c r="AG1009" i="27"/>
  <c r="AN1009" i="27" s="1"/>
  <c r="AG923" i="27"/>
  <c r="AG407" i="27"/>
  <c r="AN407" i="27" s="1"/>
  <c r="AG426" i="27"/>
  <c r="AN426" i="27" s="1"/>
  <c r="AT426" i="27" s="1"/>
  <c r="AG849" i="27"/>
  <c r="AN849" i="27" s="1"/>
  <c r="AT849" i="27" s="1"/>
  <c r="AG718" i="27"/>
  <c r="AN718" i="27" s="1"/>
  <c r="AT718" i="27" s="1"/>
  <c r="AG729" i="27"/>
  <c r="AN729" i="27" s="1"/>
  <c r="AT729" i="27" s="1"/>
  <c r="AG1162" i="27"/>
  <c r="AN1162" i="27" s="1"/>
  <c r="AT1162" i="27" s="1"/>
  <c r="AG462" i="27"/>
  <c r="AN462" i="27" s="1"/>
  <c r="AT462" i="27" s="1"/>
  <c r="AG1010" i="27"/>
  <c r="AN1010" i="27" s="1"/>
  <c r="AT1010" i="27" s="1"/>
  <c r="AG1021" i="27"/>
  <c r="AN1021" i="27" s="1"/>
  <c r="AT1021" i="27" s="1"/>
  <c r="AG557" i="27"/>
  <c r="AG400" i="27"/>
  <c r="AN400" i="27" s="1"/>
  <c r="AT400" i="27" s="1"/>
  <c r="AG972" i="27"/>
  <c r="AN972" i="27" s="1"/>
  <c r="AT972" i="27" s="1"/>
  <c r="AG645" i="27"/>
  <c r="AN645" i="27" s="1"/>
  <c r="AT645" i="27" s="1"/>
  <c r="AG304" i="27"/>
  <c r="AN304" i="27" s="1"/>
  <c r="AT304" i="27" s="1"/>
  <c r="AG856" i="27"/>
  <c r="AG293" i="27"/>
  <c r="AN293" i="27" s="1"/>
  <c r="AT293" i="27" s="1"/>
  <c r="AG1199" i="27"/>
  <c r="AN1199" i="27" s="1"/>
  <c r="AT1199" i="27" s="1"/>
  <c r="AG1216" i="27"/>
  <c r="AN1216" i="27" s="1"/>
  <c r="AT1216" i="27" s="1"/>
  <c r="AG642" i="27"/>
  <c r="AN642" i="27" s="1"/>
  <c r="AT642" i="27" s="1"/>
  <c r="AG349" i="27"/>
  <c r="AN349" i="27" s="1"/>
  <c r="AT349" i="27" s="1"/>
  <c r="AG821" i="27"/>
  <c r="AN821" i="27" s="1"/>
  <c r="AT821" i="27" s="1"/>
  <c r="AG668" i="27"/>
  <c r="AG669" i="27"/>
  <c r="AG690" i="27"/>
  <c r="AN690" i="27" s="1"/>
  <c r="AT690" i="27" s="1"/>
  <c r="AG594" i="27"/>
  <c r="AN594" i="27" s="1"/>
  <c r="AT594" i="27" s="1"/>
  <c r="AG363" i="27"/>
  <c r="AN363" i="27" s="1"/>
  <c r="AT363" i="27" s="1"/>
  <c r="AG1034" i="27"/>
  <c r="AN1034" i="27" s="1"/>
  <c r="AT1034" i="27" s="1"/>
  <c r="AG525" i="27"/>
  <c r="AG512" i="27"/>
  <c r="AN512" i="27" s="1"/>
  <c r="AT512" i="27" s="1"/>
  <c r="AG559" i="27"/>
  <c r="AG324" i="27"/>
  <c r="AN324" i="27" s="1"/>
  <c r="AT324" i="27" s="1"/>
  <c r="AG829" i="27"/>
  <c r="AN829" i="27" s="1"/>
  <c r="AT829" i="27" s="1"/>
  <c r="AG855" i="27"/>
  <c r="AN855" i="27" s="1"/>
  <c r="AT855" i="27" s="1"/>
  <c r="AG783" i="27"/>
  <c r="AN783" i="27" s="1"/>
  <c r="AT783" i="27" s="1"/>
  <c r="AG670" i="27"/>
  <c r="AN670" i="27" s="1"/>
  <c r="AT670" i="27" s="1"/>
  <c r="AG318" i="27"/>
  <c r="AN318" i="27" s="1"/>
  <c r="AT318" i="27" s="1"/>
  <c r="AG917" i="27"/>
  <c r="AN917" i="27" s="1"/>
  <c r="AT917" i="27" s="1"/>
  <c r="AG1155" i="27"/>
  <c r="AN1155" i="27" s="1"/>
  <c r="AT1155" i="27" s="1"/>
  <c r="AG1241" i="27"/>
  <c r="AN1241" i="27" s="1"/>
  <c r="AT1241" i="27" s="1"/>
  <c r="AG1219" i="27"/>
  <c r="AN1219" i="27" s="1"/>
  <c r="AT1219" i="27" s="1"/>
  <c r="AG502" i="27"/>
  <c r="AN502" i="27" s="1"/>
  <c r="AT502" i="27" s="1"/>
  <c r="AG1037" i="27"/>
  <c r="AN1037" i="27" s="1"/>
  <c r="AT1037" i="27" s="1"/>
  <c r="AG408" i="27"/>
  <c r="AG596" i="27"/>
  <c r="AN596" i="27" s="1"/>
  <c r="AT596" i="27" s="1"/>
  <c r="AG742" i="27"/>
  <c r="AN742" i="27" s="1"/>
  <c r="AG1062" i="27"/>
  <c r="AN1062" i="27" s="1"/>
  <c r="AT1062" i="27" s="1"/>
  <c r="AG891" i="27"/>
  <c r="AN891" i="27" s="1"/>
  <c r="AT891" i="27" s="1"/>
  <c r="AG1224" i="27"/>
  <c r="AN1224" i="27" s="1"/>
  <c r="AT1224" i="27" s="1"/>
  <c r="AG509" i="27"/>
  <c r="AN509" i="27" s="1"/>
  <c r="AT509" i="27" s="1"/>
  <c r="AG495" i="27"/>
  <c r="AN495" i="27" s="1"/>
  <c r="AT495" i="27" s="1"/>
  <c r="AG351" i="27"/>
  <c r="AN351" i="27" s="1"/>
  <c r="AT351" i="27" s="1"/>
  <c r="AG685" i="27"/>
  <c r="AN685" i="27" s="1"/>
  <c r="AT685" i="27" s="1"/>
  <c r="AG581" i="27"/>
  <c r="AN581" i="27" s="1"/>
  <c r="AT581" i="27" s="1"/>
  <c r="AG753" i="27"/>
  <c r="AN753" i="27" s="1"/>
  <c r="AT753" i="27" s="1"/>
  <c r="AG913" i="27"/>
  <c r="AN913" i="27" s="1"/>
  <c r="AT913" i="27" s="1"/>
  <c r="AG664" i="27"/>
  <c r="AN664" i="27" s="1"/>
  <c r="AG585" i="27"/>
  <c r="AG576" i="27"/>
  <c r="AN576" i="27" s="1"/>
  <c r="AT576" i="27" s="1"/>
  <c r="AG880" i="27"/>
  <c r="AG332" i="27"/>
  <c r="AN332" i="27" s="1"/>
  <c r="AT332" i="27" s="1"/>
  <c r="AG1166" i="27"/>
  <c r="AN1166" i="27" s="1"/>
  <c r="AT1166" i="27" s="1"/>
  <c r="AG1222" i="27"/>
  <c r="AN1222" i="27" s="1"/>
  <c r="AT1222" i="27" s="1"/>
  <c r="AG1245" i="27"/>
  <c r="AN1245" i="27" s="1"/>
  <c r="AT1245" i="27" s="1"/>
  <c r="AG479" i="27"/>
  <c r="AG507" i="27"/>
  <c r="AN507" i="27" s="1"/>
  <c r="AT507" i="27" s="1"/>
  <c r="AG1005" i="27"/>
  <c r="AG924" i="27"/>
  <c r="AN924" i="27" s="1"/>
  <c r="AT924" i="27" s="1"/>
  <c r="AG1044" i="27"/>
  <c r="AN1044" i="27" s="1"/>
  <c r="AT1044" i="27" s="1"/>
  <c r="AG542" i="27"/>
  <c r="AN542" i="27" s="1"/>
  <c r="AT542" i="27" s="1"/>
  <c r="AG494" i="27"/>
  <c r="AN494" i="27" s="1"/>
  <c r="AT494" i="27" s="1"/>
  <c r="AG472" i="27"/>
  <c r="AN472" i="27" s="1"/>
  <c r="AT472" i="27" s="1"/>
  <c r="AG432" i="27"/>
  <c r="AN432" i="27" s="1"/>
  <c r="AT432" i="27" s="1"/>
  <c r="AG703" i="27"/>
  <c r="AG677" i="27"/>
  <c r="AN677" i="27" s="1"/>
  <c r="AT677" i="27" s="1"/>
  <c r="AG900" i="27"/>
  <c r="AN900" i="27" s="1"/>
  <c r="AT900" i="27" s="1"/>
  <c r="AG1174" i="27"/>
  <c r="AN1174" i="27" s="1"/>
  <c r="AT1174" i="27" s="1"/>
  <c r="AG455" i="27"/>
  <c r="AN455" i="27" s="1"/>
  <c r="AT455" i="27" s="1"/>
  <c r="AG518" i="27"/>
  <c r="AN518" i="27" s="1"/>
  <c r="AT518" i="27" s="1"/>
  <c r="AG500" i="27"/>
  <c r="AN500" i="27" s="1"/>
  <c r="AT500" i="27" s="1"/>
  <c r="AG513" i="27"/>
  <c r="AN513" i="27" s="1"/>
  <c r="AT513" i="27" s="1"/>
  <c r="AG550" i="27"/>
  <c r="AN550" i="27" s="1"/>
  <c r="AT550" i="27" s="1"/>
  <c r="AG415" i="27"/>
  <c r="AN415" i="27" s="1"/>
  <c r="AT415" i="27" s="1"/>
  <c r="AG297" i="27"/>
  <c r="AN297" i="27" s="1"/>
  <c r="AT297" i="27" s="1"/>
  <c r="AG367" i="27"/>
  <c r="AN367" i="27" s="1"/>
  <c r="AT367" i="27" s="1"/>
  <c r="AG940" i="27"/>
  <c r="AN940" i="27" s="1"/>
  <c r="AT940" i="27" s="1"/>
  <c r="AG292" i="27"/>
  <c r="AN292" i="27" s="1"/>
  <c r="AT292" i="27" s="1"/>
  <c r="AG885" i="27"/>
  <c r="AN885" i="27" s="1"/>
  <c r="AG711" i="27"/>
  <c r="AN711" i="27" s="1"/>
  <c r="AT711" i="27" s="1"/>
  <c r="AG872" i="27"/>
  <c r="AG921" i="27"/>
  <c r="AN921" i="27" s="1"/>
  <c r="AT921" i="27" s="1"/>
  <c r="AG1246" i="27"/>
  <c r="AN1246" i="27" s="1"/>
  <c r="AT1246" i="27" s="1"/>
  <c r="AG1209" i="27"/>
  <c r="AN1209" i="27" s="1"/>
  <c r="AT1209" i="27" s="1"/>
  <c r="AG459" i="27"/>
  <c r="AN459" i="27" s="1"/>
  <c r="AT459" i="27" s="1"/>
  <c r="AG503" i="27"/>
  <c r="AN503" i="27" s="1"/>
  <c r="AT503" i="27" s="1"/>
  <c r="AG1015" i="27"/>
  <c r="AN1015" i="27" s="1"/>
  <c r="AT1015" i="27" s="1"/>
  <c r="AG932" i="27"/>
  <c r="AN932" i="27" s="1"/>
  <c r="AG527" i="27"/>
  <c r="AN527" i="27" s="1"/>
  <c r="AT527" i="27" s="1"/>
  <c r="AG371" i="27"/>
  <c r="AN371" i="27" s="1"/>
  <c r="AT371" i="27" s="1"/>
  <c r="AG788" i="27"/>
  <c r="AN788" i="27" s="1"/>
  <c r="AT788" i="27" s="1"/>
  <c r="AG1105" i="27"/>
  <c r="AN1105" i="27" s="1"/>
  <c r="AT1105" i="27" s="1"/>
  <c r="AG593" i="27"/>
  <c r="AN593" i="27" s="1"/>
  <c r="AT593" i="27" s="1"/>
  <c r="AG280" i="27"/>
  <c r="AN280" i="27" s="1"/>
  <c r="AT280" i="27" s="1"/>
  <c r="AG1190" i="27"/>
  <c r="AN1190" i="27" s="1"/>
  <c r="AT1190" i="27" s="1"/>
  <c r="AG1232" i="27"/>
  <c r="AN1232" i="27" s="1"/>
  <c r="AT1232" i="27" s="1"/>
  <c r="AG1220" i="27"/>
  <c r="AN1220" i="27" s="1"/>
  <c r="AT1220" i="27" s="1"/>
  <c r="AG1097" i="27"/>
  <c r="AN1097" i="27" s="1"/>
  <c r="AT1097" i="27" s="1"/>
  <c r="AG505" i="27"/>
  <c r="AN505" i="27" s="1"/>
  <c r="AT505" i="27" s="1"/>
  <c r="AG933" i="27"/>
  <c r="AN933" i="27" s="1"/>
  <c r="AT933" i="27" s="1"/>
  <c r="AG1123" i="27"/>
  <c r="AN1123" i="27" s="1"/>
  <c r="AT1123" i="27" s="1"/>
  <c r="AG1117" i="27"/>
  <c r="AN1117" i="27" s="1"/>
  <c r="AT1117" i="27" s="1"/>
  <c r="AG355" i="27"/>
  <c r="AN355" i="27" s="1"/>
  <c r="AT355" i="27" s="1"/>
  <c r="AG370" i="27"/>
  <c r="AN370" i="27" s="1"/>
  <c r="AT370" i="27" s="1"/>
  <c r="AG368" i="27"/>
  <c r="AN368" i="27" s="1"/>
  <c r="AT368" i="27" s="1"/>
  <c r="AG901" i="27"/>
  <c r="AG762" i="27"/>
  <c r="AN762" i="27" s="1"/>
  <c r="AT762" i="27" s="1"/>
  <c r="AG739" i="27"/>
  <c r="AN739" i="27" s="1"/>
  <c r="AT739" i="27" s="1"/>
  <c r="AG838" i="27"/>
  <c r="AN838" i="27" s="1"/>
  <c r="AT838" i="27" s="1"/>
  <c r="AG869" i="27"/>
  <c r="AN869" i="27" s="1"/>
  <c r="AT869" i="27" s="1"/>
  <c r="AG791" i="27"/>
  <c r="AN791" i="27" s="1"/>
  <c r="AT791" i="27" s="1"/>
  <c r="AG647" i="27"/>
  <c r="AN647" i="27" s="1"/>
  <c r="AT647" i="27" s="1"/>
  <c r="AG1251" i="27"/>
  <c r="AN1251" i="27" s="1"/>
  <c r="AT1251" i="27" s="1"/>
  <c r="AG481" i="27"/>
  <c r="AN481" i="27" s="1"/>
  <c r="AT481" i="27" s="1"/>
  <c r="AG741" i="27"/>
  <c r="AN741" i="27" s="1"/>
  <c r="AG1013" i="27"/>
  <c r="AN1013" i="27" s="1"/>
  <c r="AT1013" i="27" s="1"/>
  <c r="AG640" i="27"/>
  <c r="AN640" i="27" s="1"/>
  <c r="AT640" i="27" s="1"/>
  <c r="AG553" i="27"/>
  <c r="AN553" i="27" s="1"/>
  <c r="AT553" i="27" s="1"/>
  <c r="AG549" i="27"/>
  <c r="AN549" i="27" s="1"/>
  <c r="AT549" i="27" s="1"/>
  <c r="AG884" i="27"/>
  <c r="AN884" i="27" s="1"/>
  <c r="AT884" i="27" s="1"/>
  <c r="AG763" i="27"/>
  <c r="AN763" i="27" s="1"/>
  <c r="AG601" i="27"/>
  <c r="AN601" i="27" s="1"/>
  <c r="AT601" i="27" s="1"/>
  <c r="AG579" i="27"/>
  <c r="AN579" i="27" s="1"/>
  <c r="AT579" i="27" s="1"/>
  <c r="AG448" i="27"/>
  <c r="AN448" i="27" s="1"/>
  <c r="AT448" i="27" s="1"/>
  <c r="AG1054" i="27"/>
  <c r="AG776" i="27"/>
  <c r="AG667" i="27"/>
  <c r="AN667" i="27" s="1"/>
  <c r="AT667" i="27" s="1"/>
  <c r="AG1227" i="27"/>
  <c r="AN1227" i="27" s="1"/>
  <c r="AT1227" i="27" s="1"/>
  <c r="AG467" i="27"/>
  <c r="AN467" i="27" s="1"/>
  <c r="AT467" i="27" s="1"/>
  <c r="AG402" i="27"/>
  <c r="AN402" i="27" s="1"/>
  <c r="AT402" i="27" s="1"/>
  <c r="AG704" i="27"/>
  <c r="AN704" i="27" s="1"/>
  <c r="AG614" i="27"/>
  <c r="AN614" i="27" s="1"/>
  <c r="AT614" i="27" s="1"/>
  <c r="AG840" i="27"/>
  <c r="AN840" i="27" s="1"/>
  <c r="AG546" i="27"/>
  <c r="AN546" i="27" s="1"/>
  <c r="AT546" i="27" s="1"/>
  <c r="AG501" i="27"/>
  <c r="AG401" i="27"/>
  <c r="AN401" i="27" s="1"/>
  <c r="AT401" i="27" s="1"/>
  <c r="AG334" i="27"/>
  <c r="AN334" i="27" s="1"/>
  <c r="AT334" i="27" s="1"/>
  <c r="AG716" i="27"/>
  <c r="AN716" i="27" s="1"/>
  <c r="AT716" i="27" s="1"/>
  <c r="AG898" i="27"/>
  <c r="AN898" i="27" s="1"/>
  <c r="AT898" i="27" s="1"/>
  <c r="AG817" i="27"/>
  <c r="AN817" i="27" s="1"/>
  <c r="AT817" i="27" s="1"/>
  <c r="AG443" i="27"/>
  <c r="AN443" i="27" s="1"/>
  <c r="AT443" i="27" s="1"/>
  <c r="AG914" i="27"/>
  <c r="AN914" i="27" s="1"/>
  <c r="AT914" i="27" s="1"/>
  <c r="AG982" i="27"/>
  <c r="AN982" i="27" s="1"/>
  <c r="AT982" i="27" s="1"/>
  <c r="AG778" i="27"/>
  <c r="AN778" i="27" s="1"/>
  <c r="AG803" i="27"/>
  <c r="AN803" i="27" s="1"/>
  <c r="AG1158" i="27"/>
  <c r="AN1158" i="27" s="1"/>
  <c r="AT1158" i="27" s="1"/>
  <c r="AG1095" i="27"/>
  <c r="AN1095" i="27" s="1"/>
  <c r="AT1095" i="27" s="1"/>
  <c r="AG547" i="27"/>
  <c r="AN547" i="27" s="1"/>
  <c r="AT547" i="27" s="1"/>
  <c r="AG554" i="27"/>
  <c r="AG727" i="27"/>
  <c r="AN727" i="27" s="1"/>
  <c r="AT727" i="27" s="1"/>
  <c r="AG874" i="27"/>
  <c r="AN874" i="27" s="1"/>
  <c r="AT874" i="27" s="1"/>
  <c r="AG322" i="27"/>
  <c r="AN322" i="27" s="1"/>
  <c r="AT322" i="27" s="1"/>
  <c r="AG313" i="27"/>
  <c r="AN313" i="27" s="1"/>
  <c r="AT313" i="27" s="1"/>
  <c r="AG1250" i="27"/>
  <c r="AN1250" i="27" s="1"/>
  <c r="AT1250" i="27" s="1"/>
  <c r="E1051" i="61" l="1"/>
  <c r="E1096" i="61"/>
  <c r="F5" i="23"/>
  <c r="E937" i="61"/>
  <c r="E1056" i="61"/>
  <c r="F6" i="23"/>
  <c r="E1112" i="61"/>
  <c r="E1111" i="61"/>
  <c r="E251" i="61"/>
  <c r="E1115" i="61"/>
  <c r="E1113" i="61"/>
  <c r="E1027" i="61"/>
  <c r="E1114" i="61"/>
  <c r="E1116" i="61"/>
  <c r="F8" i="23"/>
  <c r="E1092" i="61"/>
  <c r="AT967" i="27"/>
  <c r="F27" i="35"/>
  <c r="L27" i="35" s="1"/>
  <c r="M27" i="35" s="1"/>
  <c r="F24" i="66"/>
  <c r="L24" i="66" s="1"/>
  <c r="AT769" i="27"/>
  <c r="AT660" i="27"/>
  <c r="AT643" i="27"/>
  <c r="AT764" i="27"/>
  <c r="AT859" i="27"/>
  <c r="AT812" i="27"/>
  <c r="AT778" i="27"/>
  <c r="AT932" i="27"/>
  <c r="AT664" i="27"/>
  <c r="AT702" i="27"/>
  <c r="AT662" i="27"/>
  <c r="AT1009" i="27"/>
  <c r="E1003" i="61" s="1"/>
  <c r="AT744" i="27"/>
  <c r="AT864" i="27"/>
  <c r="AT822" i="27"/>
  <c r="AT771" i="27"/>
  <c r="AT794" i="27"/>
  <c r="E791" i="61" s="1"/>
  <c r="AT833" i="27"/>
  <c r="AT743" i="27"/>
  <c r="AT766" i="27"/>
  <c r="AT862" i="27"/>
  <c r="AT807" i="27"/>
  <c r="AT839" i="27"/>
  <c r="AT858" i="27"/>
  <c r="E855" i="61" s="1"/>
  <c r="AT803" i="27"/>
  <c r="AT763" i="27"/>
  <c r="AT840" i="27"/>
  <c r="AT742" i="27"/>
  <c r="AT860" i="27"/>
  <c r="AT707" i="27"/>
  <c r="AT770" i="27"/>
  <c r="AT857" i="27"/>
  <c r="AT805" i="27"/>
  <c r="E802" i="61" s="1"/>
  <c r="AT749" i="27"/>
  <c r="AT765" i="27"/>
  <c r="AT389" i="27"/>
  <c r="AT850" i="27"/>
  <c r="AT768" i="27"/>
  <c r="AT706" i="27"/>
  <c r="AT705" i="27"/>
  <c r="AT879" i="27"/>
  <c r="AT704" i="27"/>
  <c r="AT741" i="27"/>
  <c r="AT806" i="27"/>
  <c r="E803" i="61" s="1"/>
  <c r="AT804" i="27"/>
  <c r="AT663" i="27"/>
  <c r="AT878" i="27"/>
  <c r="AT772" i="27"/>
  <c r="AT841" i="27"/>
  <c r="E838" i="61" s="1"/>
  <c r="AT745" i="27"/>
  <c r="AT658" i="27"/>
  <c r="AT861" i="27"/>
  <c r="AT865" i="27"/>
  <c r="AT661" i="27"/>
  <c r="AT746" i="27"/>
  <c r="AT773" i="27"/>
  <c r="AT808" i="27"/>
  <c r="AT748" i="27"/>
  <c r="F14" i="23"/>
  <c r="F9" i="23"/>
  <c r="F12" i="23"/>
  <c r="F11" i="23"/>
  <c r="F13" i="23"/>
  <c r="E1206" i="61"/>
  <c r="E1211" i="61"/>
  <c r="E1098" i="61"/>
  <c r="E1048" i="61"/>
  <c r="E922" i="61"/>
  <c r="E921" i="61"/>
  <c r="E616" i="61"/>
  <c r="E1049" i="61"/>
  <c r="E250" i="61"/>
  <c r="E1106" i="61"/>
  <c r="E1221" i="61"/>
  <c r="E1213" i="61"/>
  <c r="E1218" i="61"/>
  <c r="E1210" i="61"/>
  <c r="E1205" i="61"/>
  <c r="E1200" i="61"/>
  <c r="E1095" i="61"/>
  <c r="E1220" i="61"/>
  <c r="E1207" i="61"/>
  <c r="E1203" i="61"/>
  <c r="E1076" i="61"/>
  <c r="E249" i="61"/>
  <c r="E1209" i="61"/>
  <c r="E1225" i="61"/>
  <c r="E970" i="61"/>
  <c r="E1004" i="61"/>
  <c r="E1204" i="61"/>
  <c r="E1046" i="61"/>
  <c r="E1097" i="61"/>
  <c r="E292" i="61"/>
  <c r="E1217" i="61"/>
  <c r="E967" i="61"/>
  <c r="E1208" i="61"/>
  <c r="E1053" i="61"/>
  <c r="E472" i="61"/>
  <c r="E1212" i="61"/>
  <c r="E1011" i="61"/>
  <c r="E1214" i="61"/>
  <c r="E1223" i="61"/>
  <c r="E474" i="61"/>
  <c r="E896" i="61"/>
  <c r="E1198" i="61"/>
  <c r="E933" i="61"/>
  <c r="E1050" i="61"/>
  <c r="E1222" i="61"/>
  <c r="E1107" i="61"/>
  <c r="E1216" i="61"/>
  <c r="E1197" i="61"/>
  <c r="E1109" i="61"/>
  <c r="E926" i="61"/>
  <c r="E1094" i="61"/>
  <c r="E1035" i="61"/>
  <c r="E965" i="61"/>
  <c r="E920" i="61"/>
  <c r="E1201" i="61"/>
  <c r="E924" i="61"/>
  <c r="E1227" i="61"/>
  <c r="E1226" i="61"/>
  <c r="E1026" i="61"/>
  <c r="E1108" i="61"/>
  <c r="E966" i="61"/>
  <c r="E1099" i="61"/>
  <c r="E969" i="61"/>
  <c r="E1110" i="61"/>
  <c r="E999" i="61"/>
  <c r="E968" i="61"/>
  <c r="E1219" i="61"/>
  <c r="E1224" i="61"/>
  <c r="E979" i="61"/>
  <c r="E1084" i="61"/>
  <c r="E571" i="61"/>
  <c r="E1028" i="61"/>
  <c r="E1202" i="61"/>
  <c r="E1167" i="61"/>
  <c r="E1093" i="61"/>
  <c r="E1005" i="61"/>
  <c r="E1199" i="61"/>
  <c r="E1215" i="61"/>
  <c r="E923" i="61"/>
  <c r="E1091" i="61"/>
  <c r="AN657" i="27"/>
  <c r="AN814" i="27"/>
  <c r="AN298" i="27"/>
  <c r="F57" i="66" s="1"/>
  <c r="L57" i="66" s="1"/>
  <c r="F16" i="23"/>
  <c r="F15" i="23"/>
  <c r="E683" i="61"/>
  <c r="E560" i="61"/>
  <c r="E720" i="61"/>
  <c r="E487" i="61"/>
  <c r="E1243" i="61"/>
  <c r="E917" i="61"/>
  <c r="E438" i="61"/>
  <c r="E523" i="61"/>
  <c r="E1188" i="61"/>
  <c r="E732" i="61"/>
  <c r="E1037" i="61"/>
  <c r="E1121" i="61"/>
  <c r="E293" i="61"/>
  <c r="E1128" i="61"/>
  <c r="E458" i="61"/>
  <c r="E427" i="61"/>
  <c r="E513" i="61"/>
  <c r="E430" i="61"/>
  <c r="E1180" i="61"/>
  <c r="E401" i="61"/>
  <c r="E1072" i="61"/>
  <c r="E1231" i="61"/>
  <c r="E1065" i="61"/>
  <c r="E863" i="61"/>
  <c r="E366" i="61"/>
  <c r="E607" i="61"/>
  <c r="E441" i="61"/>
  <c r="E344" i="61"/>
  <c r="E1134" i="61"/>
  <c r="E281" i="61"/>
  <c r="E1259" i="61"/>
  <c r="E754" i="61"/>
  <c r="E717" i="61"/>
  <c r="E1090" i="61"/>
  <c r="E569" i="61"/>
  <c r="E1168" i="61"/>
  <c r="E1173" i="61"/>
  <c r="E1123" i="61"/>
  <c r="E784" i="61"/>
  <c r="E1160" i="61"/>
  <c r="E463" i="61"/>
  <c r="E1131" i="61"/>
  <c r="E367" i="61"/>
  <c r="E454" i="61"/>
  <c r="E1252" i="61"/>
  <c r="E788" i="61"/>
  <c r="E964" i="61"/>
  <c r="E994" i="61"/>
  <c r="E459" i="61"/>
  <c r="E792" i="61"/>
  <c r="E496" i="61"/>
  <c r="E750" i="61"/>
  <c r="E1183" i="61"/>
  <c r="E333" i="61"/>
  <c r="E486" i="61"/>
  <c r="E382" i="61"/>
  <c r="E618" i="61"/>
  <c r="E869" i="61"/>
  <c r="E867" i="61"/>
  <c r="E413" i="61"/>
  <c r="E729" i="61"/>
  <c r="E541" i="61"/>
  <c r="E640" i="61"/>
  <c r="E962" i="61"/>
  <c r="E1253" i="61"/>
  <c r="E304" i="61"/>
  <c r="E432" i="61"/>
  <c r="E402" i="61"/>
  <c r="E440" i="61"/>
  <c r="E1126" i="61"/>
  <c r="E610" i="61"/>
  <c r="E327" i="61"/>
  <c r="E1163" i="61"/>
  <c r="E517" i="61"/>
  <c r="E829" i="61"/>
  <c r="E406" i="61"/>
  <c r="E1232" i="61"/>
  <c r="E278" i="61"/>
  <c r="E1159" i="61"/>
  <c r="E492" i="61"/>
  <c r="E314" i="61"/>
  <c r="E457" i="61"/>
  <c r="E1247" i="61"/>
  <c r="E1124" i="61"/>
  <c r="E385" i="61"/>
  <c r="E582" i="61"/>
  <c r="E464" i="61"/>
  <c r="E1063" i="61"/>
  <c r="E356" i="61"/>
  <c r="E1261" i="61"/>
  <c r="E352" i="61"/>
  <c r="E1140" i="61"/>
  <c r="E1019" i="61"/>
  <c r="E1132" i="61"/>
  <c r="E562" i="61"/>
  <c r="E721" i="61"/>
  <c r="E494" i="61"/>
  <c r="E625" i="61"/>
  <c r="E708" i="61"/>
  <c r="E1269" i="61"/>
  <c r="E1166" i="61"/>
  <c r="E590" i="61"/>
  <c r="E519" i="61"/>
  <c r="E307" i="61"/>
  <c r="E723" i="61"/>
  <c r="E1102" i="61"/>
  <c r="E1129" i="61"/>
  <c r="E1233" i="61"/>
  <c r="E821" i="61"/>
  <c r="E331" i="61"/>
  <c r="E673" i="61"/>
  <c r="E311" i="61"/>
  <c r="E378" i="61"/>
  <c r="E360" i="61"/>
  <c r="E1138" i="61"/>
  <c r="E843" i="61"/>
  <c r="E725" i="61"/>
  <c r="E991" i="61"/>
  <c r="E465" i="61"/>
  <c r="E363" i="61"/>
  <c r="E617" i="61"/>
  <c r="E1135" i="61"/>
  <c r="E752" i="61"/>
  <c r="E1147" i="61"/>
  <c r="E274" i="61"/>
  <c r="E621" i="61"/>
  <c r="E685" i="61"/>
  <c r="E1100" i="61"/>
  <c r="E790" i="61"/>
  <c r="E290" i="61"/>
  <c r="E354" i="61"/>
  <c r="E1158" i="61"/>
  <c r="E439" i="61"/>
  <c r="E795" i="61"/>
  <c r="E451" i="61"/>
  <c r="E1087" i="61"/>
  <c r="E1137" i="61"/>
  <c r="E437" i="61"/>
  <c r="E953" i="61"/>
  <c r="E840" i="61"/>
  <c r="E1161" i="61"/>
  <c r="E493" i="61"/>
  <c r="E1101" i="61"/>
  <c r="E332" i="61"/>
  <c r="E820" i="61"/>
  <c r="E688" i="61"/>
  <c r="E601" i="61"/>
  <c r="E1077" i="61"/>
  <c r="E276" i="61"/>
  <c r="E295" i="61"/>
  <c r="E338" i="61"/>
  <c r="E603" i="61"/>
  <c r="E714" i="61"/>
  <c r="E1264" i="61"/>
  <c r="E651" i="61"/>
  <c r="E751" i="61"/>
  <c r="E396" i="61"/>
  <c r="E1273" i="61"/>
  <c r="E502" i="61"/>
  <c r="E812" i="61"/>
  <c r="E376" i="61"/>
  <c r="E272" i="61"/>
  <c r="E244" i="61"/>
  <c r="E370" i="61"/>
  <c r="E598" i="61"/>
  <c r="E1008" i="61"/>
  <c r="E934" i="61"/>
  <c r="E1249" i="61"/>
  <c r="E567" i="61"/>
  <c r="E578" i="61"/>
  <c r="E1189" i="61"/>
  <c r="E659" i="61"/>
  <c r="E299" i="61"/>
  <c r="E782" i="61"/>
  <c r="E450" i="61"/>
  <c r="E1248" i="61"/>
  <c r="E353" i="61"/>
  <c r="E1186" i="61"/>
  <c r="E508" i="61"/>
  <c r="E898" i="61"/>
  <c r="E877" i="61"/>
  <c r="E319" i="61"/>
  <c r="E665" i="61"/>
  <c r="E577" i="61"/>
  <c r="E306" i="61"/>
  <c r="E335" i="61"/>
  <c r="E588" i="61"/>
  <c r="E1141" i="61"/>
  <c r="E637" i="61"/>
  <c r="E423" i="61"/>
  <c r="E397" i="61"/>
  <c r="E470" i="61"/>
  <c r="E1085" i="61"/>
  <c r="E305" i="61"/>
  <c r="E416" i="61"/>
  <c r="E1278" i="61"/>
  <c r="E325" i="61"/>
  <c r="E797" i="61"/>
  <c r="E576" i="61"/>
  <c r="E330" i="61"/>
  <c r="E302" i="61"/>
  <c r="E279" i="61"/>
  <c r="E419" i="61"/>
  <c r="E551" i="61"/>
  <c r="E906" i="61"/>
  <c r="E537" i="61"/>
  <c r="E831" i="61"/>
  <c r="E789" i="61"/>
  <c r="E870" i="61"/>
  <c r="E1144" i="61"/>
  <c r="E981" i="61"/>
  <c r="E780" i="61"/>
  <c r="E612" i="61"/>
  <c r="E992" i="61"/>
  <c r="E783" i="61"/>
  <c r="E507" i="61"/>
  <c r="E636" i="61"/>
  <c r="E1251" i="61"/>
  <c r="E586" i="61"/>
  <c r="E942" i="61"/>
  <c r="E516" i="61"/>
  <c r="E684" i="61"/>
  <c r="E1260" i="61"/>
  <c r="E1174" i="61"/>
  <c r="E936" i="61"/>
  <c r="E645" i="61"/>
  <c r="E522" i="61"/>
  <c r="E1236" i="61"/>
  <c r="E503" i="61"/>
  <c r="E914" i="61"/>
  <c r="E1120" i="61"/>
  <c r="E350" i="61"/>
  <c r="E786" i="61"/>
  <c r="E542" i="61"/>
  <c r="E315" i="61"/>
  <c r="E1080" i="61"/>
  <c r="E1103" i="61"/>
  <c r="E1038" i="61"/>
  <c r="E633" i="61"/>
  <c r="E886" i="61"/>
  <c r="E907" i="61"/>
  <c r="E1145" i="61"/>
  <c r="E448" i="61"/>
  <c r="E1130" i="61"/>
  <c r="E284" i="61"/>
  <c r="E1164" i="61"/>
  <c r="E882" i="61"/>
  <c r="E1133" i="61"/>
  <c r="E436" i="61"/>
  <c r="E776" i="61"/>
  <c r="E1228" i="61"/>
  <c r="E949" i="61"/>
  <c r="E1271" i="61"/>
  <c r="E321" i="61"/>
  <c r="E310" i="61"/>
  <c r="E384" i="61"/>
  <c r="E1193" i="61"/>
  <c r="E861" i="61"/>
  <c r="E627" i="61"/>
  <c r="E355" i="61"/>
  <c r="E1229" i="61"/>
  <c r="E398" i="61"/>
  <c r="E337" i="61"/>
  <c r="E650" i="61"/>
  <c r="E1009" i="61"/>
  <c r="E622" i="61"/>
  <c r="E383" i="61"/>
  <c r="E827" i="61"/>
  <c r="E710" i="61"/>
  <c r="E608" i="61"/>
  <c r="E509" i="61"/>
  <c r="E300" i="61"/>
  <c r="E974" i="61"/>
  <c r="E813" i="61"/>
  <c r="E585" i="61"/>
  <c r="E449" i="61"/>
  <c r="E943" i="61"/>
  <c r="E686" i="61"/>
  <c r="E1192" i="61"/>
  <c r="E1246" i="61"/>
  <c r="E481" i="61"/>
  <c r="E399" i="61"/>
  <c r="E589" i="61"/>
  <c r="E619" i="61"/>
  <c r="E952" i="61"/>
  <c r="E798" i="61"/>
  <c r="E371" i="61"/>
  <c r="E499" i="61"/>
  <c r="E594" i="61"/>
  <c r="E488" i="61"/>
  <c r="E1187" i="61"/>
  <c r="E473" i="61"/>
  <c r="E301" i="61"/>
  <c r="E758" i="61"/>
  <c r="E635" i="61"/>
  <c r="E1275" i="61"/>
  <c r="E787" i="61"/>
  <c r="E1069" i="61"/>
  <c r="E410" i="61"/>
  <c r="E709" i="61"/>
  <c r="E1105" i="61"/>
  <c r="E653" i="61"/>
  <c r="E987" i="61"/>
  <c r="E643" i="61"/>
  <c r="E592" i="61"/>
  <c r="E345" i="61"/>
  <c r="E349" i="61"/>
  <c r="E1139" i="61"/>
  <c r="E614" i="61"/>
  <c r="E1240" i="61"/>
  <c r="E774" i="61"/>
  <c r="E884" i="61"/>
  <c r="E676" i="61"/>
  <c r="E872" i="61"/>
  <c r="E1055" i="61"/>
  <c r="E1196" i="61"/>
  <c r="E728" i="61"/>
  <c r="E546" i="61"/>
  <c r="E420" i="61"/>
  <c r="E460" i="61"/>
  <c r="E931" i="61"/>
  <c r="E889" i="61"/>
  <c r="E394" i="61"/>
  <c r="E778" i="61"/>
  <c r="E1017" i="61"/>
  <c r="E613" i="61"/>
  <c r="E1142" i="61"/>
  <c r="E1276" i="61"/>
  <c r="E615" i="61"/>
  <c r="E421" i="61"/>
  <c r="E429" i="61"/>
  <c r="E581" i="61"/>
  <c r="E291" i="61"/>
  <c r="E271" i="61"/>
  <c r="E309" i="61"/>
  <c r="E1178" i="61"/>
  <c r="E956" i="61"/>
  <c r="E647" i="61"/>
  <c r="E770" i="61"/>
  <c r="E340" i="61"/>
  <c r="E1156" i="61"/>
  <c r="E990" i="61"/>
  <c r="E690" i="61"/>
  <c r="E531" i="61"/>
  <c r="E489" i="61"/>
  <c r="E557" i="61"/>
  <c r="E477" i="61"/>
  <c r="E1012" i="61"/>
  <c r="E348" i="61"/>
  <c r="E1182" i="61"/>
  <c r="E409" i="61"/>
  <c r="E414" i="61"/>
  <c r="E1088" i="61"/>
  <c r="E313" i="61"/>
  <c r="E510" i="61"/>
  <c r="E285" i="61"/>
  <c r="E839" i="61"/>
  <c r="E280" i="61"/>
  <c r="E600" i="61"/>
  <c r="E520" i="61"/>
  <c r="E993" i="61"/>
  <c r="E930" i="61"/>
  <c r="E587" i="61"/>
  <c r="E1152" i="61"/>
  <c r="E915" i="61"/>
  <c r="E573" i="61"/>
  <c r="E661" i="61"/>
  <c r="E1016" i="61"/>
  <c r="E842" i="61"/>
  <c r="E1172" i="61"/>
  <c r="E1241" i="61"/>
  <c r="E905" i="61"/>
  <c r="E403" i="61"/>
  <c r="E748" i="61"/>
  <c r="E844" i="61"/>
  <c r="E346" i="61"/>
  <c r="E955" i="61"/>
  <c r="E892" i="61"/>
  <c r="E1136" i="61"/>
  <c r="E365" i="61"/>
  <c r="E294" i="61"/>
  <c r="E950" i="61"/>
  <c r="E960" i="61"/>
  <c r="E814" i="61"/>
  <c r="E1234" i="61"/>
  <c r="E275" i="61"/>
  <c r="E1155" i="61"/>
  <c r="E286" i="61"/>
  <c r="E824" i="61"/>
  <c r="E597" i="61"/>
  <c r="E471" i="61"/>
  <c r="E731" i="61"/>
  <c r="E1176" i="61"/>
  <c r="E490" i="61"/>
  <c r="E628" i="61"/>
  <c r="E308" i="61"/>
  <c r="E543" i="61"/>
  <c r="E358" i="61"/>
  <c r="E623" i="61"/>
  <c r="E591" i="61"/>
  <c r="E400" i="61"/>
  <c r="E1274" i="61"/>
  <c r="E393" i="61"/>
  <c r="E1177" i="61"/>
  <c r="E359" i="61"/>
  <c r="E828" i="61"/>
  <c r="E339" i="61"/>
  <c r="E361" i="61"/>
  <c r="E747" i="61"/>
  <c r="E1150" i="61"/>
  <c r="E606" i="61"/>
  <c r="E328" i="61"/>
  <c r="E1153" i="61"/>
  <c r="E426" i="61"/>
  <c r="E957" i="61"/>
  <c r="E706" i="61"/>
  <c r="E891" i="61"/>
  <c r="E527" i="61"/>
  <c r="E534" i="61"/>
  <c r="E1083" i="61"/>
  <c r="E273" i="61"/>
  <c r="E485" i="61"/>
  <c r="E495" i="61"/>
  <c r="E415" i="61"/>
  <c r="E491" i="61"/>
  <c r="E484" i="61"/>
  <c r="E833" i="61"/>
  <c r="E575" i="61"/>
  <c r="E1165" i="61"/>
  <c r="E996" i="61"/>
  <c r="E715" i="61"/>
  <c r="E1245" i="61"/>
  <c r="E512" i="61"/>
  <c r="E948" i="61"/>
  <c r="E1079" i="61"/>
  <c r="E596" i="61"/>
  <c r="E411" i="61"/>
  <c r="E954" i="61"/>
  <c r="E971" i="61"/>
  <c r="E1125" i="61"/>
  <c r="E749" i="61"/>
  <c r="E347" i="61"/>
  <c r="E779" i="61"/>
  <c r="E1082" i="61"/>
  <c r="E713" i="61"/>
  <c r="E372" i="61"/>
  <c r="E1194" i="61"/>
  <c r="E716" i="61"/>
  <c r="E1119" i="61"/>
  <c r="E711" i="61"/>
  <c r="E804" i="61"/>
  <c r="E387" i="61"/>
  <c r="E1262" i="61"/>
  <c r="E976" i="61"/>
  <c r="E973" i="61"/>
  <c r="E642" i="61"/>
  <c r="E317" i="61"/>
  <c r="E434" i="61"/>
  <c r="E737" i="61"/>
  <c r="E412" i="61"/>
  <c r="E825" i="61"/>
  <c r="E342" i="61"/>
  <c r="E793" i="61"/>
  <c r="E369" i="61"/>
  <c r="E693" i="61"/>
  <c r="E395" i="61"/>
  <c r="E357" i="61"/>
  <c r="E433" i="61"/>
  <c r="E1230" i="61"/>
  <c r="E288" i="61"/>
  <c r="E1127" i="61"/>
  <c r="E945" i="61"/>
  <c r="E1237" i="61"/>
  <c r="E961" i="61"/>
  <c r="E1258" i="61"/>
  <c r="E1239" i="61"/>
  <c r="E1263" i="61"/>
  <c r="E938" i="61"/>
  <c r="E570" i="61"/>
  <c r="E1277" i="61"/>
  <c r="E983" i="61"/>
  <c r="E1266" i="61"/>
  <c r="E422" i="61"/>
  <c r="E1171" i="61"/>
  <c r="E548" i="61"/>
  <c r="E1010" i="61"/>
  <c r="E380" i="61"/>
  <c r="E733" i="61"/>
  <c r="E928" i="61"/>
  <c r="E373" i="61"/>
  <c r="E630" i="61"/>
  <c r="E848" i="61"/>
  <c r="E326" i="61"/>
  <c r="E329" i="61"/>
  <c r="E303" i="61"/>
  <c r="E626" i="61"/>
  <c r="E818" i="61"/>
  <c r="E816" i="61"/>
  <c r="E574" i="61"/>
  <c r="E442" i="61"/>
  <c r="E282" i="61"/>
  <c r="E482" i="61"/>
  <c r="E455" i="61"/>
  <c r="E1242" i="61"/>
  <c r="E644" i="61"/>
  <c r="E1190" i="61"/>
  <c r="E1185" i="61"/>
  <c r="E808" i="61"/>
  <c r="E670" i="61"/>
  <c r="E283" i="61"/>
  <c r="E985" i="61"/>
  <c r="E435" i="61"/>
  <c r="E277" i="61"/>
  <c r="E1191" i="61"/>
  <c r="E668" i="61"/>
  <c r="E1061" i="61"/>
  <c r="E381" i="61"/>
  <c r="E388" i="61"/>
  <c r="E809" i="61"/>
  <c r="E646" i="61"/>
  <c r="E624" i="61"/>
  <c r="E547" i="61"/>
  <c r="E1068" i="61"/>
  <c r="E604" i="61"/>
  <c r="E888" i="61"/>
  <c r="E1235" i="61"/>
  <c r="E1149" i="61"/>
  <c r="E672" i="61"/>
  <c r="E835" i="61"/>
  <c r="E1064" i="61"/>
  <c r="E1013" i="61"/>
  <c r="E609" i="61"/>
  <c r="E986" i="61"/>
  <c r="E593" i="61"/>
  <c r="E1184" i="61"/>
  <c r="E903" i="61"/>
  <c r="E364" i="61"/>
  <c r="E532" i="61"/>
  <c r="E866" i="61"/>
  <c r="E918" i="61"/>
  <c r="E446" i="61"/>
  <c r="E518" i="61"/>
  <c r="E963" i="61"/>
  <c r="E1015" i="61"/>
  <c r="E602" i="61"/>
  <c r="E806" i="61"/>
  <c r="E524" i="61"/>
  <c r="E753" i="61"/>
  <c r="E727" i="61"/>
  <c r="E1179" i="61"/>
  <c r="E669" i="61"/>
  <c r="E605" i="61"/>
  <c r="E1244" i="61"/>
  <c r="E1195" i="61"/>
  <c r="E336" i="61"/>
  <c r="E1162" i="61"/>
  <c r="E318" i="61"/>
  <c r="E631" i="61"/>
  <c r="E817" i="61"/>
  <c r="E504" i="61"/>
  <c r="E611" i="61"/>
  <c r="E555" i="61"/>
  <c r="E478" i="61"/>
  <c r="E323" i="61"/>
  <c r="E879" i="61"/>
  <c r="E724" i="61"/>
  <c r="E368" i="61"/>
  <c r="E978" i="61"/>
  <c r="E777" i="61"/>
  <c r="E975" i="61"/>
  <c r="E911" i="61"/>
  <c r="E418" i="61"/>
  <c r="E629" i="61"/>
  <c r="E428" i="61"/>
  <c r="E620" i="61"/>
  <c r="E1089" i="61"/>
  <c r="E528" i="61"/>
  <c r="E796" i="61"/>
  <c r="E595" i="61"/>
  <c r="E431" i="61"/>
  <c r="E988" i="61"/>
  <c r="E718" i="61"/>
  <c r="E910" i="61"/>
  <c r="E1175" i="61"/>
  <c r="E1267" i="61"/>
  <c r="E500" i="61"/>
  <c r="E1272" i="61"/>
  <c r="E890" i="61"/>
  <c r="E1238" i="61"/>
  <c r="E312" i="61"/>
  <c r="E445" i="61"/>
  <c r="E984" i="61"/>
  <c r="E561" i="61"/>
  <c r="E343" i="61"/>
  <c r="E781" i="61"/>
  <c r="E1268" i="61"/>
  <c r="E734" i="61"/>
  <c r="E362" i="61"/>
  <c r="E1146" i="61"/>
  <c r="E1078" i="61"/>
  <c r="E351" i="61"/>
  <c r="E1169" i="61"/>
  <c r="E467" i="61"/>
  <c r="E417" i="61"/>
  <c r="E785" i="61"/>
  <c r="E334" i="61"/>
  <c r="E1154" i="61"/>
  <c r="E951" i="61"/>
  <c r="E447" i="61"/>
  <c r="E959" i="61"/>
  <c r="E946" i="61"/>
  <c r="E539" i="61"/>
  <c r="E425" i="61"/>
  <c r="E1181" i="61"/>
  <c r="E712" i="61"/>
  <c r="E794" i="61"/>
  <c r="E908" i="61"/>
  <c r="E730" i="61"/>
  <c r="E379" i="61"/>
  <c r="E810" i="61"/>
  <c r="E1062" i="61"/>
  <c r="E1151" i="61"/>
  <c r="E972" i="61"/>
  <c r="E341" i="61"/>
  <c r="E895" i="61"/>
  <c r="E1031" i="61"/>
  <c r="E1081" i="61"/>
  <c r="E1104" i="61"/>
  <c r="E958" i="61"/>
  <c r="E544" i="61"/>
  <c r="E297" i="61"/>
  <c r="E1270" i="61"/>
  <c r="E456" i="61"/>
  <c r="E599" i="61"/>
  <c r="E1148" i="61"/>
  <c r="E505" i="61"/>
  <c r="E1033" i="61"/>
  <c r="E245" i="61"/>
  <c r="E989" i="61"/>
  <c r="E935" i="61"/>
  <c r="E324" i="61"/>
  <c r="E444" i="61"/>
  <c r="E1157" i="61"/>
  <c r="E846" i="61"/>
  <c r="E453" i="61"/>
  <c r="E1170" i="61"/>
  <c r="E887" i="61"/>
  <c r="E375" i="61"/>
  <c r="E374" i="61"/>
  <c r="E468" i="61"/>
  <c r="E424" i="61"/>
  <c r="E1058" i="61"/>
  <c r="E1086" i="61"/>
  <c r="E322" i="61"/>
  <c r="E1250" i="61"/>
  <c r="E320" i="61"/>
  <c r="E1122" i="61"/>
  <c r="E1066" i="61"/>
  <c r="E316" i="61"/>
  <c r="E461" i="61"/>
  <c r="E1143" i="61"/>
  <c r="E772" i="61"/>
  <c r="E632" i="61"/>
  <c r="E475" i="61"/>
  <c r="E823" i="61"/>
  <c r="E443" i="61"/>
  <c r="AT885" i="27"/>
  <c r="AT289" i="27"/>
  <c r="F111" i="66"/>
  <c r="L111" i="66" s="1"/>
  <c r="AN747" i="27"/>
  <c r="AN392" i="27"/>
  <c r="F68" i="66" s="1"/>
  <c r="L68" i="66" s="1"/>
  <c r="AN564" i="27"/>
  <c r="F63" i="66"/>
  <c r="L63" i="66" s="1"/>
  <c r="AT469" i="27"/>
  <c r="F40" i="66"/>
  <c r="L40" i="66" s="1"/>
  <c r="F29" i="66"/>
  <c r="L29" i="66" s="1"/>
  <c r="AT1083" i="27"/>
  <c r="F115" i="66"/>
  <c r="L115" i="66" s="1"/>
  <c r="AT407" i="27"/>
  <c r="F42" i="66"/>
  <c r="L42" i="66" s="1"/>
  <c r="F89" i="66"/>
  <c r="L89" i="66" s="1"/>
  <c r="F67" i="66"/>
  <c r="L67" i="66" s="1"/>
  <c r="F36" i="66"/>
  <c r="L36" i="66" s="1"/>
  <c r="F101" i="66"/>
  <c r="L101" i="66" s="1"/>
  <c r="F43" i="66"/>
  <c r="L43" i="66" s="1"/>
  <c r="F41" i="66"/>
  <c r="L41" i="66" s="1"/>
  <c r="F44" i="35"/>
  <c r="F41" i="35"/>
  <c r="F38" i="66"/>
  <c r="L38" i="66" s="1"/>
  <c r="F91" i="66"/>
  <c r="L91" i="66" s="1"/>
  <c r="F37" i="66"/>
  <c r="L37" i="66" s="1"/>
  <c r="F114" i="66"/>
  <c r="L114" i="66" s="1"/>
  <c r="F30" i="66"/>
  <c r="L30" i="66" s="1"/>
  <c r="F112" i="66"/>
  <c r="L112" i="66" s="1"/>
  <c r="F66" i="66"/>
  <c r="L66" i="66" s="1"/>
  <c r="F72" i="66"/>
  <c r="L72" i="66" s="1"/>
  <c r="F90" i="66"/>
  <c r="L90" i="66" s="1"/>
  <c r="AN584" i="27"/>
  <c r="AT584" i="27" s="1"/>
  <c r="F60" i="66"/>
  <c r="L60" i="66" s="1"/>
  <c r="AN776" i="27"/>
  <c r="F26" i="66"/>
  <c r="L26" i="66" s="1"/>
  <c r="F53" i="66"/>
  <c r="L53" i="66" s="1"/>
  <c r="F15" i="66"/>
  <c r="L15" i="66" s="1"/>
  <c r="F87" i="66"/>
  <c r="L87" i="66" s="1"/>
  <c r="F108" i="66"/>
  <c r="L108" i="66" s="1"/>
  <c r="AN408" i="27"/>
  <c r="F39" i="66"/>
  <c r="L39" i="66" s="1"/>
  <c r="F85" i="66"/>
  <c r="L85" i="66" s="1"/>
  <c r="F62" i="66"/>
  <c r="L62" i="66" s="1"/>
  <c r="F110" i="66"/>
  <c r="L110" i="66" s="1"/>
  <c r="AN936" i="27"/>
  <c r="F21" i="66" s="1"/>
  <c r="L21" i="66" s="1"/>
  <c r="F84" i="66"/>
  <c r="L84" i="66" s="1"/>
  <c r="F59" i="66"/>
  <c r="L59" i="66" s="1"/>
  <c r="F9" i="66"/>
  <c r="L9" i="66" s="1"/>
  <c r="F55" i="66"/>
  <c r="L55" i="66" s="1"/>
  <c r="F109" i="66"/>
  <c r="L109" i="66" s="1"/>
  <c r="F61" i="66"/>
  <c r="L61" i="66" s="1"/>
  <c r="F113" i="66"/>
  <c r="L113" i="66" s="1"/>
  <c r="F86" i="66"/>
  <c r="L86" i="66" s="1"/>
  <c r="F43" i="35"/>
  <c r="F42" i="35"/>
  <c r="AN483" i="27"/>
  <c r="AN659" i="27"/>
  <c r="F93" i="66" s="1"/>
  <c r="L93" i="66" s="1"/>
  <c r="AN848" i="27"/>
  <c r="AT848" i="27" s="1"/>
  <c r="AN1005" i="27"/>
  <c r="AT1005" i="27" s="1"/>
  <c r="AN479" i="27"/>
  <c r="AN654" i="27"/>
  <c r="AT654" i="27" s="1"/>
  <c r="AN680" i="27"/>
  <c r="AT680" i="27" s="1"/>
  <c r="AN501" i="27"/>
  <c r="AT501" i="27" s="1"/>
  <c r="AN863" i="27"/>
  <c r="F90" i="35"/>
  <c r="F89" i="35"/>
  <c r="F87" i="35"/>
  <c r="F83" i="35"/>
  <c r="F88" i="35"/>
  <c r="F86" i="35"/>
  <c r="F82" i="35"/>
  <c r="F84" i="35"/>
  <c r="F114" i="35"/>
  <c r="F116" i="35"/>
  <c r="F115" i="35"/>
  <c r="AN515" i="27"/>
  <c r="AN1002" i="27"/>
  <c r="AT1002" i="27" s="1"/>
  <c r="AN669" i="27"/>
  <c r="AT669" i="27" s="1"/>
  <c r="AN844" i="27"/>
  <c r="F113" i="35"/>
  <c r="F117" i="35"/>
  <c r="AN872" i="27"/>
  <c r="AT872" i="27" s="1"/>
  <c r="AN684" i="27"/>
  <c r="AT684" i="27" s="1"/>
  <c r="AN525" i="27"/>
  <c r="F75" i="35"/>
  <c r="AN1039" i="27"/>
  <c r="AT1039" i="27" s="1"/>
  <c r="AN533" i="27"/>
  <c r="AT533" i="27" s="1"/>
  <c r="AN682" i="27"/>
  <c r="AT682" i="27" s="1"/>
  <c r="AN887" i="27"/>
  <c r="AT887" i="27" s="1"/>
  <c r="F18" i="35"/>
  <c r="F66" i="35"/>
  <c r="AN875" i="27"/>
  <c r="AT875" i="27" s="1"/>
  <c r="AN1032" i="27"/>
  <c r="AT1032" i="27" s="1"/>
  <c r="AN676" i="27"/>
  <c r="AT676" i="27" s="1"/>
  <c r="F104" i="35"/>
  <c r="F70" i="35"/>
  <c r="F29" i="35"/>
  <c r="F94" i="35"/>
  <c r="F45" i="35"/>
  <c r="F40" i="35"/>
  <c r="F39" i="35"/>
  <c r="F32" i="35"/>
  <c r="F46" i="35"/>
  <c r="F92" i="35"/>
  <c r="F33" i="35"/>
  <c r="F93" i="35"/>
  <c r="AN1007" i="27"/>
  <c r="AT1007" i="27" s="1"/>
  <c r="AN530" i="27"/>
  <c r="AT530" i="27" s="1"/>
  <c r="AN668" i="27"/>
  <c r="AT668" i="27" s="1"/>
  <c r="AN856" i="27"/>
  <c r="AN1031" i="27"/>
  <c r="AN880" i="27"/>
  <c r="F16" i="66" s="1"/>
  <c r="L16" i="66" s="1"/>
  <c r="AN241" i="27"/>
  <c r="AT241" i="27" s="1"/>
  <c r="AN557" i="27"/>
  <c r="AN686" i="27"/>
  <c r="AT686" i="27" s="1"/>
  <c r="D6" i="49"/>
  <c r="F6" i="49" s="1"/>
  <c r="AN725" i="27"/>
  <c r="AN923" i="27"/>
  <c r="AN585" i="27"/>
  <c r="AT585" i="27" s="1"/>
  <c r="AN1079" i="27"/>
  <c r="AN1061" i="27"/>
  <c r="AN906" i="27"/>
  <c r="AT906" i="27" s="1"/>
  <c r="AN708" i="27"/>
  <c r="AT708" i="27" s="1"/>
  <c r="AN573" i="27"/>
  <c r="AT573" i="27" s="1"/>
  <c r="AN901" i="27"/>
  <c r="AN559" i="27"/>
  <c r="AT559" i="27" s="1"/>
  <c r="AN697" i="27"/>
  <c r="AT697" i="27" s="1"/>
  <c r="D7" i="49"/>
  <c r="F7" i="49" s="1"/>
  <c r="AN1043" i="27"/>
  <c r="AT1043" i="27" s="1"/>
  <c r="AN698" i="27"/>
  <c r="AT698" i="27" s="1"/>
  <c r="AN908" i="27"/>
  <c r="AT908" i="27" s="1"/>
  <c r="AN554" i="27"/>
  <c r="AT554" i="27" s="1"/>
  <c r="D3" i="49"/>
  <c r="F3" i="49" s="1"/>
  <c r="D11" i="49"/>
  <c r="F11" i="49" s="1"/>
  <c r="D12" i="49"/>
  <c r="F12" i="49" s="1"/>
  <c r="D13" i="49"/>
  <c r="F13" i="49" s="1"/>
  <c r="D9" i="49"/>
  <c r="F9" i="49" s="1"/>
  <c r="D4" i="49"/>
  <c r="F4" i="49" s="1"/>
  <c r="AN1054" i="27"/>
  <c r="AT1054" i="27" s="1"/>
  <c r="AN703" i="27"/>
  <c r="AN555" i="27"/>
  <c r="AT555" i="27" s="1"/>
  <c r="AN916" i="27"/>
  <c r="AT916" i="27" s="1"/>
  <c r="D2" i="49"/>
  <c r="F2" i="49" s="1"/>
  <c r="D5" i="49"/>
  <c r="F5" i="49" s="1"/>
  <c r="D17" i="49"/>
  <c r="F17" i="49" s="1"/>
  <c r="D14" i="49"/>
  <c r="F14" i="49" s="1"/>
  <c r="D10" i="49"/>
  <c r="F10" i="49" s="1"/>
  <c r="D8" i="49"/>
  <c r="AG569" i="27"/>
  <c r="AG951" i="27"/>
  <c r="Y1292" i="27"/>
  <c r="AG710" i="27"/>
  <c r="AG1082" i="27"/>
  <c r="I9" i="35"/>
  <c r="I12" i="35"/>
  <c r="I8" i="35"/>
  <c r="E819" i="61" l="1"/>
  <c r="E775" i="61"/>
  <c r="E836" i="61"/>
  <c r="E875" i="61"/>
  <c r="E847" i="61"/>
  <c r="E859" i="61"/>
  <c r="E553" i="61"/>
  <c r="E572" i="61"/>
  <c r="E530" i="61"/>
  <c r="E1047" i="61"/>
  <c r="E904" i="61"/>
  <c r="E705" i="61"/>
  <c r="F7" i="23"/>
  <c r="C15" i="51" s="1"/>
  <c r="F15" i="51" s="1"/>
  <c r="E1001" i="61"/>
  <c r="F10" i="23"/>
  <c r="C7" i="51" s="1"/>
  <c r="F7" i="51" s="1"/>
  <c r="E1075" i="61"/>
  <c r="E735" i="61"/>
  <c r="E762" i="61"/>
  <c r="E638" i="61"/>
  <c r="E695" i="61"/>
  <c r="E902" i="61"/>
  <c r="E845" i="61"/>
  <c r="E289" i="61"/>
  <c r="E742" i="61"/>
  <c r="E698" i="61"/>
  <c r="E746" i="61"/>
  <c r="E760" i="61"/>
  <c r="E830" i="61"/>
  <c r="E241" i="61"/>
  <c r="E881" i="61"/>
  <c r="E997" i="61"/>
  <c r="E858" i="61"/>
  <c r="E680" i="61"/>
  <c r="E583" i="61"/>
  <c r="E469" i="61"/>
  <c r="E768" i="61"/>
  <c r="E694" i="61"/>
  <c r="E584" i="61"/>
  <c r="E533" i="61"/>
  <c r="E501" i="61"/>
  <c r="E874" i="61"/>
  <c r="E703" i="61"/>
  <c r="E763" i="61"/>
  <c r="E832" i="61"/>
  <c r="E815" i="61"/>
  <c r="E771" i="61"/>
  <c r="E1025" i="61"/>
  <c r="E407" i="61"/>
  <c r="E912" i="61"/>
  <c r="E558" i="61"/>
  <c r="E674" i="61"/>
  <c r="E1032" i="61"/>
  <c r="E667" i="61"/>
  <c r="E678" i="61"/>
  <c r="E738" i="61"/>
  <c r="E641" i="61"/>
  <c r="E745" i="61"/>
  <c r="E740" i="61"/>
  <c r="E658" i="61"/>
  <c r="E801" i="61"/>
  <c r="E701" i="61"/>
  <c r="E767" i="61"/>
  <c r="E871" i="61"/>
  <c r="F11" i="66"/>
  <c r="L11" i="66" s="1"/>
  <c r="E696" i="61"/>
  <c r="E756" i="61"/>
  <c r="E805" i="61"/>
  <c r="E739" i="61"/>
  <c r="E800" i="61"/>
  <c r="E743" i="61"/>
  <c r="E761" i="61"/>
  <c r="E851" i="61"/>
  <c r="E736" i="61"/>
  <c r="E757" i="61"/>
  <c r="E766" i="61"/>
  <c r="E854" i="61"/>
  <c r="E765" i="61"/>
  <c r="E799" i="61"/>
  <c r="E699" i="61"/>
  <c r="E925" i="61"/>
  <c r="E759" i="61"/>
  <c r="E764" i="61"/>
  <c r="E1002" i="61"/>
  <c r="E386" i="61"/>
  <c r="F36" i="35"/>
  <c r="L36" i="35" s="1"/>
  <c r="M36" i="35" s="1"/>
  <c r="AT659" i="27"/>
  <c r="AT863" i="27"/>
  <c r="AT703" i="27"/>
  <c r="E1023" i="61"/>
  <c r="E899" i="61"/>
  <c r="E1034" i="61"/>
  <c r="E901" i="61"/>
  <c r="E702" i="61"/>
  <c r="E1045" i="61"/>
  <c r="E1000" i="61"/>
  <c r="E692" i="61"/>
  <c r="E663" i="61"/>
  <c r="E679" i="61"/>
  <c r="E998" i="61"/>
  <c r="E529" i="61"/>
  <c r="E287" i="61"/>
  <c r="E579" i="61"/>
  <c r="E681" i="61"/>
  <c r="E498" i="61"/>
  <c r="E675" i="61"/>
  <c r="E691" i="61"/>
  <c r="E1030" i="61"/>
  <c r="E404" i="61"/>
  <c r="E240" i="61"/>
  <c r="E580" i="61"/>
  <c r="E880" i="61"/>
  <c r="E909" i="61"/>
  <c r="E526" i="61"/>
  <c r="E868" i="61"/>
  <c r="E865" i="61"/>
  <c r="E995" i="61"/>
  <c r="E671" i="61"/>
  <c r="E549" i="61"/>
  <c r="F98" i="66"/>
  <c r="L98" i="66" s="1"/>
  <c r="F18" i="66"/>
  <c r="L18" i="66" s="1"/>
  <c r="F33" i="66"/>
  <c r="L33" i="66" s="1"/>
  <c r="F19" i="35"/>
  <c r="L19" i="35" s="1"/>
  <c r="M19" i="35" s="1"/>
  <c r="AT298" i="27"/>
  <c r="AT814" i="27"/>
  <c r="AT657" i="27"/>
  <c r="C10" i="51"/>
  <c r="F10" i="51" s="1"/>
  <c r="C13" i="51"/>
  <c r="F13" i="51" s="1"/>
  <c r="C9" i="51"/>
  <c r="F9" i="51" s="1"/>
  <c r="C11" i="51"/>
  <c r="F11" i="51" s="1"/>
  <c r="C14" i="51"/>
  <c r="F14" i="51" s="1"/>
  <c r="C8" i="51"/>
  <c r="F8" i="51" s="1"/>
  <c r="F17" i="23"/>
  <c r="C6" i="51" s="1"/>
  <c r="F6" i="51" s="1"/>
  <c r="E1018" i="61"/>
  <c r="E664" i="61"/>
  <c r="E980" i="61"/>
  <c r="E850" i="61"/>
  <c r="E826" i="61"/>
  <c r="E452" i="61"/>
  <c r="E864" i="61"/>
  <c r="E639" i="61"/>
  <c r="E662" i="61"/>
  <c r="E536" i="61"/>
  <c r="E648" i="61"/>
  <c r="E514" i="61"/>
  <c r="E390" i="61"/>
  <c r="E682" i="61"/>
  <c r="E535" i="61"/>
  <c r="E554" i="61"/>
  <c r="E656" i="61"/>
  <c r="E1014" i="61"/>
  <c r="E649" i="61"/>
  <c r="E660" i="61"/>
  <c r="E862" i="61"/>
  <c r="E677" i="61"/>
  <c r="E883" i="61"/>
  <c r="E235" i="61"/>
  <c r="E566" i="61"/>
  <c r="E893" i="61"/>
  <c r="E540" i="61"/>
  <c r="E1029" i="61"/>
  <c r="E885" i="61"/>
  <c r="E687" i="61"/>
  <c r="E666" i="61"/>
  <c r="E982" i="61"/>
  <c r="E1007" i="61"/>
  <c r="E977" i="61"/>
  <c r="E634" i="61"/>
  <c r="E852" i="61"/>
  <c r="E565" i="61"/>
  <c r="F31" i="66"/>
  <c r="L31" i="66" s="1"/>
  <c r="F46" i="66"/>
  <c r="L46" i="66" s="1"/>
  <c r="F34" i="35"/>
  <c r="L34" i="35" s="1"/>
  <c r="M34" i="35" s="1"/>
  <c r="F54" i="66"/>
  <c r="L54" i="66" s="1"/>
  <c r="F96" i="66"/>
  <c r="L96" i="66" s="1"/>
  <c r="F91" i="35"/>
  <c r="L91" i="35" s="1"/>
  <c r="M91" i="35" s="1"/>
  <c r="F88" i="66"/>
  <c r="L88" i="66" s="1"/>
  <c r="F94" i="66"/>
  <c r="L94" i="66" s="1"/>
  <c r="F95" i="66"/>
  <c r="L95" i="66" s="1"/>
  <c r="F34" i="66"/>
  <c r="L34" i="66" s="1"/>
  <c r="F13" i="66"/>
  <c r="L13" i="66" s="1"/>
  <c r="F37" i="35"/>
  <c r="L37" i="35" s="1"/>
  <c r="M37" i="35" s="1"/>
  <c r="F35" i="35"/>
  <c r="L35" i="35" s="1"/>
  <c r="M35" i="35" s="1"/>
  <c r="F32" i="66"/>
  <c r="L32" i="66" s="1"/>
  <c r="AT564" i="27"/>
  <c r="AT392" i="27"/>
  <c r="AT747" i="27"/>
  <c r="L75" i="35"/>
  <c r="M75" i="35" s="1"/>
  <c r="L86" i="35"/>
  <c r="M86" i="35" s="1"/>
  <c r="L88" i="35"/>
  <c r="M88" i="35" s="1"/>
  <c r="L45" i="35"/>
  <c r="M45" i="35" s="1"/>
  <c r="L46" i="35"/>
  <c r="M46" i="35" s="1"/>
  <c r="L94" i="35"/>
  <c r="M94" i="35" s="1"/>
  <c r="L66" i="35"/>
  <c r="M66" i="35" s="1"/>
  <c r="L115" i="35"/>
  <c r="M115" i="35" s="1"/>
  <c r="L83" i="35"/>
  <c r="M83" i="35" s="1"/>
  <c r="L32" i="35"/>
  <c r="M32" i="35" s="1"/>
  <c r="L18" i="35"/>
  <c r="M18" i="35" s="1"/>
  <c r="L116" i="35"/>
  <c r="M116" i="35" s="1"/>
  <c r="L87" i="35"/>
  <c r="M87" i="35" s="1"/>
  <c r="L29" i="35"/>
  <c r="M29" i="35" s="1"/>
  <c r="L117" i="35"/>
  <c r="M117" i="35" s="1"/>
  <c r="L114" i="35"/>
  <c r="M114" i="35" s="1"/>
  <c r="L89" i="35"/>
  <c r="M89" i="35" s="1"/>
  <c r="L41" i="35"/>
  <c r="M41" i="35" s="1"/>
  <c r="L70" i="35"/>
  <c r="M70" i="35" s="1"/>
  <c r="L113" i="35"/>
  <c r="M113" i="35" s="1"/>
  <c r="L84" i="35"/>
  <c r="M84" i="35" s="1"/>
  <c r="L90" i="35"/>
  <c r="M90" i="35" s="1"/>
  <c r="L44" i="35"/>
  <c r="M44" i="35" s="1"/>
  <c r="L39" i="35"/>
  <c r="M39" i="35" s="1"/>
  <c r="L40" i="35"/>
  <c r="M40" i="35" s="1"/>
  <c r="L104" i="35"/>
  <c r="M104" i="35" s="1"/>
  <c r="L82" i="35"/>
  <c r="M82" i="35" s="1"/>
  <c r="L92" i="35"/>
  <c r="M92" i="35" s="1"/>
  <c r="L93" i="35"/>
  <c r="M93" i="35" s="1"/>
  <c r="L33" i="35"/>
  <c r="M33" i="35" s="1"/>
  <c r="L42" i="35"/>
  <c r="M42" i="35" s="1"/>
  <c r="L43" i="35"/>
  <c r="M43" i="35" s="1"/>
  <c r="F76" i="66"/>
  <c r="L76" i="66" s="1"/>
  <c r="AT557" i="27"/>
  <c r="F10" i="66"/>
  <c r="L10" i="66" s="1"/>
  <c r="AT936" i="27"/>
  <c r="F24" i="35"/>
  <c r="AT1061" i="27"/>
  <c r="F64" i="66"/>
  <c r="L64" i="66" s="1"/>
  <c r="AT479" i="27"/>
  <c r="F58" i="66"/>
  <c r="L58" i="66" s="1"/>
  <c r="AT408" i="27"/>
  <c r="F30" i="35"/>
  <c r="AT1079" i="27"/>
  <c r="AT844" i="27"/>
  <c r="AT923" i="27"/>
  <c r="F104" i="66"/>
  <c r="L104" i="66" s="1"/>
  <c r="AT901" i="27"/>
  <c r="F52" i="66"/>
  <c r="L52" i="66" s="1"/>
  <c r="AT725" i="27"/>
  <c r="F103" i="66"/>
  <c r="L103" i="66" s="1"/>
  <c r="AT856" i="27"/>
  <c r="AT776" i="27"/>
  <c r="F65" i="66"/>
  <c r="L65" i="66" s="1"/>
  <c r="AT483" i="27"/>
  <c r="F96" i="35"/>
  <c r="AT880" i="27"/>
  <c r="F19" i="66"/>
  <c r="L19" i="66" s="1"/>
  <c r="AT1031" i="27"/>
  <c r="F118" i="35"/>
  <c r="AT525" i="27"/>
  <c r="F70" i="66"/>
  <c r="L70" i="66" s="1"/>
  <c r="AT515" i="27"/>
  <c r="F6" i="66"/>
  <c r="L6" i="66" s="1"/>
  <c r="F25" i="66"/>
  <c r="L25" i="66" s="1"/>
  <c r="F107" i="66"/>
  <c r="L107" i="66" s="1"/>
  <c r="F27" i="66"/>
  <c r="L27" i="66" s="1"/>
  <c r="F71" i="66"/>
  <c r="L71" i="66" s="1"/>
  <c r="F106" i="66"/>
  <c r="L106" i="66" s="1"/>
  <c r="F73" i="66"/>
  <c r="L73" i="66" s="1"/>
  <c r="F28" i="35"/>
  <c r="F106" i="35"/>
  <c r="F8" i="66"/>
  <c r="L8" i="66" s="1"/>
  <c r="F109" i="35"/>
  <c r="F69" i="66"/>
  <c r="L69" i="66" s="1"/>
  <c r="F77" i="66"/>
  <c r="L77" i="66" s="1"/>
  <c r="F102" i="66"/>
  <c r="L102" i="66" s="1"/>
  <c r="F92" i="66"/>
  <c r="L92" i="66" s="1"/>
  <c r="F47" i="66"/>
  <c r="L47" i="66" s="1"/>
  <c r="F5" i="66"/>
  <c r="F23" i="35"/>
  <c r="F20" i="66"/>
  <c r="L20" i="66" s="1"/>
  <c r="F17" i="66"/>
  <c r="L17" i="66" s="1"/>
  <c r="F100" i="66"/>
  <c r="L100" i="66" s="1"/>
  <c r="F56" i="66"/>
  <c r="L56" i="66" s="1"/>
  <c r="F14" i="66"/>
  <c r="L14" i="66" s="1"/>
  <c r="F44" i="66"/>
  <c r="L44" i="66" s="1"/>
  <c r="F105" i="66"/>
  <c r="L105" i="66" s="1"/>
  <c r="F74" i="66"/>
  <c r="L74" i="66" s="1"/>
  <c r="F82" i="66"/>
  <c r="L82" i="66" s="1"/>
  <c r="I22" i="35"/>
  <c r="F22" i="35"/>
  <c r="F76" i="35"/>
  <c r="F74" i="35"/>
  <c r="F85" i="35"/>
  <c r="F108" i="35"/>
  <c r="F61" i="35"/>
  <c r="F68" i="35"/>
  <c r="F73" i="35"/>
  <c r="F110" i="35"/>
  <c r="F55" i="35"/>
  <c r="AQ1292" i="27"/>
  <c r="I95" i="35"/>
  <c r="F69" i="35"/>
  <c r="F62" i="35"/>
  <c r="F47" i="35"/>
  <c r="F14" i="35"/>
  <c r="F97" i="35"/>
  <c r="F80" i="35"/>
  <c r="F101" i="35"/>
  <c r="F20" i="35"/>
  <c r="F58" i="35"/>
  <c r="F98" i="35"/>
  <c r="F56" i="35"/>
  <c r="F77" i="35"/>
  <c r="F60" i="35"/>
  <c r="F95" i="35"/>
  <c r="F107" i="35"/>
  <c r="F57" i="35"/>
  <c r="F79" i="35"/>
  <c r="F112" i="35"/>
  <c r="F111" i="35"/>
  <c r="F99" i="35"/>
  <c r="F59" i="35"/>
  <c r="F63" i="35"/>
  <c r="F11" i="35"/>
  <c r="D15" i="49"/>
  <c r="F15" i="49" s="1"/>
  <c r="AN951" i="27"/>
  <c r="AT951" i="27" s="1"/>
  <c r="AN710" i="27"/>
  <c r="F97" i="66" s="1"/>
  <c r="L97" i="66" s="1"/>
  <c r="AN1082" i="27"/>
  <c r="AN569" i="27"/>
  <c r="F8" i="49"/>
  <c r="AG1292" i="27"/>
  <c r="AN6" i="27"/>
  <c r="I11" i="35"/>
  <c r="I10" i="35"/>
  <c r="I13" i="35"/>
  <c r="E392" i="61" l="1"/>
  <c r="E563" i="61"/>
  <c r="E919" i="61"/>
  <c r="E525" i="61"/>
  <c r="E773" i="61"/>
  <c r="E841" i="61"/>
  <c r="E897" i="61"/>
  <c r="E744" i="61"/>
  <c r="E483" i="61"/>
  <c r="E853" i="61"/>
  <c r="E1071" i="61"/>
  <c r="E932" i="61"/>
  <c r="E697" i="61"/>
  <c r="E860" i="61"/>
  <c r="E947" i="61"/>
  <c r="E479" i="61"/>
  <c r="E811" i="61"/>
  <c r="E1024" i="61"/>
  <c r="E722" i="61"/>
  <c r="E408" i="61"/>
  <c r="E556" i="61"/>
  <c r="E657" i="61"/>
  <c r="E876" i="61"/>
  <c r="E655" i="61"/>
  <c r="E515" i="61"/>
  <c r="E298" i="61"/>
  <c r="C12" i="51"/>
  <c r="F12" i="51" s="1"/>
  <c r="E700" i="61"/>
  <c r="F52" i="35"/>
  <c r="L52" i="35" s="1"/>
  <c r="M52" i="35" s="1"/>
  <c r="F49" i="66"/>
  <c r="L49" i="66" s="1"/>
  <c r="E654" i="61"/>
  <c r="E856" i="61"/>
  <c r="E480" i="61"/>
  <c r="E476" i="61"/>
  <c r="E916" i="61"/>
  <c r="E296" i="61"/>
  <c r="E944" i="61"/>
  <c r="E521" i="61"/>
  <c r="E769" i="61"/>
  <c r="E1052" i="61"/>
  <c r="E849" i="61"/>
  <c r="E837" i="61"/>
  <c r="E511" i="61"/>
  <c r="E1022" i="61"/>
  <c r="E1070" i="61"/>
  <c r="E929" i="61"/>
  <c r="E741" i="61"/>
  <c r="E719" i="61"/>
  <c r="E389" i="61"/>
  <c r="E873" i="61"/>
  <c r="E405" i="61"/>
  <c r="E552" i="61"/>
  <c r="E559" i="61"/>
  <c r="E652" i="61"/>
  <c r="E894" i="61"/>
  <c r="E807" i="61"/>
  <c r="F99" i="66"/>
  <c r="L99" i="66" s="1"/>
  <c r="E1006" i="61"/>
  <c r="E1054" i="61"/>
  <c r="E913" i="61"/>
  <c r="E857" i="61"/>
  <c r="E878" i="61"/>
  <c r="E391" i="61"/>
  <c r="E538" i="61"/>
  <c r="E726" i="61"/>
  <c r="E497" i="61"/>
  <c r="E466" i="61"/>
  <c r="E927" i="61"/>
  <c r="E900" i="61"/>
  <c r="E462" i="61"/>
  <c r="E377" i="61"/>
  <c r="E506" i="61"/>
  <c r="E755" i="61"/>
  <c r="E545" i="61"/>
  <c r="E834" i="61"/>
  <c r="E822" i="61"/>
  <c r="E1036" i="61"/>
  <c r="F48" i="66"/>
  <c r="L48" i="66" s="1"/>
  <c r="AT1082" i="27"/>
  <c r="F38" i="35"/>
  <c r="L38" i="35" s="1"/>
  <c r="M38" i="35" s="1"/>
  <c r="F51" i="35"/>
  <c r="L51" i="35" s="1"/>
  <c r="M51" i="35" s="1"/>
  <c r="F22" i="66"/>
  <c r="L22" i="66" s="1"/>
  <c r="F25" i="35"/>
  <c r="L25" i="35" s="1"/>
  <c r="M25" i="35" s="1"/>
  <c r="F100" i="35"/>
  <c r="L100" i="35" s="1"/>
  <c r="M100" i="35" s="1"/>
  <c r="F35" i="66"/>
  <c r="L35" i="66" s="1"/>
  <c r="AT6" i="27"/>
  <c r="L11" i="35"/>
  <c r="M11" i="35" s="1"/>
  <c r="L95" i="35"/>
  <c r="M95" i="35" s="1"/>
  <c r="L22" i="35"/>
  <c r="M22" i="35" s="1"/>
  <c r="L77" i="35"/>
  <c r="M77" i="35" s="1"/>
  <c r="L111" i="35"/>
  <c r="M111" i="35" s="1"/>
  <c r="L69" i="35"/>
  <c r="M69" i="35" s="1"/>
  <c r="L61" i="35"/>
  <c r="M61" i="35" s="1"/>
  <c r="L108" i="35"/>
  <c r="M108" i="35" s="1"/>
  <c r="L55" i="35"/>
  <c r="M55" i="35" s="1"/>
  <c r="L109" i="35"/>
  <c r="M109" i="35" s="1"/>
  <c r="L24" i="35"/>
  <c r="M24" i="35" s="1"/>
  <c r="L63" i="35"/>
  <c r="M63" i="35" s="1"/>
  <c r="L79" i="35"/>
  <c r="M79" i="35" s="1"/>
  <c r="L60" i="35"/>
  <c r="M60" i="35" s="1"/>
  <c r="L58" i="35"/>
  <c r="M58" i="35" s="1"/>
  <c r="L97" i="35"/>
  <c r="M97" i="35" s="1"/>
  <c r="L110" i="35"/>
  <c r="M110" i="35" s="1"/>
  <c r="L14" i="35"/>
  <c r="M14" i="35" s="1"/>
  <c r="L85" i="35"/>
  <c r="M85" i="35" s="1"/>
  <c r="L106" i="35"/>
  <c r="M106" i="35" s="1"/>
  <c r="L96" i="35"/>
  <c r="M96" i="35" s="1"/>
  <c r="L30" i="35"/>
  <c r="M30" i="35" s="1"/>
  <c r="L20" i="35"/>
  <c r="M20" i="35" s="1"/>
  <c r="L107" i="35"/>
  <c r="M107" i="35" s="1"/>
  <c r="L56" i="35"/>
  <c r="M56" i="35" s="1"/>
  <c r="L101" i="35"/>
  <c r="M101" i="35" s="1"/>
  <c r="L74" i="35"/>
  <c r="M74" i="35" s="1"/>
  <c r="L28" i="35"/>
  <c r="M28" i="35" s="1"/>
  <c r="L57" i="35"/>
  <c r="M57" i="35" s="1"/>
  <c r="L59" i="35"/>
  <c r="M59" i="35" s="1"/>
  <c r="L98" i="35"/>
  <c r="M98" i="35" s="1"/>
  <c r="L80" i="35"/>
  <c r="M80" i="35" s="1"/>
  <c r="L73" i="35"/>
  <c r="M73" i="35" s="1"/>
  <c r="L76" i="35"/>
  <c r="M76" i="35" s="1"/>
  <c r="L23" i="35"/>
  <c r="M23" i="35" s="1"/>
  <c r="L112" i="35"/>
  <c r="M112" i="35" s="1"/>
  <c r="L47" i="35"/>
  <c r="M47" i="35" s="1"/>
  <c r="L68" i="35"/>
  <c r="M68" i="35" s="1"/>
  <c r="L99" i="35"/>
  <c r="M99" i="35" s="1"/>
  <c r="L62" i="35"/>
  <c r="M62" i="35" s="1"/>
  <c r="L118" i="35"/>
  <c r="M118" i="35" s="1"/>
  <c r="F45" i="66"/>
  <c r="L45" i="66" s="1"/>
  <c r="AT569" i="27"/>
  <c r="F49" i="35"/>
  <c r="AT710" i="27"/>
  <c r="F54" i="35"/>
  <c r="F48" i="35"/>
  <c r="F12" i="66"/>
  <c r="L12" i="66" s="1"/>
  <c r="F31" i="35"/>
  <c r="F28" i="66"/>
  <c r="L28" i="66" s="1"/>
  <c r="F51" i="66"/>
  <c r="L51" i="66" s="1"/>
  <c r="F75" i="66"/>
  <c r="L75" i="66" s="1"/>
  <c r="L5" i="66"/>
  <c r="F26" i="35"/>
  <c r="F23" i="66"/>
  <c r="L23" i="66" s="1"/>
  <c r="F105" i="35"/>
  <c r="F7" i="66"/>
  <c r="L7" i="66" s="1"/>
  <c r="F50" i="66"/>
  <c r="L50" i="66" s="1"/>
  <c r="F78" i="66"/>
  <c r="L78" i="66" s="1"/>
  <c r="F78" i="35"/>
  <c r="F53" i="35"/>
  <c r="F71" i="35"/>
  <c r="E16" i="51"/>
  <c r="F67" i="35"/>
  <c r="F72" i="35"/>
  <c r="F50" i="35"/>
  <c r="F81" i="35"/>
  <c r="F65" i="35"/>
  <c r="I119" i="35"/>
  <c r="F103" i="35"/>
  <c r="F21" i="35"/>
  <c r="G30" i="23"/>
  <c r="F17" i="35"/>
  <c r="F15" i="35"/>
  <c r="F102" i="35"/>
  <c r="F64" i="35"/>
  <c r="F16" i="35"/>
  <c r="F9" i="35"/>
  <c r="F12" i="35"/>
  <c r="D18" i="49"/>
  <c r="F18" i="49"/>
  <c r="F10" i="35"/>
  <c r="F13" i="35"/>
  <c r="AN1292" i="27"/>
  <c r="F8" i="35"/>
  <c r="L8" i="35" s="1"/>
  <c r="E707" i="61" l="1"/>
  <c r="E1074" i="61"/>
  <c r="E568" i="61"/>
  <c r="E564" i="61"/>
  <c r="E704" i="61"/>
  <c r="E1073" i="61"/>
  <c r="E689" i="61"/>
  <c r="E550" i="61"/>
  <c r="E1057" i="61"/>
  <c r="E6" i="61"/>
  <c r="L21" i="35"/>
  <c r="M21" i="35" s="1"/>
  <c r="L105" i="35"/>
  <c r="M105" i="35" s="1"/>
  <c r="L31" i="35"/>
  <c r="M31" i="35" s="1"/>
  <c r="L53" i="35"/>
  <c r="M53" i="35" s="1"/>
  <c r="L102" i="35"/>
  <c r="M102" i="35" s="1"/>
  <c r="L78" i="35"/>
  <c r="M78" i="35" s="1"/>
  <c r="L64" i="35"/>
  <c r="M64" i="35" s="1"/>
  <c r="L81" i="35"/>
  <c r="M81" i="35" s="1"/>
  <c r="L26" i="35"/>
  <c r="M26" i="35" s="1"/>
  <c r="L10" i="35"/>
  <c r="M10" i="35" s="1"/>
  <c r="L103" i="35"/>
  <c r="M103" i="35" s="1"/>
  <c r="L71" i="35"/>
  <c r="M71" i="35" s="1"/>
  <c r="L48" i="35"/>
  <c r="M48" i="35" s="1"/>
  <c r="L12" i="35"/>
  <c r="M12" i="35" s="1"/>
  <c r="L50" i="35"/>
  <c r="M50" i="35" s="1"/>
  <c r="L54" i="35"/>
  <c r="M54" i="35" s="1"/>
  <c r="L16" i="35"/>
  <c r="M16" i="35" s="1"/>
  <c r="L13" i="35"/>
  <c r="M13" i="35" s="1"/>
  <c r="L9" i="35"/>
  <c r="M9" i="35" s="1"/>
  <c r="L72" i="35"/>
  <c r="M72" i="35" s="1"/>
  <c r="L17" i="35"/>
  <c r="M17" i="35" s="1"/>
  <c r="L67" i="35"/>
  <c r="M67" i="35" s="1"/>
  <c r="L49" i="35"/>
  <c r="M49" i="35" s="1"/>
  <c r="L15" i="35"/>
  <c r="M15" i="35" s="1"/>
  <c r="L65" i="35"/>
  <c r="M65" i="35" s="1"/>
  <c r="F116" i="66"/>
  <c r="L116" i="66"/>
  <c r="F18" i="23"/>
  <c r="C5" i="51"/>
  <c r="F5" i="51" s="1"/>
  <c r="F119" i="35"/>
  <c r="G27" i="23"/>
  <c r="AT1292" i="27"/>
  <c r="M8" i="35"/>
  <c r="AU1292" i="27" l="1"/>
  <c r="E1279" i="61"/>
  <c r="H1282" i="61" s="1"/>
  <c r="F16" i="51"/>
  <c r="F1286" i="61"/>
  <c r="L119" i="35"/>
  <c r="N119" i="35" s="1"/>
  <c r="G5" i="65"/>
  <c r="F1283" i="61"/>
  <c r="G29" i="23"/>
  <c r="G28" i="23"/>
  <c r="I120" i="35"/>
  <c r="I121" i="35" s="1"/>
  <c r="H1285" i="61"/>
  <c r="N104" i="48"/>
  <c r="F1285" i="61"/>
  <c r="F1284" i="61"/>
  <c r="F120" i="35"/>
  <c r="F121" i="35" s="1"/>
  <c r="L117" i="66" l="1"/>
  <c r="L120" i="35"/>
  <c r="L121" i="35" s="1"/>
  <c r="G4" i="65"/>
  <c r="F8" i="65"/>
  <c r="F1287" i="61"/>
  <c r="H1283" i="61"/>
  <c r="G31" i="23"/>
  <c r="M119" i="35"/>
  <c r="M120" i="35" s="1"/>
  <c r="C17" i="51"/>
  <c r="O104" i="48"/>
  <c r="J104" i="48"/>
  <c r="I104" i="48"/>
  <c r="C16" i="51" l="1"/>
  <c r="F19" i="23"/>
  <c r="O101" i="48"/>
  <c r="O191" i="48" s="1"/>
  <c r="O103" i="48"/>
  <c r="N101" i="48"/>
  <c r="N191" i="48" s="1"/>
  <c r="N103" i="48"/>
  <c r="M104" i="48"/>
  <c r="L103" i="48"/>
  <c r="L101" i="48"/>
  <c r="L191" i="48" s="1"/>
  <c r="L104" i="48"/>
  <c r="J103" i="48"/>
  <c r="J101" i="48"/>
  <c r="J191" i="48" s="1"/>
  <c r="H1284" i="61"/>
  <c r="H1287" i="61" s="1"/>
  <c r="I101" i="48"/>
  <c r="I191" i="48" s="1"/>
  <c r="I103" i="48"/>
  <c r="H104" i="48"/>
  <c r="P99" i="48" l="1"/>
  <c r="Q99" i="48"/>
  <c r="P98" i="48"/>
  <c r="Q98" i="48"/>
  <c r="Q104" i="48" s="1"/>
  <c r="M103" i="48"/>
  <c r="M101" i="48"/>
  <c r="M191" i="48" s="1"/>
  <c r="K104" i="48"/>
  <c r="P104" i="48"/>
  <c r="K103" i="48"/>
  <c r="K101" i="48"/>
  <c r="K191" i="48" s="1"/>
  <c r="H101" i="48"/>
  <c r="H191" i="48" s="1"/>
  <c r="H103" i="48"/>
  <c r="P20" i="48" l="1"/>
  <c r="P22" i="48" s="1"/>
  <c r="Q20" i="48"/>
  <c r="Q22" i="48" s="1"/>
  <c r="Q101" i="48"/>
  <c r="Q103" i="48"/>
  <c r="P103" i="48"/>
  <c r="P101" i="48"/>
  <c r="K6" i="61" l="1"/>
  <c r="K1274" i="6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SNK</author>
  </authors>
  <commentList>
    <comment ref="H10" authorId="0" shapeId="0" xr:uid="{CC707F48-C537-4430-971D-ACBD351A7C09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Sick: 01 Apr 2025 
(No Salary)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SNK</author>
    <author>Dory</author>
  </authors>
  <commentList>
    <comment ref="D18" authorId="0" shapeId="0" xr:uid="{1CA9904F-F576-45A5-900A-600CF122A511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Tăng ca 150%: 93.741 giờ
200% : 2430
210% : 3179</t>
        </r>
      </text>
    </comment>
    <comment ref="E18" authorId="0" shapeId="0" xr:uid="{AC0DA007-22D3-42E3-9FD1-6DA23DA5E741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Holiday: 6 ngày+ công thực tế 14 ngày</t>
        </r>
      </text>
    </comment>
    <comment ref="H18" authorId="0" shapeId="0" xr:uid="{B56915CD-9558-4789-BC9A-DACDDE24B61B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hơn 2000 công nhân</t>
        </r>
      </text>
    </comment>
    <comment ref="D19" authorId="0" shapeId="0" xr:uid="{7EA3E72A-7FB5-4F9D-92DB-96B007A7EBFE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tăng ca 150% 53.907
200%: 1186
210%: 274  
làm 24 công + 3 ngày lễ là trả đủ công</t>
        </r>
      </text>
    </comment>
    <comment ref="E19" authorId="0" shapeId="0" xr:uid="{B0E593DA-8111-42B4-B714-F17393FD72E8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tết 5 ngày+ công thực tế 19 ngày</t>
        </r>
      </text>
    </comment>
    <comment ref="D20" authorId="0" shapeId="0" xr:uid="{CC7F9C15-1E62-4B26-B555-D0DCA3100618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công nhân giảm, ngày công thực tế từ ngày 1-14/01, tăng ca giảm</t>
        </r>
      </text>
    </comment>
    <comment ref="E20" authorId="0" shapeId="0" xr:uid="{86F0278B-9F3F-4A59-A9EE-FFA4B24C3BD3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ngỉ tết tới ngày 6/02 nhưng rất nhiều bộ phận đi làm từ đầu tháng
lương trách nhiệm và cơ bản tăng</t>
        </r>
      </text>
    </comment>
    <comment ref="E68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lấy trên báo cáo cuối tháng của c katie cột J
File DAILY REPORT STATUS FOR EXPORT </t>
        </r>
      </text>
    </comment>
    <comment ref="E70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lấy trên báo cáo cuối tháng của c katie cột K
File DAILY REPORT STATUS FOR EXPORT</t>
        </r>
      </text>
    </comment>
    <comment ref="E76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lấy trên báo cáo cuối tháng của c katie cột J
File DAILY REPORT STATUS FOR EXPORT </t>
        </r>
      </text>
    </comment>
    <comment ref="E78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lấy trên báo cáo cuối tháng của c katie cột K
File DAILY REPORT STATUS FOR EXPORT</t>
        </r>
      </text>
    </comment>
    <comment ref="E84" authorId="0" shapeId="0" xr:uid="{E0CCA27D-2FDB-417E-A8C0-0C4159AD0161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lấy trên báo cáo cuối tháng của c katie cột J
File DAILY REPORT STATUS FOR EXPORT </t>
        </r>
      </text>
    </comment>
    <comment ref="E86" authorId="0" shapeId="0" xr:uid="{4B0A6835-4F04-4944-8433-B2769DD47EE6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lấy trên báo cáo cuối tháng của c katie cột K
File DAILY REPORT STATUS FOR EXPORT</t>
        </r>
      </text>
    </comment>
    <comment ref="D91" authorId="0" shapeId="0" xr:uid="{99F11CEE-E3BF-431F-BED4-E3CCF4399A60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Bonus 13: 375,464
Salary:        341.969</t>
        </r>
      </text>
    </comment>
    <comment ref="E92" authorId="0" shapeId="0" xr:uid="{87732FE8-7B2C-4910-AB47-3261E9A2D67D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lấy trên báo cáo cuối tháng của c katie cột J
File DAILY REPORT STATUS FOR EXPORT </t>
        </r>
      </text>
    </comment>
    <comment ref="E94" authorId="0" shapeId="0" xr:uid="{BFB8D911-19A3-4E36-B384-26819EEFE25F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lấy trên báo cáo cuối tháng của c katie cột K
File DAILY REPORT STATUS FOR EXPORT</t>
        </r>
      </text>
    </comment>
    <comment ref="D99" authorId="0" shapeId="0" xr:uid="{79D83639-3CC0-4618-A5CD-12249A652599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Bonus 13: 375,464
Salary:        341.969</t>
        </r>
      </text>
    </comment>
    <comment ref="E100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lấy trên báo cáo cuối tháng của c katie cột J
File DAILY REPORT STATUS FOR EXPORT </t>
        </r>
      </text>
    </comment>
    <comment ref="E102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lấy trên báo cáo cuối tháng của c katie cột K
File DAILY REPORT STATUS FOR EXPORT</t>
        </r>
      </text>
    </comment>
    <comment ref="F121" authorId="1" shapeId="0" xr:uid="{00000000-0006-0000-0A00-000007000000}">
      <text>
        <r>
          <rPr>
            <b/>
            <sz val="9"/>
            <color indexed="81"/>
            <rFont val="Tahoma"/>
            <family val="2"/>
          </rPr>
          <t>Dory:</t>
        </r>
        <r>
          <rPr>
            <sz val="9"/>
            <color indexed="81"/>
            <rFont val="Tahoma"/>
            <family val="2"/>
          </rPr>
          <t xml:space="preserve">
báo cáo liên " Analyssis</t>
        </r>
      </text>
    </comment>
    <comment ref="F125" authorId="1" shapeId="0" xr:uid="{00000000-0006-0000-0A00-000008000000}">
      <text>
        <r>
          <rPr>
            <b/>
            <sz val="9"/>
            <color indexed="81"/>
            <rFont val="Tahoma"/>
            <family val="2"/>
          </rPr>
          <t>Dory:</t>
        </r>
        <r>
          <rPr>
            <sz val="9"/>
            <color indexed="81"/>
            <rFont val="Tahoma"/>
            <family val="2"/>
          </rPr>
          <t xml:space="preserve">
báo cáo liên " Analyssis</t>
        </r>
      </text>
    </comment>
    <comment ref="F129" authorId="1" shapeId="0" xr:uid="{52DDE1EE-79EB-4F8A-BE9D-32069DCE3518}">
      <text>
        <r>
          <rPr>
            <b/>
            <sz val="9"/>
            <color indexed="81"/>
            <rFont val="Tahoma"/>
            <family val="2"/>
          </rPr>
          <t>Dory:</t>
        </r>
        <r>
          <rPr>
            <sz val="9"/>
            <color indexed="81"/>
            <rFont val="Tahoma"/>
            <family val="2"/>
          </rPr>
          <t xml:space="preserve">
báo cáo liên " Analyssis</t>
        </r>
      </text>
    </comment>
    <comment ref="F133" authorId="1" shapeId="0" xr:uid="{00000000-0006-0000-0A00-000009000000}">
      <text>
        <r>
          <rPr>
            <b/>
            <sz val="9"/>
            <color indexed="81"/>
            <rFont val="Tahoma"/>
            <family val="2"/>
          </rPr>
          <t>Dory:</t>
        </r>
        <r>
          <rPr>
            <sz val="9"/>
            <color indexed="81"/>
            <rFont val="Tahoma"/>
            <family val="2"/>
          </rPr>
          <t xml:space="preserve">
báo cáo liên " Analyssis</t>
        </r>
      </text>
    </comment>
    <comment ref="F137" authorId="1" shapeId="0" xr:uid="{D455B2C3-1D07-47F3-BC8F-34CDD77A574A}">
      <text>
        <r>
          <rPr>
            <b/>
            <sz val="9"/>
            <color indexed="81"/>
            <rFont val="Tahoma"/>
            <family val="2"/>
          </rPr>
          <t>Dory:</t>
        </r>
        <r>
          <rPr>
            <sz val="9"/>
            <color indexed="81"/>
            <rFont val="Tahoma"/>
            <family val="2"/>
          </rPr>
          <t xml:space="preserve">
báo cáo liên " Analyssis</t>
        </r>
      </text>
    </comment>
    <comment ref="F156" authorId="1" shapeId="0" xr:uid="{00000000-0006-0000-0A00-00000A000000}">
      <text>
        <r>
          <rPr>
            <b/>
            <sz val="9"/>
            <color indexed="81"/>
            <rFont val="Tahoma"/>
            <family val="2"/>
          </rPr>
          <t>Dory:</t>
        </r>
        <r>
          <rPr>
            <sz val="9"/>
            <color indexed="81"/>
            <rFont val="Tahoma"/>
            <family val="2"/>
          </rPr>
          <t xml:space="preserve">
báo cáo liên " Analyssis</t>
        </r>
      </text>
    </comment>
    <comment ref="F160" authorId="1" shapeId="0" xr:uid="{00000000-0006-0000-0A00-00000B000000}">
      <text>
        <r>
          <rPr>
            <b/>
            <sz val="9"/>
            <color indexed="81"/>
            <rFont val="Tahoma"/>
            <family val="2"/>
          </rPr>
          <t>Dory:</t>
        </r>
        <r>
          <rPr>
            <sz val="9"/>
            <color indexed="81"/>
            <rFont val="Tahoma"/>
            <family val="2"/>
          </rPr>
          <t xml:space="preserve">
báo cáo liên " Analyssis</t>
        </r>
      </text>
    </comment>
    <comment ref="F164" authorId="1" shapeId="0" xr:uid="{F3883D80-C3B3-4787-92DF-7701CB32D9C8}">
      <text>
        <r>
          <rPr>
            <b/>
            <sz val="9"/>
            <color indexed="81"/>
            <rFont val="Tahoma"/>
            <family val="2"/>
          </rPr>
          <t>Dory:</t>
        </r>
        <r>
          <rPr>
            <sz val="9"/>
            <color indexed="81"/>
            <rFont val="Tahoma"/>
            <family val="2"/>
          </rPr>
          <t xml:space="preserve">
báo cáo liên " Analyssis</t>
        </r>
      </text>
    </comment>
    <comment ref="F168" authorId="1" shapeId="0" xr:uid="{00000000-0006-0000-0A00-00000C000000}">
      <text>
        <r>
          <rPr>
            <b/>
            <sz val="9"/>
            <color indexed="81"/>
            <rFont val="Tahoma"/>
            <family val="2"/>
          </rPr>
          <t>Dory:</t>
        </r>
        <r>
          <rPr>
            <sz val="9"/>
            <color indexed="81"/>
            <rFont val="Tahoma"/>
            <family val="2"/>
          </rPr>
          <t xml:space="preserve">
báo cáo liên " Analyssis</t>
        </r>
      </text>
    </comment>
  </commentList>
</comments>
</file>

<file path=xl/sharedStrings.xml><?xml version="1.0" encoding="utf-8"?>
<sst xmlns="http://schemas.openxmlformats.org/spreadsheetml/2006/main" count="14371" uniqueCount="5739">
  <si>
    <t>TỔNG CỘNG</t>
  </si>
  <si>
    <t>Office</t>
  </si>
  <si>
    <t>Người kiểm tra</t>
  </si>
  <si>
    <t>Checked by</t>
  </si>
  <si>
    <t>Người Lập</t>
  </si>
  <si>
    <t>TOTAL</t>
  </si>
  <si>
    <t>Bộ phận
Dept</t>
  </si>
  <si>
    <t>Họ và tên
Full Name</t>
  </si>
  <si>
    <t>Thực lãnh
Amount</t>
  </si>
  <si>
    <t>TT
No.</t>
  </si>
  <si>
    <t>Họ và tên
Name</t>
  </si>
  <si>
    <t>Mã thẻ
Code</t>
  </si>
  <si>
    <t>Ngày vào
Entry day</t>
  </si>
  <si>
    <t>Cộng
Total</t>
  </si>
  <si>
    <t>Tăng ca
Overtime</t>
  </si>
  <si>
    <t>Khấu trừ
Reduction</t>
  </si>
  <si>
    <t>Ký nhận
Signature</t>
  </si>
  <si>
    <t>KPCĐ
Union Dues</t>
  </si>
  <si>
    <t>Personal Income Tax
Thuế TNCN</t>
  </si>
  <si>
    <t>BHXH&amp;BHYT, BHTN
Social &amp; Health Ins, Unempl-oyment Benefit</t>
  </si>
  <si>
    <t>STT</t>
  </si>
  <si>
    <t>MST</t>
  </si>
  <si>
    <t>KIM DONG WOO</t>
  </si>
  <si>
    <t>Công ty TNHH Bao Bì Cao Cấp S&amp;K Vina</t>
  </si>
  <si>
    <t>Lô B1 -B4 KCn Minh Hưng - Hàn Quốc</t>
  </si>
  <si>
    <t>H. Chơn Thành - Bình Phước</t>
  </si>
  <si>
    <t>Stt
No.</t>
  </si>
  <si>
    <t>Tên người thụ hưởng
Beneficiary Name</t>
  </si>
  <si>
    <t>Lương cơ bản
Basic Salary
(USD)</t>
  </si>
  <si>
    <t>Ngày công
thực tế
Actual Workday</t>
  </si>
  <si>
    <t>Nha o</t>
  </si>
  <si>
    <t>TNTT</t>
  </si>
  <si>
    <t>Thuế TNCN
Personal income Tax</t>
  </si>
  <si>
    <t>Người lập / Prepare by</t>
  </si>
  <si>
    <t># of worker</t>
  </si>
  <si>
    <t>Lương hợp đồng
Contract salary</t>
  </si>
  <si>
    <t>Ngày công
Day</t>
  </si>
  <si>
    <t>Nghỉ có hưởng lương
Paid leave</t>
  </si>
  <si>
    <t>Ca đêm
extra pay for night work + 30%)</t>
  </si>
  <si>
    <t>Lương, thưởng và các khoản hỗ trợ
Salary, bonus, support fee</t>
  </si>
  <si>
    <t xml:space="preserve">Lương CB + trách nhiệm
Basic salary + Responsibility </t>
  </si>
  <si>
    <t>Thưởng chuyên cần
Diligent
Bonus</t>
  </si>
  <si>
    <t>Thưởng ABC
ABC Bonus</t>
  </si>
  <si>
    <t>Thưởng năng suất
Production bonus</t>
  </si>
  <si>
    <t>Tổng tiền
Amount</t>
  </si>
  <si>
    <t>Đồng phục
Uniform</t>
  </si>
  <si>
    <t>BHXH +YT, +TN
Insurance</t>
  </si>
  <si>
    <t>Điện thoại, Telephone fee</t>
  </si>
  <si>
    <t>Lương CB + trách nhiệm
Basic Salary + Responsibility</t>
  </si>
  <si>
    <t>Giờ công
Hour</t>
  </si>
  <si>
    <t>C5841</t>
  </si>
  <si>
    <t>Trần Văn Nhân</t>
  </si>
  <si>
    <t>V004</t>
  </si>
  <si>
    <t>C0020</t>
  </si>
  <si>
    <t>Phan Tuấn Khanh</t>
  </si>
  <si>
    <t>C3465</t>
  </si>
  <si>
    <t>C6068</t>
  </si>
  <si>
    <t>C5107</t>
  </si>
  <si>
    <t>C6347</t>
  </si>
  <si>
    <t>C5097</t>
  </si>
  <si>
    <t>C6407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</si>
  <si>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</si>
  <si>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</si>
  <si>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</si>
  <si>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</si>
  <si>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</si>
  <si>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</si>
  <si>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</si>
  <si>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</si>
  <si>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</si>
  <si>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</si>
  <si>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</si>
  <si>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</si>
  <si>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VND</t>
  </si>
  <si>
    <t>USD</t>
  </si>
  <si>
    <t>Manager</t>
  </si>
  <si>
    <t>Total</t>
  </si>
  <si>
    <t>%</t>
  </si>
  <si>
    <t>COMPARISON SUMMARY</t>
  </si>
  <si>
    <t>Currency</t>
  </si>
  <si>
    <t>Average</t>
  </si>
  <si>
    <t>Total employee</t>
  </si>
  <si>
    <t xml:space="preserve">2016 Salary vs Shipping amount </t>
  </si>
  <si>
    <t>Total salary</t>
  </si>
  <si>
    <t>Total shipping amount</t>
  </si>
  <si>
    <t>Percentage</t>
  </si>
  <si>
    <t>Total Vina amount</t>
  </si>
  <si>
    <t xml:space="preserve">2017 Salary vs Shipping amount </t>
  </si>
  <si>
    <t>Total salary 2017 vs 2016</t>
  </si>
  <si>
    <t>2016 Person vs Production Q'ty</t>
  </si>
  <si>
    <t>Total Production Q'ty</t>
  </si>
  <si>
    <t>Q'ty / Person</t>
  </si>
  <si>
    <t>2017 Person vs Production Q'ty</t>
  </si>
  <si>
    <t>Q'ty / Person (2017 vs 2016)</t>
  </si>
  <si>
    <t>2)</t>
  </si>
  <si>
    <t>2016 Person vs Production Amount</t>
  </si>
  <si>
    <t>Total Production Amount</t>
  </si>
  <si>
    <t>Amount / Person</t>
  </si>
  <si>
    <t>2017 Person vs Production Amount</t>
  </si>
  <si>
    <t>Production Amount / Person (2017 vs 2016)</t>
  </si>
  <si>
    <t>3)</t>
  </si>
  <si>
    <t>2016 Vina shipping amount/ person</t>
  </si>
  <si>
    <t>2017 Vina shipping amount/ person</t>
  </si>
  <si>
    <t>4)</t>
  </si>
  <si>
    <t>2016 Master Sales amount/ person</t>
  </si>
  <si>
    <t>2017 Master Sales amount/ person</t>
  </si>
  <si>
    <t>KIM JE MIN</t>
  </si>
  <si>
    <t>Đồng Phục
Uniform</t>
  </si>
  <si>
    <t xml:space="preserve">      Checked by</t>
  </si>
  <si>
    <t>STT
No.</t>
  </si>
  <si>
    <t>Thuế TNCN
Personal Income Tax</t>
  </si>
  <si>
    <t>Ngày
phép</t>
  </si>
  <si>
    <t>Remark</t>
  </si>
  <si>
    <t>Working day</t>
  </si>
  <si>
    <t>Paid leave</t>
  </si>
  <si>
    <t>Overtime 150%</t>
  </si>
  <si>
    <t>Overtime 200%</t>
  </si>
  <si>
    <t>Overtime 210%</t>
  </si>
  <si>
    <t xml:space="preserve">2018 Salary vs Shipping amount </t>
  </si>
  <si>
    <t>Total salary 2018 vs 2017</t>
  </si>
  <si>
    <t>2018 Person vs Production Q'ty</t>
  </si>
  <si>
    <t>Q'ty / Person (2018 vs 2017)</t>
  </si>
  <si>
    <t>2018 Vina shipping amount/ person</t>
  </si>
  <si>
    <t>2018 Master Sales amount/ person</t>
  </si>
  <si>
    <t>Hình thức thanh toán: Tiền mặt/Cashing</t>
  </si>
  <si>
    <t>Phụ cấp NNĐH
Hazadouse allowance (&gt;=5% of basic salary)</t>
  </si>
  <si>
    <t>Production Amount / Person
 (2018 vs 2017)</t>
  </si>
  <si>
    <t>Average salary</t>
    <phoneticPr fontId="46" type="noConversion"/>
  </si>
  <si>
    <t>USD</t>
    <phoneticPr fontId="60" type="noConversion"/>
  </si>
  <si>
    <t>2018 Person vs Production Amount</t>
    <phoneticPr fontId="60" type="noConversion"/>
  </si>
  <si>
    <t>Trách nhiệm
Responsibility</t>
  </si>
  <si>
    <t>Exchange rate:2017</t>
  </si>
  <si>
    <t>Exchange rate:2018</t>
  </si>
  <si>
    <t>Bộ phận
Dep</t>
  </si>
  <si>
    <t>Phụ cấp PCCC
PCCC / ATVSV allowance (30% of government basic salary and safety - hygency team)</t>
  </si>
  <si>
    <t>C3402</t>
  </si>
  <si>
    <t>Exchange rate:2019</t>
  </si>
  <si>
    <t xml:space="preserve">2019 Salary vs Shipping amount </t>
  </si>
  <si>
    <t>Total salary 2019 vs 2018</t>
  </si>
  <si>
    <t>2019 Person vs Production Q'ty</t>
  </si>
  <si>
    <t>2019 Person vs Production Amount</t>
  </si>
  <si>
    <t>2019 Vina shipping amount/ person</t>
  </si>
  <si>
    <t>2019 Master Sales amount/ person</t>
  </si>
  <si>
    <t>Q'ty / Person (2019 vs 2018)</t>
  </si>
  <si>
    <t>Nguyễn Thị Hà</t>
  </si>
  <si>
    <t>Đoàn Thị Hiếu Loan</t>
  </si>
  <si>
    <t>Lê Văn Khỏe</t>
  </si>
  <si>
    <t>Kiều Quốc Minh</t>
  </si>
  <si>
    <t>Hồ Mạnh Hoàng</t>
  </si>
  <si>
    <t>Điểu Dũng</t>
  </si>
  <si>
    <t>Roãn Văn Hòa</t>
  </si>
  <si>
    <t>Trần Thị Cẩm Linh</t>
  </si>
  <si>
    <t>Đỗ Thị Thanh Tú</t>
  </si>
  <si>
    <t>Phụ cấp 
Phụ Nữ
Menstruation allowance</t>
  </si>
  <si>
    <t>Overtime 270%</t>
  </si>
  <si>
    <t>Overtime 300%</t>
  </si>
  <si>
    <t>Con nhỏ
Support for baby (1-6)</t>
  </si>
  <si>
    <t>Bảo hiểm, thất nghiệp
 Additional salary , insurance, Unempl-oyment Benefit, Bù Lương, Công Tác phí</t>
  </si>
  <si>
    <t>1)</t>
  </si>
  <si>
    <t>C11234</t>
  </si>
  <si>
    <t>Trần Phạm Tuấn Anh</t>
  </si>
  <si>
    <t>V054</t>
  </si>
  <si>
    <t>Huỳnh Ngọc Thảo</t>
  </si>
  <si>
    <t>Lương cơ bản
Basic Salary
(VND)</t>
  </si>
  <si>
    <t>Đỗ Thị Vân</t>
  </si>
  <si>
    <t>Cơ bản
Basic salary</t>
  </si>
  <si>
    <t xml:space="preserve">2020Salary vs Shipping amount </t>
  </si>
  <si>
    <t>Total salary 2020 vs 2019</t>
  </si>
  <si>
    <t>Exchange rate:2020</t>
  </si>
  <si>
    <t>2020 Person vs Production Amount</t>
  </si>
  <si>
    <t>2020Person vs Production Q'ty</t>
  </si>
  <si>
    <t>Q'ty / Person (2020 vs 2019)</t>
  </si>
  <si>
    <t>2020 Master Sales amount/ person</t>
  </si>
  <si>
    <t>Production Amount / Person
 (2020 vs 2019)</t>
  </si>
  <si>
    <t>Title/
Chức danh</t>
  </si>
  <si>
    <t>Phụ cấp chức danh/Title Allowance</t>
  </si>
  <si>
    <t>Tiền cơm
Meal Allowance</t>
  </si>
  <si>
    <t>Hỗ trợ xăng + nhà trọ,
Mileage, house</t>
  </si>
  <si>
    <t>Content</t>
  </si>
  <si>
    <t>Noted</t>
  </si>
  <si>
    <t>Night work + 30%</t>
  </si>
  <si>
    <t xml:space="preserve">After Corona epidemic situation - Normal overtime </t>
  </si>
  <si>
    <t>Jun-May</t>
  </si>
  <si>
    <t>YUE FAMENG</t>
  </si>
  <si>
    <t>Dep new</t>
  </si>
  <si>
    <t>Working: Jun.2020: 26 days - May.2020: 24 days</t>
  </si>
  <si>
    <t>After Corona epidemic situationm,After Transportation of machinery SK1: Box - SK2: Bag - Normal working</t>
  </si>
  <si>
    <t>SO TAI KHOAN
(Format kieu text)</t>
  </si>
  <si>
    <t>SO TIEN
(Format kieu Number, 
khong dau phan cach)</t>
  </si>
  <si>
    <t>NOI DUNG THANH TOAN
(Tieng viet khong dau, khong ky 
tu dac biet, toi da 100 ky tu)</t>
  </si>
  <si>
    <t>Ghi chú</t>
  </si>
  <si>
    <t>Danh sách số:……………………………..</t>
  </si>
  <si>
    <t xml:space="preserve">Ngày : </t>
  </si>
  <si>
    <t>Giám đốc</t>
  </si>
  <si>
    <t>Fac</t>
  </si>
  <si>
    <t>FACTORY A</t>
  </si>
  <si>
    <t>FACTORY B</t>
  </si>
  <si>
    <t>FACTORY D</t>
  </si>
  <si>
    <t>FACTORY H</t>
  </si>
  <si>
    <t>FACTORY O</t>
  </si>
  <si>
    <t>SK2</t>
  </si>
  <si>
    <t>Kiểm tra/ Checked by</t>
  </si>
  <si>
    <t>Giám Đốc /Director</t>
  </si>
  <si>
    <t>Kim Dong Woo</t>
  </si>
  <si>
    <t>Tổng thu nhập
Total Gross Salary</t>
  </si>
  <si>
    <t>Tiền thực lãnh
Net Salary</t>
  </si>
  <si>
    <t>Tổng thu nhập
Total gross salary</t>
  </si>
  <si>
    <t>Số Tiền (VND)
Net salary</t>
  </si>
  <si>
    <t>Lương CB
Gross Salary
VND</t>
  </si>
  <si>
    <t>Tiền thực lãnh
Net salary
VND</t>
  </si>
  <si>
    <r>
      <t xml:space="preserve">HO TEN
</t>
    </r>
    <r>
      <rPr>
        <sz val="9"/>
        <color theme="1"/>
        <rFont val="Arial"/>
        <family val="2"/>
      </rPr>
      <t>(Tieng viet khong dau)</t>
    </r>
  </si>
  <si>
    <t>G. Total</t>
  </si>
  <si>
    <t>P6 - Cleaning</t>
  </si>
  <si>
    <t>P6 - Glue Mixing</t>
  </si>
  <si>
    <t>P5 - Cleaning</t>
  </si>
  <si>
    <t>P4 - Cleaning</t>
  </si>
  <si>
    <t>P0 - Cleaning</t>
  </si>
  <si>
    <t>P0 - Design</t>
  </si>
  <si>
    <t>P0 - Development</t>
  </si>
  <si>
    <t>P0 - FG Warehouse</t>
  </si>
  <si>
    <t>P0 - Material Warehouse</t>
  </si>
  <si>
    <t>P0 - Planning</t>
  </si>
  <si>
    <t>P0 - QMS</t>
  </si>
  <si>
    <t>P1 - Lami</t>
  </si>
  <si>
    <t>P1 - Production Office</t>
  </si>
  <si>
    <t>P2 - CT / Regular</t>
  </si>
  <si>
    <t>P2 - Cutting</t>
  </si>
  <si>
    <t>P2 - Glitter</t>
  </si>
  <si>
    <t>P2 - Production Office</t>
  </si>
  <si>
    <t>P2 - TL - SC, HS</t>
  </si>
  <si>
    <t>P2 - WIP</t>
  </si>
  <si>
    <t>P3 - Assembly 2A</t>
  </si>
  <si>
    <t>P3 - Assembly 2B</t>
  </si>
  <si>
    <t>P3 - Inspection</t>
  </si>
  <si>
    <t>P3 - Packing</t>
  </si>
  <si>
    <t>P3 - Production Office</t>
  </si>
  <si>
    <t>P3 - QC</t>
  </si>
  <si>
    <t>P3 - WIP</t>
  </si>
  <si>
    <t>P7 - Car driver</t>
  </si>
  <si>
    <t>P7 - Cleaning</t>
  </si>
  <si>
    <t>P7 - Development</t>
  </si>
  <si>
    <t>P7 - FG Warehouse</t>
  </si>
  <si>
    <t>P7 - Material Warehouse</t>
  </si>
  <si>
    <t>P7 - Planning</t>
  </si>
  <si>
    <t>P7 - QMS</t>
  </si>
  <si>
    <t>Dep Code</t>
  </si>
  <si>
    <t xml:space="preserve">2021Salary vs Shipping amount </t>
  </si>
  <si>
    <t>Total salary 2021 vs 2020</t>
  </si>
  <si>
    <t>2021Person vs Production Q'ty</t>
  </si>
  <si>
    <t>2021 Person vs Production Amount</t>
  </si>
  <si>
    <t>2021 Master Sales amount/ person</t>
  </si>
  <si>
    <t>2020 Vina shipping amount/ person</t>
  </si>
  <si>
    <t>2021 Vina shipping amount/ person</t>
  </si>
  <si>
    <t>Tiền thực lãnh
Net salary
USD (Paid)</t>
  </si>
  <si>
    <t>x</t>
  </si>
  <si>
    <t>P3 - Assembly 1A</t>
  </si>
  <si>
    <t>SK</t>
  </si>
  <si>
    <t>P7 - Mold</t>
  </si>
  <si>
    <t>C14098</t>
  </si>
  <si>
    <t xml:space="preserve">Bùi Khắc Đức </t>
  </si>
  <si>
    <t>SK1 Box</t>
  </si>
  <si>
    <t>SK1 Bag</t>
  </si>
  <si>
    <t>P3 - Auto machine</t>
  </si>
  <si>
    <t>Code</t>
  </si>
  <si>
    <t>Name</t>
  </si>
  <si>
    <t>Phụ cấp Phụ Nữ
Menstruation allowance</t>
  </si>
  <si>
    <t>katie</t>
  </si>
  <si>
    <t>Analys - Bảo</t>
  </si>
  <si>
    <t>Advance</t>
  </si>
  <si>
    <t>Mr DW</t>
  </si>
  <si>
    <t>Mr JM</t>
  </si>
  <si>
    <t>Mr Happy</t>
  </si>
  <si>
    <t>English name</t>
  </si>
  <si>
    <t>Contract salary</t>
  </si>
  <si>
    <t>Note</t>
  </si>
  <si>
    <t>Tên TK</t>
  </si>
  <si>
    <t>Số TK</t>
  </si>
  <si>
    <t>Exchange rate:2021</t>
  </si>
  <si>
    <t>Oct.2021 No overtime 300%</t>
  </si>
  <si>
    <t>Not Include Korean</t>
    <phoneticPr fontId="60" type="noConversion"/>
  </si>
  <si>
    <t>Production Amount / Person (2021 vs 2020)</t>
    <phoneticPr fontId="60" type="noConversion"/>
  </si>
  <si>
    <t>SK1 Bag/Box</t>
  </si>
  <si>
    <t>Working Day</t>
  </si>
  <si>
    <t>Paid Leave</t>
  </si>
  <si>
    <t>Annual Leave</t>
  </si>
  <si>
    <t>extra pay for night work + 30%</t>
  </si>
  <si>
    <t>Dec: Isolate (7 day) working day 27 day (Total 35.366 day/ 1681 Preson)</t>
  </si>
  <si>
    <t>Dec: Working day 27 day &amp;Night work 2872 Hour</t>
  </si>
  <si>
    <t>Dec: Working day 27 day (Overtime 64.852 hour)</t>
  </si>
  <si>
    <t>Dec: Overtime Sunday 34 Hour</t>
  </si>
  <si>
    <t>Dec: Working day 27 day (525 Hour)</t>
  </si>
  <si>
    <t>용역비용 포함? /용역인원 포함 여부?</t>
    <phoneticPr fontId="60" type="noConversion"/>
  </si>
  <si>
    <t>외가공 생산분이 비나 생산수량에 포함, 외가공 생산인원 포함해서 계산?외가공 생산 인원의 합산 분석 방법,(외가공 생산인원,생산수량)</t>
    <phoneticPr fontId="60" type="noConversion"/>
  </si>
  <si>
    <t>==&gt;</t>
  </si>
  <si>
    <t>Box</t>
  </si>
  <si>
    <t>Bag</t>
  </si>
  <si>
    <t>Năm 2020</t>
  </si>
  <si>
    <t>FA+FB+50%FO</t>
  </si>
  <si>
    <t>FC+D+50%O+H</t>
  </si>
  <si>
    <t>Năm 2021</t>
  </si>
  <si>
    <t>Sheet Average</t>
  </si>
  <si>
    <t>Trung bình lương năm 2021 bag cao hơn box 10%</t>
  </si>
  <si>
    <t>FA+ 50% FB+ 35%O</t>
  </si>
  <si>
    <t>FD+ 50%FB + 65%FO+ SK2</t>
  </si>
  <si>
    <t>Tháng 10.2021</t>
  </si>
  <si>
    <t xml:space="preserve">Hàng Bag cao hơn hàng box 53% do </t>
  </si>
  <si>
    <t>Sep Vs Aug</t>
  </si>
  <si>
    <t>Oct Vs Sep</t>
  </si>
  <si>
    <t>Nov Vs Oct</t>
  </si>
  <si>
    <t>Nov Vs Sep</t>
  </si>
  <si>
    <t>Average Aug+Sep</t>
  </si>
  <si>
    <t>Average Oct+Nov</t>
  </si>
  <si>
    <t>Worker Q'ty</t>
  </si>
  <si>
    <t>Amount</t>
  </si>
  <si>
    <t>X</t>
  </si>
  <si>
    <t>Sai công thức/ đã sửa lại</t>
  </si>
  <si>
    <t>Do cách chia lương theo Bag và Box có thay đổi cho năm 2020 và 2021</t>
  </si>
  <si>
    <t xml:space="preserve">==&gt; </t>
  </si>
  <si>
    <t xml:space="preserve">Box gồm FB và 50% FO </t>
  </si>
  <si>
    <t>Box chỉ có 50% FB và 35% FO</t>
  </si>
  <si>
    <t>Average salary Box decrease</t>
  </si>
  <si>
    <t>Oct: wrong formula, revised</t>
  </si>
  <si>
    <t>Bag higher than Box 11%</t>
  </si>
  <si>
    <t>Reason for Average salary Bag is higher than Box 10%</t>
  </si>
  <si>
    <t>2020 Box included FB and 50% FO</t>
  </si>
  <si>
    <t>2021 Box only included 50% FB and 35% FO</t>
  </si>
  <si>
    <t>So, the average salary of Box decrease</t>
  </si>
  <si>
    <t>The formula of average salary Oct was wrong, already revised, Average salary Bag is higher than Box 11%</t>
  </si>
  <si>
    <t>*)</t>
  </si>
  <si>
    <t>**)</t>
  </si>
  <si>
    <t>Due to change at the way separate salary expense of Bag and Box between 2020 and 2021</t>
  </si>
  <si>
    <t xml:space="preserve"> -Why did the salary decrease sharply by more than 50% between Oct and Nov after Aug and Sep?</t>
  </si>
  <si>
    <t>Isolation bonus of Aug and Sep higher than Oct and Nov:</t>
  </si>
  <si>
    <t>Over time at Oct and Nov much lower than Aug and Sep</t>
  </si>
  <si>
    <t>Production amount excluded GC production</t>
  </si>
  <si>
    <t>Salary expense at this sheet is included: basic + responsibility, allowances, incentive, isolation bonus,… and excluded: salary for workers stop working, Christmas bonus and insurance, and GC expense, Time worker expense</t>
  </si>
  <si>
    <t>Already revised:</t>
  </si>
  <si>
    <t>** "급여"sheet</t>
  </si>
  <si>
    <t>**"Comparison summary" sheet</t>
  </si>
  <si>
    <t>2.Sheet average:</t>
  </si>
  <si>
    <t xml:space="preserve"> Average</t>
  </si>
  <si>
    <t>Exchange rate:2022</t>
  </si>
  <si>
    <t xml:space="preserve">2022 Salary vs Shipping amount </t>
  </si>
  <si>
    <t>Total salary 2022 vs 2021</t>
  </si>
  <si>
    <t>2022 Person vs Production Q'ty</t>
  </si>
  <si>
    <t>Q'ty / Person (2022 vs 2021)</t>
  </si>
  <si>
    <t>Q'ty / Person (2021 vs 2020)</t>
  </si>
  <si>
    <t>2022 Person vs Production Amount</t>
  </si>
  <si>
    <t>Production Amount / Person (2022 vs 2021)</t>
  </si>
  <si>
    <t>2022 Vina shipping amount/ person</t>
  </si>
  <si>
    <t>2022 Master Sales amount/ person</t>
  </si>
  <si>
    <t>BHXH,YT (9.5%)
Insurance</t>
  </si>
  <si>
    <t>\</t>
  </si>
  <si>
    <t xml:space="preserve"> SK1 Box</t>
  </si>
  <si>
    <t>katie-J</t>
  </si>
  <si>
    <t>katie-K</t>
  </si>
  <si>
    <t>Jan-Dec</t>
  </si>
  <si>
    <t xml:space="preserve">Jan.22:  working day 22 day </t>
  </si>
  <si>
    <t>Jan.2022 Holiday 2 day (01+31/Jan/2022)</t>
  </si>
  <si>
    <t>Dec: No holiday</t>
  </si>
  <si>
    <t>Jan.2022: Working day 22 day (274 Hour)</t>
  </si>
  <si>
    <t>Jan.2022: Overtime Sunday 1186 Hour</t>
  </si>
  <si>
    <t>P0 - Production Office</t>
  </si>
  <si>
    <t>C6332</t>
  </si>
  <si>
    <t>Đỗ Văn Thái</t>
  </si>
  <si>
    <t>P2 - Inspection</t>
  </si>
  <si>
    <t>C14623</t>
  </si>
  <si>
    <t xml:space="preserve">Trần Văn Hoài </t>
  </si>
  <si>
    <t>Not included GC</t>
  </si>
  <si>
    <t>Month</t>
  </si>
  <si>
    <t>C15134</t>
  </si>
  <si>
    <t xml:space="preserve">Lâm Triều Châu </t>
  </si>
  <si>
    <t>Foreigners</t>
  </si>
  <si>
    <t>P1-LA-1-01</t>
  </si>
  <si>
    <t>P1-PR-1-01</t>
  </si>
  <si>
    <t>P1-PO-1-01</t>
  </si>
  <si>
    <t>P2-HS-1-01</t>
  </si>
  <si>
    <t>P2-CT-1-01</t>
  </si>
  <si>
    <t>P2-CU-1-01</t>
  </si>
  <si>
    <t>P2-GL-1-01</t>
  </si>
  <si>
    <t>P2-JC-1-01</t>
  </si>
  <si>
    <t>P2-PO-1-01</t>
  </si>
  <si>
    <t>P2-HS-2-01</t>
  </si>
  <si>
    <t>P2-SC-2-01</t>
  </si>
  <si>
    <t>P2-TL-1-01</t>
  </si>
  <si>
    <t>P2-TT-1-01</t>
  </si>
  <si>
    <t>P2-WI-1-01</t>
  </si>
  <si>
    <t>P3-PH-1-01</t>
  </si>
  <si>
    <t>P3-IN-1-01</t>
  </si>
  <si>
    <t>P3-PA-1-01</t>
  </si>
  <si>
    <t>P3-PO-1-01</t>
  </si>
  <si>
    <t>P3-QC-1-01</t>
  </si>
  <si>
    <t>P3-WI-1-01</t>
  </si>
  <si>
    <t>P4-CL-1-01</t>
  </si>
  <si>
    <t>P4-AS-1-01</t>
  </si>
  <si>
    <t>P4-IN-1-01</t>
  </si>
  <si>
    <t>P4-PA-1-01</t>
  </si>
  <si>
    <t>P4-PO-1-01</t>
  </si>
  <si>
    <t>P4-QC-1-01</t>
  </si>
  <si>
    <t>P4-WI-1-01</t>
  </si>
  <si>
    <t>P5-CL-1-01</t>
  </si>
  <si>
    <t>P5-PO-1-01</t>
  </si>
  <si>
    <t>P5-QC-1-01</t>
  </si>
  <si>
    <t>P6-CL-1-01</t>
  </si>
  <si>
    <t>P6-DM-1-02</t>
  </si>
  <si>
    <t>P6-GM-1-01</t>
  </si>
  <si>
    <t>P6-PO-1-01</t>
  </si>
  <si>
    <t>P6-QC-1-01</t>
  </si>
  <si>
    <t>P6-CM-1-02</t>
  </si>
  <si>
    <t>P6-WI-1-01</t>
  </si>
  <si>
    <t>P0-PO-1-01</t>
  </si>
  <si>
    <t>P2-IN-1-01</t>
  </si>
  <si>
    <t xml:space="preserve">2023 Salary vs Shipping amount </t>
  </si>
  <si>
    <t>Total salary 2023 vs 2022</t>
  </si>
  <si>
    <t>2023 Person vs Production Q'ty</t>
  </si>
  <si>
    <t>Q'ty / Person (2023 vs 2022)</t>
  </si>
  <si>
    <t>2023 Person vs Production Amount</t>
  </si>
  <si>
    <t>Production Amount / Person (2023 vs 2022)</t>
  </si>
  <si>
    <t>2023 Vina shipping amount/ person</t>
  </si>
  <si>
    <t>2023 Master Sales amount/ person</t>
  </si>
  <si>
    <t>Amount / Person (2023 vs 2022)</t>
  </si>
  <si>
    <t>Exchange rate:2023</t>
  </si>
  <si>
    <t xml:space="preserve">Ứng Lương 
Advance
</t>
  </si>
  <si>
    <t>P6 - Production Office</t>
  </si>
  <si>
    <t>P6 - QC</t>
  </si>
  <si>
    <t>P6 - WIP</t>
  </si>
  <si>
    <t>P5 - Production Office</t>
  </si>
  <si>
    <t>P5 - QC</t>
  </si>
  <si>
    <t>P4 - FB2-1</t>
  </si>
  <si>
    <t>P4 - FB2-2</t>
  </si>
  <si>
    <t>P4 - FB2-3</t>
  </si>
  <si>
    <t>P4 - FB2-4</t>
  </si>
  <si>
    <t>P4 - FB2-5</t>
  </si>
  <si>
    <t>P4 - FB2-6</t>
  </si>
  <si>
    <t>P4 - Inspection</t>
  </si>
  <si>
    <t>P4 - Packing Bag</t>
  </si>
  <si>
    <t>P4 - Production Office</t>
  </si>
  <si>
    <t>P4 - QC</t>
  </si>
  <si>
    <t>P4 - WIP</t>
  </si>
  <si>
    <t>P7 - ERP</t>
  </si>
  <si>
    <t>P7 - GC WIP</t>
  </si>
  <si>
    <t>P7 - IQC</t>
  </si>
  <si>
    <t>P7 - Maintenance</t>
  </si>
  <si>
    <t>P0 - GC WIP</t>
  </si>
  <si>
    <t>P0 - Maintenance</t>
  </si>
  <si>
    <t>P1 - Printing</t>
  </si>
  <si>
    <t>P2 - Auto HS</t>
  </si>
  <si>
    <t>P2 - J cut</t>
  </si>
  <si>
    <t>P2 - Semi HS</t>
  </si>
  <si>
    <t>P2 - Semi SC</t>
  </si>
  <si>
    <t>P2 - Turn Top</t>
  </si>
  <si>
    <t>P7 - Accountant</t>
  </si>
  <si>
    <t>P7 - GA-HR</t>
  </si>
  <si>
    <t>P7 - Import Export</t>
  </si>
  <si>
    <t>P7 - Marketing</t>
  </si>
  <si>
    <t>P7 - Purchasing</t>
  </si>
  <si>
    <t>P0 - GA-HR</t>
  </si>
  <si>
    <t>P0 - Marketing</t>
  </si>
  <si>
    <t>P0 - Purchasing</t>
  </si>
  <si>
    <t>New worker</t>
  </si>
  <si>
    <t>P5 -  Auto Paper lami Box</t>
  </si>
  <si>
    <t>P5 - Auto HS Bag</t>
  </si>
  <si>
    <t>P5 - Auto HS Box</t>
  </si>
  <si>
    <t>P5 - Auto SC Bag</t>
  </si>
  <si>
    <t>P5 - Auto SC Box</t>
  </si>
  <si>
    <t>P5 - Auto Turn Top Bag</t>
  </si>
  <si>
    <t>P5 - Box Scrape</t>
  </si>
  <si>
    <t>P5 - Cutting Bag</t>
  </si>
  <si>
    <t>P5 - Cutting Box</t>
  </si>
  <si>
    <t>P5 - Printing Machine Bag</t>
  </si>
  <si>
    <t>P5 - Printing Machine Box</t>
  </si>
  <si>
    <t>P5 - Semi HS Bag</t>
  </si>
  <si>
    <t>P5 - Semi HS Box</t>
  </si>
  <si>
    <t>P5 - Semi SC Bag</t>
  </si>
  <si>
    <t>P5 - Semi SC Box</t>
  </si>
  <si>
    <t>P5 - Semi Turn Top Bag</t>
  </si>
  <si>
    <t>P5 - WIP Bag</t>
  </si>
  <si>
    <t>P5 - WIP Box</t>
  </si>
  <si>
    <t>P0-DS-1-01</t>
  </si>
  <si>
    <t>P0-DE-1-01</t>
  </si>
  <si>
    <t>P0-FG-1-01</t>
  </si>
  <si>
    <t>P0-HR-1-01</t>
  </si>
  <si>
    <t>P0-WP-1-01</t>
  </si>
  <si>
    <t>P0-MA-1-01</t>
  </si>
  <si>
    <t>P0-MK-1-01</t>
  </si>
  <si>
    <t>P0-MW-1-01</t>
  </si>
  <si>
    <t>P0-PL-1-01</t>
  </si>
  <si>
    <t>P0-PU-1-01</t>
  </si>
  <si>
    <t>P0-QM-1-01</t>
  </si>
  <si>
    <t>P3 - AS TB 1</t>
  </si>
  <si>
    <t>P4-AS-4-04</t>
  </si>
  <si>
    <t>P5-BO-PL-1-01</t>
  </si>
  <si>
    <t>P5-BO-PL-2-01</t>
  </si>
  <si>
    <t>P5-BA-HS-1-01</t>
  </si>
  <si>
    <t>P5-BO-HS-1-01</t>
  </si>
  <si>
    <t>P5-BA-SC-1-01</t>
  </si>
  <si>
    <t>P5-BO-SC-1-01</t>
  </si>
  <si>
    <t>P5-BA-TT-1-01</t>
  </si>
  <si>
    <t>P5-BO-BS-1-01</t>
  </si>
  <si>
    <t>P5-BA-CU-1-01</t>
  </si>
  <si>
    <t>P5-BO-CU-1-01</t>
  </si>
  <si>
    <t>P5-BA-PR-1-01</t>
  </si>
  <si>
    <t>P5-BO-PR-1-01</t>
  </si>
  <si>
    <t>P5-BA-HS-2-01</t>
  </si>
  <si>
    <t>P5-BO-HS-2-01</t>
  </si>
  <si>
    <t>P5-BA-SC-2-01</t>
  </si>
  <si>
    <t>P5-BO-SC-2-01</t>
  </si>
  <si>
    <t>P5-BA-TT-2-01</t>
  </si>
  <si>
    <t>P5-BA-WI-1-01</t>
  </si>
  <si>
    <t>P5-BO-WI-1-01</t>
  </si>
  <si>
    <t>P7-AC-1-01</t>
  </si>
  <si>
    <t>P7-CA-1-01</t>
  </si>
  <si>
    <t>P7-DE-1-01</t>
  </si>
  <si>
    <t>P7-EM-1-01</t>
  </si>
  <si>
    <t>P7-FG-1-01</t>
  </si>
  <si>
    <t>P7-HR-1-01</t>
  </si>
  <si>
    <t>P7-WP-1-01</t>
  </si>
  <si>
    <t>P7-IE-1-01</t>
  </si>
  <si>
    <t>P7-QC-1-01</t>
  </si>
  <si>
    <t>P7-MA-1-01</t>
  </si>
  <si>
    <t>P7-MK-1-01</t>
  </si>
  <si>
    <t>P7-MW-1-01</t>
  </si>
  <si>
    <t>P7-MO-1-01</t>
  </si>
  <si>
    <t>P7-PU-1-01</t>
  </si>
  <si>
    <t>Exchange rate:2024</t>
  </si>
  <si>
    <t>Comparison 2024/2023</t>
  </si>
  <si>
    <t xml:space="preserve">2024 Salary vs Shipping amount </t>
  </si>
  <si>
    <t>Total salary 2024 vs 2023</t>
  </si>
  <si>
    <t>2024 Person vs Production Q'ty</t>
  </si>
  <si>
    <t>Q'ty / Person (2024 vs 2023)</t>
  </si>
  <si>
    <t>2024 Master Sales amount/ person</t>
  </si>
  <si>
    <t>2024 Vina shipping amount/ person</t>
  </si>
  <si>
    <t>13Th month bonus</t>
  </si>
  <si>
    <t>13Th Month Bonus</t>
  </si>
  <si>
    <t>Advance
Chênh lệch HĐ/ Biên bản
Paid</t>
  </si>
  <si>
    <t>Marriage leave, labor accidents leave, funeral</t>
  </si>
  <si>
    <t>P5 - Semi Paper lami Box</t>
  </si>
  <si>
    <t>P7 - OQC</t>
  </si>
  <si>
    <t>P2 - QC</t>
  </si>
  <si>
    <t>P2-QC-1-01</t>
  </si>
  <si>
    <t>P7-QC-1-02</t>
  </si>
  <si>
    <t>P8 - Lami</t>
  </si>
  <si>
    <t>P8 - Production Office</t>
  </si>
  <si>
    <t>P8-PO-1-01</t>
  </si>
  <si>
    <t>P8-LA-1-01</t>
  </si>
  <si>
    <t>Seaman</t>
  </si>
  <si>
    <t>Inside</t>
  </si>
  <si>
    <t>Outside</t>
  </si>
  <si>
    <t>Payment Transfer</t>
  </si>
  <si>
    <t>Payment Cash</t>
  </si>
  <si>
    <t>Payment cash - Ms Quyên Nurse Staff</t>
  </si>
  <si>
    <r>
      <t xml:space="preserve">Payment Transfer - </t>
    </r>
    <r>
      <rPr>
        <b/>
        <sz val="11"/>
        <color theme="1"/>
        <rFont val="Arial"/>
        <family val="2"/>
      </rPr>
      <t>Foreign</t>
    </r>
  </si>
  <si>
    <t>P8 - QC</t>
  </si>
  <si>
    <t>P8 - Sheeter</t>
  </si>
  <si>
    <t>P8 - Slitter</t>
  </si>
  <si>
    <t>P8-QC-1-01</t>
  </si>
  <si>
    <t>P8-CU-1-02</t>
  </si>
  <si>
    <t>P8-CU-1-01</t>
  </si>
  <si>
    <t>P8 - Packing</t>
  </si>
  <si>
    <t>P8-PA-1-01</t>
  </si>
  <si>
    <t>P6 - C.Box Assembly</t>
  </si>
  <si>
    <t>P6 - C.Box Auto Machine</t>
  </si>
  <si>
    <t>P6 - C.Box Body</t>
  </si>
  <si>
    <t>P6 - C.Box Semi machine</t>
  </si>
  <si>
    <t>P6 - C.Box Wing/Locking</t>
  </si>
  <si>
    <t>P6 - DR/Rigid Assembly</t>
  </si>
  <si>
    <t>P6 - DR/Rigid Auto Machine</t>
  </si>
  <si>
    <t>P6 - DR/Rigid Pulltab</t>
  </si>
  <si>
    <t>P6 - Packing Box</t>
  </si>
  <si>
    <t>P0-CL-1-01</t>
  </si>
  <si>
    <t>P3-AS-1A-01</t>
  </si>
  <si>
    <t>P3-AS-2A-05</t>
  </si>
  <si>
    <t>P4-AS-2-01</t>
  </si>
  <si>
    <t>P4-AS-3-03</t>
  </si>
  <si>
    <t>P4-AS-5-04</t>
  </si>
  <si>
    <t>P4-AS-6-01</t>
  </si>
  <si>
    <t>P6-CA-1-02</t>
  </si>
  <si>
    <t>P6-BD-1-02</t>
  </si>
  <si>
    <t>P6-CM-2-01</t>
  </si>
  <si>
    <t>P6-WL-1-01</t>
  </si>
  <si>
    <t>P6-DA-1-01</t>
  </si>
  <si>
    <t>P6-PT-1-01</t>
  </si>
  <si>
    <t>P6-PA-1-02</t>
  </si>
  <si>
    <t>P7-CL-1-01</t>
  </si>
  <si>
    <t>P7-QM-1-01</t>
  </si>
  <si>
    <t>Giữ lại</t>
  </si>
  <si>
    <t>ĐK 1 Người phụ thuộc từ tháng 10/2024</t>
  </si>
  <si>
    <t>Chi ngày 10</t>
  </si>
  <si>
    <t>Phép năm
Annual Leave</t>
  </si>
  <si>
    <t>Balance annual leave 2024</t>
  </si>
  <si>
    <t>Bình Phước, Ngày   tháng  năm 2025</t>
  </si>
  <si>
    <t>Ngày làm việc thực tế
Actual Working day</t>
  </si>
  <si>
    <t>Actual Working day</t>
  </si>
  <si>
    <t>O</t>
  </si>
  <si>
    <t>Q</t>
  </si>
  <si>
    <t>AA</t>
  </si>
  <si>
    <t>AH</t>
  </si>
  <si>
    <t>AI</t>
  </si>
  <si>
    <t>AJ</t>
  </si>
  <si>
    <t>AK</t>
  </si>
  <si>
    <t>AL</t>
  </si>
  <si>
    <t xml:space="preserve">Overtime Sunday </t>
  </si>
  <si>
    <t>Bình Phước, Ngày     tháng      năm 2025</t>
  </si>
  <si>
    <t>ID card need update new</t>
  </si>
  <si>
    <t>Increased night working hours (due to higher actual working days than last month)</t>
  </si>
  <si>
    <t xml:space="preserve">Increased night working hours (due to higher actual working days than last month)
</t>
  </si>
  <si>
    <t>C0873</t>
  </si>
  <si>
    <t>Trần Thị Kim Phấn</t>
  </si>
  <si>
    <t>Box Positioning worker</t>
  </si>
  <si>
    <t>C1007</t>
  </si>
  <si>
    <t>Nguyễn Thị Hướng</t>
  </si>
  <si>
    <t>C1009</t>
  </si>
  <si>
    <t>Hồ Thị Nga</t>
  </si>
  <si>
    <t>C10454</t>
  </si>
  <si>
    <t>Trần Thị Liên</t>
  </si>
  <si>
    <t>C10664</t>
  </si>
  <si>
    <t>Nguyễn Hoài Hận</t>
  </si>
  <si>
    <t>C10665</t>
  </si>
  <si>
    <t>Lê Thị Kiều Loan</t>
  </si>
  <si>
    <t>Normal worker</t>
  </si>
  <si>
    <t>C1074</t>
  </si>
  <si>
    <t>Phan Thị Thanh Tâm</t>
  </si>
  <si>
    <t>C11208</t>
  </si>
  <si>
    <t>Lê Thị Bích Linh</t>
  </si>
  <si>
    <t>C11863</t>
  </si>
  <si>
    <t>Trần Hải Nam</t>
  </si>
  <si>
    <t xml:space="preserve"> Stickers Box worker</t>
  </si>
  <si>
    <t>C1271</t>
  </si>
  <si>
    <t>C12741</t>
  </si>
  <si>
    <t>Nguyễn Thị Trúc Ly</t>
  </si>
  <si>
    <t>C12781</t>
  </si>
  <si>
    <t>Lê Thị Ánh Thương</t>
  </si>
  <si>
    <t>Technician worker</t>
  </si>
  <si>
    <t>C13009</t>
  </si>
  <si>
    <t>Huỳnh Thị Kiều Linh</t>
  </si>
  <si>
    <t>C13208</t>
  </si>
  <si>
    <t>Thạch Thị Diễm My</t>
  </si>
  <si>
    <t>C13602</t>
  </si>
  <si>
    <t>Dương Thị Bích Hạnh</t>
  </si>
  <si>
    <t>C14065</t>
  </si>
  <si>
    <t>Phạm Thị Xuân</t>
  </si>
  <si>
    <t>C14134</t>
  </si>
  <si>
    <t>Nguyễn Thị Thanh Huyền</t>
  </si>
  <si>
    <t>C14757</t>
  </si>
  <si>
    <t>Đỗ Út Nhánh</t>
  </si>
  <si>
    <t>C14790</t>
  </si>
  <si>
    <t>Nguyễn Thị Hằng</t>
  </si>
  <si>
    <t>C14998</t>
  </si>
  <si>
    <t>Bùi Thị Bảo Ngọc</t>
  </si>
  <si>
    <t>C15141</t>
  </si>
  <si>
    <t>Mai Thị Nhung</t>
  </si>
  <si>
    <t>C15425</t>
  </si>
  <si>
    <t>Phạm Thị Ngọc Thùy</t>
  </si>
  <si>
    <t>C15451</t>
  </si>
  <si>
    <t>Sơn Thị Cô Láp</t>
  </si>
  <si>
    <t>C15528</t>
  </si>
  <si>
    <t>Nguyễn Thị Hải</t>
  </si>
  <si>
    <t>C15830</t>
  </si>
  <si>
    <t>C16230</t>
  </si>
  <si>
    <t>Nguyễn Thị Thanh Hoa</t>
  </si>
  <si>
    <t>C16240</t>
  </si>
  <si>
    <t>Thị Sưng Ly</t>
  </si>
  <si>
    <t>C16292</t>
  </si>
  <si>
    <t>Nguyễn Thị Hoài Nhớ</t>
  </si>
  <si>
    <t>C16295</t>
  </si>
  <si>
    <t>Lê Thị Minh Trang</t>
  </si>
  <si>
    <t>C16423</t>
  </si>
  <si>
    <t>Nguyễn Thị Đào</t>
  </si>
  <si>
    <t>C16492</t>
  </si>
  <si>
    <t>Rlan Kyin</t>
  </si>
  <si>
    <t>C2317</t>
  </si>
  <si>
    <t>Trần Thị Chuyên</t>
  </si>
  <si>
    <t>Box team leader</t>
  </si>
  <si>
    <t>C2434</t>
  </si>
  <si>
    <t>Trần Thị Thu Hằng</t>
  </si>
  <si>
    <t>C3381</t>
  </si>
  <si>
    <t>Dương Phi Hùng</t>
  </si>
  <si>
    <t>C4973</t>
  </si>
  <si>
    <t>Lê Thị Kim Chi</t>
  </si>
  <si>
    <t>C6231</t>
  </si>
  <si>
    <t>Hồ Thị Là</t>
  </si>
  <si>
    <t>C6557</t>
  </si>
  <si>
    <t>C7269</t>
  </si>
  <si>
    <t>Ngô Thị Minh Hiếu</t>
  </si>
  <si>
    <t>C7706</t>
  </si>
  <si>
    <t>Lê Thị Dung</t>
  </si>
  <si>
    <t>C8049</t>
  </si>
  <si>
    <t>Đỗ Thị Ngọc Trầm</t>
  </si>
  <si>
    <t>C8444</t>
  </si>
  <si>
    <t>Nguyễn Thị Hồng Nhung</t>
  </si>
  <si>
    <t>C8994</t>
  </si>
  <si>
    <t>Nguyễn Thị Ninh</t>
  </si>
  <si>
    <t>C10851</t>
  </si>
  <si>
    <t>Trần Văn Vinh</t>
  </si>
  <si>
    <t>Auto Machine operator-B</t>
  </si>
  <si>
    <t>C11605</t>
  </si>
  <si>
    <t>Đỗ Văn Khuyến</t>
  </si>
  <si>
    <t>Auto Machine leader-A</t>
  </si>
  <si>
    <t>C11634</t>
  </si>
  <si>
    <t>Trần Văn Hoan</t>
  </si>
  <si>
    <t>Auto machine operator-B</t>
  </si>
  <si>
    <t>C12759</t>
  </si>
  <si>
    <t>Võ Văn Thành</t>
  </si>
  <si>
    <t>C13710</t>
  </si>
  <si>
    <t>Nguyễn Tiến Kỳ</t>
  </si>
  <si>
    <t>C14022</t>
  </si>
  <si>
    <t>Nguyễn Thăng Cương</t>
  </si>
  <si>
    <t>Auto Machine operator-A</t>
  </si>
  <si>
    <t>C14223</t>
  </si>
  <si>
    <t>Dương Hoàng Nam</t>
  </si>
  <si>
    <t>C14233</t>
  </si>
  <si>
    <t>Đặng Hồng Trang</t>
  </si>
  <si>
    <t>C14234</t>
  </si>
  <si>
    <t>Đỗ Văn Tâm</t>
  </si>
  <si>
    <t>C14767</t>
  </si>
  <si>
    <t>Trương Đình Sỹ</t>
  </si>
  <si>
    <t>Auto Machine sub-operator-B</t>
  </si>
  <si>
    <t>C15678</t>
  </si>
  <si>
    <t>Kiều Thị Ngọc Anh</t>
  </si>
  <si>
    <t>C15785</t>
  </si>
  <si>
    <t>Nguyễn Hữu Anh</t>
  </si>
  <si>
    <t>Auto Machine assistant-A</t>
  </si>
  <si>
    <t>C16319</t>
  </si>
  <si>
    <t>Nguyễn Thị Huệ</t>
  </si>
  <si>
    <t>C16386</t>
  </si>
  <si>
    <t>Nguyễn Thị Hồng Thắm</t>
  </si>
  <si>
    <t>C16389</t>
  </si>
  <si>
    <t>Niêng Thị Tẹ</t>
  </si>
  <si>
    <t>C16452</t>
  </si>
  <si>
    <t>Lý Thị Som</t>
  </si>
  <si>
    <t>C16478</t>
  </si>
  <si>
    <t>Nguyễn Thị Quỳnh Như</t>
  </si>
  <si>
    <t>C3818</t>
  </si>
  <si>
    <t>Đặng Tân Xuyên</t>
  </si>
  <si>
    <t>C5862</t>
  </si>
  <si>
    <t>Hồ Thị Đặng Hồng Tươi</t>
  </si>
  <si>
    <t>C6572</t>
  </si>
  <si>
    <t>Đỗ Thị Thùy Giang</t>
  </si>
  <si>
    <t>C9525</t>
  </si>
  <si>
    <t>Phạm Hồng Phong</t>
  </si>
  <si>
    <t>C10662</t>
  </si>
  <si>
    <t>Nguyễn Thị Long</t>
  </si>
  <si>
    <t>Normal Worker</t>
  </si>
  <si>
    <t>C11070</t>
  </si>
  <si>
    <t>Rah Lan Xiên</t>
  </si>
  <si>
    <t>C11698</t>
  </si>
  <si>
    <t>Nguyễn Thị Kim Loan</t>
  </si>
  <si>
    <t>C11773</t>
  </si>
  <si>
    <t>Lê Thị Kim Oanh</t>
  </si>
  <si>
    <t>C13324</t>
  </si>
  <si>
    <t>Hồ Thị Nghĩa</t>
  </si>
  <si>
    <t>C14511</t>
  </si>
  <si>
    <t>Thị Thư</t>
  </si>
  <si>
    <t>C14792</t>
  </si>
  <si>
    <t>Lâm Chưa</t>
  </si>
  <si>
    <t>C15223</t>
  </si>
  <si>
    <t>Phạm Thị Tình</t>
  </si>
  <si>
    <t>C15224</t>
  </si>
  <si>
    <t>Đỗ Thị Kim Hòa</t>
  </si>
  <si>
    <t>C15452</t>
  </si>
  <si>
    <t>Nguyễn Ngọc Ngà</t>
  </si>
  <si>
    <t>C15766</t>
  </si>
  <si>
    <t>Hồ Đức Tường</t>
  </si>
  <si>
    <t>C16097</t>
  </si>
  <si>
    <t>Lê Thị Lan</t>
  </si>
  <si>
    <t>C16234</t>
  </si>
  <si>
    <t>Đỗ Đặng Hiền Hoà</t>
  </si>
  <si>
    <t>C16293</t>
  </si>
  <si>
    <t>Thị Thia</t>
  </si>
  <si>
    <t>C16320</t>
  </si>
  <si>
    <t>Nguyễn Thị Châu</t>
  </si>
  <si>
    <t>C16367</t>
  </si>
  <si>
    <t>Nguyễn Phạm Thanh Hân</t>
  </si>
  <si>
    <t>C2669</t>
  </si>
  <si>
    <t>Trần Thị Kim Lộc</t>
  </si>
  <si>
    <t>C3082</t>
  </si>
  <si>
    <t>Ngô Thị Chi</t>
  </si>
  <si>
    <t>C3930</t>
  </si>
  <si>
    <t>Võ Thị Thanh Mai</t>
  </si>
  <si>
    <t>C5339</t>
  </si>
  <si>
    <t>Trần Thị Bạch Yến</t>
  </si>
  <si>
    <t>C5595</t>
  </si>
  <si>
    <t>Trần Văn Năng</t>
  </si>
  <si>
    <t>C5603</t>
  </si>
  <si>
    <t>Đặng Thị Thùy Dương</t>
  </si>
  <si>
    <t>C5774</t>
  </si>
  <si>
    <t>Nguyễn Thị Ngọc Tiên</t>
  </si>
  <si>
    <t>C6924</t>
  </si>
  <si>
    <t>Huỳnh Thị Tuyết Hạnh</t>
  </si>
  <si>
    <t>C7301</t>
  </si>
  <si>
    <t>Phan Kim Lư</t>
  </si>
  <si>
    <t>C9447</t>
  </si>
  <si>
    <t>Đoàn Ngọc Hồng</t>
  </si>
  <si>
    <t>C11797</t>
  </si>
  <si>
    <t>Thạch Hoàng Em</t>
  </si>
  <si>
    <t>Auto Machine operator-C</t>
  </si>
  <si>
    <t>C11814</t>
  </si>
  <si>
    <t>Điểu Nam</t>
  </si>
  <si>
    <t>C12747</t>
  </si>
  <si>
    <t>Vũ Thị Hồng Nhung</t>
  </si>
  <si>
    <t>CBox 502 worker</t>
  </si>
  <si>
    <t>C12799</t>
  </si>
  <si>
    <t>Thị Ti</t>
  </si>
  <si>
    <t>C12826</t>
  </si>
  <si>
    <t>Vũ Thị Thắm</t>
  </si>
  <si>
    <t>C13204</t>
  </si>
  <si>
    <t>Nguyễn Thị Thu Hiền</t>
  </si>
  <si>
    <t>C13320</t>
  </si>
  <si>
    <t>Lê Thị Quynh</t>
  </si>
  <si>
    <t>Semi Machine sub-operator</t>
  </si>
  <si>
    <t>C1362</t>
  </si>
  <si>
    <t>Thái Thị Thắng</t>
  </si>
  <si>
    <t>C14126</t>
  </si>
  <si>
    <t>Nguyễn Tiến Cường</t>
  </si>
  <si>
    <t>Semi Machine operator</t>
  </si>
  <si>
    <t>C14513</t>
  </si>
  <si>
    <t>Thị Trâm</t>
  </si>
  <si>
    <t>C14793</t>
  </si>
  <si>
    <t>Nguyễn Khắc Thanh</t>
  </si>
  <si>
    <t>C15379</t>
  </si>
  <si>
    <t>Cao Thị Huỳnh Như</t>
  </si>
  <si>
    <t>C15395</t>
  </si>
  <si>
    <t>Phạm Thị Quỳnh Anh</t>
  </si>
  <si>
    <t>C15624</t>
  </si>
  <si>
    <t>Lê Thị Mai</t>
  </si>
  <si>
    <t>C15713</t>
  </si>
  <si>
    <t>Hoàng Lâm Tới</t>
  </si>
  <si>
    <t>C16267</t>
  </si>
  <si>
    <t>Đỗ Cao Sơn</t>
  </si>
  <si>
    <t>C16343</t>
  </si>
  <si>
    <t>Lê Xuân Huynh</t>
  </si>
  <si>
    <t>C16396</t>
  </si>
  <si>
    <t>Nguyễn Hoàng Anh</t>
  </si>
  <si>
    <t>C16422</t>
  </si>
  <si>
    <t>Phạm Ngọc Thuý</t>
  </si>
  <si>
    <t>C16451</t>
  </si>
  <si>
    <t>Nguyễn Thị Thanh Nga</t>
  </si>
  <si>
    <t>C5825</t>
  </si>
  <si>
    <t>Nguyễn Thị Vàng</t>
  </si>
  <si>
    <t>C6375</t>
  </si>
  <si>
    <t>Nguyễn Thị Ngà</t>
  </si>
  <si>
    <t>C6382</t>
  </si>
  <si>
    <t>Trần Thị Văn</t>
  </si>
  <si>
    <t>C7844</t>
  </si>
  <si>
    <t>Thị Hạnh</t>
  </si>
  <si>
    <t>C1038</t>
  </si>
  <si>
    <t>Nguyễn Thị Thảo</t>
  </si>
  <si>
    <t>C11778</t>
  </si>
  <si>
    <t>Vũ Thị Kim Yến</t>
  </si>
  <si>
    <t>C13319</t>
  </si>
  <si>
    <t>Trịnh Thị Tỵ</t>
  </si>
  <si>
    <t>C15455</t>
  </si>
  <si>
    <t>Vũ Thị Luyến</t>
  </si>
  <si>
    <t>C15459</t>
  </si>
  <si>
    <t>Bùi Thị Bảo Nguyên</t>
  </si>
  <si>
    <t>C15460</t>
  </si>
  <si>
    <t>Đỗ Thị Ngọc Nhi</t>
  </si>
  <si>
    <t>C15483</t>
  </si>
  <si>
    <t>Lê Thị Hồng Thảo</t>
  </si>
  <si>
    <t>C15484</t>
  </si>
  <si>
    <t>Nguyễn Thị Bích Nguyệt</t>
  </si>
  <si>
    <t>C15507</t>
  </si>
  <si>
    <t>Ngũ Huệ Nhi</t>
  </si>
  <si>
    <t>C16390</t>
  </si>
  <si>
    <t>Lâm Svay</t>
  </si>
  <si>
    <t>C1837</t>
  </si>
  <si>
    <t>Võ Thị Phương Trúc</t>
  </si>
  <si>
    <t>C2382</t>
  </si>
  <si>
    <t>Lê Hoài Phương</t>
  </si>
  <si>
    <t>C3409</t>
  </si>
  <si>
    <t>Trần Thị Tùng</t>
  </si>
  <si>
    <t>C4056</t>
  </si>
  <si>
    <t>Trịnh Thị Thúy</t>
  </si>
  <si>
    <t>C5448</t>
  </si>
  <si>
    <t>Nguyễn Văn Chí</t>
  </si>
  <si>
    <t>C5494</t>
  </si>
  <si>
    <t>Vũ Thị Thanh</t>
  </si>
  <si>
    <t>C6156</t>
  </si>
  <si>
    <t>Lê Thị Nghi</t>
  </si>
  <si>
    <t>C6181</t>
  </si>
  <si>
    <t>Nguyễn Thị Trang</t>
  </si>
  <si>
    <t>C6219</t>
  </si>
  <si>
    <t>Nguyễn Thị Duyên</t>
  </si>
  <si>
    <t>C6821</t>
  </si>
  <si>
    <t>Nguyễn Thị Thu Phương</t>
  </si>
  <si>
    <t>C7265</t>
  </si>
  <si>
    <t>Ngô Thị Mỹ Nhân</t>
  </si>
  <si>
    <t>C7540</t>
  </si>
  <si>
    <t>Nguyễn Thị Lý</t>
  </si>
  <si>
    <t>C9506</t>
  </si>
  <si>
    <t>Lê Thị Lộc</t>
  </si>
  <si>
    <t>C16426</t>
  </si>
  <si>
    <t>Trần Thị Thu</t>
  </si>
  <si>
    <t>C0415</t>
  </si>
  <si>
    <t>Thân Thị Hồng Thắm</t>
  </si>
  <si>
    <t>C0880</t>
  </si>
  <si>
    <t>Tô Thị Xuân</t>
  </si>
  <si>
    <t>C10507</t>
  </si>
  <si>
    <t>Hồ Thị Hiền</t>
  </si>
  <si>
    <t>C12033</t>
  </si>
  <si>
    <t>Văn Thị Huỳnh Yến</t>
  </si>
  <si>
    <t>C12597</t>
  </si>
  <si>
    <t>Trần Thị Thu Thiện</t>
  </si>
  <si>
    <t>Inspection worker</t>
  </si>
  <si>
    <t>C12817</t>
  </si>
  <si>
    <t>Thị Hen</t>
  </si>
  <si>
    <t>C13887</t>
  </si>
  <si>
    <t>Nguyễn Đình Chuyển</t>
  </si>
  <si>
    <t>C14424</t>
  </si>
  <si>
    <t>Lê Minh Minh</t>
  </si>
  <si>
    <t>C14514</t>
  </si>
  <si>
    <t>Hồng Thị Thúy Hoa</t>
  </si>
  <si>
    <t>C15478</t>
  </si>
  <si>
    <t>Nguyễn Thanh Hằng</t>
  </si>
  <si>
    <t>C15499</t>
  </si>
  <si>
    <t>Nguyễn Quốc Thuần</t>
  </si>
  <si>
    <t>C15512</t>
  </si>
  <si>
    <t>Huỳnh Thị Tú Bình</t>
  </si>
  <si>
    <t>C15518</t>
  </si>
  <si>
    <t>Mai Ngọc Chăm</t>
  </si>
  <si>
    <t>C15623</t>
  </si>
  <si>
    <t>Nguyễn Thị Phương Thảo</t>
  </si>
  <si>
    <t>C15634</t>
  </si>
  <si>
    <t>Ngô Thị Giàu</t>
  </si>
  <si>
    <t>C15707</t>
  </si>
  <si>
    <t>Lê Thị Hồng Trang</t>
  </si>
  <si>
    <t>C16376</t>
  </si>
  <si>
    <t>Thị Minh</t>
  </si>
  <si>
    <t>C16397</t>
  </si>
  <si>
    <t>Nguyễn Thị Ngọc Lý</t>
  </si>
  <si>
    <t>Box Scrape worker</t>
  </si>
  <si>
    <t>C16425</t>
  </si>
  <si>
    <t>Điểu Hy</t>
  </si>
  <si>
    <t>C16461</t>
  </si>
  <si>
    <t>Phạm Thị Hồng Thư</t>
  </si>
  <si>
    <t>C16462</t>
  </si>
  <si>
    <t>Nguyễn Hoàng Phương Thảo</t>
  </si>
  <si>
    <t>C16480</t>
  </si>
  <si>
    <t>Thị P Lướt</t>
  </si>
  <si>
    <t>C16518</t>
  </si>
  <si>
    <t>Nguyễn Thị Thu Thủy</t>
  </si>
  <si>
    <t>C16521</t>
  </si>
  <si>
    <t>Nguyễn Ngọc Hạnh</t>
  </si>
  <si>
    <t>C16567</t>
  </si>
  <si>
    <t>Thị Trinh</t>
  </si>
  <si>
    <t>C16569</t>
  </si>
  <si>
    <t>Điểu Thị Đăng Ly</t>
  </si>
  <si>
    <t>C2007</t>
  </si>
  <si>
    <t>Chu Thị Lan Hương</t>
  </si>
  <si>
    <t>C2328</t>
  </si>
  <si>
    <t>Trần Thị Thanh Tâm</t>
  </si>
  <si>
    <t>C3425</t>
  </si>
  <si>
    <t>Nguyễn Thị Phương</t>
  </si>
  <si>
    <t>C5164</t>
  </si>
  <si>
    <t>Ngô Thị Luyến</t>
  </si>
  <si>
    <t>C5337</t>
  </si>
  <si>
    <t>Nguyễn Thị Lượng</t>
  </si>
  <si>
    <t>C5619</t>
  </si>
  <si>
    <t>Lê Thị Hiên</t>
  </si>
  <si>
    <t>C5625</t>
  </si>
  <si>
    <t>Nguyễn Thị Ngọc Lụa</t>
  </si>
  <si>
    <t>C5790</t>
  </si>
  <si>
    <t>Trần Thanh Thảo</t>
  </si>
  <si>
    <t>C6372</t>
  </si>
  <si>
    <t>Phạm Thị Thanh Trang</t>
  </si>
  <si>
    <t>C6763</t>
  </si>
  <si>
    <t>Nguyễn Thị Diệp Trinh</t>
  </si>
  <si>
    <t>C6889</t>
  </si>
  <si>
    <t>Thị Yến</t>
  </si>
  <si>
    <t>C7256</t>
  </si>
  <si>
    <t>Trần Văn Tưởng</t>
  </si>
  <si>
    <t>C7757</t>
  </si>
  <si>
    <t>Lê Thị Kim Tuyền</t>
  </si>
  <si>
    <t>C0871</t>
  </si>
  <si>
    <t>Vũ Thị Lũng</t>
  </si>
  <si>
    <t>C10608</t>
  </si>
  <si>
    <t>Nguyễn Thị Phượng</t>
  </si>
  <si>
    <t>C11011</t>
  </si>
  <si>
    <t>Kiều Minh Tâm</t>
  </si>
  <si>
    <t>C11167</t>
  </si>
  <si>
    <t>Trần Thị Hải Vân</t>
  </si>
  <si>
    <t>C11168</t>
  </si>
  <si>
    <t>Tăng Văn Trưởng</t>
  </si>
  <si>
    <t>C12698</t>
  </si>
  <si>
    <t>Kim Việt</t>
  </si>
  <si>
    <t>Auto Machine assistant-AA</t>
  </si>
  <si>
    <t>C13367</t>
  </si>
  <si>
    <t>Vũ Ngọc Bé</t>
  </si>
  <si>
    <t>C14224</t>
  </si>
  <si>
    <t>Lê Ngọc Diễm</t>
  </si>
  <si>
    <t>C14496</t>
  </si>
  <si>
    <t>Huỳnh Minh Toàn</t>
  </si>
  <si>
    <t>C14525</t>
  </si>
  <si>
    <t>Lâm Hồng Phước</t>
  </si>
  <si>
    <t>Packing worker</t>
  </si>
  <si>
    <t>C2372</t>
  </si>
  <si>
    <t>Trần Thị Bắc</t>
  </si>
  <si>
    <t>C3320</t>
  </si>
  <si>
    <t>Vũ Thị Khuyên</t>
  </si>
  <si>
    <t>C3815</t>
  </si>
  <si>
    <t>Lường Thị Thức</t>
  </si>
  <si>
    <t>C4471</t>
  </si>
  <si>
    <t>Lưu Thị Thanh Nga</t>
  </si>
  <si>
    <t>C4552</t>
  </si>
  <si>
    <t>Bùi Mai Ngọc Phương</t>
  </si>
  <si>
    <t>C4662</t>
  </si>
  <si>
    <t>Thân Thị Tiếng</t>
  </si>
  <si>
    <t>C5010</t>
  </si>
  <si>
    <t>Nguyễn Thị Hồng Thi</t>
  </si>
  <si>
    <t>C5314</t>
  </si>
  <si>
    <t>Trần Thị Lan</t>
  </si>
  <si>
    <t>C5738</t>
  </si>
  <si>
    <t>Lê Tiến Thành</t>
  </si>
  <si>
    <t>Auto Machine leader-AA</t>
  </si>
  <si>
    <t>C5950</t>
  </si>
  <si>
    <t>Trần Thị Mỹ Châu</t>
  </si>
  <si>
    <t>C6075</t>
  </si>
  <si>
    <t>Nguyễn Văn Hậu</t>
  </si>
  <si>
    <t>C6615</t>
  </si>
  <si>
    <t>Nguyễn Văn Hải</t>
  </si>
  <si>
    <t>C7984</t>
  </si>
  <si>
    <t>Nguyễn Văn Hồng Hiếu</t>
  </si>
  <si>
    <t>C0823</t>
  </si>
  <si>
    <t>Nguyễn Thị Sen</t>
  </si>
  <si>
    <t>DRBox 502 worker</t>
  </si>
  <si>
    <t>C13076</t>
  </si>
  <si>
    <t>Lê Quang Long</t>
  </si>
  <si>
    <t>C13318</t>
  </si>
  <si>
    <t>C1441</t>
  </si>
  <si>
    <t>Dư Thị Hà</t>
  </si>
  <si>
    <t>C14510</t>
  </si>
  <si>
    <t>Võ Thị Thanh Thúy</t>
  </si>
  <si>
    <t>C15247</t>
  </si>
  <si>
    <t>Phạm Tú Anh</t>
  </si>
  <si>
    <t>C15248</t>
  </si>
  <si>
    <t>Phạm Thị Trâm Anh</t>
  </si>
  <si>
    <t>C15454</t>
  </si>
  <si>
    <t>Phạm Thị Bông</t>
  </si>
  <si>
    <t>C16358</t>
  </si>
  <si>
    <t>Lê Thị Hằng</t>
  </si>
  <si>
    <t>C2426</t>
  </si>
  <si>
    <t>Tô Mỹ Trang</t>
  </si>
  <si>
    <t>C3942</t>
  </si>
  <si>
    <t>Đỗ Thị Hạnh Phúc</t>
  </si>
  <si>
    <t>C4642</t>
  </si>
  <si>
    <t>Nguyễn Thụy Vũ Thảo</t>
  </si>
  <si>
    <t>C5408</t>
  </si>
  <si>
    <t>La Thị Huệ</t>
  </si>
  <si>
    <t>C5587</t>
  </si>
  <si>
    <t>Nguyễn Thị Lệ Hằng</t>
  </si>
  <si>
    <t>C5621</t>
  </si>
  <si>
    <t>Lê Thị Liên</t>
  </si>
  <si>
    <t>C6142</t>
  </si>
  <si>
    <t>Võ Thị Hồng Tiên</t>
  </si>
  <si>
    <t>Drill worker</t>
  </si>
  <si>
    <t>C7538</t>
  </si>
  <si>
    <t>Trần Thị Hoàng Oanh</t>
  </si>
  <si>
    <t>C7693</t>
  </si>
  <si>
    <t>Lê Thị Phượng</t>
  </si>
  <si>
    <t>C14791</t>
  </si>
  <si>
    <t>Nguyễn Thanh Sang</t>
  </si>
  <si>
    <t>C6119</t>
  </si>
  <si>
    <t>Phạm Trường Giang</t>
  </si>
  <si>
    <t>C10587</t>
  </si>
  <si>
    <t>Nguyễn Văn Tài</t>
  </si>
  <si>
    <t>C10660</t>
  </si>
  <si>
    <t>Đoàn Văn Minh</t>
  </si>
  <si>
    <t>C10823</t>
  </si>
  <si>
    <t>Phan Thị Hến</t>
  </si>
  <si>
    <t>C10984</t>
  </si>
  <si>
    <t>Phan Đại Học</t>
  </si>
  <si>
    <t>C11323</t>
  </si>
  <si>
    <t>Nguyễn Thị Thu Dung</t>
  </si>
  <si>
    <t>C11552</t>
  </si>
  <si>
    <t>Thạch Thị Xà Qui</t>
  </si>
  <si>
    <t>C11647</t>
  </si>
  <si>
    <t>Đặng Thị Kim Liên</t>
  </si>
  <si>
    <t>Box Packing leader</t>
  </si>
  <si>
    <t>C11865</t>
  </si>
  <si>
    <t>Điểu Thị Hồng Uyên</t>
  </si>
  <si>
    <t>C11904</t>
  </si>
  <si>
    <t>Bùi Văn Sinh</t>
  </si>
  <si>
    <t>C11909</t>
  </si>
  <si>
    <t>Nguyễn Thị Phùng</t>
  </si>
  <si>
    <t>C12035</t>
  </si>
  <si>
    <t>Điểu Bang</t>
  </si>
  <si>
    <t>C12081</t>
  </si>
  <si>
    <t>Nguyễn Thị Kim Yến</t>
  </si>
  <si>
    <t>C13790</t>
  </si>
  <si>
    <t>Ngô Văn Khả</t>
  </si>
  <si>
    <t>C13815</t>
  </si>
  <si>
    <t>Kiều Minh Chí</t>
  </si>
  <si>
    <t>C14239</t>
  </si>
  <si>
    <t>Huỳnh Ngọc Tuấn</t>
  </si>
  <si>
    <t>C14240</t>
  </si>
  <si>
    <t>Phan Thị Oanh</t>
  </si>
  <si>
    <t>C14982</t>
  </si>
  <si>
    <t>Phạm Thị Ngọc Anh</t>
  </si>
  <si>
    <t>C15449</t>
  </si>
  <si>
    <t>Nguyễn Thị Kim Mỵ</t>
  </si>
  <si>
    <t>C15506</t>
  </si>
  <si>
    <t>Trần Thị Hoàng Thương</t>
  </si>
  <si>
    <t>C15603</t>
  </si>
  <si>
    <t>Thạch Thị Thuỷ Tiên</t>
  </si>
  <si>
    <t>C15637</t>
  </si>
  <si>
    <t>Dư Văn Quang</t>
  </si>
  <si>
    <t>C16096</t>
  </si>
  <si>
    <t>Phan Phi Long</t>
  </si>
  <si>
    <t>C16136</t>
  </si>
  <si>
    <t>Nguyễn Thị Kim Tuyền</t>
  </si>
  <si>
    <t>C16235</t>
  </si>
  <si>
    <t>Lâm Thị Như Quỳnh</t>
  </si>
  <si>
    <t>C16459</t>
  </si>
  <si>
    <t>Huỳnh Văn Hội</t>
  </si>
  <si>
    <t>C16479</t>
  </si>
  <si>
    <t>Trần Thị Bích Phượng</t>
  </si>
  <si>
    <t>C4644</t>
  </si>
  <si>
    <t>Phạm Thị Phương Dung</t>
  </si>
  <si>
    <t>C5776</t>
  </si>
  <si>
    <t>Lê Thị Lưu</t>
  </si>
  <si>
    <t>C6325</t>
  </si>
  <si>
    <t>Nguyễn Thị Hồng</t>
  </si>
  <si>
    <t>C6820</t>
  </si>
  <si>
    <t>Nguyễn Bá Chất</t>
  </si>
  <si>
    <t>C7626</t>
  </si>
  <si>
    <t>Nguyễn Kim Tho</t>
  </si>
  <si>
    <t>C8050</t>
  </si>
  <si>
    <t>Trần Thị Bé</t>
  </si>
  <si>
    <t>C8278</t>
  </si>
  <si>
    <t>Nguyễn Minh Linh</t>
  </si>
  <si>
    <t>C11922</t>
  </si>
  <si>
    <t>Nguyễn Thị Hồng Thuận</t>
  </si>
  <si>
    <t>Factory vice manager</t>
  </si>
  <si>
    <t>Factory manager</t>
  </si>
  <si>
    <t>C5606</t>
  </si>
  <si>
    <t>Nguyễn Thị Liên</t>
  </si>
  <si>
    <t xml:space="preserve">Factory assistant </t>
  </si>
  <si>
    <t>C6063</t>
  </si>
  <si>
    <t>Đồng Thị Thu Hiền</t>
  </si>
  <si>
    <t>C13547</t>
  </si>
  <si>
    <t>Nguyễn Thị Cẩm Tiên</t>
  </si>
  <si>
    <t>QC Worker</t>
  </si>
  <si>
    <t>C13762</t>
  </si>
  <si>
    <t>Nguyễn Thị Tuyết Ngân</t>
  </si>
  <si>
    <t>QC worker</t>
  </si>
  <si>
    <t>C15453</t>
  </si>
  <si>
    <t>Đặng Vũ Thảo Huyền</t>
  </si>
  <si>
    <t>C15906</t>
  </si>
  <si>
    <t>Phạm Thị Thu Thương</t>
  </si>
  <si>
    <t>C15959</t>
  </si>
  <si>
    <t>Khiếu Thị Hoàng Vân</t>
  </si>
  <si>
    <t>C16460</t>
  </si>
  <si>
    <t>Hà Nguyễn Tấn Trung</t>
  </si>
  <si>
    <t>C2982</t>
  </si>
  <si>
    <t>Đỗ Thị Nga</t>
  </si>
  <si>
    <t>C6248</t>
  </si>
  <si>
    <t>Huỳnh Văn Mẫu Tám</t>
  </si>
  <si>
    <t>Box QC leader</t>
  </si>
  <si>
    <t>C14461</t>
  </si>
  <si>
    <t>Nguyễn Ngọc Tùng</t>
  </si>
  <si>
    <t>WIP worker</t>
  </si>
  <si>
    <t>C15431</t>
  </si>
  <si>
    <t>Lê Thanh Hiền</t>
  </si>
  <si>
    <t>Auto Machine sub-operator-A</t>
  </si>
  <si>
    <t>C15564</t>
  </si>
  <si>
    <t>Lê Văn Nhớ</t>
  </si>
  <si>
    <t>Auto Machine Assistant-A</t>
  </si>
  <si>
    <t>C15953</t>
  </si>
  <si>
    <t>Nguyễn Lương Thành</t>
  </si>
  <si>
    <t>Gravure Printing operator</t>
  </si>
  <si>
    <t>C16455</t>
  </si>
  <si>
    <t>Keo Đinh Thành</t>
  </si>
  <si>
    <t>C14632</t>
  </si>
  <si>
    <t>Nguyễn Chính Tín</t>
  </si>
  <si>
    <t>C15912</t>
  </si>
  <si>
    <t>Dương Kim Đỗ</t>
  </si>
  <si>
    <t>C13485</t>
  </si>
  <si>
    <t>Hồ Vĩnh Bình</t>
  </si>
  <si>
    <t>Lab Staff</t>
  </si>
  <si>
    <t>C16068</t>
  </si>
  <si>
    <t>Trần Thị Thảo Sương</t>
  </si>
  <si>
    <t>C10711</t>
  </si>
  <si>
    <t>Nguyễn Mạnh Hùng</t>
  </si>
  <si>
    <t>C15964</t>
  </si>
  <si>
    <t>Võ Thị Thanh Vân</t>
  </si>
  <si>
    <t>Auto Machine sub-operator-C</t>
  </si>
  <si>
    <t>C15998</t>
  </si>
  <si>
    <t>Lưu Thị Thu Hà</t>
  </si>
  <si>
    <t>C16066</t>
  </si>
  <si>
    <t>Đàm Văn Long</t>
  </si>
  <si>
    <t>C16436</t>
  </si>
  <si>
    <t>Châu Khắc Cường</t>
  </si>
  <si>
    <t>C16123</t>
  </si>
  <si>
    <t>Quách Văn Hiền</t>
  </si>
  <si>
    <t>C13358</t>
  </si>
  <si>
    <t>Phan Hồ Hải</t>
  </si>
  <si>
    <t>Auto Machine Operator-C</t>
  </si>
  <si>
    <t>C2287</t>
  </si>
  <si>
    <t>Trần Văn Dũng</t>
  </si>
  <si>
    <t>Auto Machine leader-C</t>
  </si>
  <si>
    <t>C7226</t>
  </si>
  <si>
    <t>Võ Minh Thủ</t>
  </si>
  <si>
    <t>C7344</t>
  </si>
  <si>
    <t>Lê Văn Mạnh</t>
  </si>
  <si>
    <t>Auto machine operator-C</t>
  </si>
  <si>
    <t>C13934</t>
  </si>
  <si>
    <t>Mai Đình Toàn</t>
  </si>
  <si>
    <t>C14085</t>
  </si>
  <si>
    <t>Đỗ Minh Trí</t>
  </si>
  <si>
    <t>C14556</t>
  </si>
  <si>
    <t>Lê Thanh Hải</t>
  </si>
  <si>
    <t>C15876</t>
  </si>
  <si>
    <t>Nguyễn Lê Lai</t>
  </si>
  <si>
    <t>C15948</t>
  </si>
  <si>
    <t>Nguyễn Thanh Tuấn</t>
  </si>
  <si>
    <t>C16091</t>
  </si>
  <si>
    <t>Lâm Văn Xom</t>
  </si>
  <si>
    <t>Auto Machine assistant-B</t>
  </si>
  <si>
    <t>C16152</t>
  </si>
  <si>
    <t>Nguyễn Thanh Tâm</t>
  </si>
  <si>
    <t>C16418</t>
  </si>
  <si>
    <t>Phan Minh Thành</t>
  </si>
  <si>
    <t>C16427</t>
  </si>
  <si>
    <t>Lê Tiến Phúc</t>
  </si>
  <si>
    <t>C16428</t>
  </si>
  <si>
    <t>Lê Văn Định</t>
  </si>
  <si>
    <t>C5842</t>
  </si>
  <si>
    <t>Dương Quốc Huỳnh</t>
  </si>
  <si>
    <t>Auto Machine leader-B</t>
  </si>
  <si>
    <t>C6004</t>
  </si>
  <si>
    <t>Điểu Đông</t>
  </si>
  <si>
    <t>C7190</t>
  </si>
  <si>
    <t>Lê Hữu Nhân</t>
  </si>
  <si>
    <t>C0718</t>
  </si>
  <si>
    <t>Mai Thị Bưởi</t>
  </si>
  <si>
    <t>Auto Machine vice leader-C</t>
  </si>
  <si>
    <t>C13306</t>
  </si>
  <si>
    <t>Nguyễn Quang Linh</t>
  </si>
  <si>
    <t>C15575</t>
  </si>
  <si>
    <t>Điểu Trung Thành</t>
  </si>
  <si>
    <t>C4480</t>
  </si>
  <si>
    <t>Nguyễn Thị Kim</t>
  </si>
  <si>
    <t>Auto machine leader-C</t>
  </si>
  <si>
    <t>C15330</t>
  </si>
  <si>
    <t>Bùi Văn Hải</t>
  </si>
  <si>
    <t>C15372</t>
  </si>
  <si>
    <t>Lê Văn Hưng</t>
  </si>
  <si>
    <t>C15633</t>
  </si>
  <si>
    <t>Đỗ Minh Tâm</t>
  </si>
  <si>
    <t>C16365</t>
  </si>
  <si>
    <t>Trần Phước Bình</t>
  </si>
  <si>
    <t>C7142</t>
  </si>
  <si>
    <t>Nguyễn Văn Nguyên</t>
  </si>
  <si>
    <t>C12454</t>
  </si>
  <si>
    <t>Đỗ Thành Công</t>
  </si>
  <si>
    <t>C12592</t>
  </si>
  <si>
    <t>Nguyễn Phương Bình</t>
  </si>
  <si>
    <t>C12615</t>
  </si>
  <si>
    <t>Bùi Văn Có</t>
  </si>
  <si>
    <t>C12639</t>
  </si>
  <si>
    <t>Nguyễn Văn Hưng</t>
  </si>
  <si>
    <t>C14370</t>
  </si>
  <si>
    <t>Dương Quốc Anh</t>
  </si>
  <si>
    <t>C14591</t>
  </si>
  <si>
    <t>Phan Quốc Hưng</t>
  </si>
  <si>
    <t>C16074</t>
  </si>
  <si>
    <t>Lâm Điểu Dương</t>
  </si>
  <si>
    <t>C16420</t>
  </si>
  <si>
    <t>Lý Tiết Thắng</t>
  </si>
  <si>
    <t>C16448</t>
  </si>
  <si>
    <t>Đỗ Văn Nam</t>
  </si>
  <si>
    <t>C16481</t>
  </si>
  <si>
    <t>Trần Thiện Tâm</t>
  </si>
  <si>
    <t>C16496</t>
  </si>
  <si>
    <t>Nguyễn Thành Luân</t>
  </si>
  <si>
    <t>C16545</t>
  </si>
  <si>
    <t>Tạ Khánh Duy</t>
  </si>
  <si>
    <t>C6000</t>
  </si>
  <si>
    <t>Lê Văn Thụ</t>
  </si>
  <si>
    <t>C7219</t>
  </si>
  <si>
    <t>Điểu Thanh Hải</t>
  </si>
  <si>
    <t>C8054</t>
  </si>
  <si>
    <t>Trương Mạnh Hùng</t>
  </si>
  <si>
    <t>C10963</t>
  </si>
  <si>
    <t>Phạm Văn Tuấn</t>
  </si>
  <si>
    <t>C14529</t>
  </si>
  <si>
    <t>Lê Quốc Việt</t>
  </si>
  <si>
    <t>C15628</t>
  </si>
  <si>
    <t>Lê Văn An Toàn</t>
  </si>
  <si>
    <t>C15629</t>
  </si>
  <si>
    <t>Nguyễn Hoàng Huy</t>
  </si>
  <si>
    <t>C15630</t>
  </si>
  <si>
    <t>Điểu Trung Nghĩa</t>
  </si>
  <si>
    <t>C15910</t>
  </si>
  <si>
    <t>Vũ Văn Kỳ</t>
  </si>
  <si>
    <t>C15921</t>
  </si>
  <si>
    <t>Bùi Hữu Thương</t>
  </si>
  <si>
    <t>Auto Machine assistant-C</t>
  </si>
  <si>
    <t>C15932</t>
  </si>
  <si>
    <t>Hoàng Văn Hà</t>
  </si>
  <si>
    <t>C16137</t>
  </si>
  <si>
    <t>Nguyễn Văn Chất</t>
  </si>
  <si>
    <t>C16434</t>
  </si>
  <si>
    <t>A Lại</t>
  </si>
  <si>
    <t>C16435</t>
  </si>
  <si>
    <t>Nguyễn Văn Cường</t>
  </si>
  <si>
    <t>C16483</t>
  </si>
  <si>
    <t>Điểu Bơ</t>
  </si>
  <si>
    <t>C7149</t>
  </si>
  <si>
    <t>Hồ Minh Hảo</t>
  </si>
  <si>
    <t>C12452</t>
  </si>
  <si>
    <t>Mai Văn Thọ</t>
  </si>
  <si>
    <t>C15241</t>
  </si>
  <si>
    <t>Phan Thành Phong</t>
  </si>
  <si>
    <t>C15523</t>
  </si>
  <si>
    <t>Nguyễn Xuân Ngọ</t>
  </si>
  <si>
    <t>C15577</t>
  </si>
  <si>
    <t>Vũ Thị Xuân</t>
  </si>
  <si>
    <t>C16078</t>
  </si>
  <si>
    <t>Thị Kim Tiên</t>
  </si>
  <si>
    <t>C16206</t>
  </si>
  <si>
    <t>Nguyễn Lâm Hào</t>
  </si>
  <si>
    <t>C16229</t>
  </si>
  <si>
    <t>Trần Văn Tân</t>
  </si>
  <si>
    <t>C16237</t>
  </si>
  <si>
    <t>Điểu Cảnh</t>
  </si>
  <si>
    <t>C16291</t>
  </si>
  <si>
    <t>Sơn Thanh</t>
  </si>
  <si>
    <t>C16430</t>
  </si>
  <si>
    <t>Trần Thị Kim Loan</t>
  </si>
  <si>
    <t>C16431</t>
  </si>
  <si>
    <t>Trần Anh Tài</t>
  </si>
  <si>
    <t>C1315</t>
  </si>
  <si>
    <t>Lưu Thị Làn</t>
  </si>
  <si>
    <t>Factory cleaner</t>
  </si>
  <si>
    <t>C13714</t>
  </si>
  <si>
    <t>Đỗ Minh Hiếu</t>
  </si>
  <si>
    <t>C14432</t>
  </si>
  <si>
    <t>Ngô Văn Kiệt</t>
  </si>
  <si>
    <t>C14640</t>
  </si>
  <si>
    <t>Nguyễn Minh Hoàng</t>
  </si>
  <si>
    <t>C15716</t>
  </si>
  <si>
    <t>Trần Huy Sơn</t>
  </si>
  <si>
    <t>C15909</t>
  </si>
  <si>
    <t>Nguyễn Hoàng Phi</t>
  </si>
  <si>
    <t>C15933</t>
  </si>
  <si>
    <t>Lê Nguyễn Anh Tuấn</t>
  </si>
  <si>
    <t>C16081</t>
  </si>
  <si>
    <t>Lâm Xam Bô</t>
  </si>
  <si>
    <t>C16218</t>
  </si>
  <si>
    <t>Nguyễn Văn Quý</t>
  </si>
  <si>
    <t>C6164</t>
  </si>
  <si>
    <t>Trần Việt Hùng</t>
  </si>
  <si>
    <t>C7152</t>
  </si>
  <si>
    <t>Nguyễn Hồng Phong</t>
  </si>
  <si>
    <t>C14433</t>
  </si>
  <si>
    <t>Phan Thành Tài</t>
  </si>
  <si>
    <t>C15215</t>
  </si>
  <si>
    <t>Phan Thanh Tùng</t>
  </si>
  <si>
    <t>C15705</t>
  </si>
  <si>
    <t>Lê Bình Đông</t>
  </si>
  <si>
    <t>C15750</t>
  </si>
  <si>
    <t>Đỗ Nhật Minh</t>
  </si>
  <si>
    <t>C16495</t>
  </si>
  <si>
    <t>Phan Văn Tuấn</t>
  </si>
  <si>
    <t>C16546</t>
  </si>
  <si>
    <t>Hoàng Văn Chánh</t>
  </si>
  <si>
    <t>C2236</t>
  </si>
  <si>
    <t>Nguyễn Văn Tiến</t>
  </si>
  <si>
    <t>C6794</t>
  </si>
  <si>
    <t>Lê Văn Điểm</t>
  </si>
  <si>
    <t>C13990</t>
  </si>
  <si>
    <t>Nguyễn Anh Tài</t>
  </si>
  <si>
    <t>Printing machine operator - L2</t>
  </si>
  <si>
    <t>C13113</t>
  </si>
  <si>
    <t>Phạm Minh Trí</t>
  </si>
  <si>
    <t>Printing machine sub operator - L2</t>
  </si>
  <si>
    <t>C15409</t>
  </si>
  <si>
    <t>Nguyễn Văn Hiếu</t>
  </si>
  <si>
    <t>Printing machine operator - Flexo</t>
  </si>
  <si>
    <t>C15987</t>
  </si>
  <si>
    <t>Lưu Thanh Minh</t>
  </si>
  <si>
    <t>Printing machine sub operator - Flexo</t>
  </si>
  <si>
    <t>C1306</t>
  </si>
  <si>
    <t>Nguyễn Thị Thanh Mỹ</t>
  </si>
  <si>
    <t>Plan staff</t>
  </si>
  <si>
    <t>Trần Văn Hoài</t>
  </si>
  <si>
    <t>C14762</t>
  </si>
  <si>
    <t>Bùi Thị Yến Thu</t>
  </si>
  <si>
    <t>C4110</t>
  </si>
  <si>
    <t>Đàm Thị Thủy</t>
  </si>
  <si>
    <t>C15710</t>
  </si>
  <si>
    <t>Văn Thị Vũ Thường</t>
  </si>
  <si>
    <t>Bag QC vice leader</t>
  </si>
  <si>
    <t>C15937</t>
  </si>
  <si>
    <t>Lê Thị Cẩm Nhung</t>
  </si>
  <si>
    <t>C16417</t>
  </si>
  <si>
    <t>Huỳnh Thị Thu Hương</t>
  </si>
  <si>
    <t>C16447</t>
  </si>
  <si>
    <t>Võ Thị Bích Ngọc</t>
  </si>
  <si>
    <t>C2079</t>
  </si>
  <si>
    <t>Huỳnh Mẫu Bảy</t>
  </si>
  <si>
    <t>Bag QC leader</t>
  </si>
  <si>
    <t>C5204</t>
  </si>
  <si>
    <t>Lê Mộng Hằng</t>
  </si>
  <si>
    <t>C5531</t>
  </si>
  <si>
    <t>Vũ Thị Phương</t>
  </si>
  <si>
    <t>C13967</t>
  </si>
  <si>
    <t>Lê Thị Huỳnh Như</t>
  </si>
  <si>
    <t>C1478</t>
  </si>
  <si>
    <t>Nguyễn Thị Ngọc Lan</t>
  </si>
  <si>
    <t>Semi machine operator</t>
  </si>
  <si>
    <t>C15232</t>
  </si>
  <si>
    <t>Nguyễn Thị Thu</t>
  </si>
  <si>
    <t>C15625</t>
  </si>
  <si>
    <t>Phan Ngọc Hương</t>
  </si>
  <si>
    <t>C15715</t>
  </si>
  <si>
    <t>Thị Kim Chi</t>
  </si>
  <si>
    <t>C15842</t>
  </si>
  <si>
    <t>Trần Thị Mỹ Xuyên</t>
  </si>
  <si>
    <t>C15843</t>
  </si>
  <si>
    <t>Huỳnh Thị Cẩm Tiên</t>
  </si>
  <si>
    <t>C15845</t>
  </si>
  <si>
    <t>Phạm Văn Giào</t>
  </si>
  <si>
    <t>C15955</t>
  </si>
  <si>
    <t>C16075</t>
  </si>
  <si>
    <t>Điểu Phước</t>
  </si>
  <si>
    <t>C16202</t>
  </si>
  <si>
    <t>C16457</t>
  </si>
  <si>
    <t>Lê Thị Kiều Oanh</t>
  </si>
  <si>
    <t>C5432</t>
  </si>
  <si>
    <t>Phạm Thị Minh Hiền</t>
  </si>
  <si>
    <t>C5433</t>
  </si>
  <si>
    <t>Trần Thị Trinh Tùy</t>
  </si>
  <si>
    <t>C7968</t>
  </si>
  <si>
    <t>Phạm Thị Phương Thảo</t>
  </si>
  <si>
    <t>C9333</t>
  </si>
  <si>
    <t>Lê Thị Thêm</t>
  </si>
  <si>
    <t>C11871</t>
  </si>
  <si>
    <t>Lê Thị Thanh Giàu</t>
  </si>
  <si>
    <t>C13251</t>
  </si>
  <si>
    <t>Nguyễn Thị Thu Trang</t>
  </si>
  <si>
    <t>C13274</t>
  </si>
  <si>
    <t>Lê Thị Trang</t>
  </si>
  <si>
    <t>C13357</t>
  </si>
  <si>
    <t>Trần Thị Thúy Quyên</t>
  </si>
  <si>
    <t>C13909</t>
  </si>
  <si>
    <t>Dư Thị Nhung</t>
  </si>
  <si>
    <t>C15826</t>
  </si>
  <si>
    <t>Lê Thị Ngọc Thảo</t>
  </si>
  <si>
    <t>C15829</t>
  </si>
  <si>
    <t>Đặng Thị ALyNa</t>
  </si>
  <si>
    <t>C15994</t>
  </si>
  <si>
    <t>Nguyễn Thị Thanh Hiên</t>
  </si>
  <si>
    <t>C16022</t>
  </si>
  <si>
    <t>Trần Thị Tuyền Trinh</t>
  </si>
  <si>
    <t>C16089</t>
  </si>
  <si>
    <t>Lương Thị Kim Huệ</t>
  </si>
  <si>
    <t>C16256</t>
  </si>
  <si>
    <t>Trần Thị Thoa</t>
  </si>
  <si>
    <t>C2832</t>
  </si>
  <si>
    <t>Trần Thị Vân Chi</t>
  </si>
  <si>
    <t>C3894</t>
  </si>
  <si>
    <t>Nguyễn Thị Thanh</t>
  </si>
  <si>
    <t>C5156</t>
  </si>
  <si>
    <t>Trần Thị Vân Phương</t>
  </si>
  <si>
    <t>C6482</t>
  </si>
  <si>
    <t>Hoàng Thị Cúc</t>
  </si>
  <si>
    <t>C9048</t>
  </si>
  <si>
    <t>THỊ THẮM</t>
  </si>
  <si>
    <t>C10515</t>
  </si>
  <si>
    <t>Trần Thị Nhung</t>
  </si>
  <si>
    <t>C14430</t>
  </si>
  <si>
    <t>Nguyễn Thủy Tiên</t>
  </si>
  <si>
    <t>C15417</t>
  </si>
  <si>
    <t>Võ Thị Mỹ Dung</t>
  </si>
  <si>
    <t>C15418</t>
  </si>
  <si>
    <t>Trần Minh Phát</t>
  </si>
  <si>
    <t>C15919</t>
  </si>
  <si>
    <t>Lê Thị Yên</t>
  </si>
  <si>
    <t>C16004</t>
  </si>
  <si>
    <t>Nguyễn Thị Ngọc Xuân</t>
  </si>
  <si>
    <t>C16419</t>
  </si>
  <si>
    <t>Đặng Thị Kim Hoa</t>
  </si>
  <si>
    <t>C16429</t>
  </si>
  <si>
    <t>Đặng Thị Thu Truyền</t>
  </si>
  <si>
    <t>C13884</t>
  </si>
  <si>
    <t>Ngô Thị Bảo Châu</t>
  </si>
  <si>
    <t>C14086</t>
  </si>
  <si>
    <t>Võ Anh Quân</t>
  </si>
  <si>
    <t>C15368</t>
  </si>
  <si>
    <t>Nguyễn Văn Toàn</t>
  </si>
  <si>
    <t>C15918</t>
  </si>
  <si>
    <t>Lâm Văn Ron</t>
  </si>
  <si>
    <t>C15938</t>
  </si>
  <si>
    <t>Đỗ Thanh Hải</t>
  </si>
  <si>
    <t>C15986</t>
  </si>
  <si>
    <t>Trần Thị Hoàng Yến</t>
  </si>
  <si>
    <t>C16021</t>
  </si>
  <si>
    <t>Nguyễn Văn Nghiệp</t>
  </si>
  <si>
    <t>C16204</t>
  </si>
  <si>
    <t>C16432</t>
  </si>
  <si>
    <t>Vũ Thành Chung</t>
  </si>
  <si>
    <t>C16433</t>
  </si>
  <si>
    <t>C8051</t>
  </si>
  <si>
    <t>Nguyễn Văn Kiên</t>
  </si>
  <si>
    <t>C8055</t>
  </si>
  <si>
    <t>Lê Thị Anh Thư</t>
  </si>
  <si>
    <t>Semi Machine leader</t>
  </si>
  <si>
    <t>C13709</t>
  </si>
  <si>
    <t>Nguyễn Quang Đức</t>
  </si>
  <si>
    <t>C15522</t>
  </si>
  <si>
    <t>Nguyễn Tuấn Kiệt</t>
  </si>
  <si>
    <t>C15570</t>
  </si>
  <si>
    <t>Quách Ngọc Kim Thư</t>
  </si>
  <si>
    <t>C15626</t>
  </si>
  <si>
    <t>Nguyễn Trọng Nghĩa</t>
  </si>
  <si>
    <t>C15704</t>
  </si>
  <si>
    <t>Võ Thị Thanh Ngân</t>
  </si>
  <si>
    <t>C15770</t>
  </si>
  <si>
    <t>Lê Thanh Sang</t>
  </si>
  <si>
    <t>C16153</t>
  </si>
  <si>
    <t>Hoàng Thị Ca</t>
  </si>
  <si>
    <t>C16238</t>
  </si>
  <si>
    <t>Hoàng Thị Sang</t>
  </si>
  <si>
    <t>C16449</t>
  </si>
  <si>
    <t>Thị Phương</t>
  </si>
  <si>
    <t>C16450</t>
  </si>
  <si>
    <t>Châu Thị Hồng Yến</t>
  </si>
  <si>
    <t>C4042</t>
  </si>
  <si>
    <t>Lê Sỹ Hóa</t>
  </si>
  <si>
    <t>C11673</t>
  </si>
  <si>
    <t>Phạm Thị Cẩm Châu</t>
  </si>
  <si>
    <t>C1730</t>
  </si>
  <si>
    <t>Trần Thị Thủy</t>
  </si>
  <si>
    <t>C2963</t>
  </si>
  <si>
    <t>Phạm Thúy Hồng</t>
  </si>
  <si>
    <t>C3518</t>
  </si>
  <si>
    <t>Hồ Thị Vân</t>
  </si>
  <si>
    <t>Semi machine vice leader</t>
  </si>
  <si>
    <t>C4275</t>
  </si>
  <si>
    <t>Lê Thị Thúy Hằng</t>
  </si>
  <si>
    <t>C4641</t>
  </si>
  <si>
    <t>Trần Thị Thư</t>
  </si>
  <si>
    <t>C6149</t>
  </si>
  <si>
    <t>Hoàng Thị Ngọc Bình</t>
  </si>
  <si>
    <t>C6757</t>
  </si>
  <si>
    <t>Thị Tuyết</t>
  </si>
  <si>
    <t>C6923</t>
  </si>
  <si>
    <t>Châu Thị Bạch Tuyết</t>
  </si>
  <si>
    <t>C15285</t>
  </si>
  <si>
    <t>Võ Thị Dung My</t>
  </si>
  <si>
    <t>C15908</t>
  </si>
  <si>
    <t>Nguyễn Minh Luân</t>
  </si>
  <si>
    <t>C4669</t>
  </si>
  <si>
    <t>Nguyễn Thị Chung</t>
  </si>
  <si>
    <t>C11379</t>
  </si>
  <si>
    <t>Lâm Sa Nến</t>
  </si>
  <si>
    <t>Wip worker</t>
  </si>
  <si>
    <t>C15917</t>
  </si>
  <si>
    <t>Nguyễn Ngọc Lâm</t>
  </si>
  <si>
    <t>C15950</t>
  </si>
  <si>
    <t>Nguyễn Thị Thu Hòa</t>
  </si>
  <si>
    <t>C16203</t>
  </si>
  <si>
    <t>Nguyễn Lê Thúy Vy</t>
  </si>
  <si>
    <t>C4100</t>
  </si>
  <si>
    <t>Võ Thị Sang</t>
  </si>
  <si>
    <t>C0585</t>
  </si>
  <si>
    <t>Lê Thị Thiện</t>
  </si>
  <si>
    <t>Bag team leader</t>
  </si>
  <si>
    <t>C0816</t>
  </si>
  <si>
    <t>Nguyễn Thị Thúy</t>
  </si>
  <si>
    <t>C1030</t>
  </si>
  <si>
    <t>Vũ Thị Liên</t>
  </si>
  <si>
    <t>C13192</t>
  </si>
  <si>
    <t>Trần Văn Lượng</t>
  </si>
  <si>
    <t>C13605</t>
  </si>
  <si>
    <t>Võ Thị Nguyên</t>
  </si>
  <si>
    <t>C15178</t>
  </si>
  <si>
    <t>C15220</t>
  </si>
  <si>
    <t>Thị Svin</t>
  </si>
  <si>
    <t>C15957</t>
  </si>
  <si>
    <t>Trương Thị Hậu</t>
  </si>
  <si>
    <t>C1640</t>
  </si>
  <si>
    <t>Vũ Thị Thu Hà</t>
  </si>
  <si>
    <t>C2783</t>
  </si>
  <si>
    <t>Võ Thị Hồng Gấm</t>
  </si>
  <si>
    <t>C4389</t>
  </si>
  <si>
    <t>Hồ Thị Liên</t>
  </si>
  <si>
    <t>C4392</t>
  </si>
  <si>
    <t>Lê Thị Thu Hằng</t>
  </si>
  <si>
    <t>C4506</t>
  </si>
  <si>
    <t>Vũ Thị Thảo</t>
  </si>
  <si>
    <t>C5061</t>
  </si>
  <si>
    <t>Hồ Thị Nguyệt</t>
  </si>
  <si>
    <t>C6656</t>
  </si>
  <si>
    <t>Vũ Thị Hậu</t>
  </si>
  <si>
    <t>C6978</t>
  </si>
  <si>
    <t>Phan Thị Bích Thúy</t>
  </si>
  <si>
    <t>C7165</t>
  </si>
  <si>
    <t>Nguyễn Hoài Bảo</t>
  </si>
  <si>
    <t>C7272</t>
  </si>
  <si>
    <t>Thị Út Hoa</t>
  </si>
  <si>
    <t>C7273</t>
  </si>
  <si>
    <t>Thị Thảo</t>
  </si>
  <si>
    <t>C7396</t>
  </si>
  <si>
    <t>Phạm Minh Hiếu</t>
  </si>
  <si>
    <t>C7441</t>
  </si>
  <si>
    <t>Lê Trung Hòa</t>
  </si>
  <si>
    <t>C8307</t>
  </si>
  <si>
    <t>Nguyễn Mạnh Tiến</t>
  </si>
  <si>
    <t>C10829</t>
  </si>
  <si>
    <t>Vũ Thị Trà My</t>
  </si>
  <si>
    <t>C13662</t>
  </si>
  <si>
    <t>Lê Nguyễn Thùy Dung</t>
  </si>
  <si>
    <t>C13819</t>
  </si>
  <si>
    <t>Nguyễn Thị Tâm</t>
  </si>
  <si>
    <t>C16219</t>
  </si>
  <si>
    <t>Nguyễn Minh Tâm</t>
  </si>
  <si>
    <t>C16341</t>
  </si>
  <si>
    <t>Nguyễn Lan Vy</t>
  </si>
  <si>
    <t>C16342</t>
  </si>
  <si>
    <t>Cao Thị Từ</t>
  </si>
  <si>
    <t>C16464</t>
  </si>
  <si>
    <t>Trương Minh Khải</t>
  </si>
  <si>
    <t>C16465</t>
  </si>
  <si>
    <t>Triệu Văn Tâm</t>
  </si>
  <si>
    <t>C16540</t>
  </si>
  <si>
    <t>Vũ Thị Thu Thảo</t>
  </si>
  <si>
    <t>C16563</t>
  </si>
  <si>
    <t>Điểu Giăng</t>
  </si>
  <si>
    <t>C1708</t>
  </si>
  <si>
    <t>Dương Thị Thanh Nhi</t>
  </si>
  <si>
    <t>C2564</t>
  </si>
  <si>
    <t>Trần Thị Hồng Hạnh</t>
  </si>
  <si>
    <t>C5322</t>
  </si>
  <si>
    <t>C5955</t>
  </si>
  <si>
    <t>Lưu Thị Thanh Mỹ</t>
  </si>
  <si>
    <t>C6086</t>
  </si>
  <si>
    <t>Nhỉn Đỗ Ngọc Tiên</t>
  </si>
  <si>
    <t>C6368</t>
  </si>
  <si>
    <t>C7138</t>
  </si>
  <si>
    <t>Thị Hằng</t>
  </si>
  <si>
    <t>C7785</t>
  </si>
  <si>
    <t>Phan Trúc Linh</t>
  </si>
  <si>
    <t>C7897</t>
  </si>
  <si>
    <t>Thị Ngân</t>
  </si>
  <si>
    <t>C8290</t>
  </si>
  <si>
    <t>Hoàng Phước Thắng</t>
  </si>
  <si>
    <t>C8294</t>
  </si>
  <si>
    <t>Quách Thị Hoa</t>
  </si>
  <si>
    <t>C8815</t>
  </si>
  <si>
    <t>Thị Thanh Nga</t>
  </si>
  <si>
    <t>C10461</t>
  </si>
  <si>
    <t>Đỗ Thị Thái</t>
  </si>
  <si>
    <t>C13115</t>
  </si>
  <si>
    <t>Võ Hoài Thư</t>
  </si>
  <si>
    <t>C13331</t>
  </si>
  <si>
    <t>Võ Thị Ngọc Cúc</t>
  </si>
  <si>
    <t>C14118</t>
  </si>
  <si>
    <t>Lê Hữu Phú</t>
  </si>
  <si>
    <t>C14206</t>
  </si>
  <si>
    <t>Hoàng Văn Thủy</t>
  </si>
  <si>
    <t>C14312</t>
  </si>
  <si>
    <t>Nguyễn Thị Ngân Thanh</t>
  </si>
  <si>
    <t>C15228</t>
  </si>
  <si>
    <t>Đỗ Quang Trực</t>
  </si>
  <si>
    <t>C15331</t>
  </si>
  <si>
    <t>Nguyễn Đình Cường</t>
  </si>
  <si>
    <t>C15543</t>
  </si>
  <si>
    <t>Châu Thị Hồng Nhiên</t>
  </si>
  <si>
    <t>C15604</t>
  </si>
  <si>
    <t>Đặng Thị Hoài Thương</t>
  </si>
  <si>
    <t>C15823</t>
  </si>
  <si>
    <t>Huỳnh Thị Thanh Hằng</t>
  </si>
  <si>
    <t>C16220</t>
  </si>
  <si>
    <t>Huỳnh Thị Ngọc Thư</t>
  </si>
  <si>
    <t>C16221</t>
  </si>
  <si>
    <t>Huỳnh Thị Hương</t>
  </si>
  <si>
    <t>C16566</t>
  </si>
  <si>
    <t>Nguyễn Văn Nhớ</t>
  </si>
  <si>
    <t>C1782</t>
  </si>
  <si>
    <t>Đặng Thị Dũng</t>
  </si>
  <si>
    <t>C3812</t>
  </si>
  <si>
    <t>Huỳnh Thị Nhung</t>
  </si>
  <si>
    <t>C3823</t>
  </si>
  <si>
    <t>Trương Thị Thái</t>
  </si>
  <si>
    <t>C3910</t>
  </si>
  <si>
    <t>Bùi Thị Ánh Hồng</t>
  </si>
  <si>
    <t>C4951</t>
  </si>
  <si>
    <t>Đỗ Thị Thắm</t>
  </si>
  <si>
    <t>C5323</t>
  </si>
  <si>
    <t>Võ Thị Nhã Phương</t>
  </si>
  <si>
    <t>C5719</t>
  </si>
  <si>
    <t>Bùi Thị Thảo</t>
  </si>
  <si>
    <t>C7300</t>
  </si>
  <si>
    <t>Đặng Phan Hồng Vân</t>
  </si>
  <si>
    <t>C0730</t>
  </si>
  <si>
    <t>Nguyễn Thị Tý</t>
  </si>
  <si>
    <t>C11713</t>
  </si>
  <si>
    <t>Trần Thị Sa</t>
  </si>
  <si>
    <t>C12559</t>
  </si>
  <si>
    <t>Nguyễn Thị Thanh Nhàn</t>
  </si>
  <si>
    <t>C14354</t>
  </si>
  <si>
    <t>Lê Ngọc Lụa</t>
  </si>
  <si>
    <t>C1451</t>
  </si>
  <si>
    <t>Viên Thị Ngọc</t>
  </si>
  <si>
    <t>C15035</t>
  </si>
  <si>
    <t>Ksor Buih</t>
  </si>
  <si>
    <t>C15930</t>
  </si>
  <si>
    <t>Mai Thành Tài</t>
  </si>
  <si>
    <t>C15931</t>
  </si>
  <si>
    <t>Trần Văn Long</t>
  </si>
  <si>
    <t>C16542</t>
  </si>
  <si>
    <t>Tô Thị Cúc Mai</t>
  </si>
  <si>
    <t>C16543</t>
  </si>
  <si>
    <t>Đỗ Hoài Hận</t>
  </si>
  <si>
    <t>C4213</t>
  </si>
  <si>
    <t>Thị Liên</t>
  </si>
  <si>
    <t>C5326</t>
  </si>
  <si>
    <t>Lê Thị Đào</t>
  </si>
  <si>
    <t>C6879</t>
  </si>
  <si>
    <t>Phan Thị Bích</t>
  </si>
  <si>
    <t>C7197</t>
  </si>
  <si>
    <t>Thị Thu</t>
  </si>
  <si>
    <t>C7288</t>
  </si>
  <si>
    <t>Hồ Thị Bông</t>
  </si>
  <si>
    <t>C7818</t>
  </si>
  <si>
    <t>Nguyễn Ngọc Anh</t>
  </si>
  <si>
    <t>C8002</t>
  </si>
  <si>
    <t>C8063</t>
  </si>
  <si>
    <t>Điểu Sơn</t>
  </si>
  <si>
    <t>C8064</t>
  </si>
  <si>
    <t>Hồ Thị Nhạ</t>
  </si>
  <si>
    <t>C8293</t>
  </si>
  <si>
    <t>Phan Nhật Hoàng</t>
  </si>
  <si>
    <t>C10604</t>
  </si>
  <si>
    <t>Lê Anh Vũ</t>
  </si>
  <si>
    <t>C13707</t>
  </si>
  <si>
    <t>Nguyễn Thị Hoàng</t>
  </si>
  <si>
    <t>C1418</t>
  </si>
  <si>
    <t>Hồ Thị Thiết</t>
  </si>
  <si>
    <t>C14678</t>
  </si>
  <si>
    <t>Dương Tấn Phước</t>
  </si>
  <si>
    <t>C15119</t>
  </si>
  <si>
    <t>Nguyễn Thanh Hải</t>
  </si>
  <si>
    <t>C15321</t>
  </si>
  <si>
    <t>Nguyễn Thị Kim Phượng</t>
  </si>
  <si>
    <t>C15322</t>
  </si>
  <si>
    <t>Nguyễn Thị Mỹ Thu</t>
  </si>
  <si>
    <t>C15466</t>
  </si>
  <si>
    <t>Võ Trần Tấn Lộc</t>
  </si>
  <si>
    <t>C15475</t>
  </si>
  <si>
    <t>Nguyễn Thị Mỹ Duyên</t>
  </si>
  <si>
    <t>C15492</t>
  </si>
  <si>
    <t>Nguyễn Cà Thi</t>
  </si>
  <si>
    <t>C15606</t>
  </si>
  <si>
    <t>Điểu Linh Em</t>
  </si>
  <si>
    <t>C15846</t>
  </si>
  <si>
    <t>Huỳnh Thị Mộng Thu</t>
  </si>
  <si>
    <t>C15984</t>
  </si>
  <si>
    <t>Lưu Thị Thúy Hà</t>
  </si>
  <si>
    <t>C16357</t>
  </si>
  <si>
    <t>Trần Văn Xuân</t>
  </si>
  <si>
    <t>C16366</t>
  </si>
  <si>
    <t>Lê Thị Cẩm Tú</t>
  </si>
  <si>
    <t>C16544</t>
  </si>
  <si>
    <t>Trần Thị Phương Huyền</t>
  </si>
  <si>
    <t>C16561</t>
  </si>
  <si>
    <t>Vũ Thị Minh</t>
  </si>
  <si>
    <t>C16565</t>
  </si>
  <si>
    <t>Đào Tấn Hùng</t>
  </si>
  <si>
    <t>C5187</t>
  </si>
  <si>
    <t>Hà Thị Thủy</t>
  </si>
  <si>
    <t>C5516</t>
  </si>
  <si>
    <t>Trần Thị Thùy Dương</t>
  </si>
  <si>
    <t>C5959</t>
  </si>
  <si>
    <t>Bùi Thị Mùi</t>
  </si>
  <si>
    <t>C7901</t>
  </si>
  <si>
    <t>Trương Vũ Phong</t>
  </si>
  <si>
    <t>C8814</t>
  </si>
  <si>
    <t>Lê Thị Hà</t>
  </si>
  <si>
    <t>C10618</t>
  </si>
  <si>
    <t>Phan Vũ Khắc</t>
  </si>
  <si>
    <t>C10882</t>
  </si>
  <si>
    <t>Siu H Bơn</t>
  </si>
  <si>
    <t>C10883</t>
  </si>
  <si>
    <t>Nay Quang</t>
  </si>
  <si>
    <t>C1435</t>
  </si>
  <si>
    <t>Phạm Thị Hoa</t>
  </si>
  <si>
    <t>C15120</t>
  </si>
  <si>
    <t>Nguyễn Thanh Hùng</t>
  </si>
  <si>
    <t>C15190</t>
  </si>
  <si>
    <t>Trần Thị Nhanh</t>
  </si>
  <si>
    <t>C15777</t>
  </si>
  <si>
    <t>Phan Thị Như Quỳnh</t>
  </si>
  <si>
    <t>C1602</t>
  </si>
  <si>
    <t>Dư Thị Mộng Ngân</t>
  </si>
  <si>
    <t>C16178</t>
  </si>
  <si>
    <t>Bùi Thị Hoàn</t>
  </si>
  <si>
    <t>C16228</t>
  </si>
  <si>
    <t>Y Thanh Hiền</t>
  </si>
  <si>
    <t>C16378</t>
  </si>
  <si>
    <t>C16381</t>
  </si>
  <si>
    <t>Nguyễn Thùy Linh</t>
  </si>
  <si>
    <t>C16562</t>
  </si>
  <si>
    <t>Ngô Si Tha</t>
  </si>
  <si>
    <t>C16564</t>
  </si>
  <si>
    <t>Bùi Anh Khang</t>
  </si>
  <si>
    <t>C2649</t>
  </si>
  <si>
    <t>Trần Thị Dung</t>
  </si>
  <si>
    <t>C2843</t>
  </si>
  <si>
    <t>Thị Nguyệt</t>
  </si>
  <si>
    <t>C3093</t>
  </si>
  <si>
    <t>Trần Thị Dưõng</t>
  </si>
  <si>
    <t>C5834</t>
  </si>
  <si>
    <t>Bùi Thị Thanh</t>
  </si>
  <si>
    <t>C6274</t>
  </si>
  <si>
    <t>Hồ Thị Tình</t>
  </si>
  <si>
    <t>C6693</t>
  </si>
  <si>
    <t>Võ Thị Mỹ Lệ</t>
  </si>
  <si>
    <t>C6834</t>
  </si>
  <si>
    <t>Điểu Thị Mỹ</t>
  </si>
  <si>
    <t>C7207</t>
  </si>
  <si>
    <t>Điểu Thị Yến</t>
  </si>
  <si>
    <t>C7387</t>
  </si>
  <si>
    <t>C7560</t>
  </si>
  <si>
    <t>Nguyễn Thị Kim Phụng</t>
  </si>
  <si>
    <t>C9396</t>
  </si>
  <si>
    <t>Lê Khắc Bốn</t>
  </si>
  <si>
    <t>C11067</t>
  </si>
  <si>
    <t>Phạm Thị Bích Trang</t>
  </si>
  <si>
    <t>C11217</t>
  </si>
  <si>
    <t>Lý Thị Ngọc Lan</t>
  </si>
  <si>
    <t>C13575</t>
  </si>
  <si>
    <t>Niêng Thị Cly</t>
  </si>
  <si>
    <t>C14808</t>
  </si>
  <si>
    <t>Thị Nương</t>
  </si>
  <si>
    <t>C15064</t>
  </si>
  <si>
    <t>Nguyễn Thị Thanh Thảo</t>
  </si>
  <si>
    <t>C15958</t>
  </si>
  <si>
    <t>Thị Mỹ</t>
  </si>
  <si>
    <t>C16467</t>
  </si>
  <si>
    <t>Phùng Huệ Như</t>
  </si>
  <si>
    <t>C3716</t>
  </si>
  <si>
    <t>Bùi Thị Ngọc Yến</t>
  </si>
  <si>
    <t>Bag Inspection leader</t>
  </si>
  <si>
    <t>C6605</t>
  </si>
  <si>
    <t>Trương Thị Cư</t>
  </si>
  <si>
    <t>C7264</t>
  </si>
  <si>
    <t>Nguyễn Thị Xuân</t>
  </si>
  <si>
    <t>C8000</t>
  </si>
  <si>
    <t>Nguyễn Thị Ngọc Hồng Thắm</t>
  </si>
  <si>
    <t>C8468</t>
  </si>
  <si>
    <t>Võ Thị Kim Chi</t>
  </si>
  <si>
    <t>C15744</t>
  </si>
  <si>
    <t>Lê Văn Tấn</t>
  </si>
  <si>
    <t>C3163</t>
  </si>
  <si>
    <t>Dư Quốc An</t>
  </si>
  <si>
    <t>Bag Packing leader</t>
  </si>
  <si>
    <t>C7168</t>
  </si>
  <si>
    <t>Điểu Dẹn</t>
  </si>
  <si>
    <t>C7211</t>
  </si>
  <si>
    <t>Hồ Thanh Tấn</t>
  </si>
  <si>
    <t>C7212</t>
  </si>
  <si>
    <t>Điểu My</t>
  </si>
  <si>
    <t>C7335</t>
  </si>
  <si>
    <t>Điểu Út Bê</t>
  </si>
  <si>
    <t>C7528</t>
  </si>
  <si>
    <t>Huỳnh Tiểu Bảo</t>
  </si>
  <si>
    <t>Bag Packing vice leader</t>
  </si>
  <si>
    <t>C7714</t>
  </si>
  <si>
    <t>Bùi Tấn Tài</t>
  </si>
  <si>
    <t>C7987</t>
  </si>
  <si>
    <t>Nguyễn Chí Công</t>
  </si>
  <si>
    <t>C8194</t>
  </si>
  <si>
    <t>Tạ Tuấn Anh</t>
  </si>
  <si>
    <t>C8812</t>
  </si>
  <si>
    <t>Đỗ Văn Hồng Phong</t>
  </si>
  <si>
    <t>C5310</t>
  </si>
  <si>
    <t>Thái Thị Tuyết Đào</t>
  </si>
  <si>
    <t>C5817</t>
  </si>
  <si>
    <t>Lý Thị Kim Chi</t>
  </si>
  <si>
    <t>C6348</t>
  </si>
  <si>
    <t>Võ Ngọc Minh</t>
  </si>
  <si>
    <t>C13576</t>
  </si>
  <si>
    <t>Đoàn Thị Thúy Vy</t>
  </si>
  <si>
    <t>C14152</t>
  </si>
  <si>
    <t>Hà Thị Mộng Bình</t>
  </si>
  <si>
    <t>C14158</t>
  </si>
  <si>
    <t>Nguyễn Hiến Chương</t>
  </si>
  <si>
    <t>C14256</t>
  </si>
  <si>
    <t>Trần Tuấn Bảo</t>
  </si>
  <si>
    <t>C14270</t>
  </si>
  <si>
    <t>Nguyễn Thị Hạ</t>
  </si>
  <si>
    <t>C14436</t>
  </si>
  <si>
    <t>Nguyễn Thị Ngọc Huỳnh</t>
  </si>
  <si>
    <t>C14811</t>
  </si>
  <si>
    <t>Kpă H Mai Ly</t>
  </si>
  <si>
    <t>C15396</t>
  </si>
  <si>
    <t>Nguyễn Thị Ánh Nguyệt</t>
  </si>
  <si>
    <t>C1655</t>
  </si>
  <si>
    <t>Phạm Thị Khánh</t>
  </si>
  <si>
    <t>C7792</t>
  </si>
  <si>
    <t>Lê Thị Thanh Xuân</t>
  </si>
  <si>
    <t>C7617</t>
  </si>
  <si>
    <t>Nguyễn Thanh Liêm</t>
  </si>
  <si>
    <t>C11692</t>
  </si>
  <si>
    <t>Accountant staff</t>
  </si>
  <si>
    <t>C13175</t>
  </si>
  <si>
    <t>Nguyễn Xuân Đăng</t>
  </si>
  <si>
    <t>C14117</t>
  </si>
  <si>
    <t>Nguyễn Thị Thiên Kiều</t>
  </si>
  <si>
    <t>C16112</t>
  </si>
  <si>
    <t>Ngô Thị Tâm</t>
  </si>
  <si>
    <t>V036</t>
  </si>
  <si>
    <t>Accountant manager</t>
  </si>
  <si>
    <t>V085</t>
  </si>
  <si>
    <t>Trần Thị Thùy Trang</t>
  </si>
  <si>
    <t>C6508</t>
  </si>
  <si>
    <t>Bùi Trần Chín</t>
  </si>
  <si>
    <t>Car driver</t>
  </si>
  <si>
    <t>V003</t>
  </si>
  <si>
    <t>Vũ Văn Luận</t>
  </si>
  <si>
    <t>C11694</t>
  </si>
  <si>
    <t>Mai Văn Bội</t>
  </si>
  <si>
    <t>Gardener</t>
  </si>
  <si>
    <t>C15443</t>
  </si>
  <si>
    <t>Lê Thị Hảo</t>
  </si>
  <si>
    <t>Office cleaner</t>
  </si>
  <si>
    <t>C3408</t>
  </si>
  <si>
    <t>Lê Thọ Thiết</t>
  </si>
  <si>
    <t>C6533</t>
  </si>
  <si>
    <t>Phạm Vũ Hoàng Long</t>
  </si>
  <si>
    <t>Waste water treatment worker</t>
  </si>
  <si>
    <t>C6697</t>
  </si>
  <si>
    <t>Hoàng Thị Dân</t>
  </si>
  <si>
    <t>C7259</t>
  </si>
  <si>
    <t>Nguyễn Thị Hạnh</t>
  </si>
  <si>
    <t>C15923</t>
  </si>
  <si>
    <t>Lưu Thị Mỹ Dung</t>
  </si>
  <si>
    <t>Development worker</t>
  </si>
  <si>
    <t>C2666</t>
  </si>
  <si>
    <t>Đỗ Thị Trinh</t>
  </si>
  <si>
    <t>C2867</t>
  </si>
  <si>
    <t>Nguyễn Thị Ngọc Loan</t>
  </si>
  <si>
    <t>C5397</t>
  </si>
  <si>
    <t>Kiều Thị Phượng</t>
  </si>
  <si>
    <t xml:space="preserve">Development technician  </t>
  </si>
  <si>
    <t>C6390</t>
  </si>
  <si>
    <t>Bùi Khắc Thọ</t>
  </si>
  <si>
    <t>Development leader</t>
  </si>
  <si>
    <t>C9431</t>
  </si>
  <si>
    <t>Lê Ngọc Đức</t>
  </si>
  <si>
    <t>C12764</t>
  </si>
  <si>
    <t>Lê Thành Lộc</t>
  </si>
  <si>
    <t>ERP Leader</t>
  </si>
  <si>
    <t>ERP Staff</t>
  </si>
  <si>
    <t>C14573</t>
  </si>
  <si>
    <t>Lê Thị Hồng Bước</t>
  </si>
  <si>
    <t>C15903</t>
  </si>
  <si>
    <t>Ngô Thị Thanh Nguyên</t>
  </si>
  <si>
    <t>C0681</t>
  </si>
  <si>
    <t>Dương Văn Khánh</t>
  </si>
  <si>
    <t>Loading vice team leader</t>
  </si>
  <si>
    <t>C10707</t>
  </si>
  <si>
    <t>Lê Mạnh Hà</t>
  </si>
  <si>
    <t>FG Leader</t>
  </si>
  <si>
    <t>C1079</t>
  </si>
  <si>
    <t>Đỗ Văn Tuấn</t>
  </si>
  <si>
    <t>Forklift driver</t>
  </si>
  <si>
    <t>C14375</t>
  </si>
  <si>
    <t>Nguyễn Hoàng Hùng</t>
  </si>
  <si>
    <t>Loading worker</t>
  </si>
  <si>
    <t>C14654</t>
  </si>
  <si>
    <t>Hoàng Tùng Lâm</t>
  </si>
  <si>
    <t>FG Staff</t>
  </si>
  <si>
    <t>C15569</t>
  </si>
  <si>
    <t>Kiều Viết Yên</t>
  </si>
  <si>
    <t>C16456</t>
  </si>
  <si>
    <t>Điểu Khang</t>
  </si>
  <si>
    <t>C16560</t>
  </si>
  <si>
    <t>Phan Duy Mạnh</t>
  </si>
  <si>
    <t>C1681</t>
  </si>
  <si>
    <t>Lường Tài Hiếu</t>
  </si>
  <si>
    <t>Loading team leader</t>
  </si>
  <si>
    <t>C2275</t>
  </si>
  <si>
    <t>Nguyễn Minh Cảnh</t>
  </si>
  <si>
    <t>C3399</t>
  </si>
  <si>
    <t>Phan Thị Khánh Hòa</t>
  </si>
  <si>
    <t>C3656</t>
  </si>
  <si>
    <t>Hồ Trọng Thủy</t>
  </si>
  <si>
    <t>C4373</t>
  </si>
  <si>
    <t>Phạm Văn Kỳ</t>
  </si>
  <si>
    <t>FG staff</t>
  </si>
  <si>
    <t>C5303</t>
  </si>
  <si>
    <t>Đặng Văn Trung</t>
  </si>
  <si>
    <t>C5600</t>
  </si>
  <si>
    <t>Lê Tấn Bảo</t>
  </si>
  <si>
    <t>C5650</t>
  </si>
  <si>
    <t>Nguyễn Thị Hiền</t>
  </si>
  <si>
    <t>C6487</t>
  </si>
  <si>
    <t>Nguyễn Minh Tòng</t>
  </si>
  <si>
    <t>C7022</t>
  </si>
  <si>
    <t>Trần Thăng Long</t>
  </si>
  <si>
    <t>C7208</t>
  </si>
  <si>
    <t>Lâm Lầy</t>
  </si>
  <si>
    <t>C7464</t>
  </si>
  <si>
    <t>Nguyễn Hoài Nam</t>
  </si>
  <si>
    <t>C7854</t>
  </si>
  <si>
    <t>Nguyễn Thị Diệu Hiền</t>
  </si>
  <si>
    <t>Label staff</t>
  </si>
  <si>
    <t>C14908</t>
  </si>
  <si>
    <t>Võ Thị Ngọc Hà</t>
  </si>
  <si>
    <t>HR staff</t>
  </si>
  <si>
    <t>C14909</t>
  </si>
  <si>
    <t>Lê Thị Mỹ Linh</t>
  </si>
  <si>
    <t>C15521</t>
  </si>
  <si>
    <t>Lê Thị Mơ</t>
  </si>
  <si>
    <t>Nurse Staff</t>
  </si>
  <si>
    <t>C15977</t>
  </si>
  <si>
    <t>Đinh Thùy Dung</t>
  </si>
  <si>
    <t>C6745</t>
  </si>
  <si>
    <t>Phạm Thị Ngọc Bích</t>
  </si>
  <si>
    <t>HR-GA Manager</t>
  </si>
  <si>
    <t>C7689</t>
  </si>
  <si>
    <t>Nguyễn Tấn Tài</t>
  </si>
  <si>
    <t>GA Staff</t>
  </si>
  <si>
    <t>C10597</t>
  </si>
  <si>
    <t>Điểu Dịu</t>
  </si>
  <si>
    <t>GC Wip Worker</t>
  </si>
  <si>
    <t>C11027</t>
  </si>
  <si>
    <t>Phạm Văn Khởi</t>
  </si>
  <si>
    <t>Truck driver</t>
  </si>
  <si>
    <t>C11670</t>
  </si>
  <si>
    <t>Nguyễn Thị Ngoan</t>
  </si>
  <si>
    <t>C12403</t>
  </si>
  <si>
    <t>Lê Thị Mỹ Duyên</t>
  </si>
  <si>
    <t>GC WIP Staffs</t>
  </si>
  <si>
    <t>C12557</t>
  </si>
  <si>
    <t>Đặng Thị Thúy</t>
  </si>
  <si>
    <t>C13911</t>
  </si>
  <si>
    <t>Hoàng Minh Côn</t>
  </si>
  <si>
    <t>C13921</t>
  </si>
  <si>
    <t>Phan Lâm Tưởng</t>
  </si>
  <si>
    <t>C13976</t>
  </si>
  <si>
    <t>Lê Vũ Bảo Tuyền</t>
  </si>
  <si>
    <t>C14027</t>
  </si>
  <si>
    <t>Nguyễn Thảo Ngân</t>
  </si>
  <si>
    <t>C14057</t>
  </si>
  <si>
    <t>Huỳnh Anh Thương</t>
  </si>
  <si>
    <t>C14058</t>
  </si>
  <si>
    <t>Đào Thị Diễm Chi</t>
  </si>
  <si>
    <t>C15297</t>
  </si>
  <si>
    <t>Hoàng Thị Nhật Linh</t>
  </si>
  <si>
    <t>C15298</t>
  </si>
  <si>
    <t>Nông Thị Nga</t>
  </si>
  <si>
    <t>C15320</t>
  </si>
  <si>
    <t>Dương Ngọc Trọng</t>
  </si>
  <si>
    <t>C15462</t>
  </si>
  <si>
    <t>Nguyễn Thị Thu Thảo</t>
  </si>
  <si>
    <t>C15463</t>
  </si>
  <si>
    <t>Hoàng Thị Cảnh</t>
  </si>
  <si>
    <t>GC WIP worker</t>
  </si>
  <si>
    <t>C15803</t>
  </si>
  <si>
    <t>Lâm Em</t>
  </si>
  <si>
    <t>C16057</t>
  </si>
  <si>
    <t>Thị Thé</t>
  </si>
  <si>
    <t>C16058</t>
  </si>
  <si>
    <t>Phạm Thị Tâm</t>
  </si>
  <si>
    <t>C16201</t>
  </si>
  <si>
    <t>Đoàn Trường Đại</t>
  </si>
  <si>
    <t>C2076</t>
  </si>
  <si>
    <t>Phan Văn Dương</t>
  </si>
  <si>
    <t>C3199</t>
  </si>
  <si>
    <t>Nguyễn Thị Hoài Thu</t>
  </si>
  <si>
    <t>GC Wip Controller</t>
  </si>
  <si>
    <t>C4463</t>
  </si>
  <si>
    <t>Lâm Thị Thu</t>
  </si>
  <si>
    <t>GC Wip Staffs</t>
  </si>
  <si>
    <t>C4766</t>
  </si>
  <si>
    <t>Đoàn Văn Nam</t>
  </si>
  <si>
    <t>C5021</t>
  </si>
  <si>
    <t>Trần Thị Tâm</t>
  </si>
  <si>
    <t>C5036</t>
  </si>
  <si>
    <t>Lê Thị Nga</t>
  </si>
  <si>
    <t>GC Wip worker</t>
  </si>
  <si>
    <t>C5370</t>
  </si>
  <si>
    <t>Đỗ Thị Kim Ánh</t>
  </si>
  <si>
    <t>C7632</t>
  </si>
  <si>
    <t>Phan Tấn Vinh</t>
  </si>
  <si>
    <t>C8243</t>
  </si>
  <si>
    <t>Phạm Ngọc Tấn</t>
  </si>
  <si>
    <t>C8274</t>
  </si>
  <si>
    <t>Lưu Thị Diệu Trinh</t>
  </si>
  <si>
    <t>C8291</t>
  </si>
  <si>
    <t>Hoàng Văn Toán</t>
  </si>
  <si>
    <t>C12728</t>
  </si>
  <si>
    <t>Nguyễn Thị Thủy</t>
  </si>
  <si>
    <t>Im-Ex Staff</t>
  </si>
  <si>
    <t>C15157</t>
  </si>
  <si>
    <t>Nguyễn Ngọc Như Ý</t>
  </si>
  <si>
    <t>C15702</t>
  </si>
  <si>
    <t>Trần Văn Tài</t>
  </si>
  <si>
    <t>C15741</t>
  </si>
  <si>
    <t>Thượng Thị Thanh Trúc</t>
  </si>
  <si>
    <t>Im-Ex staff</t>
  </si>
  <si>
    <t>C5739</t>
  </si>
  <si>
    <t>Hoàng Thị Kim Phượng</t>
  </si>
  <si>
    <t>V044</t>
  </si>
  <si>
    <t>Võ Thị Hường</t>
  </si>
  <si>
    <t>Shipping Manager</t>
  </si>
  <si>
    <t>V046</t>
  </si>
  <si>
    <t>Nguyễn Hùng Thấm</t>
  </si>
  <si>
    <t>Im-Ex Manager</t>
  </si>
  <si>
    <t>V081</t>
  </si>
  <si>
    <t>Phan Thành Tựu</t>
  </si>
  <si>
    <t>V088</t>
  </si>
  <si>
    <t>Đoàn Thị Kim Nhung</t>
  </si>
  <si>
    <t>C14046</t>
  </si>
  <si>
    <t>Nguyễn Văn Lực</t>
  </si>
  <si>
    <t>C0253</t>
  </si>
  <si>
    <t>Hoàng Văn Hoàn</t>
  </si>
  <si>
    <t>Maintenance team vice leader</t>
  </si>
  <si>
    <t>C11665</t>
  </si>
  <si>
    <t>Phạm Khắc Trung</t>
  </si>
  <si>
    <t>Construction Leader</t>
  </si>
  <si>
    <t>C12820</t>
  </si>
  <si>
    <t>Nguyễn Thị Hồng Yến</t>
  </si>
  <si>
    <t>Maintenance assistant</t>
  </si>
  <si>
    <t>C14063</t>
  </si>
  <si>
    <t>Châu Ngọc Anh Duy</t>
  </si>
  <si>
    <t>Maintenance office assistant</t>
  </si>
  <si>
    <t>C15361</t>
  </si>
  <si>
    <t>Vi Văn Tuấn</t>
  </si>
  <si>
    <t>Construction Staffs</t>
  </si>
  <si>
    <t>C15550</t>
  </si>
  <si>
    <t>Phạm Duy Quang</t>
  </si>
  <si>
    <t>Maintenance staffs</t>
  </si>
  <si>
    <t>C2208</t>
  </si>
  <si>
    <t>Lê Văn Hùng</t>
  </si>
  <si>
    <t>Structure staffs</t>
  </si>
  <si>
    <t>C4902</t>
  </si>
  <si>
    <t>Tô Duy Hùng</t>
  </si>
  <si>
    <t>C5228</t>
  </si>
  <si>
    <t>Dương Văn Uy</t>
  </si>
  <si>
    <t>C7764</t>
  </si>
  <si>
    <t>Lê Hoàng</t>
  </si>
  <si>
    <t>C8311</t>
  </si>
  <si>
    <t>Phạm Thanh Bằng</t>
  </si>
  <si>
    <t>Maintenance manager</t>
  </si>
  <si>
    <t>C10631</t>
  </si>
  <si>
    <t>Bùi Thị Nga</t>
  </si>
  <si>
    <t>Marketing Account Manager</t>
  </si>
  <si>
    <t>C10642</t>
  </si>
  <si>
    <t>Hồ Thị Vinh</t>
  </si>
  <si>
    <t>Marketing Staff</t>
  </si>
  <si>
    <t>C11642</t>
  </si>
  <si>
    <t>Trần Thị Thu Thủy</t>
  </si>
  <si>
    <t>C12364</t>
  </si>
  <si>
    <t>C14758</t>
  </si>
  <si>
    <t>Võ Thị Xuân Anh</t>
  </si>
  <si>
    <t>C15447</t>
  </si>
  <si>
    <t>Hồ Thị Thanh Tâm</t>
  </si>
  <si>
    <t>C15928</t>
  </si>
  <si>
    <t>Phan Thị Ngọc Ánh</t>
  </si>
  <si>
    <t>C5922</t>
  </si>
  <si>
    <t>Nguyễn Thị Thu Giang</t>
  </si>
  <si>
    <t>V057</t>
  </si>
  <si>
    <t>Hà Thị Lương</t>
  </si>
  <si>
    <t>V075</t>
  </si>
  <si>
    <t>Trần Thị Tứ</t>
  </si>
  <si>
    <t>C0760</t>
  </si>
  <si>
    <t>Trần Thị Diệu Hiền</t>
  </si>
  <si>
    <t>Material Warehouse staff</t>
  </si>
  <si>
    <t>C10799</t>
  </si>
  <si>
    <t>Đỗ Tiến Tiến</t>
  </si>
  <si>
    <t>Material Warehouse worker</t>
  </si>
  <si>
    <t>C15547</t>
  </si>
  <si>
    <t>Trịnh Ngọc Bình</t>
  </si>
  <si>
    <t>C16076</t>
  </si>
  <si>
    <t>Trương Thế Thông</t>
  </si>
  <si>
    <t>Material Warehouse manager</t>
  </si>
  <si>
    <t>C16368</t>
  </si>
  <si>
    <t>Trần Hoàng Hiệp</t>
  </si>
  <si>
    <t>C2521</t>
  </si>
  <si>
    <t>Phạm Hữu Trung</t>
  </si>
  <si>
    <t>C4494</t>
  </si>
  <si>
    <t>Huỳnh Duy Quốc</t>
  </si>
  <si>
    <t>C7381</t>
  </si>
  <si>
    <t>C7691</t>
  </si>
  <si>
    <t>Nguyễn Văn Linh</t>
  </si>
  <si>
    <t>C8217</t>
  </si>
  <si>
    <t>Võ Thanh Toàn</t>
  </si>
  <si>
    <t>C9424</t>
  </si>
  <si>
    <t>Huỳnh Thị Tường Vy</t>
  </si>
  <si>
    <t>C3439</t>
  </si>
  <si>
    <t>Trần Văn Tiến</t>
  </si>
  <si>
    <t>Mold technican</t>
  </si>
  <si>
    <t>C4999</t>
  </si>
  <si>
    <t>Lê Ngọc Hùng</t>
  </si>
  <si>
    <t>C13991</t>
  </si>
  <si>
    <t>C15439</t>
  </si>
  <si>
    <t>Sơn Anh Đô</t>
  </si>
  <si>
    <t>Lê Thị Thu Hiền</t>
  </si>
  <si>
    <t>C8048</t>
  </si>
  <si>
    <t>Nguyễn Thị Hồng Hoa</t>
  </si>
  <si>
    <t>C0298</t>
  </si>
  <si>
    <t>Planning staff</t>
  </si>
  <si>
    <t>C10468</t>
  </si>
  <si>
    <t>Lê Thị Lan Hương</t>
  </si>
  <si>
    <t>Planning Staff</t>
  </si>
  <si>
    <t>Planning Manager</t>
  </si>
  <si>
    <t>C11550</t>
  </si>
  <si>
    <t>Nguyễn Thị Kim Trang</t>
  </si>
  <si>
    <t>Incentive team Leader</t>
  </si>
  <si>
    <t>C12941</t>
  </si>
  <si>
    <t>Vũ Thị Hạnh</t>
  </si>
  <si>
    <t>Incentive Staff</t>
  </si>
  <si>
    <t>C14417</t>
  </si>
  <si>
    <t>Vũ Thị Mỹ Hạnh</t>
  </si>
  <si>
    <t>C14421</t>
  </si>
  <si>
    <t>C16200</t>
  </si>
  <si>
    <t>Phạm Ngọc Dung</t>
  </si>
  <si>
    <t>C16400</t>
  </si>
  <si>
    <t>Nguyễn Nhật Trung</t>
  </si>
  <si>
    <t>C3196</t>
  </si>
  <si>
    <t>Lê Thị Ngọc Nga</t>
  </si>
  <si>
    <t>C7644</t>
  </si>
  <si>
    <t>Nguyễn Hoàng Minh Thư</t>
  </si>
  <si>
    <t>C15363</t>
  </si>
  <si>
    <t>Võ Hồng Ngọc</t>
  </si>
  <si>
    <t>Purchasing staff</t>
  </si>
  <si>
    <t>C5702</t>
  </si>
  <si>
    <t>Lê Thị Thanh Hoài</t>
  </si>
  <si>
    <t>Purchasing Staff</t>
  </si>
  <si>
    <t>C6854</t>
  </si>
  <si>
    <t>Nguyễn Thái Quốc</t>
  </si>
  <si>
    <t>C6997</t>
  </si>
  <si>
    <t>Trương Thị Ngọc Dung</t>
  </si>
  <si>
    <t>C7411</t>
  </si>
  <si>
    <t>Hồ Thị Thu Thảo</t>
  </si>
  <si>
    <t>V068</t>
  </si>
  <si>
    <t>Nguyễn Đình Quân</t>
  </si>
  <si>
    <t>Purchasing  Manager</t>
  </si>
  <si>
    <t>C11710</t>
  </si>
  <si>
    <t>Trần Thị Thanh Lam</t>
  </si>
  <si>
    <t>QMS Staff</t>
  </si>
  <si>
    <t>C12337</t>
  </si>
  <si>
    <t>Nguyễn Thị Mộng Cầm</t>
  </si>
  <si>
    <t>QMS Leader</t>
  </si>
  <si>
    <t>C14474</t>
  </si>
  <si>
    <t>Nguyễn Công Tài</t>
  </si>
  <si>
    <t>C14561</t>
  </si>
  <si>
    <t>Trần Thị Hương</t>
  </si>
  <si>
    <t>QC Manager</t>
  </si>
  <si>
    <t>C16271</t>
  </si>
  <si>
    <t>Trịnh Nguyễn Anh Khoa</t>
  </si>
  <si>
    <t>C10474</t>
  </si>
  <si>
    <t>Nguyễn Thị Sinh</t>
  </si>
  <si>
    <t>C14059</t>
  </si>
  <si>
    <t>Ngô Doãn Thụy</t>
  </si>
  <si>
    <t>C15437</t>
  </si>
  <si>
    <t>Lê Thị Xoan</t>
  </si>
  <si>
    <t>C16044</t>
  </si>
  <si>
    <t>Trịnh Hữu Đức</t>
  </si>
  <si>
    <t>C10718</t>
  </si>
  <si>
    <t>Hồ Thị Thanh Thoa</t>
  </si>
  <si>
    <t>Design staff</t>
  </si>
  <si>
    <t>C12365</t>
  </si>
  <si>
    <t>Ngô Phú Cường</t>
  </si>
  <si>
    <t>C15519</t>
  </si>
  <si>
    <t>Nguyễn Châu Thịnh</t>
  </si>
  <si>
    <t>Design manager</t>
  </si>
  <si>
    <t>C0827</t>
  </si>
  <si>
    <t>Hoàng Thị Sen</t>
  </si>
  <si>
    <t>C12585</t>
  </si>
  <si>
    <t>Điểu thị Thu</t>
  </si>
  <si>
    <t>C13146</t>
  </si>
  <si>
    <t>Phạm Ngọc Khang</t>
  </si>
  <si>
    <t>C14140</t>
  </si>
  <si>
    <t>Hà Thị Thu Hà</t>
  </si>
  <si>
    <t>C15988</t>
  </si>
  <si>
    <t>Võ Niên Thảo</t>
  </si>
  <si>
    <t>C16401</t>
  </si>
  <si>
    <t>Bùi Duy Tiên</t>
  </si>
  <si>
    <t>C4542</t>
  </si>
  <si>
    <t>C5000</t>
  </si>
  <si>
    <t>C6059</t>
  </si>
  <si>
    <t>Đào Thị Trâm</t>
  </si>
  <si>
    <t>C6060</t>
  </si>
  <si>
    <t>Lê Thị Nhã Ca</t>
  </si>
  <si>
    <t>Development manager</t>
  </si>
  <si>
    <t>C6701</t>
  </si>
  <si>
    <t>Nguyễn Thị Bảo Quyên</t>
  </si>
  <si>
    <t>C7598</t>
  </si>
  <si>
    <t>Phạm Thị Hoài</t>
  </si>
  <si>
    <t>C11772</t>
  </si>
  <si>
    <t>C15125</t>
  </si>
  <si>
    <t>Hoàng Lê Minh Khánh</t>
  </si>
  <si>
    <t>C7608</t>
  </si>
  <si>
    <t>Lê Văn Thọ</t>
  </si>
  <si>
    <t>C10537</t>
  </si>
  <si>
    <t>Lê Thị Hiệp</t>
  </si>
  <si>
    <t>HR Staff</t>
  </si>
  <si>
    <t>C11663</t>
  </si>
  <si>
    <t>Hoàng Thị Thu Hằng</t>
  </si>
  <si>
    <t>C13780</t>
  </si>
  <si>
    <t>Vũ Thị Ngọc Huyền</t>
  </si>
  <si>
    <t>C12624</t>
  </si>
  <si>
    <t>Vũ thị Thanh</t>
  </si>
  <si>
    <t>C13257</t>
  </si>
  <si>
    <t>Nguyễn Thanh Long</t>
  </si>
  <si>
    <t>C14062</t>
  </si>
  <si>
    <t>Hồng Thị Thu Thủy</t>
  </si>
  <si>
    <t>C14459</t>
  </si>
  <si>
    <t>Lê Văn Đà</t>
  </si>
  <si>
    <t>C1462</t>
  </si>
  <si>
    <t>Nguyễn Đức Lương</t>
  </si>
  <si>
    <t>C15335</t>
  </si>
  <si>
    <t>Phạm Thị Thanh Thanh</t>
  </si>
  <si>
    <t>C16177</t>
  </si>
  <si>
    <t>Trần Đăng Hào</t>
  </si>
  <si>
    <t>C4283</t>
  </si>
  <si>
    <t>Hồ Thị Thanh Trúc</t>
  </si>
  <si>
    <t>GC WIP Manager</t>
  </si>
  <si>
    <t>C7978</t>
  </si>
  <si>
    <t>Phan Văn Đốc</t>
  </si>
  <si>
    <t>C11457</t>
  </si>
  <si>
    <t>Nguyễn Đăng Hoàng</t>
  </si>
  <si>
    <t>C14260</t>
  </si>
  <si>
    <t>Nguyễn Đình Bảo</t>
  </si>
  <si>
    <t>C14422</t>
  </si>
  <si>
    <t>Đoàn Minh Tâm</t>
  </si>
  <si>
    <t>C16070</t>
  </si>
  <si>
    <t>Nguyễn Văn Phúc</t>
  </si>
  <si>
    <t>Maintenance Leader</t>
  </si>
  <si>
    <t>C12169</t>
  </si>
  <si>
    <t>Quan Hồng Vân</t>
  </si>
  <si>
    <t>C15365</t>
  </si>
  <si>
    <t>C15446</t>
  </si>
  <si>
    <t>Võ Thị Thanh Loan</t>
  </si>
  <si>
    <t>Marketing staff</t>
  </si>
  <si>
    <t>C16167</t>
  </si>
  <si>
    <t>Lê Thị Thu Hòa</t>
  </si>
  <si>
    <t>C5715</t>
  </si>
  <si>
    <t>Nguyễn Thị Lê</t>
  </si>
  <si>
    <t>C7281</t>
  </si>
  <si>
    <t>Nguyễn Thị Thúy Hằng</t>
  </si>
  <si>
    <t>C7293</t>
  </si>
  <si>
    <t>Nguyễn Thành Sơn</t>
  </si>
  <si>
    <t>C7392</t>
  </si>
  <si>
    <t>Nguyễn Ngọc Sơn</t>
  </si>
  <si>
    <t>C7624</t>
  </si>
  <si>
    <t>Trần Thị Thu Hiền</t>
  </si>
  <si>
    <t>C14731</t>
  </si>
  <si>
    <t>Châu Thanh Tùng</t>
  </si>
  <si>
    <t>C15075</t>
  </si>
  <si>
    <t>Phạm Thị Kiều Oanh</t>
  </si>
  <si>
    <t>C16402</t>
  </si>
  <si>
    <t>Nguyễn Thị Ngọc Thủy</t>
  </si>
  <si>
    <t>C16454</t>
  </si>
  <si>
    <t>Đoàn Văn Vàng</t>
  </si>
  <si>
    <t>C7100</t>
  </si>
  <si>
    <t>Võ Văn Thanh</t>
  </si>
  <si>
    <t>C12561</t>
  </si>
  <si>
    <t>Nguyễn Thị Thu Hồng</t>
  </si>
  <si>
    <t>C13254</t>
  </si>
  <si>
    <t>Phạm Thị Tú</t>
  </si>
  <si>
    <t>C13256</t>
  </si>
  <si>
    <t>Hồ Thị Hoài</t>
  </si>
  <si>
    <t>C16143</t>
  </si>
  <si>
    <t>Trần Văn Vụ</t>
  </si>
  <si>
    <t>C4387</t>
  </si>
  <si>
    <t>Nguyễn Thị Mai Lan</t>
  </si>
  <si>
    <t>C6101</t>
  </si>
  <si>
    <t>Lê Văn Tùng</t>
  </si>
  <si>
    <t>C6677</t>
  </si>
  <si>
    <t>Trần Thị Bích</t>
  </si>
  <si>
    <t>C7743</t>
  </si>
  <si>
    <t>Đỗ Quốc Bảo</t>
  </si>
  <si>
    <t>Production Manager</t>
  </si>
  <si>
    <t>C14816</t>
  </si>
  <si>
    <t>Trần Thị Thanh Thảo</t>
  </si>
  <si>
    <t>C13539</t>
  </si>
  <si>
    <t>Trần Văn Nhật</t>
  </si>
  <si>
    <t>Lab staff</t>
  </si>
  <si>
    <t>C15362</t>
  </si>
  <si>
    <t>Vũ Văn Dũng</t>
  </si>
  <si>
    <t>C5851</t>
  </si>
  <si>
    <t>Phan Ngọc Tuyền</t>
  </si>
  <si>
    <t>QC vice Manager</t>
  </si>
  <si>
    <t>C5887</t>
  </si>
  <si>
    <t>Lê Thị Trang Lý</t>
  </si>
  <si>
    <t>C8137</t>
  </si>
  <si>
    <t>Nguyễn Thị Kim Ngân</t>
  </si>
  <si>
    <t>Customer QC</t>
  </si>
  <si>
    <t>C11720</t>
  </si>
  <si>
    <t>Từ Phong Nhã</t>
  </si>
  <si>
    <t>Auto machine operator-A</t>
  </si>
  <si>
    <t>C11762</t>
  </si>
  <si>
    <t>Trần Trọng Nghĩa</t>
  </si>
  <si>
    <t>C13252</t>
  </si>
  <si>
    <t>Đỗ Thiện Tâm</t>
  </si>
  <si>
    <t>C14656</t>
  </si>
  <si>
    <t>Phạm Văn Hùng</t>
  </si>
  <si>
    <t>C15376</t>
  </si>
  <si>
    <t>Điểu Nghênh</t>
  </si>
  <si>
    <t>Auto machine sub-operator-A</t>
  </si>
  <si>
    <t>C15387</t>
  </si>
  <si>
    <t>Trương Văn Thuyết</t>
  </si>
  <si>
    <t>C16485</t>
  </si>
  <si>
    <t>Lâm Bửng</t>
  </si>
  <si>
    <t>C16555</t>
  </si>
  <si>
    <t>Phạm Chung Kiên</t>
  </si>
  <si>
    <t>C5138</t>
  </si>
  <si>
    <t>Đặng Văn Út</t>
  </si>
  <si>
    <t>C7889</t>
  </si>
  <si>
    <t>Nguyễn Thanh Hồng</t>
  </si>
  <si>
    <t>C10864</t>
  </si>
  <si>
    <t>Phạm Trung Thành</t>
  </si>
  <si>
    <t>Printing Team Leader - L1</t>
  </si>
  <si>
    <t>C11602</t>
  </si>
  <si>
    <t>Nguyễn Bá Tâm</t>
  </si>
  <si>
    <t>Printing machine sub operator - L1</t>
  </si>
  <si>
    <t>C11690</t>
  </si>
  <si>
    <t>Trần Thanh Phong</t>
  </si>
  <si>
    <t xml:space="preserve">Printing machine assistant - L1 </t>
  </si>
  <si>
    <t>C11749</t>
  </si>
  <si>
    <t>Lê Văn Ga</t>
  </si>
  <si>
    <t>Printing machine operator - L1</t>
  </si>
  <si>
    <t>C11750</t>
  </si>
  <si>
    <t>Phạm Đức Lịch</t>
  </si>
  <si>
    <t>C12005</t>
  </si>
  <si>
    <t>Lê Thành Thông</t>
  </si>
  <si>
    <t>C12400</t>
  </si>
  <si>
    <t>Hoàng Văn Anh</t>
  </si>
  <si>
    <t>C13356</t>
  </si>
  <si>
    <t>Trương Nguyên Điểm</t>
  </si>
  <si>
    <t>C13411</t>
  </si>
  <si>
    <t>Mao Hùng Hưng</t>
  </si>
  <si>
    <t>C14019</t>
  </si>
  <si>
    <t>Nguyễn Đình Hoài</t>
  </si>
  <si>
    <t>C14280</t>
  </si>
  <si>
    <t>Phạm Quang Đức</t>
  </si>
  <si>
    <t>C14476</t>
  </si>
  <si>
    <t>Ngô Quốc Dũng</t>
  </si>
  <si>
    <t>C14699</t>
  </si>
  <si>
    <t>Dương Thái Tân</t>
  </si>
  <si>
    <t>C15423</t>
  </si>
  <si>
    <t>Hoàng Văn Thanh</t>
  </si>
  <si>
    <t>C15435</t>
  </si>
  <si>
    <t>Phan Trọng Tiến</t>
  </si>
  <si>
    <t>C15789</t>
  </si>
  <si>
    <t>Lê Văn Cường</t>
  </si>
  <si>
    <t>C15968</t>
  </si>
  <si>
    <t>Lê Minh Hiếu</t>
  </si>
  <si>
    <t>C16069</t>
  </si>
  <si>
    <t>Tưởng Văn Lâm</t>
  </si>
  <si>
    <t>C16100</t>
  </si>
  <si>
    <t>Nguyễn Hoàng Linh</t>
  </si>
  <si>
    <t>C16101</t>
  </si>
  <si>
    <t>Lê Văn Linh</t>
  </si>
  <si>
    <t>C16106</t>
  </si>
  <si>
    <t>Lâm Văn Phối Dân</t>
  </si>
  <si>
    <t>C16107</t>
  </si>
  <si>
    <t>Nguyễn Văn Được</t>
  </si>
  <si>
    <t>C16388</t>
  </si>
  <si>
    <t>Nguyễn Minh Toàn</t>
  </si>
  <si>
    <t>C16508</t>
  </si>
  <si>
    <t>Hồ Hoài Dương</t>
  </si>
  <si>
    <t>C4464</t>
  </si>
  <si>
    <t>Ngô Văn Lịch</t>
  </si>
  <si>
    <t>C5597</t>
  </si>
  <si>
    <t>Hồ Nam Khánh</t>
  </si>
  <si>
    <t>C7025</t>
  </si>
  <si>
    <t>Nguyễn Trọng Hải</t>
  </si>
  <si>
    <t>C7448</t>
  </si>
  <si>
    <t>Mao Hùng Hiệp</t>
  </si>
  <si>
    <t>C7451</t>
  </si>
  <si>
    <t>Nguyễn Văn Thành</t>
  </si>
  <si>
    <t>C7642</t>
  </si>
  <si>
    <t>Phạm Thế Đông</t>
  </si>
  <si>
    <t>C7956</t>
  </si>
  <si>
    <t>Nguyễn Công Trứ</t>
  </si>
  <si>
    <t>C8101</t>
  </si>
  <si>
    <t>Lê Anh Sự</t>
  </si>
  <si>
    <t>C8436</t>
  </si>
  <si>
    <t>Lê Vũ Dương</t>
  </si>
  <si>
    <t>C10790</t>
  </si>
  <si>
    <t>Nguyễn Văn Lành</t>
  </si>
  <si>
    <t>CTP Staff</t>
  </si>
  <si>
    <t>C10564</t>
  </si>
  <si>
    <t>Trần Tấn Đạt</t>
  </si>
  <si>
    <t>C12577</t>
  </si>
  <si>
    <t>Nguyễn Trọng Chiêu</t>
  </si>
  <si>
    <t>C13229</t>
  </si>
  <si>
    <t>Lê Văn Nhí</t>
  </si>
  <si>
    <t>C13835</t>
  </si>
  <si>
    <t>Dương Quang Huy</t>
  </si>
  <si>
    <t>C15392</t>
  </si>
  <si>
    <t>La Hồng Thi</t>
  </si>
  <si>
    <t>Auto Machine Operator-B</t>
  </si>
  <si>
    <t>C15588</t>
  </si>
  <si>
    <t>Huỳnh Văn Hậu</t>
  </si>
  <si>
    <t>Auto Machine sub-Operator-B</t>
  </si>
  <si>
    <t>C15989</t>
  </si>
  <si>
    <t>Phan Quang Huy</t>
  </si>
  <si>
    <t>C16037</t>
  </si>
  <si>
    <t>Thăng Văn Tệt</t>
  </si>
  <si>
    <t>C16053</t>
  </si>
  <si>
    <t>Lê Giang Vĩ Khanh</t>
  </si>
  <si>
    <t>C16405</t>
  </si>
  <si>
    <t>Trần Ngọc Khánh</t>
  </si>
  <si>
    <t>Auto machine assistant-B</t>
  </si>
  <si>
    <t>C16406</t>
  </si>
  <si>
    <t>Lê Chí Lịnh</t>
  </si>
  <si>
    <t>C16444</t>
  </si>
  <si>
    <t>Nguyễn Chí Cường</t>
  </si>
  <si>
    <t>C6333</t>
  </si>
  <si>
    <t>Kiều Quốc Tuấn</t>
  </si>
  <si>
    <t>C7189</t>
  </si>
  <si>
    <t>Cao Đình Khánh</t>
  </si>
  <si>
    <t>C7966</t>
  </si>
  <si>
    <t>Nguyễn Ngọc Thắng</t>
  </si>
  <si>
    <t>C12498</t>
  </si>
  <si>
    <t>Phạm Hoàng Vũ</t>
  </si>
  <si>
    <t>C12505</t>
  </si>
  <si>
    <t>Mai Thanh Hải</t>
  </si>
  <si>
    <t>C13310</t>
  </si>
  <si>
    <t>Võ Minh Khang</t>
  </si>
  <si>
    <t>C13311</t>
  </si>
  <si>
    <t>Mai Long Hải</t>
  </si>
  <si>
    <t>C15087</t>
  </si>
  <si>
    <t>Nguyễn Ngọc Phước</t>
  </si>
  <si>
    <t>C15405</t>
  </si>
  <si>
    <t>Nguyễn Ngọc Liên</t>
  </si>
  <si>
    <t>C15608</t>
  </si>
  <si>
    <t>C15665</t>
  </si>
  <si>
    <t>Siu Ê Sai</t>
  </si>
  <si>
    <t>C16272</t>
  </si>
  <si>
    <t>Phan Anh Đức</t>
  </si>
  <si>
    <t>C16407</t>
  </si>
  <si>
    <t>Cao Minh Nhựt</t>
  </si>
  <si>
    <t>Auto machine assistant-A</t>
  </si>
  <si>
    <t>C16415</t>
  </si>
  <si>
    <t>Nguyễn Duy Bảo</t>
  </si>
  <si>
    <t>C16439</t>
  </si>
  <si>
    <t>Nguyễn Công Danh</t>
  </si>
  <si>
    <t>C16443</t>
  </si>
  <si>
    <t>Nguyễn Thanh Minh Nghĩa</t>
  </si>
  <si>
    <t>C8922</t>
  </si>
  <si>
    <t>Hoàng Thành Đô</t>
  </si>
  <si>
    <t>C11481</t>
  </si>
  <si>
    <t>C11649</t>
  </si>
  <si>
    <t>Trần Xuân Hùng</t>
  </si>
  <si>
    <t>C12340</t>
  </si>
  <si>
    <t>Nguyễn Nhật Duy</t>
  </si>
  <si>
    <t>C13303</t>
  </si>
  <si>
    <t>Vũ Văn Tú</t>
  </si>
  <si>
    <t>C15585</t>
  </si>
  <si>
    <t>Điểu Nhật</t>
  </si>
  <si>
    <t>C15791</t>
  </si>
  <si>
    <t>Trịnh Văn Thắng</t>
  </si>
  <si>
    <t>C15990</t>
  </si>
  <si>
    <t>Phạm Anh Tùng</t>
  </si>
  <si>
    <t>C16404</t>
  </si>
  <si>
    <t>Thăng Quyền Anh</t>
  </si>
  <si>
    <t>C3746</t>
  </si>
  <si>
    <t>Mai Phi Thể</t>
  </si>
  <si>
    <t>Semi Machine vice leader</t>
  </si>
  <si>
    <t>C11501</t>
  </si>
  <si>
    <t>Ngô Văn Hiếu</t>
  </si>
  <si>
    <t>C11969</t>
  </si>
  <si>
    <t>C15393</t>
  </si>
  <si>
    <t>Phạm Thanh Phong</t>
  </si>
  <si>
    <t>C15590</t>
  </si>
  <si>
    <t>Phạm Như Khánh</t>
  </si>
  <si>
    <t>C15792</t>
  </si>
  <si>
    <t>Nguyễn Quốc Thắng</t>
  </si>
  <si>
    <t>C15871</t>
  </si>
  <si>
    <t>Lâm Trang</t>
  </si>
  <si>
    <t>C15980</t>
  </si>
  <si>
    <t>Lưu Kỳ Minh</t>
  </si>
  <si>
    <t>C16474</t>
  </si>
  <si>
    <t>Nguyễn Văn Minh</t>
  </si>
  <si>
    <t>C16475</t>
  </si>
  <si>
    <t>Ngô Văn Dự</t>
  </si>
  <si>
    <t>C16498</t>
  </si>
  <si>
    <t>Điểu Ngọc</t>
  </si>
  <si>
    <t>C16507</t>
  </si>
  <si>
    <t>Nguyễn Anh Kiệt</t>
  </si>
  <si>
    <t>C3442</t>
  </si>
  <si>
    <t>Võ Thị Thanh Kiều</t>
  </si>
  <si>
    <t>C3459</t>
  </si>
  <si>
    <t>Nguyễn Chí Tâm</t>
  </si>
  <si>
    <t>C6071</t>
  </si>
  <si>
    <t>Nguyễn Đặng Quốc</t>
  </si>
  <si>
    <t>C7032</t>
  </si>
  <si>
    <t>Đoàn Chí Công</t>
  </si>
  <si>
    <t>C7232</t>
  </si>
  <si>
    <t>Nguyễn Văn Bé Sáu</t>
  </si>
  <si>
    <t>C7395</t>
  </si>
  <si>
    <t>Nguyễn Hoàng Khải</t>
  </si>
  <si>
    <t>C7563</t>
  </si>
  <si>
    <t>Phan Quốc Tới</t>
  </si>
  <si>
    <t>C7587</t>
  </si>
  <si>
    <t>Nguyễn Hữu Trung</t>
  </si>
  <si>
    <t>C11502</t>
  </si>
  <si>
    <t>Trần Thị Thúy Hằng</t>
  </si>
  <si>
    <t>C16531</t>
  </si>
  <si>
    <t>Phạm Thị Thu Thanh</t>
  </si>
  <si>
    <t>C4673</t>
  </si>
  <si>
    <t>C0445</t>
  </si>
  <si>
    <t>Vũ Xuân Hiếu</t>
  </si>
  <si>
    <t>C12381</t>
  </si>
  <si>
    <t>C13451</t>
  </si>
  <si>
    <t>Võ Hùng Long</t>
  </si>
  <si>
    <t>C13486</t>
  </si>
  <si>
    <t>Nguyễn Văn Sinh</t>
  </si>
  <si>
    <t>C13890</t>
  </si>
  <si>
    <t>Phạm Thanh Song</t>
  </si>
  <si>
    <t>C14218</t>
  </si>
  <si>
    <t>Điểu Phụng</t>
  </si>
  <si>
    <t>C14967</t>
  </si>
  <si>
    <t>Nguyễn Văn Bảo</t>
  </si>
  <si>
    <t>C15682</t>
  </si>
  <si>
    <t>Kiều Ngọc Tuấn</t>
  </si>
  <si>
    <t>C15717</t>
  </si>
  <si>
    <t>Huỳnh Hữu Đức</t>
  </si>
  <si>
    <t>C4549</t>
  </si>
  <si>
    <t>Huỳnh Minh Tâm</t>
  </si>
  <si>
    <t>C7148</t>
  </si>
  <si>
    <t>Hồ Minh Luân</t>
  </si>
  <si>
    <t>C7388</t>
  </si>
  <si>
    <t>Trần Văn Nghĩa</t>
  </si>
  <si>
    <t>C7822</t>
  </si>
  <si>
    <t>Thạch Quí</t>
  </si>
  <si>
    <t>C5371</t>
  </si>
  <si>
    <t>Hoàng Văn Phúc</t>
  </si>
  <si>
    <t>C5551</t>
  </si>
  <si>
    <t>Hoàng Thị Thảo</t>
  </si>
  <si>
    <t>C14773</t>
  </si>
  <si>
    <t>Võ Thị Liên</t>
  </si>
  <si>
    <t>C15383</t>
  </si>
  <si>
    <t>Nguyễn Thị Hoài Lan</t>
  </si>
  <si>
    <t>C15905</t>
  </si>
  <si>
    <t>Nguyễn Thị Phượng Mai</t>
  </si>
  <si>
    <t>C8126</t>
  </si>
  <si>
    <t>Trần Thị Loan</t>
  </si>
  <si>
    <t>C0102</t>
  </si>
  <si>
    <t>Nguyễn Thị Thanh Dung</t>
  </si>
  <si>
    <t>C12851</t>
  </si>
  <si>
    <t>La Hồng Nhi</t>
  </si>
  <si>
    <t>C1459</t>
  </si>
  <si>
    <t>Thị Lý</t>
  </si>
  <si>
    <t>C14698</t>
  </si>
  <si>
    <t>Trần Thị Phương</t>
  </si>
  <si>
    <t>C1475</t>
  </si>
  <si>
    <t>C16408</t>
  </si>
  <si>
    <t>Dương Duy Khánh</t>
  </si>
  <si>
    <t>C16556</t>
  </si>
  <si>
    <t>C3651</t>
  </si>
  <si>
    <t>Dương Thị Nga</t>
  </si>
  <si>
    <t>C5353</t>
  </si>
  <si>
    <t>Phạm Thị Thanh Bình</t>
  </si>
  <si>
    <t>C6720</t>
  </si>
  <si>
    <t>Nguyễn Thị Mai</t>
  </si>
  <si>
    <t>C7973</t>
  </si>
  <si>
    <t>Nguyễn Thị Minh Phượng</t>
  </si>
  <si>
    <t>C0808</t>
  </si>
  <si>
    <t>Trương Thị Mơ</t>
  </si>
  <si>
    <t>C10951</t>
  </si>
  <si>
    <t>Điểu Quan</t>
  </si>
  <si>
    <t>C11527</t>
  </si>
  <si>
    <t>Trịnh Thị Mai Huyền</t>
  </si>
  <si>
    <t>C11983</t>
  </si>
  <si>
    <t>Điểu Đôm</t>
  </si>
  <si>
    <t>C16416</t>
  </si>
  <si>
    <t>Điểu Khỏe</t>
  </si>
  <si>
    <t>C16548</t>
  </si>
  <si>
    <t>Huỳnh Ngọc Huyền Trân</t>
  </si>
  <si>
    <t>C3349</t>
  </si>
  <si>
    <t>Mai Văn Tiến</t>
  </si>
  <si>
    <t>C6212</t>
  </si>
  <si>
    <t>Nguyễn Thị Tuyết Nhung</t>
  </si>
  <si>
    <t>C7912</t>
  </si>
  <si>
    <t>Bùi Quang Thiện</t>
  </si>
  <si>
    <t>C8061</t>
  </si>
  <si>
    <t>Nguyễn Trường Chinh</t>
  </si>
  <si>
    <t>C12410</t>
  </si>
  <si>
    <t>Điểu Tặng</t>
  </si>
  <si>
    <t>C12427</t>
  </si>
  <si>
    <t>Mai Văn Hoàng</t>
  </si>
  <si>
    <t>C13230</t>
  </si>
  <si>
    <t>Bùi Văn Tân</t>
  </si>
  <si>
    <t>C13747</t>
  </si>
  <si>
    <t>Lê Đức Trọng</t>
  </si>
  <si>
    <t>C14536</t>
  </si>
  <si>
    <t>Nguyễn Hồng Phúc</t>
  </si>
  <si>
    <t>C14725</t>
  </si>
  <si>
    <t>Nguyễn Hoàng Quân</t>
  </si>
  <si>
    <t>C14770</t>
  </si>
  <si>
    <t>Lê Đức Sỹ</t>
  </si>
  <si>
    <t>C16530</t>
  </si>
  <si>
    <t>Trần Minh Hiếu</t>
  </si>
  <si>
    <t>C5424</t>
  </si>
  <si>
    <t>Huỳnh Văn Tính</t>
  </si>
  <si>
    <t>C7380</t>
  </si>
  <si>
    <t>Lê Đức Ánh</t>
  </si>
  <si>
    <t>C10967</t>
  </si>
  <si>
    <t>Phạm Văn Vũ</t>
  </si>
  <si>
    <t>C12378</t>
  </si>
  <si>
    <t>Trương Đình Tâm</t>
  </si>
  <si>
    <t>C12584</t>
  </si>
  <si>
    <t>Nguyễn Bá Hải</t>
  </si>
  <si>
    <t>C13468</t>
  </si>
  <si>
    <t>Bùi Hữu Minh Thiện</t>
  </si>
  <si>
    <t>C16279</t>
  </si>
  <si>
    <t>Nguyễn Cao Cường</t>
  </si>
  <si>
    <t>C16473</t>
  </si>
  <si>
    <t>C16523</t>
  </si>
  <si>
    <t>Dương Hoài Nam</t>
  </si>
  <si>
    <t>C11679</t>
  </si>
  <si>
    <t>Điểu Thành</t>
  </si>
  <si>
    <t>Box/ Bag WIP leader</t>
  </si>
  <si>
    <t>C14479</t>
  </si>
  <si>
    <t>Vũ Thị Hải Yến</t>
  </si>
  <si>
    <t>C16533</t>
  </si>
  <si>
    <t>Nguyễn Thị Thu Hương</t>
  </si>
  <si>
    <t>C10491</t>
  </si>
  <si>
    <t>Lê Thanh Bình</t>
  </si>
  <si>
    <t>C10696</t>
  </si>
  <si>
    <t>Vũ Thị Ngọc Thanh</t>
  </si>
  <si>
    <t>C11033</t>
  </si>
  <si>
    <t>Nguyễn Thị Bích Thủy</t>
  </si>
  <si>
    <t>C11449</t>
  </si>
  <si>
    <t>Nguyễn Minh Tân</t>
  </si>
  <si>
    <t>C11756</t>
  </si>
  <si>
    <t>Lâm Tý</t>
  </si>
  <si>
    <t>C11770</t>
  </si>
  <si>
    <t>Điểu Tấn Thịnh</t>
  </si>
  <si>
    <t>C12690</t>
  </si>
  <si>
    <t>Phạm Thị Thu Hoa</t>
  </si>
  <si>
    <t>C12920</t>
  </si>
  <si>
    <t>Lê Ngọc Anh</t>
  </si>
  <si>
    <t>C13182</t>
  </si>
  <si>
    <t>Vũ Thị Thủy Tiên</t>
  </si>
  <si>
    <t>C13700</t>
  </si>
  <si>
    <t>Điểu Trung</t>
  </si>
  <si>
    <t>C14200</t>
  </si>
  <si>
    <t>Phạm Thị Hạnh Nguyên</t>
  </si>
  <si>
    <t>C15115</t>
  </si>
  <si>
    <t>Nguyễn Thị Thanh Thúy</t>
  </si>
  <si>
    <t>C15126</t>
  </si>
  <si>
    <t>Lê Ngọc Yến</t>
  </si>
  <si>
    <t>C15673</t>
  </si>
  <si>
    <t>Nguyễn Thị Giầu</t>
  </si>
  <si>
    <t>C15675</t>
  </si>
  <si>
    <t>Lê Thị Ánh</t>
  </si>
  <si>
    <t>C15690</t>
  </si>
  <si>
    <t>Điểu Hùng</t>
  </si>
  <si>
    <t>C15729</t>
  </si>
  <si>
    <t>C15757</t>
  </si>
  <si>
    <t>Bùi Thị Minh Tâm</t>
  </si>
  <si>
    <t>C16033</t>
  </si>
  <si>
    <t>Hồ Thị Ngọc Hân</t>
  </si>
  <si>
    <t>C16170</t>
  </si>
  <si>
    <t>Nguyễn Thị Hường</t>
  </si>
  <si>
    <t>C16171</t>
  </si>
  <si>
    <t>Trần Thị Kim Linh</t>
  </si>
  <si>
    <t>C16195</t>
  </si>
  <si>
    <t>Nguyễn Thị Thương</t>
  </si>
  <si>
    <t>C16207</t>
  </si>
  <si>
    <t>Trần Thị Lụa</t>
  </si>
  <si>
    <t>C16276</t>
  </si>
  <si>
    <t>Nang Thị Bưởi</t>
  </si>
  <si>
    <t>C16351</t>
  </si>
  <si>
    <t>Thị Thắm</t>
  </si>
  <si>
    <t>C16352</t>
  </si>
  <si>
    <t>Điểu Thị Huỳnh</t>
  </si>
  <si>
    <t>C16409</t>
  </si>
  <si>
    <t>Nguyễn Thị Út</t>
  </si>
  <si>
    <t>C16410</t>
  </si>
  <si>
    <t>Phạm Diễm Thúy</t>
  </si>
  <si>
    <t>C16411</t>
  </si>
  <si>
    <t>Nguyễn Thị Huyền Trân</t>
  </si>
  <si>
    <t>C16412</t>
  </si>
  <si>
    <t>Thị Ngọc</t>
  </si>
  <si>
    <t>C16414</t>
  </si>
  <si>
    <t>C16421</t>
  </si>
  <si>
    <t>Lê Thị Duy</t>
  </si>
  <si>
    <t>C16441</t>
  </si>
  <si>
    <t>C16445</t>
  </si>
  <si>
    <t>Nguyễn Thị Châu Hương</t>
  </si>
  <si>
    <t>C16472</t>
  </si>
  <si>
    <t>Thị Thơm</t>
  </si>
  <si>
    <t>C16486</t>
  </si>
  <si>
    <t>Võ Thanh Tra</t>
  </si>
  <si>
    <t>C16488</t>
  </si>
  <si>
    <t>Phan Hoàng Châu Giang</t>
  </si>
  <si>
    <t>C16490</t>
  </si>
  <si>
    <t>Ngô Xuân Vinh</t>
  </si>
  <si>
    <t>C16501</t>
  </si>
  <si>
    <t>Nguyễn Thị Kim Nhanh</t>
  </si>
  <si>
    <t>C16502</t>
  </si>
  <si>
    <t>Thị Vân</t>
  </si>
  <si>
    <t>C16503</t>
  </si>
  <si>
    <t>Thị Bé Trâm</t>
  </si>
  <si>
    <t>C16504</t>
  </si>
  <si>
    <t>Điểu Sang</t>
  </si>
  <si>
    <t>C16524</t>
  </si>
  <si>
    <t>Đỗ Hồng Minh Quân</t>
  </si>
  <si>
    <t>C16534</t>
  </si>
  <si>
    <t>Võ Thị Phượng</t>
  </si>
  <si>
    <t>C2525</t>
  </si>
  <si>
    <t>Thị Anh</t>
  </si>
  <si>
    <t>C3731</t>
  </si>
  <si>
    <t>Nguyễn Thị Cẩm Vân</t>
  </si>
  <si>
    <t>C6719</t>
  </si>
  <si>
    <t>Lê Thị Bích Đào</t>
  </si>
  <si>
    <t>C7619</t>
  </si>
  <si>
    <t>Triệu Thị Yến</t>
  </si>
  <si>
    <t>C7862</t>
  </si>
  <si>
    <t>Nguyễn Thị Mộng</t>
  </si>
  <si>
    <t>C8016</t>
  </si>
  <si>
    <t>Nguyễn Thị Ngọc Bích</t>
  </si>
  <si>
    <t>C8348</t>
  </si>
  <si>
    <t>Lữ Thị Phương</t>
  </si>
  <si>
    <t>C10565</t>
  </si>
  <si>
    <t>Đặng Thành Thuận</t>
  </si>
  <si>
    <t>C10675</t>
  </si>
  <si>
    <t>Lê Thị Giang</t>
  </si>
  <si>
    <t>C11186</t>
  </si>
  <si>
    <t>Nguyễn Trung Hiếu</t>
  </si>
  <si>
    <t>C11188</t>
  </si>
  <si>
    <t>Ngô Hiếu Thảo</t>
  </si>
  <si>
    <t>C11258</t>
  </si>
  <si>
    <t>Lâm Chương</t>
  </si>
  <si>
    <t>C11272</t>
  </si>
  <si>
    <t>Lâm Rứch</t>
  </si>
  <si>
    <t>C11274</t>
  </si>
  <si>
    <t>Lâm Bốc</t>
  </si>
  <si>
    <t>C11541</t>
  </si>
  <si>
    <t>Trần Thị Hằng</t>
  </si>
  <si>
    <t>C11732</t>
  </si>
  <si>
    <t>Lâm Văn Phanh</t>
  </si>
  <si>
    <t>C11735</t>
  </si>
  <si>
    <t>Lâm Đức Nhuận</t>
  </si>
  <si>
    <t>C11753</t>
  </si>
  <si>
    <t>Nguyễn Thị Mèo</t>
  </si>
  <si>
    <t>C11951</t>
  </si>
  <si>
    <t>C12003</t>
  </si>
  <si>
    <t>Mai Thị Ngọc Bích</t>
  </si>
  <si>
    <t>C12013</t>
  </si>
  <si>
    <t>Nguyễn Văn Thái</t>
  </si>
  <si>
    <t>C12110</t>
  </si>
  <si>
    <t>Nguyễn Thị Diễm</t>
  </si>
  <si>
    <t>C13296</t>
  </si>
  <si>
    <t>Hồ Thị Linh</t>
  </si>
  <si>
    <t>C13420</t>
  </si>
  <si>
    <t>Nguyễn Thị Phấn</t>
  </si>
  <si>
    <t>C13424</t>
  </si>
  <si>
    <t>Nguyễn Văn Tôn</t>
  </si>
  <si>
    <t>C13793</t>
  </si>
  <si>
    <t>Phan Tấn Đạt</t>
  </si>
  <si>
    <t>C14127</t>
  </si>
  <si>
    <t>Đậu Thị Hoài Hương</t>
  </si>
  <si>
    <t>C14340</t>
  </si>
  <si>
    <t>Lê Thị Mỹ Phương</t>
  </si>
  <si>
    <t>C14452</t>
  </si>
  <si>
    <t>C14900</t>
  </si>
  <si>
    <t>Nguyễn Phước Hậu</t>
  </si>
  <si>
    <t>C14941</t>
  </si>
  <si>
    <t>Trương Thị Thuỷ</t>
  </si>
  <si>
    <t>C15011</t>
  </si>
  <si>
    <t>Trần Dũ Khang</t>
  </si>
  <si>
    <t>C15167</t>
  </si>
  <si>
    <t>Nguyễn Gi Phương</t>
  </si>
  <si>
    <t>C15329</t>
  </si>
  <si>
    <t>Đàm Thị Thao</t>
  </si>
  <si>
    <t>C15535</t>
  </si>
  <si>
    <t>C15592</t>
  </si>
  <si>
    <t>C15662</t>
  </si>
  <si>
    <t>Danh Thị Thu Ngàn</t>
  </si>
  <si>
    <t>C15664</t>
  </si>
  <si>
    <t>Hà Thị Thảo</t>
  </si>
  <si>
    <t>C15814</t>
  </si>
  <si>
    <t>Lê Thị Kim Lợi</t>
  </si>
  <si>
    <t>C15815</t>
  </si>
  <si>
    <t>Nguyễn Thị Mỹ Thuyền</t>
  </si>
  <si>
    <t>C15945</t>
  </si>
  <si>
    <t>Lâm Trung</t>
  </si>
  <si>
    <t>C16009</t>
  </si>
  <si>
    <t>Lê Ngọc Khánh Vy</t>
  </si>
  <si>
    <t>C16019</t>
  </si>
  <si>
    <t>Võ Văn Hoàng</t>
  </si>
  <si>
    <t>C16088</t>
  </si>
  <si>
    <t>Nguyễn Văn Sơn</t>
  </si>
  <si>
    <t>C16128</t>
  </si>
  <si>
    <t>Thị Cúc</t>
  </si>
  <si>
    <t>C16131</t>
  </si>
  <si>
    <t>Lại Thị Bích Ngọc</t>
  </si>
  <si>
    <t>C16175</t>
  </si>
  <si>
    <t>Đinh Công Thực</t>
  </si>
  <si>
    <t>C16370</t>
  </si>
  <si>
    <t>Trần Văn Cảnh</t>
  </si>
  <si>
    <t>C16437</t>
  </si>
  <si>
    <t>C16500</t>
  </si>
  <si>
    <t>Rơ Mah Huế</t>
  </si>
  <si>
    <t>C16506</t>
  </si>
  <si>
    <t>Thị Thu Hiền</t>
  </si>
  <si>
    <t>C1671</t>
  </si>
  <si>
    <t>Hồ Thị Châu</t>
  </si>
  <si>
    <t>C5057</t>
  </si>
  <si>
    <t>Huỳnh Ngọc Vui</t>
  </si>
  <si>
    <t>C5878</t>
  </si>
  <si>
    <t>Võ Thị Lệ</t>
  </si>
  <si>
    <t>C7470</t>
  </si>
  <si>
    <t>Lê Thị Bích Thủy</t>
  </si>
  <si>
    <t>C7562</t>
  </si>
  <si>
    <t>Lê Thị Trúc Phượng</t>
  </si>
  <si>
    <t>C7621</t>
  </si>
  <si>
    <t>Long Văn Mạo</t>
  </si>
  <si>
    <t>C7622</t>
  </si>
  <si>
    <t>Mai Nguyễn Giang Hà</t>
  </si>
  <si>
    <t>C8039</t>
  </si>
  <si>
    <t>Nguyễn Văn Lớn</t>
  </si>
  <si>
    <t>C8112</t>
  </si>
  <si>
    <t>Lâm Sơn</t>
  </si>
  <si>
    <t>C8231</t>
  </si>
  <si>
    <t>Nguyễn Thị Hiên</t>
  </si>
  <si>
    <t>C8255</t>
  </si>
  <si>
    <t>Phan Thị Hồng Lụa</t>
  </si>
  <si>
    <t>C8354</t>
  </si>
  <si>
    <t>Lữ Thị Thoan</t>
  </si>
  <si>
    <t>C8365</t>
  </si>
  <si>
    <t>Thị Gái</t>
  </si>
  <si>
    <t>C8379</t>
  </si>
  <si>
    <t>Ngô Thị Dương</t>
  </si>
  <si>
    <t>C8394</t>
  </si>
  <si>
    <t>Trần Sa Mai</t>
  </si>
  <si>
    <t>C8486</t>
  </si>
  <si>
    <t>Phùng Thị Tuyển</t>
  </si>
  <si>
    <t>C0176</t>
  </si>
  <si>
    <t>Nguyễn Thị Lệ Nga</t>
  </si>
  <si>
    <t>C10417</t>
  </si>
  <si>
    <t>Hồ Thị Ngân</t>
  </si>
  <si>
    <t>C10910</t>
  </si>
  <si>
    <t>Trần Thị Ngọc Thúy</t>
  </si>
  <si>
    <t>C11130</t>
  </si>
  <si>
    <t>Vũ Cao Đại</t>
  </si>
  <si>
    <t>C11448</t>
  </si>
  <si>
    <t>Thái Minh Thùy</t>
  </si>
  <si>
    <t>C11491</t>
  </si>
  <si>
    <t>Siu Suel</t>
  </si>
  <si>
    <t>C11558</t>
  </si>
  <si>
    <t>Siu Sem</t>
  </si>
  <si>
    <t>C11564</t>
  </si>
  <si>
    <t>Võ Văn Đạt</t>
  </si>
  <si>
    <t>C11565</t>
  </si>
  <si>
    <t>Thị Me</t>
  </si>
  <si>
    <t>C11622</t>
  </si>
  <si>
    <t>Thị Thân Thủy</t>
  </si>
  <si>
    <t>C11946</t>
  </si>
  <si>
    <t>Lý Hùng</t>
  </si>
  <si>
    <t>C12016</t>
  </si>
  <si>
    <t>Nguyễn Chí Hưởng</t>
  </si>
  <si>
    <t>C12025</t>
  </si>
  <si>
    <t>Đinh Thị Nga</t>
  </si>
  <si>
    <t>C13004</t>
  </si>
  <si>
    <t>C13423</t>
  </si>
  <si>
    <t>Trần Thị Mai Xuân</t>
  </si>
  <si>
    <t>C13426</t>
  </si>
  <si>
    <t>Nguyễn Sơn Phước</t>
  </si>
  <si>
    <t>C13505</t>
  </si>
  <si>
    <t>Vy Văn Thái</t>
  </si>
  <si>
    <t>C14213</t>
  </si>
  <si>
    <t>Trần Hữu Khánh</t>
  </si>
  <si>
    <t>C14247</t>
  </si>
  <si>
    <t>Nguyễn Thị Quang</t>
  </si>
  <si>
    <t>C1450</t>
  </si>
  <si>
    <t>Lâm Thị Luối</t>
  </si>
  <si>
    <t>C14546</t>
  </si>
  <si>
    <t>Lê Thị Minh Vy</t>
  </si>
  <si>
    <t>C14655</t>
  </si>
  <si>
    <t>Lương Thanh Lâm</t>
  </si>
  <si>
    <t>C14721</t>
  </si>
  <si>
    <t>Nguyễn Thị Ngọc Cẩm</t>
  </si>
  <si>
    <t>C14749</t>
  </si>
  <si>
    <t>Phan Thị Cẩm Tiên</t>
  </si>
  <si>
    <t>C14870</t>
  </si>
  <si>
    <t>C14948</t>
  </si>
  <si>
    <t>Lâm Thành Long</t>
  </si>
  <si>
    <t>C15114</t>
  </si>
  <si>
    <t>Trần Thị Như Ý</t>
  </si>
  <si>
    <t>C15314</t>
  </si>
  <si>
    <t>Trần Thanh Hiền</t>
  </si>
  <si>
    <t>C15538</t>
  </si>
  <si>
    <t>C15560</t>
  </si>
  <si>
    <t>Nguyễn Thị Như Thúy</t>
  </si>
  <si>
    <t>C15582</t>
  </si>
  <si>
    <t>Hồ Thị Hằng</t>
  </si>
  <si>
    <t>C15599</t>
  </si>
  <si>
    <t>Hoàng Thị Thu Thương</t>
  </si>
  <si>
    <t>C15653</t>
  </si>
  <si>
    <t>Trần Minh Thuận</t>
  </si>
  <si>
    <t>C15819</t>
  </si>
  <si>
    <t>Nông Thị Lê Oanh</t>
  </si>
  <si>
    <t>C15836</t>
  </si>
  <si>
    <t>C15837</t>
  </si>
  <si>
    <t>Phạm Thị Hồng Anh</t>
  </si>
  <si>
    <t>C15853</t>
  </si>
  <si>
    <t>Vũ Thị Huyền</t>
  </si>
  <si>
    <t>C15974</t>
  </si>
  <si>
    <t>Nguyễn Thị Thùy Dung</t>
  </si>
  <si>
    <t>C15992</t>
  </si>
  <si>
    <t>Quách Trang</t>
  </si>
  <si>
    <t>C15999</t>
  </si>
  <si>
    <t>Trần Thanh Sơn</t>
  </si>
  <si>
    <t>C16000</t>
  </si>
  <si>
    <t>C16017</t>
  </si>
  <si>
    <t>Thị Hợi</t>
  </si>
  <si>
    <t>C16035</t>
  </si>
  <si>
    <t>Trần Thị Hồng Đào</t>
  </si>
  <si>
    <t>C16071</t>
  </si>
  <si>
    <t>Nguyễn Khắc Kiệt</t>
  </si>
  <si>
    <t>C16132</t>
  </si>
  <si>
    <t>Phạm Thị Thúy Vân</t>
  </si>
  <si>
    <t>C16340</t>
  </si>
  <si>
    <t>C16364</t>
  </si>
  <si>
    <t>Điểu Thị Hoa</t>
  </si>
  <si>
    <t>C16413</t>
  </si>
  <si>
    <t>Nguyễn Thúy Huỳnh</t>
  </si>
  <si>
    <t>C16527</t>
  </si>
  <si>
    <t>Lâm Nguyễn Tú Lan</t>
  </si>
  <si>
    <t>C16557</t>
  </si>
  <si>
    <t>Huỳnh Thị Kim Trinh</t>
  </si>
  <si>
    <t>C16558</t>
  </si>
  <si>
    <t>Lê Thị Huyền Trang</t>
  </si>
  <si>
    <t>C1733</t>
  </si>
  <si>
    <t>Đào Thị Giỏi</t>
  </si>
  <si>
    <t>C1892</t>
  </si>
  <si>
    <t>Thái Thị Hoa</t>
  </si>
  <si>
    <t>C2495</t>
  </si>
  <si>
    <t>Thị Thủy</t>
  </si>
  <si>
    <t>C3107</t>
  </si>
  <si>
    <t>Đỗ Thị Huệ</t>
  </si>
  <si>
    <t>C3935</t>
  </si>
  <si>
    <t>Phạm Văn Bình</t>
  </si>
  <si>
    <t>C4151</t>
  </si>
  <si>
    <t>Đỗ Thị Mộng Trinh</t>
  </si>
  <si>
    <t>C7134</t>
  </si>
  <si>
    <t>Thái Thị Huỳnh Như</t>
  </si>
  <si>
    <t>C8109</t>
  </si>
  <si>
    <t>Lâm Thị Lý</t>
  </si>
  <si>
    <t>C8375</t>
  </si>
  <si>
    <t>Nguyễn Chí Hưng</t>
  </si>
  <si>
    <t>C7942</t>
  </si>
  <si>
    <t>Trương Văn Trí</t>
  </si>
  <si>
    <t>C0015</t>
  </si>
  <si>
    <t>Lê Thị Sương</t>
  </si>
  <si>
    <t>C10738</t>
  </si>
  <si>
    <t>C11058</t>
  </si>
  <si>
    <t>Đàm Thị Quyên</t>
  </si>
  <si>
    <t>C13228</t>
  </si>
  <si>
    <t>C14541</t>
  </si>
  <si>
    <t>Nguyễn Hồng Loan</t>
  </si>
  <si>
    <t>C14647</t>
  </si>
  <si>
    <t>Lê Thị Hồng Dung</t>
  </si>
  <si>
    <t>C14812</t>
  </si>
  <si>
    <t>Nguyễn Thị Xuân Hải</t>
  </si>
  <si>
    <t>C15688</t>
  </si>
  <si>
    <t>Tô Thanh Thủy</t>
  </si>
  <si>
    <t>C15969</t>
  </si>
  <si>
    <t>Phan Thị Kim Dung</t>
  </si>
  <si>
    <t>C16150</t>
  </si>
  <si>
    <t>Nguyễn Thị Kiều Trang</t>
  </si>
  <si>
    <t>C16168</t>
  </si>
  <si>
    <t>Bùi Thị Kim Ngân</t>
  </si>
  <si>
    <t>C16311</t>
  </si>
  <si>
    <t>C16316</t>
  </si>
  <si>
    <t>Hoàng Phương Dung</t>
  </si>
  <si>
    <t>C16336</t>
  </si>
  <si>
    <t>Bùi Thị Giang</t>
  </si>
  <si>
    <t>C4860</t>
  </si>
  <si>
    <t>Hoàng Thị Thùy Dung</t>
  </si>
  <si>
    <t>C5238</t>
  </si>
  <si>
    <t>Huỳnh Thị Phương Thảo</t>
  </si>
  <si>
    <t>C5519</t>
  </si>
  <si>
    <t>Vũ Thị Hải</t>
  </si>
  <si>
    <t>C6618</t>
  </si>
  <si>
    <t>Lê Thị Diễm Trinh</t>
  </si>
  <si>
    <t>C8352</t>
  </si>
  <si>
    <t>Nguyễn Thị Kim Giàu</t>
  </si>
  <si>
    <t>C13826</t>
  </si>
  <si>
    <t>Lê Tiến Nam</t>
  </si>
  <si>
    <t>C13980</t>
  </si>
  <si>
    <t>Y Khuin KBuôr</t>
  </si>
  <si>
    <t>C14485</t>
  </si>
  <si>
    <t>Lê Văn Thái</t>
  </si>
  <si>
    <t>C14605</t>
  </si>
  <si>
    <t>Nguyễn Trọng Phú</t>
  </si>
  <si>
    <t>C14786</t>
  </si>
  <si>
    <t>Điểu Tài</t>
  </si>
  <si>
    <t>C15534</t>
  </si>
  <si>
    <t>Lê Thành Chung</t>
  </si>
  <si>
    <t>C16130</t>
  </si>
  <si>
    <t>Trần Minh Cường</t>
  </si>
  <si>
    <t>C16549</t>
  </si>
  <si>
    <t>Huỳnh Văn Tuấn</t>
  </si>
  <si>
    <t>C7332</t>
  </si>
  <si>
    <t>Kim Sa Mươne</t>
  </si>
  <si>
    <t>C7494</t>
  </si>
  <si>
    <t>Lê Văn Tuấn</t>
  </si>
  <si>
    <t>C7769</t>
  </si>
  <si>
    <t>Nguyễn Văn Thắng</t>
  </si>
  <si>
    <t>C2630</t>
  </si>
  <si>
    <t>Phạm Thị Thu</t>
  </si>
  <si>
    <t>C5128</t>
  </si>
  <si>
    <t>Đinh Thị Hoàng Yến</t>
  </si>
  <si>
    <t>C7722</t>
  </si>
  <si>
    <t>Võ Thị Ngọc Trang</t>
  </si>
  <si>
    <t>C15415</t>
  </si>
  <si>
    <t>Nguyễn Thị Kim Thủy</t>
  </si>
  <si>
    <t>C15422</t>
  </si>
  <si>
    <t>Đàm Kim Cúc</t>
  </si>
  <si>
    <t>C15541</t>
  </si>
  <si>
    <t>Thái Thị Diễm Trang</t>
  </si>
  <si>
    <t>C15666</t>
  </si>
  <si>
    <t>C16144</t>
  </si>
  <si>
    <t>Đỗ Đức Huy</t>
  </si>
  <si>
    <t>C16348</t>
  </si>
  <si>
    <t>Võ Thị Thanh Vy</t>
  </si>
  <si>
    <t>C16393</t>
  </si>
  <si>
    <t>Võ Thị Như Quỳnh</t>
  </si>
  <si>
    <t>C5996</t>
  </si>
  <si>
    <t>Trương Thị Thúy</t>
  </si>
  <si>
    <t>C8138</t>
  </si>
  <si>
    <t>C10422</t>
  </si>
  <si>
    <t>Phan Thị Thắm</t>
  </si>
  <si>
    <t>C10471</t>
  </si>
  <si>
    <t>Nguyễn Hoàng Bảo</t>
  </si>
  <si>
    <t>C11657</t>
  </si>
  <si>
    <t>Điểu Phươn</t>
  </si>
  <si>
    <t>C7271</t>
  </si>
  <si>
    <t>Bùi Khắc Thìn</t>
  </si>
  <si>
    <t>TRAN THI KIM PHAN</t>
  </si>
  <si>
    <t>050040964964</t>
  </si>
  <si>
    <t>NGUYEN THI HUONG</t>
  </si>
  <si>
    <t>050040850950</t>
  </si>
  <si>
    <t>HO THI NGA</t>
  </si>
  <si>
    <t>050040952974</t>
  </si>
  <si>
    <t>TRAN THI LIEN</t>
  </si>
  <si>
    <t>050104743444</t>
  </si>
  <si>
    <t>NGUYEN HOAI HAN</t>
  </si>
  <si>
    <t>050073573855</t>
  </si>
  <si>
    <t>LE THI KIEU LOAN</t>
  </si>
  <si>
    <t>050106514035</t>
  </si>
  <si>
    <t>PHAN THI THANH TAM</t>
  </si>
  <si>
    <t>050040932884</t>
  </si>
  <si>
    <t>LE THI BICH LINH</t>
  </si>
  <si>
    <t>050111434058</t>
  </si>
  <si>
    <t>TRAN HAI NAM</t>
  </si>
  <si>
    <t>050116653033</t>
  </si>
  <si>
    <t>050040933910</t>
  </si>
  <si>
    <t>NGUYEN THI TRUC LY</t>
  </si>
  <si>
    <t>050114056372</t>
  </si>
  <si>
    <t>LE THI ANH THUONG</t>
  </si>
  <si>
    <t>050040933661</t>
  </si>
  <si>
    <t>HUYNH THI KIEU LINH</t>
  </si>
  <si>
    <t>050122807638</t>
  </si>
  <si>
    <t>THACH THI DIEM MY</t>
  </si>
  <si>
    <t>050050663466</t>
  </si>
  <si>
    <t>DUONG THI BICH HANH</t>
  </si>
  <si>
    <t>050032877017</t>
  </si>
  <si>
    <t>PHAM THI XUAN</t>
  </si>
  <si>
    <t>050093248810</t>
  </si>
  <si>
    <t>NGUYEN THI THANH HUYEN</t>
  </si>
  <si>
    <t>050120176479</t>
  </si>
  <si>
    <t>DO UT NHANH</t>
  </si>
  <si>
    <t>050111583861</t>
  </si>
  <si>
    <t>NGUYEN THI HANG</t>
  </si>
  <si>
    <t>050135730472</t>
  </si>
  <si>
    <t>BUI THI BAO NGOC</t>
  </si>
  <si>
    <t>050118478549</t>
  </si>
  <si>
    <t>MAI THI NHUNG</t>
  </si>
  <si>
    <t>050137060581</t>
  </si>
  <si>
    <t>PHAM THI NGOC THUY</t>
  </si>
  <si>
    <t>050040878413</t>
  </si>
  <si>
    <t>SON THI CO LAP</t>
  </si>
  <si>
    <t>050040879533</t>
  </si>
  <si>
    <t>NGUYEN THI HAI</t>
  </si>
  <si>
    <t>050149624039</t>
  </si>
  <si>
    <t>DIEU DUNG</t>
  </si>
  <si>
    <t>050152610741</t>
  </si>
  <si>
    <t>NGUYEN THI THANH HOA</t>
  </si>
  <si>
    <t>050127000211</t>
  </si>
  <si>
    <t>THI SUNG LY</t>
  </si>
  <si>
    <t>050117956201</t>
  </si>
  <si>
    <t>NGUYEN THI HOAI NHO</t>
  </si>
  <si>
    <t>050117412080</t>
  </si>
  <si>
    <t>LE THI MINH TRANG</t>
  </si>
  <si>
    <t>050130574731</t>
  </si>
  <si>
    <t>NGUYEN THI DAO</t>
  </si>
  <si>
    <t>050103659628</t>
  </si>
  <si>
    <t>RLAN KYIN</t>
  </si>
  <si>
    <t>050116311493</t>
  </si>
  <si>
    <t>TRAN THI CHUYEN</t>
  </si>
  <si>
    <t>050040850871</t>
  </si>
  <si>
    <t>TRAN THI THU HANG</t>
  </si>
  <si>
    <t>050040850926</t>
  </si>
  <si>
    <t>DUONG PHI HUNG</t>
  </si>
  <si>
    <t>050040850845</t>
  </si>
  <si>
    <t>LE THI KIM CHI</t>
  </si>
  <si>
    <t>050040850667</t>
  </si>
  <si>
    <t>HO THI LA</t>
  </si>
  <si>
    <t>050041744380</t>
  </si>
  <si>
    <t>NGUYEN THI HA</t>
  </si>
  <si>
    <t>050060949198</t>
  </si>
  <si>
    <t>NGO THI MINH HIEU</t>
  </si>
  <si>
    <t>050089661738</t>
  </si>
  <si>
    <t>LE THI DUNG</t>
  </si>
  <si>
    <t>050099643215</t>
  </si>
  <si>
    <t>DO THI NGOC TRAM</t>
  </si>
  <si>
    <t>050103659733</t>
  </si>
  <si>
    <t>NGUYEN THI HONG NHUNG</t>
  </si>
  <si>
    <t>050103659563</t>
  </si>
  <si>
    <t>NGUYEN THI NINH</t>
  </si>
  <si>
    <t>050041687921</t>
  </si>
  <si>
    <t>TRAN VAN VINH</t>
  </si>
  <si>
    <t>050097259876</t>
  </si>
  <si>
    <t>DO VAN KHUYEN</t>
  </si>
  <si>
    <t>050095771073</t>
  </si>
  <si>
    <t>TRAN VAN HOAN</t>
  </si>
  <si>
    <t>050020218141</t>
  </si>
  <si>
    <t>VO VAN THANH</t>
  </si>
  <si>
    <t>050121174550</t>
  </si>
  <si>
    <t>NGUYEN TIEN KY</t>
  </si>
  <si>
    <t>050050275725</t>
  </si>
  <si>
    <t>NGUYEN THANG CUONG</t>
  </si>
  <si>
    <t>050128200999</t>
  </si>
  <si>
    <t>DUONG HOANG NAM</t>
  </si>
  <si>
    <t>050128381391</t>
  </si>
  <si>
    <t>DANG HONG TRANG</t>
  </si>
  <si>
    <t>050041001426</t>
  </si>
  <si>
    <t>DO VAN TAM</t>
  </si>
  <si>
    <t>050129246933</t>
  </si>
  <si>
    <t>TRUONG DINH SY</t>
  </si>
  <si>
    <t>050135974371</t>
  </si>
  <si>
    <t>KIEU THI NGOC ANH</t>
  </si>
  <si>
    <t>050109837773</t>
  </si>
  <si>
    <t>NGUYEN HUU ANH</t>
  </si>
  <si>
    <t>050117429102</t>
  </si>
  <si>
    <t>NGUYEN THI HUE</t>
  </si>
  <si>
    <t>050156612208</t>
  </si>
  <si>
    <t>NGUYEN THI HONG THAM</t>
  </si>
  <si>
    <t>050126182111</t>
  </si>
  <si>
    <t>NIENG THI TE</t>
  </si>
  <si>
    <t>050119623356</t>
  </si>
  <si>
    <t>LY THI SOM</t>
  </si>
  <si>
    <t>050053921490</t>
  </si>
  <si>
    <t>NGUYEN THI QUYNH NHU</t>
  </si>
  <si>
    <t>050151733880</t>
  </si>
  <si>
    <t>DANG TAN XUYEN</t>
  </si>
  <si>
    <t>050041029258</t>
  </si>
  <si>
    <t>HO THI DANG HONG TUOI</t>
  </si>
  <si>
    <t>050040875872</t>
  </si>
  <si>
    <t>DO THI THUY GIANG</t>
  </si>
  <si>
    <t>050070193865</t>
  </si>
  <si>
    <t>PHAM HONG PHONG</t>
  </si>
  <si>
    <t>050081198648</t>
  </si>
  <si>
    <t>NGUYEN THI LONG</t>
  </si>
  <si>
    <t>050020209851</t>
  </si>
  <si>
    <t>RAH LAN XIEN</t>
  </si>
  <si>
    <t>050109871475</t>
  </si>
  <si>
    <t>NGUYEN THI KIM LOAN</t>
  </si>
  <si>
    <t>050114710420</t>
  </si>
  <si>
    <t>LE THI KIM OANH</t>
  </si>
  <si>
    <t>050055723084</t>
  </si>
  <si>
    <t>HO THI NGHIA</t>
  </si>
  <si>
    <t>050127944072</t>
  </si>
  <si>
    <t>THI THU</t>
  </si>
  <si>
    <t>050123536484</t>
  </si>
  <si>
    <t>LAM CHUA</t>
  </si>
  <si>
    <t>050116981057</t>
  </si>
  <si>
    <t>PHAM THI TINH</t>
  </si>
  <si>
    <t>050139095100</t>
  </si>
  <si>
    <t>DO THI KIM HOA</t>
  </si>
  <si>
    <t>050046383459</t>
  </si>
  <si>
    <t>NGUYEN NGOC NGA</t>
  </si>
  <si>
    <t>050117412102</t>
  </si>
  <si>
    <t>HO DUC TUONG</t>
  </si>
  <si>
    <t>050151719977</t>
  </si>
  <si>
    <t>LE THI LAN</t>
  </si>
  <si>
    <t>050040932841</t>
  </si>
  <si>
    <t>DO DANG HIEN HOA</t>
  </si>
  <si>
    <t>050040933597</t>
  </si>
  <si>
    <t>THI THIA</t>
  </si>
  <si>
    <t>050156252333</t>
  </si>
  <si>
    <t>NGUYEN THI CHAU</t>
  </si>
  <si>
    <t>052212081988</t>
  </si>
  <si>
    <t>NGUYEN PHAM THANH HAN</t>
  </si>
  <si>
    <t>050156921537</t>
  </si>
  <si>
    <t>TRAN THI KIM LOC</t>
  </si>
  <si>
    <t>050040879622</t>
  </si>
  <si>
    <t>NGO THI CHI</t>
  </si>
  <si>
    <t>050040966118</t>
  </si>
  <si>
    <t>VO THI THANH MAI</t>
  </si>
  <si>
    <t>050040933708</t>
  </si>
  <si>
    <t>TRAN THI BACH YEN</t>
  </si>
  <si>
    <t>050040987247</t>
  </si>
  <si>
    <t>TRAN VAN NANG</t>
  </si>
  <si>
    <t>050040934801</t>
  </si>
  <si>
    <t>DANG THI THUY DUONG</t>
  </si>
  <si>
    <t>050040876062</t>
  </si>
  <si>
    <t>NGUYEN THI NGOC TIEN</t>
  </si>
  <si>
    <t>050040933491</t>
  </si>
  <si>
    <t>HUYNH THI TUYET HANH</t>
  </si>
  <si>
    <t>050073841485</t>
  </si>
  <si>
    <t>PHAN KIM LU</t>
  </si>
  <si>
    <t>050090486941</t>
  </si>
  <si>
    <t>DOAN NGOC HONG</t>
  </si>
  <si>
    <t>050044162714</t>
  </si>
  <si>
    <t>THACH HOANG EM</t>
  </si>
  <si>
    <t>050116311450</t>
  </si>
  <si>
    <t>DIEU NAM</t>
  </si>
  <si>
    <t>050116311469</t>
  </si>
  <si>
    <t>VU THI HONG NHUNG</t>
  </si>
  <si>
    <t>050121174372</t>
  </si>
  <si>
    <t>THI TI</t>
  </si>
  <si>
    <t>060105183871</t>
  </si>
  <si>
    <t>VU THI THAM</t>
  </si>
  <si>
    <t>050121702646</t>
  </si>
  <si>
    <t>NGUYEN THI THU HIEN</t>
  </si>
  <si>
    <t>050041687891</t>
  </si>
  <si>
    <t>LE THI QUYNH</t>
  </si>
  <si>
    <t>050126321055</t>
  </si>
  <si>
    <t>THAI THI THANG</t>
  </si>
  <si>
    <t>050040821160</t>
  </si>
  <si>
    <t>NGUYEN TIEN CUONG</t>
  </si>
  <si>
    <t>050031260032</t>
  </si>
  <si>
    <t>THI TRAM</t>
  </si>
  <si>
    <t>050127011076</t>
  </si>
  <si>
    <t>NGUYEN KHAC THANH</t>
  </si>
  <si>
    <t>050135731312</t>
  </si>
  <si>
    <t>CAO THI HUYNH NHU</t>
  </si>
  <si>
    <t>050137000153</t>
  </si>
  <si>
    <t>PHAM THI QUYNH ANH</t>
  </si>
  <si>
    <t>050118480527</t>
  </si>
  <si>
    <t>LE THI MAI</t>
  </si>
  <si>
    <t>050041644009</t>
  </si>
  <si>
    <t>HOANG LAM TOI</t>
  </si>
  <si>
    <t>053530499999</t>
  </si>
  <si>
    <t>DO CAO SON</t>
  </si>
  <si>
    <t>050156307308</t>
  </si>
  <si>
    <t>LE XUAN HUYNH</t>
  </si>
  <si>
    <t>050103660464</t>
  </si>
  <si>
    <t>NGUYEN HOANG ANH</t>
  </si>
  <si>
    <t>050158061454</t>
  </si>
  <si>
    <t>PHAM NGOC THUY</t>
  </si>
  <si>
    <t>050138649927</t>
  </si>
  <si>
    <t>NGUYEN THI THANH NGA</t>
  </si>
  <si>
    <t>050528049394</t>
  </si>
  <si>
    <t>NGUYEN THI VANG</t>
  </si>
  <si>
    <t>050040846678</t>
  </si>
  <si>
    <t>NGUYEN THI NGA</t>
  </si>
  <si>
    <t>050052895437</t>
  </si>
  <si>
    <t>TRAN THI VAN</t>
  </si>
  <si>
    <t>050055183810</t>
  </si>
  <si>
    <t>THI HANH</t>
  </si>
  <si>
    <t>050042518368</t>
  </si>
  <si>
    <t>NGUYEN THI THAO</t>
  </si>
  <si>
    <t>050040932620</t>
  </si>
  <si>
    <t>VU THI KIM YEN</t>
  </si>
  <si>
    <t>050116311541</t>
  </si>
  <si>
    <t>TRINH THI TY</t>
  </si>
  <si>
    <t>050126082603</t>
  </si>
  <si>
    <t>VU THI LUYEN</t>
  </si>
  <si>
    <t>050113033980</t>
  </si>
  <si>
    <t>BUI THI BAO NGUYEN</t>
  </si>
  <si>
    <t>050135128322</t>
  </si>
  <si>
    <t>DO THI NGOC NHI</t>
  </si>
  <si>
    <t>050147935142</t>
  </si>
  <si>
    <t>LE THI HONG THAO</t>
  </si>
  <si>
    <t>050964281650</t>
  </si>
  <si>
    <t>NGUYEN THI BICH NGUYET</t>
  </si>
  <si>
    <t>050147825746</t>
  </si>
  <si>
    <t>NGU HUE NHI</t>
  </si>
  <si>
    <t>050148148616</t>
  </si>
  <si>
    <t>LAM SVAY</t>
  </si>
  <si>
    <t>050128706086</t>
  </si>
  <si>
    <t>VO THI PHUONG TRUC</t>
  </si>
  <si>
    <t>050040879789</t>
  </si>
  <si>
    <t>LE HOAI PHUONG</t>
  </si>
  <si>
    <t>050040933740</t>
  </si>
  <si>
    <t>TRAN THI TUNG</t>
  </si>
  <si>
    <t>050040879517</t>
  </si>
  <si>
    <t>TRINH THI THUY</t>
  </si>
  <si>
    <t>050040851167</t>
  </si>
  <si>
    <t>NGUYEN VAN CHI</t>
  </si>
  <si>
    <t>050040934739</t>
  </si>
  <si>
    <t>VU THI THANH</t>
  </si>
  <si>
    <t>050040820210</t>
  </si>
  <si>
    <t>LE THI NGHI</t>
  </si>
  <si>
    <t>050040875287</t>
  </si>
  <si>
    <t>NGUYEN THI TRANG</t>
  </si>
  <si>
    <t>050041643320</t>
  </si>
  <si>
    <t>NGUYEN THI DUYEN</t>
  </si>
  <si>
    <t>050042513803</t>
  </si>
  <si>
    <t>NGUYEN THI THU PHUONG</t>
  </si>
  <si>
    <t>050067885357</t>
  </si>
  <si>
    <t>NGO THI MY NHAN</t>
  </si>
  <si>
    <t>050090473457</t>
  </si>
  <si>
    <t>NGUYEN THI LY</t>
  </si>
  <si>
    <t>050097075848</t>
  </si>
  <si>
    <t>LE THI LOC</t>
  </si>
  <si>
    <t>050068551134</t>
  </si>
  <si>
    <t>TRAN THI THU</t>
  </si>
  <si>
    <t>050055059702</t>
  </si>
  <si>
    <t>THAN THI HONG THAM</t>
  </si>
  <si>
    <t>050040851191</t>
  </si>
  <si>
    <t>TO THI XUAN</t>
  </si>
  <si>
    <t>050069429529</t>
  </si>
  <si>
    <t>HO THI HIEN</t>
  </si>
  <si>
    <t>050079857197</t>
  </si>
  <si>
    <t>VAN THI HUYNH YEN</t>
  </si>
  <si>
    <t>050116635655</t>
  </si>
  <si>
    <t>TRAN THI THU THIEN</t>
  </si>
  <si>
    <t>050040851485</t>
  </si>
  <si>
    <t>THI HEN</t>
  </si>
  <si>
    <t>050042471809</t>
  </si>
  <si>
    <t>NGUYEN DINH CHUYEN</t>
  </si>
  <si>
    <t>050118170447</t>
  </si>
  <si>
    <t>LE MINH MINH</t>
  </si>
  <si>
    <t>050122381975</t>
  </si>
  <si>
    <t>HONG THI THUY HOA</t>
  </si>
  <si>
    <t>050040851371</t>
  </si>
  <si>
    <t>NGUYEN THANH HANG</t>
  </si>
  <si>
    <t>050147769625</t>
  </si>
  <si>
    <t>NGUYEN QUOC THUAN</t>
  </si>
  <si>
    <t>060115030860</t>
  </si>
  <si>
    <t>HUYNH THI TU BINH</t>
  </si>
  <si>
    <t>050118880541</t>
  </si>
  <si>
    <t>MAI NGOC CHAM</t>
  </si>
  <si>
    <t>060086770736</t>
  </si>
  <si>
    <t>NGUYEN THI PHUONG THAO</t>
  </si>
  <si>
    <t>050112517968</t>
  </si>
  <si>
    <t>NGO THI GIAU</t>
  </si>
  <si>
    <t>060055351328</t>
  </si>
  <si>
    <t>LE THI HONG TRANG</t>
  </si>
  <si>
    <t>050040851124</t>
  </si>
  <si>
    <t>THI MINH</t>
  </si>
  <si>
    <t>050153344024</t>
  </si>
  <si>
    <t>NGUYEN THI NGOC LY</t>
  </si>
  <si>
    <t>050158061594</t>
  </si>
  <si>
    <t>DIEU HY</t>
  </si>
  <si>
    <t>050135736713</t>
  </si>
  <si>
    <t>PHAM THI HONG THU</t>
  </si>
  <si>
    <t>050119372728</t>
  </si>
  <si>
    <t>NGUYEN HOANG PHUONG THAO</t>
  </si>
  <si>
    <t>050158450256</t>
  </si>
  <si>
    <t>THI P LUOT</t>
  </si>
  <si>
    <t>059101011998</t>
  </si>
  <si>
    <t>NGUYEN THI THU THUY</t>
  </si>
  <si>
    <t>050345900530</t>
  </si>
  <si>
    <t>TM</t>
  </si>
  <si>
    <t>CHU THI LAN HUONG</t>
  </si>
  <si>
    <t>050040933041</t>
  </si>
  <si>
    <t>TRAN THI THANH TAM</t>
  </si>
  <si>
    <t>050040935336</t>
  </si>
  <si>
    <t>NGUYEN THI PHUONG</t>
  </si>
  <si>
    <t>050040998559</t>
  </si>
  <si>
    <t>NGO THI LUYEN</t>
  </si>
  <si>
    <t>050040935239</t>
  </si>
  <si>
    <t>NGUYEN THI LUONG</t>
  </si>
  <si>
    <t>050040850551</t>
  </si>
  <si>
    <t>LE THI HIEN</t>
  </si>
  <si>
    <t>050040935506</t>
  </si>
  <si>
    <t>NGUYEN THI NGOC LUA</t>
  </si>
  <si>
    <t>050040935603</t>
  </si>
  <si>
    <t>TRAN THANH THAO</t>
  </si>
  <si>
    <t>050040935115</t>
  </si>
  <si>
    <t>PHAM THI THANH TRANG</t>
  </si>
  <si>
    <t>050040851957</t>
  </si>
  <si>
    <t>NGUYEN THI DIEP TRINH</t>
  </si>
  <si>
    <t>050059877434</t>
  </si>
  <si>
    <t>THI YEN</t>
  </si>
  <si>
    <t>050075311971</t>
  </si>
  <si>
    <t>TRAN VAN TUONG</t>
  </si>
  <si>
    <t>050090473600</t>
  </si>
  <si>
    <t>LE THI KIM TUYEN</t>
  </si>
  <si>
    <t>050103659512</t>
  </si>
  <si>
    <t>VU THI LUNG</t>
  </si>
  <si>
    <t>050040935395</t>
  </si>
  <si>
    <t>050079625660</t>
  </si>
  <si>
    <t>KIEU MINH TAM</t>
  </si>
  <si>
    <t>050110754199</t>
  </si>
  <si>
    <t>TRAN THI HAI VAN</t>
  </si>
  <si>
    <t>050059823970</t>
  </si>
  <si>
    <t>TANG VAN TRUONG</t>
  </si>
  <si>
    <t>050102264719</t>
  </si>
  <si>
    <t>KIM VIET</t>
  </si>
  <si>
    <t>050102703054</t>
  </si>
  <si>
    <t>VU NGOC BE</t>
  </si>
  <si>
    <t>050069057060</t>
  </si>
  <si>
    <t>LE NGOC DIEM</t>
  </si>
  <si>
    <t>050132152303</t>
  </si>
  <si>
    <t>HUYNH MINH TOAN</t>
  </si>
  <si>
    <t>050135737728</t>
  </si>
  <si>
    <t>LAM HONG PHUOC</t>
  </si>
  <si>
    <t>050103659458</t>
  </si>
  <si>
    <t>TRAN THI BAC</t>
  </si>
  <si>
    <t>050040933759</t>
  </si>
  <si>
    <t>VU THI KHUYEN</t>
  </si>
  <si>
    <t>050040795313</t>
  </si>
  <si>
    <t>LUONG THI THUC</t>
  </si>
  <si>
    <t>050040933147</t>
  </si>
  <si>
    <t>LUU THI THANH NGA</t>
  </si>
  <si>
    <t>050040863246</t>
  </si>
  <si>
    <t>BUI MAI NGOC PHUONG</t>
  </si>
  <si>
    <t>050068237731</t>
  </si>
  <si>
    <t>THAN THI TIENG</t>
  </si>
  <si>
    <t>050040795402</t>
  </si>
  <si>
    <t>NGUYEN THI HONG THI</t>
  </si>
  <si>
    <t>050040787231</t>
  </si>
  <si>
    <t>TRAN THI LAN</t>
  </si>
  <si>
    <t>050053265062</t>
  </si>
  <si>
    <t>LE TIEN THANH</t>
  </si>
  <si>
    <t>050040820148</t>
  </si>
  <si>
    <t>TRAN THI MY CHAU</t>
  </si>
  <si>
    <t>050040787833</t>
  </si>
  <si>
    <t>NGUYEN VAN HAU</t>
  </si>
  <si>
    <t>050137489918</t>
  </si>
  <si>
    <t>NGUYEN VAN HAI</t>
  </si>
  <si>
    <t>050062362720</t>
  </si>
  <si>
    <t>NGUYEN VAN HONG HIEU</t>
  </si>
  <si>
    <t>050103660049</t>
  </si>
  <si>
    <t>NGUYEN THI SEN</t>
  </si>
  <si>
    <t>050040932906</t>
  </si>
  <si>
    <t>LE QUANG LONG</t>
  </si>
  <si>
    <t>050123179266</t>
  </si>
  <si>
    <t>050060011051</t>
  </si>
  <si>
    <t>DU THI HA</t>
  </si>
  <si>
    <t>050040932991</t>
  </si>
  <si>
    <t>VO THI THANH THUY</t>
  </si>
  <si>
    <t>050135732955</t>
  </si>
  <si>
    <t>PHAM TU ANH</t>
  </si>
  <si>
    <t>050138683165</t>
  </si>
  <si>
    <t>PHAM THI TRAM ANH</t>
  </si>
  <si>
    <t>050113230719</t>
  </si>
  <si>
    <t>PHAM THI BONG</t>
  </si>
  <si>
    <t>050140885603</t>
  </si>
  <si>
    <t>LE THI HANG</t>
  </si>
  <si>
    <t>050040933031</t>
  </si>
  <si>
    <t>TO MY TRANG</t>
  </si>
  <si>
    <t>050040932817</t>
  </si>
  <si>
    <t>DO THI HANH PHUC</t>
  </si>
  <si>
    <t>050040966045</t>
  </si>
  <si>
    <t>NGUYEN THUY VU THAO</t>
  </si>
  <si>
    <t>050040932868</t>
  </si>
  <si>
    <t>LA THI HUE</t>
  </si>
  <si>
    <t>050040934704</t>
  </si>
  <si>
    <t>NGUYEN THI LE HANG</t>
  </si>
  <si>
    <t>050040967084</t>
  </si>
  <si>
    <t>LE THI LIEN</t>
  </si>
  <si>
    <t>050040964069</t>
  </si>
  <si>
    <t>VO THI HONG TIEN</t>
  </si>
  <si>
    <t>050040933198</t>
  </si>
  <si>
    <t>TRAN THI HOANG OANH</t>
  </si>
  <si>
    <t>050098252107</t>
  </si>
  <si>
    <t>LE THI PHUONG</t>
  </si>
  <si>
    <t>050099760726</t>
  </si>
  <si>
    <t>NGUYEN THANH SANG</t>
  </si>
  <si>
    <t>050135731258</t>
  </si>
  <si>
    <t>PHAM TRUONG GIANG</t>
  </si>
  <si>
    <t>050040825433</t>
  </si>
  <si>
    <t>NGUYEN VAN TAI</t>
  </si>
  <si>
    <t>050106514248</t>
  </si>
  <si>
    <t>DOAN VAN MINH</t>
  </si>
  <si>
    <t>050106626003</t>
  </si>
  <si>
    <t>PHAN THI HEN</t>
  </si>
  <si>
    <t>050108563394</t>
  </si>
  <si>
    <t>PHAN DAI HOC</t>
  </si>
  <si>
    <t>050110223517</t>
  </si>
  <si>
    <t>NGUYEN THI THU DUNG</t>
  </si>
  <si>
    <t>050042471681</t>
  </si>
  <si>
    <t>THACH THI XA QUI</t>
  </si>
  <si>
    <t>050093971164</t>
  </si>
  <si>
    <t>DANG THI KIM LIEN</t>
  </si>
  <si>
    <t>050112496308</t>
  </si>
  <si>
    <t>DIEU THI HONG UYEN</t>
  </si>
  <si>
    <t>050116651073</t>
  </si>
  <si>
    <t>BUI VAN SINH</t>
  </si>
  <si>
    <t>050114056429</t>
  </si>
  <si>
    <t>NGUYEN THI PHUNG</t>
  </si>
  <si>
    <t>050048099596</t>
  </si>
  <si>
    <t>DIEU BANG</t>
  </si>
  <si>
    <t>050116653068</t>
  </si>
  <si>
    <t>NGUYEN THI KIM YEN</t>
  </si>
  <si>
    <t>050069829462</t>
  </si>
  <si>
    <t>NGO VAN KHA</t>
  </si>
  <si>
    <t>050114273373</t>
  </si>
  <si>
    <t>KIEU MINH CHI</t>
  </si>
  <si>
    <t>050119246056</t>
  </si>
  <si>
    <t>HUYNH NGOC TUAN</t>
  </si>
  <si>
    <t>050131564152</t>
  </si>
  <si>
    <t>PHAN THI OANH</t>
  </si>
  <si>
    <t>050132089490</t>
  </si>
  <si>
    <t>PHAM THI NGOC ANH</t>
  </si>
  <si>
    <t>050040792985</t>
  </si>
  <si>
    <t>NGUYEN THI KIM MY</t>
  </si>
  <si>
    <t>050045647509</t>
  </si>
  <si>
    <t>TRAN THI HOANG THUONG</t>
  </si>
  <si>
    <t>050112035203</t>
  </si>
  <si>
    <t>THACH THI THUY TIEN</t>
  </si>
  <si>
    <t>050121173341</t>
  </si>
  <si>
    <t>DU VAN QUANG</t>
  </si>
  <si>
    <t>050040825638</t>
  </si>
  <si>
    <t>PHAN PHI LONG</t>
  </si>
  <si>
    <t>050051931286</t>
  </si>
  <si>
    <t>NGUYEN THI KIM TUYEN</t>
  </si>
  <si>
    <t>050040932795</t>
  </si>
  <si>
    <t>LAM THI NHU QUYNH</t>
  </si>
  <si>
    <t>050135776944</t>
  </si>
  <si>
    <t>HUYNH VAN HOI</t>
  </si>
  <si>
    <t>050812130424</t>
  </si>
  <si>
    <t>TRAN THI BICH PHUONG</t>
  </si>
  <si>
    <t>050866999671</t>
  </si>
  <si>
    <t>PHAM THI PHUONG DUNG</t>
  </si>
  <si>
    <t>050040846465</t>
  </si>
  <si>
    <t>LE THI LUU</t>
  </si>
  <si>
    <t>050040849324</t>
  </si>
  <si>
    <t>NGUYEN THI HONG</t>
  </si>
  <si>
    <t>050056814377</t>
  </si>
  <si>
    <t>NGUYEN BA CHAT</t>
  </si>
  <si>
    <t>050073798334</t>
  </si>
  <si>
    <t>NGUYEN KIM THO</t>
  </si>
  <si>
    <t>050099761056</t>
  </si>
  <si>
    <t>TRAN THI BE</t>
  </si>
  <si>
    <t>050096625836</t>
  </si>
  <si>
    <t>NGUYEN MINH LINH</t>
  </si>
  <si>
    <t>050103659709</t>
  </si>
  <si>
    <t>NGUYEN THI HONG THUAN</t>
  </si>
  <si>
    <t>050040933090</t>
  </si>
  <si>
    <t>DOAN THI HIEU LOAN</t>
  </si>
  <si>
    <t>050153746262</t>
  </si>
  <si>
    <t>NGUYEN THI LIEN</t>
  </si>
  <si>
    <t>050040965057</t>
  </si>
  <si>
    <t>TRAN VAN NHAN</t>
  </si>
  <si>
    <t>050040817023</t>
  </si>
  <si>
    <t>DONG THI THU HIEN</t>
  </si>
  <si>
    <t>050040958301</t>
  </si>
  <si>
    <t>NGUYEN THI CAM TIEN</t>
  </si>
  <si>
    <t>050040965758</t>
  </si>
  <si>
    <t>NGUYEN THI TUYET NGAN</t>
  </si>
  <si>
    <t>050127345462</t>
  </si>
  <si>
    <t>DANG VU THAO HUYEN</t>
  </si>
  <si>
    <t>050120705986</t>
  </si>
  <si>
    <t>PHAM THI THU THUONG</t>
  </si>
  <si>
    <t>050135011281</t>
  </si>
  <si>
    <t>KHIEU THI HOANG VAN</t>
  </si>
  <si>
    <t>050074107580</t>
  </si>
  <si>
    <t>HA NGUYEN TAN TRUNG</t>
  </si>
  <si>
    <t>050968075690</t>
  </si>
  <si>
    <t>DO THI NGA</t>
  </si>
  <si>
    <t>050040966088</t>
  </si>
  <si>
    <t>HUYNH VAN MAU TAM</t>
  </si>
  <si>
    <t>050042516527</t>
  </si>
  <si>
    <t>NGUYEN NGOC TUNG</t>
  </si>
  <si>
    <t>050131181482</t>
  </si>
  <si>
    <t>LE THANH HIEN</t>
  </si>
  <si>
    <t>050122289671</t>
  </si>
  <si>
    <t>LE VAN NHO</t>
  </si>
  <si>
    <t>050151637091</t>
  </si>
  <si>
    <t>NGUYEN LUONG THANH</t>
  </si>
  <si>
    <t>050153655054</t>
  </si>
  <si>
    <t>KEO DINH THANH</t>
  </si>
  <si>
    <t>050108198653</t>
  </si>
  <si>
    <t>NGUYEN CHINH TIN</t>
  </si>
  <si>
    <t>050051381723</t>
  </si>
  <si>
    <t>DUONG KIM DO</t>
  </si>
  <si>
    <t>050153623608</t>
  </si>
  <si>
    <t>HO VINH BINH</t>
  </si>
  <si>
    <t>050094096895</t>
  </si>
  <si>
    <t>TRAN THI THAO SUONG</t>
  </si>
  <si>
    <t>050155274732</t>
  </si>
  <si>
    <t>NGUYEN MANH HUNG</t>
  </si>
  <si>
    <t>050093875998</t>
  </si>
  <si>
    <t>VO THI THANH VAN</t>
  </si>
  <si>
    <t>050130754136</t>
  </si>
  <si>
    <t>LUU THI THU HA</t>
  </si>
  <si>
    <t>050116972929</t>
  </si>
  <si>
    <t>DAM VAN LONG</t>
  </si>
  <si>
    <t>050153900131</t>
  </si>
  <si>
    <t>CHAU KHAC CUONG</t>
  </si>
  <si>
    <t>050040786225</t>
  </si>
  <si>
    <t>QUACH VAN HIEN</t>
  </si>
  <si>
    <t>050058821966</t>
  </si>
  <si>
    <t>PHAN HO HAI</t>
  </si>
  <si>
    <t>050126776729</t>
  </si>
  <si>
    <t>TRAN VAN DUNG</t>
  </si>
  <si>
    <t>050040819042</t>
  </si>
  <si>
    <t>VO MINH THU</t>
  </si>
  <si>
    <t>050040902543</t>
  </si>
  <si>
    <t>LE VAN MANH</t>
  </si>
  <si>
    <t>050092771250</t>
  </si>
  <si>
    <t>MAI DINH TOAN</t>
  </si>
  <si>
    <t>050054953930</t>
  </si>
  <si>
    <t>DO MINH TRI</t>
  </si>
  <si>
    <t>050127733225</t>
  </si>
  <si>
    <t>LE THANH HAI</t>
  </si>
  <si>
    <t>050112250287</t>
  </si>
  <si>
    <t>NGUYEN LE LAI</t>
  </si>
  <si>
    <t>050144011039</t>
  </si>
  <si>
    <t>NGUYEN THANH TUAN</t>
  </si>
  <si>
    <t>050117955912</t>
  </si>
  <si>
    <t>LAM VAN XOM</t>
  </si>
  <si>
    <t>0834289556</t>
  </si>
  <si>
    <t>NGUYEN THANH TAM</t>
  </si>
  <si>
    <t>050155273221</t>
  </si>
  <si>
    <t>PHAN MINH THANH</t>
  </si>
  <si>
    <t>050106514132</t>
  </si>
  <si>
    <t>LE TIEN PHUC</t>
  </si>
  <si>
    <t>050158103033</t>
  </si>
  <si>
    <t>LE VAN DINH</t>
  </si>
  <si>
    <t>050075311939</t>
  </si>
  <si>
    <t>DUONG QUOC HUYNH</t>
  </si>
  <si>
    <t>050040931667</t>
  </si>
  <si>
    <t>DIEU DONG</t>
  </si>
  <si>
    <t>050040931330</t>
  </si>
  <si>
    <t>LE HUU NHAN</t>
  </si>
  <si>
    <t>050087500796</t>
  </si>
  <si>
    <t>MAI THI BUOI</t>
  </si>
  <si>
    <t>050040874388</t>
  </si>
  <si>
    <t>NGUYEN QUANG LINH</t>
  </si>
  <si>
    <t>050123002102</t>
  </si>
  <si>
    <t>DIEU TRUNG THANH</t>
  </si>
  <si>
    <t>050040935875</t>
  </si>
  <si>
    <t>NGUYEN THI KIM</t>
  </si>
  <si>
    <t>050040931802</t>
  </si>
  <si>
    <t>BUI VAN HAI</t>
  </si>
  <si>
    <t>050077957100</t>
  </si>
  <si>
    <t>LE VAN HUNG</t>
  </si>
  <si>
    <t>050070598237</t>
  </si>
  <si>
    <t>DO MINH TAM</t>
  </si>
  <si>
    <t>050040874280</t>
  </si>
  <si>
    <t>TRAN PHUOC BINH</t>
  </si>
  <si>
    <t>050119574517</t>
  </si>
  <si>
    <t>NGUYEN VAN NGUYEN</t>
  </si>
  <si>
    <t>050046467253</t>
  </si>
  <si>
    <t>DO THANH CONG</t>
  </si>
  <si>
    <t>050119639422</t>
  </si>
  <si>
    <t>NGUYEN PHUONG BINH</t>
  </si>
  <si>
    <t>050074546721</t>
  </si>
  <si>
    <t>BUI VAN CO</t>
  </si>
  <si>
    <t>050112168203</t>
  </si>
  <si>
    <t>NGUYEN VAN HUNG</t>
  </si>
  <si>
    <t>050119781660</t>
  </si>
  <si>
    <t>DUONG QUOC ANH</t>
  </si>
  <si>
    <t>050126611703</t>
  </si>
  <si>
    <t>PHAN QUOC HUNG</t>
  </si>
  <si>
    <t>050088729193</t>
  </si>
  <si>
    <t>LAM DIEU DUONG</t>
  </si>
  <si>
    <t>0962582741</t>
  </si>
  <si>
    <t>LY TIET THANG</t>
  </si>
  <si>
    <t>050412062005</t>
  </si>
  <si>
    <t>DO VAN NAM</t>
  </si>
  <si>
    <t>050129179918</t>
  </si>
  <si>
    <t>TRAN THIEN TAM</t>
  </si>
  <si>
    <t>053113082002</t>
  </si>
  <si>
    <t>NGUYEN THANH LUAN</t>
  </si>
  <si>
    <t>050088394582</t>
  </si>
  <si>
    <t>TA KHANH DUY</t>
  </si>
  <si>
    <t>050120336948</t>
  </si>
  <si>
    <t>LE VAN THU</t>
  </si>
  <si>
    <t>050040870684</t>
  </si>
  <si>
    <t>DIEU THANH HAI</t>
  </si>
  <si>
    <t>050087500397</t>
  </si>
  <si>
    <t>TRUONG MANH HUNG</t>
  </si>
  <si>
    <t>050036745867</t>
  </si>
  <si>
    <t>PHAM VAN TUAN</t>
  </si>
  <si>
    <t>050106938250</t>
  </si>
  <si>
    <t>LE QUOC VIET</t>
  </si>
  <si>
    <t>050135501211</t>
  </si>
  <si>
    <t>LE VAN AN TOAN</t>
  </si>
  <si>
    <t>050151523282</t>
  </si>
  <si>
    <t>NGUYEN HOANG HUY</t>
  </si>
  <si>
    <t>050151504946</t>
  </si>
  <si>
    <t>DIEU TRUNG NGHIA</t>
  </si>
  <si>
    <t>050077956716</t>
  </si>
  <si>
    <t>VU VAN KY</t>
  </si>
  <si>
    <t>050053265313</t>
  </si>
  <si>
    <t>BUI HUU THUONG</t>
  </si>
  <si>
    <t>050150918186</t>
  </si>
  <si>
    <t>HOANG VAN HA</t>
  </si>
  <si>
    <t>050116653025</t>
  </si>
  <si>
    <t>NGUYEN VAN CHAT</t>
  </si>
  <si>
    <t>050153703271</t>
  </si>
  <si>
    <t>A LAI</t>
  </si>
  <si>
    <t>050158170946</t>
  </si>
  <si>
    <t>NGUYEN VAN CUONG</t>
  </si>
  <si>
    <t>050067349455</t>
  </si>
  <si>
    <t>DIEU BO</t>
  </si>
  <si>
    <t>050155020072</t>
  </si>
  <si>
    <t>HO MINH HAO</t>
  </si>
  <si>
    <t>050087500443</t>
  </si>
  <si>
    <t>MAI VAN THO</t>
  </si>
  <si>
    <t>050060274778</t>
  </si>
  <si>
    <t>PHAN THANH PHONG</t>
  </si>
  <si>
    <t>050139281311</t>
  </si>
  <si>
    <t>NGUYEN XUAN NGO</t>
  </si>
  <si>
    <t>050120050017</t>
  </si>
  <si>
    <t>VU THI XUAN</t>
  </si>
  <si>
    <t>050104425590</t>
  </si>
  <si>
    <t>THI KIM TIEN</t>
  </si>
  <si>
    <t>050154831557</t>
  </si>
  <si>
    <t>NGUYEN LAM HAO</t>
  </si>
  <si>
    <t>050108683578</t>
  </si>
  <si>
    <t>TRAN VAN TAN</t>
  </si>
  <si>
    <t>050326701941</t>
  </si>
  <si>
    <t>DIEU CANH</t>
  </si>
  <si>
    <t>050111391022</t>
  </si>
  <si>
    <t>SON THANH</t>
  </si>
  <si>
    <t>050119623070</t>
  </si>
  <si>
    <t>TRAN THI KIM LOAN</t>
  </si>
  <si>
    <t>050079859432</t>
  </si>
  <si>
    <t>TRAN ANH TAI</t>
  </si>
  <si>
    <t>050120475451</t>
  </si>
  <si>
    <t>LUU THI LAN</t>
  </si>
  <si>
    <t>050040820490</t>
  </si>
  <si>
    <t>DO MINH HIEU</t>
  </si>
  <si>
    <t>050096235248</t>
  </si>
  <si>
    <t>NGO VAN KIET</t>
  </si>
  <si>
    <t>050134596950</t>
  </si>
  <si>
    <t>NGUYEN MINH HOANG</t>
  </si>
  <si>
    <t>050082294632</t>
  </si>
  <si>
    <t>TRAN HUY SON</t>
  </si>
  <si>
    <t>050138535417</t>
  </si>
  <si>
    <t>NGUYEN HOANG PHI</t>
  </si>
  <si>
    <t>050091458443</t>
  </si>
  <si>
    <t>LE NGUYEN ANH TUAN</t>
  </si>
  <si>
    <t>060280565582</t>
  </si>
  <si>
    <t>LAM XAM BO</t>
  </si>
  <si>
    <t>050150993757</t>
  </si>
  <si>
    <t>NGUYEN VAN QUY</t>
  </si>
  <si>
    <t>056516061983</t>
  </si>
  <si>
    <t>TRAN VIET HUNG</t>
  </si>
  <si>
    <t>050040934208</t>
  </si>
  <si>
    <t>NGUYEN HONG PHONG</t>
  </si>
  <si>
    <t>050046448798</t>
  </si>
  <si>
    <t>PHAN THANH TAI</t>
  </si>
  <si>
    <t>050133092762</t>
  </si>
  <si>
    <t>PHAN THANH TUNG</t>
  </si>
  <si>
    <t>050091458168</t>
  </si>
  <si>
    <t>LE BINH DONG</t>
  </si>
  <si>
    <t>050151296154</t>
  </si>
  <si>
    <t>DO NHAT MINH</t>
  </si>
  <si>
    <t>050127714611</t>
  </si>
  <si>
    <t>PHAN VAN TUAN</t>
  </si>
  <si>
    <t>050118111701</t>
  </si>
  <si>
    <t>HOANG VAN CHANH</t>
  </si>
  <si>
    <t>050133508985</t>
  </si>
  <si>
    <t>NGUYEN VAN TIEN</t>
  </si>
  <si>
    <t>050040934321</t>
  </si>
  <si>
    <t>LE VAN DIEM</t>
  </si>
  <si>
    <t>050075311904</t>
  </si>
  <si>
    <t>NGUYEN ANH TAI</t>
  </si>
  <si>
    <t>050055721871</t>
  </si>
  <si>
    <t>PHAM MINH TRI</t>
  </si>
  <si>
    <t>050124616351</t>
  </si>
  <si>
    <t>NGUYEN VAN HIEU</t>
  </si>
  <si>
    <t>050143874351</t>
  </si>
  <si>
    <t>LUU THANH MINH</t>
  </si>
  <si>
    <t>050057039741</t>
  </si>
  <si>
    <t>NGUYEN THI THANH MY</t>
  </si>
  <si>
    <t>050040823201</t>
  </si>
  <si>
    <t>TRAN VAN HOAI</t>
  </si>
  <si>
    <t>050040818690</t>
  </si>
  <si>
    <t>BUI THI YEN THU</t>
  </si>
  <si>
    <t>050066285429</t>
  </si>
  <si>
    <t>LE VAN KHOE</t>
  </si>
  <si>
    <t>050040934399</t>
  </si>
  <si>
    <t>DAM THI THUY</t>
  </si>
  <si>
    <t>050040820369</t>
  </si>
  <si>
    <t>VAN THI VU THUONG</t>
  </si>
  <si>
    <t>050040823015</t>
  </si>
  <si>
    <t>LE THI CAM NHUNG</t>
  </si>
  <si>
    <t>050153430923</t>
  </si>
  <si>
    <t>HUYNH THI THU HUONG</t>
  </si>
  <si>
    <t>050133547131</t>
  </si>
  <si>
    <t>VO THI BICH NGOC</t>
  </si>
  <si>
    <t>HUYNH MAU BAY</t>
  </si>
  <si>
    <t>050040931926</t>
  </si>
  <si>
    <t>LE MONG HANG</t>
  </si>
  <si>
    <t>050040924237</t>
  </si>
  <si>
    <t>VU THI PHUONG</t>
  </si>
  <si>
    <t>050040932450</t>
  </si>
  <si>
    <t>LE THI HUYNH NHU</t>
  </si>
  <si>
    <t>050127733071</t>
  </si>
  <si>
    <t>NGUYEN THI NGOC LAN</t>
  </si>
  <si>
    <t>050040931748</t>
  </si>
  <si>
    <t>NGUYEN THI THU</t>
  </si>
  <si>
    <t>050092772011</t>
  </si>
  <si>
    <t>PHAN NGOC HUONG</t>
  </si>
  <si>
    <t>050046861172</t>
  </si>
  <si>
    <t>THI KIM CHI</t>
  </si>
  <si>
    <t>050075395121</t>
  </si>
  <si>
    <t>TRAN THI MY XUYEN</t>
  </si>
  <si>
    <t>050152427945</t>
  </si>
  <si>
    <t>HUYNH THI CAM TIEN</t>
  </si>
  <si>
    <t>050152439722</t>
  </si>
  <si>
    <t>PHAM VAN GIAO</t>
  </si>
  <si>
    <t>050152324471</t>
  </si>
  <si>
    <t>050153202742</t>
  </si>
  <si>
    <t>DIEU PHUOC</t>
  </si>
  <si>
    <t>0969384261</t>
  </si>
  <si>
    <t>050040932612</t>
  </si>
  <si>
    <t>LE THI KIEU OANH</t>
  </si>
  <si>
    <t>050126635394</t>
  </si>
  <si>
    <t>PHAM THI MINH HIEN</t>
  </si>
  <si>
    <t>050041002007</t>
  </si>
  <si>
    <t>TRAN THI TRINH TUY</t>
  </si>
  <si>
    <t>050040932574</t>
  </si>
  <si>
    <t>PHAM THI PHUONG THAO</t>
  </si>
  <si>
    <t>050060848227</t>
  </si>
  <si>
    <t>LE THI THEM</t>
  </si>
  <si>
    <t>050073841523</t>
  </si>
  <si>
    <t>LE THI THANH GIAU</t>
  </si>
  <si>
    <t>050117707560</t>
  </si>
  <si>
    <t>NGUYEN THI THU TRANG</t>
  </si>
  <si>
    <t>050106514078</t>
  </si>
  <si>
    <t>LE THI TRANG</t>
  </si>
  <si>
    <t>050126082654</t>
  </si>
  <si>
    <t>TRAN THI THUY QUYEN</t>
  </si>
  <si>
    <t>050126544380</t>
  </si>
  <si>
    <t>DU THI NHUNG</t>
  </si>
  <si>
    <t>050128517410</t>
  </si>
  <si>
    <t>LE THI NGOC THAO</t>
  </si>
  <si>
    <t>050128086053</t>
  </si>
  <si>
    <t>DANG THI ALYNA</t>
  </si>
  <si>
    <t>050143585112</t>
  </si>
  <si>
    <t>NGUYEN THI THANH HIEN</t>
  </si>
  <si>
    <t>050044163672</t>
  </si>
  <si>
    <t>TRAN THI TUYEN TRINH</t>
  </si>
  <si>
    <t>050111835850</t>
  </si>
  <si>
    <t>LUONG THI KIM HUE</t>
  </si>
  <si>
    <t>050056222275</t>
  </si>
  <si>
    <t>TRAN THI THOA</t>
  </si>
  <si>
    <t>050063533006</t>
  </si>
  <si>
    <t>TRAN THI VAN CHI</t>
  </si>
  <si>
    <t>050040931373</t>
  </si>
  <si>
    <t>NGUYEN THI THANH</t>
  </si>
  <si>
    <t>050040931454</t>
  </si>
  <si>
    <t>TRAN THI VAN PHUONG</t>
  </si>
  <si>
    <t>050040931284</t>
  </si>
  <si>
    <t>HOANG THI CUC</t>
  </si>
  <si>
    <t>050042476363</t>
  </si>
  <si>
    <t>THI THAM</t>
  </si>
  <si>
    <t>050076195304</t>
  </si>
  <si>
    <t>TRAN THI NHUNG</t>
  </si>
  <si>
    <t>050076206217</t>
  </si>
  <si>
    <t>NGUYEN THUY TIEN</t>
  </si>
  <si>
    <t>050135679302</t>
  </si>
  <si>
    <t>VO THI MY DUNG</t>
  </si>
  <si>
    <t>050143874416</t>
  </si>
  <si>
    <t>TRAN MINH PHAT</t>
  </si>
  <si>
    <t>050143874386</t>
  </si>
  <si>
    <t>LE THI YEN</t>
  </si>
  <si>
    <t>050150910878</t>
  </si>
  <si>
    <t>NGUYEN THI NGOC XUAN</t>
  </si>
  <si>
    <t>050153752157</t>
  </si>
  <si>
    <t>DANG THI KIM HOA</t>
  </si>
  <si>
    <t>050085003809</t>
  </si>
  <si>
    <t>DANG THI THU TRUYEN</t>
  </si>
  <si>
    <t>050115839095</t>
  </si>
  <si>
    <t>NGO THI BAO CHAU</t>
  </si>
  <si>
    <t>050113031015</t>
  </si>
  <si>
    <t>VO ANH QUAN</t>
  </si>
  <si>
    <t>050127502975</t>
  </si>
  <si>
    <t>NGUYEN VAN TOAN</t>
  </si>
  <si>
    <t>050063552851</t>
  </si>
  <si>
    <t>LAM VAN RON</t>
  </si>
  <si>
    <t>050109870177</t>
  </si>
  <si>
    <t>DO THANH HAI</t>
  </si>
  <si>
    <t>050152960260</t>
  </si>
  <si>
    <t>TRAN THI HOANG YEN</t>
  </si>
  <si>
    <t>050126086595</t>
  </si>
  <si>
    <t>NGUYEN VAN NGHIEP</t>
  </si>
  <si>
    <t>050098252190</t>
  </si>
  <si>
    <t>050155538357</t>
  </si>
  <si>
    <t>VU THANH CHUNG</t>
  </si>
  <si>
    <t>050129505246</t>
  </si>
  <si>
    <t>050157974881</t>
  </si>
  <si>
    <t>NGUYEN VAN KIEN</t>
  </si>
  <si>
    <t>050065220757</t>
  </si>
  <si>
    <t>LE THI ANH THU</t>
  </si>
  <si>
    <t>050103659792</t>
  </si>
  <si>
    <t>NGUYEN QUANG DUC</t>
  </si>
  <si>
    <t>050116651243</t>
  </si>
  <si>
    <t>NGUYEN TUAN KIET</t>
  </si>
  <si>
    <t>050123002005</t>
  </si>
  <si>
    <t>QUACH NGOC KIM THU</t>
  </si>
  <si>
    <t>050151290903</t>
  </si>
  <si>
    <t>NGUYEN TRONG NGHIA</t>
  </si>
  <si>
    <t>050102386083</t>
  </si>
  <si>
    <t>VO THI THANH NGAN</t>
  </si>
  <si>
    <t>050116653531</t>
  </si>
  <si>
    <t>LE THANH SANG</t>
  </si>
  <si>
    <t>050151740178</t>
  </si>
  <si>
    <t>HOANG THI CA</t>
  </si>
  <si>
    <t>050116653051</t>
  </si>
  <si>
    <t>HOANG THI SANG</t>
  </si>
  <si>
    <t>050155983989</t>
  </si>
  <si>
    <t>THI PHUONG</t>
  </si>
  <si>
    <t>050042567466</t>
  </si>
  <si>
    <t>CHAU THI HONG YEN</t>
  </si>
  <si>
    <t>050156266725</t>
  </si>
  <si>
    <t>LE SY HOA</t>
  </si>
  <si>
    <t>050131296050</t>
  </si>
  <si>
    <t>PHAM THI CAM CHAU</t>
  </si>
  <si>
    <t>050113873490</t>
  </si>
  <si>
    <t>TRAN THI THUY</t>
  </si>
  <si>
    <t>050040932426</t>
  </si>
  <si>
    <t>PHAM THUY HONG</t>
  </si>
  <si>
    <t>050040936030</t>
  </si>
  <si>
    <t>HO THI VAN</t>
  </si>
  <si>
    <t>050040936049</t>
  </si>
  <si>
    <t>LE THI THUY HANG</t>
  </si>
  <si>
    <t>050040856657</t>
  </si>
  <si>
    <t>050040854336</t>
  </si>
  <si>
    <t>HOANG THI NGOC BINH</t>
  </si>
  <si>
    <t>050040936121</t>
  </si>
  <si>
    <t>THI TUYET</t>
  </si>
  <si>
    <t>050070010523</t>
  </si>
  <si>
    <t>CHAU THI BACH TUYET</t>
  </si>
  <si>
    <t>050042466996</t>
  </si>
  <si>
    <t>VO THI DUNG MY</t>
  </si>
  <si>
    <t>050139639143</t>
  </si>
  <si>
    <t>NGUYEN MINH LUAN</t>
  </si>
  <si>
    <t>050134828711</t>
  </si>
  <si>
    <t>NGUYEN THI CHUNG</t>
  </si>
  <si>
    <t>050040863521</t>
  </si>
  <si>
    <t>LAM SA NEN</t>
  </si>
  <si>
    <t>050113388622</t>
  </si>
  <si>
    <t>NGUYEN NGOC LAM</t>
  </si>
  <si>
    <t>058201012004</t>
  </si>
  <si>
    <t>NGUYEN THI THU HOA</t>
  </si>
  <si>
    <t>050154087831</t>
  </si>
  <si>
    <t>NGUYEN LE THUY VY</t>
  </si>
  <si>
    <t>050155758721</t>
  </si>
  <si>
    <t>VO THI SANG</t>
  </si>
  <si>
    <t>050067514898</t>
  </si>
  <si>
    <t>LE THI THIEN</t>
  </si>
  <si>
    <t>050040870846</t>
  </si>
  <si>
    <t>NGUYEN THI THUY</t>
  </si>
  <si>
    <t>050040870633</t>
  </si>
  <si>
    <t>VU THI LIEN</t>
  </si>
  <si>
    <t>050040927309</t>
  </si>
  <si>
    <t>TRAN VAN LUONG</t>
  </si>
  <si>
    <t>050126082662</t>
  </si>
  <si>
    <t>VO THI NGUYEN</t>
  </si>
  <si>
    <t>050117912547</t>
  </si>
  <si>
    <t>050135503522</t>
  </si>
  <si>
    <t>THI SVIN</t>
  </si>
  <si>
    <t>050109387581</t>
  </si>
  <si>
    <t>TRUONG THI HAU</t>
  </si>
  <si>
    <t>050157151913</t>
  </si>
  <si>
    <t>VU THI THU HA</t>
  </si>
  <si>
    <t>050040927465</t>
  </si>
  <si>
    <t>VO THI HONG GAM</t>
  </si>
  <si>
    <t>050040852147</t>
  </si>
  <si>
    <t>HO THI LIEN</t>
  </si>
  <si>
    <t>050040931357</t>
  </si>
  <si>
    <t>LE THI THU HANG</t>
  </si>
  <si>
    <t>050040845515</t>
  </si>
  <si>
    <t>VU THI THAO</t>
  </si>
  <si>
    <t>050040931462</t>
  </si>
  <si>
    <t>HO THI NGUYET</t>
  </si>
  <si>
    <t>050040934161</t>
  </si>
  <si>
    <t>VU THI HAU</t>
  </si>
  <si>
    <t>050067513395</t>
  </si>
  <si>
    <t>PHAN THI BICH THUY</t>
  </si>
  <si>
    <t>050082787957</t>
  </si>
  <si>
    <t>NGUYEN HOAI BAO</t>
  </si>
  <si>
    <t>050087243084</t>
  </si>
  <si>
    <t>THI UT HOA</t>
  </si>
  <si>
    <t>050088947311</t>
  </si>
  <si>
    <t>THI THAO</t>
  </si>
  <si>
    <t>050088948308</t>
  </si>
  <si>
    <t>PHAM MINH HIEU</t>
  </si>
  <si>
    <t>050095313156</t>
  </si>
  <si>
    <t>LE TRUNG HOA</t>
  </si>
  <si>
    <t>050095670651</t>
  </si>
  <si>
    <t>NGUYEN MANH TIEN</t>
  </si>
  <si>
    <t>050103659334</t>
  </si>
  <si>
    <t>VU THI TRA MY</t>
  </si>
  <si>
    <t>050108107518</t>
  </si>
  <si>
    <t>LE NGUYEN THUY DUNG</t>
  </si>
  <si>
    <t>050117707048</t>
  </si>
  <si>
    <t>NGUYEN THI TAM</t>
  </si>
  <si>
    <t>050127345888</t>
  </si>
  <si>
    <t>NGUYEN MINH TAM</t>
  </si>
  <si>
    <t>050155725564</t>
  </si>
  <si>
    <t>NGUYEN LAN VY</t>
  </si>
  <si>
    <t>050155393405</t>
  </si>
  <si>
    <t>CAO THI TU</t>
  </si>
  <si>
    <t>050040851991</t>
  </si>
  <si>
    <t>TRUONG MINH KHAI</t>
  </si>
  <si>
    <t>050111254394</t>
  </si>
  <si>
    <t>TRIEU VAN TAM</t>
  </si>
  <si>
    <t>050845186039</t>
  </si>
  <si>
    <t>VU THI THU THAO</t>
  </si>
  <si>
    <t>050124144288</t>
  </si>
  <si>
    <t>DUONG THI THANH NHI</t>
  </si>
  <si>
    <t>050040852211</t>
  </si>
  <si>
    <t>TRAN THI HONG HANH</t>
  </si>
  <si>
    <t>050040852198</t>
  </si>
  <si>
    <t>050040795771</t>
  </si>
  <si>
    <t>LUU THI THANH MY</t>
  </si>
  <si>
    <t>050040871648</t>
  </si>
  <si>
    <t>NHIN DO NGOC TIEN</t>
  </si>
  <si>
    <t>050040851973</t>
  </si>
  <si>
    <t>050054823921</t>
  </si>
  <si>
    <t>THI HANG</t>
  </si>
  <si>
    <t>050049176314</t>
  </si>
  <si>
    <t>PHAN TRUC LINH</t>
  </si>
  <si>
    <t>050103660121</t>
  </si>
  <si>
    <t>THI NGAN</t>
  </si>
  <si>
    <t>050103659131</t>
  </si>
  <si>
    <t>HOANG PHUOC THANG</t>
  </si>
  <si>
    <t>050106614838</t>
  </si>
  <si>
    <t>QUACH THI HOA</t>
  </si>
  <si>
    <t>050103659490</t>
  </si>
  <si>
    <t>THI THANH NGA</t>
  </si>
  <si>
    <t>050068040482</t>
  </si>
  <si>
    <t>DO THI THAI</t>
  </si>
  <si>
    <t>050106514086</t>
  </si>
  <si>
    <t>VO HOAI THU</t>
  </si>
  <si>
    <t>060219118883</t>
  </si>
  <si>
    <t>VO THI NGOC CUC</t>
  </si>
  <si>
    <t>050018990137</t>
  </si>
  <si>
    <t>LE HUU PHU</t>
  </si>
  <si>
    <t>050050274532</t>
  </si>
  <si>
    <t>HOANG VAN THUY</t>
  </si>
  <si>
    <t>050128255394</t>
  </si>
  <si>
    <t>NGUYEN THI NGAN THANH</t>
  </si>
  <si>
    <t>050129683470</t>
  </si>
  <si>
    <t>DO QUANG TRUC</t>
  </si>
  <si>
    <t>050118111335</t>
  </si>
  <si>
    <t>NGUYEN DINH CUONG</t>
  </si>
  <si>
    <t>050139639216</t>
  </si>
  <si>
    <t>CHAU THI HONG NHIEN</t>
  </si>
  <si>
    <t>050138191203</t>
  </si>
  <si>
    <t>DANG THI HOAI THUONG</t>
  </si>
  <si>
    <t>050121340167</t>
  </si>
  <si>
    <t>HUYNH THI THANH HANG</t>
  </si>
  <si>
    <t>050091850671</t>
  </si>
  <si>
    <t>HUYNH THI NGOC THU</t>
  </si>
  <si>
    <t>050155964518</t>
  </si>
  <si>
    <t>HUYNH THI HUONG</t>
  </si>
  <si>
    <t>0392227807</t>
  </si>
  <si>
    <t>DANG THI DUNG</t>
  </si>
  <si>
    <t>050040927503</t>
  </si>
  <si>
    <t>HUYNH THI NHUNG</t>
  </si>
  <si>
    <t>050040852112</t>
  </si>
  <si>
    <t>TRUONG THI THAI</t>
  </si>
  <si>
    <t>050040931160</t>
  </si>
  <si>
    <t>BUI THI ANH HONG</t>
  </si>
  <si>
    <t>050040796018</t>
  </si>
  <si>
    <t>DO THI THAM</t>
  </si>
  <si>
    <t>050067514928</t>
  </si>
  <si>
    <t>VO THI NHA PHUONG</t>
  </si>
  <si>
    <t>050040795811</t>
  </si>
  <si>
    <t>BUI THI THAO</t>
  </si>
  <si>
    <t>050032872392</t>
  </si>
  <si>
    <t>DANG PHAN HONG VAN</t>
  </si>
  <si>
    <t>050082309559</t>
  </si>
  <si>
    <t>NGUYEN THI TY</t>
  </si>
  <si>
    <t>050040902217</t>
  </si>
  <si>
    <t>TRAN THI SA</t>
  </si>
  <si>
    <t>050115373657</t>
  </si>
  <si>
    <t>NGUYEN THI THANH NHAN</t>
  </si>
  <si>
    <t>050124667639</t>
  </si>
  <si>
    <t>LE NGOC LUA</t>
  </si>
  <si>
    <t>050117070041</t>
  </si>
  <si>
    <t>VIEN THI NGOC</t>
  </si>
  <si>
    <t>050040832316</t>
  </si>
  <si>
    <t>KSOR BUIH</t>
  </si>
  <si>
    <t>050137313496</t>
  </si>
  <si>
    <t>MAI THANH TAI</t>
  </si>
  <si>
    <t>050121173856</t>
  </si>
  <si>
    <t>TRAN VAN LONG</t>
  </si>
  <si>
    <t>050153175877</t>
  </si>
  <si>
    <t>TO THI CUC MAI</t>
  </si>
  <si>
    <t>050202022005</t>
  </si>
  <si>
    <t>DO HOAI HAN</t>
  </si>
  <si>
    <t>056409022006</t>
  </si>
  <si>
    <t>THI LIEN</t>
  </si>
  <si>
    <t>050040845418</t>
  </si>
  <si>
    <t>LE THI DAO</t>
  </si>
  <si>
    <t>050040934593</t>
  </si>
  <si>
    <t>PHAN THI BICH</t>
  </si>
  <si>
    <t>050079012121</t>
  </si>
  <si>
    <t>050087243076</t>
  </si>
  <si>
    <t>HO THI BONG</t>
  </si>
  <si>
    <t>050056785989</t>
  </si>
  <si>
    <t>NGUYEN NGOC ANH</t>
  </si>
  <si>
    <t>050103659067</t>
  </si>
  <si>
    <t>050103659075</t>
  </si>
  <si>
    <t>DIEU SON</t>
  </si>
  <si>
    <t>050106514388</t>
  </si>
  <si>
    <t>HO THI NHA</t>
  </si>
  <si>
    <t>050103659032</t>
  </si>
  <si>
    <t>PHAN NHAT HOANG</t>
  </si>
  <si>
    <t>050103659482</t>
  </si>
  <si>
    <t>LE ANH VU</t>
  </si>
  <si>
    <t>050106621176</t>
  </si>
  <si>
    <t>NGUYEN THI HOANG</t>
  </si>
  <si>
    <t>050127672560</t>
  </si>
  <si>
    <t>HO THI THIET</t>
  </si>
  <si>
    <t>050040936022</t>
  </si>
  <si>
    <t>DUONG TAN PHUOC</t>
  </si>
  <si>
    <t>050121702387</t>
  </si>
  <si>
    <t>NGUYEN THANH HAI</t>
  </si>
  <si>
    <t>050137738497</t>
  </si>
  <si>
    <t>NGUYEN THI KIM PHUONG</t>
  </si>
  <si>
    <t>050067841082</t>
  </si>
  <si>
    <t>NGUYEN THI MY THU</t>
  </si>
  <si>
    <t>050139072240</t>
  </si>
  <si>
    <t>VO TRAN TAN LOC</t>
  </si>
  <si>
    <t>050389907877</t>
  </si>
  <si>
    <t>NGUYEN THI MY DUYEN</t>
  </si>
  <si>
    <t>050122461812</t>
  </si>
  <si>
    <t>NGUYEN CA THI</t>
  </si>
  <si>
    <t>050147898999</t>
  </si>
  <si>
    <t>DIEU LINH EM</t>
  </si>
  <si>
    <t>050143746639</t>
  </si>
  <si>
    <t>HUYNH THI MONG THU</t>
  </si>
  <si>
    <t>050152268022</t>
  </si>
  <si>
    <t>LUU THI THUY HA</t>
  </si>
  <si>
    <t>050053941068</t>
  </si>
  <si>
    <t>TRAN VAN XUAN</t>
  </si>
  <si>
    <t>050153477865</t>
  </si>
  <si>
    <t>LE THI CAM TU</t>
  </si>
  <si>
    <t>050156858789</t>
  </si>
  <si>
    <t>TRAN THI PHUONG HUYEN</t>
  </si>
  <si>
    <t>050153069570</t>
  </si>
  <si>
    <t>VU THI MINH</t>
  </si>
  <si>
    <t>050114267594</t>
  </si>
  <si>
    <t>DAO TAN HUNG</t>
  </si>
  <si>
    <t>050327557739</t>
  </si>
  <si>
    <t>HA THI THUY</t>
  </si>
  <si>
    <t>050040936073</t>
  </si>
  <si>
    <t>TRAN THI THUY DUONG</t>
  </si>
  <si>
    <t>050031004982</t>
  </si>
  <si>
    <t>BUI THI MUI</t>
  </si>
  <si>
    <t>050040936081</t>
  </si>
  <si>
    <t>TRUONG VU PHONG</t>
  </si>
  <si>
    <t>LE THI HA</t>
  </si>
  <si>
    <t>050070968433</t>
  </si>
  <si>
    <t>PHAN VU KHAC</t>
  </si>
  <si>
    <t>050106514159</t>
  </si>
  <si>
    <t>SIU H BON</t>
  </si>
  <si>
    <t>050108107615</t>
  </si>
  <si>
    <t>NAY QUANG</t>
  </si>
  <si>
    <t>050108107501</t>
  </si>
  <si>
    <t>PHAM THI HOA</t>
  </si>
  <si>
    <t>050040901970</t>
  </si>
  <si>
    <t>NGUYEN THANH HUNG</t>
  </si>
  <si>
    <t>050040902527</t>
  </si>
  <si>
    <t>TRAN THI NHANH</t>
  </si>
  <si>
    <t>050040901946</t>
  </si>
  <si>
    <t>PHAN THI NHU QUYNH</t>
  </si>
  <si>
    <t>050077160172</t>
  </si>
  <si>
    <t>DU THI MONG NGAN</t>
  </si>
  <si>
    <t>050040832431</t>
  </si>
  <si>
    <t>BUI THI HOAN</t>
  </si>
  <si>
    <t>050062085662</t>
  </si>
  <si>
    <t>Y THANH HIEN</t>
  </si>
  <si>
    <t>050155781091</t>
  </si>
  <si>
    <t>050059804631</t>
  </si>
  <si>
    <t>NGUYEN THUY LINH</t>
  </si>
  <si>
    <t>050157026280</t>
  </si>
  <si>
    <t>NGO SI THA</t>
  </si>
  <si>
    <t>050119607865</t>
  </si>
  <si>
    <t>BUI ANH KHANG</t>
  </si>
  <si>
    <t>050151558981</t>
  </si>
  <si>
    <t>TRAN THI DUNG</t>
  </si>
  <si>
    <t>050040902251</t>
  </si>
  <si>
    <t>THI NGUYET</t>
  </si>
  <si>
    <t>050040934690</t>
  </si>
  <si>
    <t>TRAN THI DUONG</t>
  </si>
  <si>
    <t>050040902837</t>
  </si>
  <si>
    <t>BUI THI THANH</t>
  </si>
  <si>
    <t>050040869287</t>
  </si>
  <si>
    <t>HO THI TINH</t>
  </si>
  <si>
    <t>050043961168</t>
  </si>
  <si>
    <t>VO THI MY LE</t>
  </si>
  <si>
    <t>050068235593</t>
  </si>
  <si>
    <t>DIEU THI MY</t>
  </si>
  <si>
    <t>050073342489</t>
  </si>
  <si>
    <t>DIEU THI YEN</t>
  </si>
  <si>
    <t>050059875581</t>
  </si>
  <si>
    <t>050098922064</t>
  </si>
  <si>
    <t>NGUYEN THI KIM PHUNG</t>
  </si>
  <si>
    <t>050098252220</t>
  </si>
  <si>
    <t>LE KHAC BON</t>
  </si>
  <si>
    <t>050066209285</t>
  </si>
  <si>
    <t>PHAM THI BICH TRANG</t>
  </si>
  <si>
    <t>050109871548</t>
  </si>
  <si>
    <t>LY THI NGOC LAN</t>
  </si>
  <si>
    <t>050105125884</t>
  </si>
  <si>
    <t>NIENG THI CLY</t>
  </si>
  <si>
    <t>050118301762</t>
  </si>
  <si>
    <t>THI NUONG</t>
  </si>
  <si>
    <t>050120391469</t>
  </si>
  <si>
    <t>NGUYEN THI THANH THAO</t>
  </si>
  <si>
    <t>050126082972</t>
  </si>
  <si>
    <t>THI MY</t>
  </si>
  <si>
    <t>050153459433</t>
  </si>
  <si>
    <t>PHUNG HUE NHU</t>
  </si>
  <si>
    <t>050158476190</t>
  </si>
  <si>
    <t>BUI THI NGOC YEN</t>
  </si>
  <si>
    <t>050040850969</t>
  </si>
  <si>
    <t>TRUONG THI CU</t>
  </si>
  <si>
    <t>050067513158</t>
  </si>
  <si>
    <t>NGUYEN THI XUAN</t>
  </si>
  <si>
    <t>050088957137</t>
  </si>
  <si>
    <t>NGUYEN THI NGOC HONG THAM</t>
  </si>
  <si>
    <t>050095313199</t>
  </si>
  <si>
    <t>VO THI KIM CHI</t>
  </si>
  <si>
    <t>050103659393</t>
  </si>
  <si>
    <t>LE VAN TAN</t>
  </si>
  <si>
    <t>050089661835</t>
  </si>
  <si>
    <t>DU QUOC AN</t>
  </si>
  <si>
    <t>050040849553</t>
  </si>
  <si>
    <t>DIEU DEN</t>
  </si>
  <si>
    <t>050087243122</t>
  </si>
  <si>
    <t>HO THANH TAN</t>
  </si>
  <si>
    <t>050087243068</t>
  </si>
  <si>
    <t>DIEU MY</t>
  </si>
  <si>
    <t>050087500461</t>
  </si>
  <si>
    <t>DIEU UT BE</t>
  </si>
  <si>
    <t>050091855841</t>
  </si>
  <si>
    <t>HUYNH TIEU BAO</t>
  </si>
  <si>
    <t>050098252085</t>
  </si>
  <si>
    <t>BUI TAN TAI</t>
  </si>
  <si>
    <t>050099643339</t>
  </si>
  <si>
    <t>NGUYEN CHI CONG</t>
  </si>
  <si>
    <t>050103660022</t>
  </si>
  <si>
    <t>TA TUAN ANH</t>
  </si>
  <si>
    <t>050096977228</t>
  </si>
  <si>
    <t>DO VAN HONG PHONG</t>
  </si>
  <si>
    <t>050046448801</t>
  </si>
  <si>
    <t>THAI THI TUYET DAO</t>
  </si>
  <si>
    <t>050041001930</t>
  </si>
  <si>
    <t>LY THI KIM CHI</t>
  </si>
  <si>
    <t>050040860972</t>
  </si>
  <si>
    <t>TRAN THI CAM LINH</t>
  </si>
  <si>
    <t>050040871311</t>
  </si>
  <si>
    <t>VO NGOC MINH</t>
  </si>
  <si>
    <t>050056441473</t>
  </si>
  <si>
    <t>DOAN THI THUY VY</t>
  </si>
  <si>
    <t>050121836049</t>
  </si>
  <si>
    <t>HA THI MONG BINH</t>
  </si>
  <si>
    <t>050120866335</t>
  </si>
  <si>
    <t>NGUYEN HIEN CHUONG</t>
  </si>
  <si>
    <t>050121351592</t>
  </si>
  <si>
    <t>TRAN TUAN BAO</t>
  </si>
  <si>
    <t>050128255963</t>
  </si>
  <si>
    <t>050129038931</t>
  </si>
  <si>
    <t>NGUYEN THI NGOC HUYNH</t>
  </si>
  <si>
    <t>050155392883</t>
  </si>
  <si>
    <t>KPA H MAI LY</t>
  </si>
  <si>
    <t>050122316073</t>
  </si>
  <si>
    <t>NGUYEN THI ANH NGUYET</t>
  </si>
  <si>
    <t>050108107526</t>
  </si>
  <si>
    <t>PHAM THI KHANH</t>
  </si>
  <si>
    <t>050040850918</t>
  </si>
  <si>
    <t>LE THI THANH XUAN</t>
  </si>
  <si>
    <t>050103660197</t>
  </si>
  <si>
    <t>NGUYEN THANH LIEM</t>
  </si>
  <si>
    <t>050095670511</t>
  </si>
  <si>
    <t>DO THI VAN</t>
  </si>
  <si>
    <t>050048183686</t>
  </si>
  <si>
    <t>NGUYEN XUAN DANG</t>
  </si>
  <si>
    <t>060263994100</t>
  </si>
  <si>
    <t>NGUYEN THI THIEN KIEU</t>
  </si>
  <si>
    <t>050055353041</t>
  </si>
  <si>
    <t>NGO THI TAM</t>
  </si>
  <si>
    <t>050155812467</t>
  </si>
  <si>
    <t>050040796239</t>
  </si>
  <si>
    <t>TRAN THI THUY TRANG</t>
  </si>
  <si>
    <t>050040795933</t>
  </si>
  <si>
    <t>BUI TRAN CHIN</t>
  </si>
  <si>
    <t>050066264669</t>
  </si>
  <si>
    <t>VU VAN LUAN</t>
  </si>
  <si>
    <t>050040796352</t>
  </si>
  <si>
    <t>MAI VAN BOI</t>
  </si>
  <si>
    <t>050116196058</t>
  </si>
  <si>
    <t>LE THI HAO</t>
  </si>
  <si>
    <t>050055489235</t>
  </si>
  <si>
    <t>LE THO THIET</t>
  </si>
  <si>
    <t>050040998516</t>
  </si>
  <si>
    <t>PHAM VU HOANG LONG</t>
  </si>
  <si>
    <t>050046448402</t>
  </si>
  <si>
    <t>HOANG THI DAN</t>
  </si>
  <si>
    <t>050050562163</t>
  </si>
  <si>
    <t>NGUYEN THI HANH</t>
  </si>
  <si>
    <t>050040795364</t>
  </si>
  <si>
    <t>LUU THI MY DUNG</t>
  </si>
  <si>
    <t>050153731354</t>
  </si>
  <si>
    <t>DO THI TRINH</t>
  </si>
  <si>
    <t>050040851671</t>
  </si>
  <si>
    <t>NGUYEN THI NGOC LOAN</t>
  </si>
  <si>
    <t>050040875155</t>
  </si>
  <si>
    <t>KIEU THI PHUONG</t>
  </si>
  <si>
    <t>050040876356</t>
  </si>
  <si>
    <t>BUI KHAC THO</t>
  </si>
  <si>
    <t>050068550901</t>
  </si>
  <si>
    <t>LE NGOC DUC</t>
  </si>
  <si>
    <t>050061804851</t>
  </si>
  <si>
    <t>LE THANH LOC</t>
  </si>
  <si>
    <t>050121174313</t>
  </si>
  <si>
    <t>LE THI HONG BUOC</t>
  </si>
  <si>
    <t>060260778504</t>
  </si>
  <si>
    <t>NGO THI THANH NGUYEN</t>
  </si>
  <si>
    <t>050146573212</t>
  </si>
  <si>
    <t>DUONG VAN KHANH</t>
  </si>
  <si>
    <t>050040825166</t>
  </si>
  <si>
    <t>LE MANH HA</t>
  </si>
  <si>
    <t>050063604051</t>
  </si>
  <si>
    <t>DO VAN TUAN</t>
  </si>
  <si>
    <t>050040818437</t>
  </si>
  <si>
    <t>NGUYEN HOANG HUNG</t>
  </si>
  <si>
    <t>050102541763</t>
  </si>
  <si>
    <t>HOANG TUNG LAM</t>
  </si>
  <si>
    <t>050133727083</t>
  </si>
  <si>
    <t>KIEU VIET YEN</t>
  </si>
  <si>
    <t>050097814251</t>
  </si>
  <si>
    <t>PHAN DUY MANH</t>
  </si>
  <si>
    <t>053795822305</t>
  </si>
  <si>
    <t>LUONG TAI HIEU</t>
  </si>
  <si>
    <t>050041002058</t>
  </si>
  <si>
    <t>NGUYEN MINH CANH</t>
  </si>
  <si>
    <t>050040825093</t>
  </si>
  <si>
    <t>PHAN THI KHANH HOA</t>
  </si>
  <si>
    <t>050040846937</t>
  </si>
  <si>
    <t>HO TRONG THUY</t>
  </si>
  <si>
    <t>050040821810</t>
  </si>
  <si>
    <t>PHAM VAN KY</t>
  </si>
  <si>
    <t>050040825948</t>
  </si>
  <si>
    <t>DANG VAN TRUNG</t>
  </si>
  <si>
    <t>050040935921</t>
  </si>
  <si>
    <t>LE TAN BAO</t>
  </si>
  <si>
    <t>050040829943</t>
  </si>
  <si>
    <t>NGUYEN THI HIEN</t>
  </si>
  <si>
    <t>050041002112</t>
  </si>
  <si>
    <t>NGUYEN MINH TONG</t>
  </si>
  <si>
    <t>050067513182</t>
  </si>
  <si>
    <t>TRAN THANG LONG</t>
  </si>
  <si>
    <t>050073583281</t>
  </si>
  <si>
    <t>LAM LAY</t>
  </si>
  <si>
    <t>050087500885</t>
  </si>
  <si>
    <t>NGUYEN HOAI NAM</t>
  </si>
  <si>
    <t>050070731425</t>
  </si>
  <si>
    <t>NGUYEN THI DIEU HIEN</t>
  </si>
  <si>
    <t>050104743576</t>
  </si>
  <si>
    <t>VO THI NGOC HA</t>
  </si>
  <si>
    <t>050080498656</t>
  </si>
  <si>
    <t>LE THI MY LINH</t>
  </si>
  <si>
    <t>050109861976</t>
  </si>
  <si>
    <t>LE THI MO</t>
  </si>
  <si>
    <t>050148899352</t>
  </si>
  <si>
    <t>DINH THUY DUNG</t>
  </si>
  <si>
    <t>054103062001</t>
  </si>
  <si>
    <t>PHAM THI NGOC BICH</t>
  </si>
  <si>
    <t>050034253886</t>
  </si>
  <si>
    <t>NGUYEN TAN TAI</t>
  </si>
  <si>
    <t>050043183904</t>
  </si>
  <si>
    <t>DIEU DIU</t>
  </si>
  <si>
    <t>050093230482</t>
  </si>
  <si>
    <t>PHAM VAN KHOI</t>
  </si>
  <si>
    <t>050098025178</t>
  </si>
  <si>
    <t>NGUYEN THI NGOAN</t>
  </si>
  <si>
    <t>050113873504</t>
  </si>
  <si>
    <t>LE THI MY DUYEN</t>
  </si>
  <si>
    <t>050119454538</t>
  </si>
  <si>
    <t>DANG THI THUY</t>
  </si>
  <si>
    <t>050120050254</t>
  </si>
  <si>
    <t>HOANG MINH CON</t>
  </si>
  <si>
    <t>050073798350</t>
  </si>
  <si>
    <t>PHAN LAM TUONG</t>
  </si>
  <si>
    <t>050121173351</t>
  </si>
  <si>
    <t>LE VU BAO TUYEN</t>
  </si>
  <si>
    <t>050121145003</t>
  </si>
  <si>
    <t>NGUYEN THAO NGAN</t>
  </si>
  <si>
    <t>070106701340</t>
  </si>
  <si>
    <t>HUYNH ANH THUONG</t>
  </si>
  <si>
    <t>050119368925</t>
  </si>
  <si>
    <t>DAO THI DIEM CHI</t>
  </si>
  <si>
    <t>050128443867</t>
  </si>
  <si>
    <t>HOANG THI NHAT LINH</t>
  </si>
  <si>
    <t>050138650739</t>
  </si>
  <si>
    <t>NONG THI NGA</t>
  </si>
  <si>
    <t>060258379279</t>
  </si>
  <si>
    <t>DUONG NGOC TRONG</t>
  </si>
  <si>
    <t>050138654580</t>
  </si>
  <si>
    <t>NGUYEN THI THU THAO</t>
  </si>
  <si>
    <t>050132576091</t>
  </si>
  <si>
    <t>HOANG THI CANH</t>
  </si>
  <si>
    <t>050087243319</t>
  </si>
  <si>
    <t>LAM EM</t>
  </si>
  <si>
    <t>050103660154</t>
  </si>
  <si>
    <t>THI THE</t>
  </si>
  <si>
    <t>050092203589</t>
  </si>
  <si>
    <t>PHAM THI TAM</t>
  </si>
  <si>
    <t>050106513942</t>
  </si>
  <si>
    <t>DOAN TRUONG DAI</t>
  </si>
  <si>
    <t>050156247631</t>
  </si>
  <si>
    <t>PHAN VAN DUONG</t>
  </si>
  <si>
    <t>050040934429</t>
  </si>
  <si>
    <t>NGUYEN THI HOAI THU</t>
  </si>
  <si>
    <t>050066207649</t>
  </si>
  <si>
    <t>LAM THI THU</t>
  </si>
  <si>
    <t>050040850691</t>
  </si>
  <si>
    <t>DOAN VAN NAM</t>
  </si>
  <si>
    <t>050040816558</t>
  </si>
  <si>
    <t>TRAN THI TAM</t>
  </si>
  <si>
    <t>050040829102</t>
  </si>
  <si>
    <t>LE THI NGA</t>
  </si>
  <si>
    <t>050040851205</t>
  </si>
  <si>
    <t>DO THI KIM ANH</t>
  </si>
  <si>
    <t>050040935484</t>
  </si>
  <si>
    <t>PHAN TAN VINH</t>
  </si>
  <si>
    <t>050099643738</t>
  </si>
  <si>
    <t>PHAM NGOC TAN</t>
  </si>
  <si>
    <t>050087815185</t>
  </si>
  <si>
    <t>LUU THI DIEU TRINH</t>
  </si>
  <si>
    <t>050103659814</t>
  </si>
  <si>
    <t>HOANG VAN TOAN</t>
  </si>
  <si>
    <t>050103659377</t>
  </si>
  <si>
    <t>050121174291</t>
  </si>
  <si>
    <t>NGUYEN NGOC NHU Y</t>
  </si>
  <si>
    <t>050135075210</t>
  </si>
  <si>
    <t>TRAN VAN TAI</t>
  </si>
  <si>
    <t>057111061999</t>
  </si>
  <si>
    <t>THUONG THI THANH TRUC</t>
  </si>
  <si>
    <t>050126321012</t>
  </si>
  <si>
    <t>HOANG THI KIM PHUONG</t>
  </si>
  <si>
    <t>050040796522</t>
  </si>
  <si>
    <t>VO THI HUONG</t>
  </si>
  <si>
    <t>050041002163</t>
  </si>
  <si>
    <t>NGUYEN HUNG THAM</t>
  </si>
  <si>
    <t>050040796212</t>
  </si>
  <si>
    <t>PHAN THANH TUU</t>
  </si>
  <si>
    <t>050040795895</t>
  </si>
  <si>
    <t>DOAN THI KIM NHUNG</t>
  </si>
  <si>
    <t>050040795984</t>
  </si>
  <si>
    <t>NGUYEN VAN LUC</t>
  </si>
  <si>
    <t>050117176727</t>
  </si>
  <si>
    <t>HOANG VAN HOAN</t>
  </si>
  <si>
    <t>050040831549</t>
  </si>
  <si>
    <t>PHAM KHAC TRUNG</t>
  </si>
  <si>
    <t>050115341607</t>
  </si>
  <si>
    <t>NGUYEN THI HONG YEN</t>
  </si>
  <si>
    <t>050078214195</t>
  </si>
  <si>
    <t>CHAU NGOC ANH DUY</t>
  </si>
  <si>
    <t>050127859164</t>
  </si>
  <si>
    <t>VI VAN TUAN</t>
  </si>
  <si>
    <t>050140521601</t>
  </si>
  <si>
    <t>PHAM DUY QUANG</t>
  </si>
  <si>
    <t>050128214043</t>
  </si>
  <si>
    <t>050040831336</t>
  </si>
  <si>
    <t>TO DUY HUNG</t>
  </si>
  <si>
    <t>050040831298</t>
  </si>
  <si>
    <t>DUONG VAN UY</t>
  </si>
  <si>
    <t>050040831239</t>
  </si>
  <si>
    <t>LE HOANG</t>
  </si>
  <si>
    <t>050114669791</t>
  </si>
  <si>
    <t>PHAM THANH BANG</t>
  </si>
  <si>
    <t>050103659539</t>
  </si>
  <si>
    <t>BUI THI NGA</t>
  </si>
  <si>
    <t>050078773909</t>
  </si>
  <si>
    <t>HO THI VINH</t>
  </si>
  <si>
    <t>050063340951</t>
  </si>
  <si>
    <t>TRAN THI THU THUY</t>
  </si>
  <si>
    <t>050115309282</t>
  </si>
  <si>
    <t>050106506784</t>
  </si>
  <si>
    <t>VO THI XUAN ANH</t>
  </si>
  <si>
    <t>050136133801</t>
  </si>
  <si>
    <t>HO THI THANH TAM</t>
  </si>
  <si>
    <t>050063346389</t>
  </si>
  <si>
    <t>PHAN THI NGOC ANH</t>
  </si>
  <si>
    <t>050040796441</t>
  </si>
  <si>
    <t>NGUYEN THI THU GIANG</t>
  </si>
  <si>
    <t>050040796492</t>
  </si>
  <si>
    <t>HA THI LUONG</t>
  </si>
  <si>
    <t>050042517965</t>
  </si>
  <si>
    <t>TRAN THI TU</t>
  </si>
  <si>
    <t>050040795836</t>
  </si>
  <si>
    <t>TRAN THI DIEU HIEN</t>
  </si>
  <si>
    <t>050040817678</t>
  </si>
  <si>
    <t>DO TIEN TIEN</t>
  </si>
  <si>
    <t>050090526682</t>
  </si>
  <si>
    <t>TRINH NGOC BINH</t>
  </si>
  <si>
    <t>050074206619</t>
  </si>
  <si>
    <t>TRUONG THE THONG</t>
  </si>
  <si>
    <t>050105128344</t>
  </si>
  <si>
    <t>TRAN HOANG HIEP</t>
  </si>
  <si>
    <t>050119422385</t>
  </si>
  <si>
    <t>PHAM HUU TRUNG</t>
  </si>
  <si>
    <t>050040849367</t>
  </si>
  <si>
    <t>HUYNH DUY QUOC</t>
  </si>
  <si>
    <t>050052443978</t>
  </si>
  <si>
    <t>050097086874</t>
  </si>
  <si>
    <t>NGUYEN VAN LINH</t>
  </si>
  <si>
    <t>050035678236</t>
  </si>
  <si>
    <t>VO THANH TOAN</t>
  </si>
  <si>
    <t>050103658941</t>
  </si>
  <si>
    <t>HUYNH THI TUONG VY</t>
  </si>
  <si>
    <t>050047062877</t>
  </si>
  <si>
    <t>TRAN VAN TIEN</t>
  </si>
  <si>
    <t>050040874140</t>
  </si>
  <si>
    <t>LE NGOC HUNG</t>
  </si>
  <si>
    <t>050040823368</t>
  </si>
  <si>
    <t>050127387920</t>
  </si>
  <si>
    <t>SON ANH DO</t>
  </si>
  <si>
    <t>050108107550</t>
  </si>
  <si>
    <t>LE THI THU HIEN</t>
  </si>
  <si>
    <t>NGUYEN THI HONG HOA</t>
  </si>
  <si>
    <t>050065045701</t>
  </si>
  <si>
    <t>050040817724</t>
  </si>
  <si>
    <t>LE THI LAN HUONG</t>
  </si>
  <si>
    <t>050047953550</t>
  </si>
  <si>
    <t>TRAN PHAM TUAN ANH</t>
  </si>
  <si>
    <t>050112343765</t>
  </si>
  <si>
    <t>NGUYEN THI KIM TRANG</t>
  </si>
  <si>
    <t>050113381581</t>
  </si>
  <si>
    <t>VU THI HANH</t>
  </si>
  <si>
    <t>050109384795</t>
  </si>
  <si>
    <t>VU THI MY HANH</t>
  </si>
  <si>
    <t>050124525192</t>
  </si>
  <si>
    <t>050059645096</t>
  </si>
  <si>
    <t>PHAM NGOC DUNG</t>
  </si>
  <si>
    <t>050121532171</t>
  </si>
  <si>
    <t>NGUYEN NHAT TRUNG</t>
  </si>
  <si>
    <t>050158401050</t>
  </si>
  <si>
    <t>LE THI NGOC NGA</t>
  </si>
  <si>
    <t>050040817171</t>
  </si>
  <si>
    <t>NGUYEN HOANG MINH THU</t>
  </si>
  <si>
    <t>050099643053</t>
  </si>
  <si>
    <t>VO HONG NGOC</t>
  </si>
  <si>
    <t>050143854423</t>
  </si>
  <si>
    <t>LE THI THANH HOAI</t>
  </si>
  <si>
    <t>050040812511</t>
  </si>
  <si>
    <t>NGUYEN THAI QUOC</t>
  </si>
  <si>
    <t>050063551098</t>
  </si>
  <si>
    <t>TRUONG THI NGOC DUNG</t>
  </si>
  <si>
    <t>050077160032</t>
  </si>
  <si>
    <t>HO THI THU THAO</t>
  </si>
  <si>
    <t>050096813829</t>
  </si>
  <si>
    <t>NGUYEN DINH QUAN</t>
  </si>
  <si>
    <t>050040796050</t>
  </si>
  <si>
    <t>TRAN THI THANH LAM</t>
  </si>
  <si>
    <t>050115373517</t>
  </si>
  <si>
    <t>NGUYEN THI MONG CAM</t>
  </si>
  <si>
    <t>050075421254</t>
  </si>
  <si>
    <t>NGUYEN CONG TAI</t>
  </si>
  <si>
    <t>050135058741</t>
  </si>
  <si>
    <t>TRAN THI HUONG</t>
  </si>
  <si>
    <t>050040796514</t>
  </si>
  <si>
    <t>TRINH NGUYEN ANH KHOA</t>
  </si>
  <si>
    <t>050156032538</t>
  </si>
  <si>
    <t>NGUYEN THI SINH</t>
  </si>
  <si>
    <t>050040931731</t>
  </si>
  <si>
    <t>NGO DOAN THUY</t>
  </si>
  <si>
    <t>050128639362</t>
  </si>
  <si>
    <t>LE THI XOAN</t>
  </si>
  <si>
    <t>030040244294</t>
  </si>
  <si>
    <t>TRINH HUU DUC</t>
  </si>
  <si>
    <t>055405112000</t>
  </si>
  <si>
    <t>HO THI THANH THOA</t>
  </si>
  <si>
    <t>050065073681</t>
  </si>
  <si>
    <t>NGO PHU CUONG</t>
  </si>
  <si>
    <t>050118169937</t>
  </si>
  <si>
    <t>NGUYEN CHAU THINH</t>
  </si>
  <si>
    <t>050148899344</t>
  </si>
  <si>
    <t>DO THI THANH TU</t>
  </si>
  <si>
    <t>050053264864</t>
  </si>
  <si>
    <t>HOANG THI SEN</t>
  </si>
  <si>
    <t>050040932371</t>
  </si>
  <si>
    <t>DIEU THI THU</t>
  </si>
  <si>
    <t>050091458321</t>
  </si>
  <si>
    <t>PHAM NGOC KHANG</t>
  </si>
  <si>
    <t>050080012141</t>
  </si>
  <si>
    <t>HA THI THU HA</t>
  </si>
  <si>
    <t>050091892844</t>
  </si>
  <si>
    <t>VO NIEN THAO</t>
  </si>
  <si>
    <t>050153927305</t>
  </si>
  <si>
    <t>BUI DUY TIEN</t>
  </si>
  <si>
    <t>060235498157</t>
  </si>
  <si>
    <t>050040824674</t>
  </si>
  <si>
    <t>050040851701</t>
  </si>
  <si>
    <t>DAO THI TRAM</t>
  </si>
  <si>
    <t>050040931055</t>
  </si>
  <si>
    <t>LE THI NHA CA</t>
  </si>
  <si>
    <t>050040850391</t>
  </si>
  <si>
    <t>050043080234</t>
  </si>
  <si>
    <t>NGUYEN THI BAO QUYEN</t>
  </si>
  <si>
    <t>050068233183</t>
  </si>
  <si>
    <t>PHAM THI HOAI</t>
  </si>
  <si>
    <t>050100616006</t>
  </si>
  <si>
    <t>050116750292</t>
  </si>
  <si>
    <t>HOANG LE MINH KHANH</t>
  </si>
  <si>
    <t>050128179566</t>
  </si>
  <si>
    <t>LE VAN THO</t>
  </si>
  <si>
    <t>050087243270</t>
  </si>
  <si>
    <t>LE THI HIEP</t>
  </si>
  <si>
    <t>050058077302</t>
  </si>
  <si>
    <t>HOANG THI THU HANG</t>
  </si>
  <si>
    <t>050115134083</t>
  </si>
  <si>
    <t>VU THI NGOC HUYEN</t>
  </si>
  <si>
    <t>050095864195</t>
  </si>
  <si>
    <t>050121161696</t>
  </si>
  <si>
    <t>NGUYEN THANH LONG</t>
  </si>
  <si>
    <t>050039646411</t>
  </si>
  <si>
    <t>HONG THI THU THUY</t>
  </si>
  <si>
    <t>050121702662</t>
  </si>
  <si>
    <t>LE VAN DA</t>
  </si>
  <si>
    <t>050097640571</t>
  </si>
  <si>
    <t>NGUYEN DUC LUONG</t>
  </si>
  <si>
    <t>050040934623</t>
  </si>
  <si>
    <t>PHAM THI THANH THANH</t>
  </si>
  <si>
    <t>050040933902</t>
  </si>
  <si>
    <t>TRAN DANG HAO</t>
  </si>
  <si>
    <t>050122741572</t>
  </si>
  <si>
    <t>HO THI THANH TRUC</t>
  </si>
  <si>
    <t>050040845450</t>
  </si>
  <si>
    <t>KIEU QUOC MINH</t>
  </si>
  <si>
    <t>050040851728</t>
  </si>
  <si>
    <t>PHAN VAN DOC</t>
  </si>
  <si>
    <t>050020215507</t>
  </si>
  <si>
    <t>NGUYEN DANG HOANG</t>
  </si>
  <si>
    <t>050112507725</t>
  </si>
  <si>
    <t>NGUYEN DINH BAO</t>
  </si>
  <si>
    <t>050129283456</t>
  </si>
  <si>
    <t>DOAN MINH TAM</t>
  </si>
  <si>
    <t>050040831417</t>
  </si>
  <si>
    <t>NGUYEN VAN PHUC</t>
  </si>
  <si>
    <t>050140630060</t>
  </si>
  <si>
    <t>HO MANH HOANG</t>
  </si>
  <si>
    <t>050040831654</t>
  </si>
  <si>
    <t>QUAN HONG VAN</t>
  </si>
  <si>
    <t>050117429331</t>
  </si>
  <si>
    <t>050044122305</t>
  </si>
  <si>
    <t>VO THI THANH LOAN</t>
  </si>
  <si>
    <t>050140211912</t>
  </si>
  <si>
    <t>LE THI THU HOA</t>
  </si>
  <si>
    <t>050116800321</t>
  </si>
  <si>
    <t>NGUYEN THI LE</t>
  </si>
  <si>
    <t>050040796611</t>
  </si>
  <si>
    <t>NGUYEN THI THUY HANG</t>
  </si>
  <si>
    <t>050090478408</t>
  </si>
  <si>
    <t>NGUYEN THANH SON</t>
  </si>
  <si>
    <t>050090476855</t>
  </si>
  <si>
    <t>NGUYEN NGOC SON</t>
  </si>
  <si>
    <t>050120366383</t>
  </si>
  <si>
    <t>TRAN THI THU HIEN</t>
  </si>
  <si>
    <t>050072622641</t>
  </si>
  <si>
    <t>CHAU THANH TUNG</t>
  </si>
  <si>
    <t>050118804802</t>
  </si>
  <si>
    <t>PHAM THI KIEU OANH</t>
  </si>
  <si>
    <t>050113753908</t>
  </si>
  <si>
    <t>NGUYEN THI NGOC THUY</t>
  </si>
  <si>
    <t>050158477081</t>
  </si>
  <si>
    <t>DOAN VAN VANG</t>
  </si>
  <si>
    <t>050087500011</t>
  </si>
  <si>
    <t>050083467697</t>
  </si>
  <si>
    <t>NGUYEN THI THU HONG</t>
  </si>
  <si>
    <t>050056732206</t>
  </si>
  <si>
    <t>PHAM THI TU</t>
  </si>
  <si>
    <t>050029026111</t>
  </si>
  <si>
    <t>HO THI HOAI</t>
  </si>
  <si>
    <t>050055353287</t>
  </si>
  <si>
    <t>TRAN VAN VU</t>
  </si>
  <si>
    <t>060153700292</t>
  </si>
  <si>
    <t>NGUYEN THI MAI LAN</t>
  </si>
  <si>
    <t>050040874051</t>
  </si>
  <si>
    <t>LE VAN TUNG</t>
  </si>
  <si>
    <t>050040827231</t>
  </si>
  <si>
    <t>TRAN THI BICH</t>
  </si>
  <si>
    <t>050043052842</t>
  </si>
  <si>
    <t>DO QUOC BAO</t>
  </si>
  <si>
    <t>050068121016</t>
  </si>
  <si>
    <t>ROAN VAN HOA</t>
  </si>
  <si>
    <t>050041004387</t>
  </si>
  <si>
    <t>TRAN THI THANH THAO</t>
  </si>
  <si>
    <t>050131611584</t>
  </si>
  <si>
    <t>TRAN VAN NHAT</t>
  </si>
  <si>
    <t>050123122566</t>
  </si>
  <si>
    <t>VU VAN DUNG</t>
  </si>
  <si>
    <t>050054732578</t>
  </si>
  <si>
    <t>PHAN NGOC TUYEN</t>
  </si>
  <si>
    <t>050843043491</t>
  </si>
  <si>
    <t>LE THI TRANG LY</t>
  </si>
  <si>
    <t>050040966215</t>
  </si>
  <si>
    <t>NGUYEN THI KIM NGAN</t>
  </si>
  <si>
    <t>050104420521</t>
  </si>
  <si>
    <t>TU PHONG NHA</t>
  </si>
  <si>
    <t>050115373487</t>
  </si>
  <si>
    <t>TRAN TRONG NGHIA</t>
  </si>
  <si>
    <t>050116007999</t>
  </si>
  <si>
    <t>DO THIEN TAM</t>
  </si>
  <si>
    <t>050126082761</t>
  </si>
  <si>
    <t>PHAM VAN HUNG</t>
  </si>
  <si>
    <t>050134580231</t>
  </si>
  <si>
    <t>DIEU NGHENH</t>
  </si>
  <si>
    <t>050143384540</t>
  </si>
  <si>
    <t>TRUONG VAN THUYET</t>
  </si>
  <si>
    <t>050112723436</t>
  </si>
  <si>
    <t>LAM BUNG</t>
  </si>
  <si>
    <t>050068150474</t>
  </si>
  <si>
    <t>PHAM CHUNG KIEN</t>
  </si>
  <si>
    <t>050158900707</t>
  </si>
  <si>
    <t>DANG VAN UT</t>
  </si>
  <si>
    <t>050040832200</t>
  </si>
  <si>
    <t>NGUYEN THANH HONG</t>
  </si>
  <si>
    <t>050106514191</t>
  </si>
  <si>
    <t>PHAM TRUNG THANH</t>
  </si>
  <si>
    <t>050109986809</t>
  </si>
  <si>
    <t>NGUYEN BA TAM</t>
  </si>
  <si>
    <t>050067867715</t>
  </si>
  <si>
    <t>TRAN THANH PHONG</t>
  </si>
  <si>
    <t>050040849871</t>
  </si>
  <si>
    <t>LE VAN GA</t>
  </si>
  <si>
    <t>050116008103</t>
  </si>
  <si>
    <t>PHAM DUC LICH</t>
  </si>
  <si>
    <t>050116008091</t>
  </si>
  <si>
    <t>LE THANH THONG</t>
  </si>
  <si>
    <t>050117665681</t>
  </si>
  <si>
    <t>HOANG VAN ANH</t>
  </si>
  <si>
    <t>050103282508</t>
  </si>
  <si>
    <t>TRUONG NGUYEN DIEM</t>
  </si>
  <si>
    <t>050126849327</t>
  </si>
  <si>
    <t>MAO HUNG HUNG</t>
  </si>
  <si>
    <t>050029382937</t>
  </si>
  <si>
    <t>NGUYEN DINH HOAI</t>
  </si>
  <si>
    <t>050128235709</t>
  </si>
  <si>
    <t>PHAM QUANG DUC</t>
  </si>
  <si>
    <t>050128583545</t>
  </si>
  <si>
    <t>NGO QUOC DUNG</t>
  </si>
  <si>
    <t>050134580175</t>
  </si>
  <si>
    <t>DUONG THAI TAN</t>
  </si>
  <si>
    <t>050020202952</t>
  </si>
  <si>
    <t>HOANG VAN THANH</t>
  </si>
  <si>
    <t>050143873517</t>
  </si>
  <si>
    <t>PHAN TRONG TIEN</t>
  </si>
  <si>
    <t>050069199272</t>
  </si>
  <si>
    <t>LE VAN CUONG</t>
  </si>
  <si>
    <t>050109202328</t>
  </si>
  <si>
    <t>LE MINH HIEU</t>
  </si>
  <si>
    <t>050143994772</t>
  </si>
  <si>
    <t>TUONG VAN LAM</t>
  </si>
  <si>
    <t>050144848443</t>
  </si>
  <si>
    <t>NGUYEN HOANG LINH</t>
  </si>
  <si>
    <t>060215057723</t>
  </si>
  <si>
    <t>LE VAN LINH</t>
  </si>
  <si>
    <t>050120046801</t>
  </si>
  <si>
    <t>LAM VAN PHOI DAN</t>
  </si>
  <si>
    <t>050155600052</t>
  </si>
  <si>
    <t>NGUYEN VAN DUOC</t>
  </si>
  <si>
    <t>050155601547</t>
  </si>
  <si>
    <t>NGUYEN MINH TOAN</t>
  </si>
  <si>
    <t>050118663370</t>
  </si>
  <si>
    <t>HO HOAI DUONG</t>
  </si>
  <si>
    <t>050107310069</t>
  </si>
  <si>
    <t>NGO VAN LICH</t>
  </si>
  <si>
    <t>050040832464</t>
  </si>
  <si>
    <t>HO NAM KHANH</t>
  </si>
  <si>
    <t>050040852031</t>
  </si>
  <si>
    <t>NGUYEN TRONG HAI</t>
  </si>
  <si>
    <t>050081198656</t>
  </si>
  <si>
    <t>MAO HUNG HIEP</t>
  </si>
  <si>
    <t>050100024672</t>
  </si>
  <si>
    <t>NGUYEN VAN THANH</t>
  </si>
  <si>
    <t>050095670706</t>
  </si>
  <si>
    <t>PHAM THE DONG</t>
  </si>
  <si>
    <t>050099761048</t>
  </si>
  <si>
    <t>NGUYEN CONG TRU</t>
  </si>
  <si>
    <t>050106514175</t>
  </si>
  <si>
    <t>LE ANH SU</t>
  </si>
  <si>
    <t>050108371533</t>
  </si>
  <si>
    <t>LE VU DUONG</t>
  </si>
  <si>
    <t>050106514183</t>
  </si>
  <si>
    <t>NGUYEN VAN LANH</t>
  </si>
  <si>
    <t>050107263958</t>
  </si>
  <si>
    <t>DO VAN THAI</t>
  </si>
  <si>
    <t>050050582962</t>
  </si>
  <si>
    <t>TRAN TAN DAT</t>
  </si>
  <si>
    <t>050105128425</t>
  </si>
  <si>
    <t>NGUYEN TRONG CHIEU</t>
  </si>
  <si>
    <t>050121173473</t>
  </si>
  <si>
    <t>LE VAN NHI</t>
  </si>
  <si>
    <t>050069293491</t>
  </si>
  <si>
    <t>DUONG QUANG HUY</t>
  </si>
  <si>
    <t>050126191097</t>
  </si>
  <si>
    <t>LA HONG THI</t>
  </si>
  <si>
    <t>050114198452</t>
  </si>
  <si>
    <t>HUYNH VAN HAU</t>
  </si>
  <si>
    <t>050090128237</t>
  </si>
  <si>
    <t>PHAN QUANG HUY</t>
  </si>
  <si>
    <t>050153709741</t>
  </si>
  <si>
    <t>THANG VAN TET</t>
  </si>
  <si>
    <t>050136474501</t>
  </si>
  <si>
    <t>LE GIANG VI KHANH</t>
  </si>
  <si>
    <t>050154488100</t>
  </si>
  <si>
    <t>TRAN NGOC KHANH</t>
  </si>
  <si>
    <t>050081246065</t>
  </si>
  <si>
    <t>LE CHI LINH</t>
  </si>
  <si>
    <t>050153210321</t>
  </si>
  <si>
    <t>NGUYEN CHI CUONG</t>
  </si>
  <si>
    <t>050941375118</t>
  </si>
  <si>
    <t>KIEU QUOC TUAN</t>
  </si>
  <si>
    <t>050053004560</t>
  </si>
  <si>
    <t>CAO DINH KHANH</t>
  </si>
  <si>
    <t>050087500761</t>
  </si>
  <si>
    <t>NGUYEN NGOC THANG</t>
  </si>
  <si>
    <t>050049872922</t>
  </si>
  <si>
    <t>PHAM HOANG VU</t>
  </si>
  <si>
    <t>050091850467</t>
  </si>
  <si>
    <t>MAI THANH HAI</t>
  </si>
  <si>
    <t>050121373405</t>
  </si>
  <si>
    <t>VO MINH KHANG</t>
  </si>
  <si>
    <t>050112146714</t>
  </si>
  <si>
    <t>MAI LONG HAI</t>
  </si>
  <si>
    <t>050110058850</t>
  </si>
  <si>
    <t>NGUYEN NGOC PHUOC</t>
  </si>
  <si>
    <t>050060898380</t>
  </si>
  <si>
    <t>NGUYEN NGOC LIEN</t>
  </si>
  <si>
    <t>050143681774</t>
  </si>
  <si>
    <t>050151356254</t>
  </si>
  <si>
    <t>SIU E SAI</t>
  </si>
  <si>
    <t>050081796911</t>
  </si>
  <si>
    <t>PHAN ANH DUC</t>
  </si>
  <si>
    <t>050156047225</t>
  </si>
  <si>
    <t>CAO MINH NHUT</t>
  </si>
  <si>
    <t>050136196542</t>
  </si>
  <si>
    <t>NGUYEN DUY BAO</t>
  </si>
  <si>
    <t>050135409992</t>
  </si>
  <si>
    <t>NGUYEN CONG DANH</t>
  </si>
  <si>
    <t>050096742379</t>
  </si>
  <si>
    <t>NGUYEN THANH MINH NGHIA</t>
  </si>
  <si>
    <t>050158693647</t>
  </si>
  <si>
    <t>HOANG THANH DO</t>
  </si>
  <si>
    <t>050067092780</t>
  </si>
  <si>
    <t>050061079804</t>
  </si>
  <si>
    <t>TRAN XUAN HUNG</t>
  </si>
  <si>
    <t>050078137174</t>
  </si>
  <si>
    <t>NGUYEN NHAT DUY</t>
  </si>
  <si>
    <t>050095670935</t>
  </si>
  <si>
    <t>VU VAN TU</t>
  </si>
  <si>
    <t>050089016824</t>
  </si>
  <si>
    <t>DIEU NHAT</t>
  </si>
  <si>
    <t>050111253916</t>
  </si>
  <si>
    <t>TRINH VAN THANG</t>
  </si>
  <si>
    <t>050152670920</t>
  </si>
  <si>
    <t>PHAM ANH TUNG</t>
  </si>
  <si>
    <t>050110471014</t>
  </si>
  <si>
    <t>THANG QUYEN ANH</t>
  </si>
  <si>
    <t>050158172736</t>
  </si>
  <si>
    <t>MAI PHI THE</t>
  </si>
  <si>
    <t>050040934364</t>
  </si>
  <si>
    <t>NGO VAN HIEU</t>
  </si>
  <si>
    <t>050089711255</t>
  </si>
  <si>
    <t>050116653319</t>
  </si>
  <si>
    <t>PHAM THANH PHONG</t>
  </si>
  <si>
    <t>050143384559</t>
  </si>
  <si>
    <t>PHAM NHU KHANH</t>
  </si>
  <si>
    <t>050126802861</t>
  </si>
  <si>
    <t>NGUYEN QUOC THANG</t>
  </si>
  <si>
    <t>050020225227</t>
  </si>
  <si>
    <t>LAM TRANG</t>
  </si>
  <si>
    <t>050153391456</t>
  </si>
  <si>
    <t>LUU KY MINH</t>
  </si>
  <si>
    <t>050137325230</t>
  </si>
  <si>
    <t>NGUYEN VAN MINH</t>
  </si>
  <si>
    <t>070942918689</t>
  </si>
  <si>
    <t>NGO VAN DU</t>
  </si>
  <si>
    <t>050111430141</t>
  </si>
  <si>
    <t>DIEU NGOC</t>
  </si>
  <si>
    <t>050072037739</t>
  </si>
  <si>
    <t>NGUYEN ANH KIET</t>
  </si>
  <si>
    <t>050158616707</t>
  </si>
  <si>
    <t>VO THI THANH KIEU</t>
  </si>
  <si>
    <t>050068231091</t>
  </si>
  <si>
    <t>NGUYEN CHI TAM</t>
  </si>
  <si>
    <t>050068231245</t>
  </si>
  <si>
    <t>NGUYEN DANG QUOC</t>
  </si>
  <si>
    <t>050040998699</t>
  </si>
  <si>
    <t>DOAN CHI CONG</t>
  </si>
  <si>
    <t>050081198664</t>
  </si>
  <si>
    <t>NGUYEN VAN BE SAU</t>
  </si>
  <si>
    <t>050064979830</t>
  </si>
  <si>
    <t>NGUYEN HOANG KHAI</t>
  </si>
  <si>
    <t>050095313148</t>
  </si>
  <si>
    <t>PHAN QUOC TOI</t>
  </si>
  <si>
    <t>050040968617</t>
  </si>
  <si>
    <t>NGUYEN HUU TRUNG</t>
  </si>
  <si>
    <t>050099885065</t>
  </si>
  <si>
    <t>TRAN THI THUY HANG</t>
  </si>
  <si>
    <t>050094553811</t>
  </si>
  <si>
    <t>PHAM THI THU THANH</t>
  </si>
  <si>
    <t>050148655143</t>
  </si>
  <si>
    <t>050040901814</t>
  </si>
  <si>
    <t>VU XUAN HIEU</t>
  </si>
  <si>
    <t>050070926935</t>
  </si>
  <si>
    <t>050087500125</t>
  </si>
  <si>
    <t>VO HUNG LONG</t>
  </si>
  <si>
    <t>050123329837</t>
  </si>
  <si>
    <t>NGUYEN VAN SINH</t>
  </si>
  <si>
    <t>050097633281</t>
  </si>
  <si>
    <t>PHAM THANH SONG</t>
  </si>
  <si>
    <t>050120388832</t>
  </si>
  <si>
    <t>DIEU PHUNG</t>
  </si>
  <si>
    <t>050126708820</t>
  </si>
  <si>
    <t>NGUYEN VAN BAO</t>
  </si>
  <si>
    <t>050109388316</t>
  </si>
  <si>
    <t>KIEU NGOC TUAN</t>
  </si>
  <si>
    <t>050148228350</t>
  </si>
  <si>
    <t>HUYNH HUU DUC</t>
  </si>
  <si>
    <t>050116211227</t>
  </si>
  <si>
    <t>HUYNH MINH TAM</t>
  </si>
  <si>
    <t>050068237499</t>
  </si>
  <si>
    <t>HO MINH LUAN</t>
  </si>
  <si>
    <t>050086552687</t>
  </si>
  <si>
    <t>TRAN VAN NGHIA</t>
  </si>
  <si>
    <t>050066936896</t>
  </si>
  <si>
    <t>THACH QUI</t>
  </si>
  <si>
    <t>050103659921</t>
  </si>
  <si>
    <t>PHAN TUAN KHANH</t>
  </si>
  <si>
    <t>050040818488</t>
  </si>
  <si>
    <t>HOANG VAN PHUC</t>
  </si>
  <si>
    <t>050040872271</t>
  </si>
  <si>
    <t>HOANG THI THAO</t>
  </si>
  <si>
    <t>050040932566</t>
  </si>
  <si>
    <t>VO THI LIEN</t>
  </si>
  <si>
    <t>050136331121</t>
  </si>
  <si>
    <t>NGUYEN THI HOAI LAN</t>
  </si>
  <si>
    <t>050143320003</t>
  </si>
  <si>
    <t>NGUYEN THI PHUONG MAI</t>
  </si>
  <si>
    <t>050131184368</t>
  </si>
  <si>
    <t>TRAN THI LOAN</t>
  </si>
  <si>
    <t>050040901849</t>
  </si>
  <si>
    <t>NGUYEN THI THANH DUNG</t>
  </si>
  <si>
    <t>050040931977</t>
  </si>
  <si>
    <t>LA HONG NHI</t>
  </si>
  <si>
    <t>050121917545</t>
  </si>
  <si>
    <t>THI LY</t>
  </si>
  <si>
    <t>050040931756</t>
  </si>
  <si>
    <t>TRAN THI PHUONG</t>
  </si>
  <si>
    <t>050020204297</t>
  </si>
  <si>
    <t>050040931497</t>
  </si>
  <si>
    <t>DUONG DUY KHANH</t>
  </si>
  <si>
    <t>050158172787</t>
  </si>
  <si>
    <t>DUONG THI NGA</t>
  </si>
  <si>
    <t>050040931241</t>
  </si>
  <si>
    <t>PHAM THI THANH BINH</t>
  </si>
  <si>
    <t>050040935867</t>
  </si>
  <si>
    <t>NGUYEN THI MAI</t>
  </si>
  <si>
    <t>050031161107</t>
  </si>
  <si>
    <t>NGUYEN THI MINH PHUONG</t>
  </si>
  <si>
    <t>050075311866</t>
  </si>
  <si>
    <t>TRUONG THI MO</t>
  </si>
  <si>
    <t>050040874353</t>
  </si>
  <si>
    <t>DIEU QUAN</t>
  </si>
  <si>
    <t>050105127275</t>
  </si>
  <si>
    <t>TRINH THI MAI HUYEN</t>
  </si>
  <si>
    <t>050113185276</t>
  </si>
  <si>
    <t>DIEU DOM</t>
  </si>
  <si>
    <t>050117703931</t>
  </si>
  <si>
    <t>DIEU KHOE</t>
  </si>
  <si>
    <t>050073697767</t>
  </si>
  <si>
    <t>HUYNH NGOC HUYEN TRAN</t>
  </si>
  <si>
    <t>050158790790</t>
  </si>
  <si>
    <t>MAI VAN TIEN</t>
  </si>
  <si>
    <t>050040874191</t>
  </si>
  <si>
    <t>NGUYEN THI TUYET NHUNG</t>
  </si>
  <si>
    <t>050041743171</t>
  </si>
  <si>
    <t>BUI QUANG THIEN</t>
  </si>
  <si>
    <t>050089025394</t>
  </si>
  <si>
    <t>NGUYEN TRUONG CHINH</t>
  </si>
  <si>
    <t>050103659751</t>
  </si>
  <si>
    <t>DIEU TANG</t>
  </si>
  <si>
    <t>050120836088</t>
  </si>
  <si>
    <t>MAI VAN HOANG</t>
  </si>
  <si>
    <t>050071912067</t>
  </si>
  <si>
    <t>BUI VAN TAN</t>
  </si>
  <si>
    <t>050086670205</t>
  </si>
  <si>
    <t>LE DUC TRONG</t>
  </si>
  <si>
    <t>050127546972</t>
  </si>
  <si>
    <t>NGUYEN HONG PHUC</t>
  </si>
  <si>
    <t>050134580167</t>
  </si>
  <si>
    <t>NGUYEN HOANG QUAN</t>
  </si>
  <si>
    <t>050135319977</t>
  </si>
  <si>
    <t>LE DUC SY</t>
  </si>
  <si>
    <t>050072092942</t>
  </si>
  <si>
    <t>TRAN MINH HIEU</t>
  </si>
  <si>
    <t>050089024622</t>
  </si>
  <si>
    <t>HUYNH VAN TINH</t>
  </si>
  <si>
    <t>050040869066</t>
  </si>
  <si>
    <t>LE DUC ANH</t>
  </si>
  <si>
    <t>050093355048</t>
  </si>
  <si>
    <t>PHAM VAN VU</t>
  </si>
  <si>
    <t>050106970219</t>
  </si>
  <si>
    <t>TRUONG DINH TAM</t>
  </si>
  <si>
    <t>050119422318</t>
  </si>
  <si>
    <t>NGUYEN BA HAI</t>
  </si>
  <si>
    <t>050083934309</t>
  </si>
  <si>
    <t>BUI HUU MINH THIEN</t>
  </si>
  <si>
    <t>050103647808</t>
  </si>
  <si>
    <t>NGUYEN CAO CUONG</t>
  </si>
  <si>
    <t>050113402994</t>
  </si>
  <si>
    <t>050126082611</t>
  </si>
  <si>
    <t>DUONG HOAI NAM</t>
  </si>
  <si>
    <t>050937340857</t>
  </si>
  <si>
    <t>DIEU THANH</t>
  </si>
  <si>
    <t>050092339952</t>
  </si>
  <si>
    <t>VU THI HAI YEN</t>
  </si>
  <si>
    <t>050134580205</t>
  </si>
  <si>
    <t>NGUYEN THI THU HUONG</t>
  </si>
  <si>
    <t>050116312597</t>
  </si>
  <si>
    <t>LE THANH BINH</t>
  </si>
  <si>
    <t>050105128611</t>
  </si>
  <si>
    <t>VU THI NGOC THANH</t>
  </si>
  <si>
    <t>050035711489</t>
  </si>
  <si>
    <t>NGUYEN THI BICH THUY</t>
  </si>
  <si>
    <t>050060667346</t>
  </si>
  <si>
    <t>NGUYEN MINH TAN</t>
  </si>
  <si>
    <t>050112981214</t>
  </si>
  <si>
    <t>LAM TY</t>
  </si>
  <si>
    <t>050116008057</t>
  </si>
  <si>
    <t>DIEU TAN THINH</t>
  </si>
  <si>
    <t>050116008049</t>
  </si>
  <si>
    <t>PHAM THI THU HOA</t>
  </si>
  <si>
    <t>050098646954</t>
  </si>
  <si>
    <t>LE NGOC ANH</t>
  </si>
  <si>
    <t>050102525229</t>
  </si>
  <si>
    <t>VU THI THUY TIEN</t>
  </si>
  <si>
    <t>050103659881</t>
  </si>
  <si>
    <t>DIEU TRUNG</t>
  </si>
  <si>
    <t>050128086207</t>
  </si>
  <si>
    <t>PHAM THI HANH NGUYEN</t>
  </si>
  <si>
    <t>050105852301</t>
  </si>
  <si>
    <t>NGUYEN THI THANH THUY</t>
  </si>
  <si>
    <t>050133982717</t>
  </si>
  <si>
    <t>LE NGOC YEN</t>
  </si>
  <si>
    <t>050078506341</t>
  </si>
  <si>
    <t>LE THI ANH</t>
  </si>
  <si>
    <t>050112834238</t>
  </si>
  <si>
    <t>DIEU HUNG</t>
  </si>
  <si>
    <t>050126321004</t>
  </si>
  <si>
    <t>050108990551</t>
  </si>
  <si>
    <t>BUI THI MINH TAM</t>
  </si>
  <si>
    <t>050152673415</t>
  </si>
  <si>
    <t>HO THI NGOC HAN</t>
  </si>
  <si>
    <t>050154980455</t>
  </si>
  <si>
    <t>050122382599</t>
  </si>
  <si>
    <t>TRAN THI KIM LINH</t>
  </si>
  <si>
    <t>050156922495</t>
  </si>
  <si>
    <t>NGUYEN THI THUONG</t>
  </si>
  <si>
    <t>0987161885</t>
  </si>
  <si>
    <t>TRAN THI LUA</t>
  </si>
  <si>
    <t>050156047330</t>
  </si>
  <si>
    <t>NANG THI BUOI</t>
  </si>
  <si>
    <t>050156846896</t>
  </si>
  <si>
    <t>050127346205</t>
  </si>
  <si>
    <t>DIEU THI HUYNH</t>
  </si>
  <si>
    <t>050157013413</t>
  </si>
  <si>
    <t>NGUYEN THI UT</t>
  </si>
  <si>
    <t>050158380738</t>
  </si>
  <si>
    <t>PHAM DIEM THUY</t>
  </si>
  <si>
    <t>050149388238</t>
  </si>
  <si>
    <t>NGUYEN THI HUYEN TRAN</t>
  </si>
  <si>
    <t>050158172442</t>
  </si>
  <si>
    <t>THI NGOC</t>
  </si>
  <si>
    <t>050128534544</t>
  </si>
  <si>
    <t>050158576748</t>
  </si>
  <si>
    <t>LE THI DUY</t>
  </si>
  <si>
    <t>050040871788</t>
  </si>
  <si>
    <t>050158694716</t>
  </si>
  <si>
    <t>NGUYEN THI CHAU HUONG</t>
  </si>
  <si>
    <t>050136165744</t>
  </si>
  <si>
    <t>THI THOM</t>
  </si>
  <si>
    <t>051704041991</t>
  </si>
  <si>
    <t>VO THANH TRA</t>
  </si>
  <si>
    <t>070141372678</t>
  </si>
  <si>
    <t>NGO XUAN VINH</t>
  </si>
  <si>
    <t>050096745394</t>
  </si>
  <si>
    <t>THI VAN</t>
  </si>
  <si>
    <t>050133451185</t>
  </si>
  <si>
    <t>THI BE TRAM</t>
  </si>
  <si>
    <t>050158151429</t>
  </si>
  <si>
    <t>DIEU SANG</t>
  </si>
  <si>
    <t>050158151585</t>
  </si>
  <si>
    <t>VO THI PHUONG</t>
  </si>
  <si>
    <t>060143631985</t>
  </si>
  <si>
    <t>THI ANH</t>
  </si>
  <si>
    <t>050040832065</t>
  </si>
  <si>
    <t>NGUYEN THI CAM VAN</t>
  </si>
  <si>
    <t>050040901768</t>
  </si>
  <si>
    <t>LE THI BICH DAO</t>
  </si>
  <si>
    <t>050068230664</t>
  </si>
  <si>
    <t>TRIEU THI YEN</t>
  </si>
  <si>
    <t>050066791146</t>
  </si>
  <si>
    <t>NGUYEN THI MONG</t>
  </si>
  <si>
    <t>050103062966</t>
  </si>
  <si>
    <t>NGUYEN THI NGOC BICH</t>
  </si>
  <si>
    <t>050070864700</t>
  </si>
  <si>
    <t>LU THI PHUONG</t>
  </si>
  <si>
    <t>050089858167</t>
  </si>
  <si>
    <t>DANG THANH THUAN</t>
  </si>
  <si>
    <t>050105128530</t>
  </si>
  <si>
    <t>LE THI GIANG</t>
  </si>
  <si>
    <t>050063197014</t>
  </si>
  <si>
    <t>NGUYEN TRUNG HIEU</t>
  </si>
  <si>
    <t>050104617661</t>
  </si>
  <si>
    <t>NGO HIEU THAO</t>
  </si>
  <si>
    <t>050087500931</t>
  </si>
  <si>
    <t>LAM CHUONG</t>
  </si>
  <si>
    <t>050111068930</t>
  </si>
  <si>
    <t>LAM RUCH</t>
  </si>
  <si>
    <t>050111868856</t>
  </si>
  <si>
    <t>LAM BOC</t>
  </si>
  <si>
    <t>050110182268</t>
  </si>
  <si>
    <t>TRAN THI HANG</t>
  </si>
  <si>
    <t>050105590366</t>
  </si>
  <si>
    <t>LAM VAN PHANH</t>
  </si>
  <si>
    <t>050116008162</t>
  </si>
  <si>
    <t>LAM DUC NHUAN</t>
  </si>
  <si>
    <t>050116008073</t>
  </si>
  <si>
    <t>NGUYEN THI MEO</t>
  </si>
  <si>
    <t>050116312422</t>
  </si>
  <si>
    <t>050114782324</t>
  </si>
  <si>
    <t>MAI THI NGOC BICH</t>
  </si>
  <si>
    <t>050075696199</t>
  </si>
  <si>
    <t>NGUYEN VAN THAI</t>
  </si>
  <si>
    <t>050061305537</t>
  </si>
  <si>
    <t>NGUYEN THI DIEM</t>
  </si>
  <si>
    <t>050117176700</t>
  </si>
  <si>
    <t>HO THI LINH</t>
  </si>
  <si>
    <t>050126082859</t>
  </si>
  <si>
    <t>NGUYEN THI PHAN</t>
  </si>
  <si>
    <t>050117176689</t>
  </si>
  <si>
    <t>NGUYEN VAN TON</t>
  </si>
  <si>
    <t>050114098083</t>
  </si>
  <si>
    <t>PHAN TAN DAT</t>
  </si>
  <si>
    <t>050124634382</t>
  </si>
  <si>
    <t>DAU THI HOAI HUONG</t>
  </si>
  <si>
    <t>050128583596</t>
  </si>
  <si>
    <t>LE THI MY PHUONG</t>
  </si>
  <si>
    <t>070109897653</t>
  </si>
  <si>
    <t>050117176972</t>
  </si>
  <si>
    <t>NGUYEN PHUOC HAU</t>
  </si>
  <si>
    <t>050136912371</t>
  </si>
  <si>
    <t>TRUONG THI THUY</t>
  </si>
  <si>
    <t>050136912450</t>
  </si>
  <si>
    <t>TRAN DU KHANG</t>
  </si>
  <si>
    <t>050137135180</t>
  </si>
  <si>
    <t>NGUYEN GI PHUONG</t>
  </si>
  <si>
    <t>050116973844</t>
  </si>
  <si>
    <t>DAM THI THAO</t>
  </si>
  <si>
    <t>050135261227</t>
  </si>
  <si>
    <t>050137000285</t>
  </si>
  <si>
    <t>050125111871</t>
  </si>
  <si>
    <t>DANH THI THU NGAN</t>
  </si>
  <si>
    <t>050121917278</t>
  </si>
  <si>
    <t>HA THI THAO</t>
  </si>
  <si>
    <t>050113293036</t>
  </si>
  <si>
    <t>LE THI KIM LOI</t>
  </si>
  <si>
    <t>050153417420</t>
  </si>
  <si>
    <t>NGUYEN THI MY THUYEN</t>
  </si>
  <si>
    <t>050153298863</t>
  </si>
  <si>
    <t>LAM TRUNG</t>
  </si>
  <si>
    <t>050134170651</t>
  </si>
  <si>
    <t>LE NGOC KHANH VY</t>
  </si>
  <si>
    <t>050155095099</t>
  </si>
  <si>
    <t>VO VAN HOANG</t>
  </si>
  <si>
    <t>050128711187</t>
  </si>
  <si>
    <t>NGUYEN VAN SON</t>
  </si>
  <si>
    <t>050105773551</t>
  </si>
  <si>
    <t>THI CUC</t>
  </si>
  <si>
    <t>050155383205</t>
  </si>
  <si>
    <t>LAI THI BICH NGOC</t>
  </si>
  <si>
    <t>050155551401</t>
  </si>
  <si>
    <t>DINH CONG THUC</t>
  </si>
  <si>
    <t>050155299344</t>
  </si>
  <si>
    <t>TRAN VAN CANH</t>
  </si>
  <si>
    <t>050026933975</t>
  </si>
  <si>
    <t>050081496231</t>
  </si>
  <si>
    <t>RO MAH HUE</t>
  </si>
  <si>
    <t>050158693736</t>
  </si>
  <si>
    <t>THI THU HIEN</t>
  </si>
  <si>
    <t>050158900774</t>
  </si>
  <si>
    <t>HO THI CHAU</t>
  </si>
  <si>
    <t>050040875252</t>
  </si>
  <si>
    <t>HUYNH NGOC VUI</t>
  </si>
  <si>
    <t>050020224034</t>
  </si>
  <si>
    <t>VO THI LE</t>
  </si>
  <si>
    <t>050040933392</t>
  </si>
  <si>
    <t>LE THI BICH THUY</t>
  </si>
  <si>
    <t>050096717811</t>
  </si>
  <si>
    <t>LE THI TRUC PHUONG</t>
  </si>
  <si>
    <t>050098252239</t>
  </si>
  <si>
    <t>LONG VAN MAO</t>
  </si>
  <si>
    <t>050066182204</t>
  </si>
  <si>
    <t>MAI NGUYEN GIANG HA</t>
  </si>
  <si>
    <t>050105915753</t>
  </si>
  <si>
    <t>NGUYEN VAN LON</t>
  </si>
  <si>
    <t>050104420319</t>
  </si>
  <si>
    <t>LAM SON</t>
  </si>
  <si>
    <t>050028925570</t>
  </si>
  <si>
    <t>050104420637</t>
  </si>
  <si>
    <t>PHAN THI HONG LUA</t>
  </si>
  <si>
    <t>050104420459</t>
  </si>
  <si>
    <t>LU THI THOAN</t>
  </si>
  <si>
    <t>050104424748</t>
  </si>
  <si>
    <t>THI GAI</t>
  </si>
  <si>
    <t>050104420361</t>
  </si>
  <si>
    <t>NGO THI DUONG</t>
  </si>
  <si>
    <t>050104420270</t>
  </si>
  <si>
    <t>TRAN SA MAI</t>
  </si>
  <si>
    <t>050067867669</t>
  </si>
  <si>
    <t>PHUNG THI TUYEN</t>
  </si>
  <si>
    <t>050105915966</t>
  </si>
  <si>
    <t>NGUYEN THI LE NGA</t>
  </si>
  <si>
    <t>050040871990</t>
  </si>
  <si>
    <t>HO THI NGAN</t>
  </si>
  <si>
    <t>050062802720</t>
  </si>
  <si>
    <t>TRAN THI NGOC THUY</t>
  </si>
  <si>
    <t>050108990527</t>
  </si>
  <si>
    <t>VU CAO DAI</t>
  </si>
  <si>
    <t>050106514353</t>
  </si>
  <si>
    <t>THAI MINH THUY</t>
  </si>
  <si>
    <t>050112982040</t>
  </si>
  <si>
    <t>SIU SUEL</t>
  </si>
  <si>
    <t>050112979546</t>
  </si>
  <si>
    <t>SIU SEM</t>
  </si>
  <si>
    <t>050091201256</t>
  </si>
  <si>
    <t>VO VAN DAT</t>
  </si>
  <si>
    <t>050113179136</t>
  </si>
  <si>
    <t>THI ME</t>
  </si>
  <si>
    <t>050113179179</t>
  </si>
  <si>
    <t>THI THAN THUY</t>
  </si>
  <si>
    <t>050114066297</t>
  </si>
  <si>
    <t>LY HUNG</t>
  </si>
  <si>
    <t>050116653394</t>
  </si>
  <si>
    <t>NGUYEN CHI HUONG</t>
  </si>
  <si>
    <t>050116653191</t>
  </si>
  <si>
    <t>DINH THI NGA</t>
  </si>
  <si>
    <t>050116653262</t>
  </si>
  <si>
    <t>050095447934</t>
  </si>
  <si>
    <t>TRAN THI MAI XUAN</t>
  </si>
  <si>
    <t>050114098067</t>
  </si>
  <si>
    <t>NGUYEN SON PHUOC</t>
  </si>
  <si>
    <t>050127559764</t>
  </si>
  <si>
    <t>VY VAN THAI</t>
  </si>
  <si>
    <t>050121853938</t>
  </si>
  <si>
    <t>TRAN HUU KHANH</t>
  </si>
  <si>
    <t>060263728648</t>
  </si>
  <si>
    <t>NGUYEN THI QUANG</t>
  </si>
  <si>
    <t>050128754889</t>
  </si>
  <si>
    <t>LAM THI LUOI</t>
  </si>
  <si>
    <t>050040832162</t>
  </si>
  <si>
    <t>LE THI MINH VY</t>
  </si>
  <si>
    <t>050135167530</t>
  </si>
  <si>
    <t>LUONG THANH LAM</t>
  </si>
  <si>
    <t>050117176883</t>
  </si>
  <si>
    <t>NGUYEN THI NGOC CAM</t>
  </si>
  <si>
    <t>050059803562</t>
  </si>
  <si>
    <t>PHAN THI CAM TIEN</t>
  </si>
  <si>
    <t>050113230794</t>
  </si>
  <si>
    <t>050104420742</t>
  </si>
  <si>
    <t>LAM THANH LONG</t>
  </si>
  <si>
    <t>050136912434</t>
  </si>
  <si>
    <t>TRAN THI NHU Y</t>
  </si>
  <si>
    <t>050137313569</t>
  </si>
  <si>
    <t>TRAN THANH HIEN</t>
  </si>
  <si>
    <t>050137429354</t>
  </si>
  <si>
    <t>050108990624</t>
  </si>
  <si>
    <t>NGUYEN THI NHU THUY</t>
  </si>
  <si>
    <t>050122809691</t>
  </si>
  <si>
    <t>HO THI HANG</t>
  </si>
  <si>
    <t>050094005296</t>
  </si>
  <si>
    <t>HOANG THI THU THUONG</t>
  </si>
  <si>
    <t>050044164385</t>
  </si>
  <si>
    <t>TRAN MINH THUAN</t>
  </si>
  <si>
    <t>050129251211</t>
  </si>
  <si>
    <t>NONG THI LE OANH</t>
  </si>
  <si>
    <t>050123059971</t>
  </si>
  <si>
    <t>050152567852</t>
  </si>
  <si>
    <t>PHAM THI HONG ANH</t>
  </si>
  <si>
    <t>050153722101</t>
  </si>
  <si>
    <t>VU THI HUYEN</t>
  </si>
  <si>
    <t>050041028261</t>
  </si>
  <si>
    <t>NGUYEN THI THUY DUNG</t>
  </si>
  <si>
    <t>050153927291</t>
  </si>
  <si>
    <t>QUACH TRANG</t>
  </si>
  <si>
    <t>050077956228</t>
  </si>
  <si>
    <t>TRAN THANH SON</t>
  </si>
  <si>
    <t>050129251686</t>
  </si>
  <si>
    <t>050153571721</t>
  </si>
  <si>
    <t>THI HOI</t>
  </si>
  <si>
    <t>050148166460</t>
  </si>
  <si>
    <t>TRAN THI HONG DAO</t>
  </si>
  <si>
    <t>050128253464</t>
  </si>
  <si>
    <t>NGUYEN KHAC KIET</t>
  </si>
  <si>
    <t>050155288903</t>
  </si>
  <si>
    <t>PHAM THI THUY VAN</t>
  </si>
  <si>
    <t>060222166856</t>
  </si>
  <si>
    <t>050082750190</t>
  </si>
  <si>
    <t>DIEU THI HOA</t>
  </si>
  <si>
    <t>050122288665</t>
  </si>
  <si>
    <t>NGUYEN THUY HUYNH</t>
  </si>
  <si>
    <t>070130788236</t>
  </si>
  <si>
    <t>HUYNH NGOC THAO</t>
  </si>
  <si>
    <t>LAM NGUYEN TU LAN</t>
  </si>
  <si>
    <t>050153762292</t>
  </si>
  <si>
    <t>DAO THI GIOI</t>
  </si>
  <si>
    <t>050154836931</t>
  </si>
  <si>
    <t>THAI THI HOA</t>
  </si>
  <si>
    <t>050040934062</t>
  </si>
  <si>
    <t>THI THUY</t>
  </si>
  <si>
    <t>050040835455</t>
  </si>
  <si>
    <t>DO THI HUE</t>
  </si>
  <si>
    <t>050067513220</t>
  </si>
  <si>
    <t>PHAM VAN BINH</t>
  </si>
  <si>
    <t>050040933732</t>
  </si>
  <si>
    <t>DO THI MONG TRINH</t>
  </si>
  <si>
    <t>050040845272</t>
  </si>
  <si>
    <t>THAI THI HUYNH NHU</t>
  </si>
  <si>
    <t>050083120034</t>
  </si>
  <si>
    <t>LAM THI LY</t>
  </si>
  <si>
    <t>050104420696</t>
  </si>
  <si>
    <t>NGUYEN CHI HUNG</t>
  </si>
  <si>
    <t>050104424799</t>
  </si>
  <si>
    <t>TRUONG VAN TRI</t>
  </si>
  <si>
    <t>050104420841</t>
  </si>
  <si>
    <t>LE THI SUONG</t>
  </si>
  <si>
    <t>050040828300</t>
  </si>
  <si>
    <t>060041391386</t>
  </si>
  <si>
    <t>DAM THI QUYEN</t>
  </si>
  <si>
    <t>050029026162</t>
  </si>
  <si>
    <t>050116845870</t>
  </si>
  <si>
    <t>NGUYEN HONG LOAN</t>
  </si>
  <si>
    <t>050134556746</t>
  </si>
  <si>
    <t>LE THI HONG DUNG</t>
  </si>
  <si>
    <t>060257557203</t>
  </si>
  <si>
    <t>NGUYEN THI XUAN HAI</t>
  </si>
  <si>
    <t>050100276604</t>
  </si>
  <si>
    <t>TO THANH THUY</t>
  </si>
  <si>
    <t>054514032000</t>
  </si>
  <si>
    <t>PHAN THI KIM DUNG</t>
  </si>
  <si>
    <t>050027684553</t>
  </si>
  <si>
    <t>NGUYEN THI KIEU TRANG</t>
  </si>
  <si>
    <t>33441986</t>
  </si>
  <si>
    <t>BUI THI KIM NGAN</t>
  </si>
  <si>
    <t>050156388251</t>
  </si>
  <si>
    <t>050046197264</t>
  </si>
  <si>
    <t>HOANG PHUONG DUNG</t>
  </si>
  <si>
    <t>050152564594</t>
  </si>
  <si>
    <t>BUI THI GIANG</t>
  </si>
  <si>
    <t>050156674440</t>
  </si>
  <si>
    <t>HOANG THI THUY DUNG</t>
  </si>
  <si>
    <t>050040828912</t>
  </si>
  <si>
    <t>HUYNH THI PHUONG THAO</t>
  </si>
  <si>
    <t>050041644297</t>
  </si>
  <si>
    <t>VU THI HAI</t>
  </si>
  <si>
    <t>050040933503</t>
  </si>
  <si>
    <t>LE THI DIEM TRINH</t>
  </si>
  <si>
    <t>050055279087</t>
  </si>
  <si>
    <t>NGUYEN THI KIM GIAU</t>
  </si>
  <si>
    <t>050104420106</t>
  </si>
  <si>
    <t>LE TIEN NAM</t>
  </si>
  <si>
    <t>050112496197</t>
  </si>
  <si>
    <t>Y KHUIN KBUOR</t>
  </si>
  <si>
    <t>050127859598</t>
  </si>
  <si>
    <t>LE VAN THAI</t>
  </si>
  <si>
    <t>050134714521</t>
  </si>
  <si>
    <t>NGUYEN TRONG PHU</t>
  </si>
  <si>
    <t>050096738266</t>
  </si>
  <si>
    <t>DIEU TAI</t>
  </si>
  <si>
    <t>050110052798</t>
  </si>
  <si>
    <t>LE THANH CHUNG</t>
  </si>
  <si>
    <t>050149638171</t>
  </si>
  <si>
    <t>TRAN MINH CUONG</t>
  </si>
  <si>
    <t>050075129650</t>
  </si>
  <si>
    <t>HUYNH VAN TUAN</t>
  </si>
  <si>
    <t>050158901592</t>
  </si>
  <si>
    <t>KIM SA MUONE</t>
  </si>
  <si>
    <t>050091857747</t>
  </si>
  <si>
    <t>LE VAN TUAN</t>
  </si>
  <si>
    <t>050098252069</t>
  </si>
  <si>
    <t>NGUYEN VAN THANG</t>
  </si>
  <si>
    <t>050102998461</t>
  </si>
  <si>
    <t>PHAM THI THU</t>
  </si>
  <si>
    <t>050040901873</t>
  </si>
  <si>
    <t>DINH THI HOANG YEN</t>
  </si>
  <si>
    <t>050040851051</t>
  </si>
  <si>
    <t>050040849944</t>
  </si>
  <si>
    <t>NGUYEN THI KIM THUY</t>
  </si>
  <si>
    <t>050143873495</t>
  </si>
  <si>
    <t>DAM KIM CUC</t>
  </si>
  <si>
    <t>050049772383</t>
  </si>
  <si>
    <t>THAI THI DIEM TRANG</t>
  </si>
  <si>
    <t>050126082891</t>
  </si>
  <si>
    <t>050068237790</t>
  </si>
  <si>
    <t>DO DUC HUY</t>
  </si>
  <si>
    <t>050086759389</t>
  </si>
  <si>
    <t>VO THI THANH VY</t>
  </si>
  <si>
    <t>050157314227</t>
  </si>
  <si>
    <t>VO THI NHU QUYNH</t>
  </si>
  <si>
    <t>050158230574</t>
  </si>
  <si>
    <t>050036263919</t>
  </si>
  <si>
    <t>050106809949</t>
  </si>
  <si>
    <t>PHAN THI THAM</t>
  </si>
  <si>
    <t>050104420955</t>
  </si>
  <si>
    <t>NGUYEN HOANG BAO</t>
  </si>
  <si>
    <t>050106812540</t>
  </si>
  <si>
    <t>DIEU PHUON</t>
  </si>
  <si>
    <t>050114206676</t>
  </si>
  <si>
    <t>BUI KHAC THIN</t>
  </si>
  <si>
    <t>050088957722</t>
  </si>
  <si>
    <t>050118892981</t>
  </si>
  <si>
    <t>Feb: Tet Holiday: 1 day (01/02) &amp; Annual leave: 1 day  (03/02)
Mar: Marriage leave, funeral</t>
  </si>
  <si>
    <t>Feb: Working day 22 day
Mar  Working day 26 day</t>
  </si>
  <si>
    <t xml:space="preserve">
Increased overtime 150% : (due to higher actual working days than last month)</t>
  </si>
  <si>
    <t>Exchange Rate : 26,115 VND/USD</t>
  </si>
  <si>
    <t>BẢNG LƯƠNG THÁNG 04 NĂM 2025
PAY-SHEET OF SALARY APR 2025</t>
  </si>
  <si>
    <t>Bình Phước, Ngày 30 tháng 04 năm 2025</t>
  </si>
  <si>
    <t>SUM OF SALARY OF APR 2025</t>
  </si>
  <si>
    <t>TIỀN MẶT THEO BỘ PHẬN 04 2025
(CASH - DEPARMENT APR 2025)</t>
  </si>
  <si>
    <t>BẢNG LƯƠNG THÁNG 04 NĂM 2025
CASH - SHEET OF APR 2025</t>
  </si>
  <si>
    <t>Lương tháng 04/2025</t>
  </si>
  <si>
    <t>BẢNG CHI LƯƠNG THÁNG 04 NĂM 2025
TRANSFER - SHEET APR 2025</t>
  </si>
  <si>
    <t>C16582</t>
  </si>
  <si>
    <t>Đặng Thị Thảo</t>
  </si>
  <si>
    <t>C16589</t>
  </si>
  <si>
    <t>Hồ Thị Chắc</t>
  </si>
  <si>
    <t>C16602</t>
  </si>
  <si>
    <t>Hồ Thị Thảo Vy</t>
  </si>
  <si>
    <t>C16604</t>
  </si>
  <si>
    <t>Nguyễn Võ Kim Quyên</t>
  </si>
  <si>
    <t>C16628</t>
  </si>
  <si>
    <t>Vương Phụng</t>
  </si>
  <si>
    <t>C6162</t>
  </si>
  <si>
    <t>Nguyễn Thị Thanh Xuân</t>
  </si>
  <si>
    <t>C16580</t>
  </si>
  <si>
    <t>Nguyễn Thị Yến Nhi</t>
  </si>
  <si>
    <t>C16581</t>
  </si>
  <si>
    <t>Nguyễn Hải Yến</t>
  </si>
  <si>
    <t>C16605</t>
  </si>
  <si>
    <t>Lê Lệnh Tiến</t>
  </si>
  <si>
    <t>C16610</t>
  </si>
  <si>
    <t>Đỗ Quốc Thái</t>
  </si>
  <si>
    <t>C16578</t>
  </si>
  <si>
    <t>Trần Văn Toản</t>
  </si>
  <si>
    <t>C16583</t>
  </si>
  <si>
    <t>Điểu Kiệt</t>
  </si>
  <si>
    <t>C16584</t>
  </si>
  <si>
    <t>C14494</t>
  </si>
  <si>
    <t>Phạm Dương Như Ý</t>
  </si>
  <si>
    <t>C16608</t>
  </si>
  <si>
    <t>Lê Đình Công</t>
  </si>
  <si>
    <t>C16586</t>
  </si>
  <si>
    <t>Nguyễn Quách Dương</t>
  </si>
  <si>
    <t>C16629</t>
  </si>
  <si>
    <t>Mạc Thị Hòa</t>
  </si>
  <si>
    <t>C16621</t>
  </si>
  <si>
    <t>Nguyễn Quí Lộc</t>
  </si>
  <si>
    <t>C16622</t>
  </si>
  <si>
    <t>Chu Thị Nguyệt</t>
  </si>
  <si>
    <t>C16609</t>
  </si>
  <si>
    <t>Lê Đức Minh</t>
  </si>
  <si>
    <t>C13883</t>
  </si>
  <si>
    <t>Thị Hà</t>
  </si>
  <si>
    <t>C16606</t>
  </si>
  <si>
    <t>Nguyễn Ngọc Huyền</t>
  </si>
  <si>
    <t>C14444</t>
  </si>
  <si>
    <t>Phạm Thùy Hương</t>
  </si>
  <si>
    <t>C16577</t>
  </si>
  <si>
    <t>C16611</t>
  </si>
  <si>
    <t>Nguyễn Văn Lướt</t>
  </si>
  <si>
    <t>C16633</t>
  </si>
  <si>
    <t>Tô Hoàng Long</t>
  </si>
  <si>
    <t>C16591</t>
  </si>
  <si>
    <t>Phan Thị Thủy Tiên</t>
  </si>
  <si>
    <t>C16599</t>
  </si>
  <si>
    <t>Nguyễn Thanh Cường</t>
  </si>
  <si>
    <t>C16601</t>
  </si>
  <si>
    <t>Trần Minh Tân</t>
  </si>
  <si>
    <t>P2 - Envelop</t>
  </si>
  <si>
    <t>C16613</t>
  </si>
  <si>
    <t>Ngô Thị Ngọc Trâm</t>
  </si>
  <si>
    <t>C16614</t>
  </si>
  <si>
    <t>Vi Thị Kim Nhung</t>
  </si>
  <si>
    <t>C16615</t>
  </si>
  <si>
    <t>Võ Văn Thi</t>
  </si>
  <si>
    <t>C16624</t>
  </si>
  <si>
    <t>Trần Văn Đông</t>
  </si>
  <si>
    <t>C16635</t>
  </si>
  <si>
    <t>Nguyễn Sa Hun</t>
  </si>
  <si>
    <t>C14503</t>
  </si>
  <si>
    <t>Tô Ánh Xuân</t>
  </si>
  <si>
    <t>C16574</t>
  </si>
  <si>
    <t>Thị Kim Quyên</t>
  </si>
  <si>
    <t>C16575</t>
  </si>
  <si>
    <t>Trần Quốc Chiến</t>
  </si>
  <si>
    <t>C16576</t>
  </si>
  <si>
    <t>Châu Thị Thu Nguyệt</t>
  </si>
  <si>
    <t>C16636</t>
  </si>
  <si>
    <t>Hoàng Trung Hiếu</t>
  </si>
  <si>
    <t>C16572</t>
  </si>
  <si>
    <t>Thị Đóm</t>
  </si>
  <si>
    <t>C16592</t>
  </si>
  <si>
    <t>Nguyễn Văn Mạnh</t>
  </si>
  <si>
    <t>C16593</t>
  </si>
  <si>
    <t>Phạm Văn Dương</t>
  </si>
  <si>
    <t>C16594</t>
  </si>
  <si>
    <t>Nguyễn Ngọc Lanh</t>
  </si>
  <si>
    <t>C16595</t>
  </si>
  <si>
    <t>Nguyễn Ngọc Lam</t>
  </si>
  <si>
    <t>C16600</t>
  </si>
  <si>
    <t>Phạm Thị Ngọc Huân</t>
  </si>
  <si>
    <t>C16616</t>
  </si>
  <si>
    <t>Lê Thị Quỳnh Giang</t>
  </si>
  <si>
    <t>C16597</t>
  </si>
  <si>
    <t>Đỗ Như An</t>
  </si>
  <si>
    <t>C16634</t>
  </si>
  <si>
    <t>Quang Thị Duyên</t>
  </si>
  <si>
    <t>NGUYEN NGOC HANH</t>
  </si>
  <si>
    <t>050117176255</t>
  </si>
  <si>
    <t>THI TRINH</t>
  </si>
  <si>
    <t>0359766121</t>
  </si>
  <si>
    <t>DIEU THI DANG LY</t>
  </si>
  <si>
    <t>050134666061</t>
  </si>
  <si>
    <t>DANG THI THAO</t>
  </si>
  <si>
    <t>050041500120</t>
  </si>
  <si>
    <t>HO THI CHAC</t>
  </si>
  <si>
    <t>056509091995</t>
  </si>
  <si>
    <t>HO THI THAO VY</t>
  </si>
  <si>
    <t>051127092005</t>
  </si>
  <si>
    <t>NGUYEN VO KIM QUYEN</t>
  </si>
  <si>
    <t>050156212811</t>
  </si>
  <si>
    <t>VUONG PHUNG</t>
  </si>
  <si>
    <t>050072373445</t>
  </si>
  <si>
    <t>NGUYEN THI THANH XUAN</t>
  </si>
  <si>
    <t>050040934127</t>
  </si>
  <si>
    <t>NGUYEN THI YEN NHI</t>
  </si>
  <si>
    <t>051823062002</t>
  </si>
  <si>
    <t>NGUYEN HAI YEN</t>
  </si>
  <si>
    <t>050114072006</t>
  </si>
  <si>
    <t>LE LENH TIEN</t>
  </si>
  <si>
    <t>050066214394</t>
  </si>
  <si>
    <t>DO QUOC THAI</t>
  </si>
  <si>
    <t>050357954722</t>
  </si>
  <si>
    <t>TRAN VAN TOAN</t>
  </si>
  <si>
    <t>057914041977</t>
  </si>
  <si>
    <t>DIEU KIET</t>
  </si>
  <si>
    <t>050140061023</t>
  </si>
  <si>
    <t>050149334103</t>
  </si>
  <si>
    <t>PHAM DUONG NHU Y</t>
  </si>
  <si>
    <t>050082294314</t>
  </si>
  <si>
    <t>DIEU GIANG</t>
  </si>
  <si>
    <t>050087243149</t>
  </si>
  <si>
    <t>LE DINH CONG</t>
  </si>
  <si>
    <t>050147459091</t>
  </si>
  <si>
    <t>NGUYEN VAN NHO</t>
  </si>
  <si>
    <t>050105122001</t>
  </si>
  <si>
    <t>NGUYEN QUACH DUONG</t>
  </si>
  <si>
    <t>050159273234</t>
  </si>
  <si>
    <t>NGUYEN QUI LOC</t>
  </si>
  <si>
    <t>054522012003</t>
  </si>
  <si>
    <t>CHU THI NGUYET</t>
  </si>
  <si>
    <t>050071874823</t>
  </si>
  <si>
    <t>050813226345</t>
  </si>
  <si>
    <t>LE DUC MINH</t>
  </si>
  <si>
    <t>050130966494</t>
  </si>
  <si>
    <t>THI HA</t>
  </si>
  <si>
    <t>050128193364</t>
  </si>
  <si>
    <t>PHAM THUY HUONG</t>
  </si>
  <si>
    <t>050053905495</t>
  </si>
  <si>
    <t>050365491057</t>
  </si>
  <si>
    <t>DIEU KHANG</t>
  </si>
  <si>
    <t>050159034124</t>
  </si>
  <si>
    <t>NGUYEN VAN LUOT</t>
  </si>
  <si>
    <t>050150935250</t>
  </si>
  <si>
    <t>PHAN THI THUY TIEN</t>
  </si>
  <si>
    <t>050074681139</t>
  </si>
  <si>
    <t>TRAN MINH TAN</t>
  </si>
  <si>
    <t>050159267277</t>
  </si>
  <si>
    <t>NGO THI NGOC TRAM</t>
  </si>
  <si>
    <t>050155133950</t>
  </si>
  <si>
    <t>VO VAN THI</t>
  </si>
  <si>
    <t>050154605506</t>
  </si>
  <si>
    <t>050117176735</t>
  </si>
  <si>
    <t>PHAN HOANG CHAU GIANG</t>
  </si>
  <si>
    <t>053215052002</t>
  </si>
  <si>
    <t>NGUYEN THI KIM NHANH</t>
  </si>
  <si>
    <t>050153879467</t>
  </si>
  <si>
    <t>DO HONG MINH QUAN</t>
  </si>
  <si>
    <t>050151202680</t>
  </si>
  <si>
    <t>TO ANH XUAN</t>
  </si>
  <si>
    <t>050099237764</t>
  </si>
  <si>
    <t>THI KIM QUYEN</t>
  </si>
  <si>
    <t>050141069184</t>
  </si>
  <si>
    <t>TRAN QUOC CHIEN</t>
  </si>
  <si>
    <t>050159267218</t>
  </si>
  <si>
    <t>CHAU THI THU NGUYET</t>
  </si>
  <si>
    <t>050158724895</t>
  </si>
  <si>
    <t>HUYNH THI KIM TRINH</t>
  </si>
  <si>
    <t>050159266831</t>
  </si>
  <si>
    <t>LE THI HUYEN TRANG</t>
  </si>
  <si>
    <t>050159267188</t>
  </si>
  <si>
    <t>THI DOM</t>
  </si>
  <si>
    <t>050040934046</t>
  </si>
  <si>
    <t>NGUYEN NGOC LANH</t>
  </si>
  <si>
    <t>050159267234</t>
  </si>
  <si>
    <t>050159267269</t>
  </si>
  <si>
    <t>LE THI QUYNH GIANG</t>
  </si>
  <si>
    <t>050146365199</t>
  </si>
  <si>
    <t>DO NHU AN</t>
  </si>
  <si>
    <t>050159267196</t>
  </si>
  <si>
    <t>VO THI NGOC TRANG</t>
  </si>
  <si>
    <t>050075949186</t>
  </si>
  <si>
    <t>P2-EN-1-01</t>
  </si>
  <si>
    <t>BẢNG TỔNG KẾT LƯƠNG THÁNG 04 2025</t>
  </si>
  <si>
    <t>BẢNG LƯƠNG THÁNG 04 NĂM 2025
PAY - SHEET OF APR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</si>
</sst>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&quot;£&quot;#,##0;\-&quot;£&quot;#,##0"/>
    <numFmt numFmtId="169" formatCode="&quot;£&quot;#,##0;[Red]\-&quot;£&quot;#,##0"/>
    <numFmt numFmtId="170" formatCode="_-&quot;₩&quot;* #,##0_-;\-&quot;₩&quot;* #,##0_-;_-&quot;₩&quot;* &quot;-&quot;_-;_-@_-"/>
    <numFmt numFmtId="171" formatCode="\$#,##0.00_);[Red]\(\$#,##0.00\)"/>
    <numFmt numFmtId="172" formatCode="_-&quot;$&quot;* #,##0.00_-;\-&quot;$&quot;* #,##0.00_-;_-&quot;$&quot;* &quot;-&quot;??_-;_-@_-"/>
    <numFmt numFmtId="173" formatCode="_(* #,##0.0_);_(* \(#,##0.0\);_(* &quot;-&quot;??_);_(@_)"/>
    <numFmt numFmtId="174" formatCode="_(* #,##0_);_(* \(#,##0\);_(* &quot;-&quot;??_);_(@_)"/>
    <numFmt numFmtId="175" formatCode="#,##0.0"/>
    <numFmt numFmtId="176" formatCode="_-* #,##0.00_-;\-* #,##0.00_-;_-* \-??_-;_-@_-"/>
    <numFmt numFmtId="177" formatCode="0.0%"/>
    <numFmt numFmtId="178" formatCode="_(&quot;$&quot;* #,##0_);_(&quot;$&quot;* \(#,##0\);_(&quot;$&quot;* &quot;-&quot;??_);_(@_)"/>
    <numFmt numFmtId="179" formatCode="_ * #,##0.00_ ;_ * \-#,##0.00_ ;_ * &quot;-&quot;??_ ;_ @_ "/>
    <numFmt numFmtId="180" formatCode="_ &quot;$&quot;* #,##0.00_ ;_ &quot;$&quot;* \-#,##0.00_ ;_ &quot;$&quot;* &quot;-&quot;??_ ;_ @_ "/>
    <numFmt numFmtId="181" formatCode="_-[$$-409]* #,##0.00_ ;_-[$$-409]* \-#,##0.00\ ;_-[$$-409]* &quot;-&quot;??_ ;_-@_ "/>
    <numFmt numFmtId="182" formatCode="_-* #,##0_-;\-* #,##0_-;_-* &quot;-&quot;??_-;_-@_-"/>
    <numFmt numFmtId="183" formatCode="_ * #,##0_ ;_ * \-#,##0_ ;_ * &quot;-&quot;_ ;_ @_ "/>
    <numFmt numFmtId="184" formatCode="[$-409]d&quot;-&quot;mmm;@"/>
    <numFmt numFmtId="185" formatCode="_-&quot;$&quot;* #,##0_-;\-&quot;$&quot;* #,##0_-;_-&quot;$&quot;* &quot;-&quot;??_-;_-@_-"/>
    <numFmt numFmtId="186" formatCode="[$-409]d\-mmm\-yyyy;@"/>
    <numFmt numFmtId="187" formatCode="0.0"/>
    <numFmt numFmtId="188" formatCode="_([$$-409]* #,##0.00_);_([$$-409]* \(#,##0.00\);_([$$-409]* &quot;-&quot;??_);_(@_)"/>
    <numFmt numFmtId="189" formatCode="_([$$-409]* #,##0_);_([$$-409]* \(#,##0\);_([$$-409]* &quot;-&quot;??_);_(@_)"/>
  </numFmts>
  <fonts count="12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2"/>
      <color indexed="8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Arial"/>
      <family val="2"/>
    </font>
    <font>
      <sz val="10"/>
      <color theme="1"/>
      <name val="맑은 고딕"/>
      <family val="2"/>
      <charset val="129"/>
    </font>
    <font>
      <sz val="12"/>
      <name val="VNI-Times"/>
      <family val="2"/>
    </font>
    <font>
      <sz val="11"/>
      <color indexed="8"/>
      <name val="宋体"/>
      <charset val="134"/>
    </font>
    <font>
      <b/>
      <sz val="18"/>
      <color indexed="56"/>
      <name val="맑은 고딕"/>
      <family val="2"/>
    </font>
    <font>
      <sz val="1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3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7"/>
      <name val="Arial"/>
      <family val="2"/>
    </font>
    <font>
      <b/>
      <sz val="18"/>
      <name val="Arial"/>
      <family val="2"/>
    </font>
    <font>
      <sz val="11"/>
      <color indexed="8"/>
      <name val="Arial"/>
      <family val="2"/>
    </font>
    <font>
      <i/>
      <sz val="11"/>
      <name val="Arial"/>
      <family val="2"/>
    </font>
    <font>
      <sz val="12"/>
      <name val="宋体"/>
      <charset val="134"/>
    </font>
    <font>
      <sz val="8"/>
      <name val="돋움"/>
      <family val="3"/>
      <charset val="129"/>
    </font>
    <font>
      <sz val="11"/>
      <name val="ＭＳ Ｐゴシック"/>
      <family val="2"/>
      <charset val="128"/>
    </font>
    <font>
      <sz val="12"/>
      <name val="宋体"/>
      <charset val="134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3"/>
      <charset val="128"/>
      <scheme val="minor"/>
    </font>
    <font>
      <b/>
      <i/>
      <sz val="16"/>
      <name val="Arial"/>
      <family val="2"/>
    </font>
    <font>
      <b/>
      <i/>
      <sz val="14"/>
      <name val="Arial"/>
      <family val="2"/>
    </font>
    <font>
      <b/>
      <sz val="11"/>
      <color indexed="18"/>
      <name val="Arial"/>
      <family val="2"/>
    </font>
    <font>
      <b/>
      <sz val="11"/>
      <color indexed="8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0"/>
      <color theme="1"/>
      <name val="Verdana"/>
      <family val="2"/>
      <charset val="129"/>
    </font>
    <font>
      <sz val="10"/>
      <name val="Arial"/>
      <family val="2"/>
    </font>
    <font>
      <b/>
      <sz val="13"/>
      <name val="Arial"/>
      <family val="2"/>
    </font>
    <font>
      <sz val="12"/>
      <name val="宋体"/>
      <charset val="134"/>
    </font>
    <font>
      <sz val="12"/>
      <name val="宋体"/>
      <charset val="134"/>
    </font>
    <font>
      <sz val="11"/>
      <name val="돋움"/>
      <family val="2"/>
    </font>
    <font>
      <sz val="12"/>
      <name val="VNI-Times"/>
    </font>
    <font>
      <sz val="12"/>
      <name val="宋体"/>
      <family val="3"/>
      <charset val="129"/>
    </font>
    <font>
      <b/>
      <sz val="14"/>
      <name val="Arial"/>
      <family val="2"/>
    </font>
    <font>
      <b/>
      <sz val="20"/>
      <name val="Arial"/>
      <family val="2"/>
    </font>
    <font>
      <b/>
      <sz val="20"/>
      <name val="Times New Roman"/>
      <family val="1"/>
    </font>
    <font>
      <sz val="18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.5"/>
      <name val="Arial"/>
      <family val="2"/>
    </font>
    <font>
      <b/>
      <sz val="11.5"/>
      <name val="Arial"/>
      <family val="2"/>
    </font>
    <font>
      <sz val="10.5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1"/>
      <color theme="1"/>
      <name val="Arial"/>
      <family val="2"/>
    </font>
    <font>
      <sz val="18"/>
      <color theme="1"/>
      <name val="Arial"/>
      <family val="2"/>
    </font>
    <font>
      <b/>
      <sz val="20"/>
      <color theme="1"/>
      <name val="Arial"/>
      <family val="2"/>
    </font>
    <font>
      <sz val="9"/>
      <color theme="1"/>
      <name val="Times New Roman"/>
      <family val="1"/>
    </font>
    <font>
      <b/>
      <i/>
      <sz val="9"/>
      <name val="Arial"/>
      <family val="2"/>
    </font>
    <font>
      <sz val="11"/>
      <color rgb="FF000000"/>
      <name val="Arial Unicode MS"/>
      <family val="2"/>
      <charset val="129"/>
    </font>
    <font>
      <sz val="11"/>
      <color rgb="FF000000"/>
      <name val="맑은 고딕"/>
      <family val="2"/>
      <charset val="129"/>
    </font>
    <font>
      <b/>
      <sz val="10"/>
      <color rgb="FFFF0000"/>
      <name val="Arial"/>
      <family val="2"/>
    </font>
    <font>
      <b/>
      <u/>
      <sz val="10"/>
      <name val="Arial"/>
      <family val="2"/>
    </font>
    <font>
      <sz val="10"/>
      <name val="Times New Roman"/>
      <family val="1"/>
    </font>
    <font>
      <sz val="8"/>
      <color theme="1"/>
      <name val="Arial"/>
      <family val="2"/>
    </font>
    <font>
      <b/>
      <i/>
      <sz val="9"/>
      <color theme="1"/>
      <name val="Arial"/>
      <family val="2"/>
    </font>
    <font>
      <b/>
      <sz val="12"/>
      <color theme="1"/>
      <name val="Arial"/>
      <family val="2"/>
    </font>
    <font>
      <b/>
      <sz val="10.5"/>
      <name val="Arial"/>
      <family val="2"/>
    </font>
    <font>
      <sz val="10"/>
      <color theme="1"/>
      <name val="Arial"/>
      <family val="2"/>
    </font>
    <font>
      <b/>
      <sz val="11.5"/>
      <color theme="0"/>
      <name val="Arial"/>
      <family val="2"/>
    </font>
    <font>
      <sz val="8"/>
      <name val="Arial"/>
      <family val="2"/>
    </font>
    <font>
      <b/>
      <i/>
      <sz val="24"/>
      <name val="Arial"/>
      <family val="2"/>
    </font>
    <font>
      <b/>
      <i/>
      <sz val="10"/>
      <name val="Arial"/>
      <family val="2"/>
    </font>
    <font>
      <sz val="11.5"/>
      <color theme="0"/>
      <name val="Arial"/>
      <family val="2"/>
    </font>
    <font>
      <sz val="10.5"/>
      <color rgb="FFFF0000"/>
      <name val="Arial"/>
      <family val="2"/>
    </font>
    <font>
      <sz val="11.5"/>
      <color rgb="FFFF0000"/>
      <name val="Arial"/>
      <family val="2"/>
    </font>
    <font>
      <b/>
      <sz val="11.5"/>
      <color rgb="FFFF0000"/>
      <name val="Arial"/>
      <family val="2"/>
    </font>
    <font>
      <sz val="9"/>
      <color rgb="FFFF0000"/>
      <name val="Times New Roman"/>
      <family val="1"/>
    </font>
    <font>
      <sz val="9"/>
      <color rgb="FFFF0000"/>
      <name val="Arial"/>
      <family val="2"/>
    </font>
    <font>
      <sz val="12"/>
      <color theme="1"/>
      <name val="Arial"/>
      <family val="2"/>
    </font>
    <font>
      <b/>
      <sz val="14"/>
      <color theme="6" tint="-0.249977111117893"/>
      <name val="Arial"/>
      <family val="2"/>
    </font>
    <font>
      <b/>
      <i/>
      <sz val="9"/>
      <color theme="6" tint="-0.249977111117893"/>
      <name val="Arial"/>
      <family val="2"/>
    </font>
    <font>
      <b/>
      <i/>
      <sz val="11"/>
      <color theme="6" tint="-0.249977111117893"/>
      <name val="Arial"/>
      <family val="2"/>
    </font>
    <font>
      <sz val="11"/>
      <color theme="6" tint="-0.249977111117893"/>
      <name val="Arial"/>
      <family val="2"/>
    </font>
    <font>
      <b/>
      <sz val="11"/>
      <color theme="6" tint="-0.249977111117893"/>
      <name val="Arial"/>
      <family val="2"/>
    </font>
    <font>
      <sz val="13"/>
      <color theme="3" tint="-0.249977111117893"/>
      <name val="Arial"/>
      <family val="2"/>
    </font>
    <font>
      <sz val="14"/>
      <color theme="3" tint="-0.249977111117893"/>
      <name val="Arial"/>
      <family val="2"/>
    </font>
    <font>
      <b/>
      <sz val="14"/>
      <color theme="3" tint="-0.249977111117893"/>
      <name val="Arial"/>
      <family val="2"/>
    </font>
    <font>
      <b/>
      <i/>
      <sz val="9"/>
      <color theme="3" tint="-0.249977111117893"/>
      <name val="Arial"/>
      <family val="2"/>
    </font>
    <font>
      <b/>
      <i/>
      <sz val="11"/>
      <color theme="3" tint="-0.249977111117893"/>
      <name val="Arial"/>
      <family val="2"/>
    </font>
    <font>
      <sz val="11"/>
      <color theme="3" tint="-0.249977111117893"/>
      <name val="Arial"/>
      <family val="2"/>
    </font>
    <font>
      <b/>
      <sz val="11"/>
      <color theme="3" tint="-0.249977111117893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8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</borders>
  <cellStyleXfs count="887">
    <xf numFmtId="0" fontId="0" fillId="0" borderId="0"/>
    <xf numFmtId="0" fontId="16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167" fontId="11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37" fillId="0" borderId="0" applyFont="0" applyFill="0" applyBorder="0" applyAlignment="0" applyProtection="0"/>
    <xf numFmtId="176" fontId="11" fillId="0" borderId="0" applyFill="0" applyBorder="0" applyAlignment="0" applyProtection="0"/>
    <xf numFmtId="0" fontId="14" fillId="0" borderId="0"/>
    <xf numFmtId="0" fontId="14" fillId="0" borderId="0"/>
    <xf numFmtId="0" fontId="11" fillId="0" borderId="0"/>
    <xf numFmtId="0" fontId="11" fillId="0" borderId="0"/>
    <xf numFmtId="9" fontId="33" fillId="0" borderId="0" applyFon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" applyNumberFormat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5" fillId="23" borderId="7" applyNumberFormat="0" applyFont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1" borderId="2" applyNumberFormat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7" borderId="1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20" borderId="8" applyNumberFormat="0" applyAlignment="0" applyProtection="0">
      <alignment vertical="center"/>
    </xf>
    <xf numFmtId="167" fontId="10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9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5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2" fillId="0" borderId="0" applyFont="0" applyFill="0" applyBorder="0" applyAlignment="0" applyProtection="0"/>
    <xf numFmtId="167" fontId="43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0" fontId="41" fillId="0" borderId="0">
      <alignment vertical="center"/>
    </xf>
    <xf numFmtId="0" fontId="42" fillId="0" borderId="0"/>
    <xf numFmtId="0" fontId="11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9" fontId="41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46" fillId="0" borderId="0"/>
    <xf numFmtId="0" fontId="47" fillId="0" borderId="0"/>
    <xf numFmtId="0" fontId="59" fillId="0" borderId="0"/>
    <xf numFmtId="179" fontId="59" fillId="0" borderId="0" applyFont="0" applyFill="0" applyBorder="0" applyAlignment="0" applyProtection="0"/>
    <xf numFmtId="180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41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0" fontId="6" fillId="0" borderId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1" fillId="0" borderId="0"/>
    <xf numFmtId="0" fontId="11" fillId="23" borderId="7" applyNumberFormat="0" applyFont="0" applyAlignment="0" applyProtection="0">
      <alignment vertical="center"/>
    </xf>
    <xf numFmtId="166" fontId="6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41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4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1" fontId="11" fillId="0" borderId="0" applyFont="0" applyFill="0" applyBorder="0" applyAlignment="0" applyProtection="0">
      <alignment vertical="center"/>
    </xf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183" fontId="59" fillId="0" borderId="0" applyFont="0" applyFill="0" applyBorder="0" applyAlignment="0" applyProtection="0"/>
    <xf numFmtId="41" fontId="63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62" fillId="0" borderId="0"/>
    <xf numFmtId="0" fontId="45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1" fillId="0" borderId="0">
      <alignment vertical="center"/>
    </xf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41" fillId="0" borderId="0" applyFont="0" applyFill="0" applyBorder="0" applyAlignment="0" applyProtection="0"/>
    <xf numFmtId="0" fontId="11" fillId="0" borderId="0"/>
    <xf numFmtId="167" fontId="4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84" fontId="71" fillId="0" borderId="0">
      <alignment vertical="center"/>
    </xf>
    <xf numFmtId="167" fontId="71" fillId="0" borderId="0" applyFont="0" applyFill="0" applyBorder="0" applyAlignment="0" applyProtection="0"/>
    <xf numFmtId="166" fontId="71" fillId="0" borderId="0" applyFont="0" applyFill="0" applyBorder="0" applyAlignment="0" applyProtection="0"/>
    <xf numFmtId="9" fontId="71" fillId="0" borderId="0" applyFont="0" applyFill="0" applyBorder="0" applyAlignment="0" applyProtection="0"/>
    <xf numFmtId="172" fontId="72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79" fontId="59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0" fontId="63" fillId="0" borderId="0">
      <alignment vertical="center"/>
    </xf>
    <xf numFmtId="43" fontId="63" fillId="0" borderId="0" applyFont="0" applyFill="0" applyBorder="0" applyAlignment="0" applyProtection="0"/>
    <xf numFmtId="172" fontId="63" fillId="0" borderId="0" applyFont="0" applyFill="0" applyBorder="0" applyAlignment="0" applyProtection="0"/>
    <xf numFmtId="9" fontId="63" fillId="0" borderId="0" applyFont="0" applyFill="0" applyBorder="0" applyAlignment="0" applyProtection="0"/>
    <xf numFmtId="170" fontId="63" fillId="0" borderId="0" applyFont="0" applyFill="0" applyBorder="0" applyAlignment="0" applyProtection="0">
      <alignment vertical="center"/>
    </xf>
    <xf numFmtId="0" fontId="63" fillId="0" borderId="0">
      <alignment vertical="center"/>
    </xf>
    <xf numFmtId="43" fontId="63" fillId="0" borderId="0" applyFont="0" applyFill="0" applyBorder="0" applyAlignment="0" applyProtection="0"/>
    <xf numFmtId="172" fontId="63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0" fontId="4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1" fontId="11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71" fillId="0" borderId="0" applyFont="0" applyFill="0" applyBorder="0" applyAlignment="0" applyProtection="0"/>
    <xf numFmtId="172" fontId="71" fillId="0" borderId="0" applyFont="0" applyFill="0" applyBorder="0" applyAlignment="0" applyProtection="0"/>
    <xf numFmtId="172" fontId="1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3" fontId="63" fillId="0" borderId="0" applyFont="0" applyFill="0" applyBorder="0" applyAlignment="0" applyProtection="0"/>
    <xf numFmtId="172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172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172" fontId="63" fillId="0" borderId="0" applyFont="0" applyFill="0" applyBorder="0" applyAlignment="0" applyProtection="0"/>
    <xf numFmtId="41" fontId="63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180" fontId="59" fillId="0" borderId="0" applyFont="0" applyFill="0" applyBorder="0" applyAlignment="0" applyProtection="0"/>
    <xf numFmtId="180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180" fontId="59" fillId="0" borderId="0" applyFont="0" applyFill="0" applyBorder="0" applyAlignment="0" applyProtection="0"/>
    <xf numFmtId="180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43" fontId="71" fillId="0" borderId="0" applyFont="0" applyFill="0" applyBorder="0" applyAlignment="0" applyProtection="0"/>
    <xf numFmtId="166" fontId="71" fillId="0" borderId="0" applyFont="0" applyFill="0" applyBorder="0" applyAlignment="0" applyProtection="0"/>
    <xf numFmtId="179" fontId="59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180" fontId="59" fillId="0" borderId="0" applyFont="0" applyFill="0" applyBorder="0" applyAlignment="0" applyProtection="0"/>
    <xf numFmtId="180" fontId="59" fillId="0" borderId="0" applyFont="0" applyFill="0" applyBorder="0" applyAlignment="0" applyProtection="0"/>
    <xf numFmtId="0" fontId="74" fillId="0" borderId="0"/>
    <xf numFmtId="179" fontId="59" fillId="0" borderId="0" applyFont="0" applyFill="0" applyBorder="0" applyAlignment="0" applyProtection="0"/>
    <xf numFmtId="0" fontId="74" fillId="0" borderId="0">
      <alignment vertical="center"/>
    </xf>
    <xf numFmtId="0" fontId="74" fillId="0" borderId="0">
      <alignment vertical="center"/>
    </xf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79" fontId="59" fillId="0" borderId="0" applyFont="0" applyFill="0" applyBorder="0" applyAlignment="0" applyProtection="0"/>
    <xf numFmtId="166" fontId="41" fillId="0" borderId="0" applyFont="0" applyFill="0" applyBorder="0" applyAlignment="0" applyProtection="0"/>
    <xf numFmtId="180" fontId="59" fillId="0" borderId="0" applyFont="0" applyFill="0" applyBorder="0" applyAlignment="0" applyProtection="0"/>
    <xf numFmtId="166" fontId="41" fillId="0" borderId="0" applyFont="0" applyFill="0" applyBorder="0" applyAlignment="0" applyProtection="0"/>
    <xf numFmtId="180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6" fontId="63" fillId="0" borderId="0" applyFont="0" applyFill="0" applyBorder="0" applyAlignment="0" applyProtection="0"/>
    <xf numFmtId="167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7" fontId="63" fillId="0" borderId="0" applyFont="0" applyFill="0" applyBorder="0" applyAlignment="0" applyProtection="0"/>
    <xf numFmtId="167" fontId="71" fillId="0" borderId="0" applyFont="0" applyFill="0" applyBorder="0" applyAlignment="0" applyProtection="0"/>
    <xf numFmtId="167" fontId="71" fillId="0" borderId="0" applyFont="0" applyFill="0" applyBorder="0" applyAlignment="0" applyProtection="0"/>
    <xf numFmtId="166" fontId="71" fillId="0" borderId="0" applyFont="0" applyFill="0" applyBorder="0" applyAlignment="0" applyProtection="0"/>
    <xf numFmtId="166" fontId="71" fillId="0" borderId="0" applyFont="0" applyFill="0" applyBorder="0" applyAlignment="0" applyProtection="0"/>
    <xf numFmtId="179" fontId="59" fillId="0" borderId="0" applyFont="0" applyFill="0" applyBorder="0" applyAlignment="0" applyProtection="0"/>
    <xf numFmtId="180" fontId="59" fillId="0" borderId="0" applyFont="0" applyFill="0" applyBorder="0" applyAlignment="0" applyProtection="0"/>
    <xf numFmtId="166" fontId="41" fillId="0" borderId="0" applyFont="0" applyFill="0" applyBorder="0" applyAlignment="0" applyProtection="0"/>
    <xf numFmtId="180" fontId="59" fillId="0" borderId="0" applyFont="0" applyFill="0" applyBorder="0" applyAlignment="0" applyProtection="0"/>
    <xf numFmtId="180" fontId="59" fillId="0" borderId="0" applyFont="0" applyFill="0" applyBorder="0" applyAlignment="0" applyProtection="0"/>
    <xf numFmtId="0" fontId="75" fillId="0" borderId="0"/>
    <xf numFmtId="166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79" fontId="59" fillId="0" borderId="0" applyFont="0" applyFill="0" applyBorder="0" applyAlignment="0" applyProtection="0"/>
    <xf numFmtId="0" fontId="75" fillId="0" borderId="0">
      <alignment vertical="center"/>
    </xf>
    <xf numFmtId="0" fontId="75" fillId="0" borderId="0">
      <alignment vertical="center"/>
    </xf>
    <xf numFmtId="167" fontId="63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41" fillId="0" borderId="0" applyFont="0" applyFill="0" applyBorder="0" applyAlignment="0" applyProtection="0"/>
    <xf numFmtId="166" fontId="63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71" fillId="0" borderId="0" applyFont="0" applyFill="0" applyBorder="0" applyAlignment="0" applyProtection="0"/>
    <xf numFmtId="166" fontId="71" fillId="0" borderId="0" applyFont="0" applyFill="0" applyBorder="0" applyAlignment="0" applyProtection="0"/>
    <xf numFmtId="166" fontId="41" fillId="0" borderId="0" applyFont="0" applyFill="0" applyBorder="0" applyAlignment="0" applyProtection="0"/>
    <xf numFmtId="179" fontId="59" fillId="0" borderId="0" applyFont="0" applyFill="0" applyBorder="0" applyAlignment="0" applyProtection="0"/>
    <xf numFmtId="180" fontId="59" fillId="0" borderId="0" applyFont="0" applyFill="0" applyBorder="0" applyAlignment="0" applyProtection="0"/>
    <xf numFmtId="180" fontId="59" fillId="0" borderId="0" applyFont="0" applyFill="0" applyBorder="0" applyAlignment="0" applyProtection="0"/>
    <xf numFmtId="180" fontId="59" fillId="0" borderId="0" applyFont="0" applyFill="0" applyBorder="0" applyAlignment="0" applyProtection="0"/>
    <xf numFmtId="166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41" fillId="0" borderId="0" applyFont="0" applyFill="0" applyBorder="0" applyAlignment="0" applyProtection="0"/>
    <xf numFmtId="186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6" fontId="76" fillId="0" borderId="0"/>
    <xf numFmtId="171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166" fontId="76" fillId="0" borderId="0" applyFont="0" applyFill="0" applyBorder="0" applyAlignment="0" applyProtection="0"/>
    <xf numFmtId="0" fontId="59" fillId="0" borderId="0"/>
    <xf numFmtId="183" fontId="59" fillId="0" borderId="0" applyFont="0" applyFill="0" applyBorder="0" applyAlignment="0" applyProtection="0"/>
    <xf numFmtId="180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0" fontId="1" fillId="0" borderId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0" fontId="77" fillId="0" borderId="0"/>
    <xf numFmtId="167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79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167" fontId="77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77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77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0" fontId="11" fillId="0" borderId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86" fontId="1" fillId="0" borderId="0"/>
    <xf numFmtId="43" fontId="78" fillId="0" borderId="0" applyFont="0" applyFill="0" applyBorder="0" applyAlignment="0" applyProtection="0">
      <alignment vertical="center"/>
    </xf>
    <xf numFmtId="0" fontId="75" fillId="0" borderId="0"/>
    <xf numFmtId="0" fontId="45" fillId="0" borderId="0">
      <alignment vertical="center"/>
    </xf>
    <xf numFmtId="167" fontId="1" fillId="0" borderId="0" applyFont="0" applyFill="0" applyBorder="0" applyAlignment="0" applyProtection="0"/>
    <xf numFmtId="186" fontId="1" fillId="0" borderId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77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77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77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77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77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6" fontId="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77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77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77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77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77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77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77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77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77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9" fontId="59" fillId="0" borderId="0" applyFont="0" applyFill="0" applyBorder="0" applyAlignment="0" applyProtection="0"/>
    <xf numFmtId="167" fontId="77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77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41" fillId="0" borderId="0" applyFont="0" applyFill="0" applyBorder="0" applyAlignment="0" applyProtection="0"/>
    <xf numFmtId="179" fontId="59" fillId="0" borderId="0" applyFont="0" applyFill="0" applyBorder="0" applyAlignment="0" applyProtection="0"/>
    <xf numFmtId="180" fontId="59" fillId="0" borderId="0" applyFont="0" applyFill="0" applyBorder="0" applyAlignment="0" applyProtection="0"/>
    <xf numFmtId="167" fontId="41" fillId="0" borderId="0" applyFont="0" applyFill="0" applyBorder="0" applyAlignment="0" applyProtection="0"/>
    <xf numFmtId="180" fontId="59" fillId="0" borderId="0" applyFont="0" applyFill="0" applyBorder="0" applyAlignment="0" applyProtection="0"/>
    <xf numFmtId="166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6" fontId="41" fillId="0" borderId="0" applyFont="0" applyFill="0" applyBorder="0" applyAlignment="0" applyProtection="0"/>
    <xf numFmtId="180" fontId="59" fillId="0" borderId="0" applyFont="0" applyFill="0" applyBorder="0" applyAlignment="0" applyProtection="0"/>
    <xf numFmtId="166" fontId="41" fillId="0" borderId="0" applyFont="0" applyFill="0" applyBorder="0" applyAlignment="0" applyProtection="0"/>
    <xf numFmtId="180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63" fillId="0" borderId="0" applyFont="0" applyFill="0" applyBorder="0" applyAlignment="0" applyProtection="0"/>
    <xf numFmtId="166" fontId="63" fillId="0" borderId="0" applyFont="0" applyFill="0" applyBorder="0" applyAlignment="0" applyProtection="0"/>
  </cellStyleXfs>
  <cellXfs count="804">
    <xf numFmtId="0" fontId="0" fillId="0" borderId="0" xfId="0"/>
    <xf numFmtId="167" fontId="35" fillId="0" borderId="12" xfId="19" applyFont="1" applyBorder="1" applyAlignment="1">
      <alignment vertical="center"/>
    </xf>
    <xf numFmtId="167" fontId="35" fillId="0" borderId="0" xfId="19" applyFont="1" applyAlignment="1">
      <alignment vertical="center"/>
    </xf>
    <xf numFmtId="174" fontId="35" fillId="0" borderId="0" xfId="19" applyNumberFormat="1" applyFont="1" applyAlignment="1">
      <alignment vertical="center"/>
    </xf>
    <xf numFmtId="174" fontId="35" fillId="0" borderId="0" xfId="19" applyNumberFormat="1" applyFont="1" applyAlignment="1">
      <alignment horizontal="right"/>
    </xf>
    <xf numFmtId="0" fontId="40" fillId="0" borderId="0" xfId="0" applyFont="1"/>
    <xf numFmtId="0" fontId="35" fillId="0" borderId="0" xfId="0" applyFont="1"/>
    <xf numFmtId="0" fontId="40" fillId="0" borderId="0" xfId="0" applyFont="1" applyAlignment="1">
      <alignment horizontal="center" vertical="center"/>
    </xf>
    <xf numFmtId="165" fontId="35" fillId="0" borderId="0" xfId="0" applyNumberFormat="1" applyFont="1"/>
    <xf numFmtId="14" fontId="35" fillId="0" borderId="0" xfId="0" applyNumberFormat="1" applyFont="1"/>
    <xf numFmtId="0" fontId="51" fillId="0" borderId="0" xfId="0" applyFont="1"/>
    <xf numFmtId="0" fontId="53" fillId="0" borderId="0" xfId="0" applyFont="1"/>
    <xf numFmtId="174" fontId="53" fillId="0" borderId="0" xfId="19" applyNumberFormat="1" applyFont="1" applyAlignment="1">
      <alignment horizontal="right"/>
    </xf>
    <xf numFmtId="14" fontId="53" fillId="0" borderId="0" xfId="0" applyNumberFormat="1" applyFont="1"/>
    <xf numFmtId="165" fontId="53" fillId="0" borderId="0" xfId="0" applyNumberFormat="1" applyFont="1"/>
    <xf numFmtId="0" fontId="48" fillId="0" borderId="0" xfId="0" applyFont="1" applyAlignment="1">
      <alignment vertical="center"/>
    </xf>
    <xf numFmtId="3" fontId="48" fillId="0" borderId="0" xfId="0" applyNumberFormat="1" applyFont="1" applyAlignment="1">
      <alignment vertical="center"/>
    </xf>
    <xf numFmtId="3" fontId="49" fillId="0" borderId="0" xfId="0" applyNumberFormat="1" applyFont="1" applyAlignment="1">
      <alignment vertical="center"/>
    </xf>
    <xf numFmtId="0" fontId="49" fillId="0" borderId="0" xfId="0" applyFont="1" applyAlignment="1">
      <alignment vertical="center"/>
    </xf>
    <xf numFmtId="0" fontId="49" fillId="0" borderId="0" xfId="0" applyFont="1" applyAlignment="1">
      <alignment horizontal="center" vertical="center"/>
    </xf>
    <xf numFmtId="0" fontId="51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174" fontId="35" fillId="0" borderId="12" xfId="29" applyNumberFormat="1" applyFont="1" applyBorder="1" applyAlignment="1">
      <alignment vertical="center"/>
    </xf>
    <xf numFmtId="0" fontId="35" fillId="0" borderId="12" xfId="29" applyFont="1" applyBorder="1" applyAlignment="1">
      <alignment vertical="center"/>
    </xf>
    <xf numFmtId="174" fontId="35" fillId="0" borderId="12" xfId="19" applyNumberFormat="1" applyFont="1" applyBorder="1" applyAlignment="1">
      <alignment vertical="center"/>
    </xf>
    <xf numFmtId="0" fontId="35" fillId="0" borderId="0" xfId="29" applyFont="1" applyAlignment="1">
      <alignment vertical="center"/>
    </xf>
    <xf numFmtId="0" fontId="50" fillId="0" borderId="0" xfId="0" applyFont="1" applyAlignment="1">
      <alignment horizontal="center" vertical="center"/>
    </xf>
    <xf numFmtId="174" fontId="35" fillId="0" borderId="0" xfId="0" applyNumberFormat="1" applyFont="1"/>
    <xf numFmtId="0" fontId="48" fillId="0" borderId="0" xfId="0" applyFont="1" applyAlignment="1">
      <alignment horizontal="center" vertical="center"/>
    </xf>
    <xf numFmtId="165" fontId="35" fillId="0" borderId="0" xfId="0" applyNumberFormat="1" applyFont="1" applyAlignment="1">
      <alignment horizontal="center"/>
    </xf>
    <xf numFmtId="0" fontId="40" fillId="0" borderId="0" xfId="29" applyFont="1" applyAlignment="1">
      <alignment vertical="center"/>
    </xf>
    <xf numFmtId="3" fontId="40" fillId="0" borderId="0" xfId="29" applyNumberFormat="1" applyFont="1" applyAlignment="1">
      <alignment vertical="center"/>
    </xf>
    <xf numFmtId="175" fontId="40" fillId="0" borderId="0" xfId="29" applyNumberFormat="1" applyFont="1" applyAlignment="1">
      <alignment vertical="center"/>
    </xf>
    <xf numFmtId="165" fontId="12" fillId="0" borderId="0" xfId="0" applyNumberFormat="1" applyFont="1"/>
    <xf numFmtId="165" fontId="40" fillId="0" borderId="0" xfId="0" applyNumberFormat="1" applyFont="1"/>
    <xf numFmtId="165" fontId="40" fillId="0" borderId="0" xfId="0" applyNumberFormat="1" applyFont="1" applyAlignment="1">
      <alignment horizontal="center"/>
    </xf>
    <xf numFmtId="174" fontId="67" fillId="0" borderId="0" xfId="60" applyNumberFormat="1" applyFont="1" applyAlignment="1">
      <alignment vertical="center"/>
    </xf>
    <xf numFmtId="0" fontId="57" fillId="0" borderId="0" xfId="61" applyFont="1" applyAlignment="1">
      <alignment horizontal="center" vertical="center"/>
    </xf>
    <xf numFmtId="174" fontId="35" fillId="0" borderId="0" xfId="60" applyNumberFormat="1" applyFont="1" applyAlignment="1">
      <alignment vertical="center"/>
    </xf>
    <xf numFmtId="0" fontId="57" fillId="0" borderId="0" xfId="61" applyFont="1" applyAlignment="1">
      <alignment vertical="center"/>
    </xf>
    <xf numFmtId="0" fontId="68" fillId="0" borderId="0" xfId="61" applyFont="1" applyAlignment="1">
      <alignment vertical="center"/>
    </xf>
    <xf numFmtId="0" fontId="68" fillId="0" borderId="0" xfId="61" applyFont="1" applyAlignment="1">
      <alignment horizontal="center" vertical="center"/>
    </xf>
    <xf numFmtId="0" fontId="57" fillId="0" borderId="19" xfId="61" applyFont="1" applyBorder="1" applyAlignment="1">
      <alignment horizontal="center" vertical="center"/>
    </xf>
    <xf numFmtId="174" fontId="35" fillId="0" borderId="25" xfId="60" applyNumberFormat="1" applyFont="1" applyBorder="1" applyAlignment="1">
      <alignment vertical="center"/>
    </xf>
    <xf numFmtId="174" fontId="57" fillId="0" borderId="0" xfId="61" applyNumberFormat="1" applyFont="1" applyAlignment="1">
      <alignment vertical="center"/>
    </xf>
    <xf numFmtId="0" fontId="57" fillId="0" borderId="21" xfId="61" applyFont="1" applyBorder="1" applyAlignment="1">
      <alignment horizontal="center" vertical="center"/>
    </xf>
    <xf numFmtId="174" fontId="35" fillId="0" borderId="12" xfId="60" applyNumberFormat="1" applyFont="1" applyBorder="1" applyAlignment="1">
      <alignment vertical="center"/>
    </xf>
    <xf numFmtId="174" fontId="35" fillId="0" borderId="14" xfId="60" applyNumberFormat="1" applyFont="1" applyBorder="1" applyAlignment="1">
      <alignment vertical="center"/>
    </xf>
    <xf numFmtId="0" fontId="68" fillId="25" borderId="27" xfId="29" applyFont="1" applyFill="1" applyBorder="1" applyAlignment="1">
      <alignment vertical="center"/>
    </xf>
    <xf numFmtId="174" fontId="35" fillId="0" borderId="21" xfId="60" applyNumberFormat="1" applyFont="1" applyBorder="1" applyAlignment="1">
      <alignment vertical="center"/>
    </xf>
    <xf numFmtId="174" fontId="35" fillId="0" borderId="36" xfId="60" applyNumberFormat="1" applyFont="1" applyBorder="1" applyAlignment="1">
      <alignment vertical="center"/>
    </xf>
    <xf numFmtId="0" fontId="68" fillId="30" borderId="27" xfId="29" applyFont="1" applyFill="1" applyBorder="1" applyAlignment="1">
      <alignment vertical="center"/>
    </xf>
    <xf numFmtId="178" fontId="35" fillId="0" borderId="12" xfId="63" applyNumberFormat="1" applyFont="1" applyBorder="1" applyAlignment="1">
      <alignment vertical="center"/>
    </xf>
    <xf numFmtId="0" fontId="68" fillId="32" borderId="28" xfId="61" applyFont="1" applyFill="1" applyBorder="1" applyAlignment="1">
      <alignment horizontal="center" vertical="center"/>
    </xf>
    <xf numFmtId="0" fontId="68" fillId="32" borderId="29" xfId="61" applyFont="1" applyFill="1" applyBorder="1" applyAlignment="1">
      <alignment horizontal="center" vertical="center"/>
    </xf>
    <xf numFmtId="178" fontId="35" fillId="0" borderId="25" xfId="63" applyNumberFormat="1" applyFont="1" applyBorder="1" applyAlignment="1">
      <alignment vertical="center"/>
    </xf>
    <xf numFmtId="0" fontId="68" fillId="33" borderId="27" xfId="29" applyFont="1" applyFill="1" applyBorder="1" applyAlignment="1">
      <alignment vertical="center"/>
    </xf>
    <xf numFmtId="164" fontId="35" fillId="0" borderId="25" xfId="63" applyNumberFormat="1" applyFont="1" applyBorder="1" applyAlignment="1">
      <alignment vertical="center"/>
    </xf>
    <xf numFmtId="0" fontId="68" fillId="24" borderId="32" xfId="61" applyFont="1" applyFill="1" applyBorder="1" applyAlignment="1">
      <alignment vertical="center"/>
    </xf>
    <xf numFmtId="0" fontId="57" fillId="24" borderId="33" xfId="61" applyFont="1" applyFill="1" applyBorder="1" applyAlignment="1">
      <alignment horizontal="center" vertical="center"/>
    </xf>
    <xf numFmtId="10" fontId="35" fillId="24" borderId="11" xfId="58" applyNumberFormat="1" applyFont="1" applyFill="1" applyBorder="1" applyAlignment="1">
      <alignment vertical="center"/>
    </xf>
    <xf numFmtId="0" fontId="57" fillId="29" borderId="28" xfId="61" applyFont="1" applyFill="1" applyBorder="1" applyAlignment="1">
      <alignment horizontal="center" vertical="center"/>
    </xf>
    <xf numFmtId="0" fontId="57" fillId="29" borderId="29" xfId="61" applyFont="1" applyFill="1" applyBorder="1" applyAlignment="1">
      <alignment horizontal="center" vertical="center"/>
    </xf>
    <xf numFmtId="0" fontId="57" fillId="29" borderId="0" xfId="61" applyFont="1" applyFill="1" applyAlignment="1">
      <alignment vertical="center"/>
    </xf>
    <xf numFmtId="0" fontId="70" fillId="33" borderId="27" xfId="29" applyFont="1" applyFill="1" applyBorder="1" applyAlignment="1">
      <alignment vertical="center"/>
    </xf>
    <xf numFmtId="174" fontId="35" fillId="0" borderId="10" xfId="19" applyNumberFormat="1" applyFont="1" applyBorder="1" applyAlignment="1">
      <alignment vertical="center"/>
    </xf>
    <xf numFmtId="0" fontId="68" fillId="24" borderId="32" xfId="61" applyFont="1" applyFill="1" applyBorder="1" applyAlignment="1">
      <alignment horizontal="center" vertical="center"/>
    </xf>
    <xf numFmtId="9" fontId="35" fillId="24" borderId="11" xfId="58" applyFont="1" applyFill="1" applyBorder="1" applyAlignment="1">
      <alignment vertical="center"/>
    </xf>
    <xf numFmtId="0" fontId="70" fillId="25" borderId="27" xfId="29" applyFont="1" applyFill="1" applyBorder="1" applyAlignment="1">
      <alignment vertical="center"/>
    </xf>
    <xf numFmtId="0" fontId="57" fillId="0" borderId="29" xfId="61" applyFont="1" applyBorder="1" applyAlignment="1">
      <alignment horizontal="center" vertical="center"/>
    </xf>
    <xf numFmtId="178" fontId="35" fillId="0" borderId="10" xfId="63" applyNumberFormat="1" applyFont="1" applyBorder="1" applyAlignment="1">
      <alignment vertical="center"/>
    </xf>
    <xf numFmtId="178" fontId="35" fillId="0" borderId="12" xfId="56" applyNumberFormat="1" applyFont="1" applyBorder="1" applyAlignment="1">
      <alignment vertical="center"/>
    </xf>
    <xf numFmtId="0" fontId="68" fillId="24" borderId="28" xfId="61" applyFont="1" applyFill="1" applyBorder="1" applyAlignment="1">
      <alignment vertical="center" wrapText="1"/>
    </xf>
    <xf numFmtId="0" fontId="57" fillId="24" borderId="29" xfId="61" applyFont="1" applyFill="1" applyBorder="1" applyAlignment="1">
      <alignment horizontal="center" vertical="center"/>
    </xf>
    <xf numFmtId="9" fontId="35" fillId="24" borderId="10" xfId="58" applyFont="1" applyFill="1" applyBorder="1" applyAlignment="1">
      <alignment vertical="center"/>
    </xf>
    <xf numFmtId="174" fontId="35" fillId="0" borderId="0" xfId="19" applyNumberFormat="1" applyFont="1" applyAlignment="1">
      <alignment horizontal="left" vertical="center"/>
    </xf>
    <xf numFmtId="3" fontId="35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52" fillId="0" borderId="0" xfId="0" applyFont="1" applyAlignment="1">
      <alignment horizontal="center" vertical="center"/>
    </xf>
    <xf numFmtId="3" fontId="40" fillId="0" borderId="0" xfId="0" applyNumberFormat="1" applyFont="1" applyAlignment="1">
      <alignment horizontal="center" vertical="center"/>
    </xf>
    <xf numFmtId="0" fontId="57" fillId="0" borderId="39" xfId="61" applyFont="1" applyBorder="1" applyAlignment="1">
      <alignment horizontal="center" vertical="center"/>
    </xf>
    <xf numFmtId="174" fontId="35" fillId="0" borderId="0" xfId="19" applyNumberFormat="1" applyFont="1" applyAlignment="1">
      <alignment vertical="center" wrapText="1"/>
    </xf>
    <xf numFmtId="0" fontId="57" fillId="0" borderId="27" xfId="61" applyFont="1" applyBorder="1" applyAlignment="1">
      <alignment horizontal="center" vertical="center"/>
    </xf>
    <xf numFmtId="0" fontId="35" fillId="0" borderId="31" xfId="61" applyFont="1" applyBorder="1" applyAlignment="1">
      <alignment horizontal="center" vertical="center"/>
    </xf>
    <xf numFmtId="0" fontId="68" fillId="0" borderId="28" xfId="61" applyFont="1" applyBorder="1" applyAlignment="1">
      <alignment horizontal="center" vertical="center"/>
    </xf>
    <xf numFmtId="0" fontId="68" fillId="0" borderId="29" xfId="61" applyFont="1" applyBorder="1" applyAlignment="1">
      <alignment horizontal="center" vertical="center"/>
    </xf>
    <xf numFmtId="0" fontId="68" fillId="0" borderId="19" xfId="29" applyFont="1" applyBorder="1" applyAlignment="1">
      <alignment vertical="center"/>
    </xf>
    <xf numFmtId="0" fontId="57" fillId="0" borderId="28" xfId="61" applyFont="1" applyBorder="1" applyAlignment="1">
      <alignment horizontal="center" vertical="center"/>
    </xf>
    <xf numFmtId="0" fontId="57" fillId="0" borderId="33" xfId="61" applyFont="1" applyBorder="1" applyAlignment="1">
      <alignment horizontal="center" vertical="center"/>
    </xf>
    <xf numFmtId="0" fontId="69" fillId="0" borderId="31" xfId="29" applyFont="1" applyBorder="1" applyAlignment="1">
      <alignment horizontal="center" vertical="center"/>
    </xf>
    <xf numFmtId="0" fontId="55" fillId="0" borderId="0" xfId="29" applyFont="1" applyAlignment="1">
      <alignment vertical="center"/>
    </xf>
    <xf numFmtId="14" fontId="35" fillId="0" borderId="0" xfId="29" applyNumberFormat="1" applyFont="1" applyAlignment="1">
      <alignment horizontal="center" vertical="center"/>
    </xf>
    <xf numFmtId="3" fontId="35" fillId="0" borderId="0" xfId="29" applyNumberFormat="1" applyFont="1" applyAlignment="1">
      <alignment horizontal="center" vertical="center" wrapText="1"/>
    </xf>
    <xf numFmtId="3" fontId="35" fillId="0" borderId="0" xfId="29" applyNumberFormat="1" applyFont="1" applyAlignment="1">
      <alignment vertical="center" wrapText="1"/>
    </xf>
    <xf numFmtId="174" fontId="35" fillId="0" borderId="0" xfId="19" applyNumberFormat="1" applyFont="1" applyAlignment="1">
      <alignment horizontal="right" vertical="center"/>
    </xf>
    <xf numFmtId="165" fontId="35" fillId="0" borderId="0" xfId="29" applyNumberFormat="1" applyFont="1" applyAlignment="1">
      <alignment vertical="center" wrapText="1"/>
    </xf>
    <xf numFmtId="165" fontId="35" fillId="0" borderId="0" xfId="29" applyNumberFormat="1" applyFont="1" applyAlignment="1">
      <alignment vertical="center"/>
    </xf>
    <xf numFmtId="173" fontId="35" fillId="0" borderId="0" xfId="22" applyNumberFormat="1" applyFont="1" applyAlignment="1">
      <alignment vertical="center"/>
    </xf>
    <xf numFmtId="173" fontId="35" fillId="0" borderId="0" xfId="22" applyNumberFormat="1" applyFont="1" applyAlignment="1">
      <alignment horizontal="left" vertical="center"/>
    </xf>
    <xf numFmtId="14" fontId="35" fillId="0" borderId="0" xfId="0" applyNumberFormat="1" applyFont="1" applyAlignment="1">
      <alignment vertical="center"/>
    </xf>
    <xf numFmtId="14" fontId="35" fillId="0" borderId="0" xfId="0" applyNumberFormat="1" applyFont="1" applyAlignment="1">
      <alignment horizontal="center" vertical="center"/>
    </xf>
    <xf numFmtId="174" fontId="35" fillId="0" borderId="0" xfId="19" applyNumberFormat="1" applyFont="1" applyAlignment="1">
      <alignment horizontal="center" vertical="center"/>
    </xf>
    <xf numFmtId="173" fontId="35" fillId="0" borderId="0" xfId="19" applyNumberFormat="1" applyFont="1" applyAlignment="1">
      <alignment vertical="center"/>
    </xf>
    <xf numFmtId="165" fontId="35" fillId="0" borderId="0" xfId="0" applyNumberFormat="1" applyFont="1" applyAlignment="1">
      <alignment vertical="center"/>
    </xf>
    <xf numFmtId="37" fontId="35" fillId="0" borderId="0" xfId="0" applyNumberFormat="1" applyFont="1" applyAlignment="1">
      <alignment vertical="center"/>
    </xf>
    <xf numFmtId="175" fontId="35" fillId="0" borderId="0" xfId="0" applyNumberFormat="1" applyFont="1" applyAlignment="1">
      <alignment vertical="center"/>
    </xf>
    <xf numFmtId="165" fontId="35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/>
    </xf>
    <xf numFmtId="14" fontId="53" fillId="0" borderId="0" xfId="0" applyNumberFormat="1" applyFont="1" applyAlignment="1">
      <alignment horizontal="center"/>
    </xf>
    <xf numFmtId="0" fontId="57" fillId="0" borderId="31" xfId="61" applyFont="1" applyBorder="1" applyAlignment="1">
      <alignment horizontal="center" vertical="center"/>
    </xf>
    <xf numFmtId="174" fontId="35" fillId="0" borderId="13" xfId="19" applyNumberFormat="1" applyFont="1" applyBorder="1" applyAlignment="1">
      <alignment vertical="center"/>
    </xf>
    <xf numFmtId="4" fontId="35" fillId="0" borderId="0" xfId="29" applyNumberFormat="1" applyFont="1" applyAlignment="1">
      <alignment horizontal="center" vertical="center" wrapText="1"/>
    </xf>
    <xf numFmtId="173" fontId="35" fillId="0" borderId="0" xfId="19" applyNumberFormat="1" applyFont="1" applyAlignment="1">
      <alignment horizontal="center" vertical="center"/>
    </xf>
    <xf numFmtId="4" fontId="35" fillId="0" borderId="0" xfId="19" applyNumberFormat="1" applyFont="1" applyAlignment="1">
      <alignment horizontal="center" vertical="center"/>
    </xf>
    <xf numFmtId="0" fontId="57" fillId="24" borderId="17" xfId="61" applyFont="1" applyFill="1" applyBorder="1" applyAlignment="1">
      <alignment horizontal="center" vertical="center"/>
    </xf>
    <xf numFmtId="185" fontId="35" fillId="0" borderId="12" xfId="256" applyNumberFormat="1" applyFont="1" applyBorder="1" applyAlignment="1">
      <alignment vertical="center"/>
    </xf>
    <xf numFmtId="174" fontId="73" fillId="0" borderId="0" xfId="19" applyNumberFormat="1" applyFont="1" applyFill="1" applyBorder="1" applyAlignment="1">
      <alignment vertical="center"/>
    </xf>
    <xf numFmtId="0" fontId="40" fillId="0" borderId="0" xfId="0" applyFont="1" applyAlignment="1">
      <alignment horizontal="center"/>
    </xf>
    <xf numFmtId="14" fontId="35" fillId="0" borderId="0" xfId="0" applyNumberFormat="1" applyFont="1" applyAlignment="1">
      <alignment horizontal="center"/>
    </xf>
    <xf numFmtId="14" fontId="40" fillId="0" borderId="0" xfId="0" applyNumberFormat="1" applyFont="1" applyAlignment="1">
      <alignment horizontal="center"/>
    </xf>
    <xf numFmtId="0" fontId="53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48" fillId="0" borderId="0" xfId="0" applyFont="1" applyAlignment="1">
      <alignment horizontal="left" vertical="center"/>
    </xf>
    <xf numFmtId="0" fontId="49" fillId="0" borderId="0" xfId="0" applyFont="1" applyAlignment="1">
      <alignment horizontal="left" vertical="center"/>
    </xf>
    <xf numFmtId="3" fontId="11" fillId="0" borderId="0" xfId="29" applyNumberFormat="1" applyAlignment="1">
      <alignment vertical="center"/>
    </xf>
    <xf numFmtId="4" fontId="11" fillId="0" borderId="0" xfId="29" applyNumberFormat="1" applyAlignment="1">
      <alignment vertical="center"/>
    </xf>
    <xf numFmtId="0" fontId="11" fillId="0" borderId="0" xfId="29" applyAlignment="1">
      <alignment vertical="center"/>
    </xf>
    <xf numFmtId="175" fontId="11" fillId="0" borderId="0" xfId="29" applyNumberFormat="1" applyAlignment="1">
      <alignment vertical="center"/>
    </xf>
    <xf numFmtId="172" fontId="35" fillId="0" borderId="12" xfId="256" applyFont="1" applyBorder="1" applyAlignment="1">
      <alignment vertical="center"/>
    </xf>
    <xf numFmtId="174" fontId="11" fillId="0" borderId="0" xfId="19" applyNumberFormat="1" applyFont="1" applyAlignment="1">
      <alignment vertical="center"/>
    </xf>
    <xf numFmtId="0" fontId="35" fillId="0" borderId="57" xfId="29" applyFont="1" applyBorder="1" applyAlignment="1">
      <alignment vertical="center"/>
    </xf>
    <xf numFmtId="174" fontId="35" fillId="0" borderId="14" xfId="19" applyNumberFormat="1" applyFont="1" applyBorder="1" applyAlignment="1">
      <alignment vertical="center"/>
    </xf>
    <xf numFmtId="174" fontId="35" fillId="0" borderId="26" xfId="19" applyNumberFormat="1" applyFont="1" applyBorder="1" applyAlignment="1">
      <alignment vertical="center"/>
    </xf>
    <xf numFmtId="0" fontId="57" fillId="0" borderId="43" xfId="61" applyFont="1" applyBorder="1" applyAlignment="1">
      <alignment horizontal="center" vertical="center"/>
    </xf>
    <xf numFmtId="0" fontId="68" fillId="27" borderId="32" xfId="61" applyFont="1" applyFill="1" applyBorder="1" applyAlignment="1">
      <alignment horizontal="left" vertical="center"/>
    </xf>
    <xf numFmtId="0" fontId="68" fillId="27" borderId="33" xfId="61" applyFont="1" applyFill="1" applyBorder="1" applyAlignment="1">
      <alignment horizontal="center" vertical="center"/>
    </xf>
    <xf numFmtId="0" fontId="57" fillId="29" borderId="31" xfId="61" applyFont="1" applyFill="1" applyBorder="1" applyAlignment="1">
      <alignment horizontal="center" vertical="center"/>
    </xf>
    <xf numFmtId="0" fontId="68" fillId="28" borderId="27" xfId="61" applyFont="1" applyFill="1" applyBorder="1" applyAlignment="1">
      <alignment vertical="center"/>
    </xf>
    <xf numFmtId="0" fontId="68" fillId="30" borderId="31" xfId="29" applyFont="1" applyFill="1" applyBorder="1" applyAlignment="1">
      <alignment vertical="center"/>
    </xf>
    <xf numFmtId="0" fontId="68" fillId="0" borderId="21" xfId="29" applyFont="1" applyBorder="1" applyAlignment="1">
      <alignment vertical="center"/>
    </xf>
    <xf numFmtId="0" fontId="57" fillId="29" borderId="21" xfId="61" applyFont="1" applyFill="1" applyBorder="1" applyAlignment="1">
      <alignment horizontal="center" vertical="center"/>
    </xf>
    <xf numFmtId="0" fontId="70" fillId="33" borderId="31" xfId="29" applyFont="1" applyFill="1" applyBorder="1" applyAlignment="1">
      <alignment horizontal="left" vertical="center"/>
    </xf>
    <xf numFmtId="0" fontId="68" fillId="24" borderId="31" xfId="61" applyFont="1" applyFill="1" applyBorder="1" applyAlignment="1">
      <alignment vertical="center" wrapText="1"/>
    </xf>
    <xf numFmtId="0" fontId="57" fillId="24" borderId="21" xfId="61" applyFont="1" applyFill="1" applyBorder="1" applyAlignment="1">
      <alignment horizontal="center" vertical="center"/>
    </xf>
    <xf numFmtId="9" fontId="35" fillId="24" borderId="12" xfId="58" applyFont="1" applyFill="1" applyBorder="1" applyAlignment="1">
      <alignment vertical="center"/>
    </xf>
    <xf numFmtId="10" fontId="35" fillId="24" borderId="12" xfId="58" applyNumberFormat="1" applyFont="1" applyFill="1" applyBorder="1" applyAlignment="1">
      <alignment vertical="center"/>
    </xf>
    <xf numFmtId="0" fontId="70" fillId="25" borderId="31" xfId="29" applyFont="1" applyFill="1" applyBorder="1" applyAlignment="1">
      <alignment vertical="center"/>
    </xf>
    <xf numFmtId="0" fontId="68" fillId="24" borderId="28" xfId="61" applyFont="1" applyFill="1" applyBorder="1" applyAlignment="1">
      <alignment horizontal="center" vertical="center"/>
    </xf>
    <xf numFmtId="0" fontId="54" fillId="38" borderId="12" xfId="0" applyFont="1" applyFill="1" applyBorder="1" applyAlignment="1">
      <alignment horizontal="center" vertical="center"/>
    </xf>
    <xf numFmtId="0" fontId="11" fillId="0" borderId="12" xfId="0" applyFont="1" applyBorder="1" applyAlignment="1">
      <alignment vertical="center"/>
    </xf>
    <xf numFmtId="174" fontId="52" fillId="37" borderId="16" xfId="19" applyNumberFormat="1" applyFont="1" applyFill="1" applyBorder="1" applyAlignment="1">
      <alignment horizontal="center" vertical="center" wrapText="1"/>
    </xf>
    <xf numFmtId="174" fontId="35" fillId="0" borderId="12" xfId="19" applyNumberFormat="1" applyFont="1" applyFill="1" applyBorder="1" applyAlignment="1">
      <alignment vertical="center"/>
    </xf>
    <xf numFmtId="165" fontId="35" fillId="0" borderId="0" xfId="0" applyNumberFormat="1" applyFont="1" applyAlignment="1">
      <alignment horizontal="center" vertical="center"/>
    </xf>
    <xf numFmtId="165" fontId="40" fillId="24" borderId="12" xfId="0" applyNumberFormat="1" applyFont="1" applyFill="1" applyBorder="1"/>
    <xf numFmtId="165" fontId="53" fillId="0" borderId="12" xfId="0" applyNumberFormat="1" applyFont="1" applyBorder="1"/>
    <xf numFmtId="0" fontId="79" fillId="0" borderId="0" xfId="29" applyFont="1" applyAlignment="1">
      <alignment horizontal="center" vertical="center"/>
    </xf>
    <xf numFmtId="4" fontId="79" fillId="0" borderId="0" xfId="29" applyNumberFormat="1" applyFont="1" applyAlignment="1">
      <alignment horizontal="center" vertical="center"/>
    </xf>
    <xf numFmtId="3" fontId="79" fillId="0" borderId="0" xfId="29" applyNumberFormat="1" applyFont="1" applyAlignment="1">
      <alignment horizontal="center" vertical="center"/>
    </xf>
    <xf numFmtId="175" fontId="79" fillId="0" borderId="0" xfId="29" applyNumberFormat="1" applyFont="1" applyAlignment="1">
      <alignment horizontal="center" vertical="center"/>
    </xf>
    <xf numFmtId="167" fontId="79" fillId="0" borderId="0" xfId="22" applyFont="1" applyAlignment="1">
      <alignment horizontal="center" vertical="center"/>
    </xf>
    <xf numFmtId="0" fontId="80" fillId="0" borderId="0" xfId="0" applyFont="1" applyAlignment="1">
      <alignment horizontal="center" vertical="center"/>
    </xf>
    <xf numFmtId="14" fontId="80" fillId="0" borderId="0" xfId="0" applyNumberFormat="1" applyFont="1" applyAlignment="1">
      <alignment horizontal="center" vertical="center"/>
    </xf>
    <xf numFmtId="174" fontId="80" fillId="0" borderId="0" xfId="19" applyNumberFormat="1" applyFont="1" applyAlignment="1">
      <alignment horizontal="center" vertical="center"/>
    </xf>
    <xf numFmtId="4" fontId="80" fillId="0" borderId="0" xfId="19" applyNumberFormat="1" applyFont="1" applyAlignment="1">
      <alignment horizontal="center" vertical="center"/>
    </xf>
    <xf numFmtId="173" fontId="80" fillId="0" borderId="0" xfId="19" applyNumberFormat="1" applyFont="1" applyAlignment="1">
      <alignment horizontal="center" vertical="center"/>
    </xf>
    <xf numFmtId="165" fontId="80" fillId="0" borderId="0" xfId="0" applyNumberFormat="1" applyFont="1" applyAlignment="1">
      <alignment horizontal="center" vertical="center"/>
    </xf>
    <xf numFmtId="37" fontId="80" fillId="0" borderId="0" xfId="0" applyNumberFormat="1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174" fontId="40" fillId="0" borderId="0" xfId="19" applyNumberFormat="1" applyFont="1" applyFill="1" applyBorder="1" applyAlignment="1">
      <alignment horizontal="left" vertical="center" wrapText="1"/>
    </xf>
    <xf numFmtId="0" fontId="50" fillId="0" borderId="0" xfId="0" applyFont="1" applyAlignment="1">
      <alignment vertical="center"/>
    </xf>
    <xf numFmtId="0" fontId="82" fillId="0" borderId="0" xfId="0" applyFont="1" applyAlignment="1">
      <alignment vertical="center"/>
    </xf>
    <xf numFmtId="14" fontId="82" fillId="0" borderId="0" xfId="0" applyNumberFormat="1" applyFont="1" applyAlignment="1">
      <alignment horizontal="center" vertical="center"/>
    </xf>
    <xf numFmtId="174" fontId="82" fillId="0" borderId="0" xfId="19" applyNumberFormat="1" applyFont="1" applyAlignment="1">
      <alignment vertical="center"/>
    </xf>
    <xf numFmtId="4" fontId="82" fillId="0" borderId="0" xfId="19" applyNumberFormat="1" applyFont="1" applyAlignment="1">
      <alignment horizontal="center" vertical="center"/>
    </xf>
    <xf numFmtId="173" fontId="82" fillId="0" borderId="0" xfId="19" applyNumberFormat="1" applyFont="1" applyAlignment="1">
      <alignment horizontal="center" vertical="center"/>
    </xf>
    <xf numFmtId="173" fontId="82" fillId="0" borderId="0" xfId="19" applyNumberFormat="1" applyFont="1" applyAlignment="1">
      <alignment vertical="center"/>
    </xf>
    <xf numFmtId="165" fontId="82" fillId="0" borderId="0" xfId="0" applyNumberFormat="1" applyFont="1" applyAlignment="1">
      <alignment vertical="center"/>
    </xf>
    <xf numFmtId="37" fontId="82" fillId="0" borderId="0" xfId="0" applyNumberFormat="1" applyFont="1" applyAlignment="1">
      <alignment vertical="center"/>
    </xf>
    <xf numFmtId="175" fontId="82" fillId="0" borderId="0" xfId="0" applyNumberFormat="1" applyFont="1" applyAlignment="1">
      <alignment vertical="center"/>
    </xf>
    <xf numFmtId="165" fontId="82" fillId="0" borderId="0" xfId="0" applyNumberFormat="1" applyFont="1" applyAlignment="1">
      <alignment horizontal="left" vertical="center"/>
    </xf>
    <xf numFmtId="165" fontId="56" fillId="0" borderId="0" xfId="0" applyNumberFormat="1" applyFont="1" applyAlignment="1">
      <alignment horizontal="center" vertical="center"/>
    </xf>
    <xf numFmtId="14" fontId="56" fillId="0" borderId="0" xfId="0" applyNumberFormat="1" applyFont="1" applyAlignment="1">
      <alignment horizontal="center" vertical="center"/>
    </xf>
    <xf numFmtId="0" fontId="56" fillId="0" borderId="0" xfId="29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165" fontId="80" fillId="0" borderId="0" xfId="0" applyNumberFormat="1" applyFont="1" applyAlignment="1">
      <alignment horizontal="left" vertical="center"/>
    </xf>
    <xf numFmtId="178" fontId="35" fillId="0" borderId="12" xfId="63" applyNumberFormat="1" applyFont="1" applyFill="1" applyBorder="1" applyAlignment="1">
      <alignment vertical="center"/>
    </xf>
    <xf numFmtId="0" fontId="56" fillId="0" borderId="0" xfId="0" applyFont="1" applyAlignment="1">
      <alignment horizontal="center"/>
    </xf>
    <xf numFmtId="0" fontId="56" fillId="0" borderId="0" xfId="0" applyFont="1"/>
    <xf numFmtId="0" fontId="40" fillId="0" borderId="0" xfId="0" applyFont="1" applyAlignment="1">
      <alignment horizontal="left"/>
    </xf>
    <xf numFmtId="3" fontId="40" fillId="0" borderId="0" xfId="0" applyNumberFormat="1" applyFont="1"/>
    <xf numFmtId="0" fontId="40" fillId="0" borderId="0" xfId="0" applyFont="1" applyAlignment="1">
      <alignment horizontal="right"/>
    </xf>
    <xf numFmtId="14" fontId="40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65" fontId="52" fillId="37" borderId="16" xfId="0" applyNumberFormat="1" applyFont="1" applyFill="1" applyBorder="1" applyAlignment="1">
      <alignment horizontal="center" vertical="center" wrapText="1"/>
    </xf>
    <xf numFmtId="165" fontId="54" fillId="0" borderId="12" xfId="0" applyNumberFormat="1" applyFont="1" applyBorder="1"/>
    <xf numFmtId="0" fontId="35" fillId="0" borderId="21" xfId="61" applyFont="1" applyBorder="1" applyAlignment="1">
      <alignment horizontal="center" vertical="center"/>
    </xf>
    <xf numFmtId="0" fontId="35" fillId="0" borderId="0" xfId="61" applyFont="1" applyAlignment="1">
      <alignment vertical="center"/>
    </xf>
    <xf numFmtId="174" fontId="35" fillId="0" borderId="0" xfId="61" applyNumberFormat="1" applyFont="1" applyAlignment="1">
      <alignment vertical="center"/>
    </xf>
    <xf numFmtId="167" fontId="83" fillId="40" borderId="59" xfId="19" applyFont="1" applyFill="1" applyBorder="1" applyAlignment="1" applyProtection="1">
      <alignment horizontal="center" vertical="center" wrapText="1"/>
    </xf>
    <xf numFmtId="3" fontId="83" fillId="40" borderId="59" xfId="19" applyNumberFormat="1" applyFont="1" applyFill="1" applyBorder="1" applyAlignment="1" applyProtection="1">
      <alignment horizontal="center" vertical="center" wrapText="1"/>
    </xf>
    <xf numFmtId="174" fontId="11" fillId="0" borderId="12" xfId="19" applyNumberFormat="1" applyFont="1" applyBorder="1" applyAlignment="1">
      <alignment vertical="center"/>
    </xf>
    <xf numFmtId="9" fontId="11" fillId="0" borderId="12" xfId="0" applyNumberFormat="1" applyFont="1" applyBorder="1" applyAlignment="1">
      <alignment vertical="center"/>
    </xf>
    <xf numFmtId="165" fontId="52" fillId="37" borderId="15" xfId="0" applyNumberFormat="1" applyFont="1" applyFill="1" applyBorder="1" applyAlignment="1">
      <alignment horizontal="center" vertical="center" wrapText="1"/>
    </xf>
    <xf numFmtId="174" fontId="82" fillId="0" borderId="0" xfId="0" applyNumberFormat="1" applyFont="1" applyAlignment="1">
      <alignment vertical="center"/>
    </xf>
    <xf numFmtId="174" fontId="40" fillId="0" borderId="0" xfId="60" applyNumberFormat="1" applyFont="1" applyAlignment="1">
      <alignment vertical="center"/>
    </xf>
    <xf numFmtId="174" fontId="40" fillId="27" borderId="11" xfId="60" applyNumberFormat="1" applyFont="1" applyFill="1" applyBorder="1" applyAlignment="1">
      <alignment horizontal="center" vertical="center"/>
    </xf>
    <xf numFmtId="0" fontId="40" fillId="0" borderId="25" xfId="29" applyFont="1" applyBorder="1" applyAlignment="1">
      <alignment vertical="center"/>
    </xf>
    <xf numFmtId="10" fontId="40" fillId="32" borderId="10" xfId="62" applyNumberFormat="1" applyFont="1" applyFill="1" applyBorder="1" applyAlignment="1">
      <alignment vertical="center"/>
    </xf>
    <xf numFmtId="174" fontId="35" fillId="29" borderId="10" xfId="19" applyNumberFormat="1" applyFont="1" applyFill="1" applyBorder="1" applyAlignment="1">
      <alignment vertical="center"/>
    </xf>
    <xf numFmtId="0" fontId="40" fillId="0" borderId="12" xfId="29" applyFont="1" applyBorder="1" applyAlignment="1">
      <alignment vertical="center"/>
    </xf>
    <xf numFmtId="178" fontId="35" fillId="29" borderId="12" xfId="56" applyNumberFormat="1" applyFont="1" applyFill="1" applyBorder="1" applyAlignment="1">
      <alignment vertical="center"/>
    </xf>
    <xf numFmtId="9" fontId="82" fillId="0" borderId="0" xfId="31" applyFont="1" applyAlignment="1">
      <alignment vertical="center"/>
    </xf>
    <xf numFmtId="165" fontId="52" fillId="39" borderId="61" xfId="0" applyNumberFormat="1" applyFont="1" applyFill="1" applyBorder="1" applyAlignment="1">
      <alignment horizontal="center" vertical="center" wrapText="1"/>
    </xf>
    <xf numFmtId="165" fontId="52" fillId="39" borderId="45" xfId="0" applyNumberFormat="1" applyFont="1" applyFill="1" applyBorder="1" applyAlignment="1">
      <alignment horizontal="center" vertical="center" wrapText="1"/>
    </xf>
    <xf numFmtId="0" fontId="52" fillId="39" borderId="45" xfId="0" applyFont="1" applyFill="1" applyBorder="1" applyAlignment="1">
      <alignment horizontal="center" vertical="center" wrapText="1"/>
    </xf>
    <xf numFmtId="0" fontId="52" fillId="39" borderId="50" xfId="0" applyFont="1" applyFill="1" applyBorder="1" applyAlignment="1">
      <alignment horizontal="left" vertical="center" wrapText="1"/>
    </xf>
    <xf numFmtId="0" fontId="40" fillId="29" borderId="25" xfId="29" applyFont="1" applyFill="1" applyBorder="1" applyAlignment="1">
      <alignment vertical="center"/>
    </xf>
    <xf numFmtId="174" fontId="40" fillId="24" borderId="12" xfId="19" applyNumberFormat="1" applyFont="1" applyFill="1" applyBorder="1"/>
    <xf numFmtId="174" fontId="52" fillId="37" borderId="14" xfId="19" applyNumberFormat="1" applyFont="1" applyFill="1" applyBorder="1" applyAlignment="1">
      <alignment horizontal="center" vertical="center" wrapText="1"/>
    </xf>
    <xf numFmtId="4" fontId="52" fillId="37" borderId="16" xfId="19" applyNumberFormat="1" applyFont="1" applyFill="1" applyBorder="1" applyAlignment="1">
      <alignment horizontal="center" vertical="center" wrapText="1"/>
    </xf>
    <xf numFmtId="173" fontId="52" fillId="37" borderId="16" xfId="19" applyNumberFormat="1" applyFont="1" applyFill="1" applyBorder="1" applyAlignment="1">
      <alignment horizontal="center" vertical="center" wrapText="1"/>
    </xf>
    <xf numFmtId="9" fontId="52" fillId="37" borderId="14" xfId="58" quotePrefix="1" applyFont="1" applyFill="1" applyBorder="1" applyAlignment="1">
      <alignment horizontal="center" vertical="center" wrapText="1"/>
    </xf>
    <xf numFmtId="165" fontId="52" fillId="37" borderId="14" xfId="29" applyNumberFormat="1" applyFont="1" applyFill="1" applyBorder="1" applyAlignment="1">
      <alignment horizontal="center" vertical="center" wrapText="1"/>
    </xf>
    <xf numFmtId="165" fontId="52" fillId="37" borderId="14" xfId="0" applyNumberFormat="1" applyFont="1" applyFill="1" applyBorder="1" applyAlignment="1">
      <alignment horizontal="center" vertical="center" wrapText="1"/>
    </xf>
    <xf numFmtId="188" fontId="35" fillId="0" borderId="12" xfId="19" applyNumberFormat="1" applyFont="1" applyFill="1" applyBorder="1" applyAlignment="1">
      <alignment vertical="center"/>
    </xf>
    <xf numFmtId="0" fontId="35" fillId="0" borderId="62" xfId="0" applyFont="1" applyBorder="1" applyAlignment="1">
      <alignment horizontal="center" vertical="center"/>
    </xf>
    <xf numFmtId="174" fontId="49" fillId="0" borderId="0" xfId="19" applyNumberFormat="1" applyFont="1" applyAlignment="1">
      <alignment horizontal="center" vertical="center"/>
    </xf>
    <xf numFmtId="0" fontId="11" fillId="0" borderId="0" xfId="0" applyFont="1"/>
    <xf numFmtId="173" fontId="35" fillId="0" borderId="13" xfId="19" applyNumberFormat="1" applyFont="1" applyBorder="1" applyAlignment="1">
      <alignment vertical="center"/>
    </xf>
    <xf numFmtId="174" fontId="35" fillId="0" borderId="0" xfId="19" applyNumberFormat="1" applyFont="1" applyFill="1" applyBorder="1" applyAlignment="1">
      <alignment vertical="center"/>
    </xf>
    <xf numFmtId="174" fontId="40" fillId="0" borderId="0" xfId="19" applyNumberFormat="1" applyFont="1" applyFill="1" applyBorder="1" applyAlignment="1">
      <alignment vertical="center" wrapText="1"/>
    </xf>
    <xf numFmtId="165" fontId="35" fillId="0" borderId="0" xfId="110" applyNumberFormat="1" applyFont="1" applyAlignment="1">
      <alignment vertical="center"/>
    </xf>
    <xf numFmtId="174" fontId="69" fillId="0" borderId="0" xfId="19" applyNumberFormat="1" applyFont="1" applyFill="1" applyBorder="1" applyAlignment="1">
      <alignment vertical="center"/>
    </xf>
    <xf numFmtId="174" fontId="40" fillId="0" borderId="0" xfId="19" applyNumberFormat="1" applyFont="1" applyFill="1" applyBorder="1" applyAlignment="1">
      <alignment vertical="center"/>
    </xf>
    <xf numFmtId="174" fontId="35" fillId="0" borderId="0" xfId="19" applyNumberFormat="1" applyFont="1" applyFill="1" applyBorder="1" applyAlignment="1">
      <alignment vertical="center" wrapText="1"/>
    </xf>
    <xf numFmtId="0" fontId="65" fillId="0" borderId="0" xfId="0" applyFont="1" applyAlignment="1">
      <alignment wrapText="1"/>
    </xf>
    <xf numFmtId="167" fontId="11" fillId="0" borderId="0" xfId="19" applyFont="1" applyAlignment="1">
      <alignment vertical="center"/>
    </xf>
    <xf numFmtId="172" fontId="88" fillId="34" borderId="10" xfId="256" applyFont="1" applyFill="1" applyBorder="1" applyAlignment="1">
      <alignment vertical="center"/>
    </xf>
    <xf numFmtId="3" fontId="88" fillId="34" borderId="10" xfId="29" applyNumberFormat="1" applyFont="1" applyFill="1" applyBorder="1" applyAlignment="1">
      <alignment vertical="center"/>
    </xf>
    <xf numFmtId="167" fontId="88" fillId="34" borderId="10" xfId="19" applyFont="1" applyFill="1" applyBorder="1" applyAlignment="1">
      <alignment vertical="center"/>
    </xf>
    <xf numFmtId="188" fontId="34" fillId="0" borderId="0" xfId="29" applyNumberFormat="1" applyFont="1" applyAlignment="1">
      <alignment horizontal="center" vertical="center"/>
    </xf>
    <xf numFmtId="0" fontId="35" fillId="0" borderId="39" xfId="29" applyFont="1" applyBorder="1" applyAlignment="1">
      <alignment horizontal="center" vertical="center"/>
    </xf>
    <xf numFmtId="0" fontId="89" fillId="0" borderId="0" xfId="29" applyFont="1" applyAlignment="1">
      <alignment vertical="center"/>
    </xf>
    <xf numFmtId="0" fontId="88" fillId="0" borderId="0" xfId="29" applyFont="1" applyAlignment="1">
      <alignment vertical="center"/>
    </xf>
    <xf numFmtId="0" fontId="89" fillId="0" borderId="0" xfId="0" applyFont="1" applyAlignment="1">
      <alignment vertical="center"/>
    </xf>
    <xf numFmtId="0" fontId="90" fillId="0" borderId="0" xfId="0" applyFont="1" applyAlignment="1">
      <alignment horizontal="center" vertical="center"/>
    </xf>
    <xf numFmtId="174" fontId="89" fillId="0" borderId="0" xfId="19" applyNumberFormat="1" applyFont="1" applyBorder="1" applyAlignment="1">
      <alignment vertical="center"/>
    </xf>
    <xf numFmtId="174" fontId="89" fillId="0" borderId="0" xfId="19" applyNumberFormat="1" applyFont="1" applyAlignment="1">
      <alignment vertical="center"/>
    </xf>
    <xf numFmtId="174" fontId="88" fillId="0" borderId="0" xfId="19" applyNumberFormat="1" applyFont="1" applyAlignment="1">
      <alignment vertical="center"/>
    </xf>
    <xf numFmtId="174" fontId="53" fillId="0" borderId="0" xfId="19" applyNumberFormat="1" applyFont="1"/>
    <xf numFmtId="0" fontId="53" fillId="0" borderId="0" xfId="0" applyFont="1" applyAlignment="1">
      <alignment wrapText="1"/>
    </xf>
    <xf numFmtId="0" fontId="53" fillId="0" borderId="63" xfId="0" applyFont="1" applyBorder="1"/>
    <xf numFmtId="0" fontId="53" fillId="0" borderId="63" xfId="0" applyFont="1" applyBorder="1" applyAlignment="1">
      <alignment horizontal="center" vertical="center" shrinkToFit="1"/>
    </xf>
    <xf numFmtId="0" fontId="53" fillId="0" borderId="63" xfId="0" applyFont="1" applyBorder="1" applyAlignment="1">
      <alignment horizontal="left" vertical="center" shrinkToFit="1"/>
    </xf>
    <xf numFmtId="174" fontId="53" fillId="0" borderId="63" xfId="19" applyNumberFormat="1" applyFont="1" applyBorder="1"/>
    <xf numFmtId="174" fontId="53" fillId="0" borderId="63" xfId="0" applyNumberFormat="1" applyFont="1" applyBorder="1"/>
    <xf numFmtId="0" fontId="54" fillId="42" borderId="64" xfId="0" applyFont="1" applyFill="1" applyBorder="1" applyAlignment="1">
      <alignment horizontal="center" vertical="center"/>
    </xf>
    <xf numFmtId="174" fontId="54" fillId="42" borderId="65" xfId="19" applyNumberFormat="1" applyFont="1" applyFill="1" applyBorder="1" applyAlignment="1">
      <alignment horizontal="center" vertical="center"/>
    </xf>
    <xf numFmtId="174" fontId="54" fillId="42" borderId="65" xfId="19" applyNumberFormat="1" applyFont="1" applyFill="1" applyBorder="1" applyAlignment="1">
      <alignment horizontal="center" vertical="center" wrapText="1"/>
    </xf>
    <xf numFmtId="0" fontId="54" fillId="42" borderId="65" xfId="0" applyFont="1" applyFill="1" applyBorder="1" applyAlignment="1">
      <alignment horizontal="center" vertical="center" wrapText="1"/>
    </xf>
    <xf numFmtId="0" fontId="54" fillId="42" borderId="66" xfId="0" applyFont="1" applyFill="1" applyBorder="1" applyAlignment="1">
      <alignment horizontal="center" vertical="center" wrapText="1"/>
    </xf>
    <xf numFmtId="0" fontId="53" fillId="0" borderId="67" xfId="0" applyFont="1" applyBorder="1" applyAlignment="1">
      <alignment horizontal="center"/>
    </xf>
    <xf numFmtId="0" fontId="53" fillId="0" borderId="68" xfId="0" applyFont="1" applyBorder="1"/>
    <xf numFmtId="174" fontId="54" fillId="42" borderId="69" xfId="19" applyNumberFormat="1" applyFont="1" applyFill="1" applyBorder="1" applyAlignment="1">
      <alignment vertical="center"/>
    </xf>
    <xf numFmtId="174" fontId="54" fillId="42" borderId="70" xfId="19" applyNumberFormat="1" applyFont="1" applyFill="1" applyBorder="1" applyAlignment="1">
      <alignment vertical="center"/>
    </xf>
    <xf numFmtId="174" fontId="54" fillId="42" borderId="71" xfId="19" applyNumberFormat="1" applyFont="1" applyFill="1" applyBorder="1" applyAlignment="1">
      <alignment vertical="center"/>
    </xf>
    <xf numFmtId="167" fontId="36" fillId="0" borderId="0" xfId="19" applyFont="1" applyAlignment="1">
      <alignment vertical="center"/>
    </xf>
    <xf numFmtId="174" fontId="89" fillId="0" borderId="0" xfId="19" applyNumberFormat="1" applyFont="1" applyFill="1" applyBorder="1" applyAlignment="1">
      <alignment vertical="center"/>
    </xf>
    <xf numFmtId="174" fontId="88" fillId="0" borderId="0" xfId="19" applyNumberFormat="1" applyFont="1" applyFill="1" applyBorder="1" applyAlignment="1">
      <alignment vertical="center"/>
    </xf>
    <xf numFmtId="181" fontId="35" fillId="0" borderId="12" xfId="22" applyNumberFormat="1" applyFont="1" applyBorder="1" applyAlignment="1">
      <alignment vertical="center"/>
    </xf>
    <xf numFmtId="187" fontId="93" fillId="0" borderId="26" xfId="19" applyNumberFormat="1" applyFont="1" applyFill="1" applyBorder="1" applyAlignment="1">
      <alignment horizontal="left" wrapText="1"/>
    </xf>
    <xf numFmtId="174" fontId="36" fillId="0" borderId="0" xfId="19" applyNumberFormat="1" applyFont="1" applyAlignment="1">
      <alignment vertical="center"/>
    </xf>
    <xf numFmtId="0" fontId="54" fillId="38" borderId="14" xfId="0" applyFont="1" applyFill="1" applyBorder="1" applyAlignment="1">
      <alignment horizontal="center" vertical="center"/>
    </xf>
    <xf numFmtId="174" fontId="11" fillId="29" borderId="12" xfId="19" applyNumberFormat="1" applyFont="1" applyFill="1" applyBorder="1" applyAlignment="1">
      <alignment vertical="center"/>
    </xf>
    <xf numFmtId="9" fontId="11" fillId="29" borderId="12" xfId="0" applyNumberFormat="1" applyFont="1" applyFill="1" applyBorder="1" applyAlignment="1">
      <alignment vertical="center"/>
    </xf>
    <xf numFmtId="174" fontId="11" fillId="29" borderId="14" xfId="19" applyNumberFormat="1" applyFont="1" applyFill="1" applyBorder="1" applyAlignment="1">
      <alignment horizontal="center"/>
    </xf>
    <xf numFmtId="174" fontId="11" fillId="29" borderId="13" xfId="19" applyNumberFormat="1" applyFont="1" applyFill="1" applyBorder="1" applyAlignment="1">
      <alignment horizontal="center"/>
    </xf>
    <xf numFmtId="9" fontId="11" fillId="29" borderId="13" xfId="0" applyNumberFormat="1" applyFont="1" applyFill="1" applyBorder="1" applyAlignment="1">
      <alignment horizontal="center"/>
    </xf>
    <xf numFmtId="174" fontId="35" fillId="0" borderId="0" xfId="19" applyNumberFormat="1" applyFont="1" applyFill="1" applyBorder="1" applyAlignment="1">
      <alignment horizontal="center" vertical="center"/>
    </xf>
    <xf numFmtId="165" fontId="88" fillId="0" borderId="0" xfId="0" applyNumberFormat="1" applyFont="1" applyAlignment="1">
      <alignment vertical="center" wrapText="1"/>
    </xf>
    <xf numFmtId="165" fontId="88" fillId="0" borderId="0" xfId="0" applyNumberFormat="1" applyFont="1" applyAlignment="1">
      <alignment vertical="center"/>
    </xf>
    <xf numFmtId="165" fontId="89" fillId="0" borderId="0" xfId="0" applyNumberFormat="1" applyFont="1" applyAlignment="1">
      <alignment vertical="center" wrapText="1"/>
    </xf>
    <xf numFmtId="165" fontId="89" fillId="0" borderId="0" xfId="0" applyNumberFormat="1" applyFont="1" applyAlignment="1">
      <alignment vertical="center"/>
    </xf>
    <xf numFmtId="173" fontId="35" fillId="0" borderId="0" xfId="19" applyNumberFormat="1" applyFont="1" applyFill="1" applyBorder="1" applyAlignment="1">
      <alignment vertical="center"/>
    </xf>
    <xf numFmtId="0" fontId="35" fillId="0" borderId="0" xfId="110" applyFont="1" applyAlignment="1">
      <alignment vertical="center"/>
    </xf>
    <xf numFmtId="174" fontId="40" fillId="0" borderId="0" xfId="19" applyNumberFormat="1" applyFont="1" applyFill="1" applyBorder="1" applyAlignment="1">
      <alignment horizontal="center" vertical="center"/>
    </xf>
    <xf numFmtId="165" fontId="35" fillId="0" borderId="0" xfId="110" applyNumberFormat="1" applyFont="1" applyAlignment="1">
      <alignment horizontal="center" vertical="center"/>
    </xf>
    <xf numFmtId="175" fontId="35" fillId="0" borderId="0" xfId="110" applyNumberFormat="1" applyFont="1" applyAlignment="1">
      <alignment horizontal="center" vertical="center"/>
    </xf>
    <xf numFmtId="174" fontId="35" fillId="0" borderId="0" xfId="110" applyNumberFormat="1" applyFont="1" applyAlignment="1">
      <alignment vertical="center"/>
    </xf>
    <xf numFmtId="4" fontId="35" fillId="0" borderId="0" xfId="19" applyNumberFormat="1" applyFont="1" applyFill="1" applyBorder="1" applyAlignment="1">
      <alignment horizontal="center" vertical="center"/>
    </xf>
    <xf numFmtId="173" fontId="35" fillId="0" borderId="0" xfId="19" applyNumberFormat="1" applyFont="1" applyFill="1" applyBorder="1" applyAlignment="1">
      <alignment horizontal="center" vertical="center"/>
    </xf>
    <xf numFmtId="174" fontId="35" fillId="0" borderId="0" xfId="19" applyNumberFormat="1" applyFont="1" applyFill="1" applyBorder="1" applyAlignment="1">
      <alignment horizontal="left" vertical="center"/>
    </xf>
    <xf numFmtId="165" fontId="40" fillId="0" borderId="0" xfId="110" applyNumberFormat="1" applyFont="1" applyAlignment="1">
      <alignment vertical="center"/>
    </xf>
    <xf numFmtId="165" fontId="40" fillId="0" borderId="0" xfId="110" applyNumberFormat="1" applyFont="1" applyAlignment="1">
      <alignment horizontal="center" vertical="center"/>
    </xf>
    <xf numFmtId="177" fontId="35" fillId="24" borderId="10" xfId="58" applyNumberFormat="1" applyFont="1" applyFill="1" applyBorder="1" applyAlignment="1">
      <alignment vertical="center"/>
    </xf>
    <xf numFmtId="174" fontId="70" fillId="0" borderId="0" xfId="60" applyNumberFormat="1" applyFont="1" applyAlignment="1">
      <alignment vertical="center"/>
    </xf>
    <xf numFmtId="174" fontId="40" fillId="27" borderId="75" xfId="60" applyNumberFormat="1" applyFont="1" applyFill="1" applyBorder="1" applyAlignment="1">
      <alignment horizontal="center" vertical="center"/>
    </xf>
    <xf numFmtId="0" fontId="40" fillId="0" borderId="18" xfId="29" applyFont="1" applyBorder="1" applyAlignment="1">
      <alignment vertical="center"/>
    </xf>
    <xf numFmtId="174" fontId="35" fillId="0" borderId="20" xfId="60" applyNumberFormat="1" applyFont="1" applyBorder="1" applyAlignment="1">
      <alignment vertical="center"/>
    </xf>
    <xf numFmtId="174" fontId="35" fillId="0" borderId="37" xfId="60" applyNumberFormat="1" applyFont="1" applyBorder="1" applyAlignment="1">
      <alignment vertical="center"/>
    </xf>
    <xf numFmtId="178" fontId="35" fillId="0" borderId="20" xfId="63" applyNumberFormat="1" applyFont="1" applyBorder="1" applyAlignment="1">
      <alignment vertical="center"/>
    </xf>
    <xf numFmtId="10" fontId="40" fillId="32" borderId="30" xfId="62" applyNumberFormat="1" applyFont="1" applyFill="1" applyBorder="1" applyAlignment="1">
      <alignment vertical="center"/>
    </xf>
    <xf numFmtId="178" fontId="35" fillId="0" borderId="18" xfId="63" applyNumberFormat="1" applyFont="1" applyBorder="1" applyAlignment="1">
      <alignment vertical="center"/>
    </xf>
    <xf numFmtId="164" fontId="35" fillId="0" borderId="18" xfId="63" applyNumberFormat="1" applyFont="1" applyBorder="1" applyAlignment="1">
      <alignment vertical="center"/>
    </xf>
    <xf numFmtId="10" fontId="35" fillId="24" borderId="75" xfId="58" applyNumberFormat="1" applyFont="1" applyFill="1" applyBorder="1" applyAlignment="1">
      <alignment vertical="center"/>
    </xf>
    <xf numFmtId="185" fontId="35" fillId="0" borderId="20" xfId="256" applyNumberFormat="1" applyFont="1" applyBorder="1" applyAlignment="1">
      <alignment vertical="center"/>
    </xf>
    <xf numFmtId="174" fontId="35" fillId="0" borderId="20" xfId="19" applyNumberFormat="1" applyFont="1" applyBorder="1" applyAlignment="1">
      <alignment vertical="center"/>
    </xf>
    <xf numFmtId="174" fontId="35" fillId="29" borderId="30" xfId="19" applyNumberFormat="1" applyFont="1" applyFill="1" applyBorder="1" applyAlignment="1">
      <alignment vertical="center"/>
    </xf>
    <xf numFmtId="174" fontId="35" fillId="0" borderId="30" xfId="19" applyNumberFormat="1" applyFont="1" applyBorder="1" applyAlignment="1">
      <alignment vertical="center"/>
    </xf>
    <xf numFmtId="9" fontId="35" fillId="24" borderId="75" xfId="58" applyFont="1" applyFill="1" applyBorder="1" applyAlignment="1">
      <alignment vertical="center"/>
    </xf>
    <xf numFmtId="9" fontId="35" fillId="24" borderId="30" xfId="58" applyFont="1" applyFill="1" applyBorder="1" applyAlignment="1">
      <alignment vertical="center"/>
    </xf>
    <xf numFmtId="174" fontId="35" fillId="0" borderId="20" xfId="19" applyNumberFormat="1" applyFont="1" applyFill="1" applyBorder="1" applyAlignment="1">
      <alignment vertical="center"/>
    </xf>
    <xf numFmtId="174" fontId="35" fillId="0" borderId="18" xfId="60" applyNumberFormat="1" applyFont="1" applyBorder="1" applyAlignment="1">
      <alignment vertical="center"/>
    </xf>
    <xf numFmtId="0" fontId="40" fillId="0" borderId="20" xfId="29" applyFont="1" applyBorder="1" applyAlignment="1">
      <alignment vertical="center"/>
    </xf>
    <xf numFmtId="178" fontId="35" fillId="29" borderId="20" xfId="56" applyNumberFormat="1" applyFont="1" applyFill="1" applyBorder="1" applyAlignment="1">
      <alignment vertical="center"/>
    </xf>
    <xf numFmtId="9" fontId="35" fillId="24" borderId="20" xfId="58" applyFont="1" applyFill="1" applyBorder="1" applyAlignment="1">
      <alignment vertical="center"/>
    </xf>
    <xf numFmtId="178" fontId="35" fillId="0" borderId="30" xfId="63" applyNumberFormat="1" applyFont="1" applyBorder="1" applyAlignment="1">
      <alignment vertical="center"/>
    </xf>
    <xf numFmtId="178" fontId="35" fillId="0" borderId="20" xfId="63" applyNumberFormat="1" applyFont="1" applyFill="1" applyBorder="1" applyAlignment="1">
      <alignment vertical="center"/>
    </xf>
    <xf numFmtId="178" fontId="35" fillId="0" borderId="20" xfId="56" applyNumberFormat="1" applyFont="1" applyBorder="1" applyAlignment="1">
      <alignment vertical="center"/>
    </xf>
    <xf numFmtId="174" fontId="40" fillId="27" borderId="47" xfId="60" applyNumberFormat="1" applyFont="1" applyFill="1" applyBorder="1" applyAlignment="1">
      <alignment horizontal="center" vertical="center"/>
    </xf>
    <xf numFmtId="174" fontId="40" fillId="27" borderId="38" xfId="60" applyNumberFormat="1" applyFont="1" applyFill="1" applyBorder="1" applyAlignment="1">
      <alignment horizontal="center" vertical="center" wrapText="1"/>
    </xf>
    <xf numFmtId="0" fontId="40" fillId="0" borderId="43" xfId="29" applyFont="1" applyBorder="1" applyAlignment="1">
      <alignment vertical="center"/>
    </xf>
    <xf numFmtId="174" fontId="40" fillId="0" borderId="74" xfId="60" applyNumberFormat="1" applyFont="1" applyBorder="1" applyAlignment="1">
      <alignment vertical="center"/>
    </xf>
    <xf numFmtId="174" fontId="40" fillId="0" borderId="39" xfId="60" applyNumberFormat="1" applyFont="1" applyBorder="1" applyAlignment="1">
      <alignment vertical="center"/>
    </xf>
    <xf numFmtId="174" fontId="40" fillId="0" borderId="41" xfId="60" applyNumberFormat="1" applyFont="1" applyBorder="1" applyAlignment="1">
      <alignment vertical="center"/>
    </xf>
    <xf numFmtId="0" fontId="40" fillId="0" borderId="74" xfId="29" applyFont="1" applyBorder="1" applyAlignment="1">
      <alignment vertical="center"/>
    </xf>
    <xf numFmtId="174" fontId="40" fillId="0" borderId="42" xfId="60" applyNumberFormat="1" applyFont="1" applyBorder="1" applyAlignment="1">
      <alignment vertical="center"/>
    </xf>
    <xf numFmtId="178" fontId="40" fillId="0" borderId="39" xfId="63" applyNumberFormat="1" applyFont="1" applyBorder="1" applyAlignment="1">
      <alignment vertical="center"/>
    </xf>
    <xf numFmtId="178" fontId="40" fillId="0" borderId="41" xfId="63" applyNumberFormat="1" applyFont="1" applyBorder="1" applyAlignment="1">
      <alignment vertical="center"/>
    </xf>
    <xf numFmtId="10" fontId="40" fillId="32" borderId="17" xfId="62" applyNumberFormat="1" applyFont="1" applyFill="1" applyBorder="1" applyAlignment="1">
      <alignment vertical="center"/>
    </xf>
    <xf numFmtId="10" fontId="40" fillId="32" borderId="73" xfId="62" applyNumberFormat="1" applyFont="1" applyFill="1" applyBorder="1" applyAlignment="1">
      <alignment vertical="center"/>
    </xf>
    <xf numFmtId="178" fontId="40" fillId="0" borderId="43" xfId="63" applyNumberFormat="1" applyFont="1" applyBorder="1" applyAlignment="1">
      <alignment vertical="center"/>
    </xf>
    <xf numFmtId="178" fontId="40" fillId="0" borderId="74" xfId="63" applyNumberFormat="1" applyFont="1" applyBorder="1" applyAlignment="1">
      <alignment vertical="center"/>
    </xf>
    <xf numFmtId="164" fontId="40" fillId="0" borderId="43" xfId="63" applyNumberFormat="1" applyFont="1" applyBorder="1" applyAlignment="1">
      <alignment vertical="center"/>
    </xf>
    <xf numFmtId="10" fontId="40" fillId="24" borderId="47" xfId="58" applyNumberFormat="1" applyFont="1" applyFill="1" applyBorder="1" applyAlignment="1">
      <alignment vertical="center"/>
    </xf>
    <xf numFmtId="10" fontId="40" fillId="24" borderId="38" xfId="58" applyNumberFormat="1" applyFont="1" applyFill="1" applyBorder="1" applyAlignment="1">
      <alignment vertical="center"/>
    </xf>
    <xf numFmtId="174" fontId="40" fillId="0" borderId="39" xfId="19" applyNumberFormat="1" applyFont="1" applyBorder="1" applyAlignment="1">
      <alignment vertical="center"/>
    </xf>
    <xf numFmtId="174" fontId="40" fillId="29" borderId="17" xfId="19" applyNumberFormat="1" applyFont="1" applyFill="1" applyBorder="1" applyAlignment="1">
      <alignment vertical="center"/>
    </xf>
    <xf numFmtId="174" fontId="40" fillId="29" borderId="73" xfId="19" applyNumberFormat="1" applyFont="1" applyFill="1" applyBorder="1" applyAlignment="1">
      <alignment vertical="center"/>
    </xf>
    <xf numFmtId="174" fontId="40" fillId="0" borderId="17" xfId="19" applyNumberFormat="1" applyFont="1" applyBorder="1" applyAlignment="1">
      <alignment vertical="center"/>
    </xf>
    <xf numFmtId="174" fontId="40" fillId="0" borderId="73" xfId="19" applyNumberFormat="1" applyFont="1" applyBorder="1" applyAlignment="1">
      <alignment vertical="center"/>
    </xf>
    <xf numFmtId="9" fontId="40" fillId="24" borderId="47" xfId="58" applyFont="1" applyFill="1" applyBorder="1" applyAlignment="1">
      <alignment vertical="center"/>
    </xf>
    <xf numFmtId="9" fontId="40" fillId="24" borderId="38" xfId="58" applyFont="1" applyFill="1" applyBorder="1" applyAlignment="1">
      <alignment vertical="center"/>
    </xf>
    <xf numFmtId="182" fontId="40" fillId="0" borderId="41" xfId="19" applyNumberFormat="1" applyFont="1" applyBorder="1" applyAlignment="1">
      <alignment vertical="center"/>
    </xf>
    <xf numFmtId="0" fontId="40" fillId="24" borderId="17" xfId="58" applyNumberFormat="1" applyFont="1" applyFill="1" applyBorder="1" applyAlignment="1">
      <alignment vertical="center"/>
    </xf>
    <xf numFmtId="9" fontId="40" fillId="24" borderId="73" xfId="58" applyFont="1" applyFill="1" applyBorder="1" applyAlignment="1">
      <alignment vertical="center"/>
    </xf>
    <xf numFmtId="174" fontId="40" fillId="0" borderId="41" xfId="60" applyNumberFormat="1" applyFont="1" applyFill="1" applyBorder="1" applyAlignment="1">
      <alignment vertical="center"/>
    </xf>
    <xf numFmtId="9" fontId="40" fillId="24" borderId="17" xfId="58" applyFont="1" applyFill="1" applyBorder="1" applyAlignment="1">
      <alignment vertical="center"/>
    </xf>
    <xf numFmtId="174" fontId="40" fillId="0" borderId="43" xfId="60" applyNumberFormat="1" applyFont="1" applyBorder="1" applyAlignment="1">
      <alignment vertical="center"/>
    </xf>
    <xf numFmtId="0" fontId="40" fillId="0" borderId="39" xfId="29" applyFont="1" applyBorder="1" applyAlignment="1">
      <alignment vertical="center"/>
    </xf>
    <xf numFmtId="0" fontId="40" fillId="0" borderId="41" xfId="29" applyFont="1" applyBorder="1" applyAlignment="1">
      <alignment vertical="center"/>
    </xf>
    <xf numFmtId="178" fontId="40" fillId="29" borderId="39" xfId="56" applyNumberFormat="1" applyFont="1" applyFill="1" applyBorder="1" applyAlignment="1">
      <alignment vertical="center"/>
    </xf>
    <xf numFmtId="9" fontId="40" fillId="24" borderId="39" xfId="58" applyFont="1" applyFill="1" applyBorder="1" applyAlignment="1">
      <alignment vertical="center"/>
    </xf>
    <xf numFmtId="9" fontId="40" fillId="24" borderId="41" xfId="58" applyFont="1" applyFill="1" applyBorder="1" applyAlignment="1">
      <alignment vertical="center"/>
    </xf>
    <xf numFmtId="178" fontId="40" fillId="0" borderId="73" xfId="63" applyNumberFormat="1" applyFont="1" applyBorder="1" applyAlignment="1">
      <alignment vertical="center"/>
    </xf>
    <xf numFmtId="178" fontId="40" fillId="0" borderId="41" xfId="63" applyNumberFormat="1" applyFont="1" applyFill="1" applyBorder="1" applyAlignment="1">
      <alignment vertical="center"/>
    </xf>
    <xf numFmtId="9" fontId="35" fillId="24" borderId="17" xfId="58" applyFont="1" applyFill="1" applyBorder="1" applyAlignment="1">
      <alignment vertical="center"/>
    </xf>
    <xf numFmtId="9" fontId="35" fillId="24" borderId="73" xfId="58" applyFont="1" applyFill="1" applyBorder="1" applyAlignment="1">
      <alignment vertical="center"/>
    </xf>
    <xf numFmtId="178" fontId="40" fillId="0" borderId="39" xfId="56" applyNumberFormat="1" applyFont="1" applyBorder="1" applyAlignment="1">
      <alignment vertical="center"/>
    </xf>
    <xf numFmtId="3" fontId="35" fillId="0" borderId="56" xfId="0" applyNumberFormat="1" applyFont="1" applyBorder="1" applyAlignment="1">
      <alignment horizontal="right" vertical="center"/>
    </xf>
    <xf numFmtId="174" fontId="35" fillId="0" borderId="56" xfId="19" applyNumberFormat="1" applyFont="1" applyBorder="1" applyAlignment="1">
      <alignment horizontal="right" vertical="center"/>
    </xf>
    <xf numFmtId="174" fontId="40" fillId="42" borderId="11" xfId="19" applyNumberFormat="1" applyFont="1" applyFill="1" applyBorder="1" applyAlignment="1">
      <alignment horizontal="center" vertical="center"/>
    </xf>
    <xf numFmtId="174" fontId="40" fillId="42" borderId="11" xfId="19" applyNumberFormat="1" applyFont="1" applyFill="1" applyBorder="1" applyAlignment="1">
      <alignment horizontal="right" vertical="center"/>
    </xf>
    <xf numFmtId="174" fontId="35" fillId="0" borderId="58" xfId="19" applyNumberFormat="1" applyFont="1" applyBorder="1" applyAlignment="1">
      <alignment horizontal="right" vertical="center"/>
    </xf>
    <xf numFmtId="0" fontId="35" fillId="0" borderId="34" xfId="0" applyFont="1" applyBorder="1" applyAlignment="1">
      <alignment horizontal="center" vertical="center"/>
    </xf>
    <xf numFmtId="0" fontId="35" fillId="0" borderId="56" xfId="0" applyFont="1" applyBorder="1" applyAlignment="1">
      <alignment horizontal="left" vertical="center" wrapText="1"/>
    </xf>
    <xf numFmtId="3" fontId="35" fillId="0" borderId="56" xfId="0" applyNumberFormat="1" applyFont="1" applyBorder="1" applyAlignment="1">
      <alignment horizontal="left" vertical="center"/>
    </xf>
    <xf numFmtId="3" fontId="35" fillId="0" borderId="56" xfId="0" applyNumberFormat="1" applyFont="1" applyBorder="1" applyAlignment="1">
      <alignment horizontal="left" vertical="center" wrapText="1"/>
    </xf>
    <xf numFmtId="174" fontId="35" fillId="0" borderId="56" xfId="19" applyNumberFormat="1" applyFont="1" applyBorder="1" applyAlignment="1">
      <alignment horizontal="center" vertical="center"/>
    </xf>
    <xf numFmtId="167" fontId="79" fillId="0" borderId="0" xfId="19" applyFont="1" applyAlignment="1">
      <alignment horizontal="center" vertical="center"/>
    </xf>
    <xf numFmtId="3" fontId="49" fillId="0" borderId="0" xfId="0" applyNumberFormat="1" applyFont="1" applyAlignment="1">
      <alignment horizontal="center" vertical="center"/>
    </xf>
    <xf numFmtId="174" fontId="35" fillId="0" borderId="0" xfId="19" applyNumberFormat="1" applyFont="1" applyFill="1" applyAlignment="1">
      <alignment vertical="center"/>
    </xf>
    <xf numFmtId="9" fontId="11" fillId="29" borderId="14" xfId="31" applyFont="1" applyFill="1" applyBorder="1" applyAlignment="1">
      <alignment horizontal="center"/>
    </xf>
    <xf numFmtId="9" fontId="11" fillId="29" borderId="40" xfId="31" applyFont="1" applyFill="1" applyBorder="1" applyAlignment="1">
      <alignment horizontal="center"/>
    </xf>
    <xf numFmtId="9" fontId="11" fillId="29" borderId="13" xfId="31" applyFont="1" applyFill="1" applyBorder="1" applyAlignment="1">
      <alignment horizontal="center"/>
    </xf>
    <xf numFmtId="167" fontId="35" fillId="0" borderId="0" xfId="19" applyFont="1" applyAlignment="1">
      <alignment vertical="center" wrapText="1"/>
    </xf>
    <xf numFmtId="9" fontId="0" fillId="0" borderId="0" xfId="31" applyFont="1"/>
    <xf numFmtId="174" fontId="88" fillId="42" borderId="12" xfId="29" applyNumberFormat="1" applyFont="1" applyFill="1" applyBorder="1" applyAlignment="1">
      <alignment horizontal="center" vertical="center" wrapText="1"/>
    </xf>
    <xf numFmtId="174" fontId="35" fillId="0" borderId="12" xfId="19" applyNumberFormat="1" applyFont="1" applyBorder="1" applyAlignment="1">
      <alignment vertical="center" wrapText="1"/>
    </xf>
    <xf numFmtId="0" fontId="0" fillId="0" borderId="0" xfId="0" applyAlignment="1">
      <alignment horizontal="right"/>
    </xf>
    <xf numFmtId="174" fontId="88" fillId="31" borderId="12" xfId="29" applyNumberFormat="1" applyFont="1" applyFill="1" applyBorder="1" applyAlignment="1">
      <alignment horizontal="center" vertical="center" wrapText="1"/>
    </xf>
    <xf numFmtId="9" fontId="35" fillId="31" borderId="12" xfId="31" applyFont="1" applyFill="1" applyBorder="1" applyAlignment="1">
      <alignment vertical="center" wrapText="1"/>
    </xf>
    <xf numFmtId="0" fontId="11" fillId="0" borderId="0" xfId="0" applyFont="1" applyAlignment="1">
      <alignment horizontal="right"/>
    </xf>
    <xf numFmtId="9" fontId="0" fillId="0" borderId="0" xfId="31" applyFont="1" applyAlignment="1">
      <alignment horizontal="right"/>
    </xf>
    <xf numFmtId="0" fontId="0" fillId="0" borderId="12" xfId="0" applyBorder="1" applyAlignment="1">
      <alignment horizontal="right"/>
    </xf>
    <xf numFmtId="0" fontId="11" fillId="0" borderId="12" xfId="0" applyFont="1" applyBorder="1" applyAlignment="1">
      <alignment horizontal="right"/>
    </xf>
    <xf numFmtId="174" fontId="0" fillId="0" borderId="12" xfId="19" applyNumberFormat="1" applyFont="1" applyBorder="1" applyAlignment="1">
      <alignment horizontal="right"/>
    </xf>
    <xf numFmtId="174" fontId="0" fillId="0" borderId="12" xfId="0" applyNumberFormat="1" applyBorder="1" applyAlignment="1">
      <alignment horizontal="right"/>
    </xf>
    <xf numFmtId="9" fontId="0" fillId="0" borderId="12" xfId="31" applyFont="1" applyBorder="1" applyAlignment="1">
      <alignment horizontal="right"/>
    </xf>
    <xf numFmtId="9" fontId="57" fillId="0" borderId="0" xfId="31" applyFont="1" applyAlignment="1">
      <alignment vertical="center"/>
    </xf>
    <xf numFmtId="0" fontId="34" fillId="0" borderId="12" xfId="0" applyFont="1" applyBorder="1" applyAlignment="1">
      <alignment horizontal="center" vertical="center"/>
    </xf>
    <xf numFmtId="0" fontId="0" fillId="0" borderId="0" xfId="0" quotePrefix="1"/>
    <xf numFmtId="0" fontId="34" fillId="0" borderId="0" xfId="0" applyFont="1"/>
    <xf numFmtId="0" fontId="98" fillId="0" borderId="0" xfId="0" applyFont="1"/>
    <xf numFmtId="0" fontId="11" fillId="0" borderId="0" xfId="0" quotePrefix="1" applyFont="1"/>
    <xf numFmtId="0" fontId="99" fillId="0" borderId="0" xfId="0" applyFont="1"/>
    <xf numFmtId="174" fontId="70" fillId="0" borderId="12" xfId="19" applyNumberFormat="1" applyFont="1" applyBorder="1" applyAlignment="1">
      <alignment vertical="center" wrapText="1"/>
    </xf>
    <xf numFmtId="174" fontId="97" fillId="0" borderId="12" xfId="19" applyNumberFormat="1" applyFont="1" applyBorder="1" applyAlignment="1">
      <alignment horizontal="right"/>
    </xf>
    <xf numFmtId="174" fontId="0" fillId="0" borderId="12" xfId="0" applyNumberFormat="1" applyBorder="1" applyAlignment="1">
      <alignment horizontal="center"/>
    </xf>
    <xf numFmtId="0" fontId="34" fillId="0" borderId="12" xfId="0" applyFont="1" applyBorder="1" applyAlignment="1">
      <alignment horizontal="center" vertical="center" wrapText="1"/>
    </xf>
    <xf numFmtId="9" fontId="11" fillId="0" borderId="12" xfId="31" applyFont="1" applyBorder="1" applyAlignment="1">
      <alignment horizontal="center"/>
    </xf>
    <xf numFmtId="9" fontId="34" fillId="0" borderId="12" xfId="31" applyFont="1" applyBorder="1" applyAlignment="1">
      <alignment horizontal="center"/>
    </xf>
    <xf numFmtId="174" fontId="97" fillId="0" borderId="12" xfId="0" applyNumberFormat="1" applyFont="1" applyBorder="1" applyAlignment="1">
      <alignment horizontal="center"/>
    </xf>
    <xf numFmtId="9" fontId="0" fillId="0" borderId="12" xfId="31" applyFont="1" applyBorder="1"/>
    <xf numFmtId="0" fontId="0" fillId="0" borderId="0" xfId="0" applyAlignment="1">
      <alignment horizontal="right" wrapText="1"/>
    </xf>
    <xf numFmtId="0" fontId="35" fillId="0" borderId="44" xfId="0" applyFont="1" applyBorder="1" applyAlignment="1">
      <alignment horizontal="center" vertical="center"/>
    </xf>
    <xf numFmtId="0" fontId="35" fillId="0" borderId="58" xfId="0" applyFont="1" applyBorder="1" applyAlignment="1">
      <alignment horizontal="left" vertical="center" wrapText="1"/>
    </xf>
    <xf numFmtId="3" fontId="35" fillId="0" borderId="58" xfId="0" applyNumberFormat="1" applyFont="1" applyBorder="1" applyAlignment="1">
      <alignment horizontal="left" vertical="center" wrapText="1"/>
    </xf>
    <xf numFmtId="174" fontId="35" fillId="0" borderId="58" xfId="19" applyNumberFormat="1" applyFont="1" applyBorder="1" applyAlignment="1">
      <alignment horizontal="center" vertical="center"/>
    </xf>
    <xf numFmtId="0" fontId="94" fillId="36" borderId="12" xfId="0" applyFont="1" applyFill="1" applyBorder="1" applyAlignment="1">
      <alignment horizontal="center" vertical="center" wrapText="1"/>
    </xf>
    <xf numFmtId="0" fontId="52" fillId="36" borderId="12" xfId="0" applyFont="1" applyFill="1" applyBorder="1" applyAlignment="1">
      <alignment horizontal="center" vertical="center" wrapText="1"/>
    </xf>
    <xf numFmtId="0" fontId="89" fillId="0" borderId="31" xfId="29" applyFont="1" applyBorder="1" applyAlignment="1">
      <alignment horizontal="center" vertical="center"/>
    </xf>
    <xf numFmtId="167" fontId="57" fillId="0" borderId="0" xfId="61" applyNumberFormat="1" applyFont="1" applyAlignment="1">
      <alignment vertical="center"/>
    </xf>
    <xf numFmtId="0" fontId="95" fillId="0" borderId="0" xfId="61" applyFont="1" applyAlignment="1">
      <alignment vertical="center"/>
    </xf>
    <xf numFmtId="0" fontId="96" fillId="0" borderId="0" xfId="61" applyFont="1" applyAlignment="1">
      <alignment vertical="center"/>
    </xf>
    <xf numFmtId="0" fontId="40" fillId="34" borderId="47" xfId="29" applyFont="1" applyFill="1" applyBorder="1" applyAlignment="1">
      <alignment horizontal="center" vertical="center" wrapText="1"/>
    </xf>
    <xf numFmtId="0" fontId="40" fillId="34" borderId="11" xfId="29" applyFont="1" applyFill="1" applyBorder="1" applyAlignment="1">
      <alignment horizontal="center" vertical="center" wrapText="1"/>
    </xf>
    <xf numFmtId="4" fontId="40" fillId="34" borderId="11" xfId="29" applyNumberFormat="1" applyFont="1" applyFill="1" applyBorder="1" applyAlignment="1">
      <alignment horizontal="center" vertical="center" wrapText="1"/>
    </xf>
    <xf numFmtId="3" fontId="40" fillId="34" borderId="11" xfId="29" applyNumberFormat="1" applyFont="1" applyFill="1" applyBorder="1" applyAlignment="1">
      <alignment horizontal="center" vertical="center" wrapText="1"/>
    </xf>
    <xf numFmtId="175" fontId="40" fillId="34" borderId="11" xfId="29" applyNumberFormat="1" applyFont="1" applyFill="1" applyBorder="1" applyAlignment="1">
      <alignment horizontal="center" vertical="center" wrapText="1"/>
    </xf>
    <xf numFmtId="188" fontId="11" fillId="0" borderId="0" xfId="29" applyNumberFormat="1" applyAlignment="1">
      <alignment vertical="center"/>
    </xf>
    <xf numFmtId="172" fontId="79" fillId="0" borderId="0" xfId="29" applyNumberFormat="1" applyFont="1" applyAlignment="1">
      <alignment horizontal="center" vertical="center"/>
    </xf>
    <xf numFmtId="0" fontId="34" fillId="0" borderId="0" xfId="29" applyFont="1" applyAlignment="1">
      <alignment horizontal="center" vertical="center"/>
    </xf>
    <xf numFmtId="0" fontId="11" fillId="0" borderId="0" xfId="29" applyAlignment="1">
      <alignment horizontal="center" vertical="center"/>
    </xf>
    <xf numFmtId="0" fontId="50" fillId="0" borderId="0" xfId="29" applyFont="1" applyAlignment="1">
      <alignment horizontal="center" vertical="center" wrapText="1"/>
    </xf>
    <xf numFmtId="0" fontId="88" fillId="34" borderId="35" xfId="29" applyFont="1" applyFill="1" applyBorder="1" applyAlignment="1">
      <alignment horizontal="center" vertical="center"/>
    </xf>
    <xf numFmtId="173" fontId="36" fillId="0" borderId="0" xfId="19" applyNumberFormat="1" applyFont="1" applyAlignment="1">
      <alignment vertical="center"/>
    </xf>
    <xf numFmtId="173" fontId="36" fillId="0" borderId="0" xfId="19" applyNumberFormat="1" applyFont="1" applyAlignment="1">
      <alignment horizontal="center" vertical="center"/>
    </xf>
    <xf numFmtId="179" fontId="35" fillId="0" borderId="0" xfId="855" applyFont="1" applyAlignment="1">
      <alignment vertical="center"/>
    </xf>
    <xf numFmtId="185" fontId="35" fillId="0" borderId="14" xfId="172" applyNumberFormat="1" applyFont="1" applyBorder="1" applyAlignment="1">
      <alignment vertical="center"/>
    </xf>
    <xf numFmtId="185" fontId="35" fillId="0" borderId="12" xfId="172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0" fontId="54" fillId="43" borderId="12" xfId="0" applyFont="1" applyFill="1" applyBorder="1" applyAlignment="1">
      <alignment horizontal="center" vertical="center" wrapText="1"/>
    </xf>
    <xf numFmtId="0" fontId="11" fillId="0" borderId="76" xfId="0" applyFont="1" applyBorder="1" applyAlignment="1">
      <alignment vertical="center"/>
    </xf>
    <xf numFmtId="37" fontId="89" fillId="0" borderId="0" xfId="22" applyNumberFormat="1" applyFont="1" applyAlignment="1">
      <alignment vertical="center"/>
    </xf>
    <xf numFmtId="37" fontId="88" fillId="0" borderId="0" xfId="22" applyNumberFormat="1" applyFont="1" applyAlignment="1">
      <alignment vertical="center"/>
    </xf>
    <xf numFmtId="0" fontId="88" fillId="0" borderId="0" xfId="0" applyFont="1" applyAlignment="1">
      <alignment vertical="center"/>
    </xf>
    <xf numFmtId="174" fontId="101" fillId="0" borderId="0" xfId="19" applyNumberFormat="1" applyFont="1" applyBorder="1" applyAlignment="1">
      <alignment horizontal="center" vertical="center"/>
    </xf>
    <xf numFmtId="0" fontId="101" fillId="0" borderId="0" xfId="0" applyFont="1" applyAlignment="1">
      <alignment horizontal="center" vertical="center"/>
    </xf>
    <xf numFmtId="174" fontId="91" fillId="0" borderId="0" xfId="19" applyNumberFormat="1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11" fillId="29" borderId="14" xfId="0" applyFont="1" applyFill="1" applyBorder="1" applyAlignment="1">
      <alignment horizontal="center" vertical="center" wrapText="1"/>
    </xf>
    <xf numFmtId="0" fontId="11" fillId="29" borderId="12" xfId="0" applyFont="1" applyFill="1" applyBorder="1" applyAlignment="1">
      <alignment horizontal="center" vertical="center" wrapText="1"/>
    </xf>
    <xf numFmtId="174" fontId="11" fillId="0" borderId="12" xfId="0" applyNumberFormat="1" applyFont="1" applyBorder="1" applyAlignment="1">
      <alignment horizontal="center" vertical="center"/>
    </xf>
    <xf numFmtId="9" fontId="11" fillId="0" borderId="12" xfId="31" applyFont="1" applyBorder="1" applyAlignment="1">
      <alignment horizontal="center" vertical="center"/>
    </xf>
    <xf numFmtId="177" fontId="40" fillId="0" borderId="10" xfId="31" applyNumberFormat="1" applyFont="1" applyBorder="1" applyAlignment="1">
      <alignment vertical="center"/>
    </xf>
    <xf numFmtId="10" fontId="35" fillId="24" borderId="10" xfId="31" applyNumberFormat="1" applyFont="1" applyFill="1" applyBorder="1" applyAlignment="1">
      <alignment vertical="center"/>
    </xf>
    <xf numFmtId="10" fontId="40" fillId="24" borderId="17" xfId="31" applyNumberFormat="1" applyFont="1" applyFill="1" applyBorder="1" applyAlignment="1">
      <alignment vertical="center"/>
    </xf>
    <xf numFmtId="10" fontId="40" fillId="24" borderId="73" xfId="31" applyNumberFormat="1" applyFont="1" applyFill="1" applyBorder="1" applyAlignment="1">
      <alignment vertical="center"/>
    </xf>
    <xf numFmtId="187" fontId="93" fillId="0" borderId="0" xfId="19" applyNumberFormat="1" applyFont="1" applyFill="1" applyBorder="1" applyAlignment="1">
      <alignment horizontal="left" wrapText="1"/>
    </xf>
    <xf numFmtId="174" fontId="35" fillId="0" borderId="0" xfId="0" applyNumberFormat="1" applyFont="1" applyAlignment="1">
      <alignment vertical="center"/>
    </xf>
    <xf numFmtId="0" fontId="11" fillId="0" borderId="12" xfId="0" applyFont="1" applyBorder="1" applyAlignment="1">
      <alignment vertical="center" wrapText="1"/>
    </xf>
    <xf numFmtId="165" fontId="53" fillId="0" borderId="0" xfId="0" applyNumberFormat="1" applyFont="1" applyAlignment="1">
      <alignment horizontal="left" vertical="center"/>
    </xf>
    <xf numFmtId="173" fontId="53" fillId="0" borderId="0" xfId="22" applyNumberFormat="1" applyFont="1" applyAlignment="1">
      <alignment horizontal="left" vertical="center"/>
    </xf>
    <xf numFmtId="0" fontId="54" fillId="0" borderId="0" xfId="29" applyFont="1" applyAlignment="1">
      <alignment horizontal="left" vertical="center" wrapText="1"/>
    </xf>
    <xf numFmtId="0" fontId="53" fillId="0" borderId="0" xfId="110" applyFont="1" applyAlignment="1">
      <alignment horizontal="left" vertical="center"/>
    </xf>
    <xf numFmtId="0" fontId="54" fillId="0" borderId="0" xfId="0" applyFont="1" applyAlignment="1">
      <alignment horizontal="center" vertical="center"/>
    </xf>
    <xf numFmtId="165" fontId="11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74" fontId="0" fillId="0" borderId="56" xfId="19" applyNumberFormat="1" applyFont="1" applyBorder="1" applyAlignment="1">
      <alignment vertical="center"/>
    </xf>
    <xf numFmtId="0" fontId="104" fillId="0" borderId="0" xfId="0" applyFont="1"/>
    <xf numFmtId="0" fontId="104" fillId="0" borderId="0" xfId="0" applyFont="1" applyAlignment="1">
      <alignment horizontal="center" vertical="center" wrapText="1"/>
    </xf>
    <xf numFmtId="0" fontId="104" fillId="0" borderId="0" xfId="0" applyFont="1" applyAlignment="1">
      <alignment vertical="center"/>
    </xf>
    <xf numFmtId="167" fontId="52" fillId="37" borderId="14" xfId="19" applyFont="1" applyFill="1" applyBorder="1" applyAlignment="1">
      <alignment horizontal="center" vertical="center" wrapText="1"/>
    </xf>
    <xf numFmtId="167" fontId="51" fillId="0" borderId="0" xfId="19" applyFont="1"/>
    <xf numFmtId="167" fontId="35" fillId="0" borderId="0" xfId="19" applyFont="1"/>
    <xf numFmtId="167" fontId="40" fillId="0" borderId="0" xfId="19" applyFont="1" applyAlignment="1">
      <alignment horizontal="center" vertical="center"/>
    </xf>
    <xf numFmtId="167" fontId="40" fillId="0" borderId="0" xfId="19" applyFont="1"/>
    <xf numFmtId="167" fontId="53" fillId="0" borderId="0" xfId="19" applyFont="1"/>
    <xf numFmtId="0" fontId="53" fillId="0" borderId="0" xfId="0" applyFont="1" applyAlignment="1">
      <alignment vertical="center"/>
    </xf>
    <xf numFmtId="174" fontId="0" fillId="0" borderId="0" xfId="19" applyNumberFormat="1" applyFont="1"/>
    <xf numFmtId="177" fontId="11" fillId="0" borderId="12" xfId="31" applyNumberFormat="1" applyFont="1" applyBorder="1" applyAlignment="1">
      <alignment horizontal="center" vertical="center"/>
    </xf>
    <xf numFmtId="0" fontId="87" fillId="0" borderId="56" xfId="19" applyNumberFormat="1" applyFont="1" applyFill="1" applyBorder="1" applyAlignment="1">
      <alignment horizontal="center" vertical="center" wrapText="1"/>
    </xf>
    <xf numFmtId="187" fontId="87" fillId="0" borderId="56" xfId="19" applyNumberFormat="1" applyFont="1" applyFill="1" applyBorder="1" applyAlignment="1">
      <alignment horizontal="left" vertical="center" wrapText="1"/>
    </xf>
    <xf numFmtId="165" fontId="35" fillId="0" borderId="56" xfId="0" applyNumberFormat="1" applyFont="1" applyBorder="1" applyAlignment="1">
      <alignment vertical="center"/>
    </xf>
    <xf numFmtId="0" fontId="35" fillId="0" borderId="56" xfId="0" applyFont="1" applyBorder="1" applyAlignment="1">
      <alignment vertical="center"/>
    </xf>
    <xf numFmtId="174" fontId="0" fillId="0" borderId="0" xfId="0" applyNumberFormat="1" applyAlignment="1">
      <alignment vertical="center"/>
    </xf>
    <xf numFmtId="173" fontId="35" fillId="26" borderId="12" xfId="19" applyNumberFormat="1" applyFont="1" applyFill="1" applyBorder="1" applyAlignment="1">
      <alignment vertical="center"/>
    </xf>
    <xf numFmtId="174" fontId="82" fillId="0" borderId="0" xfId="19" applyNumberFormat="1" applyFont="1" applyFill="1" applyBorder="1" applyAlignment="1">
      <alignment vertical="center"/>
    </xf>
    <xf numFmtId="0" fontId="35" fillId="0" borderId="78" xfId="61" applyFont="1" applyBorder="1" applyAlignment="1">
      <alignment horizontal="center" vertical="center"/>
    </xf>
    <xf numFmtId="0" fontId="70" fillId="32" borderId="27" xfId="29" applyFont="1" applyFill="1" applyBorder="1" applyAlignment="1">
      <alignment vertical="center"/>
    </xf>
    <xf numFmtId="0" fontId="68" fillId="32" borderId="28" xfId="61" applyFont="1" applyFill="1" applyBorder="1" applyAlignment="1">
      <alignment vertical="center" wrapText="1"/>
    </xf>
    <xf numFmtId="0" fontId="57" fillId="32" borderId="17" xfId="61" applyFont="1" applyFill="1" applyBorder="1" applyAlignment="1">
      <alignment horizontal="center" vertical="center"/>
    </xf>
    <xf numFmtId="0" fontId="57" fillId="32" borderId="29" xfId="61" applyFont="1" applyFill="1" applyBorder="1" applyAlignment="1">
      <alignment horizontal="center" vertical="center"/>
    </xf>
    <xf numFmtId="0" fontId="57" fillId="32" borderId="0" xfId="61" applyFont="1" applyFill="1" applyAlignment="1">
      <alignment vertical="center"/>
    </xf>
    <xf numFmtId="174" fontId="57" fillId="32" borderId="0" xfId="61" applyNumberFormat="1" applyFont="1" applyFill="1" applyAlignment="1">
      <alignment vertical="center"/>
    </xf>
    <xf numFmtId="0" fontId="68" fillId="25" borderId="28" xfId="61" applyFont="1" applyFill="1" applyBorder="1" applyAlignment="1">
      <alignment horizontal="center" vertical="center"/>
    </xf>
    <xf numFmtId="0" fontId="68" fillId="25" borderId="29" xfId="61" applyFont="1" applyFill="1" applyBorder="1" applyAlignment="1">
      <alignment horizontal="center" vertical="center"/>
    </xf>
    <xf numFmtId="10" fontId="40" fillId="25" borderId="10" xfId="62" applyNumberFormat="1" applyFont="1" applyFill="1" applyBorder="1" applyAlignment="1">
      <alignment vertical="center"/>
    </xf>
    <xf numFmtId="10" fontId="40" fillId="25" borderId="17" xfId="62" applyNumberFormat="1" applyFont="1" applyFill="1" applyBorder="1" applyAlignment="1">
      <alignment vertical="center"/>
    </xf>
    <xf numFmtId="10" fontId="40" fillId="25" borderId="73" xfId="62" applyNumberFormat="1" applyFont="1" applyFill="1" applyBorder="1" applyAlignment="1">
      <alignment vertical="center"/>
    </xf>
    <xf numFmtId="0" fontId="68" fillId="32" borderId="32" xfId="61" applyFont="1" applyFill="1" applyBorder="1" applyAlignment="1">
      <alignment vertical="center"/>
    </xf>
    <xf numFmtId="0" fontId="57" fillId="32" borderId="33" xfId="61" applyFont="1" applyFill="1" applyBorder="1" applyAlignment="1">
      <alignment horizontal="center" vertical="center"/>
    </xf>
    <xf numFmtId="0" fontId="68" fillId="25" borderId="0" xfId="61" applyFont="1" applyFill="1" applyAlignment="1">
      <alignment vertical="center"/>
    </xf>
    <xf numFmtId="174" fontId="57" fillId="25" borderId="0" xfId="61" applyNumberFormat="1" applyFont="1" applyFill="1" applyAlignment="1">
      <alignment vertical="center"/>
    </xf>
    <xf numFmtId="10" fontId="40" fillId="25" borderId="30" xfId="62" applyNumberFormat="1" applyFont="1" applyFill="1" applyBorder="1" applyAlignment="1">
      <alignment vertical="center"/>
    </xf>
    <xf numFmtId="0" fontId="68" fillId="32" borderId="27" xfId="29" applyFont="1" applyFill="1" applyBorder="1" applyAlignment="1">
      <alignment vertical="center"/>
    </xf>
    <xf numFmtId="172" fontId="35" fillId="34" borderId="13" xfId="172" applyFont="1" applyFill="1" applyBorder="1" applyAlignment="1">
      <alignment vertical="center"/>
    </xf>
    <xf numFmtId="181" fontId="35" fillId="34" borderId="12" xfId="22" applyNumberFormat="1" applyFont="1" applyFill="1" applyBorder="1" applyAlignment="1">
      <alignment vertical="center"/>
    </xf>
    <xf numFmtId="174" fontId="11" fillId="39" borderId="12" xfId="19" applyNumberFormat="1" applyFill="1" applyBorder="1" applyAlignment="1">
      <alignment vertical="center"/>
    </xf>
    <xf numFmtId="10" fontId="11" fillId="0" borderId="0" xfId="19" applyNumberFormat="1" applyFont="1" applyAlignment="1">
      <alignment vertical="center"/>
    </xf>
    <xf numFmtId="10" fontId="11" fillId="0" borderId="0" xfId="31" applyNumberFormat="1" applyFont="1" applyAlignment="1">
      <alignment vertical="center"/>
    </xf>
    <xf numFmtId="174" fontId="11" fillId="0" borderId="0" xfId="19" applyNumberFormat="1" applyFont="1" applyFill="1" applyBorder="1" applyAlignment="1">
      <alignment vertical="center"/>
    </xf>
    <xf numFmtId="177" fontId="40" fillId="25" borderId="10" xfId="31" applyNumberFormat="1" applyFont="1" applyFill="1" applyBorder="1" applyAlignment="1">
      <alignment vertical="center"/>
    </xf>
    <xf numFmtId="174" fontId="79" fillId="0" borderId="0" xfId="19" applyNumberFormat="1" applyFont="1" applyAlignment="1">
      <alignment horizontal="center" vertical="center"/>
    </xf>
    <xf numFmtId="174" fontId="35" fillId="0" borderId="56" xfId="19" applyNumberFormat="1" applyFont="1" applyBorder="1" applyAlignment="1">
      <alignment vertical="center"/>
    </xf>
    <xf numFmtId="177" fontId="40" fillId="32" borderId="10" xfId="31" applyNumberFormat="1" applyFont="1" applyFill="1" applyBorder="1" applyAlignment="1">
      <alignment vertical="center"/>
    </xf>
    <xf numFmtId="0" fontId="69" fillId="0" borderId="0" xfId="61" applyFont="1" applyAlignment="1">
      <alignment vertical="center"/>
    </xf>
    <xf numFmtId="9" fontId="69" fillId="0" borderId="0" xfId="31" applyFont="1" applyFill="1" applyAlignment="1">
      <alignment vertical="center"/>
    </xf>
    <xf numFmtId="178" fontId="35" fillId="0" borderId="0" xfId="61" applyNumberFormat="1" applyFont="1" applyAlignment="1">
      <alignment vertical="center"/>
    </xf>
    <xf numFmtId="177" fontId="57" fillId="0" borderId="0" xfId="31" applyNumberFormat="1" applyFont="1" applyFill="1" applyAlignment="1">
      <alignment vertical="center"/>
    </xf>
    <xf numFmtId="0" fontId="69" fillId="0" borderId="0" xfId="61" quotePrefix="1" applyFont="1" applyAlignment="1">
      <alignment vertical="center"/>
    </xf>
    <xf numFmtId="167" fontId="82" fillId="0" borderId="0" xfId="19" applyFont="1" applyAlignment="1">
      <alignment vertical="center"/>
    </xf>
    <xf numFmtId="167" fontId="80" fillId="0" borderId="0" xfId="19" applyFont="1" applyAlignment="1">
      <alignment horizontal="center" vertical="center"/>
    </xf>
    <xf numFmtId="167" fontId="35" fillId="0" borderId="0" xfId="19" applyFont="1" applyFill="1" applyBorder="1" applyAlignment="1">
      <alignment vertical="center"/>
    </xf>
    <xf numFmtId="167" fontId="40" fillId="0" borderId="0" xfId="19" applyFont="1" applyFill="1" applyBorder="1" applyAlignment="1">
      <alignment vertical="center"/>
    </xf>
    <xf numFmtId="189" fontId="40" fillId="0" borderId="39" xfId="60" applyNumberFormat="1" applyFont="1" applyBorder="1" applyAlignment="1">
      <alignment vertical="center"/>
    </xf>
    <xf numFmtId="189" fontId="40" fillId="0" borderId="41" xfId="60" applyNumberFormat="1" applyFont="1" applyBorder="1" applyAlignment="1">
      <alignment vertical="center"/>
    </xf>
    <xf numFmtId="185" fontId="40" fillId="0" borderId="39" xfId="172" applyNumberFormat="1" applyFont="1" applyBorder="1" applyAlignment="1">
      <alignment vertical="center"/>
    </xf>
    <xf numFmtId="185" fontId="40" fillId="0" borderId="41" xfId="172" applyNumberFormat="1" applyFont="1" applyBorder="1" applyAlignment="1">
      <alignment vertical="center"/>
    </xf>
    <xf numFmtId="0" fontId="87" fillId="0" borderId="26" xfId="19" applyNumberFormat="1" applyFont="1" applyFill="1" applyBorder="1" applyAlignment="1">
      <alignment horizontal="center" vertical="center" wrapText="1"/>
    </xf>
    <xf numFmtId="187" fontId="87" fillId="0" borderId="26" xfId="19" applyNumberFormat="1" applyFont="1" applyFill="1" applyBorder="1" applyAlignment="1">
      <alignment horizontal="left" vertical="center" wrapText="1"/>
    </xf>
    <xf numFmtId="174" fontId="85" fillId="0" borderId="26" xfId="19" applyNumberFormat="1" applyFont="1" applyFill="1" applyBorder="1" applyAlignment="1">
      <alignment horizontal="center" vertical="center" wrapText="1"/>
    </xf>
    <xf numFmtId="187" fontId="93" fillId="0" borderId="26" xfId="19" applyNumberFormat="1" applyFont="1" applyFill="1" applyBorder="1" applyAlignment="1">
      <alignment horizontal="left" vertical="center" wrapText="1"/>
    </xf>
    <xf numFmtId="0" fontId="85" fillId="0" borderId="0" xfId="0" applyFont="1" applyAlignment="1">
      <alignment vertical="center"/>
    </xf>
    <xf numFmtId="174" fontId="85" fillId="0" borderId="56" xfId="19" applyNumberFormat="1" applyFont="1" applyFill="1" applyBorder="1" applyAlignment="1">
      <alignment horizontal="center" vertical="center" wrapText="1"/>
    </xf>
    <xf numFmtId="187" fontId="87" fillId="0" borderId="26" xfId="19" applyNumberFormat="1" applyFont="1" applyFill="1" applyBorder="1" applyAlignment="1">
      <alignment vertical="center" wrapText="1"/>
    </xf>
    <xf numFmtId="187" fontId="87" fillId="0" borderId="56" xfId="19" applyNumberFormat="1" applyFont="1" applyFill="1" applyBorder="1" applyAlignment="1">
      <alignment vertical="center" wrapText="1"/>
    </xf>
    <xf numFmtId="177" fontId="40" fillId="25" borderId="10" xfId="62" applyNumberFormat="1" applyFont="1" applyFill="1" applyBorder="1" applyAlignment="1">
      <alignment vertical="center"/>
    </xf>
    <xf numFmtId="177" fontId="40" fillId="25" borderId="17" xfId="62" applyNumberFormat="1" applyFont="1" applyFill="1" applyBorder="1" applyAlignment="1">
      <alignment vertical="center"/>
    </xf>
    <xf numFmtId="177" fontId="40" fillId="25" borderId="73" xfId="62" applyNumberFormat="1" applyFont="1" applyFill="1" applyBorder="1" applyAlignment="1">
      <alignment vertical="center"/>
    </xf>
    <xf numFmtId="177" fontId="40" fillId="0" borderId="17" xfId="62" applyNumberFormat="1" applyFont="1" applyBorder="1" applyAlignment="1">
      <alignment vertical="center"/>
    </xf>
    <xf numFmtId="177" fontId="40" fillId="0" borderId="73" xfId="62" applyNumberFormat="1" applyFont="1" applyBorder="1" applyAlignment="1">
      <alignment vertical="center"/>
    </xf>
    <xf numFmtId="177" fontId="40" fillId="25" borderId="17" xfId="31" applyNumberFormat="1" applyFont="1" applyFill="1" applyBorder="1" applyAlignment="1">
      <alignment vertical="center"/>
    </xf>
    <xf numFmtId="177" fontId="40" fillId="25" borderId="73" xfId="31" applyNumberFormat="1" applyFont="1" applyFill="1" applyBorder="1" applyAlignment="1">
      <alignment vertical="center"/>
    </xf>
    <xf numFmtId="177" fontId="35" fillId="32" borderId="11" xfId="58" applyNumberFormat="1" applyFont="1" applyFill="1" applyBorder="1" applyAlignment="1">
      <alignment vertical="center"/>
    </xf>
    <xf numFmtId="177" fontId="35" fillId="32" borderId="10" xfId="31" applyNumberFormat="1" applyFont="1" applyFill="1" applyBorder="1" applyAlignment="1">
      <alignment vertical="center"/>
    </xf>
    <xf numFmtId="177" fontId="40" fillId="32" borderId="17" xfId="31" applyNumberFormat="1" applyFont="1" applyFill="1" applyBorder="1" applyAlignment="1">
      <alignment vertical="center"/>
    </xf>
    <xf numFmtId="177" fontId="40" fillId="32" borderId="73" xfId="31" applyNumberFormat="1" applyFont="1" applyFill="1" applyBorder="1" applyAlignment="1">
      <alignment vertical="center"/>
    </xf>
    <xf numFmtId="0" fontId="0" fillId="0" borderId="26" xfId="0" applyBorder="1" applyAlignment="1">
      <alignment horizontal="center"/>
    </xf>
    <xf numFmtId="0" fontId="0" fillId="0" borderId="56" xfId="0" applyBorder="1" applyAlignment="1">
      <alignment horizontal="center"/>
    </xf>
    <xf numFmtId="0" fontId="34" fillId="33" borderId="55" xfId="0" applyFont="1" applyFill="1" applyBorder="1" applyAlignment="1">
      <alignment horizontal="center"/>
    </xf>
    <xf numFmtId="0" fontId="0" fillId="0" borderId="46" xfId="0" applyBorder="1" applyAlignment="1">
      <alignment vertical="center"/>
    </xf>
    <xf numFmtId="0" fontId="0" fillId="0" borderId="56" xfId="0" applyBorder="1" applyAlignment="1">
      <alignment vertical="center"/>
    </xf>
    <xf numFmtId="0" fontId="0" fillId="0" borderId="46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34" fillId="33" borderId="13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174" fontId="34" fillId="33" borderId="13" xfId="19" applyNumberFormat="1" applyFont="1" applyFill="1" applyBorder="1" applyAlignment="1">
      <alignment horizontal="center" vertical="center"/>
    </xf>
    <xf numFmtId="17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33" borderId="0" xfId="0" applyNumberFormat="1" applyFill="1" applyAlignment="1">
      <alignment horizontal="center"/>
    </xf>
    <xf numFmtId="174" fontId="0" fillId="0" borderId="26" xfId="19" applyNumberFormat="1" applyFont="1" applyBorder="1" applyAlignment="1">
      <alignment horizontal="center"/>
    </xf>
    <xf numFmtId="174" fontId="0" fillId="0" borderId="56" xfId="19" applyNumberFormat="1" applyFont="1" applyBorder="1" applyAlignment="1">
      <alignment horizontal="center"/>
    </xf>
    <xf numFmtId="174" fontId="34" fillId="33" borderId="55" xfId="19" applyNumberFormat="1" applyFont="1" applyFill="1" applyBorder="1" applyAlignment="1">
      <alignment horizontal="center"/>
    </xf>
    <xf numFmtId="174" fontId="0" fillId="0" borderId="0" xfId="19" applyNumberFormat="1" applyFont="1" applyAlignment="1">
      <alignment horizontal="center"/>
    </xf>
    <xf numFmtId="178" fontId="68" fillId="0" borderId="0" xfId="61" applyNumberFormat="1" applyFont="1" applyAlignment="1">
      <alignment vertical="center"/>
    </xf>
    <xf numFmtId="0" fontId="34" fillId="0" borderId="0" xfId="29" applyFont="1" applyAlignment="1">
      <alignment vertical="center"/>
    </xf>
    <xf numFmtId="165" fontId="52" fillId="35" borderId="61" xfId="0" applyNumberFormat="1" applyFont="1" applyFill="1" applyBorder="1" applyAlignment="1">
      <alignment horizontal="center" vertical="center" wrapText="1"/>
    </xf>
    <xf numFmtId="165" fontId="52" fillId="35" borderId="45" xfId="0" applyNumberFormat="1" applyFont="1" applyFill="1" applyBorder="1" applyAlignment="1">
      <alignment horizontal="center" vertical="center" wrapText="1"/>
    </xf>
    <xf numFmtId="174" fontId="52" fillId="35" borderId="45" xfId="19" applyNumberFormat="1" applyFont="1" applyFill="1" applyBorder="1" applyAlignment="1">
      <alignment horizontal="center" vertical="center" wrapText="1"/>
    </xf>
    <xf numFmtId="165" fontId="52" fillId="35" borderId="50" xfId="0" applyNumberFormat="1" applyFont="1" applyFill="1" applyBorder="1" applyAlignment="1">
      <alignment horizontal="center" vertical="center" wrapText="1"/>
    </xf>
    <xf numFmtId="0" fontId="35" fillId="0" borderId="26" xfId="0" applyFont="1" applyBorder="1" applyAlignment="1">
      <alignment vertical="center"/>
    </xf>
    <xf numFmtId="14" fontId="35" fillId="0" borderId="26" xfId="0" applyNumberFormat="1" applyFont="1" applyBorder="1" applyAlignment="1">
      <alignment horizontal="left" vertical="center" shrinkToFit="1"/>
    </xf>
    <xf numFmtId="0" fontId="57" fillId="0" borderId="56" xfId="0" applyFont="1" applyBorder="1" applyAlignment="1">
      <alignment horizontal="center" vertical="center"/>
    </xf>
    <xf numFmtId="14" fontId="35" fillId="0" borderId="56" xfId="0" applyNumberFormat="1" applyFont="1" applyBorder="1" applyAlignment="1">
      <alignment horizontal="left" vertical="center" shrinkToFit="1"/>
    </xf>
    <xf numFmtId="167" fontId="57" fillId="0" borderId="0" xfId="19" applyFont="1" applyAlignment="1">
      <alignment vertical="center"/>
    </xf>
    <xf numFmtId="167" fontId="68" fillId="0" borderId="0" xfId="19" applyFont="1" applyAlignment="1">
      <alignment horizontal="center" vertical="center"/>
    </xf>
    <xf numFmtId="167" fontId="68" fillId="0" borderId="0" xfId="19" applyFont="1" applyAlignment="1">
      <alignment vertical="center"/>
    </xf>
    <xf numFmtId="167" fontId="57" fillId="0" borderId="0" xfId="19" applyFont="1" applyFill="1" applyAlignment="1">
      <alignment vertical="center"/>
    </xf>
    <xf numFmtId="0" fontId="36" fillId="0" borderId="0" xfId="0" applyFont="1" applyAlignment="1">
      <alignment horizontal="left" vertical="center"/>
    </xf>
    <xf numFmtId="174" fontId="35" fillId="34" borderId="12" xfId="19" applyNumberFormat="1" applyFont="1" applyFill="1" applyBorder="1" applyAlignment="1">
      <alignment vertical="center"/>
    </xf>
    <xf numFmtId="174" fontId="88" fillId="34" borderId="10" xfId="19" applyNumberFormat="1" applyFont="1" applyFill="1" applyBorder="1" applyAlignment="1">
      <alignment vertical="center"/>
    </xf>
    <xf numFmtId="174" fontId="48" fillId="0" borderId="0" xfId="19" applyNumberFormat="1" applyFont="1" applyAlignment="1">
      <alignment vertical="center"/>
    </xf>
    <xf numFmtId="174" fontId="49" fillId="0" borderId="0" xfId="19" applyNumberFormat="1" applyFont="1" applyAlignment="1">
      <alignment vertical="center"/>
    </xf>
    <xf numFmtId="174" fontId="50" fillId="0" borderId="0" xfId="19" applyNumberFormat="1" applyFont="1" applyAlignment="1">
      <alignment vertical="center"/>
    </xf>
    <xf numFmtId="174" fontId="52" fillId="36" borderId="12" xfId="19" applyNumberFormat="1" applyFont="1" applyFill="1" applyBorder="1" applyAlignment="1">
      <alignment horizontal="center" vertical="center" wrapText="1"/>
    </xf>
    <xf numFmtId="174" fontId="11" fillId="0" borderId="0" xfId="19" applyNumberFormat="1" applyAlignment="1">
      <alignment vertical="center"/>
    </xf>
    <xf numFmtId="178" fontId="35" fillId="24" borderId="25" xfId="63" applyNumberFormat="1" applyFont="1" applyFill="1" applyBorder="1" applyAlignment="1">
      <alignment vertical="center"/>
    </xf>
    <xf numFmtId="178" fontId="35" fillId="24" borderId="12" xfId="63" applyNumberFormat="1" applyFont="1" applyFill="1" applyBorder="1" applyAlignment="1">
      <alignment vertical="center"/>
    </xf>
    <xf numFmtId="178" fontId="35" fillId="24" borderId="20" xfId="63" applyNumberFormat="1" applyFont="1" applyFill="1" applyBorder="1" applyAlignment="1">
      <alignment vertical="center"/>
    </xf>
    <xf numFmtId="174" fontId="35" fillId="24" borderId="20" xfId="19" applyNumberFormat="1" applyFont="1" applyFill="1" applyBorder="1" applyAlignment="1">
      <alignment vertical="center"/>
    </xf>
    <xf numFmtId="165" fontId="53" fillId="0" borderId="0" xfId="29" applyNumberFormat="1" applyFont="1" applyAlignment="1">
      <alignment horizontal="left" vertical="center" wrapText="1"/>
    </xf>
    <xf numFmtId="0" fontId="105" fillId="30" borderId="56" xfId="29" applyFont="1" applyFill="1" applyBorder="1" applyAlignment="1">
      <alignment horizontal="center" vertical="center"/>
    </xf>
    <xf numFmtId="0" fontId="103" fillId="30" borderId="56" xfId="19" applyNumberFormat="1" applyFont="1" applyFill="1" applyBorder="1" applyAlignment="1">
      <alignment horizontal="center" vertical="center" wrapText="1"/>
    </xf>
    <xf numFmtId="187" fontId="103" fillId="30" borderId="56" xfId="19" applyNumberFormat="1" applyFont="1" applyFill="1" applyBorder="1" applyAlignment="1">
      <alignment horizontal="left" vertical="center" wrapText="1"/>
    </xf>
    <xf numFmtId="14" fontId="103" fillId="30" borderId="56" xfId="0" applyNumberFormat="1" applyFont="1" applyFill="1" applyBorder="1" applyAlignment="1">
      <alignment horizontal="center" vertical="center" shrinkToFit="1"/>
    </xf>
    <xf numFmtId="0" fontId="103" fillId="30" borderId="56" xfId="0" applyFont="1" applyFill="1" applyBorder="1" applyAlignment="1">
      <alignment horizontal="center" vertical="center" shrinkToFit="1"/>
    </xf>
    <xf numFmtId="174" fontId="86" fillId="30" borderId="56" xfId="0" applyNumberFormat="1" applyFont="1" applyFill="1" applyBorder="1" applyAlignment="1">
      <alignment horizontal="right" vertical="center" shrinkToFit="1"/>
    </xf>
    <xf numFmtId="174" fontId="86" fillId="30" borderId="56" xfId="19" applyNumberFormat="1" applyFont="1" applyFill="1" applyBorder="1" applyAlignment="1">
      <alignment horizontal="right" vertical="center"/>
    </xf>
    <xf numFmtId="167" fontId="86" fillId="30" borderId="56" xfId="19" applyFont="1" applyFill="1" applyBorder="1" applyAlignment="1">
      <alignment horizontal="right" vertical="center" shrinkToFit="1"/>
    </xf>
    <xf numFmtId="167" fontId="86" fillId="30" borderId="56" xfId="19" applyFont="1" applyFill="1" applyBorder="1" applyAlignment="1">
      <alignment horizontal="center" vertical="center" shrinkToFit="1"/>
    </xf>
    <xf numFmtId="173" fontId="86" fillId="30" borderId="56" xfId="0" applyNumberFormat="1" applyFont="1" applyFill="1" applyBorder="1" applyAlignment="1">
      <alignment horizontal="right" vertical="center" shrinkToFit="1"/>
    </xf>
    <xf numFmtId="165" fontId="86" fillId="30" borderId="56" xfId="29" applyNumberFormat="1" applyFont="1" applyFill="1" applyBorder="1" applyAlignment="1">
      <alignment horizontal="right" vertical="center"/>
    </xf>
    <xf numFmtId="174" fontId="86" fillId="30" borderId="56" xfId="19" applyNumberFormat="1" applyFont="1" applyFill="1" applyBorder="1" applyAlignment="1">
      <alignment horizontal="center" vertical="center" wrapText="1"/>
    </xf>
    <xf numFmtId="165" fontId="86" fillId="30" borderId="56" xfId="0" applyNumberFormat="1" applyFont="1" applyFill="1" applyBorder="1" applyAlignment="1">
      <alignment horizontal="right" vertical="center"/>
    </xf>
    <xf numFmtId="187" fontId="93" fillId="0" borderId="56" xfId="19" applyNumberFormat="1" applyFont="1" applyFill="1" applyBorder="1" applyAlignment="1">
      <alignment horizontal="left" vertical="center" wrapText="1"/>
    </xf>
    <xf numFmtId="167" fontId="86" fillId="30" borderId="56" xfId="19" applyFont="1" applyFill="1" applyBorder="1" applyAlignment="1">
      <alignment horizontal="right" vertical="center"/>
    </xf>
    <xf numFmtId="167" fontId="35" fillId="0" borderId="0" xfId="19" applyFont="1" applyAlignment="1">
      <alignment horizontal="right" vertical="center"/>
    </xf>
    <xf numFmtId="167" fontId="52" fillId="37" borderId="0" xfId="19" applyFont="1" applyFill="1" applyBorder="1" applyAlignment="1">
      <alignment horizontal="center" vertical="center" wrapText="1"/>
    </xf>
    <xf numFmtId="167" fontId="35" fillId="0" borderId="0" xfId="19" applyFont="1" applyFill="1" applyBorder="1" applyAlignment="1">
      <alignment horizontal="center" vertical="center"/>
    </xf>
    <xf numFmtId="0" fontId="57" fillId="0" borderId="36" xfId="61" applyFont="1" applyBorder="1" applyAlignment="1">
      <alignment horizontal="center" vertical="center"/>
    </xf>
    <xf numFmtId="189" fontId="40" fillId="0" borderId="42" xfId="60" applyNumberFormat="1" applyFont="1" applyBorder="1" applyAlignment="1">
      <alignment vertical="center"/>
    </xf>
    <xf numFmtId="189" fontId="40" fillId="0" borderId="79" xfId="60" applyNumberFormat="1" applyFont="1" applyBorder="1" applyAlignment="1">
      <alignment vertical="center"/>
    </xf>
    <xf numFmtId="174" fontId="40" fillId="0" borderId="79" xfId="60" applyNumberFormat="1" applyFont="1" applyBorder="1" applyAlignment="1">
      <alignment vertical="center"/>
    </xf>
    <xf numFmtId="174" fontId="40" fillId="0" borderId="36" xfId="60" applyNumberFormat="1" applyFont="1" applyBorder="1" applyAlignment="1">
      <alignment vertical="center"/>
    </xf>
    <xf numFmtId="174" fontId="40" fillId="0" borderId="37" xfId="60" applyNumberFormat="1" applyFont="1" applyBorder="1" applyAlignment="1">
      <alignment vertical="center"/>
    </xf>
    <xf numFmtId="178" fontId="35" fillId="0" borderId="25" xfId="63" applyNumberFormat="1" applyFont="1" applyFill="1" applyBorder="1" applyAlignment="1">
      <alignment vertical="center"/>
    </xf>
    <xf numFmtId="167" fontId="11" fillId="0" borderId="0" xfId="19" applyAlignment="1">
      <alignment vertical="center"/>
    </xf>
    <xf numFmtId="173" fontId="86" fillId="30" borderId="56" xfId="19" applyNumberFormat="1" applyFont="1" applyFill="1" applyBorder="1" applyAlignment="1">
      <alignment horizontal="right" vertical="center"/>
    </xf>
    <xf numFmtId="165" fontId="40" fillId="24" borderId="53" xfId="0" applyNumberFormat="1" applyFont="1" applyFill="1" applyBorder="1"/>
    <xf numFmtId="165" fontId="35" fillId="24" borderId="54" xfId="0" applyNumberFormat="1" applyFont="1" applyFill="1" applyBorder="1"/>
    <xf numFmtId="174" fontId="0" fillId="0" borderId="0" xfId="0" applyNumberFormat="1"/>
    <xf numFmtId="181" fontId="40" fillId="0" borderId="0" xfId="19" applyNumberFormat="1" applyFont="1" applyAlignment="1">
      <alignment vertical="center"/>
    </xf>
    <xf numFmtId="174" fontId="40" fillId="0" borderId="0" xfId="19" applyNumberFormat="1" applyFont="1" applyAlignment="1">
      <alignment vertical="center"/>
    </xf>
    <xf numFmtId="17" fontId="54" fillId="43" borderId="12" xfId="0" quotePrefix="1" applyNumberFormat="1" applyFont="1" applyFill="1" applyBorder="1" applyAlignment="1">
      <alignment horizontal="center" vertical="center" wrapText="1"/>
    </xf>
    <xf numFmtId="0" fontId="54" fillId="43" borderId="12" xfId="0" quotePrefix="1" applyFont="1" applyFill="1" applyBorder="1" applyAlignment="1">
      <alignment horizontal="center" vertical="center" wrapText="1"/>
    </xf>
    <xf numFmtId="174" fontId="35" fillId="0" borderId="56" xfId="19" applyNumberFormat="1" applyFont="1" applyBorder="1" applyAlignment="1">
      <alignment horizontal="center" vertical="center" shrinkToFit="1"/>
    </xf>
    <xf numFmtId="0" fontId="87" fillId="0" borderId="56" xfId="0" applyFont="1" applyBorder="1" applyAlignment="1">
      <alignment vertical="center" wrapText="1" shrinkToFit="1"/>
    </xf>
    <xf numFmtId="14" fontId="87" fillId="0" borderId="26" xfId="0" applyNumberFormat="1" applyFont="1" applyBorder="1" applyAlignment="1">
      <alignment horizontal="center" vertical="center" wrapText="1" shrinkToFit="1"/>
    </xf>
    <xf numFmtId="174" fontId="85" fillId="0" borderId="26" xfId="0" applyNumberFormat="1" applyFont="1" applyBorder="1" applyAlignment="1">
      <alignment horizontal="right" vertical="center" wrapText="1" shrinkToFit="1"/>
    </xf>
    <xf numFmtId="174" fontId="85" fillId="0" borderId="26" xfId="19" applyNumberFormat="1" applyFont="1" applyFill="1" applyBorder="1" applyAlignment="1">
      <alignment horizontal="right" vertical="center" wrapText="1"/>
    </xf>
    <xf numFmtId="167" fontId="85" fillId="0" borderId="26" xfId="19" applyFont="1" applyFill="1" applyBorder="1" applyAlignment="1">
      <alignment horizontal="right" vertical="center" wrapText="1" shrinkToFit="1"/>
    </xf>
    <xf numFmtId="167" fontId="85" fillId="0" borderId="26" xfId="19" applyFont="1" applyFill="1" applyBorder="1" applyAlignment="1">
      <alignment horizontal="center" vertical="center" wrapText="1" shrinkToFit="1"/>
    </xf>
    <xf numFmtId="173" fontId="85" fillId="0" borderId="26" xfId="0" applyNumberFormat="1" applyFont="1" applyBorder="1" applyAlignment="1">
      <alignment horizontal="right" vertical="center" wrapText="1" shrinkToFit="1"/>
    </xf>
    <xf numFmtId="165" fontId="85" fillId="0" borderId="26" xfId="29" applyNumberFormat="1" applyFont="1" applyBorder="1" applyAlignment="1">
      <alignment horizontal="right" vertical="center" wrapText="1"/>
    </xf>
    <xf numFmtId="167" fontId="85" fillId="0" borderId="26" xfId="19" applyFont="1" applyFill="1" applyBorder="1" applyAlignment="1">
      <alignment horizontal="right" vertical="center" wrapText="1"/>
    </xf>
    <xf numFmtId="165" fontId="85" fillId="0" borderId="26" xfId="0" applyNumberFormat="1" applyFont="1" applyBorder="1" applyAlignment="1">
      <alignment horizontal="right" vertical="center" wrapText="1"/>
    </xf>
    <xf numFmtId="173" fontId="85" fillId="0" borderId="26" xfId="19" applyNumberFormat="1" applyFont="1" applyFill="1" applyBorder="1" applyAlignment="1">
      <alignment horizontal="right" vertical="center" wrapText="1"/>
    </xf>
    <xf numFmtId="0" fontId="84" fillId="0" borderId="0" xfId="0" applyFont="1" applyAlignment="1">
      <alignment vertical="center" wrapText="1"/>
    </xf>
    <xf numFmtId="167" fontId="85" fillId="0" borderId="0" xfId="0" applyNumberFormat="1" applyFont="1" applyAlignment="1">
      <alignment vertical="center" wrapText="1"/>
    </xf>
    <xf numFmtId="165" fontId="85" fillId="0" borderId="0" xfId="0" applyNumberFormat="1" applyFont="1" applyAlignment="1">
      <alignment vertical="center" wrapText="1"/>
    </xf>
    <xf numFmtId="0" fontId="85" fillId="0" borderId="0" xfId="0" applyFont="1" applyAlignment="1">
      <alignment vertical="center" wrapText="1"/>
    </xf>
    <xf numFmtId="14" fontId="87" fillId="0" borderId="56" xfId="0" applyNumberFormat="1" applyFont="1" applyBorder="1" applyAlignment="1">
      <alignment horizontal="center" vertical="center" wrapText="1" shrinkToFit="1"/>
    </xf>
    <xf numFmtId="174" fontId="85" fillId="0" borderId="56" xfId="0" applyNumberFormat="1" applyFont="1" applyBorder="1" applyAlignment="1">
      <alignment horizontal="right" vertical="center" wrapText="1" shrinkToFit="1"/>
    </xf>
    <xf numFmtId="174" fontId="85" fillId="0" borderId="56" xfId="19" applyNumberFormat="1" applyFont="1" applyFill="1" applyBorder="1" applyAlignment="1">
      <alignment horizontal="right" vertical="center" wrapText="1"/>
    </xf>
    <xf numFmtId="167" fontId="85" fillId="0" borderId="56" xfId="19" applyFont="1" applyFill="1" applyBorder="1" applyAlignment="1">
      <alignment horizontal="right" vertical="center" wrapText="1" shrinkToFit="1"/>
    </xf>
    <xf numFmtId="167" fontId="85" fillId="0" borderId="56" xfId="19" applyFont="1" applyFill="1" applyBorder="1" applyAlignment="1">
      <alignment horizontal="center" vertical="center" wrapText="1" shrinkToFit="1"/>
    </xf>
    <xf numFmtId="173" fontId="85" fillId="0" borderId="56" xfId="0" applyNumberFormat="1" applyFont="1" applyBorder="1" applyAlignment="1">
      <alignment horizontal="right" vertical="center" wrapText="1" shrinkToFit="1"/>
    </xf>
    <xf numFmtId="165" fontId="85" fillId="0" borderId="56" xfId="29" applyNumberFormat="1" applyFont="1" applyBorder="1" applyAlignment="1">
      <alignment horizontal="right" vertical="center" wrapText="1"/>
    </xf>
    <xf numFmtId="167" fontId="85" fillId="0" borderId="56" xfId="19" applyFont="1" applyFill="1" applyBorder="1" applyAlignment="1">
      <alignment horizontal="right" vertical="center" wrapText="1"/>
    </xf>
    <xf numFmtId="165" fontId="85" fillId="0" borderId="56" xfId="0" applyNumberFormat="1" applyFont="1" applyBorder="1" applyAlignment="1">
      <alignment horizontal="right" vertical="center" wrapText="1"/>
    </xf>
    <xf numFmtId="173" fontId="85" fillId="0" borderId="56" xfId="19" applyNumberFormat="1" applyFont="1" applyFill="1" applyBorder="1" applyAlignment="1">
      <alignment horizontal="right" vertical="center" wrapText="1"/>
    </xf>
    <xf numFmtId="0" fontId="11" fillId="0" borderId="56" xfId="0" applyFont="1" applyBorder="1" applyAlignment="1">
      <alignment vertical="center"/>
    </xf>
    <xf numFmtId="174" fontId="108" fillId="37" borderId="16" xfId="19" applyNumberFormat="1" applyFont="1" applyFill="1" applyBorder="1" applyAlignment="1">
      <alignment horizontal="center" vertical="center" wrapText="1"/>
    </xf>
    <xf numFmtId="0" fontId="40" fillId="24" borderId="80" xfId="0" applyFont="1" applyFill="1" applyBorder="1"/>
    <xf numFmtId="0" fontId="40" fillId="24" borderId="53" xfId="0" applyFont="1" applyFill="1" applyBorder="1"/>
    <xf numFmtId="0" fontId="89" fillId="41" borderId="12" xfId="0" applyFont="1" applyFill="1" applyBorder="1" applyAlignment="1">
      <alignment vertical="center"/>
    </xf>
    <xf numFmtId="174" fontId="89" fillId="41" borderId="72" xfId="196" applyNumberFormat="1" applyFont="1" applyFill="1" applyBorder="1" applyAlignment="1">
      <alignment horizontal="left" vertical="center"/>
    </xf>
    <xf numFmtId="41" fontId="89" fillId="41" borderId="12" xfId="0" applyNumberFormat="1" applyFont="1" applyFill="1" applyBorder="1" applyAlignment="1">
      <alignment horizontal="center" vertical="center"/>
    </xf>
    <xf numFmtId="0" fontId="89" fillId="0" borderId="12" xfId="0" applyFont="1" applyBorder="1" applyAlignment="1">
      <alignment horizontal="center" vertical="center"/>
    </xf>
    <xf numFmtId="3" fontId="88" fillId="26" borderId="12" xfId="0" applyNumberFormat="1" applyFont="1" applyFill="1" applyBorder="1" applyAlignment="1">
      <alignment vertical="center"/>
    </xf>
    <xf numFmtId="174" fontId="89" fillId="0" borderId="12" xfId="196" applyNumberFormat="1" applyFont="1" applyBorder="1" applyAlignment="1">
      <alignment vertical="center"/>
    </xf>
    <xf numFmtId="0" fontId="89" fillId="26" borderId="12" xfId="0" applyFont="1" applyFill="1" applyBorder="1" applyAlignment="1">
      <alignment vertical="center"/>
    </xf>
    <xf numFmtId="174" fontId="89" fillId="0" borderId="12" xfId="196" applyNumberFormat="1" applyFont="1" applyBorder="1" applyAlignment="1">
      <alignment horizontal="left" vertical="center"/>
    </xf>
    <xf numFmtId="3" fontId="0" fillId="0" borderId="0" xfId="0" applyNumberFormat="1"/>
    <xf numFmtId="174" fontId="88" fillId="26" borderId="12" xfId="196" applyNumberFormat="1" applyFont="1" applyFill="1" applyBorder="1" applyAlignment="1">
      <alignment horizontal="left" vertical="center"/>
    </xf>
    <xf numFmtId="165" fontId="86" fillId="30" borderId="26" xfId="0" applyNumberFormat="1" applyFont="1" applyFill="1" applyBorder="1" applyAlignment="1">
      <alignment horizontal="right" vertical="center" wrapText="1"/>
    </xf>
    <xf numFmtId="165" fontId="86" fillId="30" borderId="56" xfId="0" applyNumberFormat="1" applyFont="1" applyFill="1" applyBorder="1" applyAlignment="1">
      <alignment horizontal="right" vertical="center" wrapText="1"/>
    </xf>
    <xf numFmtId="43" fontId="0" fillId="0" borderId="0" xfId="0" applyNumberFormat="1"/>
    <xf numFmtId="167" fontId="0" fillId="0" borderId="0" xfId="19" applyFont="1"/>
    <xf numFmtId="0" fontId="11" fillId="24" borderId="0" xfId="29" applyFill="1" applyAlignment="1">
      <alignment vertical="center"/>
    </xf>
    <xf numFmtId="167" fontId="109" fillId="0" borderId="0" xfId="0" applyNumberFormat="1" applyFont="1" applyAlignment="1">
      <alignment vertical="center" wrapText="1"/>
    </xf>
    <xf numFmtId="174" fontId="51" fillId="0" borderId="0" xfId="19" applyNumberFormat="1" applyFont="1"/>
    <xf numFmtId="174" fontId="52" fillId="0" borderId="0" xfId="19" applyNumberFormat="1" applyFont="1" applyAlignment="1">
      <alignment horizontal="center" vertical="center"/>
    </xf>
    <xf numFmtId="174" fontId="35" fillId="0" borderId="0" xfId="19" applyNumberFormat="1" applyFont="1"/>
    <xf numFmtId="14" fontId="35" fillId="0" borderId="56" xfId="0" applyNumberFormat="1" applyFont="1" applyBorder="1" applyAlignment="1">
      <alignment horizontal="center" vertical="center" shrinkToFit="1"/>
    </xf>
    <xf numFmtId="0" fontId="48" fillId="0" borderId="0" xfId="0" applyFont="1" applyAlignment="1">
      <alignment vertical="center" wrapText="1"/>
    </xf>
    <xf numFmtId="0" fontId="49" fillId="0" borderId="0" xfId="0" applyFont="1" applyAlignment="1">
      <alignment vertical="center" wrapText="1"/>
    </xf>
    <xf numFmtId="9" fontId="52" fillId="36" borderId="12" xfId="31" applyFont="1" applyFill="1" applyBorder="1" applyAlignment="1">
      <alignment horizontal="center" vertical="center" wrapText="1"/>
    </xf>
    <xf numFmtId="167" fontId="35" fillId="0" borderId="26" xfId="19" applyFont="1" applyBorder="1" applyAlignment="1">
      <alignment vertical="center" wrapText="1"/>
    </xf>
    <xf numFmtId="167" fontId="35" fillId="0" borderId="56" xfId="19" applyFont="1" applyBorder="1" applyAlignment="1">
      <alignment vertical="center" wrapText="1"/>
    </xf>
    <xf numFmtId="174" fontId="79" fillId="0" borderId="0" xfId="29" applyNumberFormat="1" applyFont="1" applyAlignment="1">
      <alignment horizontal="center" vertical="center"/>
    </xf>
    <xf numFmtId="0" fontId="110" fillId="0" borderId="56" xfId="19" applyNumberFormat="1" applyFont="1" applyFill="1" applyBorder="1" applyAlignment="1">
      <alignment horizontal="center" vertical="center" wrapText="1"/>
    </xf>
    <xf numFmtId="187" fontId="110" fillId="0" borderId="56" xfId="19" applyNumberFormat="1" applyFont="1" applyFill="1" applyBorder="1" applyAlignment="1">
      <alignment horizontal="left" vertical="center" wrapText="1"/>
    </xf>
    <xf numFmtId="14" fontId="110" fillId="0" borderId="56" xfId="0" applyNumberFormat="1" applyFont="1" applyBorder="1" applyAlignment="1">
      <alignment horizontal="center" vertical="center" wrapText="1" shrinkToFit="1"/>
    </xf>
    <xf numFmtId="187" fontId="110" fillId="0" borderId="56" xfId="19" applyNumberFormat="1" applyFont="1" applyFill="1" applyBorder="1" applyAlignment="1">
      <alignment vertical="center" wrapText="1"/>
    </xf>
    <xf numFmtId="0" fontId="110" fillId="0" borderId="56" xfId="0" applyFont="1" applyBorder="1" applyAlignment="1">
      <alignment vertical="center" wrapText="1" shrinkToFit="1"/>
    </xf>
    <xf numFmtId="174" fontId="111" fillId="0" borderId="56" xfId="0" applyNumberFormat="1" applyFont="1" applyBorder="1" applyAlignment="1">
      <alignment horizontal="right" vertical="center" wrapText="1" shrinkToFit="1"/>
    </xf>
    <xf numFmtId="174" fontId="111" fillId="0" borderId="56" xfId="19" applyNumberFormat="1" applyFont="1" applyFill="1" applyBorder="1" applyAlignment="1">
      <alignment horizontal="right" vertical="center" wrapText="1"/>
    </xf>
    <xf numFmtId="167" fontId="111" fillId="0" borderId="56" xfId="19" applyFont="1" applyFill="1" applyBorder="1" applyAlignment="1">
      <alignment horizontal="right" vertical="center" wrapText="1" shrinkToFit="1"/>
    </xf>
    <xf numFmtId="167" fontId="111" fillId="0" borderId="56" xfId="19" applyFont="1" applyFill="1" applyBorder="1" applyAlignment="1">
      <alignment horizontal="center" vertical="center" wrapText="1" shrinkToFit="1"/>
    </xf>
    <xf numFmtId="173" fontId="111" fillId="0" borderId="56" xfId="0" applyNumberFormat="1" applyFont="1" applyBorder="1" applyAlignment="1">
      <alignment horizontal="right" vertical="center" wrapText="1" shrinkToFit="1"/>
    </xf>
    <xf numFmtId="165" fontId="111" fillId="0" borderId="56" xfId="29" applyNumberFormat="1" applyFont="1" applyBorder="1" applyAlignment="1">
      <alignment horizontal="right" vertical="center" wrapText="1"/>
    </xf>
    <xf numFmtId="174" fontId="111" fillId="0" borderId="56" xfId="19" applyNumberFormat="1" applyFont="1" applyFill="1" applyBorder="1" applyAlignment="1">
      <alignment horizontal="center" vertical="center" wrapText="1"/>
    </xf>
    <xf numFmtId="165" fontId="111" fillId="0" borderId="56" xfId="0" applyNumberFormat="1" applyFont="1" applyBorder="1" applyAlignment="1">
      <alignment horizontal="right" vertical="center" wrapText="1"/>
    </xf>
    <xf numFmtId="167" fontId="111" fillId="0" borderId="56" xfId="19" applyFont="1" applyFill="1" applyBorder="1" applyAlignment="1">
      <alignment horizontal="right" vertical="center" wrapText="1"/>
    </xf>
    <xf numFmtId="173" fontId="111" fillId="0" borderId="56" xfId="19" applyNumberFormat="1" applyFont="1" applyFill="1" applyBorder="1" applyAlignment="1">
      <alignment horizontal="right" vertical="center" wrapText="1"/>
    </xf>
    <xf numFmtId="165" fontId="112" fillId="30" borderId="56" xfId="0" applyNumberFormat="1" applyFont="1" applyFill="1" applyBorder="1" applyAlignment="1">
      <alignment horizontal="right" vertical="center" wrapText="1"/>
    </xf>
    <xf numFmtId="187" fontId="113" fillId="0" borderId="26" xfId="19" applyNumberFormat="1" applyFont="1" applyFill="1" applyBorder="1" applyAlignment="1">
      <alignment horizontal="left" vertical="center" wrapText="1"/>
    </xf>
    <xf numFmtId="0" fontId="114" fillId="0" borderId="0" xfId="0" applyFont="1" applyAlignment="1">
      <alignment vertical="center" wrapText="1"/>
    </xf>
    <xf numFmtId="167" fontId="111" fillId="0" borderId="0" xfId="0" applyNumberFormat="1" applyFont="1" applyAlignment="1">
      <alignment vertical="center" wrapText="1"/>
    </xf>
    <xf numFmtId="165" fontId="111" fillId="0" borderId="0" xfId="0" applyNumberFormat="1" applyFont="1" applyAlignment="1">
      <alignment vertical="center" wrapText="1"/>
    </xf>
    <xf numFmtId="0" fontId="111" fillId="0" borderId="0" xfId="0" applyFont="1" applyAlignment="1">
      <alignment vertical="center" wrapText="1"/>
    </xf>
    <xf numFmtId="165" fontId="89" fillId="0" borderId="0" xfId="0" applyNumberFormat="1" applyFont="1"/>
    <xf numFmtId="0" fontId="90" fillId="39" borderId="45" xfId="0" applyFont="1" applyFill="1" applyBorder="1" applyAlignment="1">
      <alignment horizontal="left" vertical="center" wrapText="1"/>
    </xf>
    <xf numFmtId="165" fontId="89" fillId="0" borderId="56" xfId="0" applyNumberFormat="1" applyFont="1" applyBorder="1" applyAlignment="1">
      <alignment vertical="center" wrapText="1"/>
    </xf>
    <xf numFmtId="165" fontId="88" fillId="24" borderId="53" xfId="0" applyNumberFormat="1" applyFont="1" applyFill="1" applyBorder="1"/>
    <xf numFmtId="165" fontId="89" fillId="0" borderId="0" xfId="0" applyNumberFormat="1" applyFont="1" applyAlignment="1">
      <alignment horizontal="left"/>
    </xf>
    <xf numFmtId="165" fontId="88" fillId="0" borderId="0" xfId="0" applyNumberFormat="1" applyFont="1"/>
    <xf numFmtId="0" fontId="89" fillId="0" borderId="0" xfId="0" applyFont="1" applyAlignment="1">
      <alignment horizontal="left"/>
    </xf>
    <xf numFmtId="0" fontId="115" fillId="0" borderId="0" xfId="0" applyFont="1" applyAlignment="1">
      <alignment horizontal="left"/>
    </xf>
    <xf numFmtId="0" fontId="115" fillId="0" borderId="12" xfId="0" applyFont="1" applyBorder="1" applyAlignment="1">
      <alignment horizontal="left"/>
    </xf>
    <xf numFmtId="0" fontId="102" fillId="0" borderId="12" xfId="0" applyFont="1" applyBorder="1" applyAlignment="1">
      <alignment horizontal="left"/>
    </xf>
    <xf numFmtId="174" fontId="11" fillId="0" borderId="0" xfId="29" applyNumberFormat="1" applyAlignment="1">
      <alignment vertical="center"/>
    </xf>
    <xf numFmtId="0" fontId="117" fillId="36" borderId="12" xfId="0" applyFont="1" applyFill="1" applyBorder="1" applyAlignment="1">
      <alignment horizontal="center" vertical="center" wrapText="1"/>
    </xf>
    <xf numFmtId="174" fontId="118" fillId="36" borderId="12" xfId="19" applyNumberFormat="1" applyFont="1" applyFill="1" applyBorder="1" applyAlignment="1">
      <alignment horizontal="center" vertical="center" wrapText="1"/>
    </xf>
    <xf numFmtId="9" fontId="118" fillId="36" borderId="12" xfId="31" applyFont="1" applyFill="1" applyBorder="1" applyAlignment="1">
      <alignment horizontal="center" vertical="center" wrapText="1"/>
    </xf>
    <xf numFmtId="174" fontId="119" fillId="0" borderId="58" xfId="19" applyNumberFormat="1" applyFont="1" applyBorder="1" applyAlignment="1">
      <alignment horizontal="center" vertical="center"/>
    </xf>
    <xf numFmtId="174" fontId="119" fillId="0" borderId="58" xfId="19" applyNumberFormat="1" applyFont="1" applyBorder="1" applyAlignment="1">
      <alignment horizontal="right" vertical="center"/>
    </xf>
    <xf numFmtId="174" fontId="119" fillId="0" borderId="56" xfId="19" applyNumberFormat="1" applyFont="1" applyBorder="1" applyAlignment="1">
      <alignment horizontal="right" vertical="center"/>
    </xf>
    <xf numFmtId="167" fontId="119" fillId="0" borderId="26" xfId="19" applyFont="1" applyBorder="1" applyAlignment="1">
      <alignment vertical="center" wrapText="1"/>
    </xf>
    <xf numFmtId="174" fontId="119" fillId="0" borderId="56" xfId="19" applyNumberFormat="1" applyFont="1" applyBorder="1" applyAlignment="1">
      <alignment horizontal="center" vertical="center"/>
    </xf>
    <xf numFmtId="167" fontId="119" fillId="0" borderId="56" xfId="19" applyFont="1" applyBorder="1" applyAlignment="1">
      <alignment vertical="center" wrapText="1"/>
    </xf>
    <xf numFmtId="174" fontId="120" fillId="42" borderId="11" xfId="19" applyNumberFormat="1" applyFont="1" applyFill="1" applyBorder="1" applyAlignment="1">
      <alignment horizontal="right" vertical="center"/>
    </xf>
    <xf numFmtId="165" fontId="70" fillId="0" borderId="56" xfId="0" applyNumberFormat="1" applyFont="1" applyBorder="1" applyAlignment="1">
      <alignment vertical="center" wrapText="1"/>
    </xf>
    <xf numFmtId="174" fontId="53" fillId="0" borderId="0" xfId="19" applyNumberFormat="1" applyFont="1" applyAlignment="1">
      <alignment vertical="center"/>
    </xf>
    <xf numFmtId="0" fontId="121" fillId="0" borderId="0" xfId="0" applyFont="1" applyAlignment="1">
      <alignment horizontal="center" vertical="center"/>
    </xf>
    <xf numFmtId="3" fontId="121" fillId="0" borderId="0" xfId="0" applyNumberFormat="1" applyFont="1" applyAlignment="1">
      <alignment vertical="center"/>
    </xf>
    <xf numFmtId="3" fontId="122" fillId="0" borderId="0" xfId="0" applyNumberFormat="1" applyFont="1" applyAlignment="1">
      <alignment vertical="center"/>
    </xf>
    <xf numFmtId="174" fontId="121" fillId="0" borderId="0" xfId="19" applyNumberFormat="1" applyFont="1" applyAlignment="1">
      <alignment vertical="center"/>
    </xf>
    <xf numFmtId="0" fontId="121" fillId="0" borderId="0" xfId="0" applyFont="1" applyAlignment="1">
      <alignment vertical="center" wrapText="1"/>
    </xf>
    <xf numFmtId="0" fontId="124" fillId="36" borderId="12" xfId="0" applyFont="1" applyFill="1" applyBorder="1" applyAlignment="1">
      <alignment horizontal="center" vertical="center" wrapText="1"/>
    </xf>
    <xf numFmtId="174" fontId="125" fillId="36" borderId="12" xfId="19" applyNumberFormat="1" applyFont="1" applyFill="1" applyBorder="1" applyAlignment="1">
      <alignment horizontal="center" vertical="center" wrapText="1"/>
    </xf>
    <xf numFmtId="9" fontId="125" fillId="36" borderId="12" xfId="31" applyFont="1" applyFill="1" applyBorder="1" applyAlignment="1">
      <alignment horizontal="center" vertical="center" wrapText="1"/>
    </xf>
    <xf numFmtId="174" fontId="126" fillId="0" borderId="58" xfId="19" applyNumberFormat="1" applyFont="1" applyBorder="1" applyAlignment="1">
      <alignment horizontal="center" vertical="center"/>
    </xf>
    <xf numFmtId="174" fontId="126" fillId="0" borderId="58" xfId="19" applyNumberFormat="1" applyFont="1" applyBorder="1" applyAlignment="1">
      <alignment horizontal="right" vertical="center"/>
    </xf>
    <xf numFmtId="174" fontId="126" fillId="0" borderId="56" xfId="19" applyNumberFormat="1" applyFont="1" applyBorder="1" applyAlignment="1">
      <alignment horizontal="right" vertical="center"/>
    </xf>
    <xf numFmtId="167" fontId="126" fillId="0" borderId="26" xfId="19" applyFont="1" applyBorder="1" applyAlignment="1">
      <alignment vertical="center" wrapText="1"/>
    </xf>
    <xf numFmtId="174" fontId="126" fillId="0" borderId="56" xfId="19" applyNumberFormat="1" applyFont="1" applyBorder="1" applyAlignment="1">
      <alignment horizontal="center" vertical="center"/>
    </xf>
    <xf numFmtId="167" fontId="126" fillId="0" borderId="56" xfId="19" applyFont="1" applyBorder="1" applyAlignment="1">
      <alignment vertical="center" wrapText="1"/>
    </xf>
    <xf numFmtId="174" fontId="127" fillId="42" borderId="11" xfId="19" applyNumberFormat="1" applyFont="1" applyFill="1" applyBorder="1" applyAlignment="1">
      <alignment horizontal="right" vertical="center"/>
    </xf>
    <xf numFmtId="0" fontId="122" fillId="0" borderId="0" xfId="0" applyFont="1" applyAlignment="1">
      <alignment horizontal="center" vertical="center"/>
    </xf>
    <xf numFmtId="174" fontId="122" fillId="0" borderId="0" xfId="19" applyNumberFormat="1" applyFont="1" applyAlignment="1">
      <alignment vertical="center"/>
    </xf>
    <xf numFmtId="0" fontId="122" fillId="0" borderId="0" xfId="0" applyFont="1" applyAlignment="1">
      <alignment vertical="center" wrapText="1"/>
    </xf>
    <xf numFmtId="174" fontId="49" fillId="25" borderId="0" xfId="19" applyNumberFormat="1" applyFont="1" applyFill="1" applyAlignment="1">
      <alignment vertical="center"/>
    </xf>
    <xf numFmtId="18" fontId="94" fillId="36" borderId="12" xfId="0" applyNumberFormat="1" applyFont="1" applyFill="1" applyBorder="1" applyAlignment="1">
      <alignment horizontal="center" vertical="center" wrapText="1"/>
    </xf>
    <xf numFmtId="187" fontId="93" fillId="0" borderId="82" xfId="19" applyNumberFormat="1" applyFont="1" applyFill="1" applyBorder="1" applyAlignment="1">
      <alignment horizontal="left" vertical="center" wrapText="1"/>
    </xf>
    <xf numFmtId="187" fontId="93" fillId="0" borderId="14" xfId="19" applyNumberFormat="1" applyFont="1" applyFill="1" applyBorder="1" applyAlignment="1">
      <alignment horizontal="left" wrapText="1"/>
    </xf>
    <xf numFmtId="187" fontId="93" fillId="0" borderId="0" xfId="19" applyNumberFormat="1" applyFont="1" applyFill="1" applyBorder="1" applyAlignment="1">
      <alignment horizontal="left" vertical="center" wrapText="1"/>
    </xf>
    <xf numFmtId="0" fontId="84" fillId="0" borderId="0" xfId="0" applyFont="1" applyAlignment="1">
      <alignment vertical="center"/>
    </xf>
    <xf numFmtId="174" fontId="86" fillId="0" borderId="0" xfId="19" applyNumberFormat="1" applyFont="1" applyFill="1" applyBorder="1" applyAlignment="1">
      <alignment horizontal="right" vertical="center"/>
    </xf>
    <xf numFmtId="174" fontId="36" fillId="0" borderId="0" xfId="19" applyNumberFormat="1" applyFont="1" applyFill="1" applyBorder="1" applyAlignment="1">
      <alignment vertical="center"/>
    </xf>
    <xf numFmtId="174" fontId="84" fillId="0" borderId="0" xfId="19" applyNumberFormat="1" applyFont="1" applyFill="1" applyBorder="1" applyAlignment="1">
      <alignment vertical="center"/>
    </xf>
    <xf numFmtId="165" fontId="85" fillId="0" borderId="0" xfId="0" applyNumberFormat="1" applyFont="1" applyAlignment="1">
      <alignment vertical="center"/>
    </xf>
    <xf numFmtId="174" fontId="91" fillId="0" borderId="0" xfId="19" applyNumberFormat="1" applyFont="1" applyFill="1" applyBorder="1" applyAlignment="1">
      <alignment vertical="center"/>
    </xf>
    <xf numFmtId="0" fontId="91" fillId="0" borderId="0" xfId="0" applyFont="1" applyAlignment="1">
      <alignment vertical="center"/>
    </xf>
    <xf numFmtId="0" fontId="89" fillId="0" borderId="0" xfId="0" applyFont="1" applyAlignment="1">
      <alignment horizontal="right" vertical="center"/>
    </xf>
    <xf numFmtId="174" fontId="36" fillId="0" borderId="0" xfId="19" applyNumberFormat="1" applyFont="1" applyFill="1" applyBorder="1" applyAlignment="1">
      <alignment horizontal="center" vertical="center" wrapText="1"/>
    </xf>
    <xf numFmtId="174" fontId="36" fillId="0" borderId="0" xfId="19" applyNumberFormat="1" applyFont="1" applyFill="1" applyBorder="1" applyAlignment="1">
      <alignment horizontal="center" vertical="center"/>
    </xf>
    <xf numFmtId="165" fontId="53" fillId="0" borderId="0" xfId="29" applyNumberFormat="1" applyFont="1" applyAlignment="1">
      <alignment horizontal="center" vertical="center" wrapText="1"/>
    </xf>
    <xf numFmtId="174" fontId="89" fillId="0" borderId="0" xfId="19" applyNumberFormat="1" applyFont="1" applyFill="1" applyBorder="1" applyAlignment="1">
      <alignment horizontal="center" vertical="center"/>
    </xf>
    <xf numFmtId="174" fontId="12" fillId="0" borderId="0" xfId="19" applyNumberFormat="1" applyFont="1" applyFill="1" applyBorder="1" applyAlignment="1">
      <alignment vertical="center"/>
    </xf>
    <xf numFmtId="174" fontId="100" fillId="0" borderId="0" xfId="19" applyNumberFormat="1" applyFont="1" applyFill="1" applyBorder="1" applyAlignment="1">
      <alignment vertical="center"/>
    </xf>
    <xf numFmtId="0" fontId="92" fillId="0" borderId="0" xfId="0" applyFont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174" fontId="50" fillId="0" borderId="0" xfId="19" applyNumberFormat="1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174" fontId="66" fillId="0" borderId="0" xfId="19" applyNumberFormat="1" applyFont="1" applyAlignment="1">
      <alignment horizontal="center" vertical="center"/>
    </xf>
    <xf numFmtId="0" fontId="50" fillId="0" borderId="0" xfId="29" applyFont="1" applyAlignment="1">
      <alignment horizontal="center" vertical="center" wrapText="1"/>
    </xf>
    <xf numFmtId="0" fontId="88" fillId="34" borderId="48" xfId="29" applyFont="1" applyFill="1" applyBorder="1" applyAlignment="1">
      <alignment horizontal="center" vertical="center"/>
    </xf>
    <xf numFmtId="0" fontId="88" fillId="34" borderId="35" xfId="29" applyFont="1" applyFill="1" applyBorder="1" applyAlignment="1">
      <alignment horizontal="center" vertical="center"/>
    </xf>
    <xf numFmtId="174" fontId="89" fillId="0" borderId="0" xfId="19" applyNumberFormat="1" applyFont="1" applyFill="1" applyBorder="1" applyAlignment="1">
      <alignment horizontal="center" vertical="center" wrapText="1"/>
    </xf>
    <xf numFmtId="165" fontId="52" fillId="37" borderId="52" xfId="0" applyNumberFormat="1" applyFont="1" applyFill="1" applyBorder="1" applyAlignment="1">
      <alignment horizontal="center" vertical="center" wrapText="1"/>
    </xf>
    <xf numFmtId="165" fontId="52" fillId="37" borderId="77" xfId="0" applyNumberFormat="1" applyFont="1" applyFill="1" applyBorder="1" applyAlignment="1">
      <alignment horizontal="center" vertical="center" wrapText="1"/>
    </xf>
    <xf numFmtId="12" fontId="101" fillId="37" borderId="52" xfId="0" applyNumberFormat="1" applyFont="1" applyFill="1" applyBorder="1" applyAlignment="1">
      <alignment horizontal="center" vertical="center" wrapText="1"/>
    </xf>
    <xf numFmtId="165" fontId="101" fillId="37" borderId="77" xfId="0" applyNumberFormat="1" applyFont="1" applyFill="1" applyBorder="1" applyAlignment="1">
      <alignment horizontal="center" vertical="center" wrapText="1"/>
    </xf>
    <xf numFmtId="165" fontId="101" fillId="37" borderId="23" xfId="0" applyNumberFormat="1" applyFont="1" applyFill="1" applyBorder="1" applyAlignment="1">
      <alignment horizontal="center" vertical="center" wrapText="1"/>
    </xf>
    <xf numFmtId="165" fontId="101" fillId="37" borderId="0" xfId="0" applyNumberFormat="1" applyFont="1" applyFill="1" applyAlignment="1">
      <alignment horizontal="center" vertical="center" wrapText="1"/>
    </xf>
    <xf numFmtId="165" fontId="52" fillId="37" borderId="24" xfId="0" applyNumberFormat="1" applyFont="1" applyFill="1" applyBorder="1" applyAlignment="1">
      <alignment horizontal="center" vertical="center" wrapText="1"/>
    </xf>
    <xf numFmtId="165" fontId="52" fillId="37" borderId="60" xfId="0" applyNumberFormat="1" applyFont="1" applyFill="1" applyBorder="1" applyAlignment="1">
      <alignment horizontal="center" vertical="center" wrapText="1"/>
    </xf>
    <xf numFmtId="0" fontId="107" fillId="0" borderId="0" xfId="29" applyFont="1" applyAlignment="1">
      <alignment horizontal="center" vertical="center" wrapText="1"/>
    </xf>
    <xf numFmtId="165" fontId="52" fillId="37" borderId="51" xfId="0" applyNumberFormat="1" applyFont="1" applyFill="1" applyBorder="1" applyAlignment="1">
      <alignment horizontal="center" vertical="center" wrapText="1"/>
    </xf>
    <xf numFmtId="165" fontId="52" fillId="37" borderId="49" xfId="0" applyNumberFormat="1" applyFont="1" applyFill="1" applyBorder="1" applyAlignment="1">
      <alignment horizontal="center" vertical="center" wrapText="1"/>
    </xf>
    <xf numFmtId="0" fontId="52" fillId="37" borderId="15" xfId="0" applyFont="1" applyFill="1" applyBorder="1" applyAlignment="1">
      <alignment horizontal="center" vertical="center" wrapText="1"/>
    </xf>
    <xf numFmtId="0" fontId="52" fillId="37" borderId="16" xfId="0" applyFont="1" applyFill="1" applyBorder="1" applyAlignment="1">
      <alignment horizontal="center" vertical="center" wrapText="1"/>
    </xf>
    <xf numFmtId="165" fontId="52" fillId="37" borderId="15" xfId="0" applyNumberFormat="1" applyFont="1" applyFill="1" applyBorder="1" applyAlignment="1">
      <alignment horizontal="center" vertical="center" wrapText="1"/>
    </xf>
    <xf numFmtId="165" fontId="52" fillId="37" borderId="16" xfId="0" applyNumberFormat="1" applyFont="1" applyFill="1" applyBorder="1" applyAlignment="1">
      <alignment horizontal="center" vertical="center" wrapText="1"/>
    </xf>
    <xf numFmtId="174" fontId="52" fillId="37" borderId="25" xfId="19" applyNumberFormat="1" applyFont="1" applyFill="1" applyBorder="1" applyAlignment="1">
      <alignment horizontal="center" vertical="center" wrapText="1"/>
    </xf>
    <xf numFmtId="173" fontId="52" fillId="37" borderId="25" xfId="22" applyNumberFormat="1" applyFont="1" applyFill="1" applyBorder="1" applyAlignment="1">
      <alignment horizontal="center" vertical="center" wrapText="1"/>
    </xf>
    <xf numFmtId="0" fontId="52" fillId="37" borderId="18" xfId="29" applyFont="1" applyFill="1" applyBorder="1" applyAlignment="1">
      <alignment horizontal="center" vertical="center" wrapText="1"/>
    </xf>
    <xf numFmtId="0" fontId="52" fillId="37" borderId="19" xfId="29" applyFont="1" applyFill="1" applyBorder="1" applyAlignment="1">
      <alignment horizontal="center" vertical="center" wrapText="1"/>
    </xf>
    <xf numFmtId="0" fontId="52" fillId="37" borderId="23" xfId="29" applyFont="1" applyFill="1" applyBorder="1" applyAlignment="1">
      <alignment horizontal="center" vertical="center" wrapText="1"/>
    </xf>
    <xf numFmtId="0" fontId="52" fillId="37" borderId="24" xfId="29" applyFont="1" applyFill="1" applyBorder="1" applyAlignment="1">
      <alignment horizontal="center" vertical="center" wrapText="1"/>
    </xf>
    <xf numFmtId="165" fontId="52" fillId="37" borderId="15" xfId="29" applyNumberFormat="1" applyFont="1" applyFill="1" applyBorder="1" applyAlignment="1">
      <alignment horizontal="center" vertical="center" wrapText="1"/>
    </xf>
    <xf numFmtId="165" fontId="52" fillId="37" borderId="16" xfId="29" applyNumberFormat="1" applyFont="1" applyFill="1" applyBorder="1" applyAlignment="1">
      <alignment horizontal="center" vertical="center" wrapText="1"/>
    </xf>
    <xf numFmtId="165" fontId="52" fillId="37" borderId="22" xfId="0" applyNumberFormat="1" applyFont="1" applyFill="1" applyBorder="1" applyAlignment="1">
      <alignment horizontal="center" vertical="center" wrapText="1"/>
    </xf>
    <xf numFmtId="165" fontId="52" fillId="37" borderId="23" xfId="0" applyNumberFormat="1" applyFont="1" applyFill="1" applyBorder="1" applyAlignment="1">
      <alignment horizontal="center" vertical="center" wrapText="1"/>
    </xf>
    <xf numFmtId="0" fontId="65" fillId="0" borderId="0" xfId="0" applyFont="1" applyAlignment="1">
      <alignment horizontal="center" wrapText="1"/>
    </xf>
    <xf numFmtId="0" fontId="40" fillId="24" borderId="12" xfId="0" applyFont="1" applyFill="1" applyBorder="1" applyAlignment="1">
      <alignment horizontal="center"/>
    </xf>
    <xf numFmtId="0" fontId="57" fillId="0" borderId="31" xfId="61" applyFont="1" applyBorder="1" applyAlignment="1">
      <alignment horizontal="center" vertical="center"/>
    </xf>
    <xf numFmtId="17" fontId="79" fillId="26" borderId="81" xfId="0" applyNumberFormat="1" applyFont="1" applyFill="1" applyBorder="1" applyAlignment="1">
      <alignment horizontal="center" vertical="center"/>
    </xf>
    <xf numFmtId="0" fontId="79" fillId="26" borderId="81" xfId="0" applyFont="1" applyFill="1" applyBorder="1" applyAlignment="1">
      <alignment horizontal="center" vertical="center"/>
    </xf>
    <xf numFmtId="17" fontId="79" fillId="24" borderId="81" xfId="0" applyNumberFormat="1" applyFont="1" applyFill="1" applyBorder="1" applyAlignment="1">
      <alignment horizontal="center" vertical="center"/>
    </xf>
    <xf numFmtId="0" fontId="79" fillId="24" borderId="81" xfId="0" applyFont="1" applyFill="1" applyBorder="1" applyAlignment="1">
      <alignment horizontal="center" vertical="center"/>
    </xf>
    <xf numFmtId="17" fontId="116" fillId="39" borderId="81" xfId="0" applyNumberFormat="1" applyFont="1" applyFill="1" applyBorder="1" applyAlignment="1">
      <alignment horizontal="center" vertical="center"/>
    </xf>
    <xf numFmtId="0" fontId="116" fillId="39" borderId="81" xfId="0" applyFont="1" applyFill="1" applyBorder="1" applyAlignment="1">
      <alignment horizontal="center" vertical="center"/>
    </xf>
    <xf numFmtId="17" fontId="123" fillId="35" borderId="81" xfId="0" applyNumberFormat="1" applyFont="1" applyFill="1" applyBorder="1" applyAlignment="1">
      <alignment horizontal="center" vertical="center"/>
    </xf>
    <xf numFmtId="0" fontId="123" fillId="35" borderId="81" xfId="0" applyFont="1" applyFill="1" applyBorder="1" applyAlignment="1">
      <alignment horizontal="center" vertical="center"/>
    </xf>
  </cellXfs>
  <cellStyles count="887">
    <cellStyle name="20% - 강조색1" xfId="1" xr:uid="{00000000-0005-0000-0000-000000000000}"/>
    <cellStyle name="20% - 강조색2" xfId="2" xr:uid="{00000000-0005-0000-0000-000001000000}"/>
    <cellStyle name="20% - 강조색3" xfId="3" xr:uid="{00000000-0005-0000-0000-000002000000}"/>
    <cellStyle name="20% - 강조색4" xfId="4" xr:uid="{00000000-0005-0000-0000-000003000000}"/>
    <cellStyle name="20% - 강조색5" xfId="5" xr:uid="{00000000-0005-0000-0000-000004000000}"/>
    <cellStyle name="20% - 강조색6" xfId="6" xr:uid="{00000000-0005-0000-0000-000005000000}"/>
    <cellStyle name="40% - 강조색1" xfId="7" xr:uid="{00000000-0005-0000-0000-000006000000}"/>
    <cellStyle name="40% - 강조색2" xfId="8" xr:uid="{00000000-0005-0000-0000-000007000000}"/>
    <cellStyle name="40% - 강조색3" xfId="9" xr:uid="{00000000-0005-0000-0000-000008000000}"/>
    <cellStyle name="40% - 강조색4" xfId="10" xr:uid="{00000000-0005-0000-0000-000009000000}"/>
    <cellStyle name="40% - 강조색5" xfId="11" xr:uid="{00000000-0005-0000-0000-00000A000000}"/>
    <cellStyle name="40% - 강조색6" xfId="12" xr:uid="{00000000-0005-0000-0000-00000B000000}"/>
    <cellStyle name="60% - 강조색1" xfId="13" xr:uid="{00000000-0005-0000-0000-00000C000000}"/>
    <cellStyle name="60% - 강조색2" xfId="14" xr:uid="{00000000-0005-0000-0000-00000D000000}"/>
    <cellStyle name="60% - 강조색3" xfId="15" xr:uid="{00000000-0005-0000-0000-00000E000000}"/>
    <cellStyle name="60% - 강조색4" xfId="16" xr:uid="{00000000-0005-0000-0000-00000F000000}"/>
    <cellStyle name="60% - 강조색5" xfId="17" xr:uid="{00000000-0005-0000-0000-000010000000}"/>
    <cellStyle name="60% - 강조색6" xfId="18" xr:uid="{00000000-0005-0000-0000-000011000000}"/>
    <cellStyle name="Comma" xfId="19" builtinId="3"/>
    <cellStyle name="Comma [0] 2" xfId="64" xr:uid="{00000000-0005-0000-0000-000014000000}"/>
    <cellStyle name="Comma [0] 2 2" xfId="142" xr:uid="{00000000-0005-0000-0000-000015000000}"/>
    <cellStyle name="Comma [0] 2 2 2" xfId="246" xr:uid="{00000000-0005-0000-0000-000016000000}"/>
    <cellStyle name="Comma [0] 2 2 3" xfId="375" xr:uid="{00000000-0005-0000-0000-000017000000}"/>
    <cellStyle name="Comma [0] 2 3" xfId="178" xr:uid="{00000000-0005-0000-0000-000018000000}"/>
    <cellStyle name="Comma [0] 2 3 2" xfId="259" xr:uid="{00000000-0005-0000-0000-000019000000}"/>
    <cellStyle name="Comma [0] 2 3 3" xfId="391" xr:uid="{00000000-0005-0000-0000-00001A000000}"/>
    <cellStyle name="Comma [0] 2 4" xfId="183" xr:uid="{00000000-0005-0000-0000-00001B000000}"/>
    <cellStyle name="Comma [0] 2 4 2" xfId="261" xr:uid="{00000000-0005-0000-0000-00001C000000}"/>
    <cellStyle name="Comma [0] 2 5" xfId="206" xr:uid="{00000000-0005-0000-0000-00001D000000}"/>
    <cellStyle name="Comma [0] 2 6" xfId="271" xr:uid="{00000000-0005-0000-0000-00001E000000}"/>
    <cellStyle name="Comma [0] 2 7" xfId="277" xr:uid="{00000000-0005-0000-0000-00001F000000}"/>
    <cellStyle name="Comma [0] 2 8" xfId="285" xr:uid="{00000000-0005-0000-0000-000020000000}"/>
    <cellStyle name="Comma [0] 2 9" xfId="356" xr:uid="{00000000-0005-0000-0000-000021000000}"/>
    <cellStyle name="Comma [0] 3" xfId="135" xr:uid="{00000000-0005-0000-0000-000022000000}"/>
    <cellStyle name="Comma [0] 3 2" xfId="143" xr:uid="{00000000-0005-0000-0000-000023000000}"/>
    <cellStyle name="Comma [0] 3 3" xfId="241" xr:uid="{00000000-0005-0000-0000-000024000000}"/>
    <cellStyle name="Comma [0] 3 4" xfId="374" xr:uid="{00000000-0005-0000-0000-000025000000}"/>
    <cellStyle name="Comma [0] 4" xfId="144" xr:uid="{00000000-0005-0000-0000-000026000000}"/>
    <cellStyle name="Comma [0] 4 2" xfId="179" xr:uid="{00000000-0005-0000-0000-000027000000}"/>
    <cellStyle name="Comma [0] 4 2 2" xfId="260" xr:uid="{00000000-0005-0000-0000-000028000000}"/>
    <cellStyle name="Comma [0] 4 3" xfId="184" xr:uid="{00000000-0005-0000-0000-000029000000}"/>
    <cellStyle name="Comma [0] 4 3 2" xfId="262" xr:uid="{00000000-0005-0000-0000-00002A000000}"/>
    <cellStyle name="Comma [0] 4 4" xfId="247" xr:uid="{00000000-0005-0000-0000-00002B000000}"/>
    <cellStyle name="Comma [0] 4 5" xfId="272" xr:uid="{00000000-0005-0000-0000-00002C000000}"/>
    <cellStyle name="Comma [0] 4 6" xfId="278" xr:uid="{00000000-0005-0000-0000-00002D000000}"/>
    <cellStyle name="Comma [0] 4 7" xfId="286" xr:uid="{00000000-0005-0000-0000-00002E000000}"/>
    <cellStyle name="Comma [0] 5" xfId="221" xr:uid="{00000000-0005-0000-0000-00002F000000}"/>
    <cellStyle name="Comma [0] 6" xfId="269" xr:uid="{00000000-0005-0000-0000-000030000000}"/>
    <cellStyle name="Comma [0] 7" xfId="295" xr:uid="{00000000-0005-0000-0000-000031000000}"/>
    <cellStyle name="Comma 10" xfId="65" xr:uid="{00000000-0005-0000-0000-000032000000}"/>
    <cellStyle name="Comma 10 2" xfId="207" xr:uid="{00000000-0005-0000-0000-000033000000}"/>
    <cellStyle name="Comma 10 3" xfId="366" xr:uid="{00000000-0005-0000-0000-000034000000}"/>
    <cellStyle name="Comma 100" xfId="347" xr:uid="{00000000-0005-0000-0000-000035000000}"/>
    <cellStyle name="Comma 100 2" xfId="438" xr:uid="{00000000-0005-0000-0000-000036000000}"/>
    <cellStyle name="Comma 101" xfId="439" xr:uid="{00000000-0005-0000-0000-000037000000}"/>
    <cellStyle name="Comma 102" xfId="440" xr:uid="{00000000-0005-0000-0000-000038000000}"/>
    <cellStyle name="Comma 103" xfId="436" xr:uid="{00000000-0005-0000-0000-000039000000}"/>
    <cellStyle name="Comma 104" xfId="437" xr:uid="{00000000-0005-0000-0000-00003A000000}"/>
    <cellStyle name="Comma 105" xfId="441" xr:uid="{00000000-0005-0000-0000-00003B000000}"/>
    <cellStyle name="Comma 106" xfId="443" xr:uid="{00000000-0005-0000-0000-00003C000000}"/>
    <cellStyle name="Comma 107" xfId="444" xr:uid="{00000000-0005-0000-0000-00003D000000}"/>
    <cellStyle name="Comma 108" xfId="442" xr:uid="{00000000-0005-0000-0000-00003E000000}"/>
    <cellStyle name="Comma 109" xfId="445" xr:uid="{00000000-0005-0000-0000-00003F000000}"/>
    <cellStyle name="Comma 11" xfId="66" xr:uid="{00000000-0005-0000-0000-000040000000}"/>
    <cellStyle name="Comma 11 2" xfId="208" xr:uid="{00000000-0005-0000-0000-000041000000}"/>
    <cellStyle name="Comma 11 3" xfId="367" xr:uid="{00000000-0005-0000-0000-000042000000}"/>
    <cellStyle name="Comma 110" xfId="446" xr:uid="{00000000-0005-0000-0000-000043000000}"/>
    <cellStyle name="Comma 111" xfId="448" xr:uid="{00000000-0005-0000-0000-000044000000}"/>
    <cellStyle name="Comma 112" xfId="447" xr:uid="{00000000-0005-0000-0000-000045000000}"/>
    <cellStyle name="Comma 113" xfId="449" xr:uid="{00000000-0005-0000-0000-000046000000}"/>
    <cellStyle name="Comma 114" xfId="450" xr:uid="{00000000-0005-0000-0000-000047000000}"/>
    <cellStyle name="Comma 115" xfId="453" xr:uid="{00000000-0005-0000-0000-000048000000}"/>
    <cellStyle name="Comma 116" xfId="455" xr:uid="{00000000-0005-0000-0000-000049000000}"/>
    <cellStyle name="Comma 117" xfId="456" xr:uid="{00000000-0005-0000-0000-00004A000000}"/>
    <cellStyle name="Comma 118" xfId="452" xr:uid="{00000000-0005-0000-0000-00004B000000}"/>
    <cellStyle name="Comma 119" xfId="451" xr:uid="{00000000-0005-0000-0000-00004C000000}"/>
    <cellStyle name="Comma 12" xfId="67" xr:uid="{00000000-0005-0000-0000-00004D000000}"/>
    <cellStyle name="Comma 12 2" xfId="209" xr:uid="{00000000-0005-0000-0000-00004E000000}"/>
    <cellStyle name="Comma 12 3" xfId="362" xr:uid="{00000000-0005-0000-0000-00004F000000}"/>
    <cellStyle name="Comma 120" xfId="458" xr:uid="{00000000-0005-0000-0000-000050000000}"/>
    <cellStyle name="Comma 121" xfId="459" xr:uid="{00000000-0005-0000-0000-000051000000}"/>
    <cellStyle name="Comma 122" xfId="454" xr:uid="{00000000-0005-0000-0000-000052000000}"/>
    <cellStyle name="Comma 123" xfId="457" xr:uid="{00000000-0005-0000-0000-000053000000}"/>
    <cellStyle name="Comma 124" xfId="461" xr:uid="{00000000-0005-0000-0000-000054000000}"/>
    <cellStyle name="Comma 125" xfId="460" xr:uid="{00000000-0005-0000-0000-000055000000}"/>
    <cellStyle name="Comma 126" xfId="463" xr:uid="{00000000-0005-0000-0000-000056000000}"/>
    <cellStyle name="Comma 127" xfId="462" xr:uid="{00000000-0005-0000-0000-000057000000}"/>
    <cellStyle name="Comma 128" xfId="465" xr:uid="{00000000-0005-0000-0000-000058000000}"/>
    <cellStyle name="Comma 129" xfId="464" xr:uid="{00000000-0005-0000-0000-000059000000}"/>
    <cellStyle name="Comma 13" xfId="92" xr:uid="{00000000-0005-0000-0000-00005A000000}"/>
    <cellStyle name="Comma 130" xfId="467" xr:uid="{00000000-0005-0000-0000-00005B000000}"/>
    <cellStyle name="Comma 131" xfId="466" xr:uid="{00000000-0005-0000-0000-00005C000000}"/>
    <cellStyle name="Comma 132" xfId="471" xr:uid="{00000000-0005-0000-0000-00005D000000}"/>
    <cellStyle name="Comma 133" xfId="468" xr:uid="{00000000-0005-0000-0000-00005E000000}"/>
    <cellStyle name="Comma 134" xfId="469" xr:uid="{00000000-0005-0000-0000-00005F000000}"/>
    <cellStyle name="Comma 135" xfId="472" xr:uid="{00000000-0005-0000-0000-000060000000}"/>
    <cellStyle name="Comma 136" xfId="470" xr:uid="{00000000-0005-0000-0000-000061000000}"/>
    <cellStyle name="Comma 137" xfId="473" xr:uid="{00000000-0005-0000-0000-000062000000}"/>
    <cellStyle name="Comma 138" xfId="474" xr:uid="{00000000-0005-0000-0000-000063000000}"/>
    <cellStyle name="Comma 139" xfId="475" xr:uid="{00000000-0005-0000-0000-000064000000}"/>
    <cellStyle name="Comma 14" xfId="96" xr:uid="{00000000-0005-0000-0000-000065000000}"/>
    <cellStyle name="Comma 140" xfId="477" xr:uid="{00000000-0005-0000-0000-000066000000}"/>
    <cellStyle name="Comma 141" xfId="476" xr:uid="{00000000-0005-0000-0000-000067000000}"/>
    <cellStyle name="Comma 142" xfId="480" xr:uid="{00000000-0005-0000-0000-000068000000}"/>
    <cellStyle name="Comma 143" xfId="478" xr:uid="{00000000-0005-0000-0000-000069000000}"/>
    <cellStyle name="Comma 144" xfId="481" xr:uid="{00000000-0005-0000-0000-00006A000000}"/>
    <cellStyle name="Comma 145" xfId="482" xr:uid="{00000000-0005-0000-0000-00006B000000}"/>
    <cellStyle name="Comma 146" xfId="483" xr:uid="{00000000-0005-0000-0000-00006C000000}"/>
    <cellStyle name="Comma 147" xfId="484" xr:uid="{00000000-0005-0000-0000-00006D000000}"/>
    <cellStyle name="Comma 148" xfId="485" xr:uid="{00000000-0005-0000-0000-00006E000000}"/>
    <cellStyle name="Comma 149" xfId="479" xr:uid="{00000000-0005-0000-0000-00006F000000}"/>
    <cellStyle name="Comma 15" xfId="95" xr:uid="{00000000-0005-0000-0000-000070000000}"/>
    <cellStyle name="Comma 150" xfId="486" xr:uid="{00000000-0005-0000-0000-000071000000}"/>
    <cellStyle name="Comma 151" xfId="487" xr:uid="{00000000-0005-0000-0000-000072000000}"/>
    <cellStyle name="Comma 152" xfId="488" xr:uid="{00000000-0005-0000-0000-000073000000}"/>
    <cellStyle name="Comma 153" xfId="490" xr:uid="{00000000-0005-0000-0000-000074000000}"/>
    <cellStyle name="Comma 154" xfId="491" xr:uid="{00000000-0005-0000-0000-000075000000}"/>
    <cellStyle name="Comma 155" xfId="492" xr:uid="{00000000-0005-0000-0000-000076000000}"/>
    <cellStyle name="Comma 156" xfId="493" xr:uid="{00000000-0005-0000-0000-000077000000}"/>
    <cellStyle name="Comma 157" xfId="498" xr:uid="{00000000-0005-0000-0000-000078000000}"/>
    <cellStyle name="Comma 158" xfId="499" xr:uid="{00000000-0005-0000-0000-000079000000}"/>
    <cellStyle name="Comma 159" xfId="497" xr:uid="{00000000-0005-0000-0000-00007A000000}"/>
    <cellStyle name="Comma 16" xfId="98" xr:uid="{00000000-0005-0000-0000-00007B000000}"/>
    <cellStyle name="Comma 160" xfId="495" xr:uid="{00000000-0005-0000-0000-00007C000000}"/>
    <cellStyle name="Comma 161" xfId="496" xr:uid="{00000000-0005-0000-0000-00007D000000}"/>
    <cellStyle name="Comma 162" xfId="494" xr:uid="{00000000-0005-0000-0000-00007E000000}"/>
    <cellStyle name="Comma 163" xfId="501" xr:uid="{00000000-0005-0000-0000-00007F000000}"/>
    <cellStyle name="Comma 164" xfId="500" xr:uid="{00000000-0005-0000-0000-000080000000}"/>
    <cellStyle name="Comma 165" xfId="489" xr:uid="{00000000-0005-0000-0000-000081000000}"/>
    <cellStyle name="Comma 166" xfId="502" xr:uid="{00000000-0005-0000-0000-000082000000}"/>
    <cellStyle name="Comma 167" xfId="506" xr:uid="{00000000-0005-0000-0000-000083000000}"/>
    <cellStyle name="Comma 168" xfId="507" xr:uid="{00000000-0005-0000-0000-000084000000}"/>
    <cellStyle name="Comma 169" xfId="505" xr:uid="{00000000-0005-0000-0000-000085000000}"/>
    <cellStyle name="Comma 17" xfId="97" xr:uid="{00000000-0005-0000-0000-000086000000}"/>
    <cellStyle name="Comma 170" xfId="508" xr:uid="{00000000-0005-0000-0000-000087000000}"/>
    <cellStyle name="Comma 171" xfId="509" xr:uid="{00000000-0005-0000-0000-000088000000}"/>
    <cellStyle name="Comma 172" xfId="511" xr:uid="{00000000-0005-0000-0000-000089000000}"/>
    <cellStyle name="Comma 173" xfId="503" xr:uid="{00000000-0005-0000-0000-00008A000000}"/>
    <cellStyle name="Comma 174" xfId="504" xr:uid="{00000000-0005-0000-0000-00008B000000}"/>
    <cellStyle name="Comma 175" xfId="510" xr:uid="{00000000-0005-0000-0000-00008C000000}"/>
    <cellStyle name="Comma 176" xfId="512" xr:uid="{00000000-0005-0000-0000-00008D000000}"/>
    <cellStyle name="Comma 177" xfId="513" xr:uid="{00000000-0005-0000-0000-00008E000000}"/>
    <cellStyle name="Comma 178" xfId="514" xr:uid="{00000000-0005-0000-0000-00008F000000}"/>
    <cellStyle name="Comma 179" xfId="515" xr:uid="{00000000-0005-0000-0000-000090000000}"/>
    <cellStyle name="Comma 18" xfId="100" xr:uid="{00000000-0005-0000-0000-000091000000}"/>
    <cellStyle name="Comma 180" xfId="516" xr:uid="{00000000-0005-0000-0000-000092000000}"/>
    <cellStyle name="Comma 181" xfId="517" xr:uid="{00000000-0005-0000-0000-000093000000}"/>
    <cellStyle name="Comma 182" xfId="519" xr:uid="{00000000-0005-0000-0000-000094000000}"/>
    <cellStyle name="Comma 183" xfId="518" xr:uid="{00000000-0005-0000-0000-000095000000}"/>
    <cellStyle name="Comma 184" xfId="522" xr:uid="{00000000-0005-0000-0000-000096000000}"/>
    <cellStyle name="Comma 185" xfId="520" xr:uid="{00000000-0005-0000-0000-000097000000}"/>
    <cellStyle name="Comma 186" xfId="521" xr:uid="{00000000-0005-0000-0000-000098000000}"/>
    <cellStyle name="Comma 187" xfId="523" xr:uid="{00000000-0005-0000-0000-000099000000}"/>
    <cellStyle name="Comma 188" xfId="525" xr:uid="{00000000-0005-0000-0000-00009A000000}"/>
    <cellStyle name="Comma 189" xfId="526" xr:uid="{00000000-0005-0000-0000-00009B000000}"/>
    <cellStyle name="Comma 19" xfId="99" xr:uid="{00000000-0005-0000-0000-00009C000000}"/>
    <cellStyle name="Comma 19 2" xfId="218" xr:uid="{00000000-0005-0000-0000-00009D000000}"/>
    <cellStyle name="Comma 19 3" xfId="370" xr:uid="{00000000-0005-0000-0000-00009E000000}"/>
    <cellStyle name="Comma 190" xfId="524" xr:uid="{00000000-0005-0000-0000-00009F000000}"/>
    <cellStyle name="Comma 191" xfId="528" xr:uid="{00000000-0005-0000-0000-0000A0000000}"/>
    <cellStyle name="Comma 192" xfId="529" xr:uid="{00000000-0005-0000-0000-0000A1000000}"/>
    <cellStyle name="Comma 193" xfId="531" xr:uid="{00000000-0005-0000-0000-0000A2000000}"/>
    <cellStyle name="Comma 194" xfId="532" xr:uid="{00000000-0005-0000-0000-0000A3000000}"/>
    <cellStyle name="Comma 195" xfId="533" xr:uid="{00000000-0005-0000-0000-0000A4000000}"/>
    <cellStyle name="Comma 196" xfId="530" xr:uid="{00000000-0005-0000-0000-0000A5000000}"/>
    <cellStyle name="Comma 197" xfId="527" xr:uid="{00000000-0005-0000-0000-0000A6000000}"/>
    <cellStyle name="Comma 198" xfId="535" xr:uid="{00000000-0005-0000-0000-0000A7000000}"/>
    <cellStyle name="Comma 199" xfId="536" xr:uid="{00000000-0005-0000-0000-0000A8000000}"/>
    <cellStyle name="Comma 2" xfId="20" xr:uid="{00000000-0005-0000-0000-0000A9000000}"/>
    <cellStyle name="Comma 2 2" xfId="21" xr:uid="{00000000-0005-0000-0000-0000AA000000}"/>
    <cellStyle name="Comma 2 2 2" xfId="22" xr:uid="{00000000-0005-0000-0000-0000AB000000}"/>
    <cellStyle name="Comma 2 2 2 2" xfId="196" xr:uid="{00000000-0005-0000-0000-0000AC000000}"/>
    <cellStyle name="Comma 2 2 3" xfId="68" xr:uid="{00000000-0005-0000-0000-0000AD000000}"/>
    <cellStyle name="Comma 2 2 3 2" xfId="210" xr:uid="{00000000-0005-0000-0000-0000AE000000}"/>
    <cellStyle name="Comma 2 2 4" xfId="195" xr:uid="{00000000-0005-0000-0000-0000AF000000}"/>
    <cellStyle name="Comma 2 2 5" xfId="376" xr:uid="{00000000-0005-0000-0000-0000B0000000}"/>
    <cellStyle name="Comma 2 3" xfId="145" xr:uid="{00000000-0005-0000-0000-0000B1000000}"/>
    <cellStyle name="Comma 2 3 2" xfId="352" xr:uid="{00000000-0005-0000-0000-0000B2000000}"/>
    <cellStyle name="Comma 2 4" xfId="194" xr:uid="{00000000-0005-0000-0000-0000B3000000}"/>
    <cellStyle name="Comma 2 4 2" xfId="392" xr:uid="{00000000-0005-0000-0000-0000B4000000}"/>
    <cellStyle name="Comma 2 5" xfId="428" xr:uid="{00000000-0005-0000-0000-0000B5000000}"/>
    <cellStyle name="Comma 20" xfId="101" xr:uid="{00000000-0005-0000-0000-0000B6000000}"/>
    <cellStyle name="Comma 20 2" xfId="219" xr:uid="{00000000-0005-0000-0000-0000B7000000}"/>
    <cellStyle name="Comma 20 3" xfId="369" xr:uid="{00000000-0005-0000-0000-0000B8000000}"/>
    <cellStyle name="Comma 200" xfId="534" xr:uid="{00000000-0005-0000-0000-0000B9000000}"/>
    <cellStyle name="Comma 201" xfId="538" xr:uid="{00000000-0005-0000-0000-0000BA000000}"/>
    <cellStyle name="Comma 202" xfId="537" xr:uid="{00000000-0005-0000-0000-0000BB000000}"/>
    <cellStyle name="Comma 203" xfId="540" xr:uid="{00000000-0005-0000-0000-0000BC000000}"/>
    <cellStyle name="Comma 204" xfId="539" xr:uid="{00000000-0005-0000-0000-0000BD000000}"/>
    <cellStyle name="Comma 205" xfId="542" xr:uid="{00000000-0005-0000-0000-0000BE000000}"/>
    <cellStyle name="Comma 206" xfId="543" xr:uid="{00000000-0005-0000-0000-0000BF000000}"/>
    <cellStyle name="Comma 207" xfId="545" xr:uid="{00000000-0005-0000-0000-0000C0000000}"/>
    <cellStyle name="Comma 208" xfId="544" xr:uid="{00000000-0005-0000-0000-0000C1000000}"/>
    <cellStyle name="Comma 209" xfId="541" xr:uid="{00000000-0005-0000-0000-0000C2000000}"/>
    <cellStyle name="Comma 21" xfId="102" xr:uid="{00000000-0005-0000-0000-0000C3000000}"/>
    <cellStyle name="Comma 21 2" xfId="220" xr:uid="{00000000-0005-0000-0000-0000C4000000}"/>
    <cellStyle name="Comma 21 3" xfId="371" xr:uid="{00000000-0005-0000-0000-0000C5000000}"/>
    <cellStyle name="Comma 210" xfId="546" xr:uid="{00000000-0005-0000-0000-0000C6000000}"/>
    <cellStyle name="Comma 211" xfId="547" xr:uid="{00000000-0005-0000-0000-0000C7000000}"/>
    <cellStyle name="Comma 212" xfId="548" xr:uid="{00000000-0005-0000-0000-0000C8000000}"/>
    <cellStyle name="Comma 213" xfId="551" xr:uid="{00000000-0005-0000-0000-0000C9000000}"/>
    <cellStyle name="Comma 214" xfId="552" xr:uid="{00000000-0005-0000-0000-0000CA000000}"/>
    <cellStyle name="Comma 215" xfId="553" xr:uid="{00000000-0005-0000-0000-0000CB000000}"/>
    <cellStyle name="Comma 216" xfId="549" xr:uid="{00000000-0005-0000-0000-0000CC000000}"/>
    <cellStyle name="Comma 217" xfId="554" xr:uid="{00000000-0005-0000-0000-0000CD000000}"/>
    <cellStyle name="Comma 218" xfId="550" xr:uid="{00000000-0005-0000-0000-0000CE000000}"/>
    <cellStyle name="Comma 219" xfId="555" xr:uid="{00000000-0005-0000-0000-0000CF000000}"/>
    <cellStyle name="Comma 22" xfId="103" xr:uid="{00000000-0005-0000-0000-0000D0000000}"/>
    <cellStyle name="Comma 22 2" xfId="373" xr:uid="{00000000-0005-0000-0000-0000D1000000}"/>
    <cellStyle name="Comma 220" xfId="556" xr:uid="{00000000-0005-0000-0000-0000D2000000}"/>
    <cellStyle name="Comma 221" xfId="558" xr:uid="{00000000-0005-0000-0000-0000D3000000}"/>
    <cellStyle name="Comma 222" xfId="557" xr:uid="{00000000-0005-0000-0000-0000D4000000}"/>
    <cellStyle name="Comma 223" xfId="561" xr:uid="{00000000-0005-0000-0000-0000D5000000}"/>
    <cellStyle name="Comma 224" xfId="559" xr:uid="{00000000-0005-0000-0000-0000D6000000}"/>
    <cellStyle name="Comma 225" xfId="560" xr:uid="{00000000-0005-0000-0000-0000D7000000}"/>
    <cellStyle name="Comma 226" xfId="562" xr:uid="{00000000-0005-0000-0000-0000D8000000}"/>
    <cellStyle name="Comma 227" xfId="564" xr:uid="{00000000-0005-0000-0000-0000D9000000}"/>
    <cellStyle name="Comma 228" xfId="566" xr:uid="{00000000-0005-0000-0000-0000DA000000}"/>
    <cellStyle name="Comma 229" xfId="565" xr:uid="{00000000-0005-0000-0000-0000DB000000}"/>
    <cellStyle name="Comma 23" xfId="104" xr:uid="{00000000-0005-0000-0000-0000DC000000}"/>
    <cellStyle name="Comma 23 2" xfId="384" xr:uid="{00000000-0005-0000-0000-0000DD000000}"/>
    <cellStyle name="Comma 230" xfId="567" xr:uid="{00000000-0005-0000-0000-0000DE000000}"/>
    <cellStyle name="Comma 231" xfId="568" xr:uid="{00000000-0005-0000-0000-0000DF000000}"/>
    <cellStyle name="Comma 232" xfId="571" xr:uid="{00000000-0005-0000-0000-0000E0000000}"/>
    <cellStyle name="Comma 233" xfId="563" xr:uid="{00000000-0005-0000-0000-0000E1000000}"/>
    <cellStyle name="Comma 234" xfId="569" xr:uid="{00000000-0005-0000-0000-0000E2000000}"/>
    <cellStyle name="Comma 235" xfId="570" xr:uid="{00000000-0005-0000-0000-0000E3000000}"/>
    <cellStyle name="Comma 236" xfId="573" xr:uid="{00000000-0005-0000-0000-0000E4000000}"/>
    <cellStyle name="Comma 237" xfId="572" xr:uid="{00000000-0005-0000-0000-0000E5000000}"/>
    <cellStyle name="Comma 238" xfId="575" xr:uid="{00000000-0005-0000-0000-0000E6000000}"/>
    <cellStyle name="Comma 239" xfId="574" xr:uid="{00000000-0005-0000-0000-0000E7000000}"/>
    <cellStyle name="Comma 24" xfId="114" xr:uid="{00000000-0005-0000-0000-0000E8000000}"/>
    <cellStyle name="Comma 24 2" xfId="386" xr:uid="{00000000-0005-0000-0000-0000E9000000}"/>
    <cellStyle name="Comma 240" xfId="578" xr:uid="{00000000-0005-0000-0000-0000EA000000}"/>
    <cellStyle name="Comma 241" xfId="576" xr:uid="{00000000-0005-0000-0000-0000EB000000}"/>
    <cellStyle name="Comma 242" xfId="577" xr:uid="{00000000-0005-0000-0000-0000EC000000}"/>
    <cellStyle name="Comma 243" xfId="581" xr:uid="{00000000-0005-0000-0000-0000ED000000}"/>
    <cellStyle name="Comma 244" xfId="583" xr:uid="{00000000-0005-0000-0000-0000EE000000}"/>
    <cellStyle name="Comma 245" xfId="579" xr:uid="{00000000-0005-0000-0000-0000EF000000}"/>
    <cellStyle name="Comma 246" xfId="582" xr:uid="{00000000-0005-0000-0000-0000F0000000}"/>
    <cellStyle name="Comma 247" xfId="584" xr:uid="{00000000-0005-0000-0000-0000F1000000}"/>
    <cellStyle name="Comma 248" xfId="585" xr:uid="{00000000-0005-0000-0000-0000F2000000}"/>
    <cellStyle name="Comma 249" xfId="580" xr:uid="{00000000-0005-0000-0000-0000F3000000}"/>
    <cellStyle name="Comma 25" xfId="113" xr:uid="{00000000-0005-0000-0000-0000F4000000}"/>
    <cellStyle name="Comma 250" xfId="586" xr:uid="{00000000-0005-0000-0000-0000F5000000}"/>
    <cellStyle name="Comma 251" xfId="588" xr:uid="{00000000-0005-0000-0000-0000F6000000}"/>
    <cellStyle name="Comma 252" xfId="587" xr:uid="{00000000-0005-0000-0000-0000F7000000}"/>
    <cellStyle name="Comma 253" xfId="591" xr:uid="{00000000-0005-0000-0000-0000F8000000}"/>
    <cellStyle name="Comma 254" xfId="589" xr:uid="{00000000-0005-0000-0000-0000F9000000}"/>
    <cellStyle name="Comma 255" xfId="590" xr:uid="{00000000-0005-0000-0000-0000FA000000}"/>
    <cellStyle name="Comma 256" xfId="593" xr:uid="{00000000-0005-0000-0000-0000FB000000}"/>
    <cellStyle name="Comma 257" xfId="594" xr:uid="{00000000-0005-0000-0000-0000FC000000}"/>
    <cellStyle name="Comma 258" xfId="592" xr:uid="{00000000-0005-0000-0000-0000FD000000}"/>
    <cellStyle name="Comma 259" xfId="595" xr:uid="{00000000-0005-0000-0000-0000FE000000}"/>
    <cellStyle name="Comma 26" xfId="116" xr:uid="{00000000-0005-0000-0000-0000FF000000}"/>
    <cellStyle name="Comma 260" xfId="596" xr:uid="{00000000-0005-0000-0000-000000010000}"/>
    <cellStyle name="Comma 261" xfId="597" xr:uid="{00000000-0005-0000-0000-000001010000}"/>
    <cellStyle name="Comma 262" xfId="598" xr:uid="{00000000-0005-0000-0000-000002010000}"/>
    <cellStyle name="Comma 263" xfId="601" xr:uid="{00000000-0005-0000-0000-000003010000}"/>
    <cellStyle name="Comma 264" xfId="599" xr:uid="{00000000-0005-0000-0000-000004010000}"/>
    <cellStyle name="Comma 265" xfId="600" xr:uid="{00000000-0005-0000-0000-000005010000}"/>
    <cellStyle name="Comma 266" xfId="602" xr:uid="{00000000-0005-0000-0000-000006010000}"/>
    <cellStyle name="Comma 267" xfId="604" xr:uid="{00000000-0005-0000-0000-000007010000}"/>
    <cellStyle name="Comma 268" xfId="606" xr:uid="{00000000-0005-0000-0000-000008010000}"/>
    <cellStyle name="Comma 269" xfId="607" xr:uid="{00000000-0005-0000-0000-000009010000}"/>
    <cellStyle name="Comma 27" xfId="115" xr:uid="{00000000-0005-0000-0000-00000A010000}"/>
    <cellStyle name="Comma 27 2" xfId="228" xr:uid="{00000000-0005-0000-0000-00000B010000}"/>
    <cellStyle name="Comma 27 3" xfId="385" xr:uid="{00000000-0005-0000-0000-00000C010000}"/>
    <cellStyle name="Comma 270" xfId="603" xr:uid="{00000000-0005-0000-0000-00000D010000}"/>
    <cellStyle name="Comma 271" xfId="605" xr:uid="{00000000-0005-0000-0000-00000E010000}"/>
    <cellStyle name="Comma 272" xfId="611" xr:uid="{00000000-0005-0000-0000-00000F010000}"/>
    <cellStyle name="Comma 273" xfId="609" xr:uid="{00000000-0005-0000-0000-000010010000}"/>
    <cellStyle name="Comma 274" xfId="610" xr:uid="{00000000-0005-0000-0000-000011010000}"/>
    <cellStyle name="Comma 275" xfId="608" xr:uid="{00000000-0005-0000-0000-000012010000}"/>
    <cellStyle name="Comma 276" xfId="614" xr:uid="{00000000-0005-0000-0000-000013010000}"/>
    <cellStyle name="Comma 277" xfId="612" xr:uid="{00000000-0005-0000-0000-000014010000}"/>
    <cellStyle name="Comma 278" xfId="617" xr:uid="{00000000-0005-0000-0000-000015010000}"/>
    <cellStyle name="Comma 279" xfId="618" xr:uid="{00000000-0005-0000-0000-000016010000}"/>
    <cellStyle name="Comma 28" xfId="117" xr:uid="{00000000-0005-0000-0000-000017010000}"/>
    <cellStyle name="Comma 28 2" xfId="229" xr:uid="{00000000-0005-0000-0000-000018010000}"/>
    <cellStyle name="Comma 28 3" xfId="387" xr:uid="{00000000-0005-0000-0000-000019010000}"/>
    <cellStyle name="Comma 280" xfId="616" xr:uid="{00000000-0005-0000-0000-00001A010000}"/>
    <cellStyle name="Comma 281" xfId="613" xr:uid="{00000000-0005-0000-0000-00001B010000}"/>
    <cellStyle name="Comma 282" xfId="615" xr:uid="{00000000-0005-0000-0000-00001C010000}"/>
    <cellStyle name="Comma 283" xfId="619" xr:uid="{00000000-0005-0000-0000-00001D010000}"/>
    <cellStyle name="Comma 284" xfId="620" xr:uid="{00000000-0005-0000-0000-00001E010000}"/>
    <cellStyle name="Comma 285" xfId="622" xr:uid="{00000000-0005-0000-0000-00001F010000}"/>
    <cellStyle name="Comma 286" xfId="621" xr:uid="{00000000-0005-0000-0000-000020010000}"/>
    <cellStyle name="Comma 287" xfId="623" xr:uid="{00000000-0005-0000-0000-000021010000}"/>
    <cellStyle name="Comma 288" xfId="624" xr:uid="{00000000-0005-0000-0000-000022010000}"/>
    <cellStyle name="Comma 289" xfId="629" xr:uid="{00000000-0005-0000-0000-000023010000}"/>
    <cellStyle name="Comma 29" xfId="119" xr:uid="{00000000-0005-0000-0000-000024010000}"/>
    <cellStyle name="Comma 290" xfId="627" xr:uid="{00000000-0005-0000-0000-000025010000}"/>
    <cellStyle name="Comma 291" xfId="626" xr:uid="{00000000-0005-0000-0000-000026010000}"/>
    <cellStyle name="Comma 292" xfId="630" xr:uid="{00000000-0005-0000-0000-000027010000}"/>
    <cellStyle name="Comma 293" xfId="628" xr:uid="{00000000-0005-0000-0000-000028010000}"/>
    <cellStyle name="Comma 294" xfId="631" xr:uid="{00000000-0005-0000-0000-000029010000}"/>
    <cellStyle name="Comma 295" xfId="633" xr:uid="{00000000-0005-0000-0000-00002A010000}"/>
    <cellStyle name="Comma 296" xfId="634" xr:uid="{00000000-0005-0000-0000-00002B010000}"/>
    <cellStyle name="Comma 297" xfId="635" xr:uid="{00000000-0005-0000-0000-00002C010000}"/>
    <cellStyle name="Comma 298" xfId="632" xr:uid="{00000000-0005-0000-0000-00002D010000}"/>
    <cellStyle name="Comma 299" xfId="636" xr:uid="{00000000-0005-0000-0000-00002E010000}"/>
    <cellStyle name="Comma 3" xfId="23" xr:uid="{00000000-0005-0000-0000-00002F010000}"/>
    <cellStyle name="Comma 3 2" xfId="24" xr:uid="{00000000-0005-0000-0000-000030010000}"/>
    <cellStyle name="Comma 3 2 2" xfId="107" xr:uid="{00000000-0005-0000-0000-000031010000}"/>
    <cellStyle name="Comma 3 2 2 2" xfId="224" xr:uid="{00000000-0005-0000-0000-000032010000}"/>
    <cellStyle name="Comma 3 2 3" xfId="198" xr:uid="{00000000-0005-0000-0000-000033010000}"/>
    <cellStyle name="Comma 3 2 4" xfId="377" xr:uid="{00000000-0005-0000-0000-000034010000}"/>
    <cellStyle name="Comma 3 3" xfId="106" xr:uid="{00000000-0005-0000-0000-000035010000}"/>
    <cellStyle name="Comma 3 3 2" xfId="223" xr:uid="{00000000-0005-0000-0000-000036010000}"/>
    <cellStyle name="Comma 3 4" xfId="197" xr:uid="{00000000-0005-0000-0000-000037010000}"/>
    <cellStyle name="Comma 3 5" xfId="358" xr:uid="{00000000-0005-0000-0000-000038010000}"/>
    <cellStyle name="Comma 30" xfId="118" xr:uid="{00000000-0005-0000-0000-000039010000}"/>
    <cellStyle name="Comma 30 2" xfId="388" xr:uid="{00000000-0005-0000-0000-00003A010000}"/>
    <cellStyle name="Comma 300" xfId="638" xr:uid="{00000000-0005-0000-0000-00003B010000}"/>
    <cellStyle name="Comma 301" xfId="639" xr:uid="{00000000-0005-0000-0000-00003C010000}"/>
    <cellStyle name="Comma 302" xfId="644" xr:uid="{00000000-0005-0000-0000-00003D010000}"/>
    <cellStyle name="Comma 303" xfId="646" xr:uid="{00000000-0005-0000-0000-00003E010000}"/>
    <cellStyle name="Comma 304" xfId="637" xr:uid="{00000000-0005-0000-0000-00003F010000}"/>
    <cellStyle name="Comma 305" xfId="645" xr:uid="{00000000-0005-0000-0000-000040010000}"/>
    <cellStyle name="Comma 306" xfId="643" xr:uid="{00000000-0005-0000-0000-000041010000}"/>
    <cellStyle name="Comma 307" xfId="640" xr:uid="{00000000-0005-0000-0000-000042010000}"/>
    <cellStyle name="Comma 308" xfId="642" xr:uid="{00000000-0005-0000-0000-000043010000}"/>
    <cellStyle name="Comma 309" xfId="641" xr:uid="{00000000-0005-0000-0000-000044010000}"/>
    <cellStyle name="Comma 31" xfId="120" xr:uid="{00000000-0005-0000-0000-000045010000}"/>
    <cellStyle name="Comma 31 2" xfId="230" xr:uid="{00000000-0005-0000-0000-000046010000}"/>
    <cellStyle name="Comma 31 3" xfId="389" xr:uid="{00000000-0005-0000-0000-000047010000}"/>
    <cellStyle name="Comma 310" xfId="647" xr:uid="{00000000-0005-0000-0000-000048010000}"/>
    <cellStyle name="Comma 311" xfId="648" xr:uid="{00000000-0005-0000-0000-000049010000}"/>
    <cellStyle name="Comma 312" xfId="650" xr:uid="{00000000-0005-0000-0000-00004A010000}"/>
    <cellStyle name="Comma 313" xfId="649" xr:uid="{00000000-0005-0000-0000-00004B010000}"/>
    <cellStyle name="Comma 314" xfId="651" xr:uid="{00000000-0005-0000-0000-00004C010000}"/>
    <cellStyle name="Comma 315" xfId="653" xr:uid="{00000000-0005-0000-0000-00004D010000}"/>
    <cellStyle name="Comma 316" xfId="652" xr:uid="{00000000-0005-0000-0000-00004E010000}"/>
    <cellStyle name="Comma 317" xfId="654" xr:uid="{00000000-0005-0000-0000-00004F010000}"/>
    <cellStyle name="Comma 318" xfId="655" xr:uid="{00000000-0005-0000-0000-000050010000}"/>
    <cellStyle name="Comma 319" xfId="656" xr:uid="{00000000-0005-0000-0000-000051010000}"/>
    <cellStyle name="Comma 32" xfId="121" xr:uid="{00000000-0005-0000-0000-000052010000}"/>
    <cellStyle name="Comma 32 2" xfId="231" xr:uid="{00000000-0005-0000-0000-000053010000}"/>
    <cellStyle name="Comma 32 3" xfId="390" xr:uid="{00000000-0005-0000-0000-000054010000}"/>
    <cellStyle name="Comma 320" xfId="657" xr:uid="{00000000-0005-0000-0000-000055010000}"/>
    <cellStyle name="Comma 321" xfId="658" xr:uid="{00000000-0005-0000-0000-000056010000}"/>
    <cellStyle name="Comma 322" xfId="660" xr:uid="{00000000-0005-0000-0000-000057010000}"/>
    <cellStyle name="Comma 323" xfId="661" xr:uid="{00000000-0005-0000-0000-000058010000}"/>
    <cellStyle name="Comma 324" xfId="662" xr:uid="{00000000-0005-0000-0000-000059010000}"/>
    <cellStyle name="Comma 325" xfId="659" xr:uid="{00000000-0005-0000-0000-00005A010000}"/>
    <cellStyle name="Comma 326" xfId="663" xr:uid="{00000000-0005-0000-0000-00005B010000}"/>
    <cellStyle name="Comma 327" xfId="664" xr:uid="{00000000-0005-0000-0000-00005C010000}"/>
    <cellStyle name="Comma 328" xfId="665" xr:uid="{00000000-0005-0000-0000-00005D010000}"/>
    <cellStyle name="Comma 329" xfId="666" xr:uid="{00000000-0005-0000-0000-00005E010000}"/>
    <cellStyle name="Comma 33" xfId="123" xr:uid="{00000000-0005-0000-0000-00005F010000}"/>
    <cellStyle name="Comma 330" xfId="667" xr:uid="{00000000-0005-0000-0000-000060010000}"/>
    <cellStyle name="Comma 331" xfId="668" xr:uid="{00000000-0005-0000-0000-000061010000}"/>
    <cellStyle name="Comma 332" xfId="669" xr:uid="{00000000-0005-0000-0000-000062010000}"/>
    <cellStyle name="Comma 333" xfId="670" xr:uid="{00000000-0005-0000-0000-000063010000}"/>
    <cellStyle name="Comma 334" xfId="671" xr:uid="{00000000-0005-0000-0000-000064010000}"/>
    <cellStyle name="Comma 335" xfId="672" xr:uid="{00000000-0005-0000-0000-000065010000}"/>
    <cellStyle name="Comma 336" xfId="673" xr:uid="{00000000-0005-0000-0000-000066010000}"/>
    <cellStyle name="Comma 337" xfId="678" xr:uid="{00000000-0005-0000-0000-000067010000}"/>
    <cellStyle name="Comma 338" xfId="679" xr:uid="{00000000-0005-0000-0000-000068010000}"/>
    <cellStyle name="Comma 339" xfId="674" xr:uid="{00000000-0005-0000-0000-000069010000}"/>
    <cellStyle name="Comma 34" xfId="122" xr:uid="{00000000-0005-0000-0000-00006A010000}"/>
    <cellStyle name="Comma 340" xfId="680" xr:uid="{00000000-0005-0000-0000-00006B010000}"/>
    <cellStyle name="Comma 341" xfId="681" xr:uid="{00000000-0005-0000-0000-00006C010000}"/>
    <cellStyle name="Comma 342" xfId="675" xr:uid="{00000000-0005-0000-0000-00006D010000}"/>
    <cellStyle name="Comma 343" xfId="682" xr:uid="{00000000-0005-0000-0000-00006E010000}"/>
    <cellStyle name="Comma 344" xfId="677" xr:uid="{00000000-0005-0000-0000-00006F010000}"/>
    <cellStyle name="Comma 345" xfId="676" xr:uid="{00000000-0005-0000-0000-000070010000}"/>
    <cellStyle name="Comma 346" xfId="683" xr:uid="{00000000-0005-0000-0000-000071010000}"/>
    <cellStyle name="Comma 347" xfId="685" xr:uid="{00000000-0005-0000-0000-000072010000}"/>
    <cellStyle name="Comma 348" xfId="684" xr:uid="{00000000-0005-0000-0000-000073010000}"/>
    <cellStyle name="Comma 349" xfId="686" xr:uid="{00000000-0005-0000-0000-000074010000}"/>
    <cellStyle name="Comma 35" xfId="124" xr:uid="{00000000-0005-0000-0000-000075010000}"/>
    <cellStyle name="Comma 35 2" xfId="232" xr:uid="{00000000-0005-0000-0000-000076010000}"/>
    <cellStyle name="Comma 35 3" xfId="393" xr:uid="{00000000-0005-0000-0000-000077010000}"/>
    <cellStyle name="Comma 350" xfId="687" xr:uid="{00000000-0005-0000-0000-000078010000}"/>
    <cellStyle name="Comma 351" xfId="688" xr:uid="{00000000-0005-0000-0000-000079010000}"/>
    <cellStyle name="Comma 352" xfId="689" xr:uid="{00000000-0005-0000-0000-00007A010000}"/>
    <cellStyle name="Comma 353" xfId="690" xr:uid="{00000000-0005-0000-0000-00007B010000}"/>
    <cellStyle name="Comma 354" xfId="692" xr:uid="{00000000-0005-0000-0000-00007C010000}"/>
    <cellStyle name="Comma 355" xfId="693" xr:uid="{00000000-0005-0000-0000-00007D010000}"/>
    <cellStyle name="Comma 356" xfId="691" xr:uid="{00000000-0005-0000-0000-00007E010000}"/>
    <cellStyle name="Comma 357" xfId="694" xr:uid="{00000000-0005-0000-0000-00007F010000}"/>
    <cellStyle name="Comma 358" xfId="697" xr:uid="{00000000-0005-0000-0000-000080010000}"/>
    <cellStyle name="Comma 359" xfId="698" xr:uid="{00000000-0005-0000-0000-000081010000}"/>
    <cellStyle name="Comma 36" xfId="125" xr:uid="{00000000-0005-0000-0000-000082010000}"/>
    <cellStyle name="Comma 36 2" xfId="233" xr:uid="{00000000-0005-0000-0000-000083010000}"/>
    <cellStyle name="Comma 36 3" xfId="394" xr:uid="{00000000-0005-0000-0000-000084010000}"/>
    <cellStyle name="Comma 360" xfId="695" xr:uid="{00000000-0005-0000-0000-000085010000}"/>
    <cellStyle name="Comma 361" xfId="696" xr:uid="{00000000-0005-0000-0000-000086010000}"/>
    <cellStyle name="Comma 362" xfId="699" xr:uid="{00000000-0005-0000-0000-000087010000}"/>
    <cellStyle name="Comma 363" xfId="700" xr:uid="{00000000-0005-0000-0000-000088010000}"/>
    <cellStyle name="Comma 364" xfId="702" xr:uid="{00000000-0005-0000-0000-000089010000}"/>
    <cellStyle name="Comma 365" xfId="703" xr:uid="{00000000-0005-0000-0000-00008A010000}"/>
    <cellStyle name="Comma 366" xfId="701" xr:uid="{00000000-0005-0000-0000-00008B010000}"/>
    <cellStyle name="Comma 367" xfId="704" xr:uid="{00000000-0005-0000-0000-00008C010000}"/>
    <cellStyle name="Comma 368" xfId="706" xr:uid="{00000000-0005-0000-0000-00008D010000}"/>
    <cellStyle name="Comma 369" xfId="705" xr:uid="{00000000-0005-0000-0000-00008E010000}"/>
    <cellStyle name="Comma 37" xfId="127" xr:uid="{00000000-0005-0000-0000-00008F010000}"/>
    <cellStyle name="Comma 370" xfId="708" xr:uid="{00000000-0005-0000-0000-000090010000}"/>
    <cellStyle name="Comma 371" xfId="707" xr:uid="{00000000-0005-0000-0000-000091010000}"/>
    <cellStyle name="Comma 372" xfId="709" xr:uid="{00000000-0005-0000-0000-000092010000}"/>
    <cellStyle name="Comma 373" xfId="710" xr:uid="{00000000-0005-0000-0000-000093010000}"/>
    <cellStyle name="Comma 374" xfId="712" xr:uid="{00000000-0005-0000-0000-000094010000}"/>
    <cellStyle name="Comma 375" xfId="714" xr:uid="{00000000-0005-0000-0000-000095010000}"/>
    <cellStyle name="Comma 376" xfId="711" xr:uid="{00000000-0005-0000-0000-000096010000}"/>
    <cellStyle name="Comma 377" xfId="715" xr:uid="{00000000-0005-0000-0000-000097010000}"/>
    <cellStyle name="Comma 378" xfId="716" xr:uid="{00000000-0005-0000-0000-000098010000}"/>
    <cellStyle name="Comma 379" xfId="717" xr:uid="{00000000-0005-0000-0000-000099010000}"/>
    <cellStyle name="Comma 38" xfId="126" xr:uid="{00000000-0005-0000-0000-00009A010000}"/>
    <cellStyle name="Comma 380" xfId="713" xr:uid="{00000000-0005-0000-0000-00009B010000}"/>
    <cellStyle name="Comma 381" xfId="718" xr:uid="{00000000-0005-0000-0000-00009C010000}"/>
    <cellStyle name="Comma 382" xfId="719" xr:uid="{00000000-0005-0000-0000-00009D010000}"/>
    <cellStyle name="Comma 383" xfId="721" xr:uid="{00000000-0005-0000-0000-00009E010000}"/>
    <cellStyle name="Comma 384" xfId="722" xr:uid="{00000000-0005-0000-0000-00009F010000}"/>
    <cellStyle name="Comma 385" xfId="720" xr:uid="{00000000-0005-0000-0000-0000A0010000}"/>
    <cellStyle name="Comma 386" xfId="724" xr:uid="{00000000-0005-0000-0000-0000A1010000}"/>
    <cellStyle name="Comma 387" xfId="725" xr:uid="{00000000-0005-0000-0000-0000A2010000}"/>
    <cellStyle name="Comma 388" xfId="723" xr:uid="{00000000-0005-0000-0000-0000A3010000}"/>
    <cellStyle name="Comma 389" xfId="727" xr:uid="{00000000-0005-0000-0000-0000A4010000}"/>
    <cellStyle name="Comma 39" xfId="128" xr:uid="{00000000-0005-0000-0000-0000A5010000}"/>
    <cellStyle name="Comma 39 2" xfId="234" xr:uid="{00000000-0005-0000-0000-0000A6010000}"/>
    <cellStyle name="Comma 39 3" xfId="396" xr:uid="{00000000-0005-0000-0000-0000A7010000}"/>
    <cellStyle name="Comma 390" xfId="726" xr:uid="{00000000-0005-0000-0000-0000A8010000}"/>
    <cellStyle name="Comma 391" xfId="728" xr:uid="{00000000-0005-0000-0000-0000A9010000}"/>
    <cellStyle name="Comma 392" xfId="729" xr:uid="{00000000-0005-0000-0000-0000AA010000}"/>
    <cellStyle name="Comma 393" xfId="730" xr:uid="{00000000-0005-0000-0000-0000AB010000}"/>
    <cellStyle name="Comma 394" xfId="731" xr:uid="{00000000-0005-0000-0000-0000AC010000}"/>
    <cellStyle name="Comma 395" xfId="732" xr:uid="{00000000-0005-0000-0000-0000AD010000}"/>
    <cellStyle name="Comma 396" xfId="733" xr:uid="{00000000-0005-0000-0000-0000AE010000}"/>
    <cellStyle name="Comma 397" xfId="735" xr:uid="{00000000-0005-0000-0000-0000AF010000}"/>
    <cellStyle name="Comma 398" xfId="734" xr:uid="{00000000-0005-0000-0000-0000B0010000}"/>
    <cellStyle name="Comma 399" xfId="736" xr:uid="{00000000-0005-0000-0000-0000B1010000}"/>
    <cellStyle name="Comma 4" xfId="25" xr:uid="{00000000-0005-0000-0000-0000B2010000}"/>
    <cellStyle name="Comma 4 2" xfId="69" xr:uid="{00000000-0005-0000-0000-0000B3010000}"/>
    <cellStyle name="Comma 4 2 2" xfId="211" xr:uid="{00000000-0005-0000-0000-0000B4010000}"/>
    <cellStyle name="Comma 4 2 3" xfId="378" xr:uid="{00000000-0005-0000-0000-0000B5010000}"/>
    <cellStyle name="Comma 4 3" xfId="108" xr:uid="{00000000-0005-0000-0000-0000B6010000}"/>
    <cellStyle name="Comma 4 3 2" xfId="137" xr:uid="{00000000-0005-0000-0000-0000B7010000}"/>
    <cellStyle name="Comma 4 3 2 2" xfId="243" xr:uid="{00000000-0005-0000-0000-0000B8010000}"/>
    <cellStyle name="Comma 4 3 3" xfId="225" xr:uid="{00000000-0005-0000-0000-0000B9010000}"/>
    <cellStyle name="Comma 4 4" xfId="130" xr:uid="{00000000-0005-0000-0000-0000BA010000}"/>
    <cellStyle name="Comma 4 4 2" xfId="236" xr:uid="{00000000-0005-0000-0000-0000BB010000}"/>
    <cellStyle name="Comma 4 5" xfId="199" xr:uid="{00000000-0005-0000-0000-0000BC010000}"/>
    <cellStyle name="Comma 4 6" xfId="359" xr:uid="{00000000-0005-0000-0000-0000BD010000}"/>
    <cellStyle name="Comma 40" xfId="129" xr:uid="{00000000-0005-0000-0000-0000BE010000}"/>
    <cellStyle name="Comma 40 2" xfId="235" xr:uid="{00000000-0005-0000-0000-0000BF010000}"/>
    <cellStyle name="Comma 40 3" xfId="395" xr:uid="{00000000-0005-0000-0000-0000C0010000}"/>
    <cellStyle name="Comma 400" xfId="737" xr:uid="{00000000-0005-0000-0000-0000C1010000}"/>
    <cellStyle name="Comma 401" xfId="739" xr:uid="{00000000-0005-0000-0000-0000C2010000}"/>
    <cellStyle name="Comma 402" xfId="740" xr:uid="{00000000-0005-0000-0000-0000C3010000}"/>
    <cellStyle name="Comma 403" xfId="738" xr:uid="{00000000-0005-0000-0000-0000C4010000}"/>
    <cellStyle name="Comma 404" xfId="742" xr:uid="{00000000-0005-0000-0000-0000C5010000}"/>
    <cellStyle name="Comma 405" xfId="744" xr:uid="{00000000-0005-0000-0000-0000C6010000}"/>
    <cellStyle name="Comma 406" xfId="743" xr:uid="{00000000-0005-0000-0000-0000C7010000}"/>
    <cellStyle name="Comma 407" xfId="746" xr:uid="{00000000-0005-0000-0000-0000C8010000}"/>
    <cellStyle name="Comma 408" xfId="745" xr:uid="{00000000-0005-0000-0000-0000C9010000}"/>
    <cellStyle name="Comma 409" xfId="741" xr:uid="{00000000-0005-0000-0000-0000CA010000}"/>
    <cellStyle name="Comma 41" xfId="141" xr:uid="{00000000-0005-0000-0000-0000CB010000}"/>
    <cellStyle name="Comma 410" xfId="747" xr:uid="{00000000-0005-0000-0000-0000CC010000}"/>
    <cellStyle name="Comma 411" xfId="749" xr:uid="{00000000-0005-0000-0000-0000CD010000}"/>
    <cellStyle name="Comma 412" xfId="748" xr:uid="{00000000-0005-0000-0000-0000CE010000}"/>
    <cellStyle name="Comma 413" xfId="750" xr:uid="{00000000-0005-0000-0000-0000CF010000}"/>
    <cellStyle name="Comma 414" xfId="752" xr:uid="{00000000-0005-0000-0000-0000D0010000}"/>
    <cellStyle name="Comma 415" xfId="751" xr:uid="{00000000-0005-0000-0000-0000D1010000}"/>
    <cellStyle name="Comma 416" xfId="753" xr:uid="{00000000-0005-0000-0000-0000D2010000}"/>
    <cellStyle name="Comma 417" xfId="754" xr:uid="{00000000-0005-0000-0000-0000D3010000}"/>
    <cellStyle name="Comma 418" xfId="756" xr:uid="{00000000-0005-0000-0000-0000D4010000}"/>
    <cellStyle name="Comma 419" xfId="755" xr:uid="{00000000-0005-0000-0000-0000D5010000}"/>
    <cellStyle name="Comma 42" xfId="140" xr:uid="{00000000-0005-0000-0000-0000D6010000}"/>
    <cellStyle name="Comma 42 2" xfId="397" xr:uid="{00000000-0005-0000-0000-0000D7010000}"/>
    <cellStyle name="Comma 420" xfId="757" xr:uid="{00000000-0005-0000-0000-0000D8010000}"/>
    <cellStyle name="Comma 421" xfId="758" xr:uid="{00000000-0005-0000-0000-0000D9010000}"/>
    <cellStyle name="Comma 422" xfId="759" xr:uid="{00000000-0005-0000-0000-0000DA010000}"/>
    <cellStyle name="Comma 423" xfId="760" xr:uid="{00000000-0005-0000-0000-0000DB010000}"/>
    <cellStyle name="Comma 424" xfId="762" xr:uid="{00000000-0005-0000-0000-0000DC010000}"/>
    <cellStyle name="Comma 425" xfId="763" xr:uid="{00000000-0005-0000-0000-0000DD010000}"/>
    <cellStyle name="Comma 426" xfId="761" xr:uid="{00000000-0005-0000-0000-0000DE010000}"/>
    <cellStyle name="Comma 427" xfId="765" xr:uid="{00000000-0005-0000-0000-0000DF010000}"/>
    <cellStyle name="Comma 428" xfId="764" xr:uid="{00000000-0005-0000-0000-0000E0010000}"/>
    <cellStyle name="Comma 429" xfId="766" xr:uid="{00000000-0005-0000-0000-0000E1010000}"/>
    <cellStyle name="Comma 43" xfId="154" xr:uid="{00000000-0005-0000-0000-0000E2010000}"/>
    <cellStyle name="Comma 43 2" xfId="248" xr:uid="{00000000-0005-0000-0000-0000E3010000}"/>
    <cellStyle name="Comma 43 3" xfId="398" xr:uid="{00000000-0005-0000-0000-0000E4010000}"/>
    <cellStyle name="Comma 430" xfId="768" xr:uid="{00000000-0005-0000-0000-0000E5010000}"/>
    <cellStyle name="Comma 431" xfId="769" xr:uid="{00000000-0005-0000-0000-0000E6010000}"/>
    <cellStyle name="Comma 432" xfId="767" xr:uid="{00000000-0005-0000-0000-0000E7010000}"/>
    <cellStyle name="Comma 433" xfId="771" xr:uid="{00000000-0005-0000-0000-0000E8010000}"/>
    <cellStyle name="Comma 434" xfId="770" xr:uid="{00000000-0005-0000-0000-0000E9010000}"/>
    <cellStyle name="Comma 435" xfId="796" xr:uid="{00000000-0005-0000-0000-0000EA010000}"/>
    <cellStyle name="Comma 436" xfId="799" xr:uid="{00000000-0005-0000-0000-0000EB010000}"/>
    <cellStyle name="Comma 437" xfId="797" xr:uid="{00000000-0005-0000-0000-0000EC010000}"/>
    <cellStyle name="Comma 438" xfId="795" xr:uid="{00000000-0005-0000-0000-0000ED010000}"/>
    <cellStyle name="Comma 439" xfId="798" xr:uid="{00000000-0005-0000-0000-0000EE010000}"/>
    <cellStyle name="Comma 44" xfId="155" xr:uid="{00000000-0005-0000-0000-0000EF010000}"/>
    <cellStyle name="Comma 44 2" xfId="249" xr:uid="{00000000-0005-0000-0000-0000F0010000}"/>
    <cellStyle name="Comma 44 3" xfId="399" xr:uid="{00000000-0005-0000-0000-0000F1010000}"/>
    <cellStyle name="Comma 440" xfId="800" xr:uid="{00000000-0005-0000-0000-0000F2010000}"/>
    <cellStyle name="Comma 441" xfId="802" xr:uid="{00000000-0005-0000-0000-0000F3010000}"/>
    <cellStyle name="Comma 442" xfId="804" xr:uid="{00000000-0005-0000-0000-0000F4010000}"/>
    <cellStyle name="Comma 443" xfId="806" xr:uid="{00000000-0005-0000-0000-0000F5010000}"/>
    <cellStyle name="Comma 444" xfId="803" xr:uid="{00000000-0005-0000-0000-0000F6010000}"/>
    <cellStyle name="Comma 445" xfId="801" xr:uid="{00000000-0005-0000-0000-0000F7010000}"/>
    <cellStyle name="Comma 446" xfId="805" xr:uid="{00000000-0005-0000-0000-0000F8010000}"/>
    <cellStyle name="Comma 447" xfId="807" xr:uid="{00000000-0005-0000-0000-0000F9010000}"/>
    <cellStyle name="Comma 448" xfId="809" xr:uid="{00000000-0005-0000-0000-0000FA010000}"/>
    <cellStyle name="Comma 449" xfId="808" xr:uid="{00000000-0005-0000-0000-0000FB010000}"/>
    <cellStyle name="Comma 45" xfId="156" xr:uid="{00000000-0005-0000-0000-0000FC010000}"/>
    <cellStyle name="Comma 450" xfId="811" xr:uid="{00000000-0005-0000-0000-0000FD010000}"/>
    <cellStyle name="Comma 451" xfId="810" xr:uid="{00000000-0005-0000-0000-0000FE010000}"/>
    <cellStyle name="Comma 452" xfId="813" xr:uid="{00000000-0005-0000-0000-0000FF010000}"/>
    <cellStyle name="Comma 453" xfId="814" xr:uid="{00000000-0005-0000-0000-000000020000}"/>
    <cellStyle name="Comma 454" xfId="812" xr:uid="{00000000-0005-0000-0000-000001020000}"/>
    <cellStyle name="Comma 455" xfId="815" xr:uid="{00000000-0005-0000-0000-000002020000}"/>
    <cellStyle name="Comma 456" xfId="817" xr:uid="{00000000-0005-0000-0000-000003020000}"/>
    <cellStyle name="Comma 457" xfId="816" xr:uid="{00000000-0005-0000-0000-000004020000}"/>
    <cellStyle name="Comma 458" xfId="818" xr:uid="{00000000-0005-0000-0000-000005020000}"/>
    <cellStyle name="Comma 459" xfId="819" xr:uid="{00000000-0005-0000-0000-000006020000}"/>
    <cellStyle name="Comma 46" xfId="157" xr:uid="{00000000-0005-0000-0000-000007020000}"/>
    <cellStyle name="Comma 46 2" xfId="400" xr:uid="{00000000-0005-0000-0000-000008020000}"/>
    <cellStyle name="Comma 460" xfId="820" xr:uid="{00000000-0005-0000-0000-000009020000}"/>
    <cellStyle name="Comma 461" xfId="822" xr:uid="{00000000-0005-0000-0000-00000A020000}"/>
    <cellStyle name="Comma 462" xfId="821" xr:uid="{00000000-0005-0000-0000-00000B020000}"/>
    <cellStyle name="Comma 463" xfId="823" xr:uid="{00000000-0005-0000-0000-00000C020000}"/>
    <cellStyle name="Comma 464" xfId="828" xr:uid="{00000000-0005-0000-0000-00000D020000}"/>
    <cellStyle name="Comma 465" xfId="825" xr:uid="{00000000-0005-0000-0000-00000E020000}"/>
    <cellStyle name="Comma 466" xfId="827" xr:uid="{00000000-0005-0000-0000-00000F020000}"/>
    <cellStyle name="Comma 467" xfId="830" xr:uid="{00000000-0005-0000-0000-000010020000}"/>
    <cellStyle name="Comma 468" xfId="824" xr:uid="{00000000-0005-0000-0000-000011020000}"/>
    <cellStyle name="Comma 469" xfId="826" xr:uid="{00000000-0005-0000-0000-000012020000}"/>
    <cellStyle name="Comma 47" xfId="158" xr:uid="{00000000-0005-0000-0000-000013020000}"/>
    <cellStyle name="Comma 47 2" xfId="250" xr:uid="{00000000-0005-0000-0000-000014020000}"/>
    <cellStyle name="Comma 47 3" xfId="401" xr:uid="{00000000-0005-0000-0000-000015020000}"/>
    <cellStyle name="Comma 470" xfId="832" xr:uid="{00000000-0005-0000-0000-000016020000}"/>
    <cellStyle name="Comma 471" xfId="831" xr:uid="{00000000-0005-0000-0000-000017020000}"/>
    <cellStyle name="Comma 472" xfId="833" xr:uid="{00000000-0005-0000-0000-000018020000}"/>
    <cellStyle name="Comma 473" xfId="835" xr:uid="{00000000-0005-0000-0000-000019020000}"/>
    <cellStyle name="Comma 474" xfId="836" xr:uid="{00000000-0005-0000-0000-00001A020000}"/>
    <cellStyle name="Comma 475" xfId="829" xr:uid="{00000000-0005-0000-0000-00001B020000}"/>
    <cellStyle name="Comma 476" xfId="837" xr:uid="{00000000-0005-0000-0000-00001C020000}"/>
    <cellStyle name="Comma 477" xfId="841" xr:uid="{00000000-0005-0000-0000-00001D020000}"/>
    <cellStyle name="Comma 478" xfId="834" xr:uid="{00000000-0005-0000-0000-00001E020000}"/>
    <cellStyle name="Comma 479" xfId="840" xr:uid="{00000000-0005-0000-0000-00001F020000}"/>
    <cellStyle name="Comma 48" xfId="160" xr:uid="{00000000-0005-0000-0000-000020020000}"/>
    <cellStyle name="Comma 48 2" xfId="251" xr:uid="{00000000-0005-0000-0000-000021020000}"/>
    <cellStyle name="Comma 48 3" xfId="402" xr:uid="{00000000-0005-0000-0000-000022020000}"/>
    <cellStyle name="Comma 480" xfId="838" xr:uid="{00000000-0005-0000-0000-000023020000}"/>
    <cellStyle name="Comma 481" xfId="839" xr:uid="{00000000-0005-0000-0000-000024020000}"/>
    <cellStyle name="Comma 482" xfId="843" xr:uid="{00000000-0005-0000-0000-000025020000}"/>
    <cellStyle name="Comma 483" xfId="842" xr:uid="{00000000-0005-0000-0000-000026020000}"/>
    <cellStyle name="Comma 484" xfId="845" xr:uid="{00000000-0005-0000-0000-000027020000}"/>
    <cellStyle name="Comma 485" xfId="844" xr:uid="{00000000-0005-0000-0000-000028020000}"/>
    <cellStyle name="Comma 486" xfId="846" xr:uid="{00000000-0005-0000-0000-000029020000}"/>
    <cellStyle name="Comma 487" xfId="848" xr:uid="{00000000-0005-0000-0000-00002A020000}"/>
    <cellStyle name="Comma 488" xfId="847" xr:uid="{00000000-0005-0000-0000-00002B020000}"/>
    <cellStyle name="Comma 489" xfId="851" xr:uid="{00000000-0005-0000-0000-00002C020000}"/>
    <cellStyle name="Comma 49" xfId="161" xr:uid="{00000000-0005-0000-0000-00002D020000}"/>
    <cellStyle name="Comma 490" xfId="849" xr:uid="{00000000-0005-0000-0000-00002E020000}"/>
    <cellStyle name="Comma 491" xfId="850" xr:uid="{00000000-0005-0000-0000-00002F020000}"/>
    <cellStyle name="Comma 492" xfId="852" xr:uid="{00000000-0005-0000-0000-000030020000}"/>
    <cellStyle name="Comma 493" xfId="854" xr:uid="{00000000-0005-0000-0000-000031020000}"/>
    <cellStyle name="Comma 494" xfId="857" xr:uid="{00000000-0005-0000-0000-000032020000}"/>
    <cellStyle name="Comma 495" xfId="853" xr:uid="{00000000-0005-0000-0000-000033020000}"/>
    <cellStyle name="Comma 496" xfId="856" xr:uid="{00000000-0005-0000-0000-000034020000}"/>
    <cellStyle name="Comma 497" xfId="855" xr:uid="{00000000-0005-0000-0000-000035020000}"/>
    <cellStyle name="Comma 498" xfId="858" xr:uid="{00000000-0005-0000-0000-000036020000}"/>
    <cellStyle name="Comma 499" xfId="860" xr:uid="{00000000-0005-0000-0000-000037020000}"/>
    <cellStyle name="Comma 5" xfId="26" xr:uid="{00000000-0005-0000-0000-000038020000}"/>
    <cellStyle name="Comma 5 2" xfId="60" xr:uid="{00000000-0005-0000-0000-000039020000}"/>
    <cellStyle name="Comma 5 2 2" xfId="204" xr:uid="{00000000-0005-0000-0000-00003A020000}"/>
    <cellStyle name="Comma 5 2 3" xfId="353" xr:uid="{00000000-0005-0000-0000-00003B020000}"/>
    <cellStyle name="Comma 5 2 4" xfId="379" xr:uid="{00000000-0005-0000-0000-00003C020000}"/>
    <cellStyle name="Comma 5 3" xfId="360" xr:uid="{00000000-0005-0000-0000-00003D020000}"/>
    <cellStyle name="Comma 50" xfId="163" xr:uid="{00000000-0005-0000-0000-00003E020000}"/>
    <cellStyle name="Comma 500" xfId="861" xr:uid="{00000000-0005-0000-0000-00003F020000}"/>
    <cellStyle name="Comma 501" xfId="859" xr:uid="{00000000-0005-0000-0000-000040020000}"/>
    <cellStyle name="Comma 502" xfId="863" xr:uid="{00000000-0005-0000-0000-000041020000}"/>
    <cellStyle name="Comma 503" xfId="862" xr:uid="{00000000-0005-0000-0000-000042020000}"/>
    <cellStyle name="Comma 504" xfId="864" xr:uid="{00000000-0005-0000-0000-000043020000}"/>
    <cellStyle name="Comma 505" xfId="865" xr:uid="{00000000-0005-0000-0000-000044020000}"/>
    <cellStyle name="Comma 506" xfId="866" xr:uid="{00000000-0005-0000-0000-000045020000}"/>
    <cellStyle name="Comma 507" xfId="349" xr:uid="{00000000-0005-0000-0000-000046020000}"/>
    <cellStyle name="Comma 508" xfId="431" xr:uid="{00000000-0005-0000-0000-000047020000}"/>
    <cellStyle name="Comma 509" xfId="868" xr:uid="{00000000-0005-0000-0000-000048020000}"/>
    <cellStyle name="Comma 51" xfId="162" xr:uid="{00000000-0005-0000-0000-000049020000}"/>
    <cellStyle name="Comma 510" xfId="870" xr:uid="{00000000-0005-0000-0000-00004A020000}"/>
    <cellStyle name="Comma 511" xfId="875" xr:uid="{00000000-0005-0000-0000-00004B020000}"/>
    <cellStyle name="Comma 512" xfId="872" xr:uid="{00000000-0005-0000-0000-00004C020000}"/>
    <cellStyle name="Comma 513" xfId="876" xr:uid="{00000000-0005-0000-0000-00004D020000}"/>
    <cellStyle name="Comma 514" xfId="877" xr:uid="{00000000-0005-0000-0000-00004E020000}"/>
    <cellStyle name="Comma 515" xfId="882" xr:uid="{00000000-0005-0000-0000-00004F020000}"/>
    <cellStyle name="Comma 516" xfId="884" xr:uid="{00000000-0005-0000-0000-000050020000}"/>
    <cellStyle name="Comma 517" xfId="883" xr:uid="{00000000-0005-0000-0000-000051020000}"/>
    <cellStyle name="Comma 518" xfId="885" xr:uid="{00000000-0005-0000-0000-000052020000}"/>
    <cellStyle name="Comma 52" xfId="164" xr:uid="{00000000-0005-0000-0000-000053020000}"/>
    <cellStyle name="Comma 52 2" xfId="252" xr:uid="{00000000-0005-0000-0000-000054020000}"/>
    <cellStyle name="Comma 52 3" xfId="403" xr:uid="{00000000-0005-0000-0000-000055020000}"/>
    <cellStyle name="Comma 53" xfId="165" xr:uid="{00000000-0005-0000-0000-000056020000}"/>
    <cellStyle name="Comma 53 2" xfId="253" xr:uid="{00000000-0005-0000-0000-000057020000}"/>
    <cellStyle name="Comma 53 3" xfId="404" xr:uid="{00000000-0005-0000-0000-000058020000}"/>
    <cellStyle name="Comma 54" xfId="166" xr:uid="{00000000-0005-0000-0000-000059020000}"/>
    <cellStyle name="Comma 55" xfId="167" xr:uid="{00000000-0005-0000-0000-00005A020000}"/>
    <cellStyle name="Comma 56" xfId="169" xr:uid="{00000000-0005-0000-0000-00005B020000}"/>
    <cellStyle name="Comma 56 2" xfId="254" xr:uid="{00000000-0005-0000-0000-00005C020000}"/>
    <cellStyle name="Comma 56 3" xfId="406" xr:uid="{00000000-0005-0000-0000-00005D020000}"/>
    <cellStyle name="Comma 57" xfId="173" xr:uid="{00000000-0005-0000-0000-00005E020000}"/>
    <cellStyle name="Comma 58" xfId="174" xr:uid="{00000000-0005-0000-0000-00005F020000}"/>
    <cellStyle name="Comma 59" xfId="175" xr:uid="{00000000-0005-0000-0000-000060020000}"/>
    <cellStyle name="Comma 59 2" xfId="257" xr:uid="{00000000-0005-0000-0000-000061020000}"/>
    <cellStyle name="Comma 59 3" xfId="407" xr:uid="{00000000-0005-0000-0000-000062020000}"/>
    <cellStyle name="Comma 6" xfId="55" xr:uid="{00000000-0005-0000-0000-000063020000}"/>
    <cellStyle name="Comma 6 2" xfId="109" xr:uid="{00000000-0005-0000-0000-000064020000}"/>
    <cellStyle name="Comma 6 2 2" xfId="138" xr:uid="{00000000-0005-0000-0000-000065020000}"/>
    <cellStyle name="Comma 6 2 2 2" xfId="244" xr:uid="{00000000-0005-0000-0000-000066020000}"/>
    <cellStyle name="Comma 6 2 3" xfId="226" xr:uid="{00000000-0005-0000-0000-000067020000}"/>
    <cellStyle name="Comma 6 2 4" xfId="380" xr:uid="{00000000-0005-0000-0000-000068020000}"/>
    <cellStyle name="Comma 6 3" xfId="131" xr:uid="{00000000-0005-0000-0000-000069020000}"/>
    <cellStyle name="Comma 6 3 2" xfId="237" xr:uid="{00000000-0005-0000-0000-00006A020000}"/>
    <cellStyle name="Comma 6 4" xfId="200" xr:uid="{00000000-0005-0000-0000-00006B020000}"/>
    <cellStyle name="Comma 6 5" xfId="361" xr:uid="{00000000-0005-0000-0000-00006C020000}"/>
    <cellStyle name="Comma 60" xfId="176" xr:uid="{00000000-0005-0000-0000-00006D020000}"/>
    <cellStyle name="Comma 60 2" xfId="258" xr:uid="{00000000-0005-0000-0000-00006E020000}"/>
    <cellStyle name="Comma 60 3" xfId="408" xr:uid="{00000000-0005-0000-0000-00006F020000}"/>
    <cellStyle name="Comma 61" xfId="177" xr:uid="{00000000-0005-0000-0000-000070020000}"/>
    <cellStyle name="Comma 62" xfId="180" xr:uid="{00000000-0005-0000-0000-000071020000}"/>
    <cellStyle name="Comma 63" xfId="181" xr:uid="{00000000-0005-0000-0000-000072020000}"/>
    <cellStyle name="Comma 64" xfId="182" xr:uid="{00000000-0005-0000-0000-000073020000}"/>
    <cellStyle name="Comma 65" xfId="186" xr:uid="{00000000-0005-0000-0000-000074020000}"/>
    <cellStyle name="Comma 65 2" xfId="263" xr:uid="{00000000-0005-0000-0000-000075020000}"/>
    <cellStyle name="Comma 65 3" xfId="410" xr:uid="{00000000-0005-0000-0000-000076020000}"/>
    <cellStyle name="Comma 66" xfId="191" xr:uid="{00000000-0005-0000-0000-000077020000}"/>
    <cellStyle name="Comma 66 2" xfId="265" xr:uid="{00000000-0005-0000-0000-000078020000}"/>
    <cellStyle name="Comma 66 3" xfId="409" xr:uid="{00000000-0005-0000-0000-000079020000}"/>
    <cellStyle name="Comma 67" xfId="193" xr:uid="{00000000-0005-0000-0000-00007A020000}"/>
    <cellStyle name="Comma 67 2" xfId="411" xr:uid="{00000000-0005-0000-0000-00007B020000}"/>
    <cellStyle name="Comma 68" xfId="267" xr:uid="{00000000-0005-0000-0000-00007C020000}"/>
    <cellStyle name="Comma 68 2" xfId="412" xr:uid="{00000000-0005-0000-0000-00007D020000}"/>
    <cellStyle name="Comma 69" xfId="270" xr:uid="{00000000-0005-0000-0000-00007E020000}"/>
    <cellStyle name="Comma 7" xfId="70" xr:uid="{00000000-0005-0000-0000-00007F020000}"/>
    <cellStyle name="Comma 7 2" xfId="212" xr:uid="{00000000-0005-0000-0000-000080020000}"/>
    <cellStyle name="Comma 7 2 2" xfId="381" xr:uid="{00000000-0005-0000-0000-000081020000}"/>
    <cellStyle name="Comma 7 3" xfId="363" xr:uid="{00000000-0005-0000-0000-000082020000}"/>
    <cellStyle name="Comma 70" xfId="275" xr:uid="{00000000-0005-0000-0000-000083020000}"/>
    <cellStyle name="Comma 71" xfId="276" xr:uid="{00000000-0005-0000-0000-000084020000}"/>
    <cellStyle name="Comma 72" xfId="281" xr:uid="{00000000-0005-0000-0000-000085020000}"/>
    <cellStyle name="Comma 73" xfId="282" xr:uid="{00000000-0005-0000-0000-000086020000}"/>
    <cellStyle name="Comma 73 2" xfId="414" xr:uid="{00000000-0005-0000-0000-000087020000}"/>
    <cellStyle name="Comma 74" xfId="284" xr:uid="{00000000-0005-0000-0000-000088020000}"/>
    <cellStyle name="Comma 75" xfId="290" xr:uid="{00000000-0005-0000-0000-000089020000}"/>
    <cellStyle name="Comma 76" xfId="296" xr:uid="{00000000-0005-0000-0000-00008A020000}"/>
    <cellStyle name="Comma 76 2" xfId="415" xr:uid="{00000000-0005-0000-0000-00008B020000}"/>
    <cellStyle name="Comma 77" xfId="298" xr:uid="{00000000-0005-0000-0000-00008C020000}"/>
    <cellStyle name="Comma 77 2" xfId="416" xr:uid="{00000000-0005-0000-0000-00008D020000}"/>
    <cellStyle name="Comma 78" xfId="300" xr:uid="{00000000-0005-0000-0000-00008E020000}"/>
    <cellStyle name="Comma 78 2" xfId="413" xr:uid="{00000000-0005-0000-0000-00008F020000}"/>
    <cellStyle name="Comma 79" xfId="302" xr:uid="{00000000-0005-0000-0000-000090020000}"/>
    <cellStyle name="Comma 8" xfId="71" xr:uid="{00000000-0005-0000-0000-000091020000}"/>
    <cellStyle name="Comma 8 2" xfId="213" xr:uid="{00000000-0005-0000-0000-000092020000}"/>
    <cellStyle name="Comma 8 3" xfId="364" xr:uid="{00000000-0005-0000-0000-000093020000}"/>
    <cellStyle name="Comma 80" xfId="307" xr:uid="{00000000-0005-0000-0000-000094020000}"/>
    <cellStyle name="Comma 81" xfId="309" xr:uid="{00000000-0005-0000-0000-000095020000}"/>
    <cellStyle name="Comma 81 2" xfId="417" xr:uid="{00000000-0005-0000-0000-000096020000}"/>
    <cellStyle name="Comma 82" xfId="308" xr:uid="{00000000-0005-0000-0000-000097020000}"/>
    <cellStyle name="Comma 82 2" xfId="418" xr:uid="{00000000-0005-0000-0000-000098020000}"/>
    <cellStyle name="Comma 83" xfId="311" xr:uid="{00000000-0005-0000-0000-000099020000}"/>
    <cellStyle name="Comma 83 2" xfId="419" xr:uid="{00000000-0005-0000-0000-00009A020000}"/>
    <cellStyle name="Comma 84" xfId="313" xr:uid="{00000000-0005-0000-0000-00009B020000}"/>
    <cellStyle name="Comma 84 2" xfId="420" xr:uid="{00000000-0005-0000-0000-00009C020000}"/>
    <cellStyle name="Comma 85" xfId="315" xr:uid="{00000000-0005-0000-0000-00009D020000}"/>
    <cellStyle name="Comma 85 2" xfId="421" xr:uid="{00000000-0005-0000-0000-00009E020000}"/>
    <cellStyle name="Comma 86" xfId="314" xr:uid="{00000000-0005-0000-0000-00009F020000}"/>
    <cellStyle name="Comma 86 2" xfId="422" xr:uid="{00000000-0005-0000-0000-0000A0020000}"/>
    <cellStyle name="Comma 87" xfId="318" xr:uid="{00000000-0005-0000-0000-0000A1020000}"/>
    <cellStyle name="Comma 88" xfId="326" xr:uid="{00000000-0005-0000-0000-0000A2020000}"/>
    <cellStyle name="Comma 89" xfId="330" xr:uid="{00000000-0005-0000-0000-0000A3020000}"/>
    <cellStyle name="Comma 9" xfId="72" xr:uid="{00000000-0005-0000-0000-0000A4020000}"/>
    <cellStyle name="Comma 9 2" xfId="214" xr:uid="{00000000-0005-0000-0000-0000A5020000}"/>
    <cellStyle name="Comma 9 3" xfId="368" xr:uid="{00000000-0005-0000-0000-0000A6020000}"/>
    <cellStyle name="Comma 90" xfId="325" xr:uid="{00000000-0005-0000-0000-0000A7020000}"/>
    <cellStyle name="Comma 90 2" xfId="424" xr:uid="{00000000-0005-0000-0000-0000A8020000}"/>
    <cellStyle name="Comma 91" xfId="331" xr:uid="{00000000-0005-0000-0000-0000A9020000}"/>
    <cellStyle name="Comma 91 2" xfId="423" xr:uid="{00000000-0005-0000-0000-0000AA020000}"/>
    <cellStyle name="Comma 92" xfId="329" xr:uid="{00000000-0005-0000-0000-0000AB020000}"/>
    <cellStyle name="Comma 92 2" xfId="425" xr:uid="{00000000-0005-0000-0000-0000AC020000}"/>
    <cellStyle name="Comma 93" xfId="334" xr:uid="{00000000-0005-0000-0000-0000AD020000}"/>
    <cellStyle name="Comma 93 2" xfId="433" xr:uid="{00000000-0005-0000-0000-0000AE020000}"/>
    <cellStyle name="Comma 94" xfId="335" xr:uid="{00000000-0005-0000-0000-0000AF020000}"/>
    <cellStyle name="Comma 94 2" xfId="426" xr:uid="{00000000-0005-0000-0000-0000B0020000}"/>
    <cellStyle name="Comma 95" xfId="336" xr:uid="{00000000-0005-0000-0000-0000B1020000}"/>
    <cellStyle name="Comma 95 2" xfId="434" xr:uid="{00000000-0005-0000-0000-0000B2020000}"/>
    <cellStyle name="Comma 96" xfId="339" xr:uid="{00000000-0005-0000-0000-0000B3020000}"/>
    <cellStyle name="Comma 97" xfId="345" xr:uid="{00000000-0005-0000-0000-0000B4020000}"/>
    <cellStyle name="Comma 98" xfId="346" xr:uid="{00000000-0005-0000-0000-0000B5020000}"/>
    <cellStyle name="Comma 99" xfId="344" xr:uid="{00000000-0005-0000-0000-0000B6020000}"/>
    <cellStyle name="Comma 99 2" xfId="435" xr:uid="{00000000-0005-0000-0000-0000B7020000}"/>
    <cellStyle name="Currency" xfId="172" builtinId="4"/>
    <cellStyle name="Currency [0] 2" xfId="189" xr:uid="{00000000-0005-0000-0000-0000B9020000}"/>
    <cellStyle name="Currency 10" xfId="256" xr:uid="{00000000-0005-0000-0000-0000BA020000}"/>
    <cellStyle name="Currency 11" xfId="268" xr:uid="{00000000-0005-0000-0000-0000BB020000}"/>
    <cellStyle name="Currency 12" xfId="273" xr:uid="{00000000-0005-0000-0000-0000BC020000}"/>
    <cellStyle name="Currency 13" xfId="274" xr:uid="{00000000-0005-0000-0000-0000BD020000}"/>
    <cellStyle name="Currency 14" xfId="279" xr:uid="{00000000-0005-0000-0000-0000BE020000}"/>
    <cellStyle name="Currency 15" xfId="280" xr:uid="{00000000-0005-0000-0000-0000BF020000}"/>
    <cellStyle name="Currency 16" xfId="283" xr:uid="{00000000-0005-0000-0000-0000C0020000}"/>
    <cellStyle name="Currency 17" xfId="288" xr:uid="{00000000-0005-0000-0000-0000C1020000}"/>
    <cellStyle name="Currency 18" xfId="287" xr:uid="{00000000-0005-0000-0000-0000C2020000}"/>
    <cellStyle name="Currency 19" xfId="294" xr:uid="{00000000-0005-0000-0000-0000C3020000}"/>
    <cellStyle name="Currency 2" xfId="56" xr:uid="{00000000-0005-0000-0000-0000C4020000}"/>
    <cellStyle name="Currency 2 2" xfId="201" xr:uid="{00000000-0005-0000-0000-0000C5020000}"/>
    <cellStyle name="Currency 2 3" xfId="357" xr:uid="{00000000-0005-0000-0000-0000C6020000}"/>
    <cellStyle name="Currency 20" xfId="299" xr:uid="{00000000-0005-0000-0000-0000C7020000}"/>
    <cellStyle name="Currency 21" xfId="301" xr:uid="{00000000-0005-0000-0000-0000C8020000}"/>
    <cellStyle name="Currency 22" xfId="304" xr:uid="{00000000-0005-0000-0000-0000C9020000}"/>
    <cellStyle name="Currency 23" xfId="306" xr:uid="{00000000-0005-0000-0000-0000CA020000}"/>
    <cellStyle name="Currency 24" xfId="303" xr:uid="{00000000-0005-0000-0000-0000CB020000}"/>
    <cellStyle name="Currency 25" xfId="305" xr:uid="{00000000-0005-0000-0000-0000CC020000}"/>
    <cellStyle name="Currency 26" xfId="312" xr:uid="{00000000-0005-0000-0000-0000CD020000}"/>
    <cellStyle name="Currency 27" xfId="310" xr:uid="{00000000-0005-0000-0000-0000CE020000}"/>
    <cellStyle name="Currency 28" xfId="316" xr:uid="{00000000-0005-0000-0000-0000CF020000}"/>
    <cellStyle name="Currency 29" xfId="317" xr:uid="{00000000-0005-0000-0000-0000D0020000}"/>
    <cellStyle name="Currency 3" xfId="57" xr:uid="{00000000-0005-0000-0000-0000D1020000}"/>
    <cellStyle name="Currency 3 2" xfId="63" xr:uid="{00000000-0005-0000-0000-0000D2020000}"/>
    <cellStyle name="Currency 3 2 2" xfId="205" xr:uid="{00000000-0005-0000-0000-0000D3020000}"/>
    <cellStyle name="Currency 3 2 3" xfId="354" xr:uid="{00000000-0005-0000-0000-0000D4020000}"/>
    <cellStyle name="Currency 3 3" xfId="202" xr:uid="{00000000-0005-0000-0000-0000D5020000}"/>
    <cellStyle name="Currency 30" xfId="322" xr:uid="{00000000-0005-0000-0000-0000D6020000}"/>
    <cellStyle name="Currency 31" xfId="321" xr:uid="{00000000-0005-0000-0000-0000D7020000}"/>
    <cellStyle name="Currency 32" xfId="319" xr:uid="{00000000-0005-0000-0000-0000D8020000}"/>
    <cellStyle name="Currency 33" xfId="324" xr:uid="{00000000-0005-0000-0000-0000D9020000}"/>
    <cellStyle name="Currency 34" xfId="320" xr:uid="{00000000-0005-0000-0000-0000DA020000}"/>
    <cellStyle name="Currency 35" xfId="332" xr:uid="{00000000-0005-0000-0000-0000DB020000}"/>
    <cellStyle name="Currency 36" xfId="337" xr:uid="{00000000-0005-0000-0000-0000DC020000}"/>
    <cellStyle name="Currency 37" xfId="341" xr:uid="{00000000-0005-0000-0000-0000DD020000}"/>
    <cellStyle name="Currency 38" xfId="342" xr:uid="{00000000-0005-0000-0000-0000DE020000}"/>
    <cellStyle name="Currency 39" xfId="340" xr:uid="{00000000-0005-0000-0000-0000DF020000}"/>
    <cellStyle name="Currency 4" xfId="73" xr:uid="{00000000-0005-0000-0000-0000E0020000}"/>
    <cellStyle name="Currency 4 2" xfId="215" xr:uid="{00000000-0005-0000-0000-0000E1020000}"/>
    <cellStyle name="Currency 40" xfId="343" xr:uid="{00000000-0005-0000-0000-0000E2020000}"/>
    <cellStyle name="Currency 41" xfId="338" xr:uid="{00000000-0005-0000-0000-0000E3020000}"/>
    <cellStyle name="Currency 42" xfId="350" xr:uid="{00000000-0005-0000-0000-0000E4020000}"/>
    <cellStyle name="Currency 43" xfId="625" xr:uid="{00000000-0005-0000-0000-0000E5020000}"/>
    <cellStyle name="Currency 44" xfId="867" xr:uid="{00000000-0005-0000-0000-0000E6020000}"/>
    <cellStyle name="Currency 45" xfId="873" xr:uid="{00000000-0005-0000-0000-0000E7020000}"/>
    <cellStyle name="Currency 46" xfId="874" xr:uid="{00000000-0005-0000-0000-0000E8020000}"/>
    <cellStyle name="Currency 47" xfId="869" xr:uid="{00000000-0005-0000-0000-0000E9020000}"/>
    <cellStyle name="Currency 48" xfId="871" xr:uid="{00000000-0005-0000-0000-0000EA020000}"/>
    <cellStyle name="Currency 49" xfId="879" xr:uid="{00000000-0005-0000-0000-0000EB020000}"/>
    <cellStyle name="Currency 5" xfId="93" xr:uid="{00000000-0005-0000-0000-0000EC020000}"/>
    <cellStyle name="Currency 50" xfId="881" xr:uid="{00000000-0005-0000-0000-0000ED020000}"/>
    <cellStyle name="Currency 51" xfId="878" xr:uid="{00000000-0005-0000-0000-0000EE020000}"/>
    <cellStyle name="Currency 52" xfId="880" xr:uid="{00000000-0005-0000-0000-0000EF020000}"/>
    <cellStyle name="Currency 53" xfId="886" xr:uid="{00000000-0005-0000-0000-0000F0020000}"/>
    <cellStyle name="Currency 6" xfId="112" xr:uid="{00000000-0005-0000-0000-0000F1020000}"/>
    <cellStyle name="Currency 6 2" xfId="139" xr:uid="{00000000-0005-0000-0000-0000F2020000}"/>
    <cellStyle name="Currency 6 2 2" xfId="245" xr:uid="{00000000-0005-0000-0000-0000F3020000}"/>
    <cellStyle name="Currency 6 3" xfId="227" xr:uid="{00000000-0005-0000-0000-0000F4020000}"/>
    <cellStyle name="Currency 7" xfId="170" xr:uid="{00000000-0005-0000-0000-0000F5020000}"/>
    <cellStyle name="Currency 7 2" xfId="255" xr:uid="{00000000-0005-0000-0000-0000F6020000}"/>
    <cellStyle name="Currency 8" xfId="187" xr:uid="{00000000-0005-0000-0000-0000F7020000}"/>
    <cellStyle name="Currency 8 2" xfId="264" xr:uid="{00000000-0005-0000-0000-0000F8020000}"/>
    <cellStyle name="Currency 9" xfId="192" xr:uid="{00000000-0005-0000-0000-0000F9020000}"/>
    <cellStyle name="Currency 9 2" xfId="266" xr:uid="{00000000-0005-0000-0000-0000FA020000}"/>
    <cellStyle name="Excel Built-in Normal" xfId="89" xr:uid="{00000000-0005-0000-0000-0000FB020000}"/>
    <cellStyle name="Excel Built-in Normal 1" xfId="90" xr:uid="{00000000-0005-0000-0000-0000FC020000}"/>
    <cellStyle name="Normal" xfId="0" builtinId="0"/>
    <cellStyle name="Normal 10" xfId="74" xr:uid="{00000000-0005-0000-0000-0000FE020000}"/>
    <cellStyle name="Normal 10 2" xfId="772" xr:uid="{00000000-0005-0000-0000-0000FF020000}"/>
    <cellStyle name="Normal 11" xfId="88" xr:uid="{00000000-0005-0000-0000-000000030000}"/>
    <cellStyle name="Normal 11 2" xfId="134" xr:uid="{00000000-0005-0000-0000-000001030000}"/>
    <cellStyle name="Normal 11 2 2" xfId="240" xr:uid="{00000000-0005-0000-0000-000002030000}"/>
    <cellStyle name="Normal 11 3" xfId="217" xr:uid="{00000000-0005-0000-0000-000003030000}"/>
    <cellStyle name="Normal 12" xfId="91" xr:uid="{00000000-0005-0000-0000-000004030000}"/>
    <cellStyle name="Normal 12 2" xfId="773" xr:uid="{00000000-0005-0000-0000-000005030000}"/>
    <cellStyle name="Normal 13" xfId="105" xr:uid="{00000000-0005-0000-0000-000006030000}"/>
    <cellStyle name="Normal 13 2" xfId="136" xr:uid="{00000000-0005-0000-0000-000007030000}"/>
    <cellStyle name="Normal 13 2 2" xfId="242" xr:uid="{00000000-0005-0000-0000-000008030000}"/>
    <cellStyle name="Normal 13 3" xfId="222" xr:uid="{00000000-0005-0000-0000-000009030000}"/>
    <cellStyle name="Normal 13 4" xfId="774" xr:uid="{00000000-0005-0000-0000-00000A030000}"/>
    <cellStyle name="Normal 14" xfId="159" xr:uid="{00000000-0005-0000-0000-00000B030000}"/>
    <cellStyle name="Normal 15" xfId="168" xr:uid="{00000000-0005-0000-0000-00000C030000}"/>
    <cellStyle name="Normal 15 2" xfId="775" xr:uid="{00000000-0005-0000-0000-00000D030000}"/>
    <cellStyle name="Normal 16" xfId="185" xr:uid="{00000000-0005-0000-0000-00000E030000}"/>
    <cellStyle name="Normal 16 2" xfId="776" xr:uid="{00000000-0005-0000-0000-00000F030000}"/>
    <cellStyle name="Normal 17" xfId="297" xr:uid="{00000000-0005-0000-0000-000010030000}"/>
    <cellStyle name="Normal 17 2" xfId="777" xr:uid="{00000000-0005-0000-0000-000011030000}"/>
    <cellStyle name="Normal 18" xfId="333" xr:uid="{00000000-0005-0000-0000-000012030000}"/>
    <cellStyle name="Normal 19" xfId="778" xr:uid="{00000000-0005-0000-0000-000013030000}"/>
    <cellStyle name="Normal 2" xfId="27" xr:uid="{00000000-0005-0000-0000-000014030000}"/>
    <cellStyle name="Normal 2 2" xfId="28" xr:uid="{00000000-0005-0000-0000-000015030000}"/>
    <cellStyle name="Normal 2 2 2" xfId="110" xr:uid="{00000000-0005-0000-0000-000016030000}"/>
    <cellStyle name="Normal 2 2 3" xfId="365" xr:uid="{00000000-0005-0000-0000-000017030000}"/>
    <cellStyle name="Normal 2 3" xfId="29" xr:uid="{00000000-0005-0000-0000-000018030000}"/>
    <cellStyle name="Normal 2 4" xfId="75" xr:uid="{00000000-0005-0000-0000-000019030000}"/>
    <cellStyle name="Normal 2 4 2" xfId="382" xr:uid="{00000000-0005-0000-0000-00001A030000}"/>
    <cellStyle name="Normal 2 5" xfId="146" xr:uid="{00000000-0005-0000-0000-00001B030000}"/>
    <cellStyle name="Normal 2 5 2" xfId="429" xr:uid="{00000000-0005-0000-0000-00001C030000}"/>
    <cellStyle name="Normal 2 6" xfId="190" xr:uid="{00000000-0005-0000-0000-00001D030000}"/>
    <cellStyle name="Normal 2 7" xfId="289" xr:uid="{00000000-0005-0000-0000-00001E030000}"/>
    <cellStyle name="Normal 2 8" xfId="323" xr:uid="{00000000-0005-0000-0000-00001F030000}"/>
    <cellStyle name="Normal 2 9" xfId="355" xr:uid="{00000000-0005-0000-0000-000020030000}"/>
    <cellStyle name="Normal 2_Salary 05-2013 " xfId="76" xr:uid="{00000000-0005-0000-0000-000021030000}"/>
    <cellStyle name="Normal 20" xfId="779" xr:uid="{00000000-0005-0000-0000-000022030000}"/>
    <cellStyle name="Normal 21" xfId="780" xr:uid="{00000000-0005-0000-0000-000023030000}"/>
    <cellStyle name="Normal 22" xfId="781" xr:uid="{00000000-0005-0000-0000-000024030000}"/>
    <cellStyle name="Normal 23" xfId="782" xr:uid="{00000000-0005-0000-0000-000025030000}"/>
    <cellStyle name="Normal 24" xfId="348" xr:uid="{00000000-0005-0000-0000-000026030000}"/>
    <cellStyle name="Normal 25" xfId="432" xr:uid="{00000000-0005-0000-0000-000027030000}"/>
    <cellStyle name="Normal 26" xfId="783" xr:uid="{00000000-0005-0000-0000-000028030000}"/>
    <cellStyle name="Normal 27" xfId="784" xr:uid="{00000000-0005-0000-0000-000029030000}"/>
    <cellStyle name="Normal 28" xfId="785" xr:uid="{00000000-0005-0000-0000-00002A030000}"/>
    <cellStyle name="Normal 29" xfId="786" xr:uid="{00000000-0005-0000-0000-00002B030000}"/>
    <cellStyle name="Normal 3" xfId="30" xr:uid="{00000000-0005-0000-0000-00002C030000}"/>
    <cellStyle name="Normal 3 2" xfId="61" xr:uid="{00000000-0005-0000-0000-00002D030000}"/>
    <cellStyle name="Normal 3 2 2" xfId="405" xr:uid="{00000000-0005-0000-0000-00002E030000}"/>
    <cellStyle name="Normal 3 3" xfId="77" xr:uid="{00000000-0005-0000-0000-00002F030000}"/>
    <cellStyle name="Normal 3 3 2" xfId="430" xr:uid="{00000000-0005-0000-0000-000030030000}"/>
    <cellStyle name="Normal 3 4" xfId="147" xr:uid="{00000000-0005-0000-0000-000031030000}"/>
    <cellStyle name="Normal 3 5" xfId="372" xr:uid="{00000000-0005-0000-0000-000032030000}"/>
    <cellStyle name="Normal 30" xfId="787" xr:uid="{00000000-0005-0000-0000-000033030000}"/>
    <cellStyle name="Normal 31" xfId="788" xr:uid="{00000000-0005-0000-0000-000034030000}"/>
    <cellStyle name="Normal 32" xfId="789" xr:uid="{00000000-0005-0000-0000-000035030000}"/>
    <cellStyle name="Normal 33" xfId="427" xr:uid="{00000000-0005-0000-0000-000036030000}"/>
    <cellStyle name="Normal 34" xfId="790" xr:uid="{00000000-0005-0000-0000-000037030000}"/>
    <cellStyle name="Normal 4" xfId="78" xr:uid="{00000000-0005-0000-0000-000038030000}"/>
    <cellStyle name="Normal 4 2" xfId="148" xr:uid="{00000000-0005-0000-0000-000039030000}"/>
    <cellStyle name="Normal 4 2 2_CR-_Oct(1)" xfId="351" xr:uid="{00000000-0005-0000-0000-00003A030000}"/>
    <cellStyle name="Normal 5" xfId="79" xr:uid="{00000000-0005-0000-0000-00003B030000}"/>
    <cellStyle name="Normal 5 2" xfId="791" xr:uid="{00000000-0005-0000-0000-00003C030000}"/>
    <cellStyle name="Normal 5 3" xfId="383" xr:uid="{00000000-0005-0000-0000-00003D030000}"/>
    <cellStyle name="Normal 6" xfId="80" xr:uid="{00000000-0005-0000-0000-00003E030000}"/>
    <cellStyle name="Normal 7" xfId="81" xr:uid="{00000000-0005-0000-0000-00003F030000}"/>
    <cellStyle name="Normal 7 2" xfId="792" xr:uid="{00000000-0005-0000-0000-000040030000}"/>
    <cellStyle name="Normal 8" xfId="82" xr:uid="{00000000-0005-0000-0000-000041030000}"/>
    <cellStyle name="Normal 8 2" xfId="793" xr:uid="{00000000-0005-0000-0000-000042030000}"/>
    <cellStyle name="Normal 9" xfId="83" xr:uid="{00000000-0005-0000-0000-000043030000}"/>
    <cellStyle name="Normal 9 2" xfId="794" xr:uid="{00000000-0005-0000-0000-000044030000}"/>
    <cellStyle name="Percent" xfId="31" builtinId="5"/>
    <cellStyle name="Percent 2" xfId="58" xr:uid="{00000000-0005-0000-0000-000048030000}"/>
    <cellStyle name="Percent 3" xfId="62" xr:uid="{00000000-0005-0000-0000-000049030000}"/>
    <cellStyle name="Percent 4" xfId="59" xr:uid="{00000000-0005-0000-0000-00004A030000}"/>
    <cellStyle name="Percent 4 2" xfId="87" xr:uid="{00000000-0005-0000-0000-00004B030000}"/>
    <cellStyle name="Percent 4 2 2" xfId="133" xr:uid="{00000000-0005-0000-0000-00004C030000}"/>
    <cellStyle name="Percent 4 2 2 2" xfId="239" xr:uid="{00000000-0005-0000-0000-00004D030000}"/>
    <cellStyle name="Percent 4 2 3" xfId="216" xr:uid="{00000000-0005-0000-0000-00004E030000}"/>
    <cellStyle name="Percent 4 3" xfId="132" xr:uid="{00000000-0005-0000-0000-00004F030000}"/>
    <cellStyle name="Percent 4 3 2" xfId="238" xr:uid="{00000000-0005-0000-0000-000050030000}"/>
    <cellStyle name="Percent 4 4" xfId="203" xr:uid="{00000000-0005-0000-0000-000051030000}"/>
    <cellStyle name="Percent 5" xfId="84" xr:uid="{00000000-0005-0000-0000-000052030000}"/>
    <cellStyle name="Percent 6" xfId="94" xr:uid="{00000000-0005-0000-0000-000053030000}"/>
    <cellStyle name="Percent 7" xfId="171" xr:uid="{00000000-0005-0000-0000-000054030000}"/>
    <cellStyle name="Percent 8" xfId="188" xr:uid="{00000000-0005-0000-0000-000055030000}"/>
    <cellStyle name="Percent 9" xfId="293" xr:uid="{00000000-0005-0000-0000-000056030000}"/>
    <cellStyle name="강조색1" xfId="32" xr:uid="{00000000-0005-0000-0000-000057030000}"/>
    <cellStyle name="강조색2" xfId="33" xr:uid="{00000000-0005-0000-0000-000058030000}"/>
    <cellStyle name="강조색3" xfId="34" xr:uid="{00000000-0005-0000-0000-000059030000}"/>
    <cellStyle name="강조색4" xfId="35" xr:uid="{00000000-0005-0000-0000-00005A030000}"/>
    <cellStyle name="강조색5" xfId="36" xr:uid="{00000000-0005-0000-0000-00005B030000}"/>
    <cellStyle name="강조색6" xfId="37" xr:uid="{00000000-0005-0000-0000-00005C030000}"/>
    <cellStyle name="경고문" xfId="38" xr:uid="{00000000-0005-0000-0000-00005D030000}"/>
    <cellStyle name="계산" xfId="39" xr:uid="{00000000-0005-0000-0000-00005E030000}"/>
    <cellStyle name="나쁨" xfId="40" xr:uid="{00000000-0005-0000-0000-00005F030000}"/>
    <cellStyle name="메모" xfId="41" xr:uid="{00000000-0005-0000-0000-000060030000}"/>
    <cellStyle name="메모 2" xfId="111" xr:uid="{00000000-0005-0000-0000-000061030000}"/>
    <cellStyle name="보통" xfId="42" xr:uid="{00000000-0005-0000-0000-000062030000}"/>
    <cellStyle name="설명 텍스트" xfId="43" xr:uid="{00000000-0005-0000-0000-000063030000}"/>
    <cellStyle name="셀 확인" xfId="44" xr:uid="{00000000-0005-0000-0000-000064030000}"/>
    <cellStyle name="연결된 셀" xfId="45" xr:uid="{00000000-0005-0000-0000-000065030000}"/>
    <cellStyle name="요약" xfId="46" xr:uid="{00000000-0005-0000-0000-000066030000}"/>
    <cellStyle name="입력" xfId="47" xr:uid="{00000000-0005-0000-0000-000067030000}"/>
    <cellStyle name="제목" xfId="48" xr:uid="{00000000-0005-0000-0000-000068030000}"/>
    <cellStyle name="제목 1" xfId="49" xr:uid="{00000000-0005-0000-0000-000069030000}"/>
    <cellStyle name="제목 2" xfId="50" xr:uid="{00000000-0005-0000-0000-00006A030000}"/>
    <cellStyle name="제목 3" xfId="51" xr:uid="{00000000-0005-0000-0000-00006B030000}"/>
    <cellStyle name="제목 4" xfId="52" xr:uid="{00000000-0005-0000-0000-00006C030000}"/>
    <cellStyle name="제목_급여" xfId="85" xr:uid="{00000000-0005-0000-0000-00006D030000}"/>
    <cellStyle name="좋음" xfId="53" xr:uid="{00000000-0005-0000-0000-00006E030000}"/>
    <cellStyle name="출력" xfId="54" xr:uid="{00000000-0005-0000-0000-00006F030000}"/>
    <cellStyle name="표준 2" xfId="86" xr:uid="{00000000-0005-0000-0000-000070030000}"/>
    <cellStyle name="표준 3" xfId="149" xr:uid="{00000000-0005-0000-0000-000071030000}"/>
    <cellStyle name="표준 4" xfId="150" xr:uid="{00000000-0005-0000-0000-000072030000}"/>
    <cellStyle name="표준 4 2" xfId="291" xr:uid="{00000000-0005-0000-0000-000073030000}"/>
    <cellStyle name="표준 4 3" xfId="327" xr:uid="{00000000-0005-0000-0000-000074030000}"/>
    <cellStyle name="표준 7" xfId="151" xr:uid="{00000000-0005-0000-0000-000075030000}"/>
    <cellStyle name="표준 7 2" xfId="292" xr:uid="{00000000-0005-0000-0000-000076030000}"/>
    <cellStyle name="표준 7 3" xfId="328" xr:uid="{00000000-0005-0000-0000-000077030000}"/>
    <cellStyle name="常规_Sheet1" xfId="152" xr:uid="{00000000-0005-0000-0000-000078030000}"/>
    <cellStyle name="標準_Book1" xfId="153" xr:uid="{00000000-0005-0000-0000-000079030000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4</xdr:col>
      <xdr:colOff>332945</xdr:colOff>
      <xdr:row>2</xdr:row>
      <xdr:rowOff>918882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3504210" cy="15800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38100</xdr:colOff>
          <xdr:row>0</xdr:row>
          <xdr:rowOff>0</xdr:rowOff>
        </xdr:from>
        <xdr:to>
          <xdr:col>2</xdr:col>
          <xdr:colOff>1133475</xdr:colOff>
          <xdr:row>0</xdr:row>
          <xdr:rowOff>0</xdr:rowOff>
        </xdr:to>
        <xdr:sp macro="" textlink="">
          <xdr:nvSpPr>
            <xdr:cNvPr id="19457" name="Object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7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58369" name="Object 1" hidden="1">
              <a:extLst>
                <a:ext uri="{63B3BB69-23CF-44E3-9099-C40C66FF867C}">
                  <a14:compatExt spid="_x0000_s58369"/>
                </a:ext>
                <a:ext uri="{FF2B5EF4-FFF2-40B4-BE49-F238E27FC236}">
                  <a16:creationId xmlns:a16="http://schemas.microsoft.com/office/drawing/2014/main" id="{00000000-0008-0000-0800-000001E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1581150</xdr:colOff>
      <xdr:row>19</xdr:row>
      <xdr:rowOff>19050</xdr:rowOff>
    </xdr:from>
    <xdr:to>
      <xdr:col>11</xdr:col>
      <xdr:colOff>351395</xdr:colOff>
      <xdr:row>35</xdr:row>
      <xdr:rowOff>85393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19375" y="2933700"/>
          <a:ext cx="8238095" cy="26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16</xdr:col>
      <xdr:colOff>493886</xdr:colOff>
      <xdr:row>71</xdr:row>
      <xdr:rowOff>123749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5450" y="11544300"/>
          <a:ext cx="11314286" cy="6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95250</xdr:rowOff>
    </xdr:from>
    <xdr:to>
      <xdr:col>16</xdr:col>
      <xdr:colOff>474838</xdr:colOff>
      <xdr:row>87</xdr:row>
      <xdr:rowOff>152089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5450" y="12287250"/>
          <a:ext cx="11295238" cy="24857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2022\Van%202022\HR%20team\2025\04\1005\S&amp;K_Payroll_new_Thang042025.xls" TargetMode="External"/><Relationship Id="rId1" Type="http://schemas.openxmlformats.org/officeDocument/2006/relationships/externalLinkPath" Target="/2022/Van%202022/HR%20team/2025/04/1005/S&amp;K_Payroll_new_Thang042025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2022\Van%202022\SALARY\2025\Account%20number%20pay%20salary.xlsx" TargetMode="External"/><Relationship Id="rId1" Type="http://schemas.openxmlformats.org/officeDocument/2006/relationships/externalLinkPath" Target="/2022/Van%202022/SALARY/2025/Account%20number%20pay%20salar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issthao\Downloads\Salary%2001-2019%2020-Feb-2019%20Fina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ALARY\03.2018\LUONG\Salary%2003-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5">
          <cell r="C15" t="str">
            <v>C0873</v>
          </cell>
          <cell r="D15" t="str">
            <v>Trần Thị Kim Phấn</v>
          </cell>
          <cell r="E15">
            <v>39707</v>
          </cell>
          <cell r="F15" t="str">
            <v>P6 - C.Box Assembly</v>
          </cell>
          <cell r="G15" t="str">
            <v>FACTORY A</v>
          </cell>
          <cell r="H15" t="str">
            <v>Box Positioning worker</v>
          </cell>
          <cell r="I15" t="str">
            <v/>
          </cell>
          <cell r="J15" t="str">
            <v/>
          </cell>
          <cell r="K15">
            <v>5931000</v>
          </cell>
          <cell r="L15">
            <v>200000</v>
          </cell>
          <cell r="M15">
            <v>0</v>
          </cell>
          <cell r="N15">
            <v>0</v>
          </cell>
          <cell r="O15">
            <v>6131000</v>
          </cell>
          <cell r="P15">
            <v>24</v>
          </cell>
          <cell r="Q15">
            <v>5659385</v>
          </cell>
          <cell r="R15">
            <v>2</v>
          </cell>
          <cell r="S15">
            <v>471615</v>
          </cell>
          <cell r="T15">
            <v>0</v>
          </cell>
          <cell r="U15">
            <v>0</v>
          </cell>
          <cell r="V15">
            <v>235807.70833333334</v>
          </cell>
          <cell r="W15">
            <v>0</v>
          </cell>
          <cell r="X15">
            <v>0</v>
          </cell>
          <cell r="Y15">
            <v>6131000</v>
          </cell>
          <cell r="Z15">
            <v>0</v>
          </cell>
          <cell r="AA15">
            <v>0</v>
          </cell>
          <cell r="AB15">
            <v>200000</v>
          </cell>
          <cell r="AC15">
            <v>0</v>
          </cell>
          <cell r="AD15">
            <v>200000</v>
          </cell>
          <cell r="AE15">
            <v>500000</v>
          </cell>
          <cell r="AF15">
            <v>0</v>
          </cell>
          <cell r="AG15">
            <v>0</v>
          </cell>
          <cell r="AH15">
            <v>188548</v>
          </cell>
          <cell r="AI15">
            <v>0</v>
          </cell>
          <cell r="AJ15">
            <v>0</v>
          </cell>
          <cell r="AK15">
            <v>6131000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44213.9453125</v>
          </cell>
          <cell r="AQ15">
            <v>7063761.9453125</v>
          </cell>
          <cell r="AR15">
            <v>28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1237990</v>
          </cell>
          <cell r="AY15">
            <v>8301751.9453125</v>
          </cell>
          <cell r="AZ15">
            <v>643755</v>
          </cell>
          <cell r="BA15">
            <v>44100</v>
          </cell>
          <cell r="BB15">
            <v>0</v>
          </cell>
          <cell r="BC15">
            <v>0</v>
          </cell>
          <cell r="BD15">
            <v>0</v>
          </cell>
          <cell r="BK15">
            <v>7613897</v>
          </cell>
          <cell r="BN15">
            <v>0</v>
          </cell>
          <cell r="BO15">
            <v>7989088.924479167</v>
          </cell>
          <cell r="BP15">
            <v>-3654666.075520833</v>
          </cell>
          <cell r="BQ15" t="str">
            <v>050040964964</v>
          </cell>
          <cell r="BR15" t="str">
            <v>Active</v>
          </cell>
          <cell r="BS15" t="str">
            <v>Female</v>
          </cell>
          <cell r="BT15" t="str">
            <v/>
          </cell>
          <cell r="BU15">
            <v>0</v>
          </cell>
          <cell r="BV15">
            <v>0</v>
          </cell>
          <cell r="BW15">
            <v>100000</v>
          </cell>
        </row>
        <row r="16">
          <cell r="C16" t="str">
            <v>C1007</v>
          </cell>
          <cell r="D16" t="str">
            <v>Nguyễn Thị Hướng</v>
          </cell>
          <cell r="E16">
            <v>39707</v>
          </cell>
          <cell r="F16" t="str">
            <v>P6 - C.Box Assembly</v>
          </cell>
          <cell r="G16" t="str">
            <v>FACTORY A</v>
          </cell>
          <cell r="H16" t="str">
            <v>Box Positioning worker</v>
          </cell>
          <cell r="I16" t="str">
            <v/>
          </cell>
          <cell r="J16" t="str">
            <v/>
          </cell>
          <cell r="K16">
            <v>5931000</v>
          </cell>
          <cell r="L16">
            <v>200000</v>
          </cell>
          <cell r="M16">
            <v>0</v>
          </cell>
          <cell r="N16">
            <v>300000</v>
          </cell>
          <cell r="O16">
            <v>6431000</v>
          </cell>
          <cell r="P16">
            <v>23.8</v>
          </cell>
          <cell r="Q16">
            <v>5886838</v>
          </cell>
          <cell r="R16">
            <v>2</v>
          </cell>
          <cell r="S16">
            <v>494692</v>
          </cell>
          <cell r="T16">
            <v>0.19999999999999929</v>
          </cell>
          <cell r="U16">
            <v>49469</v>
          </cell>
          <cell r="V16">
            <v>247346.1344537815</v>
          </cell>
          <cell r="W16">
            <v>0</v>
          </cell>
          <cell r="X16">
            <v>0</v>
          </cell>
          <cell r="Y16">
            <v>6381530</v>
          </cell>
          <cell r="Z16">
            <v>0</v>
          </cell>
          <cell r="AA16">
            <v>0</v>
          </cell>
          <cell r="AB16">
            <v>200000</v>
          </cell>
          <cell r="AC16">
            <v>0</v>
          </cell>
          <cell r="AD16">
            <v>200000</v>
          </cell>
          <cell r="AE16">
            <v>500000</v>
          </cell>
          <cell r="AF16">
            <v>0</v>
          </cell>
          <cell r="AG16">
            <v>400000</v>
          </cell>
          <cell r="AH16">
            <v>603480</v>
          </cell>
          <cell r="AI16">
            <v>0</v>
          </cell>
          <cell r="AJ16">
            <v>0</v>
          </cell>
          <cell r="AK16">
            <v>6431000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46377.40021008403</v>
          </cell>
          <cell r="AQ16">
            <v>8131387.4002100844</v>
          </cell>
          <cell r="AR16">
            <v>28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1298567</v>
          </cell>
          <cell r="AY16">
            <v>9429954.4002100844</v>
          </cell>
          <cell r="AZ16">
            <v>675255</v>
          </cell>
          <cell r="BA16">
            <v>44100</v>
          </cell>
          <cell r="BB16">
            <v>0</v>
          </cell>
          <cell r="BC16">
            <v>0</v>
          </cell>
          <cell r="BD16">
            <v>0</v>
          </cell>
          <cell r="BK16">
            <v>8710599</v>
          </cell>
          <cell r="BN16">
            <v>2</v>
          </cell>
          <cell r="BO16">
            <v>9097098.8707983196</v>
          </cell>
          <cell r="BP16">
            <v>-11378156.12920168</v>
          </cell>
          <cell r="BQ16" t="str">
            <v>050040850950</v>
          </cell>
          <cell r="BR16" t="str">
            <v>Active</v>
          </cell>
          <cell r="BS16" t="str">
            <v>Female</v>
          </cell>
          <cell r="BT16" t="str">
            <v/>
          </cell>
          <cell r="BU16">
            <v>0</v>
          </cell>
          <cell r="BV16">
            <v>0</v>
          </cell>
          <cell r="BW16">
            <v>100000</v>
          </cell>
        </row>
        <row r="17">
          <cell r="C17" t="str">
            <v>C1009</v>
          </cell>
          <cell r="D17" t="str">
            <v>Hồ Thị Nga</v>
          </cell>
          <cell r="E17">
            <v>39707</v>
          </cell>
          <cell r="F17" t="str">
            <v>P6 - C.Box Assembly</v>
          </cell>
          <cell r="G17" t="str">
            <v>FACTORY A</v>
          </cell>
          <cell r="H17" t="str">
            <v>Box Positioning worker</v>
          </cell>
          <cell r="I17" t="str">
            <v/>
          </cell>
          <cell r="J17" t="str">
            <v/>
          </cell>
          <cell r="K17">
            <v>5931000</v>
          </cell>
          <cell r="L17">
            <v>200000</v>
          </cell>
          <cell r="M17">
            <v>0</v>
          </cell>
          <cell r="N17">
            <v>0</v>
          </cell>
          <cell r="O17">
            <v>6131000</v>
          </cell>
          <cell r="P17">
            <v>24</v>
          </cell>
          <cell r="Q17">
            <v>5659385</v>
          </cell>
          <cell r="R17">
            <v>2</v>
          </cell>
          <cell r="S17">
            <v>471615</v>
          </cell>
          <cell r="T17">
            <v>0</v>
          </cell>
          <cell r="U17">
            <v>0</v>
          </cell>
          <cell r="V17">
            <v>235807.70833333334</v>
          </cell>
          <cell r="W17">
            <v>0</v>
          </cell>
          <cell r="X17">
            <v>0</v>
          </cell>
          <cell r="Y17">
            <v>6131000</v>
          </cell>
          <cell r="Z17">
            <v>0</v>
          </cell>
          <cell r="AA17">
            <v>0</v>
          </cell>
          <cell r="AB17">
            <v>200000</v>
          </cell>
          <cell r="AC17">
            <v>0</v>
          </cell>
          <cell r="AD17">
            <v>200000</v>
          </cell>
          <cell r="AE17">
            <v>500000</v>
          </cell>
          <cell r="AF17">
            <v>0</v>
          </cell>
          <cell r="AG17">
            <v>400000</v>
          </cell>
          <cell r="AH17">
            <v>600597</v>
          </cell>
          <cell r="AI17">
            <v>0</v>
          </cell>
          <cell r="AJ17">
            <v>0</v>
          </cell>
          <cell r="AK17">
            <v>6131000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44213.9453125</v>
          </cell>
          <cell r="AQ17">
            <v>7875810.9453125</v>
          </cell>
          <cell r="AR17">
            <v>28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1237990</v>
          </cell>
          <cell r="AY17">
            <v>9113800.9453125</v>
          </cell>
          <cell r="AZ17">
            <v>643755</v>
          </cell>
          <cell r="BA17">
            <v>44100</v>
          </cell>
          <cell r="BB17">
            <v>0</v>
          </cell>
          <cell r="BC17">
            <v>0</v>
          </cell>
          <cell r="BD17">
            <v>0</v>
          </cell>
          <cell r="BK17">
            <v>8425946</v>
          </cell>
          <cell r="BN17">
            <v>0</v>
          </cell>
          <cell r="BO17">
            <v>8801137.924479166</v>
          </cell>
          <cell r="BP17">
            <v>-2842617.075520834</v>
          </cell>
          <cell r="BQ17" t="str">
            <v>050040952974</v>
          </cell>
          <cell r="BR17" t="str">
            <v>Active</v>
          </cell>
          <cell r="BS17" t="str">
            <v>Female</v>
          </cell>
          <cell r="BT17" t="str">
            <v/>
          </cell>
          <cell r="BU17">
            <v>0</v>
          </cell>
          <cell r="BV17">
            <v>0</v>
          </cell>
          <cell r="BW17">
            <v>100000</v>
          </cell>
        </row>
        <row r="18">
          <cell r="C18" t="str">
            <v>C10454</v>
          </cell>
          <cell r="D18" t="str">
            <v>Trần Thị Liên</v>
          </cell>
          <cell r="E18">
            <v>43556</v>
          </cell>
          <cell r="F18" t="str">
            <v>P6 - C.Box Assembly</v>
          </cell>
          <cell r="G18" t="str">
            <v>FACTORY A</v>
          </cell>
          <cell r="H18" t="str">
            <v>Box Positioning worker</v>
          </cell>
          <cell r="I18" t="str">
            <v/>
          </cell>
          <cell r="J18" t="str">
            <v/>
          </cell>
          <cell r="K18">
            <v>5931000</v>
          </cell>
          <cell r="L18">
            <v>200000</v>
          </cell>
          <cell r="M18">
            <v>0</v>
          </cell>
          <cell r="N18">
            <v>0</v>
          </cell>
          <cell r="O18">
            <v>6131000</v>
          </cell>
          <cell r="P18">
            <v>24</v>
          </cell>
          <cell r="Q18">
            <v>5659385</v>
          </cell>
          <cell r="R18">
            <v>2</v>
          </cell>
          <cell r="S18">
            <v>471615</v>
          </cell>
          <cell r="T18">
            <v>0</v>
          </cell>
          <cell r="U18">
            <v>0</v>
          </cell>
          <cell r="V18">
            <v>235807.70833333334</v>
          </cell>
          <cell r="W18">
            <v>0</v>
          </cell>
          <cell r="X18">
            <v>0</v>
          </cell>
          <cell r="Y18">
            <v>6131000</v>
          </cell>
          <cell r="Z18">
            <v>0</v>
          </cell>
          <cell r="AA18">
            <v>0</v>
          </cell>
          <cell r="AB18">
            <v>200000</v>
          </cell>
          <cell r="AC18">
            <v>0</v>
          </cell>
          <cell r="AD18">
            <v>200000</v>
          </cell>
          <cell r="AE18">
            <v>500000</v>
          </cell>
          <cell r="AF18">
            <v>0</v>
          </cell>
          <cell r="AG18">
            <v>400000</v>
          </cell>
          <cell r="AH18">
            <v>606304</v>
          </cell>
          <cell r="AI18">
            <v>0</v>
          </cell>
          <cell r="AJ18">
            <v>0</v>
          </cell>
          <cell r="AK18">
            <v>6131000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44213.9453125</v>
          </cell>
          <cell r="AQ18">
            <v>7881517.9453125</v>
          </cell>
          <cell r="AR18">
            <v>28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1237990</v>
          </cell>
          <cell r="AY18">
            <v>9119507.9453125</v>
          </cell>
          <cell r="AZ18">
            <v>643755</v>
          </cell>
          <cell r="BA18">
            <v>44100</v>
          </cell>
          <cell r="BB18">
            <v>0</v>
          </cell>
          <cell r="BC18">
            <v>0</v>
          </cell>
          <cell r="BD18">
            <v>0</v>
          </cell>
          <cell r="BK18">
            <v>8431653</v>
          </cell>
          <cell r="BN18">
            <v>0</v>
          </cell>
          <cell r="BO18">
            <v>8806844.924479166</v>
          </cell>
          <cell r="BP18">
            <v>-2836910.075520834</v>
          </cell>
          <cell r="BQ18" t="str">
            <v>050104743444</v>
          </cell>
          <cell r="BR18" t="str">
            <v>Active</v>
          </cell>
          <cell r="BS18" t="str">
            <v>Female</v>
          </cell>
          <cell r="BT18" t="str">
            <v/>
          </cell>
          <cell r="BU18">
            <v>0</v>
          </cell>
          <cell r="BV18">
            <v>0</v>
          </cell>
          <cell r="BW18">
            <v>100000</v>
          </cell>
        </row>
        <row r="19">
          <cell r="C19" t="str">
            <v>C10664</v>
          </cell>
          <cell r="D19" t="str">
            <v>Nguyễn Hoài Hận</v>
          </cell>
          <cell r="E19">
            <v>43595</v>
          </cell>
          <cell r="F19" t="str">
            <v>P6 - C.Box Assembly</v>
          </cell>
          <cell r="G19" t="str">
            <v>FACTORY A</v>
          </cell>
          <cell r="H19" t="str">
            <v>Box Positioning worker</v>
          </cell>
          <cell r="I19" t="str">
            <v/>
          </cell>
          <cell r="J19" t="str">
            <v/>
          </cell>
          <cell r="K19">
            <v>5931000</v>
          </cell>
          <cell r="L19">
            <v>200000</v>
          </cell>
          <cell r="M19">
            <v>0</v>
          </cell>
          <cell r="N19">
            <v>0</v>
          </cell>
          <cell r="O19">
            <v>6131000</v>
          </cell>
          <cell r="P19">
            <v>23.7</v>
          </cell>
          <cell r="Q19">
            <v>5588642</v>
          </cell>
          <cell r="R19">
            <v>2</v>
          </cell>
          <cell r="S19">
            <v>471615</v>
          </cell>
          <cell r="T19">
            <v>0.30000000000000071</v>
          </cell>
          <cell r="U19">
            <v>70742</v>
          </cell>
          <cell r="V19">
            <v>235807.67932489453</v>
          </cell>
          <cell r="W19">
            <v>0</v>
          </cell>
          <cell r="X19">
            <v>0</v>
          </cell>
          <cell r="Y19">
            <v>6060257</v>
          </cell>
          <cell r="Z19">
            <v>0</v>
          </cell>
          <cell r="AA19">
            <v>0</v>
          </cell>
          <cell r="AB19">
            <v>200000</v>
          </cell>
          <cell r="AC19">
            <v>0</v>
          </cell>
          <cell r="AD19">
            <v>200000</v>
          </cell>
          <cell r="AE19">
            <v>500000</v>
          </cell>
          <cell r="AF19">
            <v>0</v>
          </cell>
          <cell r="AG19">
            <v>400000</v>
          </cell>
          <cell r="AH19">
            <v>603480</v>
          </cell>
          <cell r="AI19">
            <v>0</v>
          </cell>
          <cell r="AJ19">
            <v>0</v>
          </cell>
          <cell r="AK19">
            <v>6131000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7763737</v>
          </cell>
          <cell r="AR19">
            <v>28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1237990</v>
          </cell>
          <cell r="AY19">
            <v>9001727</v>
          </cell>
          <cell r="AZ19">
            <v>643755</v>
          </cell>
          <cell r="BA19">
            <v>44100</v>
          </cell>
          <cell r="BB19">
            <v>0</v>
          </cell>
          <cell r="BC19">
            <v>0</v>
          </cell>
          <cell r="BD19">
            <v>0</v>
          </cell>
          <cell r="BK19">
            <v>8313872</v>
          </cell>
          <cell r="BN19">
            <v>0</v>
          </cell>
          <cell r="BO19">
            <v>8689063.8776371311</v>
          </cell>
          <cell r="BP19">
            <v>-2954691.1223628689</v>
          </cell>
          <cell r="BQ19" t="str">
            <v>050073573855</v>
          </cell>
          <cell r="BR19" t="str">
            <v>Active</v>
          </cell>
          <cell r="BS19" t="str">
            <v>Male</v>
          </cell>
          <cell r="BT19" t="str">
            <v/>
          </cell>
          <cell r="BU19">
            <v>0</v>
          </cell>
          <cell r="BV19">
            <v>0</v>
          </cell>
          <cell r="BW19">
            <v>100000</v>
          </cell>
        </row>
        <row r="20">
          <cell r="C20" t="str">
            <v>C10665</v>
          </cell>
          <cell r="D20" t="str">
            <v>Lê Thị Kiều Loan</v>
          </cell>
          <cell r="E20">
            <v>43595</v>
          </cell>
          <cell r="F20" t="str">
            <v>P6 - C.Box Assembly</v>
          </cell>
          <cell r="G20" t="str">
            <v>FACTORY A</v>
          </cell>
          <cell r="H20" t="str">
            <v>Normal worker</v>
          </cell>
          <cell r="I20" t="str">
            <v/>
          </cell>
          <cell r="J20" t="str">
            <v/>
          </cell>
          <cell r="K20">
            <v>5931000</v>
          </cell>
          <cell r="L20">
            <v>0</v>
          </cell>
          <cell r="M20">
            <v>0</v>
          </cell>
          <cell r="N20">
            <v>0</v>
          </cell>
          <cell r="O20">
            <v>5931000</v>
          </cell>
          <cell r="P20">
            <v>24</v>
          </cell>
          <cell r="Q20">
            <v>5474769</v>
          </cell>
          <cell r="R20">
            <v>2</v>
          </cell>
          <cell r="S20">
            <v>456231</v>
          </cell>
          <cell r="T20">
            <v>0</v>
          </cell>
          <cell r="U20">
            <v>0</v>
          </cell>
          <cell r="V20">
            <v>228115.375</v>
          </cell>
          <cell r="W20">
            <v>0</v>
          </cell>
          <cell r="X20">
            <v>0</v>
          </cell>
          <cell r="Y20">
            <v>5931000</v>
          </cell>
          <cell r="Z20">
            <v>0</v>
          </cell>
          <cell r="AA20">
            <v>0</v>
          </cell>
          <cell r="AB20">
            <v>200000</v>
          </cell>
          <cell r="AC20">
            <v>0</v>
          </cell>
          <cell r="AD20">
            <v>200000</v>
          </cell>
          <cell r="AE20">
            <v>500000</v>
          </cell>
          <cell r="AF20">
            <v>0</v>
          </cell>
          <cell r="AG20">
            <v>300000</v>
          </cell>
          <cell r="AH20">
            <v>606304</v>
          </cell>
          <cell r="AI20">
            <v>0</v>
          </cell>
          <cell r="AJ20">
            <v>0</v>
          </cell>
          <cell r="AK20">
            <v>5931000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42771.6328125</v>
          </cell>
          <cell r="AQ20">
            <v>7580075.6328125</v>
          </cell>
          <cell r="AR20">
            <v>24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1026519</v>
          </cell>
          <cell r="AY20">
            <v>8606594.6328125</v>
          </cell>
          <cell r="AZ20">
            <v>622755</v>
          </cell>
          <cell r="BA20">
            <v>44100</v>
          </cell>
          <cell r="BB20">
            <v>0</v>
          </cell>
          <cell r="BC20">
            <v>0</v>
          </cell>
          <cell r="BD20">
            <v>0</v>
          </cell>
          <cell r="BK20">
            <v>7939740</v>
          </cell>
          <cell r="BN20">
            <v>0</v>
          </cell>
          <cell r="BO20">
            <v>8364421.7578125</v>
          </cell>
          <cell r="BP20">
            <v>-3258333.2421875</v>
          </cell>
          <cell r="BQ20" t="str">
            <v>050106514035</v>
          </cell>
          <cell r="BR20" t="str">
            <v>Active</v>
          </cell>
          <cell r="BS20" t="str">
            <v>Female</v>
          </cell>
          <cell r="BT20" t="str">
            <v/>
          </cell>
          <cell r="BU20">
            <v>0</v>
          </cell>
          <cell r="BV20">
            <v>0</v>
          </cell>
          <cell r="BW20">
            <v>100000</v>
          </cell>
        </row>
        <row r="21">
          <cell r="C21" t="str">
            <v>C1074</v>
          </cell>
          <cell r="D21" t="str">
            <v>Phan Thị Thanh Tâm</v>
          </cell>
          <cell r="E21">
            <v>39715</v>
          </cell>
          <cell r="F21" t="str">
            <v>P6 - C.Box Assembly</v>
          </cell>
          <cell r="G21" t="str">
            <v>FACTORY A</v>
          </cell>
          <cell r="H21" t="str">
            <v>Box Positioning worker</v>
          </cell>
          <cell r="I21" t="str">
            <v/>
          </cell>
          <cell r="J21" t="str">
            <v/>
          </cell>
          <cell r="K21">
            <v>5931000</v>
          </cell>
          <cell r="L21">
            <v>200000</v>
          </cell>
          <cell r="M21">
            <v>0</v>
          </cell>
          <cell r="N21">
            <v>0</v>
          </cell>
          <cell r="O21">
            <v>6131000</v>
          </cell>
          <cell r="P21">
            <v>23.9</v>
          </cell>
          <cell r="Q21">
            <v>5635804</v>
          </cell>
          <cell r="R21">
            <v>2</v>
          </cell>
          <cell r="S21">
            <v>471615</v>
          </cell>
          <cell r="T21">
            <v>0.10000000000000142</v>
          </cell>
          <cell r="U21">
            <v>23581</v>
          </cell>
          <cell r="V21">
            <v>235807.69874476988</v>
          </cell>
          <cell r="W21">
            <v>0</v>
          </cell>
          <cell r="X21">
            <v>0</v>
          </cell>
          <cell r="Y21">
            <v>6107419</v>
          </cell>
          <cell r="Z21">
            <v>0</v>
          </cell>
          <cell r="AA21">
            <v>0</v>
          </cell>
          <cell r="AB21">
            <v>200000</v>
          </cell>
          <cell r="AC21">
            <v>0</v>
          </cell>
          <cell r="AD21">
            <v>200000</v>
          </cell>
          <cell r="AE21">
            <v>500000</v>
          </cell>
          <cell r="AF21">
            <v>0</v>
          </cell>
          <cell r="AG21">
            <v>400000</v>
          </cell>
          <cell r="AH21">
            <v>590658</v>
          </cell>
          <cell r="AI21">
            <v>0</v>
          </cell>
          <cell r="AJ21">
            <v>0</v>
          </cell>
          <cell r="AK21">
            <v>6131000</v>
          </cell>
          <cell r="AL21">
            <v>100000</v>
          </cell>
          <cell r="AM21">
            <v>0</v>
          </cell>
          <cell r="AN21">
            <v>0</v>
          </cell>
          <cell r="AO21">
            <v>0</v>
          </cell>
          <cell r="AP21">
            <v>44213.94351464435</v>
          </cell>
          <cell r="AQ21">
            <v>7942290.9435146442</v>
          </cell>
          <cell r="AR21">
            <v>28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1237990</v>
          </cell>
          <cell r="AY21">
            <v>9180280.9435146451</v>
          </cell>
          <cell r="AZ21">
            <v>643755</v>
          </cell>
          <cell r="BA21">
            <v>44100</v>
          </cell>
          <cell r="BB21">
            <v>0</v>
          </cell>
          <cell r="BC21">
            <v>0</v>
          </cell>
          <cell r="BD21">
            <v>0</v>
          </cell>
          <cell r="BK21">
            <v>8492426</v>
          </cell>
          <cell r="BN21">
            <v>1</v>
          </cell>
          <cell r="BO21">
            <v>8867617.8891213387</v>
          </cell>
          <cell r="BP21">
            <v>-7176137.1108786613</v>
          </cell>
          <cell r="BQ21" t="str">
            <v>050040932884</v>
          </cell>
          <cell r="BR21" t="str">
            <v>Active</v>
          </cell>
          <cell r="BS21" t="str">
            <v>Female</v>
          </cell>
          <cell r="BT21" t="str">
            <v/>
          </cell>
          <cell r="BU21">
            <v>0</v>
          </cell>
          <cell r="BV21">
            <v>0</v>
          </cell>
          <cell r="BW21">
            <v>100000</v>
          </cell>
        </row>
        <row r="22">
          <cell r="C22" t="str">
            <v>C11208</v>
          </cell>
          <cell r="D22" t="str">
            <v>Lê Thị Bích Linh</v>
          </cell>
          <cell r="E22">
            <v>43684</v>
          </cell>
          <cell r="F22" t="str">
            <v>P6 - C.Box Assembly</v>
          </cell>
          <cell r="G22" t="str">
            <v>FACTORY A</v>
          </cell>
          <cell r="H22" t="str">
            <v>Box Positioning worker</v>
          </cell>
          <cell r="I22" t="str">
            <v/>
          </cell>
          <cell r="J22" t="str">
            <v/>
          </cell>
          <cell r="K22">
            <v>5931000</v>
          </cell>
          <cell r="L22">
            <v>200000</v>
          </cell>
          <cell r="M22">
            <v>0</v>
          </cell>
          <cell r="N22">
            <v>0</v>
          </cell>
          <cell r="O22">
            <v>6131000</v>
          </cell>
          <cell r="P22">
            <v>22.6</v>
          </cell>
          <cell r="Q22">
            <v>5329254</v>
          </cell>
          <cell r="R22">
            <v>3</v>
          </cell>
          <cell r="S22">
            <v>707423</v>
          </cell>
          <cell r="T22">
            <v>0.39999999999999858</v>
          </cell>
          <cell r="U22">
            <v>94323</v>
          </cell>
          <cell r="V22">
            <v>235807.69911504423</v>
          </cell>
          <cell r="W22">
            <v>0</v>
          </cell>
          <cell r="X22">
            <v>0</v>
          </cell>
          <cell r="Y22">
            <v>6036677</v>
          </cell>
          <cell r="Z22">
            <v>0</v>
          </cell>
          <cell r="AA22">
            <v>0</v>
          </cell>
          <cell r="AB22">
            <v>200000</v>
          </cell>
          <cell r="AC22">
            <v>0</v>
          </cell>
          <cell r="AD22">
            <v>200000</v>
          </cell>
          <cell r="AE22">
            <v>500000</v>
          </cell>
          <cell r="AF22">
            <v>0</v>
          </cell>
          <cell r="AG22">
            <v>400000</v>
          </cell>
          <cell r="AH22">
            <v>558491</v>
          </cell>
          <cell r="AI22">
            <v>0</v>
          </cell>
          <cell r="AJ22">
            <v>0</v>
          </cell>
          <cell r="AK22">
            <v>6131000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44213.943584070796</v>
          </cell>
          <cell r="AQ22">
            <v>7739381.9435840705</v>
          </cell>
          <cell r="AR22">
            <v>24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1061135</v>
          </cell>
          <cell r="AY22">
            <v>8800516.9435840696</v>
          </cell>
          <cell r="AZ22">
            <v>643755</v>
          </cell>
          <cell r="BA22">
            <v>44100</v>
          </cell>
          <cell r="BB22">
            <v>0</v>
          </cell>
          <cell r="BC22">
            <v>0</v>
          </cell>
          <cell r="BD22">
            <v>0</v>
          </cell>
          <cell r="BK22">
            <v>8112662</v>
          </cell>
          <cell r="BN22">
            <v>0</v>
          </cell>
          <cell r="BO22">
            <v>8846805.0409292039</v>
          </cell>
          <cell r="BP22">
            <v>-2796949.9590707961</v>
          </cell>
          <cell r="BQ22" t="str">
            <v>050111434058</v>
          </cell>
          <cell r="BR22" t="str">
            <v>Active</v>
          </cell>
          <cell r="BS22" t="str">
            <v>Female</v>
          </cell>
          <cell r="BT22" t="str">
            <v/>
          </cell>
          <cell r="BU22">
            <v>0</v>
          </cell>
          <cell r="BV22">
            <v>0</v>
          </cell>
          <cell r="BW22">
            <v>400000</v>
          </cell>
        </row>
        <row r="23">
          <cell r="C23" t="str">
            <v>C11863</v>
          </cell>
          <cell r="D23" t="str">
            <v>Trần Hải Nam</v>
          </cell>
          <cell r="E23">
            <v>43874</v>
          </cell>
          <cell r="F23" t="str">
            <v>P6 - C.Box Assembly</v>
          </cell>
          <cell r="G23" t="str">
            <v>FACTORY A</v>
          </cell>
          <cell r="H23" t="str">
            <v xml:space="preserve"> Stickers Box worker</v>
          </cell>
          <cell r="I23" t="str">
            <v/>
          </cell>
          <cell r="J23" t="str">
            <v/>
          </cell>
          <cell r="K23">
            <v>5931000</v>
          </cell>
          <cell r="L23">
            <v>200000</v>
          </cell>
          <cell r="M23">
            <v>0</v>
          </cell>
          <cell r="N23">
            <v>0</v>
          </cell>
          <cell r="O23">
            <v>6131000</v>
          </cell>
          <cell r="P23">
            <v>24</v>
          </cell>
          <cell r="Q23">
            <v>5659385</v>
          </cell>
          <cell r="R23">
            <v>2</v>
          </cell>
          <cell r="S23">
            <v>471615</v>
          </cell>
          <cell r="T23">
            <v>0</v>
          </cell>
          <cell r="U23">
            <v>0</v>
          </cell>
          <cell r="V23">
            <v>235807.70833333334</v>
          </cell>
          <cell r="W23">
            <v>0</v>
          </cell>
          <cell r="X23">
            <v>0</v>
          </cell>
          <cell r="Y23">
            <v>6131000</v>
          </cell>
          <cell r="Z23">
            <v>0</v>
          </cell>
          <cell r="AA23">
            <v>0</v>
          </cell>
          <cell r="AB23">
            <v>200000</v>
          </cell>
          <cell r="AC23">
            <v>0</v>
          </cell>
          <cell r="AD23">
            <v>200000</v>
          </cell>
          <cell r="AE23">
            <v>500000</v>
          </cell>
          <cell r="AF23">
            <v>0</v>
          </cell>
          <cell r="AG23">
            <v>400000</v>
          </cell>
          <cell r="AH23">
            <v>906304</v>
          </cell>
          <cell r="AI23">
            <v>0</v>
          </cell>
          <cell r="AJ23">
            <v>0</v>
          </cell>
          <cell r="AK23">
            <v>6131000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8137304</v>
          </cell>
          <cell r="AR23">
            <v>28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1237990</v>
          </cell>
          <cell r="AY23">
            <v>9375294</v>
          </cell>
          <cell r="AZ23">
            <v>643755</v>
          </cell>
          <cell r="BA23">
            <v>44100</v>
          </cell>
          <cell r="BB23">
            <v>0</v>
          </cell>
          <cell r="BC23">
            <v>0</v>
          </cell>
          <cell r="BD23">
            <v>0</v>
          </cell>
          <cell r="BK23">
            <v>8687439</v>
          </cell>
          <cell r="BN23">
            <v>0</v>
          </cell>
          <cell r="BO23">
            <v>9062630.979166666</v>
          </cell>
          <cell r="BP23">
            <v>-2581124.020833334</v>
          </cell>
          <cell r="BQ23" t="str">
            <v>050116653033</v>
          </cell>
          <cell r="BR23" t="str">
            <v>Active</v>
          </cell>
          <cell r="BS23" t="str">
            <v>Male</v>
          </cell>
          <cell r="BT23" t="str">
            <v/>
          </cell>
          <cell r="BU23">
            <v>0</v>
          </cell>
          <cell r="BV23">
            <v>0</v>
          </cell>
          <cell r="BW23">
            <v>100000</v>
          </cell>
        </row>
        <row r="24">
          <cell r="C24" t="str">
            <v>C1271</v>
          </cell>
          <cell r="D24" t="str">
            <v>Hồ Thị Nga</v>
          </cell>
          <cell r="E24">
            <v>39766</v>
          </cell>
          <cell r="F24" t="str">
            <v>P6 - C.Box Assembly</v>
          </cell>
          <cell r="G24" t="str">
            <v>FACTORY A</v>
          </cell>
          <cell r="H24" t="str">
            <v>Box Positioning worker</v>
          </cell>
          <cell r="I24" t="str">
            <v/>
          </cell>
          <cell r="J24" t="str">
            <v/>
          </cell>
          <cell r="K24">
            <v>5931000</v>
          </cell>
          <cell r="L24">
            <v>200000</v>
          </cell>
          <cell r="M24">
            <v>0</v>
          </cell>
          <cell r="N24">
            <v>0</v>
          </cell>
          <cell r="O24">
            <v>6131000</v>
          </cell>
          <cell r="P24">
            <v>24</v>
          </cell>
          <cell r="Q24">
            <v>5659385</v>
          </cell>
          <cell r="R24">
            <v>2</v>
          </cell>
          <cell r="S24">
            <v>471615</v>
          </cell>
          <cell r="T24">
            <v>0</v>
          </cell>
          <cell r="U24">
            <v>0</v>
          </cell>
          <cell r="V24">
            <v>235807.70833333334</v>
          </cell>
          <cell r="W24">
            <v>0</v>
          </cell>
          <cell r="X24">
            <v>0</v>
          </cell>
          <cell r="Y24">
            <v>6131000</v>
          </cell>
          <cell r="Z24">
            <v>0</v>
          </cell>
          <cell r="AA24">
            <v>0</v>
          </cell>
          <cell r="AB24">
            <v>200000</v>
          </cell>
          <cell r="AC24">
            <v>0</v>
          </cell>
          <cell r="AD24">
            <v>200000</v>
          </cell>
          <cell r="AE24">
            <v>500000</v>
          </cell>
          <cell r="AF24">
            <v>0</v>
          </cell>
          <cell r="AG24">
            <v>0</v>
          </cell>
          <cell r="AH24">
            <v>181391</v>
          </cell>
          <cell r="AI24">
            <v>0</v>
          </cell>
          <cell r="AJ24">
            <v>0</v>
          </cell>
          <cell r="AK24">
            <v>6131000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44213.9453125</v>
          </cell>
          <cell r="AQ24">
            <v>7056604.9453125</v>
          </cell>
          <cell r="AR24">
            <v>28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1237990</v>
          </cell>
          <cell r="AY24">
            <v>8294594.9453125</v>
          </cell>
          <cell r="AZ24">
            <v>643755</v>
          </cell>
          <cell r="BA24">
            <v>44100</v>
          </cell>
          <cell r="BB24">
            <v>0</v>
          </cell>
          <cell r="BC24">
            <v>0</v>
          </cell>
          <cell r="BD24">
            <v>0</v>
          </cell>
          <cell r="BK24">
            <v>7606740</v>
          </cell>
          <cell r="BN24">
            <v>0</v>
          </cell>
          <cell r="BO24">
            <v>7981931.924479167</v>
          </cell>
          <cell r="BP24">
            <v>-3661823.075520833</v>
          </cell>
          <cell r="BQ24" t="str">
            <v>050040933910</v>
          </cell>
          <cell r="BR24" t="str">
            <v>Active</v>
          </cell>
          <cell r="BS24" t="str">
            <v>Female</v>
          </cell>
          <cell r="BT24" t="str">
            <v/>
          </cell>
          <cell r="BU24">
            <v>0</v>
          </cell>
          <cell r="BV24">
            <v>0</v>
          </cell>
          <cell r="BW24">
            <v>100000</v>
          </cell>
        </row>
        <row r="25">
          <cell r="C25" t="str">
            <v>C12741</v>
          </cell>
          <cell r="D25" t="str">
            <v>Nguyễn Thị Trúc Ly</v>
          </cell>
          <cell r="E25">
            <v>44064</v>
          </cell>
          <cell r="F25" t="str">
            <v>P6 - C.Box Assembly</v>
          </cell>
          <cell r="G25" t="str">
            <v>FACTORY A</v>
          </cell>
          <cell r="H25" t="str">
            <v>Box Positioning worker</v>
          </cell>
          <cell r="I25" t="str">
            <v/>
          </cell>
          <cell r="J25" t="str">
            <v/>
          </cell>
          <cell r="K25">
            <v>5931000</v>
          </cell>
          <cell r="L25">
            <v>200000</v>
          </cell>
          <cell r="M25">
            <v>0</v>
          </cell>
          <cell r="N25">
            <v>0</v>
          </cell>
          <cell r="O25">
            <v>6131000</v>
          </cell>
          <cell r="P25">
            <v>24</v>
          </cell>
          <cell r="Q25">
            <v>5659385</v>
          </cell>
          <cell r="R25">
            <v>2</v>
          </cell>
          <cell r="S25">
            <v>471615</v>
          </cell>
          <cell r="T25">
            <v>0</v>
          </cell>
          <cell r="U25">
            <v>0</v>
          </cell>
          <cell r="V25">
            <v>235807.70833333334</v>
          </cell>
          <cell r="W25">
            <v>0</v>
          </cell>
          <cell r="X25">
            <v>0</v>
          </cell>
          <cell r="Y25">
            <v>6131000</v>
          </cell>
          <cell r="Z25">
            <v>0</v>
          </cell>
          <cell r="AA25">
            <v>0</v>
          </cell>
          <cell r="AB25">
            <v>200000</v>
          </cell>
          <cell r="AC25">
            <v>0</v>
          </cell>
          <cell r="AD25">
            <v>200000</v>
          </cell>
          <cell r="AE25">
            <v>500000</v>
          </cell>
          <cell r="AF25">
            <v>0</v>
          </cell>
          <cell r="AG25">
            <v>400000</v>
          </cell>
          <cell r="AH25">
            <v>603480</v>
          </cell>
          <cell r="AI25">
            <v>0</v>
          </cell>
          <cell r="AJ25">
            <v>0</v>
          </cell>
          <cell r="AK25">
            <v>6131000</v>
          </cell>
          <cell r="AL25">
            <v>200000</v>
          </cell>
          <cell r="AM25">
            <v>0</v>
          </cell>
          <cell r="AN25">
            <v>0</v>
          </cell>
          <cell r="AO25">
            <v>0</v>
          </cell>
          <cell r="AP25">
            <v>44213.9453125</v>
          </cell>
          <cell r="AQ25">
            <v>8078693.9453125</v>
          </cell>
          <cell r="AR25">
            <v>28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1237990</v>
          </cell>
          <cell r="AY25">
            <v>9316683.9453125</v>
          </cell>
          <cell r="AZ25">
            <v>643755</v>
          </cell>
          <cell r="BA25">
            <v>44100</v>
          </cell>
          <cell r="BB25">
            <v>0</v>
          </cell>
          <cell r="BC25">
            <v>0</v>
          </cell>
          <cell r="BD25">
            <v>0</v>
          </cell>
          <cell r="BK25">
            <v>8628829</v>
          </cell>
          <cell r="BN25">
            <v>0</v>
          </cell>
          <cell r="BO25">
            <v>9004020.924479166</v>
          </cell>
          <cell r="BP25">
            <v>-2639734.075520834</v>
          </cell>
          <cell r="BQ25" t="str">
            <v>050114056372</v>
          </cell>
          <cell r="BR25" t="str">
            <v>Active</v>
          </cell>
          <cell r="BS25" t="str">
            <v>Female</v>
          </cell>
          <cell r="BT25" t="str">
            <v/>
          </cell>
          <cell r="BU25">
            <v>0</v>
          </cell>
          <cell r="BV25">
            <v>0</v>
          </cell>
          <cell r="BW25">
            <v>100000</v>
          </cell>
        </row>
        <row r="26">
          <cell r="C26" t="str">
            <v>C12781</v>
          </cell>
          <cell r="D26" t="str">
            <v>Lê Thị Ánh Thương</v>
          </cell>
          <cell r="E26">
            <v>44069</v>
          </cell>
          <cell r="F26" t="str">
            <v>P6 - C.Box Assembly</v>
          </cell>
          <cell r="G26" t="str">
            <v>FACTORY A</v>
          </cell>
          <cell r="H26" t="str">
            <v>Technician worker</v>
          </cell>
          <cell r="I26" t="str">
            <v/>
          </cell>
          <cell r="J26" t="str">
            <v/>
          </cell>
          <cell r="K26">
            <v>5931000</v>
          </cell>
          <cell r="L26">
            <v>1100000</v>
          </cell>
          <cell r="M26">
            <v>0</v>
          </cell>
          <cell r="N26">
            <v>0</v>
          </cell>
          <cell r="O26">
            <v>7031000</v>
          </cell>
          <cell r="P26">
            <v>23.7</v>
          </cell>
          <cell r="Q26">
            <v>6409027</v>
          </cell>
          <cell r="R26">
            <v>2</v>
          </cell>
          <cell r="S26">
            <v>540846</v>
          </cell>
          <cell r="T26">
            <v>0.30000000000000071</v>
          </cell>
          <cell r="U26">
            <v>81127</v>
          </cell>
          <cell r="V26">
            <v>270423.08016877639</v>
          </cell>
          <cell r="W26">
            <v>0</v>
          </cell>
          <cell r="X26">
            <v>0</v>
          </cell>
          <cell r="Y26">
            <v>6949873</v>
          </cell>
          <cell r="Z26">
            <v>0</v>
          </cell>
          <cell r="AA26">
            <v>0</v>
          </cell>
          <cell r="AB26">
            <v>200000</v>
          </cell>
          <cell r="AC26">
            <v>0</v>
          </cell>
          <cell r="AD26">
            <v>200000</v>
          </cell>
          <cell r="AE26">
            <v>500000</v>
          </cell>
          <cell r="AF26">
            <v>0</v>
          </cell>
          <cell r="AG26">
            <v>400000</v>
          </cell>
          <cell r="AH26">
            <v>585715</v>
          </cell>
          <cell r="AI26">
            <v>0</v>
          </cell>
          <cell r="AJ26">
            <v>0</v>
          </cell>
          <cell r="AK26">
            <v>7031000</v>
          </cell>
          <cell r="AL26">
            <v>100000</v>
          </cell>
          <cell r="AM26">
            <v>0</v>
          </cell>
          <cell r="AN26">
            <v>0</v>
          </cell>
          <cell r="AO26">
            <v>0</v>
          </cell>
          <cell r="AP26">
            <v>50704.327531645569</v>
          </cell>
          <cell r="AQ26">
            <v>8786292.3275316451</v>
          </cell>
          <cell r="AR26">
            <v>28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1419721</v>
          </cell>
          <cell r="AY26">
            <v>10206013.327531645</v>
          </cell>
          <cell r="AZ26">
            <v>738255</v>
          </cell>
          <cell r="BA26">
            <v>44100</v>
          </cell>
          <cell r="BB26">
            <v>0</v>
          </cell>
          <cell r="BC26">
            <v>0</v>
          </cell>
          <cell r="BD26">
            <v>0</v>
          </cell>
          <cell r="BK26">
            <v>9423658</v>
          </cell>
          <cell r="BN26">
            <v>1</v>
          </cell>
          <cell r="BO26">
            <v>9832773.1081223618</v>
          </cell>
          <cell r="BP26">
            <v>-6305481.8918776382</v>
          </cell>
          <cell r="BQ26" t="str">
            <v>050040933661</v>
          </cell>
          <cell r="BR26" t="str">
            <v>Active</v>
          </cell>
          <cell r="BS26" t="str">
            <v>Female</v>
          </cell>
          <cell r="BT26" t="str">
            <v/>
          </cell>
          <cell r="BU26">
            <v>0</v>
          </cell>
          <cell r="BV26">
            <v>0</v>
          </cell>
          <cell r="BW26">
            <v>100000</v>
          </cell>
        </row>
        <row r="27">
          <cell r="C27" t="str">
            <v>C13009</v>
          </cell>
          <cell r="D27" t="str">
            <v>Huỳnh Thị Kiều Linh</v>
          </cell>
          <cell r="E27">
            <v>44123</v>
          </cell>
          <cell r="F27" t="str">
            <v>P6 - C.Box Assembly</v>
          </cell>
          <cell r="G27" t="str">
            <v>FACTORY A</v>
          </cell>
          <cell r="H27" t="str">
            <v>Box Positioning worker</v>
          </cell>
          <cell r="I27" t="str">
            <v/>
          </cell>
          <cell r="J27" t="str">
            <v/>
          </cell>
          <cell r="K27">
            <v>5931000</v>
          </cell>
          <cell r="L27">
            <v>200000</v>
          </cell>
          <cell r="M27">
            <v>0</v>
          </cell>
          <cell r="N27">
            <v>0</v>
          </cell>
          <cell r="O27">
            <v>6131000</v>
          </cell>
          <cell r="P27">
            <v>24</v>
          </cell>
          <cell r="Q27">
            <v>5659385</v>
          </cell>
          <cell r="R27">
            <v>2</v>
          </cell>
          <cell r="S27">
            <v>471615</v>
          </cell>
          <cell r="T27">
            <v>0</v>
          </cell>
          <cell r="U27">
            <v>0</v>
          </cell>
          <cell r="V27">
            <v>235807.70833333334</v>
          </cell>
          <cell r="W27">
            <v>0</v>
          </cell>
          <cell r="X27">
            <v>0</v>
          </cell>
          <cell r="Y27">
            <v>6131000</v>
          </cell>
          <cell r="Z27">
            <v>0</v>
          </cell>
          <cell r="AA27">
            <v>0</v>
          </cell>
          <cell r="AB27">
            <v>200000</v>
          </cell>
          <cell r="AC27">
            <v>0</v>
          </cell>
          <cell r="AD27">
            <v>200000</v>
          </cell>
          <cell r="AE27">
            <v>500000</v>
          </cell>
          <cell r="AF27">
            <v>0</v>
          </cell>
          <cell r="AG27">
            <v>400000</v>
          </cell>
          <cell r="AH27">
            <v>603480</v>
          </cell>
          <cell r="AI27">
            <v>0</v>
          </cell>
          <cell r="AJ27">
            <v>0</v>
          </cell>
          <cell r="AK27">
            <v>6131000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44213.9453125</v>
          </cell>
          <cell r="AQ27">
            <v>7878693.9453125</v>
          </cell>
          <cell r="AR27">
            <v>28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1237990</v>
          </cell>
          <cell r="AY27">
            <v>9116683.9453125</v>
          </cell>
          <cell r="AZ27">
            <v>643755</v>
          </cell>
          <cell r="BA27">
            <v>44100</v>
          </cell>
          <cell r="BB27">
            <v>0</v>
          </cell>
          <cell r="BC27">
            <v>0</v>
          </cell>
          <cell r="BD27">
            <v>0</v>
          </cell>
          <cell r="BK27">
            <v>8428829</v>
          </cell>
          <cell r="BN27">
            <v>0</v>
          </cell>
          <cell r="BO27">
            <v>8804020.924479166</v>
          </cell>
          <cell r="BP27">
            <v>-2839734.075520834</v>
          </cell>
          <cell r="BQ27" t="str">
            <v>050122807638</v>
          </cell>
          <cell r="BR27" t="str">
            <v>Active</v>
          </cell>
          <cell r="BS27" t="str">
            <v>Female</v>
          </cell>
          <cell r="BT27" t="str">
            <v/>
          </cell>
          <cell r="BU27">
            <v>0</v>
          </cell>
          <cell r="BV27">
            <v>0</v>
          </cell>
          <cell r="BW27">
            <v>100000</v>
          </cell>
        </row>
        <row r="28">
          <cell r="C28" t="str">
            <v>C13208</v>
          </cell>
          <cell r="D28" t="str">
            <v>Thạch Thị Diễm My</v>
          </cell>
          <cell r="E28">
            <v>44249</v>
          </cell>
          <cell r="F28" t="str">
            <v>P6 - C.Box Assembly</v>
          </cell>
          <cell r="G28" t="str">
            <v>FACTORY A</v>
          </cell>
          <cell r="H28" t="str">
            <v>Box Positioning worker</v>
          </cell>
          <cell r="I28" t="str">
            <v/>
          </cell>
          <cell r="J28" t="str">
            <v/>
          </cell>
          <cell r="K28">
            <v>5931000</v>
          </cell>
          <cell r="L28">
            <v>200000</v>
          </cell>
          <cell r="M28">
            <v>0</v>
          </cell>
          <cell r="N28">
            <v>0</v>
          </cell>
          <cell r="O28">
            <v>6131000</v>
          </cell>
          <cell r="P28">
            <v>24</v>
          </cell>
          <cell r="Q28">
            <v>5659385</v>
          </cell>
          <cell r="R28">
            <v>2</v>
          </cell>
          <cell r="S28">
            <v>471615</v>
          </cell>
          <cell r="T28">
            <v>0</v>
          </cell>
          <cell r="U28">
            <v>0</v>
          </cell>
          <cell r="V28">
            <v>235807.70833333334</v>
          </cell>
          <cell r="W28">
            <v>0</v>
          </cell>
          <cell r="X28">
            <v>0</v>
          </cell>
          <cell r="Y28">
            <v>6131000</v>
          </cell>
          <cell r="Z28">
            <v>0</v>
          </cell>
          <cell r="AA28">
            <v>0</v>
          </cell>
          <cell r="AB28">
            <v>200000</v>
          </cell>
          <cell r="AC28">
            <v>0</v>
          </cell>
          <cell r="AD28">
            <v>200000</v>
          </cell>
          <cell r="AE28">
            <v>500000</v>
          </cell>
          <cell r="AF28">
            <v>0</v>
          </cell>
          <cell r="AG28">
            <v>400000</v>
          </cell>
          <cell r="AH28">
            <v>593130</v>
          </cell>
          <cell r="AI28">
            <v>0</v>
          </cell>
          <cell r="AJ28">
            <v>0</v>
          </cell>
          <cell r="AK28">
            <v>6131000</v>
          </cell>
          <cell r="AL28">
            <v>100000</v>
          </cell>
          <cell r="AM28">
            <v>0</v>
          </cell>
          <cell r="AN28">
            <v>0</v>
          </cell>
          <cell r="AO28">
            <v>0</v>
          </cell>
          <cell r="AP28">
            <v>44213.9453125</v>
          </cell>
          <cell r="AQ28">
            <v>7968343.9453125</v>
          </cell>
          <cell r="AR28">
            <v>28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1237990</v>
          </cell>
          <cell r="AY28">
            <v>9206333.9453125</v>
          </cell>
          <cell r="AZ28">
            <v>643755</v>
          </cell>
          <cell r="BA28">
            <v>44100</v>
          </cell>
          <cell r="BB28">
            <v>0</v>
          </cell>
          <cell r="BC28">
            <v>0</v>
          </cell>
          <cell r="BD28">
            <v>0</v>
          </cell>
          <cell r="BK28">
            <v>8518479</v>
          </cell>
          <cell r="BN28">
            <v>0</v>
          </cell>
          <cell r="BO28">
            <v>8893670.924479166</v>
          </cell>
          <cell r="BP28">
            <v>-2750084.075520834</v>
          </cell>
          <cell r="BQ28" t="str">
            <v>050050663466</v>
          </cell>
          <cell r="BR28" t="str">
            <v>Active</v>
          </cell>
          <cell r="BS28" t="str">
            <v>Female</v>
          </cell>
          <cell r="BT28" t="str">
            <v/>
          </cell>
          <cell r="BU28">
            <v>0</v>
          </cell>
          <cell r="BV28">
            <v>0</v>
          </cell>
          <cell r="BW28">
            <v>100000</v>
          </cell>
        </row>
        <row r="29">
          <cell r="C29" t="str">
            <v>C13602</v>
          </cell>
          <cell r="D29" t="str">
            <v>Dương Thị Bích Hạnh</v>
          </cell>
          <cell r="E29">
            <v>44273</v>
          </cell>
          <cell r="F29" t="str">
            <v>P6 - C.Box Assembly</v>
          </cell>
          <cell r="G29" t="str">
            <v>FACTORY A</v>
          </cell>
          <cell r="H29" t="str">
            <v>Box Positioning worker</v>
          </cell>
          <cell r="I29" t="str">
            <v/>
          </cell>
          <cell r="J29" t="str">
            <v/>
          </cell>
          <cell r="K29">
            <v>5931000</v>
          </cell>
          <cell r="L29">
            <v>200000</v>
          </cell>
          <cell r="M29">
            <v>0</v>
          </cell>
          <cell r="N29">
            <v>0</v>
          </cell>
          <cell r="O29">
            <v>6131000</v>
          </cell>
          <cell r="P29">
            <v>22.6</v>
          </cell>
          <cell r="Q29">
            <v>5329254</v>
          </cell>
          <cell r="R29">
            <v>3</v>
          </cell>
          <cell r="S29">
            <v>707423</v>
          </cell>
          <cell r="T29">
            <v>0.39999999999999858</v>
          </cell>
          <cell r="U29">
            <v>94323</v>
          </cell>
          <cell r="V29">
            <v>235807.69911504423</v>
          </cell>
          <cell r="W29">
            <v>0</v>
          </cell>
          <cell r="X29">
            <v>0</v>
          </cell>
          <cell r="Y29">
            <v>6036677</v>
          </cell>
          <cell r="Z29">
            <v>0</v>
          </cell>
          <cell r="AA29">
            <v>0</v>
          </cell>
          <cell r="AB29">
            <v>200000</v>
          </cell>
          <cell r="AC29">
            <v>0</v>
          </cell>
          <cell r="AD29">
            <v>200000</v>
          </cell>
          <cell r="AE29">
            <v>500000</v>
          </cell>
          <cell r="AF29">
            <v>0</v>
          </cell>
          <cell r="AG29">
            <v>400000</v>
          </cell>
          <cell r="AH29">
            <v>557803</v>
          </cell>
          <cell r="AI29">
            <v>0</v>
          </cell>
          <cell r="AJ29">
            <v>0</v>
          </cell>
          <cell r="AK29">
            <v>6131000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44213.943584070796</v>
          </cell>
          <cell r="AQ29">
            <v>7738693.9435840705</v>
          </cell>
          <cell r="AR29">
            <v>28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1237990</v>
          </cell>
          <cell r="AY29">
            <v>8976683.9435840696</v>
          </cell>
          <cell r="AZ29">
            <v>643755</v>
          </cell>
          <cell r="BA29">
            <v>44100</v>
          </cell>
          <cell r="BB29">
            <v>0</v>
          </cell>
          <cell r="BC29">
            <v>0</v>
          </cell>
          <cell r="BD29">
            <v>0</v>
          </cell>
          <cell r="BK29">
            <v>8288829</v>
          </cell>
          <cell r="BN29">
            <v>0</v>
          </cell>
          <cell r="BO29">
            <v>8664020.8904867247</v>
          </cell>
          <cell r="BP29">
            <v>-2979734.1095132753</v>
          </cell>
          <cell r="BQ29" t="str">
            <v>050032877017</v>
          </cell>
          <cell r="BR29" t="str">
            <v>Active</v>
          </cell>
          <cell r="BS29" t="str">
            <v>Female</v>
          </cell>
          <cell r="BT29" t="str">
            <v/>
          </cell>
          <cell r="BU29">
            <v>0</v>
          </cell>
          <cell r="BV29">
            <v>0</v>
          </cell>
          <cell r="BW29">
            <v>100000</v>
          </cell>
        </row>
        <row r="30">
          <cell r="C30" t="str">
            <v>C14065</v>
          </cell>
          <cell r="D30" t="str">
            <v>Phạm Thị Xuân</v>
          </cell>
          <cell r="E30">
            <v>44322</v>
          </cell>
          <cell r="F30" t="str">
            <v>P6 - C.Box Assembly</v>
          </cell>
          <cell r="G30" t="str">
            <v>FACTORY A</v>
          </cell>
          <cell r="H30" t="str">
            <v>Normal worker</v>
          </cell>
          <cell r="I30" t="str">
            <v/>
          </cell>
          <cell r="J30" t="str">
            <v/>
          </cell>
          <cell r="K30">
            <v>5931000</v>
          </cell>
          <cell r="L30">
            <v>0</v>
          </cell>
          <cell r="M30">
            <v>0</v>
          </cell>
          <cell r="N30">
            <v>0</v>
          </cell>
          <cell r="O30">
            <v>5931000</v>
          </cell>
          <cell r="P30">
            <v>23</v>
          </cell>
          <cell r="Q30">
            <v>5246654</v>
          </cell>
          <cell r="R30">
            <v>3</v>
          </cell>
          <cell r="S30">
            <v>684346</v>
          </cell>
          <cell r="T30">
            <v>0</v>
          </cell>
          <cell r="U30">
            <v>0</v>
          </cell>
          <cell r="V30">
            <v>228115.39130434784</v>
          </cell>
          <cell r="W30">
            <v>0</v>
          </cell>
          <cell r="X30">
            <v>0</v>
          </cell>
          <cell r="Y30">
            <v>5931000</v>
          </cell>
          <cell r="Z30">
            <v>0</v>
          </cell>
          <cell r="AA30">
            <v>0</v>
          </cell>
          <cell r="AB30">
            <v>200000</v>
          </cell>
          <cell r="AC30">
            <v>0</v>
          </cell>
          <cell r="AD30">
            <v>200000</v>
          </cell>
          <cell r="AE30">
            <v>500000</v>
          </cell>
          <cell r="AF30">
            <v>0</v>
          </cell>
          <cell r="AG30">
            <v>300000</v>
          </cell>
          <cell r="AH30">
            <v>566694</v>
          </cell>
          <cell r="AI30">
            <v>0</v>
          </cell>
          <cell r="AJ30">
            <v>0</v>
          </cell>
          <cell r="AK30">
            <v>5931000</v>
          </cell>
          <cell r="AL30">
            <v>100000</v>
          </cell>
          <cell r="AM30">
            <v>0</v>
          </cell>
          <cell r="AN30">
            <v>0</v>
          </cell>
          <cell r="AO30">
            <v>0</v>
          </cell>
          <cell r="AP30">
            <v>42771.635869565216</v>
          </cell>
          <cell r="AQ30">
            <v>7640465.6358695654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7640465.6358695654</v>
          </cell>
          <cell r="AZ30">
            <v>622755</v>
          </cell>
          <cell r="BA30">
            <v>44100</v>
          </cell>
          <cell r="BB30">
            <v>0</v>
          </cell>
          <cell r="BC30">
            <v>0</v>
          </cell>
          <cell r="BD30">
            <v>0</v>
          </cell>
          <cell r="BK30">
            <v>6973611</v>
          </cell>
          <cell r="BN30">
            <v>0</v>
          </cell>
          <cell r="BO30">
            <v>7740465.6358695654</v>
          </cell>
          <cell r="BP30">
            <v>-3882289.3641304346</v>
          </cell>
          <cell r="BQ30" t="str">
            <v>050093248810</v>
          </cell>
          <cell r="BR30" t="str">
            <v>Active</v>
          </cell>
          <cell r="BS30" t="str">
            <v>Female</v>
          </cell>
          <cell r="BT30" t="str">
            <v/>
          </cell>
          <cell r="BU30">
            <v>0</v>
          </cell>
          <cell r="BV30">
            <v>0</v>
          </cell>
          <cell r="BW30">
            <v>100000</v>
          </cell>
        </row>
        <row r="31">
          <cell r="C31" t="str">
            <v>C14134</v>
          </cell>
          <cell r="D31" t="str">
            <v>Nguyễn Thị Thanh Huyền</v>
          </cell>
          <cell r="E31">
            <v>44328</v>
          </cell>
          <cell r="F31" t="str">
            <v>P6 - C.Box Assembly</v>
          </cell>
          <cell r="G31" t="str">
            <v>FACTORY A</v>
          </cell>
          <cell r="H31" t="str">
            <v>Box Positioning worker</v>
          </cell>
          <cell r="I31" t="str">
            <v/>
          </cell>
          <cell r="J31" t="str">
            <v/>
          </cell>
          <cell r="K31">
            <v>5931000</v>
          </cell>
          <cell r="L31">
            <v>200000</v>
          </cell>
          <cell r="M31">
            <v>0</v>
          </cell>
          <cell r="N31">
            <v>0</v>
          </cell>
          <cell r="O31">
            <v>6131000</v>
          </cell>
          <cell r="P31">
            <v>7.6</v>
          </cell>
          <cell r="Q31">
            <v>1792138</v>
          </cell>
          <cell r="R31">
            <v>2</v>
          </cell>
          <cell r="S31">
            <v>471615</v>
          </cell>
          <cell r="T31">
            <v>16.399999999999999</v>
          </cell>
          <cell r="U31">
            <v>3867246</v>
          </cell>
          <cell r="V31">
            <v>235807.63157894739</v>
          </cell>
          <cell r="W31">
            <v>0</v>
          </cell>
          <cell r="X31">
            <v>0</v>
          </cell>
          <cell r="Y31">
            <v>2263753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6131000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2263753</v>
          </cell>
          <cell r="AR31">
            <v>8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353711</v>
          </cell>
          <cell r="AY31">
            <v>2617464</v>
          </cell>
          <cell r="AZ31">
            <v>0</v>
          </cell>
          <cell r="BA31">
            <v>44100</v>
          </cell>
          <cell r="BB31">
            <v>0</v>
          </cell>
          <cell r="BC31">
            <v>0</v>
          </cell>
          <cell r="BD31">
            <v>0</v>
          </cell>
          <cell r="BK31">
            <v>2573364</v>
          </cell>
          <cell r="BN31">
            <v>0</v>
          </cell>
          <cell r="BO31">
            <v>2499560.6315789474</v>
          </cell>
          <cell r="BP31">
            <v>-8500439.3684210517</v>
          </cell>
          <cell r="BQ31" t="str">
            <v>050120176479</v>
          </cell>
          <cell r="BR31" t="str">
            <v>Active</v>
          </cell>
          <cell r="BS31" t="str">
            <v>Female</v>
          </cell>
          <cell r="BT31" t="str">
            <v/>
          </cell>
          <cell r="BU31">
            <v>0</v>
          </cell>
          <cell r="BV31">
            <v>0</v>
          </cell>
          <cell r="BW31">
            <v>0</v>
          </cell>
        </row>
        <row r="32">
          <cell r="C32" t="str">
            <v>C14757</v>
          </cell>
          <cell r="D32" t="str">
            <v>Đỗ Út Nhánh</v>
          </cell>
          <cell r="E32">
            <v>44648</v>
          </cell>
          <cell r="F32" t="str">
            <v>P6 - C.Box Assembly</v>
          </cell>
          <cell r="G32" t="str">
            <v>FACTORY A</v>
          </cell>
          <cell r="H32" t="str">
            <v>Box Positioning worker</v>
          </cell>
          <cell r="I32" t="str">
            <v/>
          </cell>
          <cell r="J32" t="str">
            <v/>
          </cell>
          <cell r="K32">
            <v>5931000</v>
          </cell>
          <cell r="L32">
            <v>200000</v>
          </cell>
          <cell r="M32">
            <v>0</v>
          </cell>
          <cell r="N32">
            <v>0</v>
          </cell>
          <cell r="O32">
            <v>6131000</v>
          </cell>
          <cell r="P32">
            <v>24</v>
          </cell>
          <cell r="Q32">
            <v>5659385</v>
          </cell>
          <cell r="R32">
            <v>2</v>
          </cell>
          <cell r="S32">
            <v>471615</v>
          </cell>
          <cell r="T32">
            <v>0</v>
          </cell>
          <cell r="U32">
            <v>0</v>
          </cell>
          <cell r="V32">
            <v>235807.70833333334</v>
          </cell>
          <cell r="W32">
            <v>0</v>
          </cell>
          <cell r="X32">
            <v>0</v>
          </cell>
          <cell r="Y32">
            <v>6131000</v>
          </cell>
          <cell r="Z32">
            <v>0</v>
          </cell>
          <cell r="AA32">
            <v>0</v>
          </cell>
          <cell r="AB32">
            <v>200000</v>
          </cell>
          <cell r="AC32">
            <v>0</v>
          </cell>
          <cell r="AD32">
            <v>200000</v>
          </cell>
          <cell r="AE32">
            <v>500000</v>
          </cell>
          <cell r="AF32">
            <v>0</v>
          </cell>
          <cell r="AG32">
            <v>400000</v>
          </cell>
          <cell r="AH32">
            <v>604380</v>
          </cell>
          <cell r="AI32">
            <v>0</v>
          </cell>
          <cell r="AJ32">
            <v>0</v>
          </cell>
          <cell r="AK32">
            <v>6034333</v>
          </cell>
          <cell r="AL32">
            <v>0</v>
          </cell>
          <cell r="AM32">
            <v>200000</v>
          </cell>
          <cell r="AN32">
            <v>0</v>
          </cell>
          <cell r="AO32">
            <v>0</v>
          </cell>
          <cell r="AP32">
            <v>44213.9453125</v>
          </cell>
          <cell r="AQ32">
            <v>8079593.9453125</v>
          </cell>
          <cell r="AR32">
            <v>28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1237990</v>
          </cell>
          <cell r="AY32">
            <v>9317583.9453125</v>
          </cell>
          <cell r="AZ32">
            <v>643755</v>
          </cell>
          <cell r="BA32">
            <v>44100</v>
          </cell>
          <cell r="BB32">
            <v>0</v>
          </cell>
          <cell r="BC32">
            <v>0</v>
          </cell>
          <cell r="BD32">
            <v>0</v>
          </cell>
          <cell r="BK32">
            <v>8629729</v>
          </cell>
          <cell r="BN32">
            <v>0</v>
          </cell>
          <cell r="BO32">
            <v>9004920.924479166</v>
          </cell>
          <cell r="BP32">
            <v>-2638834.075520834</v>
          </cell>
          <cell r="BQ32" t="str">
            <v>050111583861</v>
          </cell>
          <cell r="BR32" t="str">
            <v>Active</v>
          </cell>
          <cell r="BS32" t="str">
            <v>Female</v>
          </cell>
          <cell r="BT32" t="str">
            <v/>
          </cell>
          <cell r="BU32">
            <v>0</v>
          </cell>
          <cell r="BV32">
            <v>0</v>
          </cell>
          <cell r="BW32">
            <v>100000</v>
          </cell>
        </row>
        <row r="33">
          <cell r="C33" t="str">
            <v>C14790</v>
          </cell>
          <cell r="D33" t="str">
            <v>Nguyễn Thị Hằng</v>
          </cell>
          <cell r="E33">
            <v>44658</v>
          </cell>
          <cell r="F33" t="str">
            <v>P6 - C.Box Assembly</v>
          </cell>
          <cell r="G33" t="str">
            <v>FACTORY A</v>
          </cell>
          <cell r="H33" t="str">
            <v>Box Positioning worker</v>
          </cell>
          <cell r="I33" t="str">
            <v/>
          </cell>
          <cell r="J33" t="str">
            <v/>
          </cell>
          <cell r="K33">
            <v>5931000</v>
          </cell>
          <cell r="L33">
            <v>200000</v>
          </cell>
          <cell r="M33">
            <v>0</v>
          </cell>
          <cell r="N33">
            <v>0</v>
          </cell>
          <cell r="O33">
            <v>6131000</v>
          </cell>
          <cell r="P33">
            <v>21.9</v>
          </cell>
          <cell r="Q33">
            <v>5164188</v>
          </cell>
          <cell r="R33">
            <v>3</v>
          </cell>
          <cell r="S33">
            <v>707423</v>
          </cell>
          <cell r="T33">
            <v>1.1000000000000014</v>
          </cell>
          <cell r="U33">
            <v>259388</v>
          </cell>
          <cell r="V33">
            <v>235807.67123287672</v>
          </cell>
          <cell r="W33">
            <v>0</v>
          </cell>
          <cell r="X33">
            <v>0</v>
          </cell>
          <cell r="Y33">
            <v>5871611</v>
          </cell>
          <cell r="Z33">
            <v>0</v>
          </cell>
          <cell r="AA33">
            <v>0</v>
          </cell>
          <cell r="AB33">
            <v>200000</v>
          </cell>
          <cell r="AC33">
            <v>0</v>
          </cell>
          <cell r="AD33">
            <v>200000</v>
          </cell>
          <cell r="AE33">
            <v>500000</v>
          </cell>
          <cell r="AF33">
            <v>0</v>
          </cell>
          <cell r="AG33">
            <v>400000</v>
          </cell>
          <cell r="AH33">
            <v>530848</v>
          </cell>
          <cell r="AI33">
            <v>0</v>
          </cell>
          <cell r="AJ33">
            <v>0</v>
          </cell>
          <cell r="AK33">
            <v>6034333</v>
          </cell>
          <cell r="AL33">
            <v>100000</v>
          </cell>
          <cell r="AM33">
            <v>0</v>
          </cell>
          <cell r="AN33">
            <v>0</v>
          </cell>
          <cell r="AO33">
            <v>0</v>
          </cell>
          <cell r="AP33">
            <v>44213.938356164384</v>
          </cell>
          <cell r="AQ33">
            <v>7646672.9383561648</v>
          </cell>
          <cell r="AR33">
            <v>4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176856</v>
          </cell>
          <cell r="AY33">
            <v>7823528.9383561648</v>
          </cell>
          <cell r="AZ33">
            <v>643755</v>
          </cell>
          <cell r="BA33">
            <v>44100</v>
          </cell>
          <cell r="BB33">
            <v>0</v>
          </cell>
          <cell r="BC33">
            <v>0</v>
          </cell>
          <cell r="BD33">
            <v>0</v>
          </cell>
          <cell r="BK33">
            <v>7135674</v>
          </cell>
          <cell r="BN33">
            <v>0</v>
          </cell>
          <cell r="BO33">
            <v>7864576.7739726035</v>
          </cell>
          <cell r="BP33">
            <v>-3779178.2260273965</v>
          </cell>
          <cell r="BQ33" t="str">
            <v>050135730472</v>
          </cell>
          <cell r="BR33" t="str">
            <v>Active</v>
          </cell>
          <cell r="BS33" t="str">
            <v>Female</v>
          </cell>
          <cell r="BT33" t="str">
            <v/>
          </cell>
          <cell r="BU33">
            <v>0</v>
          </cell>
          <cell r="BV33">
            <v>0</v>
          </cell>
          <cell r="BW33">
            <v>100000</v>
          </cell>
        </row>
        <row r="34">
          <cell r="C34" t="str">
            <v>C14998</v>
          </cell>
          <cell r="D34" t="str">
            <v>Bùi Thị Bảo Ngọc</v>
          </cell>
          <cell r="E34">
            <v>44711</v>
          </cell>
          <cell r="F34" t="str">
            <v>P6 - C.Box Assembly</v>
          </cell>
          <cell r="G34" t="str">
            <v>FACTORY A</v>
          </cell>
          <cell r="H34" t="str">
            <v>Box Positioning worker</v>
          </cell>
          <cell r="I34" t="str">
            <v/>
          </cell>
          <cell r="J34" t="str">
            <v/>
          </cell>
          <cell r="K34">
            <v>5815000</v>
          </cell>
          <cell r="L34">
            <v>200000</v>
          </cell>
          <cell r="M34">
            <v>0</v>
          </cell>
          <cell r="N34">
            <v>0</v>
          </cell>
          <cell r="O34">
            <v>6015000</v>
          </cell>
          <cell r="P34">
            <v>22.6</v>
          </cell>
          <cell r="Q34">
            <v>5228423</v>
          </cell>
          <cell r="R34">
            <v>3</v>
          </cell>
          <cell r="S34">
            <v>694038</v>
          </cell>
          <cell r="T34">
            <v>0.39999999999999858</v>
          </cell>
          <cell r="U34">
            <v>92538</v>
          </cell>
          <cell r="V34">
            <v>231346.15044247787</v>
          </cell>
          <cell r="W34">
            <v>0</v>
          </cell>
          <cell r="X34">
            <v>0</v>
          </cell>
          <cell r="Y34">
            <v>5922461</v>
          </cell>
          <cell r="Z34">
            <v>0</v>
          </cell>
          <cell r="AA34">
            <v>0</v>
          </cell>
          <cell r="AB34">
            <v>200000</v>
          </cell>
          <cell r="AC34">
            <v>0</v>
          </cell>
          <cell r="AD34">
            <v>200000</v>
          </cell>
          <cell r="AE34">
            <v>500000</v>
          </cell>
          <cell r="AF34">
            <v>0</v>
          </cell>
          <cell r="AG34">
            <v>400000</v>
          </cell>
          <cell r="AH34">
            <v>584080</v>
          </cell>
          <cell r="AI34">
            <v>0</v>
          </cell>
          <cell r="AJ34">
            <v>0</v>
          </cell>
          <cell r="AK34">
            <v>6015000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43377.403207964599</v>
          </cell>
          <cell r="AQ34">
            <v>7649918.4032079643</v>
          </cell>
          <cell r="AR34">
            <v>24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1041058</v>
          </cell>
          <cell r="AY34">
            <v>8690976.4032079652</v>
          </cell>
          <cell r="AZ34">
            <v>631575</v>
          </cell>
          <cell r="BA34">
            <v>44100</v>
          </cell>
          <cell r="BB34">
            <v>0</v>
          </cell>
          <cell r="BC34">
            <v>0</v>
          </cell>
          <cell r="BD34">
            <v>0</v>
          </cell>
          <cell r="BK34">
            <v>8015301</v>
          </cell>
          <cell r="BN34">
            <v>0</v>
          </cell>
          <cell r="BO34">
            <v>8443956.8545353971</v>
          </cell>
          <cell r="BP34">
            <v>-3187618.1454646029</v>
          </cell>
          <cell r="BQ34" t="str">
            <v>050118478549</v>
          </cell>
          <cell r="BR34" t="str">
            <v>Active</v>
          </cell>
          <cell r="BS34" t="str">
            <v>Female</v>
          </cell>
          <cell r="BT34" t="str">
            <v/>
          </cell>
          <cell r="BU34">
            <v>0</v>
          </cell>
          <cell r="BV34">
            <v>0</v>
          </cell>
          <cell r="BW34">
            <v>100000</v>
          </cell>
        </row>
        <row r="35">
          <cell r="C35" t="str">
            <v>C15141</v>
          </cell>
          <cell r="D35" t="str">
            <v>Mai Thị Nhung</v>
          </cell>
          <cell r="E35">
            <v>44726</v>
          </cell>
          <cell r="F35" t="str">
            <v>P6 - C.Box Assembly</v>
          </cell>
          <cell r="G35" t="str">
            <v>FACTORY A</v>
          </cell>
          <cell r="H35" t="str">
            <v>Normal worker</v>
          </cell>
          <cell r="I35" t="str">
            <v/>
          </cell>
          <cell r="J35" t="str">
            <v/>
          </cell>
          <cell r="K35">
            <v>5815000</v>
          </cell>
          <cell r="L35">
            <v>0</v>
          </cell>
          <cell r="M35">
            <v>0</v>
          </cell>
          <cell r="N35">
            <v>0</v>
          </cell>
          <cell r="O35">
            <v>5815000</v>
          </cell>
          <cell r="P35">
            <v>24</v>
          </cell>
          <cell r="Q35">
            <v>5367692</v>
          </cell>
          <cell r="R35">
            <v>2</v>
          </cell>
          <cell r="S35">
            <v>447308</v>
          </cell>
          <cell r="T35">
            <v>0</v>
          </cell>
          <cell r="U35">
            <v>0</v>
          </cell>
          <cell r="V35">
            <v>223653.83333333334</v>
          </cell>
          <cell r="W35">
            <v>0</v>
          </cell>
          <cell r="X35">
            <v>0</v>
          </cell>
          <cell r="Y35">
            <v>5815000</v>
          </cell>
          <cell r="Z35">
            <v>0</v>
          </cell>
          <cell r="AA35">
            <v>0</v>
          </cell>
          <cell r="AB35">
            <v>200000</v>
          </cell>
          <cell r="AC35">
            <v>0</v>
          </cell>
          <cell r="AD35">
            <v>200000</v>
          </cell>
          <cell r="AE35">
            <v>500000</v>
          </cell>
          <cell r="AF35">
            <v>0</v>
          </cell>
          <cell r="AG35">
            <v>400000</v>
          </cell>
          <cell r="AH35">
            <v>606304</v>
          </cell>
          <cell r="AI35">
            <v>0</v>
          </cell>
          <cell r="AJ35">
            <v>0</v>
          </cell>
          <cell r="AK35">
            <v>5815000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41935.09375</v>
          </cell>
          <cell r="AQ35">
            <v>7563239.09375</v>
          </cell>
          <cell r="AR35">
            <v>24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1006442</v>
          </cell>
          <cell r="AY35">
            <v>8569681.09375</v>
          </cell>
          <cell r="AZ35">
            <v>610575</v>
          </cell>
          <cell r="BA35">
            <v>44100</v>
          </cell>
          <cell r="BB35">
            <v>0</v>
          </cell>
          <cell r="BC35">
            <v>0</v>
          </cell>
          <cell r="BD35">
            <v>0</v>
          </cell>
          <cell r="BK35">
            <v>7915006</v>
          </cell>
          <cell r="BN35">
            <v>0</v>
          </cell>
          <cell r="BO35">
            <v>8334200.59375</v>
          </cell>
          <cell r="BP35">
            <v>-3276374.40625</v>
          </cell>
          <cell r="BQ35" t="str">
            <v>050137060581</v>
          </cell>
          <cell r="BR35" t="str">
            <v>Active</v>
          </cell>
          <cell r="BS35" t="str">
            <v>Female</v>
          </cell>
          <cell r="BT35" t="str">
            <v/>
          </cell>
          <cell r="BU35">
            <v>0</v>
          </cell>
          <cell r="BV35">
            <v>0</v>
          </cell>
          <cell r="BW35">
            <v>100000</v>
          </cell>
        </row>
        <row r="36">
          <cell r="C36" t="str">
            <v>C15425</v>
          </cell>
          <cell r="D36" t="str">
            <v>Phạm Thị Ngọc Thùy</v>
          </cell>
          <cell r="E36">
            <v>45000</v>
          </cell>
          <cell r="F36" t="str">
            <v>P6 - C.Box Assembly</v>
          </cell>
          <cell r="G36" t="str">
            <v>FACTORY A</v>
          </cell>
          <cell r="H36" t="str">
            <v>Normal worker</v>
          </cell>
          <cell r="I36" t="str">
            <v/>
          </cell>
          <cell r="J36" t="str">
            <v/>
          </cell>
          <cell r="K36">
            <v>5815000</v>
          </cell>
          <cell r="L36">
            <v>0</v>
          </cell>
          <cell r="M36">
            <v>0</v>
          </cell>
          <cell r="N36">
            <v>500000</v>
          </cell>
          <cell r="O36">
            <v>6315000</v>
          </cell>
          <cell r="P36">
            <v>23.6</v>
          </cell>
          <cell r="Q36">
            <v>5732077</v>
          </cell>
          <cell r="R36">
            <v>2</v>
          </cell>
          <cell r="S36">
            <v>485769</v>
          </cell>
          <cell r="T36">
            <v>0.39999999999999858</v>
          </cell>
          <cell r="U36">
            <v>97154</v>
          </cell>
          <cell r="V36">
            <v>242884.61864406778</v>
          </cell>
          <cell r="W36">
            <v>0</v>
          </cell>
          <cell r="X36">
            <v>0</v>
          </cell>
          <cell r="Y36">
            <v>6217846</v>
          </cell>
          <cell r="Z36">
            <v>0</v>
          </cell>
          <cell r="AA36">
            <v>0</v>
          </cell>
          <cell r="AB36">
            <v>200000</v>
          </cell>
          <cell r="AC36">
            <v>0</v>
          </cell>
          <cell r="AD36">
            <v>200000</v>
          </cell>
          <cell r="AE36">
            <v>500000</v>
          </cell>
          <cell r="AF36">
            <v>0</v>
          </cell>
          <cell r="AG36">
            <v>400000</v>
          </cell>
          <cell r="AH36">
            <v>603480</v>
          </cell>
          <cell r="AI36">
            <v>0</v>
          </cell>
          <cell r="AJ36">
            <v>0</v>
          </cell>
          <cell r="AK36">
            <v>6130333</v>
          </cell>
          <cell r="AL36">
            <v>100000</v>
          </cell>
          <cell r="AM36">
            <v>0</v>
          </cell>
          <cell r="AN36">
            <v>0</v>
          </cell>
          <cell r="AO36">
            <v>0</v>
          </cell>
          <cell r="AP36">
            <v>45540.86599576271</v>
          </cell>
          <cell r="AQ36">
            <v>8066866.8659957629</v>
          </cell>
          <cell r="AR36">
            <v>28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1275144</v>
          </cell>
          <cell r="AY36">
            <v>9342010.8659957629</v>
          </cell>
          <cell r="AZ36">
            <v>663075</v>
          </cell>
          <cell r="BA36">
            <v>44100</v>
          </cell>
          <cell r="BB36">
            <v>0</v>
          </cell>
          <cell r="BC36">
            <v>0</v>
          </cell>
          <cell r="BD36">
            <v>0</v>
          </cell>
          <cell r="BK36">
            <v>8634836</v>
          </cell>
          <cell r="BN36">
            <v>0</v>
          </cell>
          <cell r="BO36">
            <v>9016963.03125</v>
          </cell>
          <cell r="BP36">
            <v>-2646111.96875</v>
          </cell>
          <cell r="BQ36" t="str">
            <v>050040878413</v>
          </cell>
          <cell r="BR36" t="str">
            <v>Active</v>
          </cell>
          <cell r="BS36" t="str">
            <v>Female</v>
          </cell>
          <cell r="BT36" t="str">
            <v/>
          </cell>
          <cell r="BU36">
            <v>0</v>
          </cell>
          <cell r="BV36">
            <v>0</v>
          </cell>
          <cell r="BW36">
            <v>100000</v>
          </cell>
        </row>
        <row r="37">
          <cell r="C37" t="str">
            <v>C15451</v>
          </cell>
          <cell r="D37" t="str">
            <v>Sơn Thị Cô Láp</v>
          </cell>
          <cell r="E37">
            <v>45164</v>
          </cell>
          <cell r="F37" t="str">
            <v>P6 - C.Box Assembly</v>
          </cell>
          <cell r="G37" t="str">
            <v>FACTORY A</v>
          </cell>
          <cell r="H37" t="str">
            <v>Box Positioning worker</v>
          </cell>
          <cell r="I37" t="str">
            <v/>
          </cell>
          <cell r="J37" t="str">
            <v/>
          </cell>
          <cell r="K37">
            <v>5538000</v>
          </cell>
          <cell r="L37">
            <v>200000</v>
          </cell>
          <cell r="M37">
            <v>0</v>
          </cell>
          <cell r="N37">
            <v>0</v>
          </cell>
          <cell r="O37">
            <v>5738000</v>
          </cell>
          <cell r="P37">
            <v>16.3</v>
          </cell>
          <cell r="Q37">
            <v>3597285</v>
          </cell>
          <cell r="R37">
            <v>2</v>
          </cell>
          <cell r="S37">
            <v>441385</v>
          </cell>
          <cell r="T37">
            <v>7.6999999999999993</v>
          </cell>
          <cell r="U37">
            <v>1699331</v>
          </cell>
          <cell r="V37">
            <v>220692.33128834356</v>
          </cell>
          <cell r="W37">
            <v>0</v>
          </cell>
          <cell r="X37">
            <v>0</v>
          </cell>
          <cell r="Y37">
            <v>4038670</v>
          </cell>
          <cell r="Z37">
            <v>0</v>
          </cell>
          <cell r="AA37">
            <v>0</v>
          </cell>
          <cell r="AB37">
            <v>200000</v>
          </cell>
          <cell r="AC37">
            <v>0</v>
          </cell>
          <cell r="AD37">
            <v>200000</v>
          </cell>
          <cell r="AE37">
            <v>0</v>
          </cell>
          <cell r="AF37">
            <v>0</v>
          </cell>
          <cell r="AG37">
            <v>0</v>
          </cell>
          <cell r="AH37">
            <v>402834</v>
          </cell>
          <cell r="AI37">
            <v>0</v>
          </cell>
          <cell r="AJ37">
            <v>0</v>
          </cell>
          <cell r="AK37">
            <v>5738000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41379.812116564419</v>
          </cell>
          <cell r="AQ37">
            <v>4682883.8121165643</v>
          </cell>
          <cell r="AR37">
            <v>20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827596</v>
          </cell>
          <cell r="AY37">
            <v>5510479.8121165643</v>
          </cell>
          <cell r="AZ37">
            <v>602490</v>
          </cell>
          <cell r="BA37">
            <v>44100</v>
          </cell>
          <cell r="BB37">
            <v>0</v>
          </cell>
          <cell r="BC37">
            <v>0</v>
          </cell>
          <cell r="BD37">
            <v>0</v>
          </cell>
          <cell r="BK37">
            <v>4863890</v>
          </cell>
          <cell r="BN37">
            <v>0</v>
          </cell>
          <cell r="BO37">
            <v>5334614.6403374234</v>
          </cell>
          <cell r="BP37">
            <v>-6267875.3596625766</v>
          </cell>
          <cell r="BQ37" t="str">
            <v>050040879533</v>
          </cell>
          <cell r="BR37" t="str">
            <v>Active</v>
          </cell>
          <cell r="BS37" t="str">
            <v>Female</v>
          </cell>
          <cell r="BT37" t="str">
            <v/>
          </cell>
          <cell r="BU37">
            <v>0</v>
          </cell>
          <cell r="BV37">
            <v>0</v>
          </cell>
          <cell r="BW37">
            <v>100000</v>
          </cell>
        </row>
        <row r="38">
          <cell r="C38" t="str">
            <v>C15528</v>
          </cell>
          <cell r="D38" t="str">
            <v>Nguyễn Thị Hải</v>
          </cell>
          <cell r="E38">
            <v>45269</v>
          </cell>
          <cell r="F38" t="str">
            <v>P6 - C.Box Assembly</v>
          </cell>
          <cell r="G38" t="str">
            <v>FACTORY A</v>
          </cell>
          <cell r="H38" t="str">
            <v>Normal worker</v>
          </cell>
          <cell r="I38" t="str">
            <v/>
          </cell>
          <cell r="J38" t="str">
            <v/>
          </cell>
          <cell r="K38">
            <v>5538000</v>
          </cell>
          <cell r="L38">
            <v>0</v>
          </cell>
          <cell r="M38">
            <v>0</v>
          </cell>
          <cell r="N38">
            <v>0</v>
          </cell>
          <cell r="O38">
            <v>5538000</v>
          </cell>
          <cell r="P38">
            <v>24</v>
          </cell>
          <cell r="Q38">
            <v>5112000</v>
          </cell>
          <cell r="R38">
            <v>2</v>
          </cell>
          <cell r="S38">
            <v>426000</v>
          </cell>
          <cell r="T38">
            <v>0</v>
          </cell>
          <cell r="U38">
            <v>0</v>
          </cell>
          <cell r="V38">
            <v>213000</v>
          </cell>
          <cell r="W38">
            <v>0</v>
          </cell>
          <cell r="X38">
            <v>0</v>
          </cell>
          <cell r="Y38">
            <v>5538000</v>
          </cell>
          <cell r="Z38">
            <v>0</v>
          </cell>
          <cell r="AA38">
            <v>0</v>
          </cell>
          <cell r="AB38">
            <v>200000</v>
          </cell>
          <cell r="AC38">
            <v>0</v>
          </cell>
          <cell r="AD38">
            <v>200000</v>
          </cell>
          <cell r="AE38">
            <v>500000</v>
          </cell>
          <cell r="AF38">
            <v>0</v>
          </cell>
          <cell r="AG38">
            <v>400000</v>
          </cell>
          <cell r="AH38">
            <v>906304</v>
          </cell>
          <cell r="AI38">
            <v>0</v>
          </cell>
          <cell r="AJ38">
            <v>0</v>
          </cell>
          <cell r="AK38">
            <v>5494000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39937.5</v>
          </cell>
          <cell r="AQ38">
            <v>7584241.5</v>
          </cell>
          <cell r="AR38">
            <v>28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1118250</v>
          </cell>
          <cell r="AY38">
            <v>8702491.5</v>
          </cell>
          <cell r="AZ38">
            <v>581490</v>
          </cell>
          <cell r="BA38">
            <v>44100</v>
          </cell>
          <cell r="BB38">
            <v>0</v>
          </cell>
          <cell r="BC38">
            <v>0</v>
          </cell>
          <cell r="BD38">
            <v>0</v>
          </cell>
          <cell r="BK38">
            <v>8076902</v>
          </cell>
          <cell r="BN38">
            <v>0</v>
          </cell>
          <cell r="BO38">
            <v>8429741.5</v>
          </cell>
          <cell r="BP38">
            <v>-3151748.5</v>
          </cell>
          <cell r="BQ38" t="str">
            <v>050149624039</v>
          </cell>
          <cell r="BR38" t="str">
            <v>Active</v>
          </cell>
          <cell r="BS38" t="str">
            <v>Female</v>
          </cell>
          <cell r="BT38" t="str">
            <v/>
          </cell>
          <cell r="BU38">
            <v>0</v>
          </cell>
          <cell r="BV38">
            <v>0</v>
          </cell>
          <cell r="BW38">
            <v>100000</v>
          </cell>
        </row>
        <row r="39">
          <cell r="C39" t="str">
            <v>C15830</v>
          </cell>
          <cell r="D39" t="str">
            <v>Điểu Dũng</v>
          </cell>
          <cell r="E39">
            <v>45391</v>
          </cell>
          <cell r="F39" t="str">
            <v>P6 - C.Box Assembly</v>
          </cell>
          <cell r="G39" t="str">
            <v>FACTORY A</v>
          </cell>
          <cell r="H39" t="str">
            <v>Normal worker</v>
          </cell>
          <cell r="I39" t="str">
            <v/>
          </cell>
          <cell r="J39" t="str">
            <v/>
          </cell>
          <cell r="K39">
            <v>5538000</v>
          </cell>
          <cell r="L39">
            <v>0</v>
          </cell>
          <cell r="M39">
            <v>0</v>
          </cell>
          <cell r="N39">
            <v>0</v>
          </cell>
          <cell r="O39">
            <v>5538000</v>
          </cell>
          <cell r="P39">
            <v>24</v>
          </cell>
          <cell r="Q39">
            <v>5112000</v>
          </cell>
          <cell r="R39">
            <v>2</v>
          </cell>
          <cell r="S39">
            <v>426000</v>
          </cell>
          <cell r="T39">
            <v>0</v>
          </cell>
          <cell r="U39">
            <v>0</v>
          </cell>
          <cell r="V39">
            <v>213000</v>
          </cell>
          <cell r="W39">
            <v>0</v>
          </cell>
          <cell r="X39">
            <v>0</v>
          </cell>
          <cell r="Y39">
            <v>5538000</v>
          </cell>
          <cell r="Z39">
            <v>0</v>
          </cell>
          <cell r="AA39">
            <v>0</v>
          </cell>
          <cell r="AB39">
            <v>200000</v>
          </cell>
          <cell r="AC39">
            <v>0</v>
          </cell>
          <cell r="AD39">
            <v>200000</v>
          </cell>
          <cell r="AE39">
            <v>500000</v>
          </cell>
          <cell r="AF39">
            <v>0</v>
          </cell>
          <cell r="AG39">
            <v>400000</v>
          </cell>
          <cell r="AH39">
            <v>606304</v>
          </cell>
          <cell r="AI39">
            <v>0</v>
          </cell>
          <cell r="AJ39">
            <v>0</v>
          </cell>
          <cell r="AK39">
            <v>5318000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7244304</v>
          </cell>
          <cell r="AR39">
            <v>28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1118250</v>
          </cell>
          <cell r="AY39">
            <v>8362554</v>
          </cell>
          <cell r="AZ39">
            <v>581490</v>
          </cell>
          <cell r="BA39">
            <v>44100</v>
          </cell>
          <cell r="BB39">
            <v>0</v>
          </cell>
          <cell r="BC39">
            <v>0</v>
          </cell>
          <cell r="BD39">
            <v>0</v>
          </cell>
          <cell r="BK39">
            <v>7736964</v>
          </cell>
          <cell r="BN39">
            <v>0</v>
          </cell>
          <cell r="BO39">
            <v>8089804</v>
          </cell>
          <cell r="BP39">
            <v>-3491686</v>
          </cell>
          <cell r="BQ39" t="str">
            <v>050152610741</v>
          </cell>
          <cell r="BR39" t="str">
            <v>Active</v>
          </cell>
          <cell r="BS39" t="str">
            <v>Male</v>
          </cell>
          <cell r="BT39" t="str">
            <v/>
          </cell>
          <cell r="BU39">
            <v>0</v>
          </cell>
          <cell r="BV39">
            <v>0</v>
          </cell>
          <cell r="BW39">
            <v>100000</v>
          </cell>
        </row>
        <row r="40">
          <cell r="C40" t="str">
            <v>C16230</v>
          </cell>
          <cell r="D40" t="str">
            <v>Nguyễn Thị Thanh Hoa</v>
          </cell>
          <cell r="E40">
            <v>45563</v>
          </cell>
          <cell r="F40" t="str">
            <v>P6 - C.Box Assembly</v>
          </cell>
          <cell r="G40" t="str">
            <v>FACTORY A</v>
          </cell>
          <cell r="H40" t="str">
            <v>Normal worker</v>
          </cell>
          <cell r="I40" t="str">
            <v/>
          </cell>
          <cell r="J40" t="str">
            <v/>
          </cell>
          <cell r="K40">
            <v>5274000</v>
          </cell>
          <cell r="L40">
            <v>0</v>
          </cell>
          <cell r="M40">
            <v>0</v>
          </cell>
          <cell r="N40">
            <v>0</v>
          </cell>
          <cell r="O40">
            <v>5274000</v>
          </cell>
          <cell r="P40">
            <v>24</v>
          </cell>
          <cell r="Q40">
            <v>4868308</v>
          </cell>
          <cell r="R40">
            <v>2</v>
          </cell>
          <cell r="S40">
            <v>405692</v>
          </cell>
          <cell r="T40">
            <v>0</v>
          </cell>
          <cell r="U40">
            <v>0</v>
          </cell>
          <cell r="V40">
            <v>202846.16666666666</v>
          </cell>
          <cell r="W40">
            <v>0</v>
          </cell>
          <cell r="X40">
            <v>0</v>
          </cell>
          <cell r="Y40">
            <v>5274000</v>
          </cell>
          <cell r="Z40">
            <v>0</v>
          </cell>
          <cell r="AA40">
            <v>0</v>
          </cell>
          <cell r="AB40">
            <v>200000</v>
          </cell>
          <cell r="AC40">
            <v>0</v>
          </cell>
          <cell r="AD40">
            <v>200000</v>
          </cell>
          <cell r="AE40">
            <v>500000</v>
          </cell>
          <cell r="AF40">
            <v>0</v>
          </cell>
          <cell r="AG40">
            <v>400000</v>
          </cell>
          <cell r="AH40">
            <v>601046</v>
          </cell>
          <cell r="AI40">
            <v>0</v>
          </cell>
          <cell r="AJ40">
            <v>0</v>
          </cell>
          <cell r="AK40">
            <v>5064833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38033.65625</v>
          </cell>
          <cell r="AQ40">
            <v>7013079.65625</v>
          </cell>
          <cell r="AR40">
            <v>26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988875</v>
          </cell>
          <cell r="AY40">
            <v>8001954.65625</v>
          </cell>
          <cell r="AZ40">
            <v>553770</v>
          </cell>
          <cell r="BA40">
            <v>44100</v>
          </cell>
          <cell r="BB40">
            <v>0</v>
          </cell>
          <cell r="BC40">
            <v>0</v>
          </cell>
          <cell r="BD40">
            <v>0</v>
          </cell>
          <cell r="BK40">
            <v>7404085</v>
          </cell>
          <cell r="BN40">
            <v>0</v>
          </cell>
          <cell r="BO40">
            <v>7772329.697916667</v>
          </cell>
          <cell r="BP40">
            <v>-3781440.302083333</v>
          </cell>
          <cell r="BQ40" t="str">
            <v>050127000211</v>
          </cell>
          <cell r="BR40" t="str">
            <v>Active</v>
          </cell>
          <cell r="BS40" t="str">
            <v>Female</v>
          </cell>
          <cell r="BT40" t="str">
            <v/>
          </cell>
          <cell r="BU40">
            <v>0</v>
          </cell>
          <cell r="BV40">
            <v>0</v>
          </cell>
          <cell r="BW40">
            <v>100000</v>
          </cell>
        </row>
        <row r="41">
          <cell r="C41" t="str">
            <v>C16240</v>
          </cell>
          <cell r="D41" t="str">
            <v>Thị Sưng Ly</v>
          </cell>
          <cell r="E41">
            <v>45566</v>
          </cell>
          <cell r="F41" t="str">
            <v>P6 - C.Box Assembly</v>
          </cell>
          <cell r="G41" t="str">
            <v>FACTORY A</v>
          </cell>
          <cell r="H41" t="str">
            <v>Normal worker</v>
          </cell>
          <cell r="I41" t="str">
            <v/>
          </cell>
          <cell r="J41" t="str">
            <v/>
          </cell>
          <cell r="K41">
            <v>5274000</v>
          </cell>
          <cell r="L41">
            <v>0</v>
          </cell>
          <cell r="M41">
            <v>0</v>
          </cell>
          <cell r="N41">
            <v>0</v>
          </cell>
          <cell r="O41">
            <v>5274000</v>
          </cell>
          <cell r="P41">
            <v>24</v>
          </cell>
          <cell r="Q41">
            <v>4868308</v>
          </cell>
          <cell r="R41">
            <v>2</v>
          </cell>
          <cell r="S41">
            <v>405692</v>
          </cell>
          <cell r="T41">
            <v>0</v>
          </cell>
          <cell r="U41">
            <v>0</v>
          </cell>
          <cell r="V41">
            <v>202846.16666666666</v>
          </cell>
          <cell r="W41">
            <v>0</v>
          </cell>
          <cell r="X41">
            <v>0</v>
          </cell>
          <cell r="Y41">
            <v>5274000</v>
          </cell>
          <cell r="Z41">
            <v>0</v>
          </cell>
          <cell r="AA41">
            <v>0</v>
          </cell>
          <cell r="AB41">
            <v>200000</v>
          </cell>
          <cell r="AC41">
            <v>0</v>
          </cell>
          <cell r="AD41">
            <v>200000</v>
          </cell>
          <cell r="AE41">
            <v>500000</v>
          </cell>
          <cell r="AF41">
            <v>0</v>
          </cell>
          <cell r="AG41">
            <v>400000</v>
          </cell>
          <cell r="AH41">
            <v>603480</v>
          </cell>
          <cell r="AI41">
            <v>0</v>
          </cell>
          <cell r="AJ41">
            <v>0</v>
          </cell>
          <cell r="AK41">
            <v>5064833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38033.65625</v>
          </cell>
          <cell r="AQ41">
            <v>7015513.65625</v>
          </cell>
          <cell r="AR41">
            <v>28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1064942</v>
          </cell>
          <cell r="AY41">
            <v>8080455.65625</v>
          </cell>
          <cell r="AZ41">
            <v>553770</v>
          </cell>
          <cell r="BA41">
            <v>44100</v>
          </cell>
          <cell r="BB41">
            <v>0</v>
          </cell>
          <cell r="BC41">
            <v>0</v>
          </cell>
          <cell r="BD41">
            <v>0</v>
          </cell>
          <cell r="BK41">
            <v>7482586</v>
          </cell>
          <cell r="BN41">
            <v>0</v>
          </cell>
          <cell r="BO41">
            <v>7825475.239583333</v>
          </cell>
          <cell r="BP41">
            <v>-3728294.760416667</v>
          </cell>
          <cell r="BQ41" t="str">
            <v>050117956201</v>
          </cell>
          <cell r="BR41" t="str">
            <v>Active</v>
          </cell>
          <cell r="BS41" t="str">
            <v>Female</v>
          </cell>
          <cell r="BT41" t="str">
            <v/>
          </cell>
          <cell r="BU41">
            <v>0</v>
          </cell>
          <cell r="BV41">
            <v>0</v>
          </cell>
          <cell r="BW41">
            <v>100000</v>
          </cell>
        </row>
        <row r="42">
          <cell r="C42" t="str">
            <v>C16292</v>
          </cell>
          <cell r="D42" t="str">
            <v>Nguyễn Thị Hoài Nhớ</v>
          </cell>
          <cell r="E42">
            <v>45579</v>
          </cell>
          <cell r="F42" t="str">
            <v>P6 - C.Box Assembly</v>
          </cell>
          <cell r="G42" t="str">
            <v>FACTORY A</v>
          </cell>
          <cell r="H42" t="str">
            <v>Normal worker</v>
          </cell>
          <cell r="I42" t="str">
            <v/>
          </cell>
          <cell r="J42" t="str">
            <v/>
          </cell>
          <cell r="K42">
            <v>5274000</v>
          </cell>
          <cell r="L42">
            <v>0</v>
          </cell>
          <cell r="M42">
            <v>0</v>
          </cell>
          <cell r="N42">
            <v>0</v>
          </cell>
          <cell r="O42">
            <v>5274000</v>
          </cell>
          <cell r="P42">
            <v>23.6</v>
          </cell>
          <cell r="Q42">
            <v>4787169</v>
          </cell>
          <cell r="R42">
            <v>2</v>
          </cell>
          <cell r="S42">
            <v>405692</v>
          </cell>
          <cell r="T42">
            <v>0.39999999999999858</v>
          </cell>
          <cell r="U42">
            <v>81138</v>
          </cell>
          <cell r="V42">
            <v>202846.14406779659</v>
          </cell>
          <cell r="W42">
            <v>0</v>
          </cell>
          <cell r="X42">
            <v>0</v>
          </cell>
          <cell r="Y42">
            <v>5192861</v>
          </cell>
          <cell r="Z42">
            <v>0</v>
          </cell>
          <cell r="AA42">
            <v>0</v>
          </cell>
          <cell r="AB42">
            <v>200000</v>
          </cell>
          <cell r="AC42">
            <v>0</v>
          </cell>
          <cell r="AD42">
            <v>200000</v>
          </cell>
          <cell r="AE42">
            <v>500000</v>
          </cell>
          <cell r="AF42">
            <v>0</v>
          </cell>
          <cell r="AG42">
            <v>400000</v>
          </cell>
          <cell r="AH42">
            <v>580121</v>
          </cell>
          <cell r="AI42">
            <v>0</v>
          </cell>
          <cell r="AJ42">
            <v>0</v>
          </cell>
          <cell r="AK42">
            <v>5064833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38033.652012711857</v>
          </cell>
          <cell r="AQ42">
            <v>6911015.6520127114</v>
          </cell>
          <cell r="AR42">
            <v>20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760673</v>
          </cell>
          <cell r="AY42">
            <v>7671688.6520127114</v>
          </cell>
          <cell r="AZ42">
            <v>553770</v>
          </cell>
          <cell r="BA42">
            <v>44100</v>
          </cell>
          <cell r="BB42">
            <v>0</v>
          </cell>
          <cell r="BC42">
            <v>0</v>
          </cell>
          <cell r="BD42">
            <v>0</v>
          </cell>
          <cell r="BK42">
            <v>7073819</v>
          </cell>
          <cell r="BN42">
            <v>0</v>
          </cell>
          <cell r="BO42">
            <v>7518131.0121822031</v>
          </cell>
          <cell r="BP42">
            <v>-4035638.9878177969</v>
          </cell>
          <cell r="BQ42" t="str">
            <v>050117412080</v>
          </cell>
          <cell r="BR42" t="str">
            <v>Active</v>
          </cell>
          <cell r="BS42" t="str">
            <v>Female</v>
          </cell>
          <cell r="BT42" t="str">
            <v/>
          </cell>
          <cell r="BU42">
            <v>0</v>
          </cell>
          <cell r="BV42">
            <v>0</v>
          </cell>
          <cell r="BW42">
            <v>100000</v>
          </cell>
        </row>
        <row r="43">
          <cell r="C43" t="str">
            <v>C16295</v>
          </cell>
          <cell r="D43" t="str">
            <v>Lê Thị Minh Trang</v>
          </cell>
          <cell r="E43">
            <v>45579</v>
          </cell>
          <cell r="F43" t="str">
            <v>P6 - C.Box Assembly</v>
          </cell>
          <cell r="G43" t="str">
            <v>FACTORY A</v>
          </cell>
          <cell r="H43" t="str">
            <v>Normal worker</v>
          </cell>
          <cell r="I43" t="str">
            <v/>
          </cell>
          <cell r="J43" t="str">
            <v/>
          </cell>
          <cell r="K43">
            <v>5274000</v>
          </cell>
          <cell r="L43">
            <v>0</v>
          </cell>
          <cell r="M43">
            <v>0</v>
          </cell>
          <cell r="N43">
            <v>0</v>
          </cell>
          <cell r="O43">
            <v>5274000</v>
          </cell>
          <cell r="P43">
            <v>22.9</v>
          </cell>
          <cell r="Q43">
            <v>4645177</v>
          </cell>
          <cell r="R43">
            <v>3</v>
          </cell>
          <cell r="S43">
            <v>608538</v>
          </cell>
          <cell r="T43">
            <v>0.10000000000000142</v>
          </cell>
          <cell r="U43">
            <v>20285</v>
          </cell>
          <cell r="V43">
            <v>202846.15720524019</v>
          </cell>
          <cell r="W43">
            <v>0</v>
          </cell>
          <cell r="X43">
            <v>0</v>
          </cell>
          <cell r="Y43">
            <v>5253715</v>
          </cell>
          <cell r="Z43">
            <v>0</v>
          </cell>
          <cell r="AA43">
            <v>0</v>
          </cell>
          <cell r="AB43">
            <v>200000</v>
          </cell>
          <cell r="AC43">
            <v>0</v>
          </cell>
          <cell r="AD43">
            <v>200000</v>
          </cell>
          <cell r="AE43">
            <v>500000</v>
          </cell>
          <cell r="AF43">
            <v>0</v>
          </cell>
          <cell r="AG43">
            <v>400000</v>
          </cell>
          <cell r="AH43">
            <v>579061</v>
          </cell>
          <cell r="AI43">
            <v>0</v>
          </cell>
          <cell r="AJ43">
            <v>0</v>
          </cell>
          <cell r="AK43">
            <v>5064833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38033.654475982534</v>
          </cell>
          <cell r="AQ43">
            <v>6970809.6544759823</v>
          </cell>
          <cell r="AR43">
            <v>28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1064942</v>
          </cell>
          <cell r="AY43">
            <v>8035751.6544759823</v>
          </cell>
          <cell r="AZ43">
            <v>553770</v>
          </cell>
          <cell r="BA43">
            <v>44100</v>
          </cell>
          <cell r="BB43">
            <v>0</v>
          </cell>
          <cell r="BC43">
            <v>0</v>
          </cell>
          <cell r="BD43">
            <v>0</v>
          </cell>
          <cell r="BK43">
            <v>7437882</v>
          </cell>
          <cell r="BN43">
            <v>0</v>
          </cell>
          <cell r="BO43">
            <v>7780771.2046943232</v>
          </cell>
          <cell r="BP43">
            <v>-3772998.7953056768</v>
          </cell>
          <cell r="BQ43" t="str">
            <v>050130574731</v>
          </cell>
          <cell r="BR43" t="str">
            <v>Active</v>
          </cell>
          <cell r="BS43" t="str">
            <v>Female</v>
          </cell>
          <cell r="BT43" t="str">
            <v/>
          </cell>
          <cell r="BU43">
            <v>0</v>
          </cell>
          <cell r="BV43">
            <v>0</v>
          </cell>
          <cell r="BW43">
            <v>100000</v>
          </cell>
        </row>
        <row r="44">
          <cell r="C44" t="str">
            <v>C16423</v>
          </cell>
          <cell r="D44" t="str">
            <v>Nguyễn Thị Đào</v>
          </cell>
          <cell r="E44">
            <v>45701</v>
          </cell>
          <cell r="F44" t="str">
            <v>P6 - C.Box Assembly</v>
          </cell>
          <cell r="G44" t="str">
            <v>FACTORY A</v>
          </cell>
          <cell r="H44" t="str">
            <v>Normal worker</v>
          </cell>
          <cell r="I44" t="str">
            <v/>
          </cell>
          <cell r="J44" t="str">
            <v/>
          </cell>
          <cell r="K44">
            <v>5023000</v>
          </cell>
          <cell r="L44">
            <v>0</v>
          </cell>
          <cell r="M44">
            <v>0</v>
          </cell>
          <cell r="N44">
            <v>0</v>
          </cell>
          <cell r="O44">
            <v>5023000</v>
          </cell>
          <cell r="P44">
            <v>22</v>
          </cell>
          <cell r="Q44">
            <v>4250231</v>
          </cell>
          <cell r="R44">
            <v>4</v>
          </cell>
          <cell r="S44">
            <v>772769</v>
          </cell>
          <cell r="T44">
            <v>0</v>
          </cell>
          <cell r="U44">
            <v>0</v>
          </cell>
          <cell r="V44">
            <v>193192.31818181818</v>
          </cell>
          <cell r="W44">
            <v>0</v>
          </cell>
          <cell r="X44">
            <v>0</v>
          </cell>
          <cell r="Y44">
            <v>5023000</v>
          </cell>
          <cell r="Z44">
            <v>0</v>
          </cell>
          <cell r="AA44">
            <v>0</v>
          </cell>
          <cell r="AB44">
            <v>200000</v>
          </cell>
          <cell r="AC44">
            <v>0</v>
          </cell>
          <cell r="AD44">
            <v>200000</v>
          </cell>
          <cell r="AE44">
            <v>500000</v>
          </cell>
          <cell r="AF44">
            <v>0</v>
          </cell>
          <cell r="AG44">
            <v>400000</v>
          </cell>
          <cell r="AH44">
            <v>553593</v>
          </cell>
          <cell r="AI44">
            <v>0</v>
          </cell>
          <cell r="AJ44">
            <v>0</v>
          </cell>
          <cell r="AK44">
            <v>4913333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36223.559659090912</v>
          </cell>
          <cell r="AQ44">
            <v>6712816.5596590908</v>
          </cell>
          <cell r="AR44">
            <v>24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869365</v>
          </cell>
          <cell r="AY44">
            <v>7582181.5596590908</v>
          </cell>
          <cell r="AZ44">
            <v>527415</v>
          </cell>
          <cell r="BA44">
            <v>44100</v>
          </cell>
          <cell r="BB44">
            <v>0</v>
          </cell>
          <cell r="BC44">
            <v>0</v>
          </cell>
          <cell r="BD44">
            <v>0</v>
          </cell>
          <cell r="BK44">
            <v>7010667</v>
          </cell>
          <cell r="BN44">
            <v>0</v>
          </cell>
          <cell r="BO44">
            <v>7392393.5142045449</v>
          </cell>
          <cell r="BP44">
            <v>-4135021.4857954551</v>
          </cell>
          <cell r="BQ44" t="str">
            <v>050103659628</v>
          </cell>
          <cell r="BR44" t="str">
            <v>Active</v>
          </cell>
          <cell r="BS44" t="str">
            <v>Female</v>
          </cell>
          <cell r="BT44" t="str">
            <v/>
          </cell>
          <cell r="BU44">
            <v>0</v>
          </cell>
          <cell r="BV44">
            <v>0</v>
          </cell>
          <cell r="BW44">
            <v>100000</v>
          </cell>
        </row>
        <row r="45">
          <cell r="C45" t="str">
            <v>C16492</v>
          </cell>
          <cell r="D45" t="str">
            <v>Rlan Kyin</v>
          </cell>
          <cell r="E45">
            <v>45720</v>
          </cell>
          <cell r="F45" t="str">
            <v>P6 - C.Box Assembly</v>
          </cell>
          <cell r="G45" t="str">
            <v>FACTORY A</v>
          </cell>
          <cell r="H45" t="str">
            <v>Normal worker</v>
          </cell>
          <cell r="I45" t="str">
            <v/>
          </cell>
          <cell r="J45" t="str">
            <v/>
          </cell>
          <cell r="K45">
            <v>5023000</v>
          </cell>
          <cell r="L45">
            <v>0</v>
          </cell>
          <cell r="M45">
            <v>0</v>
          </cell>
          <cell r="N45">
            <v>0</v>
          </cell>
          <cell r="O45">
            <v>5023000</v>
          </cell>
          <cell r="P45">
            <v>24</v>
          </cell>
          <cell r="Q45">
            <v>4636615</v>
          </cell>
          <cell r="R45">
            <v>2</v>
          </cell>
          <cell r="S45">
            <v>386385</v>
          </cell>
          <cell r="T45">
            <v>0</v>
          </cell>
          <cell r="U45">
            <v>0</v>
          </cell>
          <cell r="V45">
            <v>193192.29166666666</v>
          </cell>
          <cell r="W45">
            <v>0</v>
          </cell>
          <cell r="X45">
            <v>0</v>
          </cell>
          <cell r="Y45">
            <v>5023000</v>
          </cell>
          <cell r="Z45">
            <v>0</v>
          </cell>
          <cell r="AA45">
            <v>0</v>
          </cell>
          <cell r="AB45">
            <v>200000</v>
          </cell>
          <cell r="AC45">
            <v>0</v>
          </cell>
          <cell r="AD45">
            <v>200000</v>
          </cell>
          <cell r="AE45">
            <v>500000</v>
          </cell>
          <cell r="AF45">
            <v>0</v>
          </cell>
          <cell r="AG45">
            <v>400000</v>
          </cell>
          <cell r="AH45">
            <v>906304</v>
          </cell>
          <cell r="AI45">
            <v>0</v>
          </cell>
          <cell r="AJ45">
            <v>0</v>
          </cell>
          <cell r="AK45">
            <v>4858500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7029304</v>
          </cell>
          <cell r="AR45">
            <v>28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1014260</v>
          </cell>
          <cell r="AY45">
            <v>8043564</v>
          </cell>
          <cell r="AZ45">
            <v>527415</v>
          </cell>
          <cell r="BA45">
            <v>44100</v>
          </cell>
          <cell r="BB45">
            <v>0</v>
          </cell>
          <cell r="BC45">
            <v>0</v>
          </cell>
          <cell r="BD45">
            <v>56943</v>
          </cell>
          <cell r="BK45">
            <v>7415106</v>
          </cell>
          <cell r="BN45">
            <v>0</v>
          </cell>
          <cell r="BO45">
            <v>8005477.020833333</v>
          </cell>
          <cell r="BP45">
            <v>-3521937.979166667</v>
          </cell>
          <cell r="BQ45" t="str">
            <v>050116311493</v>
          </cell>
          <cell r="BR45" t="str">
            <v>Active</v>
          </cell>
          <cell r="BS45" t="str">
            <v>Male</v>
          </cell>
          <cell r="BT45" t="str">
            <v/>
          </cell>
          <cell r="BU45">
            <v>0</v>
          </cell>
          <cell r="BV45">
            <v>0</v>
          </cell>
          <cell r="BW45">
            <v>300000</v>
          </cell>
        </row>
        <row r="46">
          <cell r="C46" t="str">
            <v>C2317</v>
          </cell>
          <cell r="D46" t="str">
            <v>Trần Thị Chuyên</v>
          </cell>
          <cell r="E46">
            <v>40233</v>
          </cell>
          <cell r="F46" t="str">
            <v>P6 - C.Box Assembly</v>
          </cell>
          <cell r="G46" t="str">
            <v>FACTORY A</v>
          </cell>
          <cell r="H46" t="str">
            <v>Box team leader</v>
          </cell>
          <cell r="I46" t="str">
            <v/>
          </cell>
          <cell r="J46" t="str">
            <v/>
          </cell>
          <cell r="K46">
            <v>5931000</v>
          </cell>
          <cell r="L46">
            <v>2300000</v>
          </cell>
          <cell r="M46">
            <v>0</v>
          </cell>
          <cell r="N46">
            <v>700000</v>
          </cell>
          <cell r="O46">
            <v>8931000</v>
          </cell>
          <cell r="P46">
            <v>24</v>
          </cell>
          <cell r="Q46">
            <v>8244000</v>
          </cell>
          <cell r="R46">
            <v>2</v>
          </cell>
          <cell r="S46">
            <v>687000</v>
          </cell>
          <cell r="T46">
            <v>0</v>
          </cell>
          <cell r="U46">
            <v>0</v>
          </cell>
          <cell r="V46">
            <v>343500</v>
          </cell>
          <cell r="W46">
            <v>0</v>
          </cell>
          <cell r="X46">
            <v>0</v>
          </cell>
          <cell r="Y46">
            <v>8931000</v>
          </cell>
          <cell r="Z46">
            <v>0</v>
          </cell>
          <cell r="AA46">
            <v>0</v>
          </cell>
          <cell r="AB46">
            <v>200000</v>
          </cell>
          <cell r="AC46">
            <v>0</v>
          </cell>
          <cell r="AD46">
            <v>200000</v>
          </cell>
          <cell r="AE46">
            <v>500000</v>
          </cell>
          <cell r="AF46">
            <v>0</v>
          </cell>
          <cell r="AG46">
            <v>400000</v>
          </cell>
          <cell r="AH46">
            <v>893130</v>
          </cell>
          <cell r="AI46">
            <v>0</v>
          </cell>
          <cell r="AJ46">
            <v>0</v>
          </cell>
          <cell r="AK46">
            <v>8697667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64406.25</v>
          </cell>
          <cell r="AQ46">
            <v>10988536.25</v>
          </cell>
          <cell r="AR46">
            <v>28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1803375</v>
          </cell>
          <cell r="AY46">
            <v>12791911.25</v>
          </cell>
          <cell r="AZ46">
            <v>937755</v>
          </cell>
          <cell r="BA46">
            <v>44100</v>
          </cell>
          <cell r="BB46">
            <v>0</v>
          </cell>
          <cell r="BC46">
            <v>0</v>
          </cell>
          <cell r="BD46">
            <v>0</v>
          </cell>
          <cell r="BK46">
            <v>11810056</v>
          </cell>
          <cell r="BN46">
            <v>2</v>
          </cell>
          <cell r="BO46">
            <v>12490786.25</v>
          </cell>
          <cell r="BP46">
            <v>-8246968.75</v>
          </cell>
          <cell r="BQ46" t="str">
            <v>050040850871</v>
          </cell>
          <cell r="BR46" t="str">
            <v>Active</v>
          </cell>
          <cell r="BS46" t="str">
            <v>Female</v>
          </cell>
          <cell r="BT46" t="str">
            <v/>
          </cell>
          <cell r="BU46">
            <v>0</v>
          </cell>
          <cell r="BV46">
            <v>0</v>
          </cell>
          <cell r="BW46">
            <v>300000</v>
          </cell>
        </row>
        <row r="47">
          <cell r="C47" t="str">
            <v>C2434</v>
          </cell>
          <cell r="D47" t="str">
            <v>Trần Thị Thu Hằng</v>
          </cell>
          <cell r="E47">
            <v>39916</v>
          </cell>
          <cell r="F47" t="str">
            <v>P6 - C.Box Assembly</v>
          </cell>
          <cell r="G47" t="str">
            <v>FACTORY A</v>
          </cell>
          <cell r="H47" t="str">
            <v>Box Positioning worker</v>
          </cell>
          <cell r="I47" t="str">
            <v/>
          </cell>
          <cell r="J47" t="str">
            <v/>
          </cell>
          <cell r="K47">
            <v>5931000</v>
          </cell>
          <cell r="L47">
            <v>200000</v>
          </cell>
          <cell r="M47">
            <v>0</v>
          </cell>
          <cell r="N47">
            <v>300000</v>
          </cell>
          <cell r="O47">
            <v>6431000</v>
          </cell>
          <cell r="P47">
            <v>24</v>
          </cell>
          <cell r="Q47">
            <v>5936308</v>
          </cell>
          <cell r="R47">
            <v>2</v>
          </cell>
          <cell r="S47">
            <v>494692</v>
          </cell>
          <cell r="T47">
            <v>0</v>
          </cell>
          <cell r="U47">
            <v>0</v>
          </cell>
          <cell r="V47">
            <v>247346.16666666666</v>
          </cell>
          <cell r="W47">
            <v>0</v>
          </cell>
          <cell r="X47">
            <v>0</v>
          </cell>
          <cell r="Y47">
            <v>6431000</v>
          </cell>
          <cell r="Z47">
            <v>0</v>
          </cell>
          <cell r="AA47">
            <v>0</v>
          </cell>
          <cell r="AB47">
            <v>200000</v>
          </cell>
          <cell r="AC47">
            <v>0</v>
          </cell>
          <cell r="AD47">
            <v>200000</v>
          </cell>
          <cell r="AE47">
            <v>500000</v>
          </cell>
          <cell r="AF47">
            <v>0</v>
          </cell>
          <cell r="AG47">
            <v>400000</v>
          </cell>
          <cell r="AH47">
            <v>603480</v>
          </cell>
          <cell r="AI47">
            <v>0</v>
          </cell>
          <cell r="AJ47">
            <v>0</v>
          </cell>
          <cell r="AK47">
            <v>6431000</v>
          </cell>
          <cell r="AL47">
            <v>100000</v>
          </cell>
          <cell r="AM47">
            <v>0</v>
          </cell>
          <cell r="AN47">
            <v>0</v>
          </cell>
          <cell r="AO47">
            <v>0</v>
          </cell>
          <cell r="AP47">
            <v>46377.40625</v>
          </cell>
          <cell r="AQ47">
            <v>8280857.40625</v>
          </cell>
          <cell r="AR47">
            <v>28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1298567</v>
          </cell>
          <cell r="AY47">
            <v>9579424.40625</v>
          </cell>
          <cell r="AZ47">
            <v>675255</v>
          </cell>
          <cell r="BA47">
            <v>44100</v>
          </cell>
          <cell r="BB47">
            <v>0</v>
          </cell>
          <cell r="BC47">
            <v>0</v>
          </cell>
          <cell r="BD47">
            <v>0</v>
          </cell>
          <cell r="BK47">
            <v>8860069</v>
          </cell>
          <cell r="BN47">
            <v>0</v>
          </cell>
          <cell r="BO47">
            <v>9246568.989583334</v>
          </cell>
          <cell r="BP47">
            <v>-2428686.010416666</v>
          </cell>
          <cell r="BQ47" t="str">
            <v>050040850926</v>
          </cell>
          <cell r="BR47" t="str">
            <v>Active</v>
          </cell>
          <cell r="BS47" t="str">
            <v>Female</v>
          </cell>
          <cell r="BT47" t="str">
            <v/>
          </cell>
          <cell r="BU47">
            <v>0</v>
          </cell>
          <cell r="BV47">
            <v>0</v>
          </cell>
          <cell r="BW47">
            <v>100000</v>
          </cell>
        </row>
        <row r="48">
          <cell r="C48" t="str">
            <v>C3381</v>
          </cell>
          <cell r="D48" t="str">
            <v>Dương Phi Hùng</v>
          </cell>
          <cell r="E48">
            <v>40584</v>
          </cell>
          <cell r="F48" t="str">
            <v>P6 - C.Box Assembly</v>
          </cell>
          <cell r="G48" t="str">
            <v>FACTORY A</v>
          </cell>
          <cell r="H48" t="str">
            <v>Technician worker</v>
          </cell>
          <cell r="I48" t="str">
            <v/>
          </cell>
          <cell r="J48" t="str">
            <v/>
          </cell>
          <cell r="K48">
            <v>5931000</v>
          </cell>
          <cell r="L48">
            <v>1100000</v>
          </cell>
          <cell r="M48">
            <v>0</v>
          </cell>
          <cell r="N48">
            <v>0</v>
          </cell>
          <cell r="O48">
            <v>7031000</v>
          </cell>
          <cell r="P48">
            <v>22.9</v>
          </cell>
          <cell r="Q48">
            <v>6192688</v>
          </cell>
          <cell r="R48">
            <v>3</v>
          </cell>
          <cell r="S48">
            <v>811269</v>
          </cell>
          <cell r="T48">
            <v>0.10000000000000142</v>
          </cell>
          <cell r="U48">
            <v>27042</v>
          </cell>
          <cell r="V48">
            <v>270423.05676855898</v>
          </cell>
          <cell r="W48">
            <v>0</v>
          </cell>
          <cell r="X48">
            <v>0</v>
          </cell>
          <cell r="Y48">
            <v>7003957</v>
          </cell>
          <cell r="Z48">
            <v>0</v>
          </cell>
          <cell r="AA48">
            <v>0</v>
          </cell>
          <cell r="AB48">
            <v>200000</v>
          </cell>
          <cell r="AC48">
            <v>0</v>
          </cell>
          <cell r="AD48">
            <v>200000</v>
          </cell>
          <cell r="AE48">
            <v>500000</v>
          </cell>
          <cell r="AF48">
            <v>0</v>
          </cell>
          <cell r="AG48">
            <v>400000</v>
          </cell>
          <cell r="AH48">
            <v>565944</v>
          </cell>
          <cell r="AI48">
            <v>0</v>
          </cell>
          <cell r="AJ48">
            <v>0</v>
          </cell>
          <cell r="AK48">
            <v>7031000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8669901</v>
          </cell>
          <cell r="AR48">
            <v>24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1216904</v>
          </cell>
          <cell r="AY48">
            <v>9886805</v>
          </cell>
          <cell r="AZ48">
            <v>738255</v>
          </cell>
          <cell r="BA48">
            <v>44100</v>
          </cell>
          <cell r="BB48">
            <v>0</v>
          </cell>
          <cell r="BC48">
            <v>0</v>
          </cell>
          <cell r="BD48">
            <v>0</v>
          </cell>
          <cell r="BK48">
            <v>9104450</v>
          </cell>
          <cell r="BN48">
            <v>1</v>
          </cell>
          <cell r="BO48">
            <v>9581170.1703056768</v>
          </cell>
          <cell r="BP48">
            <v>-6557084.8296943232</v>
          </cell>
          <cell r="BQ48" t="str">
            <v>050040850845</v>
          </cell>
          <cell r="BR48" t="str">
            <v>Active</v>
          </cell>
          <cell r="BS48" t="str">
            <v>Male</v>
          </cell>
          <cell r="BT48" t="str">
            <v/>
          </cell>
          <cell r="BU48">
            <v>0</v>
          </cell>
          <cell r="BV48">
            <v>0</v>
          </cell>
          <cell r="BW48">
            <v>100000</v>
          </cell>
        </row>
        <row r="49">
          <cell r="C49" t="str">
            <v>C4973</v>
          </cell>
          <cell r="D49" t="str">
            <v>Lê Thị Kim Chi</v>
          </cell>
          <cell r="E49">
            <v>40990</v>
          </cell>
          <cell r="F49" t="str">
            <v>P6 - C.Box Assembly</v>
          </cell>
          <cell r="G49" t="str">
            <v>FACTORY A</v>
          </cell>
          <cell r="H49" t="str">
            <v>Box Positioning worker</v>
          </cell>
          <cell r="I49" t="str">
            <v/>
          </cell>
          <cell r="J49" t="str">
            <v/>
          </cell>
          <cell r="K49">
            <v>5931000</v>
          </cell>
          <cell r="L49">
            <v>200000</v>
          </cell>
          <cell r="M49">
            <v>0</v>
          </cell>
          <cell r="N49">
            <v>300000</v>
          </cell>
          <cell r="O49">
            <v>6431000</v>
          </cell>
          <cell r="P49">
            <v>24</v>
          </cell>
          <cell r="Q49">
            <v>5936308</v>
          </cell>
          <cell r="R49">
            <v>2</v>
          </cell>
          <cell r="S49">
            <v>494692</v>
          </cell>
          <cell r="T49">
            <v>0</v>
          </cell>
          <cell r="U49">
            <v>0</v>
          </cell>
          <cell r="V49">
            <v>247346.16666666666</v>
          </cell>
          <cell r="W49">
            <v>0</v>
          </cell>
          <cell r="X49">
            <v>0</v>
          </cell>
          <cell r="Y49">
            <v>6431000</v>
          </cell>
          <cell r="Z49">
            <v>0</v>
          </cell>
          <cell r="AA49">
            <v>0</v>
          </cell>
          <cell r="AB49">
            <v>200000</v>
          </cell>
          <cell r="AC49">
            <v>0</v>
          </cell>
          <cell r="AD49">
            <v>200000</v>
          </cell>
          <cell r="AE49">
            <v>500000</v>
          </cell>
          <cell r="AF49">
            <v>0</v>
          </cell>
          <cell r="AG49">
            <v>400000</v>
          </cell>
          <cell r="AH49">
            <v>603480</v>
          </cell>
          <cell r="AI49">
            <v>0</v>
          </cell>
          <cell r="AJ49">
            <v>0</v>
          </cell>
          <cell r="AK49">
            <v>6431000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46377.40625</v>
          </cell>
          <cell r="AQ49">
            <v>8180857.40625</v>
          </cell>
          <cell r="AR49">
            <v>28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1298567</v>
          </cell>
          <cell r="AY49">
            <v>9479424.40625</v>
          </cell>
          <cell r="AZ49">
            <v>675255</v>
          </cell>
          <cell r="BA49">
            <v>44100</v>
          </cell>
          <cell r="BB49">
            <v>0</v>
          </cell>
          <cell r="BC49">
            <v>0</v>
          </cell>
          <cell r="BD49">
            <v>0</v>
          </cell>
          <cell r="BK49">
            <v>8760069</v>
          </cell>
          <cell r="BN49">
            <v>0</v>
          </cell>
          <cell r="BO49">
            <v>9146568.989583334</v>
          </cell>
          <cell r="BP49">
            <v>-2528686.010416666</v>
          </cell>
          <cell r="BQ49" t="str">
            <v>050040850667</v>
          </cell>
          <cell r="BR49" t="str">
            <v>Active</v>
          </cell>
          <cell r="BS49" t="str">
            <v>Female</v>
          </cell>
          <cell r="BT49" t="str">
            <v/>
          </cell>
          <cell r="BU49">
            <v>0</v>
          </cell>
          <cell r="BV49">
            <v>0</v>
          </cell>
          <cell r="BW49">
            <v>100000</v>
          </cell>
        </row>
        <row r="50">
          <cell r="C50" t="str">
            <v>C6231</v>
          </cell>
          <cell r="D50" t="str">
            <v>Hồ Thị Là</v>
          </cell>
          <cell r="E50">
            <v>41750</v>
          </cell>
          <cell r="F50" t="str">
            <v>P6 - C.Box Assembly</v>
          </cell>
          <cell r="G50" t="str">
            <v>FACTORY A</v>
          </cell>
          <cell r="H50" t="str">
            <v>Box Positioning worker</v>
          </cell>
          <cell r="I50" t="str">
            <v/>
          </cell>
          <cell r="J50" t="str">
            <v/>
          </cell>
          <cell r="K50">
            <v>5931000</v>
          </cell>
          <cell r="L50">
            <v>200000</v>
          </cell>
          <cell r="M50">
            <v>0</v>
          </cell>
          <cell r="N50">
            <v>300000</v>
          </cell>
          <cell r="O50">
            <v>6431000</v>
          </cell>
          <cell r="P50">
            <v>24</v>
          </cell>
          <cell r="Q50">
            <v>5936308</v>
          </cell>
          <cell r="R50">
            <v>2</v>
          </cell>
          <cell r="S50">
            <v>494692</v>
          </cell>
          <cell r="T50">
            <v>0</v>
          </cell>
          <cell r="U50">
            <v>0</v>
          </cell>
          <cell r="V50">
            <v>247346.16666666666</v>
          </cell>
          <cell r="W50">
            <v>0</v>
          </cell>
          <cell r="X50">
            <v>0</v>
          </cell>
          <cell r="Y50">
            <v>6431000</v>
          </cell>
          <cell r="Z50">
            <v>0</v>
          </cell>
          <cell r="AA50">
            <v>0</v>
          </cell>
          <cell r="AB50">
            <v>200000</v>
          </cell>
          <cell r="AC50">
            <v>0</v>
          </cell>
          <cell r="AD50">
            <v>200000</v>
          </cell>
          <cell r="AE50">
            <v>500000</v>
          </cell>
          <cell r="AF50">
            <v>0</v>
          </cell>
          <cell r="AG50">
            <v>400000</v>
          </cell>
          <cell r="AH50">
            <v>906304</v>
          </cell>
          <cell r="AI50">
            <v>0</v>
          </cell>
          <cell r="AJ50">
            <v>0</v>
          </cell>
          <cell r="AK50">
            <v>6431000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46377.40625</v>
          </cell>
          <cell r="AQ50">
            <v>8483681.40625</v>
          </cell>
          <cell r="AR50">
            <v>28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1298567</v>
          </cell>
          <cell r="AY50">
            <v>9782248.40625</v>
          </cell>
          <cell r="AZ50">
            <v>675255</v>
          </cell>
          <cell r="BA50">
            <v>44100</v>
          </cell>
          <cell r="BB50">
            <v>0</v>
          </cell>
          <cell r="BC50">
            <v>0</v>
          </cell>
          <cell r="BD50">
            <v>0</v>
          </cell>
          <cell r="BK50">
            <v>9062893</v>
          </cell>
          <cell r="BN50">
            <v>1</v>
          </cell>
          <cell r="BO50">
            <v>9449392.989583334</v>
          </cell>
          <cell r="BP50">
            <v>-6625862.010416666</v>
          </cell>
          <cell r="BQ50" t="str">
            <v>050041744380</v>
          </cell>
          <cell r="BR50" t="str">
            <v>Active</v>
          </cell>
          <cell r="BS50" t="str">
            <v>Female</v>
          </cell>
          <cell r="BT50" t="str">
            <v/>
          </cell>
          <cell r="BU50">
            <v>0</v>
          </cell>
          <cell r="BV50">
            <v>0</v>
          </cell>
          <cell r="BW50">
            <v>100000</v>
          </cell>
        </row>
        <row r="51">
          <cell r="C51" t="str">
            <v>C6557</v>
          </cell>
          <cell r="D51" t="str">
            <v>Nguyễn Thị Hà</v>
          </cell>
          <cell r="E51">
            <v>42608</v>
          </cell>
          <cell r="F51" t="str">
            <v>P6 - C.Box Assembly</v>
          </cell>
          <cell r="G51" t="str">
            <v>FACTORY A</v>
          </cell>
          <cell r="H51" t="str">
            <v>Box Positioning worker</v>
          </cell>
          <cell r="I51" t="str">
            <v/>
          </cell>
          <cell r="J51" t="str">
            <v/>
          </cell>
          <cell r="K51">
            <v>5931000</v>
          </cell>
          <cell r="L51">
            <v>200000</v>
          </cell>
          <cell r="M51">
            <v>0</v>
          </cell>
          <cell r="N51">
            <v>0</v>
          </cell>
          <cell r="O51">
            <v>6131000</v>
          </cell>
          <cell r="P51">
            <v>22.7</v>
          </cell>
          <cell r="Q51">
            <v>5352835</v>
          </cell>
          <cell r="R51">
            <v>3</v>
          </cell>
          <cell r="S51">
            <v>707423</v>
          </cell>
          <cell r="T51">
            <v>0.30000000000000071</v>
          </cell>
          <cell r="U51">
            <v>70742</v>
          </cell>
          <cell r="V51">
            <v>235807.70925110133</v>
          </cell>
          <cell r="W51">
            <v>0</v>
          </cell>
          <cell r="X51">
            <v>0</v>
          </cell>
          <cell r="Y51">
            <v>6060258</v>
          </cell>
          <cell r="Z51">
            <v>0</v>
          </cell>
          <cell r="AA51">
            <v>0</v>
          </cell>
          <cell r="AB51">
            <v>200000</v>
          </cell>
          <cell r="AC51">
            <v>0</v>
          </cell>
          <cell r="AD51">
            <v>200000</v>
          </cell>
          <cell r="AE51">
            <v>500000</v>
          </cell>
          <cell r="AF51">
            <v>0</v>
          </cell>
          <cell r="AG51">
            <v>400000</v>
          </cell>
          <cell r="AH51">
            <v>584894</v>
          </cell>
          <cell r="AI51">
            <v>0</v>
          </cell>
          <cell r="AJ51">
            <v>0</v>
          </cell>
          <cell r="AK51">
            <v>6131000</v>
          </cell>
          <cell r="AL51">
            <v>100000</v>
          </cell>
          <cell r="AM51">
            <v>0</v>
          </cell>
          <cell r="AN51">
            <v>0</v>
          </cell>
          <cell r="AO51">
            <v>0</v>
          </cell>
          <cell r="AP51">
            <v>44213.945484581498</v>
          </cell>
          <cell r="AQ51">
            <v>7889365.9454845814</v>
          </cell>
          <cell r="AR51">
            <v>28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1237990</v>
          </cell>
          <cell r="AY51">
            <v>9127355.9454845823</v>
          </cell>
          <cell r="AZ51">
            <v>643755</v>
          </cell>
          <cell r="BA51">
            <v>44100</v>
          </cell>
          <cell r="BB51">
            <v>0</v>
          </cell>
          <cell r="BC51">
            <v>0</v>
          </cell>
          <cell r="BD51">
            <v>0</v>
          </cell>
          <cell r="BK51">
            <v>8439501</v>
          </cell>
          <cell r="BN51">
            <v>1</v>
          </cell>
          <cell r="BO51">
            <v>8814692.9278634358</v>
          </cell>
          <cell r="BP51">
            <v>-7229062.0721365642</v>
          </cell>
          <cell r="BQ51" t="str">
            <v>050060949198</v>
          </cell>
          <cell r="BR51" t="str">
            <v>Active</v>
          </cell>
          <cell r="BS51" t="str">
            <v>Female</v>
          </cell>
          <cell r="BT51" t="str">
            <v/>
          </cell>
          <cell r="BU51">
            <v>0</v>
          </cell>
          <cell r="BV51">
            <v>0</v>
          </cell>
          <cell r="BW51">
            <v>100000</v>
          </cell>
        </row>
        <row r="52">
          <cell r="C52" t="str">
            <v>C7269</v>
          </cell>
          <cell r="D52" t="str">
            <v>Ngô Thị Minh Hiếu</v>
          </cell>
          <cell r="E52">
            <v>43201</v>
          </cell>
          <cell r="F52" t="str">
            <v>P6 - C.Box Assembly</v>
          </cell>
          <cell r="G52" t="str">
            <v>FACTORY A</v>
          </cell>
          <cell r="H52" t="str">
            <v>Box Positioning worker</v>
          </cell>
          <cell r="I52" t="str">
            <v/>
          </cell>
          <cell r="J52" t="str">
            <v/>
          </cell>
          <cell r="K52">
            <v>5931000</v>
          </cell>
          <cell r="L52">
            <v>200000</v>
          </cell>
          <cell r="M52">
            <v>0</v>
          </cell>
          <cell r="N52">
            <v>0</v>
          </cell>
          <cell r="O52">
            <v>6131000</v>
          </cell>
          <cell r="P52">
            <v>24</v>
          </cell>
          <cell r="Q52">
            <v>5659385</v>
          </cell>
          <cell r="R52">
            <v>2</v>
          </cell>
          <cell r="S52">
            <v>471615</v>
          </cell>
          <cell r="T52">
            <v>0</v>
          </cell>
          <cell r="U52">
            <v>0</v>
          </cell>
          <cell r="V52">
            <v>235807.70833333334</v>
          </cell>
          <cell r="W52">
            <v>0</v>
          </cell>
          <cell r="X52">
            <v>0</v>
          </cell>
          <cell r="Y52">
            <v>6131000</v>
          </cell>
          <cell r="Z52">
            <v>0</v>
          </cell>
          <cell r="AA52">
            <v>0</v>
          </cell>
          <cell r="AB52">
            <v>200000</v>
          </cell>
          <cell r="AC52">
            <v>0</v>
          </cell>
          <cell r="AD52">
            <v>200000</v>
          </cell>
          <cell r="AE52">
            <v>500000</v>
          </cell>
          <cell r="AF52">
            <v>0</v>
          </cell>
          <cell r="AG52">
            <v>400000</v>
          </cell>
          <cell r="AH52">
            <v>603480</v>
          </cell>
          <cell r="AI52">
            <v>0</v>
          </cell>
          <cell r="AJ52">
            <v>0</v>
          </cell>
          <cell r="AK52">
            <v>6131000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44213.9453125</v>
          </cell>
          <cell r="AQ52">
            <v>7878693.9453125</v>
          </cell>
          <cell r="AR52">
            <v>28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1237990</v>
          </cell>
          <cell r="AY52">
            <v>9116683.9453125</v>
          </cell>
          <cell r="AZ52">
            <v>643755</v>
          </cell>
          <cell r="BA52">
            <v>44100</v>
          </cell>
          <cell r="BB52">
            <v>0</v>
          </cell>
          <cell r="BC52">
            <v>0</v>
          </cell>
          <cell r="BD52">
            <v>0</v>
          </cell>
          <cell r="BK52">
            <v>8428829</v>
          </cell>
          <cell r="BN52">
            <v>1</v>
          </cell>
          <cell r="BO52">
            <v>8804020.924479166</v>
          </cell>
          <cell r="BP52">
            <v>-7239734.075520834</v>
          </cell>
          <cell r="BQ52" t="str">
            <v>050089661738</v>
          </cell>
          <cell r="BR52" t="str">
            <v>Active</v>
          </cell>
          <cell r="BS52" t="str">
            <v>Female</v>
          </cell>
          <cell r="BT52" t="str">
            <v/>
          </cell>
          <cell r="BU52">
            <v>0</v>
          </cell>
          <cell r="BV52">
            <v>0</v>
          </cell>
          <cell r="BW52">
            <v>100000</v>
          </cell>
        </row>
        <row r="53">
          <cell r="C53" t="str">
            <v>C7706</v>
          </cell>
          <cell r="D53" t="str">
            <v>Lê Thị Dung</v>
          </cell>
          <cell r="E53">
            <v>43456</v>
          </cell>
          <cell r="F53" t="str">
            <v>P6 - C.Box Assembly</v>
          </cell>
          <cell r="G53" t="str">
            <v>FACTORY A</v>
          </cell>
          <cell r="H53" t="str">
            <v>Normal worker</v>
          </cell>
          <cell r="I53" t="str">
            <v/>
          </cell>
          <cell r="J53" t="str">
            <v/>
          </cell>
          <cell r="K53">
            <v>5931000</v>
          </cell>
          <cell r="L53">
            <v>0</v>
          </cell>
          <cell r="M53">
            <v>0</v>
          </cell>
          <cell r="N53">
            <v>0</v>
          </cell>
          <cell r="O53">
            <v>5931000</v>
          </cell>
          <cell r="P53">
            <v>23.6</v>
          </cell>
          <cell r="Q53">
            <v>5383523</v>
          </cell>
          <cell r="R53">
            <v>2</v>
          </cell>
          <cell r="S53">
            <v>456231</v>
          </cell>
          <cell r="T53">
            <v>0.39999999999999858</v>
          </cell>
          <cell r="U53">
            <v>91246</v>
          </cell>
          <cell r="V53">
            <v>228115.38135593219</v>
          </cell>
          <cell r="W53">
            <v>0</v>
          </cell>
          <cell r="X53">
            <v>0</v>
          </cell>
          <cell r="Y53">
            <v>5839754</v>
          </cell>
          <cell r="Z53">
            <v>0</v>
          </cell>
          <cell r="AA53">
            <v>0</v>
          </cell>
          <cell r="AB53">
            <v>200000</v>
          </cell>
          <cell r="AC53">
            <v>0</v>
          </cell>
          <cell r="AD53">
            <v>200000</v>
          </cell>
          <cell r="AE53">
            <v>500000</v>
          </cell>
          <cell r="AF53">
            <v>0</v>
          </cell>
          <cell r="AG53">
            <v>400000</v>
          </cell>
          <cell r="AH53">
            <v>603480</v>
          </cell>
          <cell r="AI53">
            <v>0</v>
          </cell>
          <cell r="AJ53">
            <v>0</v>
          </cell>
          <cell r="AK53">
            <v>5931000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42771.634004237283</v>
          </cell>
          <cell r="AQ53">
            <v>7586005.6340042371</v>
          </cell>
          <cell r="AR53">
            <v>28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1197606</v>
          </cell>
          <cell r="AY53">
            <v>8783611.6340042371</v>
          </cell>
          <cell r="AZ53">
            <v>622755</v>
          </cell>
          <cell r="BA53">
            <v>44100</v>
          </cell>
          <cell r="BB53">
            <v>0</v>
          </cell>
          <cell r="BC53">
            <v>0</v>
          </cell>
          <cell r="BD53">
            <v>0</v>
          </cell>
          <cell r="BK53">
            <v>8116757</v>
          </cell>
          <cell r="BN53">
            <v>0</v>
          </cell>
          <cell r="BO53">
            <v>8484409.46875</v>
          </cell>
          <cell r="BP53">
            <v>-3138345.53125</v>
          </cell>
          <cell r="BQ53" t="str">
            <v>050099643215</v>
          </cell>
          <cell r="BR53" t="str">
            <v>Active</v>
          </cell>
          <cell r="BS53" t="str">
            <v>Female</v>
          </cell>
          <cell r="BT53" t="str">
            <v/>
          </cell>
          <cell r="BU53">
            <v>0</v>
          </cell>
          <cell r="BV53">
            <v>0</v>
          </cell>
          <cell r="BW53">
            <v>100000</v>
          </cell>
        </row>
        <row r="54">
          <cell r="C54" t="str">
            <v>C8049</v>
          </cell>
          <cell r="D54" t="str">
            <v>Đỗ Thị Ngọc Trầm</v>
          </cell>
          <cell r="E54">
            <v>43522</v>
          </cell>
          <cell r="F54" t="str">
            <v>P6 - C.Box Assembly</v>
          </cell>
          <cell r="G54" t="str">
            <v>FACTORY A</v>
          </cell>
          <cell r="H54" t="str">
            <v>Box Positioning worker</v>
          </cell>
          <cell r="I54" t="str">
            <v/>
          </cell>
          <cell r="J54" t="str">
            <v/>
          </cell>
          <cell r="K54">
            <v>5931000</v>
          </cell>
          <cell r="L54">
            <v>200000</v>
          </cell>
          <cell r="M54">
            <v>0</v>
          </cell>
          <cell r="N54">
            <v>300000</v>
          </cell>
          <cell r="O54">
            <v>6431000</v>
          </cell>
          <cell r="P54">
            <v>24</v>
          </cell>
          <cell r="Q54">
            <v>5936308</v>
          </cell>
          <cell r="R54">
            <v>2</v>
          </cell>
          <cell r="S54">
            <v>494692</v>
          </cell>
          <cell r="T54">
            <v>0</v>
          </cell>
          <cell r="U54">
            <v>0</v>
          </cell>
          <cell r="V54">
            <v>247346.16666666666</v>
          </cell>
          <cell r="W54">
            <v>0</v>
          </cell>
          <cell r="X54">
            <v>0</v>
          </cell>
          <cell r="Y54">
            <v>6431000</v>
          </cell>
          <cell r="Z54">
            <v>0</v>
          </cell>
          <cell r="AA54">
            <v>0</v>
          </cell>
          <cell r="AB54">
            <v>200000</v>
          </cell>
          <cell r="AC54">
            <v>0</v>
          </cell>
          <cell r="AD54">
            <v>200000</v>
          </cell>
          <cell r="AE54">
            <v>500000</v>
          </cell>
          <cell r="AF54">
            <v>0</v>
          </cell>
          <cell r="AG54">
            <v>400000</v>
          </cell>
          <cell r="AH54">
            <v>906304</v>
          </cell>
          <cell r="AI54">
            <v>0</v>
          </cell>
          <cell r="AJ54">
            <v>0</v>
          </cell>
          <cell r="AK54">
            <v>6431000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46377.40625</v>
          </cell>
          <cell r="AQ54">
            <v>8483681.40625</v>
          </cell>
          <cell r="AR54">
            <v>28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1298567</v>
          </cell>
          <cell r="AY54">
            <v>9782248.40625</v>
          </cell>
          <cell r="AZ54">
            <v>675255</v>
          </cell>
          <cell r="BA54">
            <v>44100</v>
          </cell>
          <cell r="BB54">
            <v>0</v>
          </cell>
          <cell r="BC54">
            <v>0</v>
          </cell>
          <cell r="BD54">
            <v>0</v>
          </cell>
          <cell r="BK54">
            <v>9062893</v>
          </cell>
          <cell r="BN54">
            <v>0</v>
          </cell>
          <cell r="BO54">
            <v>9449392.989583334</v>
          </cell>
          <cell r="BP54">
            <v>-2225862.010416666</v>
          </cell>
          <cell r="BQ54" t="str">
            <v>050103659733</v>
          </cell>
          <cell r="BR54" t="str">
            <v>Active</v>
          </cell>
          <cell r="BS54" t="str">
            <v>Female</v>
          </cell>
          <cell r="BT54" t="str">
            <v/>
          </cell>
          <cell r="BU54">
            <v>0</v>
          </cell>
          <cell r="BV54">
            <v>0</v>
          </cell>
          <cell r="BW54">
            <v>100000</v>
          </cell>
        </row>
        <row r="55">
          <cell r="C55" t="str">
            <v>C8444</v>
          </cell>
          <cell r="D55" t="str">
            <v>Nguyễn Thị Hồng Nhung</v>
          </cell>
          <cell r="E55">
            <v>43543</v>
          </cell>
          <cell r="F55" t="str">
            <v>P6 - C.Box Assembly</v>
          </cell>
          <cell r="G55" t="str">
            <v>FACTORY A</v>
          </cell>
          <cell r="H55" t="str">
            <v>Normal worker</v>
          </cell>
          <cell r="I55" t="str">
            <v/>
          </cell>
          <cell r="J55" t="str">
            <v/>
          </cell>
          <cell r="K55">
            <v>5931000</v>
          </cell>
          <cell r="L55">
            <v>0</v>
          </cell>
          <cell r="M55">
            <v>0</v>
          </cell>
          <cell r="N55">
            <v>0</v>
          </cell>
          <cell r="O55">
            <v>5931000</v>
          </cell>
          <cell r="P55">
            <v>24</v>
          </cell>
          <cell r="Q55">
            <v>5474769</v>
          </cell>
          <cell r="R55">
            <v>2</v>
          </cell>
          <cell r="S55">
            <v>456231</v>
          </cell>
          <cell r="T55">
            <v>0</v>
          </cell>
          <cell r="U55">
            <v>0</v>
          </cell>
          <cell r="V55">
            <v>228115.375</v>
          </cell>
          <cell r="W55">
            <v>0</v>
          </cell>
          <cell r="X55">
            <v>0</v>
          </cell>
          <cell r="Y55">
            <v>5931000</v>
          </cell>
          <cell r="Z55">
            <v>0</v>
          </cell>
          <cell r="AA55">
            <v>0</v>
          </cell>
          <cell r="AB55">
            <v>200000</v>
          </cell>
          <cell r="AC55">
            <v>0</v>
          </cell>
          <cell r="AD55">
            <v>200000</v>
          </cell>
          <cell r="AE55">
            <v>500000</v>
          </cell>
          <cell r="AF55">
            <v>0</v>
          </cell>
          <cell r="AG55">
            <v>400000</v>
          </cell>
          <cell r="AH55">
            <v>603480</v>
          </cell>
          <cell r="AI55">
            <v>0</v>
          </cell>
          <cell r="AJ55">
            <v>0</v>
          </cell>
          <cell r="AK55">
            <v>5931000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42771.6328125</v>
          </cell>
          <cell r="AQ55">
            <v>7677251.6328125</v>
          </cell>
          <cell r="AR55">
            <v>28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1197606</v>
          </cell>
          <cell r="AY55">
            <v>8874857.6328125</v>
          </cell>
          <cell r="AZ55">
            <v>622755</v>
          </cell>
          <cell r="BA55">
            <v>44100</v>
          </cell>
          <cell r="BB55">
            <v>0</v>
          </cell>
          <cell r="BC55">
            <v>0</v>
          </cell>
          <cell r="BD55">
            <v>0</v>
          </cell>
          <cell r="BK55">
            <v>8208003</v>
          </cell>
          <cell r="BN55">
            <v>0</v>
          </cell>
          <cell r="BO55">
            <v>8575655.4453125</v>
          </cell>
          <cell r="BP55">
            <v>-3047099.5546875</v>
          </cell>
          <cell r="BQ55" t="str">
            <v>050103659563</v>
          </cell>
          <cell r="BR55" t="str">
            <v>Active</v>
          </cell>
          <cell r="BS55" t="str">
            <v>Female</v>
          </cell>
          <cell r="BT55" t="str">
            <v/>
          </cell>
          <cell r="BU55">
            <v>0</v>
          </cell>
          <cell r="BV55">
            <v>0</v>
          </cell>
          <cell r="BW55">
            <v>100000</v>
          </cell>
        </row>
        <row r="56">
          <cell r="C56" t="str">
            <v>C8994</v>
          </cell>
          <cell r="D56" t="str">
            <v>Nguyễn Thị Ninh</v>
          </cell>
          <cell r="E56">
            <v>42583</v>
          </cell>
          <cell r="F56" t="str">
            <v>P6 - C.Box Assembly</v>
          </cell>
          <cell r="G56" t="str">
            <v>FACTORY A</v>
          </cell>
          <cell r="H56" t="str">
            <v>Box Positioning worker</v>
          </cell>
          <cell r="I56" t="str">
            <v/>
          </cell>
          <cell r="J56" t="str">
            <v/>
          </cell>
          <cell r="K56">
            <v>5931000</v>
          </cell>
          <cell r="L56">
            <v>200000</v>
          </cell>
          <cell r="M56">
            <v>0</v>
          </cell>
          <cell r="N56">
            <v>300000</v>
          </cell>
          <cell r="O56">
            <v>6431000</v>
          </cell>
          <cell r="P56">
            <v>22.7</v>
          </cell>
          <cell r="Q56">
            <v>5614758</v>
          </cell>
          <cell r="R56">
            <v>3</v>
          </cell>
          <cell r="S56">
            <v>742038</v>
          </cell>
          <cell r="T56">
            <v>0.30000000000000071</v>
          </cell>
          <cell r="U56">
            <v>74204</v>
          </cell>
          <cell r="V56">
            <v>247346.16740088107</v>
          </cell>
          <cell r="W56">
            <v>0</v>
          </cell>
          <cell r="X56">
            <v>0</v>
          </cell>
          <cell r="Y56">
            <v>6356796</v>
          </cell>
          <cell r="Z56">
            <v>0</v>
          </cell>
          <cell r="AA56">
            <v>0</v>
          </cell>
          <cell r="AB56">
            <v>200000</v>
          </cell>
          <cell r="AC56">
            <v>0</v>
          </cell>
          <cell r="AD56">
            <v>200000</v>
          </cell>
          <cell r="AE56">
            <v>500000</v>
          </cell>
          <cell r="AF56">
            <v>0</v>
          </cell>
          <cell r="AG56">
            <v>400000</v>
          </cell>
          <cell r="AH56">
            <v>576504</v>
          </cell>
          <cell r="AI56">
            <v>0</v>
          </cell>
          <cell r="AJ56">
            <v>0</v>
          </cell>
          <cell r="AK56">
            <v>6431000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46377.4063876652</v>
          </cell>
          <cell r="AQ56">
            <v>8079677.4063876653</v>
          </cell>
          <cell r="AR56">
            <v>28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1298567</v>
          </cell>
          <cell r="AY56">
            <v>9378244.4063876644</v>
          </cell>
          <cell r="AZ56">
            <v>675255</v>
          </cell>
          <cell r="BA56">
            <v>44100</v>
          </cell>
          <cell r="BB56">
            <v>0</v>
          </cell>
          <cell r="BC56">
            <v>0</v>
          </cell>
          <cell r="BD56">
            <v>0</v>
          </cell>
          <cell r="BK56">
            <v>8658889</v>
          </cell>
          <cell r="BN56">
            <v>0</v>
          </cell>
          <cell r="BO56">
            <v>9045388.9922907483</v>
          </cell>
          <cell r="BP56">
            <v>-2629866.0077092517</v>
          </cell>
          <cell r="BQ56" t="str">
            <v>050041687921</v>
          </cell>
          <cell r="BR56" t="str">
            <v>Active</v>
          </cell>
          <cell r="BS56" t="str">
            <v>Female</v>
          </cell>
          <cell r="BT56" t="str">
            <v/>
          </cell>
          <cell r="BU56">
            <v>0</v>
          </cell>
          <cell r="BV56">
            <v>0</v>
          </cell>
          <cell r="BW56">
            <v>100000</v>
          </cell>
        </row>
        <row r="57">
          <cell r="C57" t="str">
            <v>C10851</v>
          </cell>
          <cell r="D57" t="str">
            <v>Trần Văn Vinh</v>
          </cell>
          <cell r="E57">
            <v>43623</v>
          </cell>
          <cell r="F57" t="str">
            <v>P6 - C.Box Auto Machine</v>
          </cell>
          <cell r="G57" t="str">
            <v>FACTORY A</v>
          </cell>
          <cell r="H57" t="str">
            <v>Auto Machine operator-B</v>
          </cell>
          <cell r="I57" t="str">
            <v/>
          </cell>
          <cell r="J57" t="str">
            <v/>
          </cell>
          <cell r="K57">
            <v>5931000</v>
          </cell>
          <cell r="L57">
            <v>2300000</v>
          </cell>
          <cell r="M57">
            <v>0</v>
          </cell>
          <cell r="N57">
            <v>0</v>
          </cell>
          <cell r="O57">
            <v>8231000</v>
          </cell>
          <cell r="P57">
            <v>24</v>
          </cell>
          <cell r="Q57">
            <v>7597846</v>
          </cell>
          <cell r="R57">
            <v>2</v>
          </cell>
          <cell r="S57">
            <v>633154</v>
          </cell>
          <cell r="T57">
            <v>0</v>
          </cell>
          <cell r="U57">
            <v>0</v>
          </cell>
          <cell r="V57">
            <v>316576.91666666669</v>
          </cell>
          <cell r="W57">
            <v>0</v>
          </cell>
          <cell r="X57">
            <v>0</v>
          </cell>
          <cell r="Y57">
            <v>8231000</v>
          </cell>
          <cell r="Z57">
            <v>0</v>
          </cell>
          <cell r="AA57">
            <v>0</v>
          </cell>
          <cell r="AB57">
            <v>200000</v>
          </cell>
          <cell r="AC57">
            <v>0</v>
          </cell>
          <cell r="AD57">
            <v>200000</v>
          </cell>
          <cell r="AE57">
            <v>500000</v>
          </cell>
          <cell r="AF57">
            <v>0</v>
          </cell>
          <cell r="AG57">
            <v>400000</v>
          </cell>
          <cell r="AH57">
            <v>460103</v>
          </cell>
          <cell r="AI57">
            <v>0</v>
          </cell>
          <cell r="AJ57">
            <v>0</v>
          </cell>
          <cell r="AK57">
            <v>8231000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9791103</v>
          </cell>
          <cell r="AR57">
            <v>23.5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1394917</v>
          </cell>
          <cell r="AY57">
            <v>11186020</v>
          </cell>
          <cell r="AZ57">
            <v>864255</v>
          </cell>
          <cell r="BA57">
            <v>44100</v>
          </cell>
          <cell r="BB57">
            <v>0</v>
          </cell>
          <cell r="BC57">
            <v>0</v>
          </cell>
          <cell r="BD57">
            <v>0</v>
          </cell>
          <cell r="BK57">
            <v>10277665</v>
          </cell>
          <cell r="BN57">
            <v>1</v>
          </cell>
          <cell r="BO57">
            <v>10821047.692708334</v>
          </cell>
          <cell r="BP57">
            <v>-5443207.307291666</v>
          </cell>
          <cell r="BQ57" t="str">
            <v>050097259876</v>
          </cell>
          <cell r="BR57" t="str">
            <v>Active</v>
          </cell>
          <cell r="BS57" t="str">
            <v>Male</v>
          </cell>
          <cell r="BT57" t="str">
            <v/>
          </cell>
          <cell r="BU57">
            <v>0</v>
          </cell>
          <cell r="BV57">
            <v>0</v>
          </cell>
          <cell r="BW57">
            <v>100000</v>
          </cell>
        </row>
        <row r="58">
          <cell r="C58" t="str">
            <v>C11605</v>
          </cell>
          <cell r="D58" t="str">
            <v>Đỗ Văn Khuyến</v>
          </cell>
          <cell r="E58">
            <v>43762</v>
          </cell>
          <cell r="F58" t="str">
            <v>P6 - C.Box Auto Machine</v>
          </cell>
          <cell r="G58" t="str">
            <v>FACTORY A</v>
          </cell>
          <cell r="H58" t="str">
            <v>Auto Machine leader-A</v>
          </cell>
          <cell r="I58" t="str">
            <v/>
          </cell>
          <cell r="J58" t="str">
            <v/>
          </cell>
          <cell r="K58">
            <v>5931000</v>
          </cell>
          <cell r="L58">
            <v>3600000</v>
          </cell>
          <cell r="M58">
            <v>0</v>
          </cell>
          <cell r="N58">
            <v>800000</v>
          </cell>
          <cell r="O58">
            <v>10331000</v>
          </cell>
          <cell r="P58">
            <v>24</v>
          </cell>
          <cell r="Q58">
            <v>9536308</v>
          </cell>
          <cell r="R58">
            <v>2</v>
          </cell>
          <cell r="S58">
            <v>794692</v>
          </cell>
          <cell r="T58">
            <v>0</v>
          </cell>
          <cell r="U58">
            <v>0</v>
          </cell>
          <cell r="V58">
            <v>397346.16666666669</v>
          </cell>
          <cell r="W58">
            <v>0</v>
          </cell>
          <cell r="X58">
            <v>0</v>
          </cell>
          <cell r="Y58">
            <v>10331000</v>
          </cell>
          <cell r="Z58">
            <v>0</v>
          </cell>
          <cell r="AA58">
            <v>0</v>
          </cell>
          <cell r="AB58">
            <v>200000</v>
          </cell>
          <cell r="AC58">
            <v>0</v>
          </cell>
          <cell r="AD58">
            <v>200000</v>
          </cell>
          <cell r="AE58">
            <v>500000</v>
          </cell>
          <cell r="AF58">
            <v>0</v>
          </cell>
          <cell r="AG58">
            <v>400000</v>
          </cell>
          <cell r="AH58">
            <v>378833</v>
          </cell>
          <cell r="AI58">
            <v>0</v>
          </cell>
          <cell r="AJ58">
            <v>0</v>
          </cell>
          <cell r="AK58">
            <v>10064333</v>
          </cell>
          <cell r="AL58">
            <v>100000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11909833</v>
          </cell>
          <cell r="AR58">
            <v>27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2011565</v>
          </cell>
          <cell r="AY58">
            <v>13921398</v>
          </cell>
          <cell r="AZ58">
            <v>1084755</v>
          </cell>
          <cell r="BA58">
            <v>44100</v>
          </cell>
          <cell r="BB58">
            <v>0</v>
          </cell>
          <cell r="BC58">
            <v>0</v>
          </cell>
          <cell r="BD58">
            <v>0</v>
          </cell>
          <cell r="BK58">
            <v>12792543</v>
          </cell>
          <cell r="BN58">
            <v>1</v>
          </cell>
          <cell r="BO58">
            <v>13550876.3125</v>
          </cell>
          <cell r="BP58">
            <v>-2933878.6875</v>
          </cell>
          <cell r="BQ58" t="str">
            <v>050095771073</v>
          </cell>
          <cell r="BR58" t="str">
            <v>Active</v>
          </cell>
          <cell r="BS58" t="str">
            <v>Male</v>
          </cell>
          <cell r="BT58" t="str">
            <v/>
          </cell>
          <cell r="BU58">
            <v>0</v>
          </cell>
          <cell r="BV58">
            <v>0</v>
          </cell>
          <cell r="BW58">
            <v>300000</v>
          </cell>
        </row>
        <row r="59">
          <cell r="C59" t="str">
            <v>C11634</v>
          </cell>
          <cell r="D59" t="str">
            <v>Trần Văn Hoan</v>
          </cell>
          <cell r="E59">
            <v>43770</v>
          </cell>
          <cell r="F59" t="str">
            <v>P6 - C.Box Auto Machine</v>
          </cell>
          <cell r="G59" t="str">
            <v>FACTORY A</v>
          </cell>
          <cell r="H59" t="str">
            <v>Auto machine operator-B</v>
          </cell>
          <cell r="I59" t="str">
            <v/>
          </cell>
          <cell r="J59" t="str">
            <v/>
          </cell>
          <cell r="K59">
            <v>5931000</v>
          </cell>
          <cell r="L59">
            <v>2300000</v>
          </cell>
          <cell r="M59">
            <v>0</v>
          </cell>
          <cell r="N59">
            <v>0</v>
          </cell>
          <cell r="O59">
            <v>8231000</v>
          </cell>
          <cell r="P59">
            <v>23</v>
          </cell>
          <cell r="Q59">
            <v>7281269</v>
          </cell>
          <cell r="R59">
            <v>3</v>
          </cell>
          <cell r="S59">
            <v>949731</v>
          </cell>
          <cell r="T59">
            <v>0</v>
          </cell>
          <cell r="U59">
            <v>0</v>
          </cell>
          <cell r="V59">
            <v>316576.91304347827</v>
          </cell>
          <cell r="W59">
            <v>0</v>
          </cell>
          <cell r="X59">
            <v>0</v>
          </cell>
          <cell r="Y59">
            <v>8231000</v>
          </cell>
          <cell r="Z59">
            <v>0</v>
          </cell>
          <cell r="AA59">
            <v>0</v>
          </cell>
          <cell r="AB59">
            <v>200000</v>
          </cell>
          <cell r="AC59">
            <v>0</v>
          </cell>
          <cell r="AD59">
            <v>200000</v>
          </cell>
          <cell r="AE59">
            <v>500000</v>
          </cell>
          <cell r="AF59">
            <v>0</v>
          </cell>
          <cell r="AG59">
            <v>400000</v>
          </cell>
          <cell r="AH59">
            <v>434223</v>
          </cell>
          <cell r="AI59">
            <v>0</v>
          </cell>
          <cell r="AJ59">
            <v>0</v>
          </cell>
          <cell r="AK59">
            <v>8231000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9765223</v>
          </cell>
          <cell r="AR59">
            <v>20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1187163</v>
          </cell>
          <cell r="AY59">
            <v>10952386</v>
          </cell>
          <cell r="AZ59">
            <v>864255</v>
          </cell>
          <cell r="BA59">
            <v>44100</v>
          </cell>
          <cell r="BB59">
            <v>0</v>
          </cell>
          <cell r="BC59">
            <v>0</v>
          </cell>
          <cell r="BD59">
            <v>0</v>
          </cell>
          <cell r="BK59">
            <v>10044031</v>
          </cell>
          <cell r="BN59">
            <v>0</v>
          </cell>
          <cell r="BO59">
            <v>10656665.282608695</v>
          </cell>
          <cell r="BP59">
            <v>-1207589.7173913047</v>
          </cell>
          <cell r="BQ59" t="str">
            <v>050020218141</v>
          </cell>
          <cell r="BR59" t="str">
            <v>Active</v>
          </cell>
          <cell r="BS59" t="str">
            <v>Male</v>
          </cell>
          <cell r="BT59" t="str">
            <v/>
          </cell>
          <cell r="BU59">
            <v>0</v>
          </cell>
          <cell r="BV59">
            <v>0</v>
          </cell>
          <cell r="BW59">
            <v>100000</v>
          </cell>
        </row>
        <row r="60">
          <cell r="C60" t="str">
            <v>C12759</v>
          </cell>
          <cell r="D60" t="str">
            <v>Võ Văn Thành</v>
          </cell>
          <cell r="E60">
            <v>44067</v>
          </cell>
          <cell r="F60" t="str">
            <v>P6 - C.Box Auto Machine</v>
          </cell>
          <cell r="G60" t="str">
            <v>FACTORY A</v>
          </cell>
          <cell r="H60" t="str">
            <v>Auto Machine operator-B</v>
          </cell>
          <cell r="I60" t="str">
            <v/>
          </cell>
          <cell r="J60" t="str">
            <v/>
          </cell>
          <cell r="K60">
            <v>5931000</v>
          </cell>
          <cell r="L60">
            <v>2300000</v>
          </cell>
          <cell r="M60">
            <v>0</v>
          </cell>
          <cell r="N60">
            <v>0</v>
          </cell>
          <cell r="O60">
            <v>8231000</v>
          </cell>
          <cell r="P60">
            <v>7.6</v>
          </cell>
          <cell r="Q60">
            <v>2405985</v>
          </cell>
          <cell r="R60">
            <v>2</v>
          </cell>
          <cell r="S60">
            <v>633154</v>
          </cell>
          <cell r="T60">
            <v>16.399999999999999</v>
          </cell>
          <cell r="U60">
            <v>5191862</v>
          </cell>
          <cell r="V60">
            <v>316576.97368421056</v>
          </cell>
          <cell r="W60">
            <v>0</v>
          </cell>
          <cell r="X60">
            <v>0</v>
          </cell>
          <cell r="Y60">
            <v>3039139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7981000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3039139</v>
          </cell>
          <cell r="AR60">
            <v>4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237433</v>
          </cell>
          <cell r="AY60">
            <v>3276572</v>
          </cell>
          <cell r="AZ60">
            <v>0</v>
          </cell>
          <cell r="BA60">
            <v>44100</v>
          </cell>
          <cell r="BB60">
            <v>0</v>
          </cell>
          <cell r="BC60">
            <v>0</v>
          </cell>
          <cell r="BD60">
            <v>0</v>
          </cell>
          <cell r="BK60">
            <v>3232472</v>
          </cell>
          <cell r="BN60">
            <v>0</v>
          </cell>
          <cell r="BO60">
            <v>3197427.4868421052</v>
          </cell>
          <cell r="BP60">
            <v>-7802572.5131578948</v>
          </cell>
          <cell r="BQ60" t="str">
            <v>050121174550</v>
          </cell>
          <cell r="BR60" t="str">
            <v>Active</v>
          </cell>
          <cell r="BS60" t="str">
            <v>Male</v>
          </cell>
          <cell r="BT60" t="str">
            <v/>
          </cell>
          <cell r="BU60">
            <v>0</v>
          </cell>
          <cell r="BV60">
            <v>0</v>
          </cell>
          <cell r="BW60">
            <v>0</v>
          </cell>
        </row>
        <row r="61">
          <cell r="C61" t="str">
            <v>C13710</v>
          </cell>
          <cell r="D61" t="str">
            <v>Nguyễn Tiến Kỳ</v>
          </cell>
          <cell r="E61">
            <v>44281</v>
          </cell>
          <cell r="F61" t="str">
            <v>P6 - C.Box Auto Machine</v>
          </cell>
          <cell r="G61" t="str">
            <v>FACTORY A</v>
          </cell>
          <cell r="H61" t="str">
            <v>Auto Machine operator-B</v>
          </cell>
          <cell r="I61" t="str">
            <v/>
          </cell>
          <cell r="J61" t="str">
            <v/>
          </cell>
          <cell r="K61">
            <v>5931000</v>
          </cell>
          <cell r="L61">
            <v>1700000</v>
          </cell>
          <cell r="M61">
            <v>0</v>
          </cell>
          <cell r="N61">
            <v>0</v>
          </cell>
          <cell r="O61">
            <v>7631000</v>
          </cell>
          <cell r="P61">
            <v>23</v>
          </cell>
          <cell r="Q61">
            <v>6750500</v>
          </cell>
          <cell r="R61">
            <v>3</v>
          </cell>
          <cell r="S61">
            <v>880500</v>
          </cell>
          <cell r="T61">
            <v>0</v>
          </cell>
          <cell r="U61">
            <v>0</v>
          </cell>
          <cell r="V61">
            <v>293500</v>
          </cell>
          <cell r="W61">
            <v>0</v>
          </cell>
          <cell r="X61">
            <v>0</v>
          </cell>
          <cell r="Y61">
            <v>7631000</v>
          </cell>
          <cell r="Z61">
            <v>0</v>
          </cell>
          <cell r="AA61">
            <v>0</v>
          </cell>
          <cell r="AB61">
            <v>200000</v>
          </cell>
          <cell r="AC61">
            <v>0</v>
          </cell>
          <cell r="AD61">
            <v>200000</v>
          </cell>
          <cell r="AE61">
            <v>500000</v>
          </cell>
          <cell r="AF61">
            <v>0</v>
          </cell>
          <cell r="AG61">
            <v>400000</v>
          </cell>
          <cell r="AH61">
            <v>396063</v>
          </cell>
          <cell r="AI61">
            <v>0</v>
          </cell>
          <cell r="AJ61">
            <v>0</v>
          </cell>
          <cell r="AK61">
            <v>7631000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9127063</v>
          </cell>
          <cell r="AR61">
            <v>28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1540875</v>
          </cell>
          <cell r="AY61">
            <v>10667938</v>
          </cell>
          <cell r="AZ61">
            <v>801255</v>
          </cell>
          <cell r="BA61">
            <v>44100</v>
          </cell>
          <cell r="BB61">
            <v>0</v>
          </cell>
          <cell r="BC61">
            <v>0</v>
          </cell>
          <cell r="BD61">
            <v>0</v>
          </cell>
          <cell r="BK61">
            <v>9822583</v>
          </cell>
          <cell r="BN61">
            <v>0</v>
          </cell>
          <cell r="BO61">
            <v>10254313</v>
          </cell>
          <cell r="BP61">
            <v>-1546942</v>
          </cell>
          <cell r="BQ61" t="str">
            <v>050050275725</v>
          </cell>
          <cell r="BR61" t="str">
            <v>Active</v>
          </cell>
          <cell r="BS61" t="str">
            <v>Male</v>
          </cell>
          <cell r="BT61" t="str">
            <v/>
          </cell>
          <cell r="BU61">
            <v>0</v>
          </cell>
          <cell r="BV61">
            <v>0</v>
          </cell>
          <cell r="BW61">
            <v>100000</v>
          </cell>
        </row>
        <row r="62">
          <cell r="C62" t="str">
            <v>C14022</v>
          </cell>
          <cell r="D62" t="str">
            <v>Nguyễn Thăng Cương</v>
          </cell>
          <cell r="E62">
            <v>44313</v>
          </cell>
          <cell r="F62" t="str">
            <v>P6 - C.Box Auto Machine</v>
          </cell>
          <cell r="G62" t="str">
            <v>FACTORY A</v>
          </cell>
          <cell r="H62" t="str">
            <v>Auto Machine operator-A</v>
          </cell>
          <cell r="I62" t="str">
            <v/>
          </cell>
          <cell r="J62" t="str">
            <v/>
          </cell>
          <cell r="K62">
            <v>5931000</v>
          </cell>
          <cell r="L62">
            <v>1100000</v>
          </cell>
          <cell r="M62">
            <v>0</v>
          </cell>
          <cell r="N62">
            <v>0</v>
          </cell>
          <cell r="O62">
            <v>7031000</v>
          </cell>
          <cell r="P62">
            <v>24</v>
          </cell>
          <cell r="Q62">
            <v>6490154</v>
          </cell>
          <cell r="R62">
            <v>2</v>
          </cell>
          <cell r="S62">
            <v>540846</v>
          </cell>
          <cell r="T62">
            <v>0</v>
          </cell>
          <cell r="U62">
            <v>0</v>
          </cell>
          <cell r="V62">
            <v>270423.08333333331</v>
          </cell>
          <cell r="W62">
            <v>0</v>
          </cell>
          <cell r="X62">
            <v>0</v>
          </cell>
          <cell r="Y62">
            <v>7031000</v>
          </cell>
          <cell r="Z62">
            <v>0</v>
          </cell>
          <cell r="AA62">
            <v>0</v>
          </cell>
          <cell r="AB62">
            <v>200000</v>
          </cell>
          <cell r="AC62">
            <v>0</v>
          </cell>
          <cell r="AD62">
            <v>200000</v>
          </cell>
          <cell r="AE62">
            <v>500000</v>
          </cell>
          <cell r="AF62">
            <v>0</v>
          </cell>
          <cell r="AG62">
            <v>400000</v>
          </cell>
          <cell r="AH62">
            <v>489169</v>
          </cell>
          <cell r="AI62">
            <v>0</v>
          </cell>
          <cell r="AJ62">
            <v>0</v>
          </cell>
          <cell r="AK62">
            <v>7031000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8620169</v>
          </cell>
          <cell r="AR62">
            <v>28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1419721</v>
          </cell>
          <cell r="AY62">
            <v>10039890</v>
          </cell>
          <cell r="AZ62">
            <v>738255</v>
          </cell>
          <cell r="BA62">
            <v>44100</v>
          </cell>
          <cell r="BB62">
            <v>0</v>
          </cell>
          <cell r="BC62">
            <v>0</v>
          </cell>
          <cell r="BD62">
            <v>0</v>
          </cell>
          <cell r="BK62">
            <v>9257535</v>
          </cell>
          <cell r="BN62">
            <v>0</v>
          </cell>
          <cell r="BO62">
            <v>9666649.791666666</v>
          </cell>
          <cell r="BP62">
            <v>-2071605.208333334</v>
          </cell>
          <cell r="BQ62" t="str">
            <v>050128200999</v>
          </cell>
          <cell r="BR62" t="str">
            <v>Active</v>
          </cell>
          <cell r="BS62" t="str">
            <v>Male</v>
          </cell>
          <cell r="BT62" t="str">
            <v/>
          </cell>
          <cell r="BU62">
            <v>0</v>
          </cell>
          <cell r="BV62">
            <v>0</v>
          </cell>
          <cell r="BW62">
            <v>100000</v>
          </cell>
        </row>
        <row r="63">
          <cell r="C63" t="str">
            <v>C14223</v>
          </cell>
          <cell r="D63" t="str">
            <v>Dương Hoàng Nam</v>
          </cell>
          <cell r="E63">
            <v>44340</v>
          </cell>
          <cell r="F63" t="str">
            <v>P6 - C.Box Auto Machine</v>
          </cell>
          <cell r="G63" t="str">
            <v>FACTORY A</v>
          </cell>
          <cell r="H63" t="str">
            <v>Auto Machine operator-A</v>
          </cell>
          <cell r="I63" t="str">
            <v/>
          </cell>
          <cell r="J63" t="str">
            <v/>
          </cell>
          <cell r="K63">
            <v>5931000</v>
          </cell>
          <cell r="L63">
            <v>1900000</v>
          </cell>
          <cell r="M63">
            <v>0</v>
          </cell>
          <cell r="N63">
            <v>0</v>
          </cell>
          <cell r="O63">
            <v>7831000</v>
          </cell>
          <cell r="P63">
            <v>24</v>
          </cell>
          <cell r="Q63">
            <v>7228615</v>
          </cell>
          <cell r="R63">
            <v>2</v>
          </cell>
          <cell r="S63">
            <v>602385</v>
          </cell>
          <cell r="T63">
            <v>0</v>
          </cell>
          <cell r="U63">
            <v>0</v>
          </cell>
          <cell r="V63">
            <v>301192.29166666669</v>
          </cell>
          <cell r="W63">
            <v>0</v>
          </cell>
          <cell r="X63">
            <v>0</v>
          </cell>
          <cell r="Y63">
            <v>7831000</v>
          </cell>
          <cell r="Z63">
            <v>0</v>
          </cell>
          <cell r="AA63">
            <v>0</v>
          </cell>
          <cell r="AB63">
            <v>200000</v>
          </cell>
          <cell r="AC63">
            <v>0</v>
          </cell>
          <cell r="AD63">
            <v>200000</v>
          </cell>
          <cell r="AE63">
            <v>500000</v>
          </cell>
          <cell r="AF63">
            <v>0</v>
          </cell>
          <cell r="AG63">
            <v>400000</v>
          </cell>
          <cell r="AH63">
            <v>493450</v>
          </cell>
          <cell r="AI63">
            <v>0</v>
          </cell>
          <cell r="AJ63">
            <v>0</v>
          </cell>
          <cell r="AK63">
            <v>7831000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9424450</v>
          </cell>
          <cell r="AR63">
            <v>28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1581260</v>
          </cell>
          <cell r="AY63">
            <v>11005710</v>
          </cell>
          <cell r="AZ63">
            <v>822255</v>
          </cell>
          <cell r="BA63">
            <v>44100</v>
          </cell>
          <cell r="BB63">
            <v>0</v>
          </cell>
          <cell r="BC63">
            <v>0</v>
          </cell>
          <cell r="BD63">
            <v>0</v>
          </cell>
          <cell r="BK63">
            <v>10139355</v>
          </cell>
          <cell r="BN63">
            <v>0</v>
          </cell>
          <cell r="BO63">
            <v>10578623.020833334</v>
          </cell>
          <cell r="BP63">
            <v>-1243631.979166666</v>
          </cell>
          <cell r="BQ63" t="str">
            <v>050128381391</v>
          </cell>
          <cell r="BR63" t="str">
            <v>Active</v>
          </cell>
          <cell r="BS63" t="str">
            <v>Male</v>
          </cell>
          <cell r="BT63" t="str">
            <v/>
          </cell>
          <cell r="BU63">
            <v>0</v>
          </cell>
          <cell r="BV63">
            <v>0</v>
          </cell>
          <cell r="BW63">
            <v>100000</v>
          </cell>
        </row>
        <row r="64">
          <cell r="C64" t="str">
            <v>C14233</v>
          </cell>
          <cell r="D64" t="str">
            <v>Đặng Hồng Trang</v>
          </cell>
          <cell r="E64">
            <v>44341</v>
          </cell>
          <cell r="F64" t="str">
            <v>P6 - C.Box Auto Machine</v>
          </cell>
          <cell r="G64" t="str">
            <v>FACTORY A</v>
          </cell>
          <cell r="H64" t="str">
            <v>Box Positioning worker</v>
          </cell>
          <cell r="I64" t="str">
            <v/>
          </cell>
          <cell r="J64" t="str">
            <v/>
          </cell>
          <cell r="K64">
            <v>5931000</v>
          </cell>
          <cell r="L64">
            <v>200000</v>
          </cell>
          <cell r="M64">
            <v>0</v>
          </cell>
          <cell r="N64">
            <v>0</v>
          </cell>
          <cell r="O64">
            <v>6131000</v>
          </cell>
          <cell r="P64">
            <v>22.9</v>
          </cell>
          <cell r="Q64">
            <v>5399996</v>
          </cell>
          <cell r="R64">
            <v>3</v>
          </cell>
          <cell r="S64">
            <v>707423</v>
          </cell>
          <cell r="T64">
            <v>0.10000000000000142</v>
          </cell>
          <cell r="U64">
            <v>23581</v>
          </cell>
          <cell r="V64">
            <v>235807.68558951968</v>
          </cell>
          <cell r="W64">
            <v>0</v>
          </cell>
          <cell r="X64">
            <v>0</v>
          </cell>
          <cell r="Y64">
            <v>6107419</v>
          </cell>
          <cell r="Z64">
            <v>0</v>
          </cell>
          <cell r="AA64">
            <v>0</v>
          </cell>
          <cell r="AB64">
            <v>200000</v>
          </cell>
          <cell r="AC64">
            <v>0</v>
          </cell>
          <cell r="AD64">
            <v>200000</v>
          </cell>
          <cell r="AE64">
            <v>500000</v>
          </cell>
          <cell r="AF64">
            <v>0</v>
          </cell>
          <cell r="AG64">
            <v>400000</v>
          </cell>
          <cell r="AH64">
            <v>400399</v>
          </cell>
          <cell r="AI64">
            <v>0</v>
          </cell>
          <cell r="AJ64">
            <v>0</v>
          </cell>
          <cell r="AK64">
            <v>6131000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44213.94104803494</v>
          </cell>
          <cell r="AQ64">
            <v>7652031.9410480354</v>
          </cell>
          <cell r="AR64">
            <v>24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1061135</v>
          </cell>
          <cell r="AY64">
            <v>8713166.9410480354</v>
          </cell>
          <cell r="AZ64">
            <v>643755</v>
          </cell>
          <cell r="BA64">
            <v>44100</v>
          </cell>
          <cell r="BB64">
            <v>0</v>
          </cell>
          <cell r="BC64">
            <v>0</v>
          </cell>
          <cell r="BD64">
            <v>0</v>
          </cell>
          <cell r="BK64">
            <v>8025312</v>
          </cell>
          <cell r="BN64">
            <v>0</v>
          </cell>
          <cell r="BO64">
            <v>8459454.9978165943</v>
          </cell>
          <cell r="BP64">
            <v>-3184300.0021834057</v>
          </cell>
          <cell r="BQ64" t="str">
            <v>050041001426</v>
          </cell>
          <cell r="BR64" t="str">
            <v>Active</v>
          </cell>
          <cell r="BS64" t="str">
            <v>Female</v>
          </cell>
          <cell r="BT64" t="str">
            <v/>
          </cell>
          <cell r="BU64">
            <v>0</v>
          </cell>
          <cell r="BV64">
            <v>0</v>
          </cell>
          <cell r="BW64">
            <v>100000</v>
          </cell>
        </row>
        <row r="65">
          <cell r="C65" t="str">
            <v>C14234</v>
          </cell>
          <cell r="D65" t="str">
            <v>Đỗ Văn Tâm</v>
          </cell>
          <cell r="E65">
            <v>44341</v>
          </cell>
          <cell r="F65" t="str">
            <v>P6 - C.Box Auto Machine</v>
          </cell>
          <cell r="G65" t="str">
            <v>FACTORY A</v>
          </cell>
          <cell r="H65" t="str">
            <v>Auto Machine operator-A</v>
          </cell>
          <cell r="I65" t="str">
            <v/>
          </cell>
          <cell r="J65" t="str">
            <v/>
          </cell>
          <cell r="K65">
            <v>5931000</v>
          </cell>
          <cell r="L65">
            <v>2200000</v>
          </cell>
          <cell r="M65">
            <v>0</v>
          </cell>
          <cell r="N65">
            <v>300000</v>
          </cell>
          <cell r="O65">
            <v>8431000</v>
          </cell>
          <cell r="P65">
            <v>24</v>
          </cell>
          <cell r="Q65">
            <v>7782462</v>
          </cell>
          <cell r="R65">
            <v>2</v>
          </cell>
          <cell r="S65">
            <v>648538</v>
          </cell>
          <cell r="T65">
            <v>0</v>
          </cell>
          <cell r="U65">
            <v>0</v>
          </cell>
          <cell r="V65">
            <v>324269.25</v>
          </cell>
          <cell r="W65">
            <v>0</v>
          </cell>
          <cell r="X65">
            <v>0</v>
          </cell>
          <cell r="Y65">
            <v>8431000</v>
          </cell>
          <cell r="Z65">
            <v>0</v>
          </cell>
          <cell r="AA65">
            <v>0</v>
          </cell>
          <cell r="AB65">
            <v>200000</v>
          </cell>
          <cell r="AC65">
            <v>0</v>
          </cell>
          <cell r="AD65">
            <v>200000</v>
          </cell>
          <cell r="AE65">
            <v>500000</v>
          </cell>
          <cell r="AF65">
            <v>0</v>
          </cell>
          <cell r="AG65">
            <v>400000</v>
          </cell>
          <cell r="AH65">
            <v>403507</v>
          </cell>
          <cell r="AI65">
            <v>0</v>
          </cell>
          <cell r="AJ65">
            <v>0</v>
          </cell>
          <cell r="AK65">
            <v>8431000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9934507</v>
          </cell>
          <cell r="AR65">
            <v>28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1702414</v>
          </cell>
          <cell r="AY65">
            <v>11636921</v>
          </cell>
          <cell r="AZ65">
            <v>885255</v>
          </cell>
          <cell r="BA65">
            <v>44100</v>
          </cell>
          <cell r="BB65">
            <v>0</v>
          </cell>
          <cell r="BC65">
            <v>0</v>
          </cell>
          <cell r="BD65">
            <v>0</v>
          </cell>
          <cell r="BK65">
            <v>10707566</v>
          </cell>
          <cell r="BN65">
            <v>0</v>
          </cell>
          <cell r="BO65">
            <v>11169449.375</v>
          </cell>
          <cell r="BP65">
            <v>-715805.625</v>
          </cell>
          <cell r="BQ65" t="str">
            <v>050129246933</v>
          </cell>
          <cell r="BR65" t="str">
            <v>Active</v>
          </cell>
          <cell r="BS65" t="str">
            <v>Male</v>
          </cell>
          <cell r="BT65" t="str">
            <v/>
          </cell>
          <cell r="BU65">
            <v>0</v>
          </cell>
          <cell r="BV65">
            <v>0</v>
          </cell>
          <cell r="BW65">
            <v>100000</v>
          </cell>
        </row>
        <row r="66">
          <cell r="C66" t="str">
            <v>C14767</v>
          </cell>
          <cell r="D66" t="str">
            <v>Trương Đình Sỹ</v>
          </cell>
          <cell r="E66">
            <v>44649</v>
          </cell>
          <cell r="F66" t="str">
            <v>P6 - C.Box Auto Machine</v>
          </cell>
          <cell r="G66" t="str">
            <v>FACTORY A</v>
          </cell>
          <cell r="H66" t="str">
            <v>Auto Machine sub-operator-B</v>
          </cell>
          <cell r="I66" t="str">
            <v/>
          </cell>
          <cell r="J66" t="str">
            <v/>
          </cell>
          <cell r="K66">
            <v>5931000</v>
          </cell>
          <cell r="L66">
            <v>1000000</v>
          </cell>
          <cell r="M66">
            <v>0</v>
          </cell>
          <cell r="N66">
            <v>0</v>
          </cell>
          <cell r="O66">
            <v>6931000</v>
          </cell>
          <cell r="P66">
            <v>22.8</v>
          </cell>
          <cell r="Q66">
            <v>6077954</v>
          </cell>
          <cell r="R66">
            <v>3</v>
          </cell>
          <cell r="S66">
            <v>799731</v>
          </cell>
          <cell r="T66">
            <v>0.19999999999999929</v>
          </cell>
          <cell r="U66">
            <v>53315</v>
          </cell>
          <cell r="V66">
            <v>266576.9298245614</v>
          </cell>
          <cell r="W66">
            <v>0</v>
          </cell>
          <cell r="X66">
            <v>0</v>
          </cell>
          <cell r="Y66">
            <v>6877685</v>
          </cell>
          <cell r="Z66">
            <v>0</v>
          </cell>
          <cell r="AA66">
            <v>0</v>
          </cell>
          <cell r="AB66">
            <v>200000</v>
          </cell>
          <cell r="AC66">
            <v>0</v>
          </cell>
          <cell r="AD66">
            <v>200000</v>
          </cell>
          <cell r="AE66">
            <v>500000</v>
          </cell>
          <cell r="AF66">
            <v>0</v>
          </cell>
          <cell r="AG66">
            <v>400000</v>
          </cell>
          <cell r="AH66">
            <v>400763</v>
          </cell>
          <cell r="AI66">
            <v>0</v>
          </cell>
          <cell r="AJ66">
            <v>0</v>
          </cell>
          <cell r="AK66">
            <v>6834333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8378448</v>
          </cell>
          <cell r="AR66">
            <v>24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1199596</v>
          </cell>
          <cell r="AY66">
            <v>9578044</v>
          </cell>
          <cell r="AZ66">
            <v>727755</v>
          </cell>
          <cell r="BA66">
            <v>44100</v>
          </cell>
          <cell r="BB66">
            <v>0</v>
          </cell>
          <cell r="BC66">
            <v>0</v>
          </cell>
          <cell r="BD66">
            <v>0</v>
          </cell>
          <cell r="BK66">
            <v>8806189</v>
          </cell>
          <cell r="BN66">
            <v>0</v>
          </cell>
          <cell r="BO66">
            <v>9278178.7894736845</v>
          </cell>
          <cell r="BP66">
            <v>-2449576.2105263155</v>
          </cell>
          <cell r="BQ66" t="str">
            <v>050135974371</v>
          </cell>
          <cell r="BR66" t="str">
            <v>Active</v>
          </cell>
          <cell r="BS66" t="str">
            <v>Male</v>
          </cell>
          <cell r="BT66" t="str">
            <v/>
          </cell>
          <cell r="BU66">
            <v>0</v>
          </cell>
          <cell r="BV66">
            <v>0</v>
          </cell>
          <cell r="BW66">
            <v>100000</v>
          </cell>
        </row>
        <row r="67">
          <cell r="C67" t="str">
            <v>C15678</v>
          </cell>
          <cell r="D67" t="str">
            <v>Kiều Thị Ngọc Anh</v>
          </cell>
          <cell r="E67">
            <v>45355</v>
          </cell>
          <cell r="F67" t="str">
            <v>P6 - C.Box Auto Machine</v>
          </cell>
          <cell r="G67" t="str">
            <v>FACTORY A</v>
          </cell>
          <cell r="H67" t="str">
            <v>Box Positioning worker</v>
          </cell>
          <cell r="I67" t="str">
            <v/>
          </cell>
          <cell r="J67" t="str">
            <v/>
          </cell>
          <cell r="K67">
            <v>5538000</v>
          </cell>
          <cell r="L67">
            <v>200000</v>
          </cell>
          <cell r="M67">
            <v>0</v>
          </cell>
          <cell r="N67">
            <v>0</v>
          </cell>
          <cell r="O67">
            <v>5738000</v>
          </cell>
          <cell r="P67">
            <v>15.2</v>
          </cell>
          <cell r="Q67">
            <v>3354523</v>
          </cell>
          <cell r="R67">
            <v>2</v>
          </cell>
          <cell r="S67">
            <v>441385</v>
          </cell>
          <cell r="T67">
            <v>8.8000000000000007</v>
          </cell>
          <cell r="U67">
            <v>1942092</v>
          </cell>
          <cell r="V67">
            <v>220692.30263157896</v>
          </cell>
          <cell r="W67">
            <v>0</v>
          </cell>
          <cell r="X67">
            <v>0</v>
          </cell>
          <cell r="Y67">
            <v>3795908</v>
          </cell>
          <cell r="Z67">
            <v>0</v>
          </cell>
          <cell r="AA67">
            <v>0</v>
          </cell>
          <cell r="AB67">
            <v>200000</v>
          </cell>
          <cell r="AC67">
            <v>0</v>
          </cell>
          <cell r="AD67">
            <v>200000</v>
          </cell>
          <cell r="AE67">
            <v>0</v>
          </cell>
          <cell r="AF67">
            <v>0</v>
          </cell>
          <cell r="AG67">
            <v>0</v>
          </cell>
          <cell r="AH67">
            <v>375747</v>
          </cell>
          <cell r="AI67">
            <v>0</v>
          </cell>
          <cell r="AJ67">
            <v>0</v>
          </cell>
          <cell r="AK67">
            <v>5562000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41379.806743421053</v>
          </cell>
          <cell r="AQ67">
            <v>4413034.8067434207</v>
          </cell>
          <cell r="AR67">
            <v>16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662077</v>
          </cell>
          <cell r="AY67">
            <v>5075111.8067434207</v>
          </cell>
          <cell r="AZ67">
            <v>602490</v>
          </cell>
          <cell r="BA67">
            <v>44100</v>
          </cell>
          <cell r="BB67">
            <v>0</v>
          </cell>
          <cell r="BC67">
            <v>0</v>
          </cell>
          <cell r="BD67">
            <v>0</v>
          </cell>
          <cell r="BK67">
            <v>4428522</v>
          </cell>
          <cell r="BN67">
            <v>0</v>
          </cell>
          <cell r="BO67">
            <v>4954419.4120065784</v>
          </cell>
          <cell r="BP67">
            <v>-6648070.5879934216</v>
          </cell>
          <cell r="BQ67" t="str">
            <v>050109837773</v>
          </cell>
          <cell r="BR67" t="str">
            <v>Active</v>
          </cell>
          <cell r="BS67" t="str">
            <v>Female</v>
          </cell>
          <cell r="BT67" t="str">
            <v/>
          </cell>
          <cell r="BU67">
            <v>0</v>
          </cell>
          <cell r="BV67">
            <v>0</v>
          </cell>
          <cell r="BW67">
            <v>100000</v>
          </cell>
        </row>
        <row r="68">
          <cell r="C68" t="str">
            <v>C15785</v>
          </cell>
          <cell r="D68" t="str">
            <v>Nguyễn Hữu Anh</v>
          </cell>
          <cell r="E68">
            <v>45374</v>
          </cell>
          <cell r="F68" t="str">
            <v>P6 - C.Box Auto Machine</v>
          </cell>
          <cell r="G68" t="str">
            <v>FACTORY A</v>
          </cell>
          <cell r="H68" t="str">
            <v>Auto Machine assistant-A</v>
          </cell>
          <cell r="I68" t="str">
            <v/>
          </cell>
          <cell r="J68" t="str">
            <v/>
          </cell>
          <cell r="K68">
            <v>5538000</v>
          </cell>
          <cell r="L68">
            <v>600000</v>
          </cell>
          <cell r="M68">
            <v>0</v>
          </cell>
          <cell r="N68">
            <v>0</v>
          </cell>
          <cell r="O68">
            <v>6138000</v>
          </cell>
          <cell r="P68">
            <v>23</v>
          </cell>
          <cell r="Q68">
            <v>5429769</v>
          </cell>
          <cell r="R68">
            <v>3</v>
          </cell>
          <cell r="S68">
            <v>708231</v>
          </cell>
          <cell r="T68">
            <v>0</v>
          </cell>
          <cell r="U68">
            <v>0</v>
          </cell>
          <cell r="V68">
            <v>236076.91304347827</v>
          </cell>
          <cell r="W68">
            <v>0</v>
          </cell>
          <cell r="X68">
            <v>0</v>
          </cell>
          <cell r="Y68">
            <v>6138000</v>
          </cell>
          <cell r="Z68">
            <v>0</v>
          </cell>
          <cell r="AA68">
            <v>0</v>
          </cell>
          <cell r="AB68">
            <v>200000</v>
          </cell>
          <cell r="AC68">
            <v>0</v>
          </cell>
          <cell r="AD68">
            <v>200000</v>
          </cell>
          <cell r="AE68">
            <v>500000</v>
          </cell>
          <cell r="AF68">
            <v>0</v>
          </cell>
          <cell r="AG68">
            <v>0</v>
          </cell>
          <cell r="AH68">
            <v>396693</v>
          </cell>
          <cell r="AI68">
            <v>0</v>
          </cell>
          <cell r="AJ68">
            <v>0</v>
          </cell>
          <cell r="AK68">
            <v>5818000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7234693</v>
          </cell>
          <cell r="AR68">
            <v>24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1062346</v>
          </cell>
          <cell r="AY68">
            <v>8297039</v>
          </cell>
          <cell r="AZ68">
            <v>644490</v>
          </cell>
          <cell r="BA68">
            <v>44100</v>
          </cell>
          <cell r="BB68">
            <v>0</v>
          </cell>
          <cell r="BC68">
            <v>0</v>
          </cell>
          <cell r="BD68">
            <v>0</v>
          </cell>
          <cell r="BK68">
            <v>7608449</v>
          </cell>
          <cell r="BN68">
            <v>0</v>
          </cell>
          <cell r="BO68">
            <v>8042923.7391304346</v>
          </cell>
          <cell r="BP68">
            <v>-3601566.2608695654</v>
          </cell>
          <cell r="BQ68" t="str">
            <v>050117429102</v>
          </cell>
          <cell r="BR68" t="str">
            <v>Active</v>
          </cell>
          <cell r="BS68" t="str">
            <v>Male</v>
          </cell>
          <cell r="BT68" t="str">
            <v/>
          </cell>
          <cell r="BU68">
            <v>0</v>
          </cell>
          <cell r="BV68">
            <v>0</v>
          </cell>
          <cell r="BW68">
            <v>100000</v>
          </cell>
        </row>
        <row r="69">
          <cell r="C69" t="str">
            <v>C16319</v>
          </cell>
          <cell r="D69" t="str">
            <v>Nguyễn Thị Huệ</v>
          </cell>
          <cell r="E69">
            <v>45587</v>
          </cell>
          <cell r="F69" t="str">
            <v>P6 - C.Box Auto Machine</v>
          </cell>
          <cell r="G69" t="str">
            <v>FACTORY A</v>
          </cell>
          <cell r="H69" t="str">
            <v>Normal worker</v>
          </cell>
          <cell r="I69" t="str">
            <v/>
          </cell>
          <cell r="J69" t="str">
            <v/>
          </cell>
          <cell r="K69">
            <v>5023000</v>
          </cell>
          <cell r="L69">
            <v>0</v>
          </cell>
          <cell r="M69">
            <v>0</v>
          </cell>
          <cell r="N69">
            <v>0</v>
          </cell>
          <cell r="O69">
            <v>5023000</v>
          </cell>
          <cell r="P69">
            <v>24</v>
          </cell>
          <cell r="Q69">
            <v>4636615</v>
          </cell>
          <cell r="R69">
            <v>2</v>
          </cell>
          <cell r="S69">
            <v>386385</v>
          </cell>
          <cell r="T69">
            <v>0</v>
          </cell>
          <cell r="U69">
            <v>0</v>
          </cell>
          <cell r="V69">
            <v>193192.29166666666</v>
          </cell>
          <cell r="W69">
            <v>0</v>
          </cell>
          <cell r="X69">
            <v>0</v>
          </cell>
          <cell r="Y69">
            <v>5023000</v>
          </cell>
          <cell r="Z69">
            <v>0</v>
          </cell>
          <cell r="AA69">
            <v>0</v>
          </cell>
          <cell r="AB69">
            <v>200000</v>
          </cell>
          <cell r="AC69">
            <v>0</v>
          </cell>
          <cell r="AD69">
            <v>200000</v>
          </cell>
          <cell r="AE69">
            <v>500000</v>
          </cell>
          <cell r="AF69">
            <v>0</v>
          </cell>
          <cell r="AG69">
            <v>400000</v>
          </cell>
          <cell r="AH69">
            <v>436994</v>
          </cell>
          <cell r="AI69">
            <v>0</v>
          </cell>
          <cell r="AJ69">
            <v>0</v>
          </cell>
          <cell r="AK69">
            <v>4968167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36223.5546875</v>
          </cell>
          <cell r="AQ69">
            <v>6596217.5546875</v>
          </cell>
          <cell r="AR69">
            <v>28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1014260</v>
          </cell>
          <cell r="AY69">
            <v>7610477.5546875</v>
          </cell>
          <cell r="AZ69">
            <v>527415</v>
          </cell>
          <cell r="BA69">
            <v>44100</v>
          </cell>
          <cell r="BB69">
            <v>0</v>
          </cell>
          <cell r="BC69">
            <v>0</v>
          </cell>
          <cell r="BD69">
            <v>0</v>
          </cell>
          <cell r="BK69">
            <v>7038963</v>
          </cell>
          <cell r="BN69">
            <v>0</v>
          </cell>
          <cell r="BO69">
            <v>7372390.575520833</v>
          </cell>
          <cell r="BP69">
            <v>-4155024.424479167</v>
          </cell>
          <cell r="BQ69" t="str">
            <v>050156612208</v>
          </cell>
          <cell r="BR69" t="str">
            <v>Active</v>
          </cell>
          <cell r="BS69" t="str">
            <v>Female</v>
          </cell>
          <cell r="BT69" t="str">
            <v/>
          </cell>
          <cell r="BU69">
            <v>0</v>
          </cell>
          <cell r="BV69">
            <v>0</v>
          </cell>
          <cell r="BW69">
            <v>100000</v>
          </cell>
        </row>
        <row r="70">
          <cell r="C70" t="str">
            <v>C16386</v>
          </cell>
          <cell r="D70" t="str">
            <v>Nguyễn Thị Hồng Thắm</v>
          </cell>
          <cell r="E70">
            <v>45638</v>
          </cell>
          <cell r="F70" t="str">
            <v>P6 - C.Box Auto Machine</v>
          </cell>
          <cell r="G70" t="str">
            <v>FACTORY A</v>
          </cell>
          <cell r="H70" t="str">
            <v>Normal worker</v>
          </cell>
          <cell r="I70" t="str">
            <v/>
          </cell>
          <cell r="J70" t="str">
            <v/>
          </cell>
          <cell r="K70">
            <v>5023000</v>
          </cell>
          <cell r="L70">
            <v>0</v>
          </cell>
          <cell r="M70">
            <v>0</v>
          </cell>
          <cell r="N70">
            <v>0</v>
          </cell>
          <cell r="O70">
            <v>5023000</v>
          </cell>
          <cell r="P70">
            <v>21</v>
          </cell>
          <cell r="Q70">
            <v>4057038</v>
          </cell>
          <cell r="R70">
            <v>3</v>
          </cell>
          <cell r="S70">
            <v>579577</v>
          </cell>
          <cell r="T70">
            <v>2</v>
          </cell>
          <cell r="U70">
            <v>386385</v>
          </cell>
          <cell r="V70">
            <v>193192.28571428571</v>
          </cell>
          <cell r="W70">
            <v>0</v>
          </cell>
          <cell r="X70">
            <v>0</v>
          </cell>
          <cell r="Y70">
            <v>4636615</v>
          </cell>
          <cell r="Z70">
            <v>0</v>
          </cell>
          <cell r="AA70">
            <v>0</v>
          </cell>
          <cell r="AB70">
            <v>200000</v>
          </cell>
          <cell r="AC70">
            <v>0</v>
          </cell>
          <cell r="AD70">
            <v>200000</v>
          </cell>
          <cell r="AE70">
            <v>0</v>
          </cell>
          <cell r="AF70">
            <v>0</v>
          </cell>
          <cell r="AG70">
            <v>0</v>
          </cell>
          <cell r="AH70">
            <v>396059</v>
          </cell>
          <cell r="AI70">
            <v>0</v>
          </cell>
          <cell r="AJ70">
            <v>0</v>
          </cell>
          <cell r="AK70">
            <v>4957200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36223.553571428572</v>
          </cell>
          <cell r="AQ70">
            <v>5268897.5535714282</v>
          </cell>
          <cell r="AR70">
            <v>16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579577</v>
          </cell>
          <cell r="AY70">
            <v>5848474.5535714282</v>
          </cell>
          <cell r="AZ70">
            <v>527415</v>
          </cell>
          <cell r="BA70">
            <v>44100</v>
          </cell>
          <cell r="BB70">
            <v>0</v>
          </cell>
          <cell r="BC70">
            <v>0</v>
          </cell>
          <cell r="BD70">
            <v>0</v>
          </cell>
          <cell r="BK70">
            <v>5276960</v>
          </cell>
          <cell r="BN70">
            <v>0</v>
          </cell>
          <cell r="BO70">
            <v>5755282.125</v>
          </cell>
          <cell r="BP70">
            <v>-5772132.875</v>
          </cell>
          <cell r="BQ70" t="str">
            <v>050126182111</v>
          </cell>
          <cell r="BR70" t="str">
            <v>Active</v>
          </cell>
          <cell r="BS70" t="str">
            <v>Female</v>
          </cell>
          <cell r="BT70" t="str">
            <v/>
          </cell>
          <cell r="BU70">
            <v>0</v>
          </cell>
          <cell r="BV70">
            <v>0</v>
          </cell>
          <cell r="BW70">
            <v>100000</v>
          </cell>
        </row>
        <row r="71">
          <cell r="C71" t="str">
            <v>C16389</v>
          </cell>
          <cell r="D71" t="str">
            <v>Niêng Thị Tẹ</v>
          </cell>
          <cell r="E71">
            <v>45645</v>
          </cell>
          <cell r="F71" t="str">
            <v>P6 - C.Box Auto Machine</v>
          </cell>
          <cell r="G71" t="str">
            <v>FACTORY A</v>
          </cell>
          <cell r="H71" t="str">
            <v>Normal worker</v>
          </cell>
          <cell r="I71" t="str">
            <v/>
          </cell>
          <cell r="J71" t="str">
            <v/>
          </cell>
          <cell r="K71">
            <v>5023000</v>
          </cell>
          <cell r="L71">
            <v>0</v>
          </cell>
          <cell r="M71">
            <v>0</v>
          </cell>
          <cell r="N71">
            <v>0</v>
          </cell>
          <cell r="O71">
            <v>5023000</v>
          </cell>
          <cell r="P71">
            <v>22.6</v>
          </cell>
          <cell r="Q71">
            <v>4366146</v>
          </cell>
          <cell r="R71">
            <v>3</v>
          </cell>
          <cell r="S71">
            <v>579577</v>
          </cell>
          <cell r="T71">
            <v>0.39999999999999858</v>
          </cell>
          <cell r="U71">
            <v>77277</v>
          </cell>
          <cell r="V71">
            <v>193192.30088495574</v>
          </cell>
          <cell r="W71">
            <v>0</v>
          </cell>
          <cell r="X71">
            <v>0</v>
          </cell>
          <cell r="Y71">
            <v>4945723</v>
          </cell>
          <cell r="Z71">
            <v>0</v>
          </cell>
          <cell r="AA71">
            <v>0</v>
          </cell>
          <cell r="AB71">
            <v>200000</v>
          </cell>
          <cell r="AC71">
            <v>0</v>
          </cell>
          <cell r="AD71">
            <v>200000</v>
          </cell>
          <cell r="AE71">
            <v>500000</v>
          </cell>
          <cell r="AF71">
            <v>0</v>
          </cell>
          <cell r="AG71">
            <v>400000</v>
          </cell>
          <cell r="AH71">
            <v>443623</v>
          </cell>
          <cell r="AI71">
            <v>0</v>
          </cell>
          <cell r="AJ71">
            <v>0</v>
          </cell>
          <cell r="AK71">
            <v>4891400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36223.556415929197</v>
          </cell>
          <cell r="AQ71">
            <v>6525569.5564159295</v>
          </cell>
          <cell r="AR71">
            <v>24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869365</v>
          </cell>
          <cell r="AY71">
            <v>7394934.5564159295</v>
          </cell>
          <cell r="AZ71">
            <v>527415</v>
          </cell>
          <cell r="BA71">
            <v>44100</v>
          </cell>
          <cell r="BB71">
            <v>0</v>
          </cell>
          <cell r="BC71">
            <v>0</v>
          </cell>
          <cell r="BD71">
            <v>0</v>
          </cell>
          <cell r="BK71">
            <v>6823420</v>
          </cell>
          <cell r="BN71">
            <v>0</v>
          </cell>
          <cell r="BO71">
            <v>7205146.4590707961</v>
          </cell>
          <cell r="BP71">
            <v>-4322268.5409292039</v>
          </cell>
          <cell r="BQ71" t="str">
            <v>050119623356</v>
          </cell>
          <cell r="BR71" t="str">
            <v>Active</v>
          </cell>
          <cell r="BS71" t="str">
            <v>Female</v>
          </cell>
          <cell r="BT71" t="str">
            <v/>
          </cell>
          <cell r="BU71">
            <v>0</v>
          </cell>
          <cell r="BV71">
            <v>0</v>
          </cell>
          <cell r="BW71">
            <v>100000</v>
          </cell>
        </row>
        <row r="72">
          <cell r="C72" t="str">
            <v>C16452</v>
          </cell>
          <cell r="D72" t="str">
            <v>Lý Thị Som</v>
          </cell>
          <cell r="E72">
            <v>45706</v>
          </cell>
          <cell r="F72" t="str">
            <v>P6 - C.Box Auto Machine</v>
          </cell>
          <cell r="G72" t="str">
            <v>FACTORY A</v>
          </cell>
          <cell r="H72" t="str">
            <v>Normal worker</v>
          </cell>
          <cell r="I72" t="str">
            <v/>
          </cell>
          <cell r="J72" t="str">
            <v/>
          </cell>
          <cell r="K72">
            <v>5023000</v>
          </cell>
          <cell r="L72">
            <v>0</v>
          </cell>
          <cell r="M72">
            <v>0</v>
          </cell>
          <cell r="N72">
            <v>0</v>
          </cell>
          <cell r="O72">
            <v>5023000</v>
          </cell>
          <cell r="P72">
            <v>24</v>
          </cell>
          <cell r="Q72">
            <v>4636615</v>
          </cell>
          <cell r="R72">
            <v>2</v>
          </cell>
          <cell r="S72">
            <v>386385</v>
          </cell>
          <cell r="T72">
            <v>0</v>
          </cell>
          <cell r="U72">
            <v>0</v>
          </cell>
          <cell r="V72">
            <v>193192.29166666666</v>
          </cell>
          <cell r="W72">
            <v>0</v>
          </cell>
          <cell r="X72">
            <v>0</v>
          </cell>
          <cell r="Y72">
            <v>5023000</v>
          </cell>
          <cell r="Z72">
            <v>0</v>
          </cell>
          <cell r="AA72">
            <v>0</v>
          </cell>
          <cell r="AB72">
            <v>200000</v>
          </cell>
          <cell r="AC72">
            <v>0</v>
          </cell>
          <cell r="AD72">
            <v>200000</v>
          </cell>
          <cell r="AE72">
            <v>500000</v>
          </cell>
          <cell r="AF72">
            <v>0</v>
          </cell>
          <cell r="AG72">
            <v>400000</v>
          </cell>
          <cell r="AH72">
            <v>461674</v>
          </cell>
          <cell r="AI72">
            <v>0</v>
          </cell>
          <cell r="AJ72">
            <v>0</v>
          </cell>
          <cell r="AK72">
            <v>4803667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36223.5546875</v>
          </cell>
          <cell r="AQ72">
            <v>6620897.5546875</v>
          </cell>
          <cell r="AR72">
            <v>24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869365</v>
          </cell>
          <cell r="AY72">
            <v>7490262.5546875</v>
          </cell>
          <cell r="AZ72">
            <v>527415</v>
          </cell>
          <cell r="BA72">
            <v>44100</v>
          </cell>
          <cell r="BB72">
            <v>0</v>
          </cell>
          <cell r="BC72">
            <v>0</v>
          </cell>
          <cell r="BD72">
            <v>0</v>
          </cell>
          <cell r="BK72">
            <v>6918748</v>
          </cell>
          <cell r="BN72">
            <v>0</v>
          </cell>
          <cell r="BO72">
            <v>7300474.4296875</v>
          </cell>
          <cell r="BP72">
            <v>-4226940.5703125</v>
          </cell>
          <cell r="BQ72" t="str">
            <v>050053921490</v>
          </cell>
          <cell r="BR72" t="str">
            <v>Active</v>
          </cell>
          <cell r="BS72" t="str">
            <v>Female</v>
          </cell>
          <cell r="BT72" t="str">
            <v/>
          </cell>
          <cell r="BU72">
            <v>0</v>
          </cell>
          <cell r="BV72">
            <v>0</v>
          </cell>
          <cell r="BW72">
            <v>100000</v>
          </cell>
        </row>
        <row r="73">
          <cell r="C73" t="str">
            <v>C16478</v>
          </cell>
          <cell r="D73" t="str">
            <v>Nguyễn Thị Quỳnh Như</v>
          </cell>
          <cell r="E73">
            <v>45715</v>
          </cell>
          <cell r="F73" t="str">
            <v>P6 - C.Box Auto Machine</v>
          </cell>
          <cell r="G73" t="str">
            <v>FACTORY A</v>
          </cell>
          <cell r="H73" t="str">
            <v>Normal worker</v>
          </cell>
          <cell r="I73" t="str">
            <v/>
          </cell>
          <cell r="J73" t="str">
            <v/>
          </cell>
          <cell r="K73">
            <v>5023000</v>
          </cell>
          <cell r="L73">
            <v>0</v>
          </cell>
          <cell r="M73">
            <v>0</v>
          </cell>
          <cell r="N73">
            <v>0</v>
          </cell>
          <cell r="O73">
            <v>5023000</v>
          </cell>
          <cell r="P73">
            <v>24</v>
          </cell>
          <cell r="Q73">
            <v>4636615</v>
          </cell>
          <cell r="R73">
            <v>2</v>
          </cell>
          <cell r="S73">
            <v>386385</v>
          </cell>
          <cell r="T73">
            <v>0</v>
          </cell>
          <cell r="U73">
            <v>0</v>
          </cell>
          <cell r="V73">
            <v>193192.29166666666</v>
          </cell>
          <cell r="W73">
            <v>0</v>
          </cell>
          <cell r="X73">
            <v>0</v>
          </cell>
          <cell r="Y73">
            <v>5023000</v>
          </cell>
          <cell r="Z73">
            <v>0</v>
          </cell>
          <cell r="AA73">
            <v>0</v>
          </cell>
          <cell r="AB73">
            <v>200000</v>
          </cell>
          <cell r="AC73">
            <v>0</v>
          </cell>
          <cell r="AD73">
            <v>200000</v>
          </cell>
          <cell r="AE73">
            <v>500000</v>
          </cell>
          <cell r="AF73">
            <v>0</v>
          </cell>
          <cell r="AG73">
            <v>400000</v>
          </cell>
          <cell r="AH73">
            <v>478792</v>
          </cell>
          <cell r="AI73">
            <v>0</v>
          </cell>
          <cell r="AJ73">
            <v>0</v>
          </cell>
          <cell r="AK73">
            <v>4803667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36223.5546875</v>
          </cell>
          <cell r="AQ73">
            <v>6638015.5546875</v>
          </cell>
          <cell r="AR73">
            <v>24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869365</v>
          </cell>
          <cell r="AY73">
            <v>7507380.5546875</v>
          </cell>
          <cell r="AZ73">
            <v>527415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K73">
            <v>6979966</v>
          </cell>
          <cell r="BN73">
            <v>0</v>
          </cell>
          <cell r="BO73">
            <v>7317592.4296875</v>
          </cell>
          <cell r="BP73">
            <v>-4209822.5703125</v>
          </cell>
          <cell r="BQ73" t="str">
            <v>050151733880</v>
          </cell>
          <cell r="BR73" t="str">
            <v>Active</v>
          </cell>
          <cell r="BS73" t="str">
            <v>Female</v>
          </cell>
          <cell r="BT73" t="str">
            <v/>
          </cell>
          <cell r="BU73">
            <v>0</v>
          </cell>
          <cell r="BV73">
            <v>0</v>
          </cell>
          <cell r="BW73">
            <v>100000</v>
          </cell>
        </row>
        <row r="74">
          <cell r="C74" t="str">
            <v>C3818</v>
          </cell>
          <cell r="D74" t="str">
            <v>Đặng Tân Xuyên</v>
          </cell>
          <cell r="E74">
            <v>40709</v>
          </cell>
          <cell r="F74" t="str">
            <v>P6 - C.Box Auto Machine</v>
          </cell>
          <cell r="G74" t="str">
            <v>FACTORY A</v>
          </cell>
          <cell r="H74" t="str">
            <v>Auto Machine operator-A</v>
          </cell>
          <cell r="I74" t="str">
            <v/>
          </cell>
          <cell r="J74" t="str">
            <v/>
          </cell>
          <cell r="K74">
            <v>5931000</v>
          </cell>
          <cell r="L74">
            <v>2500000</v>
          </cell>
          <cell r="M74">
            <v>0</v>
          </cell>
          <cell r="N74">
            <v>0</v>
          </cell>
          <cell r="O74">
            <v>8431000</v>
          </cell>
          <cell r="P74">
            <v>23.6</v>
          </cell>
          <cell r="Q74">
            <v>7652754</v>
          </cell>
          <cell r="R74">
            <v>2</v>
          </cell>
          <cell r="S74">
            <v>648538</v>
          </cell>
          <cell r="T74">
            <v>0.39999999999999858</v>
          </cell>
          <cell r="U74">
            <v>129708</v>
          </cell>
          <cell r="V74">
            <v>324269.23728813557</v>
          </cell>
          <cell r="W74">
            <v>0</v>
          </cell>
          <cell r="X74">
            <v>0</v>
          </cell>
          <cell r="Y74">
            <v>8301292</v>
          </cell>
          <cell r="Z74">
            <v>0</v>
          </cell>
          <cell r="AA74">
            <v>0</v>
          </cell>
          <cell r="AB74">
            <v>200000</v>
          </cell>
          <cell r="AC74">
            <v>0</v>
          </cell>
          <cell r="AD74">
            <v>200000</v>
          </cell>
          <cell r="AE74">
            <v>500000</v>
          </cell>
          <cell r="AF74">
            <v>882000</v>
          </cell>
          <cell r="AG74">
            <v>400000</v>
          </cell>
          <cell r="AH74">
            <v>485559</v>
          </cell>
          <cell r="AI74">
            <v>0</v>
          </cell>
          <cell r="AJ74">
            <v>0</v>
          </cell>
          <cell r="AK74">
            <v>8431000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10768851</v>
          </cell>
          <cell r="AR74">
            <v>28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1702413</v>
          </cell>
          <cell r="AY74">
            <v>12471264</v>
          </cell>
          <cell r="AZ74">
            <v>885255</v>
          </cell>
          <cell r="BA74">
            <v>44100</v>
          </cell>
          <cell r="BB74">
            <v>0</v>
          </cell>
          <cell r="BC74">
            <v>0</v>
          </cell>
          <cell r="BD74">
            <v>0</v>
          </cell>
          <cell r="BK74">
            <v>11541909</v>
          </cell>
          <cell r="BN74">
            <v>1</v>
          </cell>
          <cell r="BO74">
            <v>12003793.330508474</v>
          </cell>
          <cell r="BP74">
            <v>-4281461.6694915257</v>
          </cell>
          <cell r="BQ74" t="str">
            <v>050041029258</v>
          </cell>
          <cell r="BR74" t="str">
            <v>Active</v>
          </cell>
          <cell r="BS74" t="str">
            <v>Male</v>
          </cell>
          <cell r="BT74" t="str">
            <v/>
          </cell>
          <cell r="BU74">
            <v>0</v>
          </cell>
          <cell r="BV74">
            <v>0</v>
          </cell>
          <cell r="BW74">
            <v>100000</v>
          </cell>
        </row>
        <row r="75">
          <cell r="C75" t="str">
            <v>C5862</v>
          </cell>
          <cell r="D75" t="str">
            <v>Hồ Thị Đặng Hồng Tươi</v>
          </cell>
          <cell r="E75">
            <v>41505</v>
          </cell>
          <cell r="F75" t="str">
            <v>P6 - C.Box Auto Machine</v>
          </cell>
          <cell r="G75" t="str">
            <v>FACTORY A</v>
          </cell>
          <cell r="H75" t="str">
            <v>Box Positioning worker</v>
          </cell>
          <cell r="I75" t="str">
            <v/>
          </cell>
          <cell r="J75" t="str">
            <v/>
          </cell>
          <cell r="K75">
            <v>5931000</v>
          </cell>
          <cell r="L75">
            <v>200000</v>
          </cell>
          <cell r="M75">
            <v>0</v>
          </cell>
          <cell r="N75">
            <v>0</v>
          </cell>
          <cell r="O75">
            <v>6131000</v>
          </cell>
          <cell r="P75">
            <v>23.7</v>
          </cell>
          <cell r="Q75">
            <v>5588642</v>
          </cell>
          <cell r="R75">
            <v>2</v>
          </cell>
          <cell r="S75">
            <v>471615</v>
          </cell>
          <cell r="T75">
            <v>0.30000000000000071</v>
          </cell>
          <cell r="U75">
            <v>70742</v>
          </cell>
          <cell r="V75">
            <v>235807.67932489453</v>
          </cell>
          <cell r="W75">
            <v>0</v>
          </cell>
          <cell r="X75">
            <v>0</v>
          </cell>
          <cell r="Y75">
            <v>6060257</v>
          </cell>
          <cell r="Z75">
            <v>0</v>
          </cell>
          <cell r="AA75">
            <v>0</v>
          </cell>
          <cell r="AB75">
            <v>200000</v>
          </cell>
          <cell r="AC75">
            <v>0</v>
          </cell>
          <cell r="AD75">
            <v>200000</v>
          </cell>
          <cell r="AE75">
            <v>500000</v>
          </cell>
          <cell r="AF75">
            <v>0</v>
          </cell>
          <cell r="AG75">
            <v>400000</v>
          </cell>
          <cell r="AH75">
            <v>485559</v>
          </cell>
          <cell r="AI75">
            <v>0</v>
          </cell>
          <cell r="AJ75">
            <v>0</v>
          </cell>
          <cell r="AK75">
            <v>6131000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44213.939873417723</v>
          </cell>
          <cell r="AQ75">
            <v>7690029.9398734178</v>
          </cell>
          <cell r="AR75">
            <v>24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1061135</v>
          </cell>
          <cell r="AY75">
            <v>8751164.9398734178</v>
          </cell>
          <cell r="AZ75">
            <v>643755</v>
          </cell>
          <cell r="BA75">
            <v>44100</v>
          </cell>
          <cell r="BB75">
            <v>0</v>
          </cell>
          <cell r="BC75">
            <v>0</v>
          </cell>
          <cell r="BD75">
            <v>0</v>
          </cell>
          <cell r="BK75">
            <v>8063310</v>
          </cell>
          <cell r="BN75">
            <v>0</v>
          </cell>
          <cell r="BO75">
            <v>8497452.9778481014</v>
          </cell>
          <cell r="BP75">
            <v>-3146302.0221518986</v>
          </cell>
          <cell r="BQ75" t="str">
            <v>050040875872</v>
          </cell>
          <cell r="BR75" t="str">
            <v>Active</v>
          </cell>
          <cell r="BS75" t="str">
            <v>Female</v>
          </cell>
          <cell r="BT75" t="str">
            <v/>
          </cell>
          <cell r="BU75">
            <v>0</v>
          </cell>
          <cell r="BV75">
            <v>0</v>
          </cell>
          <cell r="BW75">
            <v>100000</v>
          </cell>
        </row>
        <row r="76">
          <cell r="C76" t="str">
            <v>C6572</v>
          </cell>
          <cell r="D76" t="str">
            <v>Đỗ Thị Thùy Giang</v>
          </cell>
          <cell r="E76">
            <v>42609</v>
          </cell>
          <cell r="F76" t="str">
            <v>P6 - C.Box Auto Machine</v>
          </cell>
          <cell r="G76" t="str">
            <v>FACTORY A</v>
          </cell>
          <cell r="H76" t="str">
            <v>Box Positioning worker</v>
          </cell>
          <cell r="I76" t="str">
            <v/>
          </cell>
          <cell r="J76" t="str">
            <v/>
          </cell>
          <cell r="K76">
            <v>5931000</v>
          </cell>
          <cell r="L76">
            <v>200000</v>
          </cell>
          <cell r="M76">
            <v>0</v>
          </cell>
          <cell r="N76">
            <v>0</v>
          </cell>
          <cell r="O76">
            <v>6131000</v>
          </cell>
          <cell r="P76">
            <v>22.9</v>
          </cell>
          <cell r="Q76">
            <v>5399996</v>
          </cell>
          <cell r="R76">
            <v>3</v>
          </cell>
          <cell r="S76">
            <v>707423</v>
          </cell>
          <cell r="T76">
            <v>0.10000000000000142</v>
          </cell>
          <cell r="U76">
            <v>23581</v>
          </cell>
          <cell r="V76">
            <v>235807.68558951968</v>
          </cell>
          <cell r="W76">
            <v>0</v>
          </cell>
          <cell r="X76">
            <v>0</v>
          </cell>
          <cell r="Y76">
            <v>6107419</v>
          </cell>
          <cell r="Z76">
            <v>0</v>
          </cell>
          <cell r="AA76">
            <v>0</v>
          </cell>
          <cell r="AB76">
            <v>200000</v>
          </cell>
          <cell r="AC76">
            <v>0</v>
          </cell>
          <cell r="AD76">
            <v>200000</v>
          </cell>
          <cell r="AE76">
            <v>500000</v>
          </cell>
          <cell r="AF76">
            <v>0</v>
          </cell>
          <cell r="AG76">
            <v>400000</v>
          </cell>
          <cell r="AH76">
            <v>471244</v>
          </cell>
          <cell r="AI76">
            <v>0</v>
          </cell>
          <cell r="AJ76">
            <v>0</v>
          </cell>
          <cell r="AK76">
            <v>6131000</v>
          </cell>
          <cell r="AL76">
            <v>100000</v>
          </cell>
          <cell r="AM76">
            <v>0</v>
          </cell>
          <cell r="AN76">
            <v>0</v>
          </cell>
          <cell r="AO76">
            <v>0</v>
          </cell>
          <cell r="AP76">
            <v>44213.94104803494</v>
          </cell>
          <cell r="AQ76">
            <v>7822876.9410480354</v>
          </cell>
          <cell r="AR76">
            <v>24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1061135</v>
          </cell>
          <cell r="AY76">
            <v>8884011.9410480354</v>
          </cell>
          <cell r="AZ76">
            <v>643755</v>
          </cell>
          <cell r="BA76">
            <v>44100</v>
          </cell>
          <cell r="BB76">
            <v>0</v>
          </cell>
          <cell r="BC76">
            <v>0</v>
          </cell>
          <cell r="BD76">
            <v>0</v>
          </cell>
          <cell r="BK76">
            <v>8196157</v>
          </cell>
          <cell r="BN76">
            <v>0</v>
          </cell>
          <cell r="BO76">
            <v>8630299.9978165943</v>
          </cell>
          <cell r="BP76">
            <v>-3013455.0021834057</v>
          </cell>
          <cell r="BQ76" t="str">
            <v>050070193865</v>
          </cell>
          <cell r="BR76" t="str">
            <v>Active</v>
          </cell>
          <cell r="BS76" t="str">
            <v>Female</v>
          </cell>
          <cell r="BT76" t="str">
            <v/>
          </cell>
          <cell r="BU76">
            <v>0</v>
          </cell>
          <cell r="BV76">
            <v>0</v>
          </cell>
          <cell r="BW76">
            <v>100000</v>
          </cell>
        </row>
        <row r="77">
          <cell r="C77" t="str">
            <v>C9525</v>
          </cell>
          <cell r="D77" t="str">
            <v>Phạm Hồng Phong</v>
          </cell>
          <cell r="E77">
            <v>42979</v>
          </cell>
          <cell r="F77" t="str">
            <v>P6 - C.Box Auto Machine</v>
          </cell>
          <cell r="G77" t="str">
            <v>FACTORY A</v>
          </cell>
          <cell r="H77" t="str">
            <v>Auto Machine operator-B</v>
          </cell>
          <cell r="I77" t="str">
            <v/>
          </cell>
          <cell r="J77" t="str">
            <v/>
          </cell>
          <cell r="K77">
            <v>5931000</v>
          </cell>
          <cell r="L77">
            <v>2300000</v>
          </cell>
          <cell r="M77">
            <v>0</v>
          </cell>
          <cell r="N77">
            <v>0</v>
          </cell>
          <cell r="O77">
            <v>8231000</v>
          </cell>
          <cell r="P77">
            <v>22.8</v>
          </cell>
          <cell r="Q77">
            <v>7217954</v>
          </cell>
          <cell r="R77">
            <v>3</v>
          </cell>
          <cell r="S77">
            <v>949731</v>
          </cell>
          <cell r="T77">
            <v>0.19999999999999929</v>
          </cell>
          <cell r="U77">
            <v>63315</v>
          </cell>
          <cell r="V77">
            <v>316576.9298245614</v>
          </cell>
          <cell r="W77">
            <v>0</v>
          </cell>
          <cell r="X77">
            <v>0</v>
          </cell>
          <cell r="Y77">
            <v>8167685</v>
          </cell>
          <cell r="Z77">
            <v>0</v>
          </cell>
          <cell r="AA77">
            <v>0</v>
          </cell>
          <cell r="AB77">
            <v>200000</v>
          </cell>
          <cell r="AC77">
            <v>0</v>
          </cell>
          <cell r="AD77">
            <v>200000</v>
          </cell>
          <cell r="AE77">
            <v>500000</v>
          </cell>
          <cell r="AF77">
            <v>0</v>
          </cell>
          <cell r="AG77">
            <v>400000</v>
          </cell>
          <cell r="AH77">
            <v>411507</v>
          </cell>
          <cell r="AI77">
            <v>0</v>
          </cell>
          <cell r="AJ77">
            <v>0</v>
          </cell>
          <cell r="AK77">
            <v>8231000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9679192</v>
          </cell>
          <cell r="AR77">
            <v>24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1424596</v>
          </cell>
          <cell r="AY77">
            <v>11103788</v>
          </cell>
          <cell r="AZ77">
            <v>864255</v>
          </cell>
          <cell r="BA77">
            <v>44100</v>
          </cell>
          <cell r="BB77">
            <v>0</v>
          </cell>
          <cell r="BC77">
            <v>0</v>
          </cell>
          <cell r="BD77">
            <v>0</v>
          </cell>
          <cell r="BK77">
            <v>10195433</v>
          </cell>
          <cell r="BN77">
            <v>0</v>
          </cell>
          <cell r="BO77">
            <v>10728922.789473685</v>
          </cell>
          <cell r="BP77">
            <v>-1135332.2105263155</v>
          </cell>
          <cell r="BQ77" t="str">
            <v>050081198648</v>
          </cell>
          <cell r="BR77" t="str">
            <v>Active</v>
          </cell>
          <cell r="BS77" t="str">
            <v>Male</v>
          </cell>
          <cell r="BT77" t="str">
            <v/>
          </cell>
          <cell r="BU77">
            <v>0</v>
          </cell>
          <cell r="BV77">
            <v>0</v>
          </cell>
          <cell r="BW77">
            <v>100000</v>
          </cell>
        </row>
        <row r="78">
          <cell r="C78" t="str">
            <v>C10662</v>
          </cell>
          <cell r="D78" t="str">
            <v>Nguyễn Thị Long</v>
          </cell>
          <cell r="E78">
            <v>43595</v>
          </cell>
          <cell r="F78" t="str">
            <v>P6 - C.Box Body</v>
          </cell>
          <cell r="G78" t="str">
            <v>FACTORY A</v>
          </cell>
          <cell r="H78" t="str">
            <v>Normal Worker</v>
          </cell>
          <cell r="I78" t="str">
            <v/>
          </cell>
          <cell r="J78" t="str">
            <v/>
          </cell>
          <cell r="K78">
            <v>5931000</v>
          </cell>
          <cell r="L78">
            <v>0</v>
          </cell>
          <cell r="M78">
            <v>0</v>
          </cell>
          <cell r="N78">
            <v>0</v>
          </cell>
          <cell r="O78">
            <v>5931000</v>
          </cell>
          <cell r="P78">
            <v>24</v>
          </cell>
          <cell r="Q78">
            <v>5474769</v>
          </cell>
          <cell r="R78">
            <v>2</v>
          </cell>
          <cell r="S78">
            <v>456231</v>
          </cell>
          <cell r="T78">
            <v>0</v>
          </cell>
          <cell r="U78">
            <v>0</v>
          </cell>
          <cell r="V78">
            <v>228115.375</v>
          </cell>
          <cell r="W78">
            <v>0</v>
          </cell>
          <cell r="X78">
            <v>0</v>
          </cell>
          <cell r="Y78">
            <v>5931000</v>
          </cell>
          <cell r="Z78">
            <v>0</v>
          </cell>
          <cell r="AA78">
            <v>0</v>
          </cell>
          <cell r="AB78">
            <v>200000</v>
          </cell>
          <cell r="AC78">
            <v>0</v>
          </cell>
          <cell r="AD78">
            <v>200000</v>
          </cell>
          <cell r="AE78">
            <v>500000</v>
          </cell>
          <cell r="AF78">
            <v>0</v>
          </cell>
          <cell r="AG78">
            <v>400000</v>
          </cell>
          <cell r="AH78">
            <v>424414</v>
          </cell>
          <cell r="AI78">
            <v>0</v>
          </cell>
          <cell r="AJ78">
            <v>0</v>
          </cell>
          <cell r="AK78">
            <v>5931000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42771.6328125</v>
          </cell>
          <cell r="AQ78">
            <v>7498185.6328125</v>
          </cell>
          <cell r="AR78">
            <v>24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1026519</v>
          </cell>
          <cell r="AY78">
            <v>8524704.6328125</v>
          </cell>
          <cell r="AZ78">
            <v>622755</v>
          </cell>
          <cell r="BA78">
            <v>44100</v>
          </cell>
          <cell r="BB78">
            <v>0</v>
          </cell>
          <cell r="BC78">
            <v>0</v>
          </cell>
          <cell r="BD78">
            <v>0</v>
          </cell>
          <cell r="BK78">
            <v>7857850</v>
          </cell>
          <cell r="BN78">
            <v>0</v>
          </cell>
          <cell r="BO78">
            <v>8282531.7578125</v>
          </cell>
          <cell r="BP78">
            <v>-3340223.2421875</v>
          </cell>
          <cell r="BQ78" t="str">
            <v>050020209851</v>
          </cell>
          <cell r="BR78" t="str">
            <v>Active</v>
          </cell>
          <cell r="BS78" t="str">
            <v>Female</v>
          </cell>
          <cell r="BT78" t="str">
            <v/>
          </cell>
          <cell r="BU78">
            <v>0</v>
          </cell>
          <cell r="BV78">
            <v>0</v>
          </cell>
          <cell r="BW78">
            <v>100000</v>
          </cell>
        </row>
        <row r="79">
          <cell r="C79" t="str">
            <v>C11070</v>
          </cell>
          <cell r="D79" t="str">
            <v>Rah Lan Xiên</v>
          </cell>
          <cell r="E79">
            <v>43659</v>
          </cell>
          <cell r="F79" t="str">
            <v>P6 - C.Box Body</v>
          </cell>
          <cell r="G79" t="str">
            <v>FACTORY A</v>
          </cell>
          <cell r="H79" t="str">
            <v>Box Positioning worker</v>
          </cell>
          <cell r="I79" t="str">
            <v/>
          </cell>
          <cell r="J79" t="str">
            <v/>
          </cell>
          <cell r="K79">
            <v>5931000</v>
          </cell>
          <cell r="L79">
            <v>200000</v>
          </cell>
          <cell r="M79">
            <v>0</v>
          </cell>
          <cell r="N79">
            <v>0</v>
          </cell>
          <cell r="O79">
            <v>6131000</v>
          </cell>
          <cell r="P79">
            <v>24</v>
          </cell>
          <cell r="Q79">
            <v>5659385</v>
          </cell>
          <cell r="R79">
            <v>2</v>
          </cell>
          <cell r="S79">
            <v>471615</v>
          </cell>
          <cell r="T79">
            <v>0</v>
          </cell>
          <cell r="U79">
            <v>0</v>
          </cell>
          <cell r="V79">
            <v>235807.70833333334</v>
          </cell>
          <cell r="W79">
            <v>0</v>
          </cell>
          <cell r="X79">
            <v>0</v>
          </cell>
          <cell r="Y79">
            <v>6131000</v>
          </cell>
          <cell r="Z79">
            <v>0</v>
          </cell>
          <cell r="AA79">
            <v>0</v>
          </cell>
          <cell r="AB79">
            <v>200000</v>
          </cell>
          <cell r="AC79">
            <v>0</v>
          </cell>
          <cell r="AD79">
            <v>200000</v>
          </cell>
          <cell r="AE79">
            <v>500000</v>
          </cell>
          <cell r="AF79">
            <v>0</v>
          </cell>
          <cell r="AG79">
            <v>400000</v>
          </cell>
          <cell r="AH79">
            <v>424166</v>
          </cell>
          <cell r="AI79">
            <v>0</v>
          </cell>
          <cell r="AJ79">
            <v>0</v>
          </cell>
          <cell r="AK79">
            <v>6131000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44213.9453125</v>
          </cell>
          <cell r="AQ79">
            <v>7699379.9453125</v>
          </cell>
          <cell r="AR79">
            <v>24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1061135</v>
          </cell>
          <cell r="AY79">
            <v>8760514.9453125</v>
          </cell>
          <cell r="AZ79">
            <v>643755</v>
          </cell>
          <cell r="BA79">
            <v>44100</v>
          </cell>
          <cell r="BB79">
            <v>0</v>
          </cell>
          <cell r="BC79">
            <v>0</v>
          </cell>
          <cell r="BD79">
            <v>0</v>
          </cell>
          <cell r="BK79">
            <v>8072660</v>
          </cell>
          <cell r="BN79">
            <v>0</v>
          </cell>
          <cell r="BO79">
            <v>8506803.0703125</v>
          </cell>
          <cell r="BP79">
            <v>-3136951.9296875</v>
          </cell>
          <cell r="BQ79" t="str">
            <v>050109871475</v>
          </cell>
          <cell r="BR79" t="str">
            <v>Active</v>
          </cell>
          <cell r="BS79" t="str">
            <v>Female</v>
          </cell>
          <cell r="BT79" t="str">
            <v/>
          </cell>
          <cell r="BU79">
            <v>0</v>
          </cell>
          <cell r="BV79">
            <v>0</v>
          </cell>
          <cell r="BW79">
            <v>100000</v>
          </cell>
        </row>
        <row r="80">
          <cell r="C80" t="str">
            <v>C11698</v>
          </cell>
          <cell r="D80" t="str">
            <v>Nguyễn Thị Kim Loan</v>
          </cell>
          <cell r="E80">
            <v>43810</v>
          </cell>
          <cell r="F80" t="str">
            <v>P6 - C.Box Body</v>
          </cell>
          <cell r="G80" t="str">
            <v>FACTORY A</v>
          </cell>
          <cell r="H80" t="str">
            <v>Box Positioning worker</v>
          </cell>
          <cell r="I80" t="str">
            <v/>
          </cell>
          <cell r="J80" t="str">
            <v/>
          </cell>
          <cell r="K80">
            <v>5931000</v>
          </cell>
          <cell r="L80">
            <v>200000</v>
          </cell>
          <cell r="M80">
            <v>0</v>
          </cell>
          <cell r="N80">
            <v>0</v>
          </cell>
          <cell r="O80">
            <v>6131000</v>
          </cell>
          <cell r="P80">
            <v>23</v>
          </cell>
          <cell r="Q80">
            <v>5423577</v>
          </cell>
          <cell r="R80">
            <v>3</v>
          </cell>
          <cell r="S80">
            <v>707423</v>
          </cell>
          <cell r="T80">
            <v>0</v>
          </cell>
          <cell r="U80">
            <v>0</v>
          </cell>
          <cell r="V80">
            <v>235807.69565217392</v>
          </cell>
          <cell r="W80">
            <v>0</v>
          </cell>
          <cell r="X80">
            <v>0</v>
          </cell>
          <cell r="Y80">
            <v>6131000</v>
          </cell>
          <cell r="Z80">
            <v>0</v>
          </cell>
          <cell r="AA80">
            <v>0</v>
          </cell>
          <cell r="AB80">
            <v>200000</v>
          </cell>
          <cell r="AC80">
            <v>0</v>
          </cell>
          <cell r="AD80">
            <v>200000</v>
          </cell>
          <cell r="AE80">
            <v>500000</v>
          </cell>
          <cell r="AF80">
            <v>0</v>
          </cell>
          <cell r="AG80">
            <v>400000</v>
          </cell>
          <cell r="AH80">
            <v>441932</v>
          </cell>
          <cell r="AI80">
            <v>0</v>
          </cell>
          <cell r="AJ80">
            <v>0</v>
          </cell>
          <cell r="AK80">
            <v>6131000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44213.942934782608</v>
          </cell>
          <cell r="AQ80">
            <v>7717145.9429347822</v>
          </cell>
          <cell r="AR80">
            <v>28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1237990</v>
          </cell>
          <cell r="AY80">
            <v>8955135.9429347813</v>
          </cell>
          <cell r="AZ80">
            <v>643755</v>
          </cell>
          <cell r="BA80">
            <v>44100</v>
          </cell>
          <cell r="BB80">
            <v>0</v>
          </cell>
          <cell r="BC80">
            <v>0</v>
          </cell>
          <cell r="BD80">
            <v>0</v>
          </cell>
          <cell r="BK80">
            <v>8267281</v>
          </cell>
          <cell r="BN80">
            <v>0</v>
          </cell>
          <cell r="BO80">
            <v>8642472.8777173907</v>
          </cell>
          <cell r="BP80">
            <v>-3001282.1222826093</v>
          </cell>
          <cell r="BQ80" t="str">
            <v>050114710420</v>
          </cell>
          <cell r="BR80" t="str">
            <v>Active</v>
          </cell>
          <cell r="BS80" t="str">
            <v>Female</v>
          </cell>
          <cell r="BT80" t="str">
            <v/>
          </cell>
          <cell r="BU80">
            <v>0</v>
          </cell>
          <cell r="BV80">
            <v>0</v>
          </cell>
          <cell r="BW80">
            <v>100000</v>
          </cell>
        </row>
        <row r="81">
          <cell r="C81" t="str">
            <v>C11773</v>
          </cell>
          <cell r="D81" t="str">
            <v>Lê Thị Kim Oanh</v>
          </cell>
          <cell r="E81">
            <v>43868</v>
          </cell>
          <cell r="F81" t="str">
            <v>P6 - C.Box Body</v>
          </cell>
          <cell r="G81" t="str">
            <v>FACTORY A</v>
          </cell>
          <cell r="H81" t="str">
            <v>Normal worker</v>
          </cell>
          <cell r="I81" t="str">
            <v/>
          </cell>
          <cell r="J81" t="str">
            <v/>
          </cell>
          <cell r="K81">
            <v>5931000</v>
          </cell>
          <cell r="L81">
            <v>0</v>
          </cell>
          <cell r="M81">
            <v>0</v>
          </cell>
          <cell r="N81">
            <v>0</v>
          </cell>
          <cell r="O81">
            <v>5931000</v>
          </cell>
          <cell r="P81">
            <v>24</v>
          </cell>
          <cell r="Q81">
            <v>5474769</v>
          </cell>
          <cell r="R81">
            <v>2</v>
          </cell>
          <cell r="S81">
            <v>456231</v>
          </cell>
          <cell r="T81">
            <v>0</v>
          </cell>
          <cell r="U81">
            <v>0</v>
          </cell>
          <cell r="V81">
            <v>228115.375</v>
          </cell>
          <cell r="W81">
            <v>0</v>
          </cell>
          <cell r="X81">
            <v>0</v>
          </cell>
          <cell r="Y81">
            <v>5931000</v>
          </cell>
          <cell r="Z81">
            <v>0</v>
          </cell>
          <cell r="AA81">
            <v>0</v>
          </cell>
          <cell r="AB81">
            <v>200000</v>
          </cell>
          <cell r="AC81">
            <v>0</v>
          </cell>
          <cell r="AD81">
            <v>200000</v>
          </cell>
          <cell r="AE81">
            <v>500000</v>
          </cell>
          <cell r="AF81">
            <v>0</v>
          </cell>
          <cell r="AG81">
            <v>400000</v>
          </cell>
          <cell r="AH81">
            <v>443879</v>
          </cell>
          <cell r="AI81">
            <v>0</v>
          </cell>
          <cell r="AJ81">
            <v>0</v>
          </cell>
          <cell r="AK81">
            <v>5931000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42771.6328125</v>
          </cell>
          <cell r="AQ81">
            <v>7517650.6328125</v>
          </cell>
          <cell r="AR81">
            <v>28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1197606</v>
          </cell>
          <cell r="AY81">
            <v>8715256.6328125</v>
          </cell>
          <cell r="AZ81">
            <v>622755</v>
          </cell>
          <cell r="BA81">
            <v>44100</v>
          </cell>
          <cell r="BB81">
            <v>0</v>
          </cell>
          <cell r="BC81">
            <v>0</v>
          </cell>
          <cell r="BD81">
            <v>0</v>
          </cell>
          <cell r="BK81">
            <v>8048402</v>
          </cell>
          <cell r="BN81">
            <v>0</v>
          </cell>
          <cell r="BO81">
            <v>8416054.4453125</v>
          </cell>
          <cell r="BP81">
            <v>-3206700.5546875</v>
          </cell>
          <cell r="BQ81" t="str">
            <v>050055723084</v>
          </cell>
          <cell r="BR81" t="str">
            <v>Active</v>
          </cell>
          <cell r="BS81" t="str">
            <v>Female</v>
          </cell>
          <cell r="BT81" t="str">
            <v/>
          </cell>
          <cell r="BU81">
            <v>0</v>
          </cell>
          <cell r="BV81">
            <v>0</v>
          </cell>
          <cell r="BW81">
            <v>100000</v>
          </cell>
        </row>
        <row r="82">
          <cell r="C82" t="str">
            <v>C13324</v>
          </cell>
          <cell r="D82" t="str">
            <v>Hồ Thị Nghĩa</v>
          </cell>
          <cell r="E82">
            <v>44256</v>
          </cell>
          <cell r="F82" t="str">
            <v>P6 - C.Box Body</v>
          </cell>
          <cell r="G82" t="str">
            <v>FACTORY A</v>
          </cell>
          <cell r="H82" t="str">
            <v>Normal worker</v>
          </cell>
          <cell r="I82" t="str">
            <v/>
          </cell>
          <cell r="J82" t="str">
            <v/>
          </cell>
          <cell r="K82">
            <v>5931000</v>
          </cell>
          <cell r="L82">
            <v>0</v>
          </cell>
          <cell r="M82">
            <v>0</v>
          </cell>
          <cell r="N82">
            <v>0</v>
          </cell>
          <cell r="O82">
            <v>5931000</v>
          </cell>
          <cell r="P82">
            <v>24</v>
          </cell>
          <cell r="Q82">
            <v>5474769</v>
          </cell>
          <cell r="R82">
            <v>2</v>
          </cell>
          <cell r="S82">
            <v>456231</v>
          </cell>
          <cell r="T82">
            <v>0</v>
          </cell>
          <cell r="U82">
            <v>0</v>
          </cell>
          <cell r="V82">
            <v>228115.375</v>
          </cell>
          <cell r="W82">
            <v>0</v>
          </cell>
          <cell r="X82">
            <v>0</v>
          </cell>
          <cell r="Y82">
            <v>5931000</v>
          </cell>
          <cell r="Z82">
            <v>0</v>
          </cell>
          <cell r="AA82">
            <v>0</v>
          </cell>
          <cell r="AB82">
            <v>200000</v>
          </cell>
          <cell r="AC82">
            <v>0</v>
          </cell>
          <cell r="AD82">
            <v>200000</v>
          </cell>
          <cell r="AE82">
            <v>500000</v>
          </cell>
          <cell r="AF82">
            <v>0</v>
          </cell>
          <cell r="AG82">
            <v>150000</v>
          </cell>
          <cell r="AH82">
            <v>0</v>
          </cell>
          <cell r="AI82">
            <v>0</v>
          </cell>
          <cell r="AJ82">
            <v>0</v>
          </cell>
          <cell r="AK82">
            <v>5931000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42771.6328125</v>
          </cell>
          <cell r="AQ82">
            <v>6823771.6328125</v>
          </cell>
          <cell r="AR82">
            <v>28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1197606</v>
          </cell>
          <cell r="AY82">
            <v>8021377.6328125</v>
          </cell>
          <cell r="AZ82">
            <v>622755</v>
          </cell>
          <cell r="BA82">
            <v>44100</v>
          </cell>
          <cell r="BB82">
            <v>0</v>
          </cell>
          <cell r="BC82">
            <v>0</v>
          </cell>
          <cell r="BD82">
            <v>0</v>
          </cell>
          <cell r="BK82">
            <v>7354523</v>
          </cell>
          <cell r="BN82">
            <v>0</v>
          </cell>
          <cell r="BO82">
            <v>7722175.4453125</v>
          </cell>
          <cell r="BP82">
            <v>-3900579.5546875</v>
          </cell>
          <cell r="BQ82" t="str">
            <v>050127944072</v>
          </cell>
          <cell r="BR82" t="str">
            <v>Active</v>
          </cell>
          <cell r="BS82" t="str">
            <v>Female</v>
          </cell>
          <cell r="BT82" t="str">
            <v/>
          </cell>
          <cell r="BU82">
            <v>0</v>
          </cell>
          <cell r="BV82">
            <v>0</v>
          </cell>
          <cell r="BW82">
            <v>100000</v>
          </cell>
        </row>
        <row r="83">
          <cell r="C83" t="str">
            <v>C14511</v>
          </cell>
          <cell r="D83" t="str">
            <v>Thị Thư</v>
          </cell>
          <cell r="E83">
            <v>44609</v>
          </cell>
          <cell r="F83" t="str">
            <v>P6 - C.Box Body</v>
          </cell>
          <cell r="G83" t="str">
            <v>FACTORY A</v>
          </cell>
          <cell r="H83" t="str">
            <v>Box Positioning worker</v>
          </cell>
          <cell r="I83" t="str">
            <v/>
          </cell>
          <cell r="J83" t="str">
            <v/>
          </cell>
          <cell r="K83">
            <v>5931000</v>
          </cell>
          <cell r="L83">
            <v>200000</v>
          </cell>
          <cell r="M83">
            <v>0</v>
          </cell>
          <cell r="N83">
            <v>0</v>
          </cell>
          <cell r="O83">
            <v>6131000</v>
          </cell>
          <cell r="P83">
            <v>23</v>
          </cell>
          <cell r="Q83">
            <v>5423577</v>
          </cell>
          <cell r="R83">
            <v>3</v>
          </cell>
          <cell r="S83">
            <v>707423</v>
          </cell>
          <cell r="T83">
            <v>0</v>
          </cell>
          <cell r="U83">
            <v>0</v>
          </cell>
          <cell r="V83">
            <v>235807.69565217392</v>
          </cell>
          <cell r="W83">
            <v>0</v>
          </cell>
          <cell r="X83">
            <v>0</v>
          </cell>
          <cell r="Y83">
            <v>6131000</v>
          </cell>
          <cell r="Z83">
            <v>0</v>
          </cell>
          <cell r="AA83">
            <v>0</v>
          </cell>
          <cell r="AB83">
            <v>200000</v>
          </cell>
          <cell r="AC83">
            <v>0</v>
          </cell>
          <cell r="AD83">
            <v>200000</v>
          </cell>
          <cell r="AE83">
            <v>500000</v>
          </cell>
          <cell r="AF83">
            <v>0</v>
          </cell>
          <cell r="AG83">
            <v>400000</v>
          </cell>
          <cell r="AH83">
            <v>433304</v>
          </cell>
          <cell r="AI83">
            <v>0</v>
          </cell>
          <cell r="AJ83">
            <v>0</v>
          </cell>
          <cell r="AK83">
            <v>6053667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44213.942934782608</v>
          </cell>
          <cell r="AQ83">
            <v>7708517.9429347822</v>
          </cell>
          <cell r="AR83">
            <v>20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884279</v>
          </cell>
          <cell r="AY83">
            <v>8592796.9429347813</v>
          </cell>
          <cell r="AZ83">
            <v>643755</v>
          </cell>
          <cell r="BA83">
            <v>44100</v>
          </cell>
          <cell r="BB83">
            <v>0</v>
          </cell>
          <cell r="BC83">
            <v>0</v>
          </cell>
          <cell r="BD83">
            <v>0</v>
          </cell>
          <cell r="BK83">
            <v>7904942</v>
          </cell>
          <cell r="BN83">
            <v>0</v>
          </cell>
          <cell r="BO83">
            <v>8398037.1820652168</v>
          </cell>
          <cell r="BP83">
            <v>-3245717.8179347832</v>
          </cell>
          <cell r="BQ83" t="str">
            <v>050123536484</v>
          </cell>
          <cell r="BR83" t="str">
            <v>Active</v>
          </cell>
          <cell r="BS83" t="str">
            <v>Female</v>
          </cell>
          <cell r="BT83" t="str">
            <v/>
          </cell>
          <cell r="BU83">
            <v>0</v>
          </cell>
          <cell r="BV83">
            <v>0</v>
          </cell>
          <cell r="BW83">
            <v>100000</v>
          </cell>
        </row>
        <row r="84">
          <cell r="C84" t="str">
            <v>C14792</v>
          </cell>
          <cell r="D84" t="str">
            <v>Lâm Chưa</v>
          </cell>
          <cell r="E84">
            <v>44658</v>
          </cell>
          <cell r="F84" t="str">
            <v>P6 - C.Box Body</v>
          </cell>
          <cell r="G84" t="str">
            <v>FACTORY A</v>
          </cell>
          <cell r="H84" t="str">
            <v>Box Positioning worker</v>
          </cell>
          <cell r="I84" t="str">
            <v/>
          </cell>
          <cell r="J84" t="str">
            <v/>
          </cell>
          <cell r="K84">
            <v>5931000</v>
          </cell>
          <cell r="L84">
            <v>200000</v>
          </cell>
          <cell r="M84">
            <v>0</v>
          </cell>
          <cell r="N84">
            <v>0</v>
          </cell>
          <cell r="O84">
            <v>6131000</v>
          </cell>
          <cell r="P84">
            <v>23.8</v>
          </cell>
          <cell r="Q84">
            <v>5612223</v>
          </cell>
          <cell r="R84">
            <v>2</v>
          </cell>
          <cell r="S84">
            <v>471615</v>
          </cell>
          <cell r="T84">
            <v>0.19999999999999929</v>
          </cell>
          <cell r="U84">
            <v>47162</v>
          </cell>
          <cell r="V84">
            <v>235807.68907563025</v>
          </cell>
          <cell r="W84">
            <v>0</v>
          </cell>
          <cell r="X84">
            <v>0</v>
          </cell>
          <cell r="Y84">
            <v>6083838</v>
          </cell>
          <cell r="Z84">
            <v>0</v>
          </cell>
          <cell r="AA84">
            <v>0</v>
          </cell>
          <cell r="AB84">
            <v>200000</v>
          </cell>
          <cell r="AC84">
            <v>0</v>
          </cell>
          <cell r="AD84">
            <v>200000</v>
          </cell>
          <cell r="AE84">
            <v>500000</v>
          </cell>
          <cell r="AF84">
            <v>0</v>
          </cell>
          <cell r="AG84">
            <v>400000</v>
          </cell>
          <cell r="AH84">
            <v>432117</v>
          </cell>
          <cell r="AI84">
            <v>0</v>
          </cell>
          <cell r="AJ84">
            <v>0</v>
          </cell>
          <cell r="AK84">
            <v>6034333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7615955</v>
          </cell>
          <cell r="AR84">
            <v>20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884279</v>
          </cell>
          <cell r="AY84">
            <v>8500234</v>
          </cell>
          <cell r="AZ84">
            <v>643755</v>
          </cell>
          <cell r="BA84">
            <v>44100</v>
          </cell>
          <cell r="BB84">
            <v>0</v>
          </cell>
          <cell r="BC84">
            <v>0</v>
          </cell>
          <cell r="BD84">
            <v>0</v>
          </cell>
          <cell r="BK84">
            <v>7812379</v>
          </cell>
          <cell r="BN84">
            <v>0</v>
          </cell>
          <cell r="BO84">
            <v>8605474.2226890754</v>
          </cell>
          <cell r="BP84">
            <v>-3038280.7773109246</v>
          </cell>
          <cell r="BQ84" t="str">
            <v>050116981057</v>
          </cell>
          <cell r="BR84" t="str">
            <v>Active</v>
          </cell>
          <cell r="BS84" t="str">
            <v>Male</v>
          </cell>
          <cell r="BT84" t="str">
            <v/>
          </cell>
          <cell r="BU84">
            <v>0</v>
          </cell>
          <cell r="BV84">
            <v>0</v>
          </cell>
          <cell r="BW84">
            <v>400000</v>
          </cell>
        </row>
        <row r="85">
          <cell r="C85" t="str">
            <v>C15223</v>
          </cell>
          <cell r="D85" t="str">
            <v>Phạm Thị Tình</v>
          </cell>
          <cell r="E85">
            <v>44768</v>
          </cell>
          <cell r="F85" t="str">
            <v>P6 - C.Box Body</v>
          </cell>
          <cell r="G85" t="str">
            <v>FACTORY A</v>
          </cell>
          <cell r="H85" t="str">
            <v>Normal worker</v>
          </cell>
          <cell r="I85" t="str">
            <v/>
          </cell>
          <cell r="J85" t="str">
            <v/>
          </cell>
          <cell r="K85">
            <v>5815000</v>
          </cell>
          <cell r="L85">
            <v>0</v>
          </cell>
          <cell r="M85">
            <v>0</v>
          </cell>
          <cell r="N85">
            <v>0</v>
          </cell>
          <cell r="O85">
            <v>5815000</v>
          </cell>
          <cell r="P85">
            <v>23.8</v>
          </cell>
          <cell r="Q85">
            <v>5322962</v>
          </cell>
          <cell r="R85">
            <v>2</v>
          </cell>
          <cell r="S85">
            <v>447308</v>
          </cell>
          <cell r="T85">
            <v>0.19999999999999929</v>
          </cell>
          <cell r="U85">
            <v>44731</v>
          </cell>
          <cell r="V85">
            <v>223653.86554621847</v>
          </cell>
          <cell r="W85">
            <v>0</v>
          </cell>
          <cell r="X85">
            <v>0</v>
          </cell>
          <cell r="Y85">
            <v>5770270</v>
          </cell>
          <cell r="Z85">
            <v>0</v>
          </cell>
          <cell r="AA85">
            <v>0</v>
          </cell>
          <cell r="AB85">
            <v>200000</v>
          </cell>
          <cell r="AC85">
            <v>0</v>
          </cell>
          <cell r="AD85">
            <v>200000</v>
          </cell>
          <cell r="AE85">
            <v>500000</v>
          </cell>
          <cell r="AF85">
            <v>0</v>
          </cell>
          <cell r="AG85">
            <v>400000</v>
          </cell>
          <cell r="AH85">
            <v>424562</v>
          </cell>
          <cell r="AI85">
            <v>0</v>
          </cell>
          <cell r="AJ85">
            <v>0</v>
          </cell>
          <cell r="AK85">
            <v>5815000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41935.099789915963</v>
          </cell>
          <cell r="AQ85">
            <v>7336767.0997899156</v>
          </cell>
          <cell r="AR85">
            <v>24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1006442</v>
          </cell>
          <cell r="AY85">
            <v>8343209.0997899156</v>
          </cell>
          <cell r="AZ85">
            <v>610575</v>
          </cell>
          <cell r="BA85">
            <v>44100</v>
          </cell>
          <cell r="BB85">
            <v>0</v>
          </cell>
          <cell r="BC85">
            <v>0</v>
          </cell>
          <cell r="BD85">
            <v>0</v>
          </cell>
          <cell r="BK85">
            <v>7688534</v>
          </cell>
          <cell r="BN85">
            <v>0</v>
          </cell>
          <cell r="BO85">
            <v>8107728.6964285709</v>
          </cell>
          <cell r="BP85">
            <v>-3502846.3035714291</v>
          </cell>
          <cell r="BQ85" t="str">
            <v>050139095100</v>
          </cell>
          <cell r="BR85" t="str">
            <v>Active</v>
          </cell>
          <cell r="BS85" t="str">
            <v>Female</v>
          </cell>
          <cell r="BT85" t="str">
            <v/>
          </cell>
          <cell r="BU85">
            <v>0</v>
          </cell>
          <cell r="BV85">
            <v>0</v>
          </cell>
          <cell r="BW85">
            <v>100000</v>
          </cell>
        </row>
        <row r="86">
          <cell r="C86" t="str">
            <v>C15224</v>
          </cell>
          <cell r="D86" t="str">
            <v>Đỗ Thị Kim Hòa</v>
          </cell>
          <cell r="E86">
            <v>44768</v>
          </cell>
          <cell r="F86" t="str">
            <v>P6 - C.Box Body</v>
          </cell>
          <cell r="G86" t="str">
            <v>FACTORY A</v>
          </cell>
          <cell r="H86" t="str">
            <v>Box Positioning worker</v>
          </cell>
          <cell r="I86" t="str">
            <v/>
          </cell>
          <cell r="J86" t="str">
            <v/>
          </cell>
          <cell r="K86">
            <v>5815000</v>
          </cell>
          <cell r="L86">
            <v>200000</v>
          </cell>
          <cell r="M86">
            <v>0</v>
          </cell>
          <cell r="N86">
            <v>0</v>
          </cell>
          <cell r="O86">
            <v>6015000</v>
          </cell>
          <cell r="P86">
            <v>23.8</v>
          </cell>
          <cell r="Q86">
            <v>5506038</v>
          </cell>
          <cell r="R86">
            <v>2</v>
          </cell>
          <cell r="S86">
            <v>462692</v>
          </cell>
          <cell r="T86">
            <v>0.19999999999999929</v>
          </cell>
          <cell r="U86">
            <v>46269</v>
          </cell>
          <cell r="V86">
            <v>231346.1344537815</v>
          </cell>
          <cell r="W86">
            <v>0</v>
          </cell>
          <cell r="X86">
            <v>0</v>
          </cell>
          <cell r="Y86">
            <v>5968730</v>
          </cell>
          <cell r="Z86">
            <v>0</v>
          </cell>
          <cell r="AA86">
            <v>0</v>
          </cell>
          <cell r="AB86">
            <v>200000</v>
          </cell>
          <cell r="AC86">
            <v>0</v>
          </cell>
          <cell r="AD86">
            <v>200000</v>
          </cell>
          <cell r="AE86">
            <v>500000</v>
          </cell>
          <cell r="AF86">
            <v>0</v>
          </cell>
          <cell r="AG86">
            <v>400000</v>
          </cell>
          <cell r="AH86">
            <v>481215</v>
          </cell>
          <cell r="AI86">
            <v>0</v>
          </cell>
          <cell r="AJ86">
            <v>0</v>
          </cell>
          <cell r="AK86">
            <v>6015000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43377.40021008403</v>
          </cell>
          <cell r="AQ86">
            <v>7593322.4002100844</v>
          </cell>
          <cell r="AR86">
            <v>28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1214567</v>
          </cell>
          <cell r="AY86">
            <v>8807889.4002100844</v>
          </cell>
          <cell r="AZ86">
            <v>631575</v>
          </cell>
          <cell r="BA86">
            <v>44100</v>
          </cell>
          <cell r="BB86">
            <v>0</v>
          </cell>
          <cell r="BC86">
            <v>0</v>
          </cell>
          <cell r="BD86">
            <v>0</v>
          </cell>
          <cell r="BK86">
            <v>8132214</v>
          </cell>
          <cell r="BN86">
            <v>0</v>
          </cell>
          <cell r="BO86">
            <v>8503033.8707983196</v>
          </cell>
          <cell r="BP86">
            <v>-3128541.1292016804</v>
          </cell>
          <cell r="BQ86" t="str">
            <v>050046383459</v>
          </cell>
          <cell r="BR86" t="str">
            <v>Active</v>
          </cell>
          <cell r="BS86" t="str">
            <v>Female</v>
          </cell>
          <cell r="BT86" t="str">
            <v/>
          </cell>
          <cell r="BU86">
            <v>0</v>
          </cell>
          <cell r="BV86">
            <v>0</v>
          </cell>
          <cell r="BW86">
            <v>100000</v>
          </cell>
        </row>
        <row r="87">
          <cell r="C87" t="str">
            <v>C15452</v>
          </cell>
          <cell r="D87" t="str">
            <v>Nguyễn Ngọc Ngà</v>
          </cell>
          <cell r="E87">
            <v>45164</v>
          </cell>
          <cell r="F87" t="str">
            <v>P6 - C.Box Body</v>
          </cell>
          <cell r="G87" t="str">
            <v>FACTORY A</v>
          </cell>
          <cell r="H87" t="str">
            <v>Box Positioning worker</v>
          </cell>
          <cell r="I87" t="str">
            <v/>
          </cell>
          <cell r="J87" t="str">
            <v/>
          </cell>
          <cell r="K87">
            <v>5538000</v>
          </cell>
          <cell r="L87">
            <v>200000</v>
          </cell>
          <cell r="M87">
            <v>0</v>
          </cell>
          <cell r="N87">
            <v>0</v>
          </cell>
          <cell r="O87">
            <v>5738000</v>
          </cell>
          <cell r="P87">
            <v>23</v>
          </cell>
          <cell r="Q87">
            <v>5075923</v>
          </cell>
          <cell r="R87">
            <v>3</v>
          </cell>
          <cell r="S87">
            <v>662077</v>
          </cell>
          <cell r="T87">
            <v>0</v>
          </cell>
          <cell r="U87">
            <v>0</v>
          </cell>
          <cell r="V87">
            <v>220692.30434782608</v>
          </cell>
          <cell r="W87">
            <v>0</v>
          </cell>
          <cell r="X87">
            <v>0</v>
          </cell>
          <cell r="Y87">
            <v>5738000</v>
          </cell>
          <cell r="Z87">
            <v>0</v>
          </cell>
          <cell r="AA87">
            <v>0</v>
          </cell>
          <cell r="AB87">
            <v>200000</v>
          </cell>
          <cell r="AC87">
            <v>0</v>
          </cell>
          <cell r="AD87">
            <v>200000</v>
          </cell>
          <cell r="AE87">
            <v>500000</v>
          </cell>
          <cell r="AF87">
            <v>0</v>
          </cell>
          <cell r="AG87">
            <v>400000</v>
          </cell>
          <cell r="AH87">
            <v>454888</v>
          </cell>
          <cell r="AI87">
            <v>0</v>
          </cell>
          <cell r="AJ87">
            <v>0</v>
          </cell>
          <cell r="AK87">
            <v>5738000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41379.807065217392</v>
          </cell>
          <cell r="AQ87">
            <v>7334267.8070652178</v>
          </cell>
          <cell r="AR87">
            <v>24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993115</v>
          </cell>
          <cell r="AY87">
            <v>8327382.8070652178</v>
          </cell>
          <cell r="AZ87">
            <v>602490</v>
          </cell>
          <cell r="BA87">
            <v>44100</v>
          </cell>
          <cell r="BB87">
            <v>0</v>
          </cell>
          <cell r="BC87">
            <v>0</v>
          </cell>
          <cell r="BD87">
            <v>0</v>
          </cell>
          <cell r="BK87">
            <v>7680793</v>
          </cell>
          <cell r="BN87">
            <v>0</v>
          </cell>
          <cell r="BO87">
            <v>8096344.7201086963</v>
          </cell>
          <cell r="BP87">
            <v>-3506145.2798913037</v>
          </cell>
          <cell r="BQ87" t="str">
            <v>050117412102</v>
          </cell>
          <cell r="BR87" t="str">
            <v>Active</v>
          </cell>
          <cell r="BS87" t="str">
            <v>Female</v>
          </cell>
          <cell r="BT87" t="str">
            <v/>
          </cell>
          <cell r="BU87">
            <v>0</v>
          </cell>
          <cell r="BV87">
            <v>0</v>
          </cell>
          <cell r="BW87">
            <v>100000</v>
          </cell>
        </row>
        <row r="88">
          <cell r="C88" t="str">
            <v>C15766</v>
          </cell>
          <cell r="D88" t="str">
            <v>Hồ Đức Tường</v>
          </cell>
          <cell r="E88">
            <v>45371</v>
          </cell>
          <cell r="F88" t="str">
            <v>P6 - C.Box Body</v>
          </cell>
          <cell r="G88" t="str">
            <v>FACTORY A</v>
          </cell>
          <cell r="H88" t="str">
            <v>Box Positioning worker</v>
          </cell>
          <cell r="I88" t="str">
            <v/>
          </cell>
          <cell r="J88" t="str">
            <v/>
          </cell>
          <cell r="K88">
            <v>5538000</v>
          </cell>
          <cell r="L88">
            <v>200000</v>
          </cell>
          <cell r="M88">
            <v>0</v>
          </cell>
          <cell r="N88">
            <v>0</v>
          </cell>
          <cell r="O88">
            <v>5738000</v>
          </cell>
          <cell r="P88">
            <v>23.7</v>
          </cell>
          <cell r="Q88">
            <v>5230408</v>
          </cell>
          <cell r="R88">
            <v>2</v>
          </cell>
          <cell r="S88">
            <v>441385</v>
          </cell>
          <cell r="T88">
            <v>0.30000000000000071</v>
          </cell>
          <cell r="U88">
            <v>66208</v>
          </cell>
          <cell r="V88">
            <v>220692.3206751055</v>
          </cell>
          <cell r="W88">
            <v>0</v>
          </cell>
          <cell r="X88">
            <v>0</v>
          </cell>
          <cell r="Y88">
            <v>5671793</v>
          </cell>
          <cell r="Z88">
            <v>0</v>
          </cell>
          <cell r="AA88">
            <v>0</v>
          </cell>
          <cell r="AB88">
            <v>200000</v>
          </cell>
          <cell r="AC88">
            <v>0</v>
          </cell>
          <cell r="AD88">
            <v>200000</v>
          </cell>
          <cell r="AE88">
            <v>500000</v>
          </cell>
          <cell r="AF88">
            <v>0</v>
          </cell>
          <cell r="AG88">
            <v>400000</v>
          </cell>
          <cell r="AH88">
            <v>455700</v>
          </cell>
          <cell r="AI88">
            <v>0</v>
          </cell>
          <cell r="AJ88">
            <v>0</v>
          </cell>
          <cell r="AK88">
            <v>5518000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7227493</v>
          </cell>
          <cell r="AR88">
            <v>28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1158635</v>
          </cell>
          <cell r="AY88">
            <v>8386128</v>
          </cell>
          <cell r="AZ88">
            <v>602490</v>
          </cell>
          <cell r="BA88">
            <v>44100</v>
          </cell>
          <cell r="BB88">
            <v>0</v>
          </cell>
          <cell r="BC88">
            <v>0</v>
          </cell>
          <cell r="BD88">
            <v>0</v>
          </cell>
          <cell r="BK88">
            <v>7739538</v>
          </cell>
          <cell r="BN88">
            <v>0</v>
          </cell>
          <cell r="BO88">
            <v>8099916.1223628689</v>
          </cell>
          <cell r="BP88">
            <v>-3502573.8776371311</v>
          </cell>
          <cell r="BQ88" t="str">
            <v>050151719977</v>
          </cell>
          <cell r="BR88" t="str">
            <v>Active</v>
          </cell>
          <cell r="BS88" t="str">
            <v>Male</v>
          </cell>
          <cell r="BT88" t="str">
            <v/>
          </cell>
          <cell r="BU88">
            <v>0</v>
          </cell>
          <cell r="BV88">
            <v>0</v>
          </cell>
          <cell r="BW88">
            <v>100000</v>
          </cell>
        </row>
        <row r="89">
          <cell r="C89" t="str">
            <v>C16097</v>
          </cell>
          <cell r="D89" t="str">
            <v>Lê Thị Lan</v>
          </cell>
          <cell r="E89">
            <v>45519</v>
          </cell>
          <cell r="F89" t="str">
            <v>P6 - C.Box Body</v>
          </cell>
          <cell r="G89" t="str">
            <v>FACTORY A</v>
          </cell>
          <cell r="H89" t="str">
            <v>Box Positioning worker</v>
          </cell>
          <cell r="I89" t="str">
            <v/>
          </cell>
          <cell r="J89" t="str">
            <v/>
          </cell>
          <cell r="K89">
            <v>5274000</v>
          </cell>
          <cell r="L89">
            <v>200000</v>
          </cell>
          <cell r="M89">
            <v>0</v>
          </cell>
          <cell r="N89">
            <v>0</v>
          </cell>
          <cell r="O89">
            <v>5474000</v>
          </cell>
          <cell r="P89">
            <v>23.8</v>
          </cell>
          <cell r="Q89">
            <v>5010815</v>
          </cell>
          <cell r="R89">
            <v>2</v>
          </cell>
          <cell r="S89">
            <v>421077</v>
          </cell>
          <cell r="T89">
            <v>0.19999999999999929</v>
          </cell>
          <cell r="U89">
            <v>42108</v>
          </cell>
          <cell r="V89">
            <v>210538.44537815126</v>
          </cell>
          <cell r="W89">
            <v>0</v>
          </cell>
          <cell r="X89">
            <v>0</v>
          </cell>
          <cell r="Y89">
            <v>5431892</v>
          </cell>
          <cell r="Z89">
            <v>0</v>
          </cell>
          <cell r="AA89">
            <v>0</v>
          </cell>
          <cell r="AB89">
            <v>200000</v>
          </cell>
          <cell r="AC89">
            <v>0</v>
          </cell>
          <cell r="AD89">
            <v>200000</v>
          </cell>
          <cell r="AE89">
            <v>500000</v>
          </cell>
          <cell r="AF89">
            <v>0</v>
          </cell>
          <cell r="AG89">
            <v>400000</v>
          </cell>
          <cell r="AH89">
            <v>406905</v>
          </cell>
          <cell r="AI89">
            <v>0</v>
          </cell>
          <cell r="AJ89">
            <v>0</v>
          </cell>
          <cell r="AK89">
            <v>5348500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39475.958508403361</v>
          </cell>
          <cell r="AQ89">
            <v>6978272.958508403</v>
          </cell>
          <cell r="AR89">
            <v>24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947423</v>
          </cell>
          <cell r="AY89">
            <v>7925695.958508403</v>
          </cell>
          <cell r="AZ89">
            <v>574770</v>
          </cell>
          <cell r="BA89">
            <v>44100</v>
          </cell>
          <cell r="BB89">
            <v>0</v>
          </cell>
          <cell r="BC89">
            <v>0</v>
          </cell>
          <cell r="BD89">
            <v>0</v>
          </cell>
          <cell r="BK89">
            <v>7306826</v>
          </cell>
          <cell r="BN89">
            <v>0</v>
          </cell>
          <cell r="BO89">
            <v>7709888.2946428563</v>
          </cell>
          <cell r="BP89">
            <v>-3864881.7053571437</v>
          </cell>
          <cell r="BQ89" t="str">
            <v>050040932841</v>
          </cell>
          <cell r="BR89" t="str">
            <v>Active</v>
          </cell>
          <cell r="BS89" t="str">
            <v>Female</v>
          </cell>
          <cell r="BT89" t="str">
            <v/>
          </cell>
          <cell r="BU89">
            <v>0</v>
          </cell>
          <cell r="BV89">
            <v>0</v>
          </cell>
          <cell r="BW89">
            <v>100000</v>
          </cell>
        </row>
        <row r="90">
          <cell r="C90" t="str">
            <v>C16234</v>
          </cell>
          <cell r="D90" t="str">
            <v>Đỗ Đặng Hiền Hoà</v>
          </cell>
          <cell r="E90">
            <v>45563</v>
          </cell>
          <cell r="F90" t="str">
            <v>P6 - C.Box Body</v>
          </cell>
          <cell r="G90" t="str">
            <v>FACTORY A</v>
          </cell>
          <cell r="H90" t="str">
            <v>Normal worker</v>
          </cell>
          <cell r="I90" t="str">
            <v/>
          </cell>
          <cell r="J90" t="str">
            <v/>
          </cell>
          <cell r="K90">
            <v>5274000</v>
          </cell>
          <cell r="L90">
            <v>0</v>
          </cell>
          <cell r="M90">
            <v>0</v>
          </cell>
          <cell r="N90">
            <v>0</v>
          </cell>
          <cell r="O90">
            <v>5274000</v>
          </cell>
          <cell r="P90">
            <v>24</v>
          </cell>
          <cell r="Q90">
            <v>4868308</v>
          </cell>
          <cell r="R90">
            <v>2</v>
          </cell>
          <cell r="S90">
            <v>405692</v>
          </cell>
          <cell r="T90">
            <v>0</v>
          </cell>
          <cell r="U90">
            <v>0</v>
          </cell>
          <cell r="V90">
            <v>202846.16666666666</v>
          </cell>
          <cell r="W90">
            <v>0</v>
          </cell>
          <cell r="X90">
            <v>0</v>
          </cell>
          <cell r="Y90">
            <v>5274000</v>
          </cell>
          <cell r="Z90">
            <v>0</v>
          </cell>
          <cell r="AA90">
            <v>0</v>
          </cell>
          <cell r="AB90">
            <v>200000</v>
          </cell>
          <cell r="AC90">
            <v>0</v>
          </cell>
          <cell r="AD90">
            <v>200000</v>
          </cell>
          <cell r="AE90">
            <v>500000</v>
          </cell>
          <cell r="AF90">
            <v>0</v>
          </cell>
          <cell r="AG90">
            <v>400000</v>
          </cell>
          <cell r="AH90">
            <v>448712</v>
          </cell>
          <cell r="AI90">
            <v>0</v>
          </cell>
          <cell r="AJ90">
            <v>0</v>
          </cell>
          <cell r="AK90">
            <v>5064833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38033.65625</v>
          </cell>
          <cell r="AQ90">
            <v>6860745.65625</v>
          </cell>
          <cell r="AR90">
            <v>24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912808</v>
          </cell>
          <cell r="AY90">
            <v>7773553.65625</v>
          </cell>
          <cell r="AZ90">
            <v>553770</v>
          </cell>
          <cell r="BA90">
            <v>44100</v>
          </cell>
          <cell r="BB90">
            <v>0</v>
          </cell>
          <cell r="BC90">
            <v>0</v>
          </cell>
          <cell r="BD90">
            <v>0</v>
          </cell>
          <cell r="BK90">
            <v>7175684</v>
          </cell>
          <cell r="BN90">
            <v>0</v>
          </cell>
          <cell r="BO90">
            <v>7569284.15625</v>
          </cell>
          <cell r="BP90">
            <v>-3984485.84375</v>
          </cell>
          <cell r="BQ90" t="str">
            <v>050040933597</v>
          </cell>
          <cell r="BR90" t="str">
            <v>Active</v>
          </cell>
          <cell r="BS90" t="str">
            <v>Female</v>
          </cell>
          <cell r="BT90" t="str">
            <v/>
          </cell>
          <cell r="BU90">
            <v>0</v>
          </cell>
          <cell r="BV90">
            <v>0</v>
          </cell>
          <cell r="BW90">
            <v>100000</v>
          </cell>
        </row>
        <row r="91">
          <cell r="C91" t="str">
            <v>C16293</v>
          </cell>
          <cell r="D91" t="str">
            <v>Thị Thia</v>
          </cell>
          <cell r="E91">
            <v>45579</v>
          </cell>
          <cell r="F91" t="str">
            <v>P6 - C.Box Body</v>
          </cell>
          <cell r="G91" t="str">
            <v>FACTORY A</v>
          </cell>
          <cell r="H91" t="str">
            <v>Normal worker</v>
          </cell>
          <cell r="I91" t="str">
            <v/>
          </cell>
          <cell r="J91" t="str">
            <v/>
          </cell>
          <cell r="K91">
            <v>5274000</v>
          </cell>
          <cell r="L91">
            <v>0</v>
          </cell>
          <cell r="M91">
            <v>0</v>
          </cell>
          <cell r="N91">
            <v>0</v>
          </cell>
          <cell r="O91">
            <v>5274000</v>
          </cell>
          <cell r="P91">
            <v>19.8</v>
          </cell>
          <cell r="Q91">
            <v>4016354</v>
          </cell>
          <cell r="R91">
            <v>2</v>
          </cell>
          <cell r="S91">
            <v>405692</v>
          </cell>
          <cell r="T91">
            <v>4.1999999999999993</v>
          </cell>
          <cell r="U91">
            <v>851954</v>
          </cell>
          <cell r="V91">
            <v>202846.16161616161</v>
          </cell>
          <cell r="W91">
            <v>0</v>
          </cell>
          <cell r="X91">
            <v>0</v>
          </cell>
          <cell r="Y91">
            <v>4422046</v>
          </cell>
          <cell r="Z91">
            <v>0</v>
          </cell>
          <cell r="AA91">
            <v>0</v>
          </cell>
          <cell r="AB91">
            <v>200000</v>
          </cell>
          <cell r="AC91">
            <v>0</v>
          </cell>
          <cell r="AD91">
            <v>200000</v>
          </cell>
          <cell r="AE91">
            <v>0</v>
          </cell>
          <cell r="AF91">
            <v>0</v>
          </cell>
          <cell r="AG91">
            <v>0</v>
          </cell>
          <cell r="AH91">
            <v>350325</v>
          </cell>
          <cell r="AI91">
            <v>0</v>
          </cell>
          <cell r="AJ91">
            <v>0</v>
          </cell>
          <cell r="AK91">
            <v>5064833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38033.655303030304</v>
          </cell>
          <cell r="AQ91">
            <v>5010404.6553030303</v>
          </cell>
          <cell r="AR91">
            <v>20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760673</v>
          </cell>
          <cell r="AY91">
            <v>5771077.6553030303</v>
          </cell>
          <cell r="AZ91">
            <v>553770</v>
          </cell>
          <cell r="BA91">
            <v>44100</v>
          </cell>
          <cell r="BB91">
            <v>0</v>
          </cell>
          <cell r="BC91">
            <v>0</v>
          </cell>
          <cell r="BD91">
            <v>0</v>
          </cell>
          <cell r="BK91">
            <v>5173208</v>
          </cell>
          <cell r="BN91">
            <v>0</v>
          </cell>
          <cell r="BO91">
            <v>5617520.0593434339</v>
          </cell>
          <cell r="BP91">
            <v>-5936249.9406565661</v>
          </cell>
          <cell r="BQ91" t="str">
            <v>050156252333</v>
          </cell>
          <cell r="BR91" t="str">
            <v>Active</v>
          </cell>
          <cell r="BS91" t="str">
            <v>Female</v>
          </cell>
          <cell r="BT91" t="str">
            <v/>
          </cell>
          <cell r="BU91">
            <v>0</v>
          </cell>
          <cell r="BV91">
            <v>0</v>
          </cell>
          <cell r="BW91">
            <v>100000</v>
          </cell>
        </row>
        <row r="92">
          <cell r="C92" t="str">
            <v>C16320</v>
          </cell>
          <cell r="D92" t="str">
            <v>Nguyễn Thị Châu</v>
          </cell>
          <cell r="E92">
            <v>45587</v>
          </cell>
          <cell r="F92" t="str">
            <v>P6 - C.Box Body</v>
          </cell>
          <cell r="G92" t="str">
            <v>FACTORY A</v>
          </cell>
          <cell r="H92" t="str">
            <v>Normal worker</v>
          </cell>
          <cell r="I92" t="str">
            <v/>
          </cell>
          <cell r="J92" t="str">
            <v/>
          </cell>
          <cell r="K92">
            <v>5023000</v>
          </cell>
          <cell r="L92">
            <v>0</v>
          </cell>
          <cell r="M92">
            <v>0</v>
          </cell>
          <cell r="N92">
            <v>0</v>
          </cell>
          <cell r="O92">
            <v>5023000</v>
          </cell>
          <cell r="P92">
            <v>24</v>
          </cell>
          <cell r="Q92">
            <v>4636615</v>
          </cell>
          <cell r="R92">
            <v>2</v>
          </cell>
          <cell r="S92">
            <v>386385</v>
          </cell>
          <cell r="T92">
            <v>0</v>
          </cell>
          <cell r="U92">
            <v>0</v>
          </cell>
          <cell r="V92">
            <v>193192.29166666666</v>
          </cell>
          <cell r="W92">
            <v>0</v>
          </cell>
          <cell r="X92">
            <v>0</v>
          </cell>
          <cell r="Y92">
            <v>5023000</v>
          </cell>
          <cell r="Z92">
            <v>0</v>
          </cell>
          <cell r="AA92">
            <v>0</v>
          </cell>
          <cell r="AB92">
            <v>200000</v>
          </cell>
          <cell r="AC92">
            <v>0</v>
          </cell>
          <cell r="AD92">
            <v>200000</v>
          </cell>
          <cell r="AE92">
            <v>500000</v>
          </cell>
          <cell r="AF92">
            <v>0</v>
          </cell>
          <cell r="AG92">
            <v>300000</v>
          </cell>
          <cell r="AH92">
            <v>387819</v>
          </cell>
          <cell r="AI92">
            <v>0</v>
          </cell>
          <cell r="AJ92">
            <v>0</v>
          </cell>
          <cell r="AK92">
            <v>4968167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36223.5546875</v>
          </cell>
          <cell r="AQ92">
            <v>6447042.5546875</v>
          </cell>
          <cell r="AR92">
            <v>28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1014260</v>
          </cell>
          <cell r="AY92">
            <v>7461302.5546875</v>
          </cell>
          <cell r="AZ92">
            <v>527415</v>
          </cell>
          <cell r="BA92">
            <v>44100</v>
          </cell>
          <cell r="BB92">
            <v>0</v>
          </cell>
          <cell r="BC92">
            <v>0</v>
          </cell>
          <cell r="BD92">
            <v>0</v>
          </cell>
          <cell r="BK92">
            <v>6889788</v>
          </cell>
          <cell r="BN92">
            <v>0</v>
          </cell>
          <cell r="BO92">
            <v>7223215.575520833</v>
          </cell>
          <cell r="BP92">
            <v>-4304199.424479167</v>
          </cell>
          <cell r="BQ92" t="str">
            <v>052212081988</v>
          </cell>
          <cell r="BR92" t="str">
            <v>Active</v>
          </cell>
          <cell r="BS92" t="str">
            <v>Female</v>
          </cell>
          <cell r="BT92" t="str">
            <v/>
          </cell>
          <cell r="BU92">
            <v>0</v>
          </cell>
          <cell r="BV92">
            <v>0</v>
          </cell>
          <cell r="BW92">
            <v>100000</v>
          </cell>
        </row>
        <row r="93">
          <cell r="C93" t="str">
            <v>C16367</v>
          </cell>
          <cell r="D93" t="str">
            <v>Nguyễn Phạm Thanh Hân</v>
          </cell>
          <cell r="E93">
            <v>45615</v>
          </cell>
          <cell r="F93" t="str">
            <v>P6 - C.Box Body</v>
          </cell>
          <cell r="G93" t="str">
            <v>FACTORY A</v>
          </cell>
          <cell r="H93" t="str">
            <v>Normal worker</v>
          </cell>
          <cell r="I93" t="str">
            <v/>
          </cell>
          <cell r="J93" t="str">
            <v/>
          </cell>
          <cell r="K93">
            <v>5023000</v>
          </cell>
          <cell r="L93">
            <v>0</v>
          </cell>
          <cell r="M93">
            <v>0</v>
          </cell>
          <cell r="N93">
            <v>0</v>
          </cell>
          <cell r="O93">
            <v>5023000</v>
          </cell>
          <cell r="P93">
            <v>24</v>
          </cell>
          <cell r="Q93">
            <v>4636615</v>
          </cell>
          <cell r="R93">
            <v>2</v>
          </cell>
          <cell r="S93">
            <v>386385</v>
          </cell>
          <cell r="T93">
            <v>0</v>
          </cell>
          <cell r="U93">
            <v>0</v>
          </cell>
          <cell r="V93">
            <v>193192.29166666666</v>
          </cell>
          <cell r="W93">
            <v>0</v>
          </cell>
          <cell r="X93">
            <v>0</v>
          </cell>
          <cell r="Y93">
            <v>5023000</v>
          </cell>
          <cell r="Z93">
            <v>0</v>
          </cell>
          <cell r="AA93">
            <v>0</v>
          </cell>
          <cell r="AB93">
            <v>200000</v>
          </cell>
          <cell r="AC93">
            <v>0</v>
          </cell>
          <cell r="AD93">
            <v>200000</v>
          </cell>
          <cell r="AE93">
            <v>500000</v>
          </cell>
          <cell r="AF93">
            <v>0</v>
          </cell>
          <cell r="AG93">
            <v>400000</v>
          </cell>
          <cell r="AH93">
            <v>481417</v>
          </cell>
          <cell r="AI93">
            <v>0</v>
          </cell>
          <cell r="AJ93">
            <v>0</v>
          </cell>
          <cell r="AK93">
            <v>4913333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36223.5546875</v>
          </cell>
          <cell r="AQ93">
            <v>6640640.5546875</v>
          </cell>
          <cell r="AR93">
            <v>28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1014260</v>
          </cell>
          <cell r="AY93">
            <v>7654900.5546875</v>
          </cell>
          <cell r="AZ93">
            <v>527415</v>
          </cell>
          <cell r="BA93">
            <v>44100</v>
          </cell>
          <cell r="BB93">
            <v>0</v>
          </cell>
          <cell r="BC93">
            <v>0</v>
          </cell>
          <cell r="BD93">
            <v>0</v>
          </cell>
          <cell r="BK93">
            <v>7083386</v>
          </cell>
          <cell r="BN93">
            <v>0</v>
          </cell>
          <cell r="BO93">
            <v>7416813.575520833</v>
          </cell>
          <cell r="BP93">
            <v>-4110601.424479167</v>
          </cell>
          <cell r="BQ93" t="str">
            <v>050156921537</v>
          </cell>
          <cell r="BR93" t="str">
            <v>Active</v>
          </cell>
          <cell r="BS93" t="str">
            <v>Female</v>
          </cell>
          <cell r="BT93" t="str">
            <v/>
          </cell>
          <cell r="BU93">
            <v>0</v>
          </cell>
          <cell r="BV93">
            <v>0</v>
          </cell>
          <cell r="BW93">
            <v>100000</v>
          </cell>
        </row>
        <row r="94">
          <cell r="C94" t="str">
            <v>C2669</v>
          </cell>
          <cell r="D94" t="str">
            <v>Trần Thị Kim Lộc</v>
          </cell>
          <cell r="E94">
            <v>40301</v>
          </cell>
          <cell r="F94" t="str">
            <v>P6 - C.Box Body</v>
          </cell>
          <cell r="G94" t="str">
            <v>FACTORY A</v>
          </cell>
          <cell r="H94" t="str">
            <v>Box Positioning worker</v>
          </cell>
          <cell r="I94" t="str">
            <v/>
          </cell>
          <cell r="J94" t="str">
            <v/>
          </cell>
          <cell r="K94">
            <v>5931000</v>
          </cell>
          <cell r="L94">
            <v>200000</v>
          </cell>
          <cell r="M94">
            <v>0</v>
          </cell>
          <cell r="N94">
            <v>0</v>
          </cell>
          <cell r="O94">
            <v>6131000</v>
          </cell>
          <cell r="P94">
            <v>24</v>
          </cell>
          <cell r="Q94">
            <v>5659385</v>
          </cell>
          <cell r="R94">
            <v>2</v>
          </cell>
          <cell r="S94">
            <v>471615</v>
          </cell>
          <cell r="T94">
            <v>0</v>
          </cell>
          <cell r="U94">
            <v>0</v>
          </cell>
          <cell r="V94">
            <v>235807.70833333334</v>
          </cell>
          <cell r="W94">
            <v>0</v>
          </cell>
          <cell r="X94">
            <v>0</v>
          </cell>
          <cell r="Y94">
            <v>6131000</v>
          </cell>
          <cell r="Z94">
            <v>0</v>
          </cell>
          <cell r="AA94">
            <v>0</v>
          </cell>
          <cell r="AB94">
            <v>200000</v>
          </cell>
          <cell r="AC94">
            <v>0</v>
          </cell>
          <cell r="AD94">
            <v>200000</v>
          </cell>
          <cell r="AE94">
            <v>500000</v>
          </cell>
          <cell r="AF94">
            <v>0</v>
          </cell>
          <cell r="AG94">
            <v>300000</v>
          </cell>
          <cell r="AH94">
            <v>350847</v>
          </cell>
          <cell r="AI94">
            <v>0</v>
          </cell>
          <cell r="AJ94">
            <v>0</v>
          </cell>
          <cell r="AK94">
            <v>6131000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44213.9453125</v>
          </cell>
          <cell r="AQ94">
            <v>7526060.9453125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7526060.9453125</v>
          </cell>
          <cell r="AZ94">
            <v>643755</v>
          </cell>
          <cell r="BA94">
            <v>44100</v>
          </cell>
          <cell r="BB94">
            <v>0</v>
          </cell>
          <cell r="BC94">
            <v>0</v>
          </cell>
          <cell r="BD94">
            <v>0</v>
          </cell>
          <cell r="BK94">
            <v>6838206</v>
          </cell>
          <cell r="BN94">
            <v>2</v>
          </cell>
          <cell r="BO94">
            <v>7626060.9453125</v>
          </cell>
          <cell r="BP94">
            <v>-12817694.0546875</v>
          </cell>
          <cell r="BQ94" t="str">
            <v>050040879622</v>
          </cell>
          <cell r="BR94" t="str">
            <v>Active</v>
          </cell>
          <cell r="BS94" t="str">
            <v>Female</v>
          </cell>
          <cell r="BT94" t="str">
            <v/>
          </cell>
          <cell r="BU94">
            <v>0</v>
          </cell>
          <cell r="BV94">
            <v>0</v>
          </cell>
          <cell r="BW94">
            <v>100000</v>
          </cell>
        </row>
        <row r="95">
          <cell r="C95" t="str">
            <v>C3082</v>
          </cell>
          <cell r="D95" t="str">
            <v>Ngô Thị Chi</v>
          </cell>
          <cell r="E95">
            <v>40393</v>
          </cell>
          <cell r="F95" t="str">
            <v>P6 - C.Box Body</v>
          </cell>
          <cell r="G95" t="str">
            <v>FACTORY A</v>
          </cell>
          <cell r="H95" t="str">
            <v>Box Positioning worker</v>
          </cell>
          <cell r="I95" t="str">
            <v/>
          </cell>
          <cell r="J95" t="str">
            <v/>
          </cell>
          <cell r="K95">
            <v>5931000</v>
          </cell>
          <cell r="L95">
            <v>200000</v>
          </cell>
          <cell r="M95">
            <v>0</v>
          </cell>
          <cell r="N95">
            <v>0</v>
          </cell>
          <cell r="O95">
            <v>6131000</v>
          </cell>
          <cell r="P95">
            <v>24</v>
          </cell>
          <cell r="Q95">
            <v>5659385</v>
          </cell>
          <cell r="R95">
            <v>2</v>
          </cell>
          <cell r="S95">
            <v>471615</v>
          </cell>
          <cell r="T95">
            <v>0</v>
          </cell>
          <cell r="U95">
            <v>0</v>
          </cell>
          <cell r="V95">
            <v>235807.70833333334</v>
          </cell>
          <cell r="W95">
            <v>0</v>
          </cell>
          <cell r="X95">
            <v>0</v>
          </cell>
          <cell r="Y95">
            <v>6131000</v>
          </cell>
          <cell r="Z95">
            <v>0</v>
          </cell>
          <cell r="AA95">
            <v>0</v>
          </cell>
          <cell r="AB95">
            <v>200000</v>
          </cell>
          <cell r="AC95">
            <v>0</v>
          </cell>
          <cell r="AD95">
            <v>200000</v>
          </cell>
          <cell r="AE95">
            <v>500000</v>
          </cell>
          <cell r="AF95">
            <v>0</v>
          </cell>
          <cell r="AG95">
            <v>400000</v>
          </cell>
          <cell r="AH95">
            <v>437214</v>
          </cell>
          <cell r="AI95">
            <v>0</v>
          </cell>
          <cell r="AJ95">
            <v>0</v>
          </cell>
          <cell r="AK95">
            <v>6131000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44213.9453125</v>
          </cell>
          <cell r="AQ95">
            <v>7712427.9453125</v>
          </cell>
          <cell r="AR95">
            <v>24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1061135</v>
          </cell>
          <cell r="AY95">
            <v>8773562.9453125</v>
          </cell>
          <cell r="AZ95">
            <v>643755</v>
          </cell>
          <cell r="BA95">
            <v>44100</v>
          </cell>
          <cell r="BB95">
            <v>0</v>
          </cell>
          <cell r="BC95">
            <v>0</v>
          </cell>
          <cell r="BD95">
            <v>0</v>
          </cell>
          <cell r="BK95">
            <v>8085708</v>
          </cell>
          <cell r="BN95">
            <v>0</v>
          </cell>
          <cell r="BO95">
            <v>8519851.0703125</v>
          </cell>
          <cell r="BP95">
            <v>-3123903.9296875</v>
          </cell>
          <cell r="BQ95" t="str">
            <v>050040966118</v>
          </cell>
          <cell r="BR95" t="str">
            <v>Active</v>
          </cell>
          <cell r="BS95" t="str">
            <v>Female</v>
          </cell>
          <cell r="BT95" t="str">
            <v/>
          </cell>
          <cell r="BU95">
            <v>0</v>
          </cell>
          <cell r="BV95">
            <v>0</v>
          </cell>
          <cell r="BW95">
            <v>100000</v>
          </cell>
        </row>
        <row r="96">
          <cell r="C96" t="str">
            <v>C3930</v>
          </cell>
          <cell r="D96" t="str">
            <v>Võ Thị Thanh Mai</v>
          </cell>
          <cell r="E96">
            <v>40751</v>
          </cell>
          <cell r="F96" t="str">
            <v>P6 - C.Box Body</v>
          </cell>
          <cell r="G96" t="str">
            <v>FACTORY A</v>
          </cell>
          <cell r="H96" t="str">
            <v>Box Positioning worker</v>
          </cell>
          <cell r="I96" t="str">
            <v/>
          </cell>
          <cell r="J96" t="str">
            <v/>
          </cell>
          <cell r="K96">
            <v>5931000</v>
          </cell>
          <cell r="L96">
            <v>200000</v>
          </cell>
          <cell r="M96">
            <v>0</v>
          </cell>
          <cell r="N96">
            <v>0</v>
          </cell>
          <cell r="O96">
            <v>6131000</v>
          </cell>
          <cell r="P96">
            <v>22</v>
          </cell>
          <cell r="Q96">
            <v>5187769</v>
          </cell>
          <cell r="R96">
            <v>2</v>
          </cell>
          <cell r="S96">
            <v>471615</v>
          </cell>
          <cell r="T96">
            <v>2</v>
          </cell>
          <cell r="U96">
            <v>471615</v>
          </cell>
          <cell r="V96">
            <v>235807.68181818182</v>
          </cell>
          <cell r="W96">
            <v>0</v>
          </cell>
          <cell r="X96">
            <v>0</v>
          </cell>
          <cell r="Y96">
            <v>5659384</v>
          </cell>
          <cell r="Z96">
            <v>0</v>
          </cell>
          <cell r="AA96">
            <v>0</v>
          </cell>
          <cell r="AB96">
            <v>200000</v>
          </cell>
          <cell r="AC96">
            <v>0</v>
          </cell>
          <cell r="AD96">
            <v>200000</v>
          </cell>
          <cell r="AE96">
            <v>0</v>
          </cell>
          <cell r="AF96">
            <v>0</v>
          </cell>
          <cell r="AG96">
            <v>150000</v>
          </cell>
          <cell r="AH96">
            <v>435221</v>
          </cell>
          <cell r="AI96">
            <v>0</v>
          </cell>
          <cell r="AJ96">
            <v>0</v>
          </cell>
          <cell r="AK96">
            <v>6131000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44213.940340909088</v>
          </cell>
          <cell r="AQ96">
            <v>6488818.9403409092</v>
          </cell>
          <cell r="AR96">
            <v>16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707423</v>
          </cell>
          <cell r="AY96">
            <v>7196241.9403409092</v>
          </cell>
          <cell r="AZ96">
            <v>643755</v>
          </cell>
          <cell r="BA96">
            <v>44100</v>
          </cell>
          <cell r="BB96">
            <v>0</v>
          </cell>
          <cell r="BC96">
            <v>0</v>
          </cell>
          <cell r="BD96">
            <v>0</v>
          </cell>
          <cell r="BK96">
            <v>6508387</v>
          </cell>
          <cell r="BN96">
            <v>0</v>
          </cell>
          <cell r="BO96">
            <v>7060434.3039772725</v>
          </cell>
          <cell r="BP96">
            <v>-4583320.6960227275</v>
          </cell>
          <cell r="BQ96" t="str">
            <v>050040933708</v>
          </cell>
          <cell r="BR96" t="str">
            <v>Active</v>
          </cell>
          <cell r="BS96" t="str">
            <v>Female</v>
          </cell>
          <cell r="BT96" t="str">
            <v/>
          </cell>
          <cell r="BU96">
            <v>0</v>
          </cell>
          <cell r="BV96">
            <v>0</v>
          </cell>
          <cell r="BW96">
            <v>100000</v>
          </cell>
        </row>
        <row r="97">
          <cell r="C97" t="str">
            <v>C5339</v>
          </cell>
          <cell r="D97" t="str">
            <v>Trần Thị Bạch Yến</v>
          </cell>
          <cell r="E97">
            <v>41263</v>
          </cell>
          <cell r="F97" t="str">
            <v>P6 - C.Box Body</v>
          </cell>
          <cell r="G97" t="str">
            <v>FACTORY A</v>
          </cell>
          <cell r="H97" t="str">
            <v>Normal worker</v>
          </cell>
          <cell r="I97" t="str">
            <v/>
          </cell>
          <cell r="J97" t="str">
            <v/>
          </cell>
          <cell r="K97">
            <v>5931000</v>
          </cell>
          <cell r="L97">
            <v>0</v>
          </cell>
          <cell r="M97">
            <v>0</v>
          </cell>
          <cell r="N97">
            <v>0</v>
          </cell>
          <cell r="O97">
            <v>5931000</v>
          </cell>
          <cell r="P97">
            <v>22.7</v>
          </cell>
          <cell r="Q97">
            <v>5178219</v>
          </cell>
          <cell r="R97">
            <v>3</v>
          </cell>
          <cell r="S97">
            <v>684346</v>
          </cell>
          <cell r="T97">
            <v>0.30000000000000071</v>
          </cell>
          <cell r="U97">
            <v>68435</v>
          </cell>
          <cell r="V97">
            <v>228115.3744493392</v>
          </cell>
          <cell r="W97">
            <v>0</v>
          </cell>
          <cell r="X97">
            <v>0</v>
          </cell>
          <cell r="Y97">
            <v>5862565</v>
          </cell>
          <cell r="Z97">
            <v>0</v>
          </cell>
          <cell r="AA97">
            <v>0</v>
          </cell>
          <cell r="AB97">
            <v>200000</v>
          </cell>
          <cell r="AC97">
            <v>0</v>
          </cell>
          <cell r="AD97">
            <v>200000</v>
          </cell>
          <cell r="AE97">
            <v>500000</v>
          </cell>
          <cell r="AF97">
            <v>0</v>
          </cell>
          <cell r="AG97">
            <v>400000</v>
          </cell>
          <cell r="AH97">
            <v>405580</v>
          </cell>
          <cell r="AI97">
            <v>0</v>
          </cell>
          <cell r="AJ97">
            <v>0</v>
          </cell>
          <cell r="AK97">
            <v>5931000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42771.632709251098</v>
          </cell>
          <cell r="AQ97">
            <v>7410916.6327092508</v>
          </cell>
          <cell r="AR97">
            <v>20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855433</v>
          </cell>
          <cell r="AY97">
            <v>8266349.6327092508</v>
          </cell>
          <cell r="AZ97">
            <v>622755</v>
          </cell>
          <cell r="BA97">
            <v>44100</v>
          </cell>
          <cell r="BB97">
            <v>0</v>
          </cell>
          <cell r="BC97">
            <v>0</v>
          </cell>
          <cell r="BD97">
            <v>0</v>
          </cell>
          <cell r="BK97">
            <v>7599495</v>
          </cell>
          <cell r="BN97">
            <v>0</v>
          </cell>
          <cell r="BO97">
            <v>8081205.0688325986</v>
          </cell>
          <cell r="BP97">
            <v>-3541549.9311674014</v>
          </cell>
          <cell r="BQ97" t="str">
            <v>050040987247</v>
          </cell>
          <cell r="BR97" t="str">
            <v>Active</v>
          </cell>
          <cell r="BS97" t="str">
            <v>Female</v>
          </cell>
          <cell r="BT97" t="str">
            <v/>
          </cell>
          <cell r="BU97">
            <v>0</v>
          </cell>
          <cell r="BV97">
            <v>0</v>
          </cell>
          <cell r="BW97">
            <v>100000</v>
          </cell>
        </row>
        <row r="98">
          <cell r="C98" t="str">
            <v>C5595</v>
          </cell>
          <cell r="D98" t="str">
            <v>Trần Văn Năng</v>
          </cell>
          <cell r="E98">
            <v>41353</v>
          </cell>
          <cell r="F98" t="str">
            <v>P6 - C.Box Body</v>
          </cell>
          <cell r="G98" t="str">
            <v>FACTORY A</v>
          </cell>
          <cell r="H98" t="str">
            <v>Technician worker</v>
          </cell>
          <cell r="I98" t="str">
            <v/>
          </cell>
          <cell r="J98" t="str">
            <v/>
          </cell>
          <cell r="K98">
            <v>5931000</v>
          </cell>
          <cell r="L98">
            <v>1100000</v>
          </cell>
          <cell r="M98">
            <v>0</v>
          </cell>
          <cell r="N98">
            <v>200000</v>
          </cell>
          <cell r="O98">
            <v>7231000</v>
          </cell>
          <cell r="P98">
            <v>24</v>
          </cell>
          <cell r="Q98">
            <v>6674769</v>
          </cell>
          <cell r="R98">
            <v>2</v>
          </cell>
          <cell r="S98">
            <v>556231</v>
          </cell>
          <cell r="T98">
            <v>0</v>
          </cell>
          <cell r="U98">
            <v>0</v>
          </cell>
          <cell r="V98">
            <v>278115.375</v>
          </cell>
          <cell r="W98">
            <v>0</v>
          </cell>
          <cell r="X98">
            <v>0</v>
          </cell>
          <cell r="Y98">
            <v>7231000</v>
          </cell>
          <cell r="Z98">
            <v>0</v>
          </cell>
          <cell r="AA98">
            <v>0</v>
          </cell>
          <cell r="AB98">
            <v>200000</v>
          </cell>
          <cell r="AC98">
            <v>0</v>
          </cell>
          <cell r="AD98">
            <v>200000</v>
          </cell>
          <cell r="AE98">
            <v>500000</v>
          </cell>
          <cell r="AF98">
            <v>0</v>
          </cell>
          <cell r="AG98">
            <v>400000</v>
          </cell>
          <cell r="AH98">
            <v>367358</v>
          </cell>
          <cell r="AI98">
            <v>0</v>
          </cell>
          <cell r="AJ98">
            <v>0</v>
          </cell>
          <cell r="AK98">
            <v>7231000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8698358</v>
          </cell>
          <cell r="AR98">
            <v>28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1460106</v>
          </cell>
          <cell r="AY98">
            <v>10158464</v>
          </cell>
          <cell r="AZ98">
            <v>759255</v>
          </cell>
          <cell r="BA98">
            <v>44100</v>
          </cell>
          <cell r="BB98">
            <v>0</v>
          </cell>
          <cell r="BC98">
            <v>0</v>
          </cell>
          <cell r="BD98">
            <v>0</v>
          </cell>
          <cell r="BK98">
            <v>9355109</v>
          </cell>
          <cell r="BN98">
            <v>1</v>
          </cell>
          <cell r="BO98">
            <v>10071761.8125</v>
          </cell>
          <cell r="BP98">
            <v>-6087493.1875</v>
          </cell>
          <cell r="BQ98" t="str">
            <v>050040934801</v>
          </cell>
          <cell r="BR98" t="str">
            <v>Active</v>
          </cell>
          <cell r="BS98" t="str">
            <v>Male</v>
          </cell>
          <cell r="BT98" t="str">
            <v/>
          </cell>
          <cell r="BU98">
            <v>0</v>
          </cell>
          <cell r="BV98">
            <v>0</v>
          </cell>
          <cell r="BW98">
            <v>400000</v>
          </cell>
        </row>
        <row r="99">
          <cell r="C99" t="str">
            <v>C5603</v>
          </cell>
          <cell r="D99" t="str">
            <v>Đặng Thị Thùy Dương</v>
          </cell>
          <cell r="E99">
            <v>41365</v>
          </cell>
          <cell r="F99" t="str">
            <v>P6 - C.Box Body</v>
          </cell>
          <cell r="G99" t="str">
            <v>FACTORY A</v>
          </cell>
          <cell r="H99" t="str">
            <v>Box team leader</v>
          </cell>
          <cell r="I99" t="str">
            <v/>
          </cell>
          <cell r="J99" t="str">
            <v/>
          </cell>
          <cell r="K99">
            <v>5931000</v>
          </cell>
          <cell r="L99">
            <v>2300000</v>
          </cell>
          <cell r="M99">
            <v>0</v>
          </cell>
          <cell r="N99">
            <v>500000</v>
          </cell>
          <cell r="O99">
            <v>8731000</v>
          </cell>
          <cell r="P99">
            <v>22.8</v>
          </cell>
          <cell r="Q99">
            <v>7656415</v>
          </cell>
          <cell r="R99">
            <v>3</v>
          </cell>
          <cell r="S99">
            <v>1007423</v>
          </cell>
          <cell r="T99">
            <v>0.19999999999999929</v>
          </cell>
          <cell r="U99">
            <v>67162</v>
          </cell>
          <cell r="V99">
            <v>335807.67543859646</v>
          </cell>
          <cell r="W99">
            <v>0</v>
          </cell>
          <cell r="X99">
            <v>0</v>
          </cell>
          <cell r="Y99">
            <v>8663838</v>
          </cell>
          <cell r="Z99">
            <v>0</v>
          </cell>
          <cell r="AA99">
            <v>0</v>
          </cell>
          <cell r="AB99">
            <v>200000</v>
          </cell>
          <cell r="AC99">
            <v>0</v>
          </cell>
          <cell r="AD99">
            <v>200000</v>
          </cell>
          <cell r="AE99">
            <v>500000</v>
          </cell>
          <cell r="AF99">
            <v>0</v>
          </cell>
          <cell r="AG99">
            <v>400000</v>
          </cell>
          <cell r="AH99">
            <v>348990</v>
          </cell>
          <cell r="AI99">
            <v>0</v>
          </cell>
          <cell r="AJ99">
            <v>0</v>
          </cell>
          <cell r="AK99">
            <v>8564333</v>
          </cell>
          <cell r="AL99">
            <v>100000</v>
          </cell>
          <cell r="AM99">
            <v>0</v>
          </cell>
          <cell r="AN99">
            <v>0</v>
          </cell>
          <cell r="AO99">
            <v>0</v>
          </cell>
          <cell r="AP99">
            <v>62963.93914473684</v>
          </cell>
          <cell r="AQ99">
            <v>10275791.939144736</v>
          </cell>
          <cell r="AR99">
            <v>24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1511135</v>
          </cell>
          <cell r="AY99">
            <v>11786926.939144736</v>
          </cell>
          <cell r="AZ99">
            <v>916755</v>
          </cell>
          <cell r="BA99">
            <v>44100</v>
          </cell>
          <cell r="BB99">
            <v>0</v>
          </cell>
          <cell r="BC99">
            <v>0</v>
          </cell>
          <cell r="BD99">
            <v>0</v>
          </cell>
          <cell r="BK99">
            <v>10826072</v>
          </cell>
          <cell r="BN99">
            <v>0</v>
          </cell>
          <cell r="BO99">
            <v>11383214.965460526</v>
          </cell>
          <cell r="BP99">
            <v>-533540.03453947417</v>
          </cell>
          <cell r="BQ99" t="str">
            <v>050040876062</v>
          </cell>
          <cell r="BR99" t="str">
            <v>Active</v>
          </cell>
          <cell r="BS99" t="str">
            <v>Female</v>
          </cell>
          <cell r="BT99" t="str">
            <v/>
          </cell>
          <cell r="BU99">
            <v>0</v>
          </cell>
          <cell r="BV99">
            <v>0</v>
          </cell>
          <cell r="BW99">
            <v>100000</v>
          </cell>
        </row>
        <row r="100">
          <cell r="C100" t="str">
            <v>C5774</v>
          </cell>
          <cell r="D100" t="str">
            <v>Nguyễn Thị Ngọc Tiên</v>
          </cell>
          <cell r="E100">
            <v>41452</v>
          </cell>
          <cell r="F100" t="str">
            <v>P6 - C.Box Body</v>
          </cell>
          <cell r="G100" t="str">
            <v>FACTORY A</v>
          </cell>
          <cell r="H100" t="str">
            <v>Box Positioning worker</v>
          </cell>
          <cell r="I100" t="str">
            <v/>
          </cell>
          <cell r="J100" t="str">
            <v/>
          </cell>
          <cell r="K100">
            <v>5931000</v>
          </cell>
          <cell r="L100">
            <v>200000</v>
          </cell>
          <cell r="M100">
            <v>0</v>
          </cell>
          <cell r="N100">
            <v>0</v>
          </cell>
          <cell r="O100">
            <v>6131000</v>
          </cell>
          <cell r="P100">
            <v>23.9</v>
          </cell>
          <cell r="Q100">
            <v>5635804</v>
          </cell>
          <cell r="R100">
            <v>2</v>
          </cell>
          <cell r="S100">
            <v>471615</v>
          </cell>
          <cell r="T100">
            <v>0.10000000000000142</v>
          </cell>
          <cell r="U100">
            <v>23581</v>
          </cell>
          <cell r="V100">
            <v>235807.69874476988</v>
          </cell>
          <cell r="W100">
            <v>0</v>
          </cell>
          <cell r="X100">
            <v>0</v>
          </cell>
          <cell r="Y100">
            <v>6107419</v>
          </cell>
          <cell r="Z100">
            <v>0</v>
          </cell>
          <cell r="AA100">
            <v>0</v>
          </cell>
          <cell r="AB100">
            <v>200000</v>
          </cell>
          <cell r="AC100">
            <v>0</v>
          </cell>
          <cell r="AD100">
            <v>200000</v>
          </cell>
          <cell r="AE100">
            <v>500000</v>
          </cell>
          <cell r="AF100">
            <v>0</v>
          </cell>
          <cell r="AG100">
            <v>400000</v>
          </cell>
          <cell r="AH100">
            <v>470615</v>
          </cell>
          <cell r="AI100">
            <v>0</v>
          </cell>
          <cell r="AJ100">
            <v>0</v>
          </cell>
          <cell r="AK100">
            <v>6131000</v>
          </cell>
          <cell r="AL100">
            <v>100000</v>
          </cell>
          <cell r="AM100">
            <v>0</v>
          </cell>
          <cell r="AN100">
            <v>0</v>
          </cell>
          <cell r="AO100">
            <v>0</v>
          </cell>
          <cell r="AP100">
            <v>44213.94351464435</v>
          </cell>
          <cell r="AQ100">
            <v>7822247.9435146442</v>
          </cell>
          <cell r="AR100">
            <v>24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1061135</v>
          </cell>
          <cell r="AY100">
            <v>8883382.9435146451</v>
          </cell>
          <cell r="AZ100">
            <v>643755</v>
          </cell>
          <cell r="BA100">
            <v>44100</v>
          </cell>
          <cell r="BB100">
            <v>0</v>
          </cell>
          <cell r="BC100">
            <v>0</v>
          </cell>
          <cell r="BD100">
            <v>0</v>
          </cell>
          <cell r="BK100">
            <v>8195528</v>
          </cell>
          <cell r="BN100">
            <v>0</v>
          </cell>
          <cell r="BO100">
            <v>8629671.0397489537</v>
          </cell>
          <cell r="BP100">
            <v>-3014083.9602510463</v>
          </cell>
          <cell r="BQ100" t="str">
            <v>050040933491</v>
          </cell>
          <cell r="BR100" t="str">
            <v>Active</v>
          </cell>
          <cell r="BS100" t="str">
            <v>Female</v>
          </cell>
          <cell r="BT100" t="str">
            <v/>
          </cell>
          <cell r="BU100">
            <v>0</v>
          </cell>
          <cell r="BV100">
            <v>0</v>
          </cell>
          <cell r="BW100">
            <v>100000</v>
          </cell>
        </row>
        <row r="101">
          <cell r="C101" t="str">
            <v>C6924</v>
          </cell>
          <cell r="D101" t="str">
            <v>Huỳnh Thị Tuyết Hạnh</v>
          </cell>
          <cell r="E101">
            <v>42822</v>
          </cell>
          <cell r="F101" t="str">
            <v>P6 - C.Box Body</v>
          </cell>
          <cell r="G101" t="str">
            <v>FACTORY A</v>
          </cell>
          <cell r="H101" t="str">
            <v>Box Positioning worker</v>
          </cell>
          <cell r="I101" t="str">
            <v/>
          </cell>
          <cell r="J101" t="str">
            <v/>
          </cell>
          <cell r="K101">
            <v>5931000</v>
          </cell>
          <cell r="L101">
            <v>200000</v>
          </cell>
          <cell r="M101">
            <v>0</v>
          </cell>
          <cell r="N101">
            <v>0</v>
          </cell>
          <cell r="O101">
            <v>6131000</v>
          </cell>
          <cell r="P101">
            <v>24</v>
          </cell>
          <cell r="Q101">
            <v>5659385</v>
          </cell>
          <cell r="R101">
            <v>2</v>
          </cell>
          <cell r="S101">
            <v>471615</v>
          </cell>
          <cell r="T101">
            <v>0</v>
          </cell>
          <cell r="U101">
            <v>0</v>
          </cell>
          <cell r="V101">
            <v>235807.70833333334</v>
          </cell>
          <cell r="W101">
            <v>0</v>
          </cell>
          <cell r="X101">
            <v>0</v>
          </cell>
          <cell r="Y101">
            <v>6131000</v>
          </cell>
          <cell r="Z101">
            <v>0</v>
          </cell>
          <cell r="AA101">
            <v>0</v>
          </cell>
          <cell r="AB101">
            <v>200000</v>
          </cell>
          <cell r="AC101">
            <v>0</v>
          </cell>
          <cell r="AD101">
            <v>200000</v>
          </cell>
          <cell r="AE101">
            <v>500000</v>
          </cell>
          <cell r="AF101">
            <v>0</v>
          </cell>
          <cell r="AG101">
            <v>400000</v>
          </cell>
          <cell r="AH101">
            <v>481812</v>
          </cell>
          <cell r="AI101">
            <v>0</v>
          </cell>
          <cell r="AJ101">
            <v>0</v>
          </cell>
          <cell r="AK101">
            <v>6131000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44213.9453125</v>
          </cell>
          <cell r="AQ101">
            <v>7757025.9453125</v>
          </cell>
          <cell r="AR101">
            <v>28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1237990</v>
          </cell>
          <cell r="AY101">
            <v>8995015.9453125</v>
          </cell>
          <cell r="AZ101">
            <v>643755</v>
          </cell>
          <cell r="BA101">
            <v>44100</v>
          </cell>
          <cell r="BB101">
            <v>0</v>
          </cell>
          <cell r="BC101">
            <v>0</v>
          </cell>
          <cell r="BD101">
            <v>0</v>
          </cell>
          <cell r="BK101">
            <v>8307161</v>
          </cell>
          <cell r="BN101">
            <v>0</v>
          </cell>
          <cell r="BO101">
            <v>8682352.924479166</v>
          </cell>
          <cell r="BP101">
            <v>-2961402.075520834</v>
          </cell>
          <cell r="BQ101" t="str">
            <v>050073841485</v>
          </cell>
          <cell r="BR101" t="str">
            <v>Active</v>
          </cell>
          <cell r="BS101" t="str">
            <v>Female</v>
          </cell>
          <cell r="BT101" t="str">
            <v/>
          </cell>
          <cell r="BU101">
            <v>0</v>
          </cell>
          <cell r="BV101">
            <v>0</v>
          </cell>
          <cell r="BW101">
            <v>100000</v>
          </cell>
        </row>
        <row r="102">
          <cell r="C102" t="str">
            <v>C7301</v>
          </cell>
          <cell r="D102" t="str">
            <v>Phan Kim Lư</v>
          </cell>
          <cell r="E102">
            <v>43224</v>
          </cell>
          <cell r="F102" t="str">
            <v>P6 - C.Box Body</v>
          </cell>
          <cell r="G102" t="str">
            <v>FACTORY A</v>
          </cell>
          <cell r="H102" t="str">
            <v>Box Positioning worker</v>
          </cell>
          <cell r="I102" t="str">
            <v/>
          </cell>
          <cell r="J102" t="str">
            <v/>
          </cell>
          <cell r="K102">
            <v>5931000</v>
          </cell>
          <cell r="L102">
            <v>200000</v>
          </cell>
          <cell r="M102">
            <v>0</v>
          </cell>
          <cell r="N102">
            <v>0</v>
          </cell>
          <cell r="O102">
            <v>6131000</v>
          </cell>
          <cell r="P102">
            <v>23.9</v>
          </cell>
          <cell r="Q102">
            <v>5635804</v>
          </cell>
          <cell r="R102">
            <v>2</v>
          </cell>
          <cell r="S102">
            <v>471615</v>
          </cell>
          <cell r="T102">
            <v>0.10000000000000142</v>
          </cell>
          <cell r="U102">
            <v>23581</v>
          </cell>
          <cell r="V102">
            <v>235807.69874476988</v>
          </cell>
          <cell r="W102">
            <v>0</v>
          </cell>
          <cell r="X102">
            <v>0</v>
          </cell>
          <cell r="Y102">
            <v>6107419</v>
          </cell>
          <cell r="Z102">
            <v>0</v>
          </cell>
          <cell r="AA102">
            <v>0</v>
          </cell>
          <cell r="AB102">
            <v>200000</v>
          </cell>
          <cell r="AC102">
            <v>0</v>
          </cell>
          <cell r="AD102">
            <v>200000</v>
          </cell>
          <cell r="AE102">
            <v>500000</v>
          </cell>
          <cell r="AF102">
            <v>0</v>
          </cell>
          <cell r="AG102">
            <v>400000</v>
          </cell>
          <cell r="AH102">
            <v>416777</v>
          </cell>
          <cell r="AI102">
            <v>0</v>
          </cell>
          <cell r="AJ102">
            <v>0</v>
          </cell>
          <cell r="AK102">
            <v>6131000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44213.94351464435</v>
          </cell>
          <cell r="AQ102">
            <v>7668409.9435146442</v>
          </cell>
          <cell r="AR102">
            <v>24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1061135</v>
          </cell>
          <cell r="AY102">
            <v>8729544.9435146451</v>
          </cell>
          <cell r="AZ102">
            <v>643755</v>
          </cell>
          <cell r="BA102">
            <v>44100</v>
          </cell>
          <cell r="BB102">
            <v>0</v>
          </cell>
          <cell r="BC102">
            <v>0</v>
          </cell>
          <cell r="BD102">
            <v>0</v>
          </cell>
          <cell r="BK102">
            <v>8041690</v>
          </cell>
          <cell r="BN102">
            <v>0</v>
          </cell>
          <cell r="BO102">
            <v>8475833.0397489537</v>
          </cell>
          <cell r="BP102">
            <v>-3167921.9602510463</v>
          </cell>
          <cell r="BQ102" t="str">
            <v>050090486941</v>
          </cell>
          <cell r="BR102" t="str">
            <v>Active</v>
          </cell>
          <cell r="BS102" t="str">
            <v>Female</v>
          </cell>
          <cell r="BT102" t="str">
            <v/>
          </cell>
          <cell r="BU102">
            <v>0</v>
          </cell>
          <cell r="BV102">
            <v>0</v>
          </cell>
          <cell r="BW102">
            <v>100000</v>
          </cell>
        </row>
        <row r="103">
          <cell r="C103" t="str">
            <v>C9447</v>
          </cell>
          <cell r="D103" t="str">
            <v>Đoàn Ngọc Hồng</v>
          </cell>
          <cell r="E103">
            <v>42591</v>
          </cell>
          <cell r="F103" t="str">
            <v>P6 - C.Box Body</v>
          </cell>
          <cell r="G103" t="str">
            <v>FACTORY A</v>
          </cell>
          <cell r="H103" t="str">
            <v>Normal Worker</v>
          </cell>
          <cell r="I103" t="str">
            <v/>
          </cell>
          <cell r="J103" t="str">
            <v/>
          </cell>
          <cell r="K103">
            <v>5931000</v>
          </cell>
          <cell r="L103">
            <v>0</v>
          </cell>
          <cell r="M103">
            <v>0</v>
          </cell>
          <cell r="N103">
            <v>0</v>
          </cell>
          <cell r="O103">
            <v>5931000</v>
          </cell>
          <cell r="P103">
            <v>24</v>
          </cell>
          <cell r="Q103">
            <v>5474769</v>
          </cell>
          <cell r="R103">
            <v>2</v>
          </cell>
          <cell r="S103">
            <v>456231</v>
          </cell>
          <cell r="T103">
            <v>0</v>
          </cell>
          <cell r="U103">
            <v>0</v>
          </cell>
          <cell r="V103">
            <v>228115.375</v>
          </cell>
          <cell r="W103">
            <v>0</v>
          </cell>
          <cell r="X103">
            <v>0</v>
          </cell>
          <cell r="Y103">
            <v>5931000</v>
          </cell>
          <cell r="Z103">
            <v>0</v>
          </cell>
          <cell r="AA103">
            <v>0</v>
          </cell>
          <cell r="AB103">
            <v>200000</v>
          </cell>
          <cell r="AC103">
            <v>0</v>
          </cell>
          <cell r="AD103">
            <v>200000</v>
          </cell>
          <cell r="AE103">
            <v>500000</v>
          </cell>
          <cell r="AF103">
            <v>0</v>
          </cell>
          <cell r="AG103">
            <v>400000</v>
          </cell>
          <cell r="AH103">
            <v>430005</v>
          </cell>
          <cell r="AI103">
            <v>0</v>
          </cell>
          <cell r="AJ103">
            <v>0</v>
          </cell>
          <cell r="AK103">
            <v>5931000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42771.6328125</v>
          </cell>
          <cell r="AQ103">
            <v>7503776.6328125</v>
          </cell>
          <cell r="AR103">
            <v>24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1026519</v>
          </cell>
          <cell r="AY103">
            <v>8530295.6328125</v>
          </cell>
          <cell r="AZ103">
            <v>622755</v>
          </cell>
          <cell r="BA103">
            <v>44100</v>
          </cell>
          <cell r="BB103">
            <v>0</v>
          </cell>
          <cell r="BC103">
            <v>0</v>
          </cell>
          <cell r="BD103">
            <v>0</v>
          </cell>
          <cell r="BK103">
            <v>7863441</v>
          </cell>
          <cell r="BN103">
            <v>0</v>
          </cell>
          <cell r="BO103">
            <v>8288122.7578125</v>
          </cell>
          <cell r="BP103">
            <v>-3334632.2421875</v>
          </cell>
          <cell r="BQ103" t="str">
            <v>050044162714</v>
          </cell>
          <cell r="BR103" t="str">
            <v>Active</v>
          </cell>
          <cell r="BS103" t="str">
            <v>Female</v>
          </cell>
          <cell r="BT103" t="str">
            <v/>
          </cell>
          <cell r="BU103">
            <v>0</v>
          </cell>
          <cell r="BV103">
            <v>0</v>
          </cell>
          <cell r="BW103">
            <v>100000</v>
          </cell>
        </row>
        <row r="104">
          <cell r="C104" t="str">
            <v>C11797</v>
          </cell>
          <cell r="D104" t="str">
            <v>Thạch Hoàng Em</v>
          </cell>
          <cell r="E104">
            <v>43869</v>
          </cell>
          <cell r="F104" t="str">
            <v>P6 - C.Box Semi machine</v>
          </cell>
          <cell r="G104" t="str">
            <v>FACTORY A</v>
          </cell>
          <cell r="H104" t="str">
            <v>Auto Machine operator-C</v>
          </cell>
          <cell r="I104" t="str">
            <v/>
          </cell>
          <cell r="J104" t="str">
            <v/>
          </cell>
          <cell r="K104">
            <v>5931000</v>
          </cell>
          <cell r="L104">
            <v>700000</v>
          </cell>
          <cell r="M104">
            <v>0</v>
          </cell>
          <cell r="N104">
            <v>0</v>
          </cell>
          <cell r="O104">
            <v>6631000</v>
          </cell>
          <cell r="P104">
            <v>24</v>
          </cell>
          <cell r="Q104">
            <v>6120923</v>
          </cell>
          <cell r="R104">
            <v>2</v>
          </cell>
          <cell r="S104">
            <v>510077</v>
          </cell>
          <cell r="T104">
            <v>0</v>
          </cell>
          <cell r="U104">
            <v>0</v>
          </cell>
          <cell r="V104">
            <v>255038.45833333334</v>
          </cell>
          <cell r="W104">
            <v>0</v>
          </cell>
          <cell r="X104">
            <v>0</v>
          </cell>
          <cell r="Y104">
            <v>6631000</v>
          </cell>
          <cell r="Z104">
            <v>0</v>
          </cell>
          <cell r="AA104">
            <v>0</v>
          </cell>
          <cell r="AB104">
            <v>200000</v>
          </cell>
          <cell r="AC104">
            <v>0</v>
          </cell>
          <cell r="AD104">
            <v>200000</v>
          </cell>
          <cell r="AE104">
            <v>500000</v>
          </cell>
          <cell r="AF104">
            <v>0</v>
          </cell>
          <cell r="AG104">
            <v>400000</v>
          </cell>
          <cell r="AH104">
            <v>649312</v>
          </cell>
          <cell r="AI104">
            <v>0</v>
          </cell>
          <cell r="AJ104">
            <v>0</v>
          </cell>
          <cell r="AK104">
            <v>6631000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8380312</v>
          </cell>
          <cell r="AR104">
            <v>28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1338952</v>
          </cell>
          <cell r="AY104">
            <v>9719264</v>
          </cell>
          <cell r="AZ104">
            <v>696255</v>
          </cell>
          <cell r="BA104">
            <v>44100</v>
          </cell>
          <cell r="BB104">
            <v>0</v>
          </cell>
          <cell r="BC104">
            <v>0</v>
          </cell>
          <cell r="BD104">
            <v>0</v>
          </cell>
          <cell r="BK104">
            <v>8978909</v>
          </cell>
          <cell r="BN104">
            <v>0</v>
          </cell>
          <cell r="BO104">
            <v>9372946.604166666</v>
          </cell>
          <cell r="BP104">
            <v>-2323308.395833334</v>
          </cell>
          <cell r="BQ104" t="str">
            <v>050116311450</v>
          </cell>
          <cell r="BR104" t="str">
            <v>Active</v>
          </cell>
          <cell r="BS104" t="str">
            <v>Male</v>
          </cell>
          <cell r="BT104" t="str">
            <v/>
          </cell>
          <cell r="BU104">
            <v>0</v>
          </cell>
          <cell r="BV104">
            <v>0</v>
          </cell>
          <cell r="BW104">
            <v>100000</v>
          </cell>
        </row>
        <row r="105">
          <cell r="C105" t="str">
            <v>C11814</v>
          </cell>
          <cell r="D105" t="str">
            <v>Điểu Nam</v>
          </cell>
          <cell r="E105">
            <v>43871</v>
          </cell>
          <cell r="F105" t="str">
            <v>P6 - C.Box Semi machine</v>
          </cell>
          <cell r="G105" t="str">
            <v>FACTORY A</v>
          </cell>
          <cell r="H105" t="str">
            <v>Auto Machine operator-C</v>
          </cell>
          <cell r="I105" t="str">
            <v/>
          </cell>
          <cell r="J105" t="str">
            <v/>
          </cell>
          <cell r="K105">
            <v>5931000</v>
          </cell>
          <cell r="L105">
            <v>700000</v>
          </cell>
          <cell r="M105">
            <v>0</v>
          </cell>
          <cell r="N105">
            <v>0</v>
          </cell>
          <cell r="O105">
            <v>6631000</v>
          </cell>
          <cell r="P105">
            <v>24</v>
          </cell>
          <cell r="Q105">
            <v>6120923</v>
          </cell>
          <cell r="R105">
            <v>2</v>
          </cell>
          <cell r="S105">
            <v>510077</v>
          </cell>
          <cell r="T105">
            <v>0</v>
          </cell>
          <cell r="U105">
            <v>0</v>
          </cell>
          <cell r="V105">
            <v>255038.45833333334</v>
          </cell>
          <cell r="W105">
            <v>0</v>
          </cell>
          <cell r="X105">
            <v>0</v>
          </cell>
          <cell r="Y105">
            <v>6631000</v>
          </cell>
          <cell r="Z105">
            <v>0</v>
          </cell>
          <cell r="AA105">
            <v>0</v>
          </cell>
          <cell r="AB105">
            <v>200000</v>
          </cell>
          <cell r="AC105">
            <v>0</v>
          </cell>
          <cell r="AD105">
            <v>200000</v>
          </cell>
          <cell r="AE105">
            <v>500000</v>
          </cell>
          <cell r="AF105">
            <v>0</v>
          </cell>
          <cell r="AG105">
            <v>400000</v>
          </cell>
          <cell r="AH105">
            <v>941402</v>
          </cell>
          <cell r="AI105">
            <v>0</v>
          </cell>
          <cell r="AJ105">
            <v>0</v>
          </cell>
          <cell r="AK105">
            <v>6547667</v>
          </cell>
          <cell r="AL105">
            <v>100000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8772402</v>
          </cell>
          <cell r="AR105">
            <v>28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1338952</v>
          </cell>
          <cell r="AY105">
            <v>10111354</v>
          </cell>
          <cell r="AZ105">
            <v>696255</v>
          </cell>
          <cell r="BA105">
            <v>44100</v>
          </cell>
          <cell r="BB105">
            <v>0</v>
          </cell>
          <cell r="BC105">
            <v>0</v>
          </cell>
          <cell r="BD105">
            <v>0</v>
          </cell>
          <cell r="BK105">
            <v>9370999</v>
          </cell>
          <cell r="BN105">
            <v>0</v>
          </cell>
          <cell r="BO105">
            <v>9765036.604166666</v>
          </cell>
          <cell r="BP105">
            <v>-1931218.395833334</v>
          </cell>
          <cell r="BQ105" t="str">
            <v>050116311469</v>
          </cell>
          <cell r="BR105" t="str">
            <v>Active</v>
          </cell>
          <cell r="BS105" t="str">
            <v>Male</v>
          </cell>
          <cell r="BT105" t="str">
            <v/>
          </cell>
          <cell r="BU105">
            <v>0</v>
          </cell>
          <cell r="BV105">
            <v>0</v>
          </cell>
          <cell r="BW105">
            <v>100000</v>
          </cell>
        </row>
        <row r="106">
          <cell r="C106" t="str">
            <v>C12747</v>
          </cell>
          <cell r="D106" t="str">
            <v>Vũ Thị Hồng Nhung</v>
          </cell>
          <cell r="E106">
            <v>44065</v>
          </cell>
          <cell r="F106" t="str">
            <v>P6 - C.Box Semi machine</v>
          </cell>
          <cell r="G106" t="str">
            <v>FACTORY A</v>
          </cell>
          <cell r="H106" t="str">
            <v>CBox 502 worker</v>
          </cell>
          <cell r="I106" t="str">
            <v/>
          </cell>
          <cell r="J106" t="str">
            <v/>
          </cell>
          <cell r="K106">
            <v>5931000</v>
          </cell>
          <cell r="L106">
            <v>500000</v>
          </cell>
          <cell r="M106">
            <v>0</v>
          </cell>
          <cell r="N106">
            <v>0</v>
          </cell>
          <cell r="O106">
            <v>6431000</v>
          </cell>
          <cell r="P106">
            <v>23</v>
          </cell>
          <cell r="Q106">
            <v>5688962</v>
          </cell>
          <cell r="R106">
            <v>3</v>
          </cell>
          <cell r="S106">
            <v>742038</v>
          </cell>
          <cell r="T106">
            <v>0</v>
          </cell>
          <cell r="U106">
            <v>0</v>
          </cell>
          <cell r="V106">
            <v>247346.17391304349</v>
          </cell>
          <cell r="W106">
            <v>0</v>
          </cell>
          <cell r="X106">
            <v>0</v>
          </cell>
          <cell r="Y106">
            <v>6431000</v>
          </cell>
          <cell r="Z106">
            <v>0</v>
          </cell>
          <cell r="AA106">
            <v>0</v>
          </cell>
          <cell r="AB106">
            <v>200000</v>
          </cell>
          <cell r="AC106">
            <v>0</v>
          </cell>
          <cell r="AD106">
            <v>200000</v>
          </cell>
          <cell r="AE106">
            <v>500000</v>
          </cell>
          <cell r="AF106">
            <v>0</v>
          </cell>
          <cell r="AG106">
            <v>400000</v>
          </cell>
          <cell r="AH106">
            <v>615540</v>
          </cell>
          <cell r="AI106">
            <v>0</v>
          </cell>
          <cell r="AJ106">
            <v>0</v>
          </cell>
          <cell r="AK106">
            <v>6431000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46377.407608695656</v>
          </cell>
          <cell r="AQ106">
            <v>8192917.4076086953</v>
          </cell>
          <cell r="AR106">
            <v>28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1298567</v>
          </cell>
          <cell r="AY106">
            <v>9491484.4076086953</v>
          </cell>
          <cell r="AZ106">
            <v>675255</v>
          </cell>
          <cell r="BA106">
            <v>44100</v>
          </cell>
          <cell r="BB106">
            <v>0</v>
          </cell>
          <cell r="BC106">
            <v>0</v>
          </cell>
          <cell r="BD106">
            <v>0</v>
          </cell>
          <cell r="BK106">
            <v>8772129</v>
          </cell>
          <cell r="BN106">
            <v>0</v>
          </cell>
          <cell r="BO106">
            <v>9158629.0163043477</v>
          </cell>
          <cell r="BP106">
            <v>-2516625.9836956523</v>
          </cell>
          <cell r="BQ106" t="str">
            <v>050121174372</v>
          </cell>
          <cell r="BR106" t="str">
            <v>Active</v>
          </cell>
          <cell r="BS106" t="str">
            <v>Female</v>
          </cell>
          <cell r="BT106" t="str">
            <v/>
          </cell>
          <cell r="BU106">
            <v>0</v>
          </cell>
          <cell r="BV106">
            <v>0</v>
          </cell>
          <cell r="BW106">
            <v>100000</v>
          </cell>
        </row>
        <row r="107">
          <cell r="C107" t="str">
            <v>C12799</v>
          </cell>
          <cell r="D107" t="str">
            <v>Thị Ti</v>
          </cell>
          <cell r="E107">
            <v>44071</v>
          </cell>
          <cell r="F107" t="str">
            <v>P6 - C.Box Semi machine</v>
          </cell>
          <cell r="G107" t="str">
            <v>FACTORY A</v>
          </cell>
          <cell r="H107" t="str">
            <v>Box Positioning worker</v>
          </cell>
          <cell r="I107" t="str">
            <v/>
          </cell>
          <cell r="J107" t="str">
            <v/>
          </cell>
          <cell r="K107">
            <v>5931000</v>
          </cell>
          <cell r="L107">
            <v>200000</v>
          </cell>
          <cell r="M107">
            <v>0</v>
          </cell>
          <cell r="N107">
            <v>0</v>
          </cell>
          <cell r="O107">
            <v>6131000</v>
          </cell>
          <cell r="P107">
            <v>24</v>
          </cell>
          <cell r="Q107">
            <v>5659385</v>
          </cell>
          <cell r="R107">
            <v>2</v>
          </cell>
          <cell r="S107">
            <v>471615</v>
          </cell>
          <cell r="T107">
            <v>0</v>
          </cell>
          <cell r="U107">
            <v>0</v>
          </cell>
          <cell r="V107">
            <v>235807.70833333334</v>
          </cell>
          <cell r="W107">
            <v>0</v>
          </cell>
          <cell r="X107">
            <v>0</v>
          </cell>
          <cell r="Y107">
            <v>6131000</v>
          </cell>
          <cell r="Z107">
            <v>0</v>
          </cell>
          <cell r="AA107">
            <v>0</v>
          </cell>
          <cell r="AB107">
            <v>200000</v>
          </cell>
          <cell r="AC107">
            <v>0</v>
          </cell>
          <cell r="AD107">
            <v>200000</v>
          </cell>
          <cell r="AE107">
            <v>500000</v>
          </cell>
          <cell r="AF107">
            <v>0</v>
          </cell>
          <cell r="AG107">
            <v>400000</v>
          </cell>
          <cell r="AH107">
            <v>640685</v>
          </cell>
          <cell r="AI107">
            <v>0</v>
          </cell>
          <cell r="AJ107">
            <v>0</v>
          </cell>
          <cell r="AK107">
            <v>6131000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44213.9453125</v>
          </cell>
          <cell r="AQ107">
            <v>7915898.9453125</v>
          </cell>
          <cell r="AR107">
            <v>28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1237990</v>
          </cell>
          <cell r="AY107">
            <v>9153888.9453125</v>
          </cell>
          <cell r="AZ107">
            <v>643755</v>
          </cell>
          <cell r="BA107">
            <v>44100</v>
          </cell>
          <cell r="BB107">
            <v>0</v>
          </cell>
          <cell r="BC107">
            <v>0</v>
          </cell>
          <cell r="BD107">
            <v>0</v>
          </cell>
          <cell r="BK107">
            <v>8466034</v>
          </cell>
          <cell r="BN107">
            <v>0</v>
          </cell>
          <cell r="BO107">
            <v>8841225.924479166</v>
          </cell>
          <cell r="BP107">
            <v>-2802529.075520834</v>
          </cell>
          <cell r="BQ107" t="str">
            <v>060105183871</v>
          </cell>
          <cell r="BR107" t="str">
            <v>Active</v>
          </cell>
          <cell r="BS107" t="str">
            <v>Female</v>
          </cell>
          <cell r="BT107" t="str">
            <v/>
          </cell>
          <cell r="BU107">
            <v>0</v>
          </cell>
          <cell r="BV107">
            <v>0</v>
          </cell>
          <cell r="BW107">
            <v>100000</v>
          </cell>
        </row>
        <row r="108">
          <cell r="C108" t="str">
            <v>C12826</v>
          </cell>
          <cell r="D108" t="str">
            <v>Vũ Thị Thắm</v>
          </cell>
          <cell r="E108">
            <v>44082</v>
          </cell>
          <cell r="F108" t="str">
            <v>P6 - C.Box Semi machine</v>
          </cell>
          <cell r="G108" t="str">
            <v>FACTORY A</v>
          </cell>
          <cell r="H108" t="str">
            <v>CBox 502 worker</v>
          </cell>
          <cell r="I108" t="str">
            <v/>
          </cell>
          <cell r="J108" t="str">
            <v/>
          </cell>
          <cell r="K108">
            <v>5931000</v>
          </cell>
          <cell r="L108">
            <v>500000</v>
          </cell>
          <cell r="M108">
            <v>0</v>
          </cell>
          <cell r="N108">
            <v>0</v>
          </cell>
          <cell r="O108">
            <v>6431000</v>
          </cell>
          <cell r="P108">
            <v>24</v>
          </cell>
          <cell r="Q108">
            <v>5936308</v>
          </cell>
          <cell r="R108">
            <v>2</v>
          </cell>
          <cell r="S108">
            <v>494692</v>
          </cell>
          <cell r="T108">
            <v>0</v>
          </cell>
          <cell r="U108">
            <v>0</v>
          </cell>
          <cell r="V108">
            <v>247346.16666666666</v>
          </cell>
          <cell r="W108">
            <v>0</v>
          </cell>
          <cell r="X108">
            <v>0</v>
          </cell>
          <cell r="Y108">
            <v>6431000</v>
          </cell>
          <cell r="Z108">
            <v>0</v>
          </cell>
          <cell r="AA108">
            <v>0</v>
          </cell>
          <cell r="AB108">
            <v>200000</v>
          </cell>
          <cell r="AC108">
            <v>0</v>
          </cell>
          <cell r="AD108">
            <v>200000</v>
          </cell>
          <cell r="AE108">
            <v>500000</v>
          </cell>
          <cell r="AF108">
            <v>0</v>
          </cell>
          <cell r="AG108">
            <v>400000</v>
          </cell>
          <cell r="AH108">
            <v>737865</v>
          </cell>
          <cell r="AI108">
            <v>0</v>
          </cell>
          <cell r="AJ108">
            <v>0</v>
          </cell>
          <cell r="AK108">
            <v>6431000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46377.40625</v>
          </cell>
          <cell r="AQ108">
            <v>8315242.40625</v>
          </cell>
          <cell r="AR108">
            <v>28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1298567</v>
          </cell>
          <cell r="AY108">
            <v>9613809.40625</v>
          </cell>
          <cell r="AZ108">
            <v>675255</v>
          </cell>
          <cell r="BA108">
            <v>44100</v>
          </cell>
          <cell r="BB108">
            <v>0</v>
          </cell>
          <cell r="BC108">
            <v>0</v>
          </cell>
          <cell r="BD108">
            <v>0</v>
          </cell>
          <cell r="BK108">
            <v>8894454</v>
          </cell>
          <cell r="BN108">
            <v>0</v>
          </cell>
          <cell r="BO108">
            <v>9280953.989583334</v>
          </cell>
          <cell r="BP108">
            <v>-2394301.010416666</v>
          </cell>
          <cell r="BQ108" t="str">
            <v>050121702646</v>
          </cell>
          <cell r="BR108" t="str">
            <v>Active</v>
          </cell>
          <cell r="BS108" t="str">
            <v>Female</v>
          </cell>
          <cell r="BT108" t="str">
            <v/>
          </cell>
          <cell r="BU108">
            <v>0</v>
          </cell>
          <cell r="BV108">
            <v>0</v>
          </cell>
          <cell r="BW108">
            <v>100000</v>
          </cell>
        </row>
        <row r="109">
          <cell r="C109" t="str">
            <v>C13204</v>
          </cell>
          <cell r="D109" t="str">
            <v>Nguyễn Thị Thu Hiền</v>
          </cell>
          <cell r="E109">
            <v>44249</v>
          </cell>
          <cell r="F109" t="str">
            <v>P6 - C.Box Semi machine</v>
          </cell>
          <cell r="G109" t="str">
            <v>FACTORY A</v>
          </cell>
          <cell r="H109" t="str">
            <v>CBox 502 worker</v>
          </cell>
          <cell r="I109" t="str">
            <v/>
          </cell>
          <cell r="J109" t="str">
            <v/>
          </cell>
          <cell r="K109">
            <v>5931000</v>
          </cell>
          <cell r="L109">
            <v>500000</v>
          </cell>
          <cell r="M109">
            <v>0</v>
          </cell>
          <cell r="N109">
            <v>0</v>
          </cell>
          <cell r="O109">
            <v>6431000</v>
          </cell>
          <cell r="P109">
            <v>21</v>
          </cell>
          <cell r="Q109">
            <v>5194269</v>
          </cell>
          <cell r="R109">
            <v>2</v>
          </cell>
          <cell r="S109">
            <v>494692</v>
          </cell>
          <cell r="T109">
            <v>3</v>
          </cell>
          <cell r="U109">
            <v>742038</v>
          </cell>
          <cell r="V109">
            <v>247346.14285714287</v>
          </cell>
          <cell r="W109">
            <v>0</v>
          </cell>
          <cell r="X109">
            <v>0</v>
          </cell>
          <cell r="Y109">
            <v>5688961</v>
          </cell>
          <cell r="Z109">
            <v>0</v>
          </cell>
          <cell r="AA109">
            <v>0</v>
          </cell>
          <cell r="AB109">
            <v>200000</v>
          </cell>
          <cell r="AC109">
            <v>0</v>
          </cell>
          <cell r="AD109">
            <v>200000</v>
          </cell>
          <cell r="AE109">
            <v>0</v>
          </cell>
          <cell r="AF109">
            <v>0</v>
          </cell>
          <cell r="AG109">
            <v>0</v>
          </cell>
          <cell r="AH109">
            <v>544892</v>
          </cell>
          <cell r="AI109">
            <v>0</v>
          </cell>
          <cell r="AJ109">
            <v>0</v>
          </cell>
          <cell r="AK109">
            <v>6431000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46377.40178571429</v>
          </cell>
          <cell r="AQ109">
            <v>6480230.4017857146</v>
          </cell>
          <cell r="AR109">
            <v>28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1298567</v>
          </cell>
          <cell r="AY109">
            <v>7778797.4017857146</v>
          </cell>
          <cell r="AZ109">
            <v>675255</v>
          </cell>
          <cell r="BA109">
            <v>44100</v>
          </cell>
          <cell r="BB109">
            <v>0</v>
          </cell>
          <cell r="BC109">
            <v>0</v>
          </cell>
          <cell r="BD109">
            <v>0</v>
          </cell>
          <cell r="BK109">
            <v>7059442</v>
          </cell>
          <cell r="BN109">
            <v>0</v>
          </cell>
          <cell r="BO109">
            <v>7445941.9017857146</v>
          </cell>
          <cell r="BP109">
            <v>-4229313.0982142854</v>
          </cell>
          <cell r="BQ109" t="str">
            <v>050041687891</v>
          </cell>
          <cell r="BR109" t="str">
            <v>Active</v>
          </cell>
          <cell r="BS109" t="str">
            <v>Female</v>
          </cell>
          <cell r="BT109" t="str">
            <v/>
          </cell>
          <cell r="BU109">
            <v>0</v>
          </cell>
          <cell r="BV109">
            <v>0</v>
          </cell>
          <cell r="BW109">
            <v>100000</v>
          </cell>
        </row>
        <row r="110">
          <cell r="C110" t="str">
            <v>C13320</v>
          </cell>
          <cell r="D110" t="str">
            <v>Lê Thị Quynh</v>
          </cell>
          <cell r="E110">
            <v>44256</v>
          </cell>
          <cell r="F110" t="str">
            <v>P6 - C.Box Semi machine</v>
          </cell>
          <cell r="G110" t="str">
            <v>FACTORY A</v>
          </cell>
          <cell r="H110" t="str">
            <v>Semi Machine sub-operator</v>
          </cell>
          <cell r="I110" t="str">
            <v/>
          </cell>
          <cell r="J110" t="str">
            <v/>
          </cell>
          <cell r="K110">
            <v>5931000</v>
          </cell>
          <cell r="L110">
            <v>400000</v>
          </cell>
          <cell r="M110">
            <v>0</v>
          </cell>
          <cell r="N110">
            <v>0</v>
          </cell>
          <cell r="O110">
            <v>6331000</v>
          </cell>
          <cell r="P110">
            <v>24</v>
          </cell>
          <cell r="Q110">
            <v>5844000</v>
          </cell>
          <cell r="R110">
            <v>2</v>
          </cell>
          <cell r="S110">
            <v>487000</v>
          </cell>
          <cell r="T110">
            <v>0</v>
          </cell>
          <cell r="U110">
            <v>0</v>
          </cell>
          <cell r="V110">
            <v>243500</v>
          </cell>
          <cell r="W110">
            <v>0</v>
          </cell>
          <cell r="X110">
            <v>0</v>
          </cell>
          <cell r="Y110">
            <v>6331000</v>
          </cell>
          <cell r="Z110">
            <v>0</v>
          </cell>
          <cell r="AA110">
            <v>0</v>
          </cell>
          <cell r="AB110">
            <v>200000</v>
          </cell>
          <cell r="AC110">
            <v>0</v>
          </cell>
          <cell r="AD110">
            <v>200000</v>
          </cell>
          <cell r="AE110">
            <v>500000</v>
          </cell>
          <cell r="AF110">
            <v>0</v>
          </cell>
          <cell r="AG110">
            <v>400000</v>
          </cell>
          <cell r="AH110">
            <v>557775</v>
          </cell>
          <cell r="AI110">
            <v>0</v>
          </cell>
          <cell r="AJ110">
            <v>0</v>
          </cell>
          <cell r="AK110">
            <v>6164333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45656.25</v>
          </cell>
          <cell r="AQ110">
            <v>8034431.25</v>
          </cell>
          <cell r="AR110">
            <v>28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1278375</v>
          </cell>
          <cell r="AY110">
            <v>9312806.25</v>
          </cell>
          <cell r="AZ110">
            <v>664755</v>
          </cell>
          <cell r="BA110">
            <v>44100</v>
          </cell>
          <cell r="BB110">
            <v>0</v>
          </cell>
          <cell r="BC110">
            <v>0</v>
          </cell>
          <cell r="BD110">
            <v>0</v>
          </cell>
          <cell r="BK110">
            <v>8603951</v>
          </cell>
          <cell r="BN110">
            <v>0</v>
          </cell>
          <cell r="BO110">
            <v>8986681.25</v>
          </cell>
          <cell r="BP110">
            <v>-2678073.75</v>
          </cell>
          <cell r="BQ110" t="str">
            <v>050126321055</v>
          </cell>
          <cell r="BR110" t="str">
            <v>Active</v>
          </cell>
          <cell r="BS110" t="str">
            <v>Female</v>
          </cell>
          <cell r="BT110" t="str">
            <v/>
          </cell>
          <cell r="BU110">
            <v>0</v>
          </cell>
          <cell r="BV110">
            <v>0</v>
          </cell>
          <cell r="BW110">
            <v>100000</v>
          </cell>
        </row>
        <row r="111">
          <cell r="C111" t="str">
            <v>C1362</v>
          </cell>
          <cell r="D111" t="str">
            <v>Thái Thị Thắng</v>
          </cell>
          <cell r="E111">
            <v>39784</v>
          </cell>
          <cell r="F111" t="str">
            <v>P6 - C.Box Semi machine</v>
          </cell>
          <cell r="G111" t="str">
            <v>FACTORY A</v>
          </cell>
          <cell r="H111" t="str">
            <v>Box Positioning worker</v>
          </cell>
          <cell r="I111" t="str">
            <v/>
          </cell>
          <cell r="J111" t="str">
            <v/>
          </cell>
          <cell r="K111">
            <v>5931000</v>
          </cell>
          <cell r="L111">
            <v>200000</v>
          </cell>
          <cell r="M111">
            <v>0</v>
          </cell>
          <cell r="N111">
            <v>0</v>
          </cell>
          <cell r="O111">
            <v>6131000</v>
          </cell>
          <cell r="P111">
            <v>23.8</v>
          </cell>
          <cell r="Q111">
            <v>5612223</v>
          </cell>
          <cell r="R111">
            <v>2</v>
          </cell>
          <cell r="S111">
            <v>471615</v>
          </cell>
          <cell r="T111">
            <v>0.19999999999999929</v>
          </cell>
          <cell r="U111">
            <v>47162</v>
          </cell>
          <cell r="V111">
            <v>235807.68907563025</v>
          </cell>
          <cell r="W111">
            <v>0</v>
          </cell>
          <cell r="X111">
            <v>0</v>
          </cell>
          <cell r="Y111">
            <v>6083838</v>
          </cell>
          <cell r="Z111">
            <v>0</v>
          </cell>
          <cell r="AA111">
            <v>0</v>
          </cell>
          <cell r="AB111">
            <v>200000</v>
          </cell>
          <cell r="AC111">
            <v>0</v>
          </cell>
          <cell r="AD111">
            <v>200000</v>
          </cell>
          <cell r="AE111">
            <v>500000</v>
          </cell>
          <cell r="AF111">
            <v>0</v>
          </cell>
          <cell r="AG111">
            <v>400000</v>
          </cell>
          <cell r="AH111">
            <v>649312</v>
          </cell>
          <cell r="AI111">
            <v>0</v>
          </cell>
          <cell r="AJ111">
            <v>0</v>
          </cell>
          <cell r="AK111">
            <v>6131000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44213.941701680669</v>
          </cell>
          <cell r="AQ111">
            <v>7877363.9417016804</v>
          </cell>
          <cell r="AR111">
            <v>28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1237990</v>
          </cell>
          <cell r="AY111">
            <v>9115353.9417016804</v>
          </cell>
          <cell r="AZ111">
            <v>643755</v>
          </cell>
          <cell r="BA111">
            <v>44100</v>
          </cell>
          <cell r="BB111">
            <v>0</v>
          </cell>
          <cell r="BC111">
            <v>0</v>
          </cell>
          <cell r="BD111">
            <v>0</v>
          </cell>
          <cell r="BK111">
            <v>8427499</v>
          </cell>
          <cell r="BN111">
            <v>0</v>
          </cell>
          <cell r="BO111">
            <v>8802690.853466386</v>
          </cell>
          <cell r="BP111">
            <v>-2841064.146533614</v>
          </cell>
          <cell r="BQ111" t="str">
            <v>050040821160</v>
          </cell>
          <cell r="BR111" t="str">
            <v>Active</v>
          </cell>
          <cell r="BS111" t="str">
            <v>Female</v>
          </cell>
          <cell r="BT111" t="str">
            <v/>
          </cell>
          <cell r="BU111">
            <v>0</v>
          </cell>
          <cell r="BV111">
            <v>0</v>
          </cell>
          <cell r="BW111">
            <v>100000</v>
          </cell>
        </row>
        <row r="112">
          <cell r="C112" t="str">
            <v>C14126</v>
          </cell>
          <cell r="D112" t="str">
            <v>Nguyễn Tiến Cường</v>
          </cell>
          <cell r="E112">
            <v>44327</v>
          </cell>
          <cell r="F112" t="str">
            <v>P6 - C.Box Semi machine</v>
          </cell>
          <cell r="G112" t="str">
            <v>FACTORY A</v>
          </cell>
          <cell r="H112" t="str">
            <v>Semi Machine operator</v>
          </cell>
          <cell r="I112" t="str">
            <v/>
          </cell>
          <cell r="J112" t="str">
            <v/>
          </cell>
          <cell r="K112">
            <v>5931000</v>
          </cell>
          <cell r="L112">
            <v>400000</v>
          </cell>
          <cell r="M112">
            <v>0</v>
          </cell>
          <cell r="N112">
            <v>0</v>
          </cell>
          <cell r="O112">
            <v>6331000</v>
          </cell>
          <cell r="P112">
            <v>23</v>
          </cell>
          <cell r="Q112">
            <v>5600500</v>
          </cell>
          <cell r="R112">
            <v>3</v>
          </cell>
          <cell r="S112">
            <v>730500</v>
          </cell>
          <cell r="T112">
            <v>0</v>
          </cell>
          <cell r="U112">
            <v>0</v>
          </cell>
          <cell r="V112">
            <v>243500</v>
          </cell>
          <cell r="W112">
            <v>0</v>
          </cell>
          <cell r="X112">
            <v>0</v>
          </cell>
          <cell r="Y112">
            <v>6331000</v>
          </cell>
          <cell r="Z112">
            <v>0</v>
          </cell>
          <cell r="AA112">
            <v>0</v>
          </cell>
          <cell r="AB112">
            <v>200000</v>
          </cell>
          <cell r="AC112">
            <v>0</v>
          </cell>
          <cell r="AD112">
            <v>200000</v>
          </cell>
          <cell r="AE112">
            <v>500000</v>
          </cell>
          <cell r="AF112">
            <v>0</v>
          </cell>
          <cell r="AG112">
            <v>400000</v>
          </cell>
          <cell r="AH112">
            <v>604816</v>
          </cell>
          <cell r="AI112">
            <v>0</v>
          </cell>
          <cell r="AJ112">
            <v>0</v>
          </cell>
          <cell r="AK112">
            <v>6331000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8035816</v>
          </cell>
          <cell r="AR112">
            <v>20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913125</v>
          </cell>
          <cell r="AY112">
            <v>8948941</v>
          </cell>
          <cell r="AZ112">
            <v>664755</v>
          </cell>
          <cell r="BA112">
            <v>44100</v>
          </cell>
          <cell r="BB112">
            <v>0</v>
          </cell>
          <cell r="BC112">
            <v>0</v>
          </cell>
          <cell r="BD112">
            <v>0</v>
          </cell>
          <cell r="BK112">
            <v>8240086</v>
          </cell>
          <cell r="BN112">
            <v>0</v>
          </cell>
          <cell r="BO112">
            <v>8744566</v>
          </cell>
          <cell r="BP112">
            <v>-2920189</v>
          </cell>
          <cell r="BQ112" t="str">
            <v>050031260032</v>
          </cell>
          <cell r="BR112" t="str">
            <v>Active</v>
          </cell>
          <cell r="BS112" t="str">
            <v>Male</v>
          </cell>
          <cell r="BT112" t="str">
            <v/>
          </cell>
          <cell r="BU112">
            <v>0</v>
          </cell>
          <cell r="BV112">
            <v>0</v>
          </cell>
          <cell r="BW112">
            <v>100000</v>
          </cell>
        </row>
        <row r="113">
          <cell r="C113" t="str">
            <v>C14513</v>
          </cell>
          <cell r="D113" t="str">
            <v>Thị Trâm</v>
          </cell>
          <cell r="E113">
            <v>44609</v>
          </cell>
          <cell r="F113" t="str">
            <v>P6 - C.Box Semi machine</v>
          </cell>
          <cell r="G113" t="str">
            <v>FACTORY A</v>
          </cell>
          <cell r="H113" t="str">
            <v>Box Positioning worker</v>
          </cell>
          <cell r="I113" t="str">
            <v/>
          </cell>
          <cell r="J113" t="str">
            <v/>
          </cell>
          <cell r="K113">
            <v>5931000</v>
          </cell>
          <cell r="L113">
            <v>200000</v>
          </cell>
          <cell r="M113">
            <v>0</v>
          </cell>
          <cell r="N113">
            <v>0</v>
          </cell>
          <cell r="O113">
            <v>6131000</v>
          </cell>
          <cell r="P113">
            <v>21.8</v>
          </cell>
          <cell r="Q113">
            <v>5140608</v>
          </cell>
          <cell r="R113">
            <v>3</v>
          </cell>
          <cell r="S113">
            <v>707423</v>
          </cell>
          <cell r="T113">
            <v>1.1999999999999993</v>
          </cell>
          <cell r="U113">
            <v>282969</v>
          </cell>
          <cell r="V113">
            <v>235807.70642201835</v>
          </cell>
          <cell r="W113">
            <v>0</v>
          </cell>
          <cell r="X113">
            <v>0</v>
          </cell>
          <cell r="Y113">
            <v>5848031</v>
          </cell>
          <cell r="Z113">
            <v>0</v>
          </cell>
          <cell r="AA113">
            <v>0</v>
          </cell>
          <cell r="AB113">
            <v>200000</v>
          </cell>
          <cell r="AC113">
            <v>0</v>
          </cell>
          <cell r="AD113">
            <v>200000</v>
          </cell>
          <cell r="AE113">
            <v>0</v>
          </cell>
          <cell r="AF113">
            <v>0</v>
          </cell>
          <cell r="AG113">
            <v>300000</v>
          </cell>
          <cell r="AH113">
            <v>585002</v>
          </cell>
          <cell r="AI113">
            <v>0</v>
          </cell>
          <cell r="AJ113">
            <v>0</v>
          </cell>
          <cell r="AK113">
            <v>6053667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44213.944954128441</v>
          </cell>
          <cell r="AQ113">
            <v>6977246.944954128</v>
          </cell>
          <cell r="AR113">
            <v>24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1061135</v>
          </cell>
          <cell r="AY113">
            <v>8038381.944954128</v>
          </cell>
          <cell r="AZ113">
            <v>643755</v>
          </cell>
          <cell r="BA113">
            <v>44100</v>
          </cell>
          <cell r="BB113">
            <v>0</v>
          </cell>
          <cell r="BC113">
            <v>0</v>
          </cell>
          <cell r="BD113">
            <v>0</v>
          </cell>
          <cell r="BK113">
            <v>7350527</v>
          </cell>
          <cell r="BN113">
            <v>0</v>
          </cell>
          <cell r="BO113">
            <v>7784670.0642201826</v>
          </cell>
          <cell r="BP113">
            <v>-3859084.9357798174</v>
          </cell>
          <cell r="BQ113" t="str">
            <v>050127011076</v>
          </cell>
          <cell r="BR113" t="str">
            <v>Active</v>
          </cell>
          <cell r="BS113" t="str">
            <v>Female</v>
          </cell>
          <cell r="BT113" t="str">
            <v/>
          </cell>
          <cell r="BU113">
            <v>0</v>
          </cell>
          <cell r="BV113">
            <v>0</v>
          </cell>
          <cell r="BW113">
            <v>100000</v>
          </cell>
        </row>
        <row r="114">
          <cell r="C114" t="str">
            <v>C14793</v>
          </cell>
          <cell r="D114" t="str">
            <v>Nguyễn Khắc Thanh</v>
          </cell>
          <cell r="E114">
            <v>44658</v>
          </cell>
          <cell r="F114" t="str">
            <v>P6 - C.Box Semi machine</v>
          </cell>
          <cell r="G114" t="str">
            <v>FACTORY A</v>
          </cell>
          <cell r="H114" t="str">
            <v>Auto Machine operator-B</v>
          </cell>
          <cell r="I114" t="str">
            <v/>
          </cell>
          <cell r="J114" t="str">
            <v/>
          </cell>
          <cell r="K114">
            <v>5931000</v>
          </cell>
          <cell r="L114">
            <v>1300000</v>
          </cell>
          <cell r="M114">
            <v>0</v>
          </cell>
          <cell r="N114">
            <v>0</v>
          </cell>
          <cell r="O114">
            <v>7231000</v>
          </cell>
          <cell r="P114">
            <v>23</v>
          </cell>
          <cell r="Q114">
            <v>6396654</v>
          </cell>
          <cell r="R114">
            <v>3</v>
          </cell>
          <cell r="S114">
            <v>834346</v>
          </cell>
          <cell r="T114">
            <v>0</v>
          </cell>
          <cell r="U114">
            <v>0</v>
          </cell>
          <cell r="V114">
            <v>278115.39130434784</v>
          </cell>
          <cell r="W114">
            <v>0</v>
          </cell>
          <cell r="X114">
            <v>0</v>
          </cell>
          <cell r="Y114">
            <v>7231000</v>
          </cell>
          <cell r="Z114">
            <v>0</v>
          </cell>
          <cell r="AA114">
            <v>0</v>
          </cell>
          <cell r="AB114">
            <v>200000</v>
          </cell>
          <cell r="AC114">
            <v>0</v>
          </cell>
          <cell r="AD114">
            <v>200000</v>
          </cell>
          <cell r="AE114">
            <v>500000</v>
          </cell>
          <cell r="AF114">
            <v>0</v>
          </cell>
          <cell r="AG114">
            <v>400000</v>
          </cell>
          <cell r="AH114">
            <v>608840</v>
          </cell>
          <cell r="AI114">
            <v>0</v>
          </cell>
          <cell r="AJ114">
            <v>0</v>
          </cell>
          <cell r="AK114">
            <v>6934333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8939840</v>
          </cell>
          <cell r="AR114">
            <v>20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1042933</v>
          </cell>
          <cell r="AY114">
            <v>9982773</v>
          </cell>
          <cell r="AZ114">
            <v>759255</v>
          </cell>
          <cell r="BA114">
            <v>44100</v>
          </cell>
          <cell r="BB114">
            <v>0</v>
          </cell>
          <cell r="BC114">
            <v>0</v>
          </cell>
          <cell r="BD114">
            <v>0</v>
          </cell>
          <cell r="BK114">
            <v>9179418</v>
          </cell>
          <cell r="BN114">
            <v>0</v>
          </cell>
          <cell r="BO114">
            <v>9735128.4782608692</v>
          </cell>
          <cell r="BP114">
            <v>-2024126.5217391308</v>
          </cell>
          <cell r="BQ114" t="str">
            <v>050135731312</v>
          </cell>
          <cell r="BR114" t="str">
            <v>Active</v>
          </cell>
          <cell r="BS114" t="str">
            <v>Male</v>
          </cell>
          <cell r="BT114" t="str">
            <v/>
          </cell>
          <cell r="BU114">
            <v>0</v>
          </cell>
          <cell r="BV114">
            <v>0</v>
          </cell>
          <cell r="BW114">
            <v>100000</v>
          </cell>
        </row>
        <row r="115">
          <cell r="C115" t="str">
            <v>C15379</v>
          </cell>
          <cell r="D115" t="str">
            <v>Cao Thị Huỳnh Như</v>
          </cell>
          <cell r="E115">
            <v>44970</v>
          </cell>
          <cell r="F115" t="str">
            <v>P6 - C.Box Semi machine</v>
          </cell>
          <cell r="G115" t="str">
            <v>FACTORY A</v>
          </cell>
          <cell r="H115" t="str">
            <v>Semi Machine operator</v>
          </cell>
          <cell r="I115" t="str">
            <v/>
          </cell>
          <cell r="J115" t="str">
            <v/>
          </cell>
          <cell r="K115">
            <v>5815000</v>
          </cell>
          <cell r="L115">
            <v>400000</v>
          </cell>
          <cell r="M115">
            <v>0</v>
          </cell>
          <cell r="N115">
            <v>0</v>
          </cell>
          <cell r="O115">
            <v>6215000</v>
          </cell>
          <cell r="P115">
            <v>23.9</v>
          </cell>
          <cell r="Q115">
            <v>5713019</v>
          </cell>
          <cell r="R115">
            <v>2</v>
          </cell>
          <cell r="S115">
            <v>478077</v>
          </cell>
          <cell r="T115">
            <v>0.10000000000000142</v>
          </cell>
          <cell r="U115">
            <v>23904</v>
          </cell>
          <cell r="V115">
            <v>239038.4518828452</v>
          </cell>
          <cell r="W115">
            <v>0</v>
          </cell>
          <cell r="X115">
            <v>0</v>
          </cell>
          <cell r="Y115">
            <v>6191096</v>
          </cell>
          <cell r="Z115">
            <v>0</v>
          </cell>
          <cell r="AA115">
            <v>0</v>
          </cell>
          <cell r="AB115">
            <v>200000</v>
          </cell>
          <cell r="AC115">
            <v>0</v>
          </cell>
          <cell r="AD115">
            <v>200000</v>
          </cell>
          <cell r="AE115">
            <v>500000</v>
          </cell>
          <cell r="AF115">
            <v>0</v>
          </cell>
          <cell r="AG115">
            <v>400000</v>
          </cell>
          <cell r="AH115">
            <v>557775</v>
          </cell>
          <cell r="AI115">
            <v>0</v>
          </cell>
          <cell r="AJ115">
            <v>0</v>
          </cell>
          <cell r="AK115">
            <v>6076500</v>
          </cell>
          <cell r="AL115">
            <v>200000</v>
          </cell>
          <cell r="AM115">
            <v>0</v>
          </cell>
          <cell r="AN115">
            <v>0</v>
          </cell>
          <cell r="AO115">
            <v>0</v>
          </cell>
          <cell r="AP115">
            <v>44819.709728033471</v>
          </cell>
          <cell r="AQ115">
            <v>8093690.7097280333</v>
          </cell>
          <cell r="AR115">
            <v>28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1254952</v>
          </cell>
          <cell r="AY115">
            <v>9348642.7097280324</v>
          </cell>
          <cell r="AZ115">
            <v>652575</v>
          </cell>
          <cell r="BA115">
            <v>44100</v>
          </cell>
          <cell r="BB115">
            <v>0</v>
          </cell>
          <cell r="BC115">
            <v>0</v>
          </cell>
          <cell r="BD115">
            <v>0</v>
          </cell>
          <cell r="BK115">
            <v>8651968</v>
          </cell>
          <cell r="BN115">
            <v>0</v>
          </cell>
          <cell r="BO115">
            <v>9030325.2913179919</v>
          </cell>
          <cell r="BP115">
            <v>-2622249.7086820081</v>
          </cell>
          <cell r="BQ115" t="str">
            <v>050137000153</v>
          </cell>
          <cell r="BR115" t="str">
            <v>Active</v>
          </cell>
          <cell r="BS115" t="str">
            <v>Female</v>
          </cell>
          <cell r="BT115" t="str">
            <v/>
          </cell>
          <cell r="BU115">
            <v>0</v>
          </cell>
          <cell r="BV115">
            <v>0</v>
          </cell>
          <cell r="BW115">
            <v>100000</v>
          </cell>
        </row>
        <row r="116">
          <cell r="C116" t="str">
            <v>C15395</v>
          </cell>
          <cell r="D116" t="str">
            <v>Phạm Thị Quỳnh Anh</v>
          </cell>
          <cell r="E116">
            <v>44973</v>
          </cell>
          <cell r="F116" t="str">
            <v>P6 - C.Box Semi machine</v>
          </cell>
          <cell r="G116" t="str">
            <v>FACTORY A</v>
          </cell>
          <cell r="H116" t="str">
            <v>Box Positioning worker</v>
          </cell>
          <cell r="I116" t="str">
            <v/>
          </cell>
          <cell r="J116" t="str">
            <v/>
          </cell>
          <cell r="K116">
            <v>5815000</v>
          </cell>
          <cell r="L116">
            <v>200000</v>
          </cell>
          <cell r="M116">
            <v>0</v>
          </cell>
          <cell r="N116">
            <v>0</v>
          </cell>
          <cell r="O116">
            <v>6015000</v>
          </cell>
          <cell r="P116">
            <v>22</v>
          </cell>
          <cell r="Q116">
            <v>5089615</v>
          </cell>
          <cell r="R116">
            <v>3</v>
          </cell>
          <cell r="S116">
            <v>694038</v>
          </cell>
          <cell r="T116">
            <v>1</v>
          </cell>
          <cell r="U116">
            <v>231346</v>
          </cell>
          <cell r="V116">
            <v>231346.13636363635</v>
          </cell>
          <cell r="W116">
            <v>0</v>
          </cell>
          <cell r="X116">
            <v>0</v>
          </cell>
          <cell r="Y116">
            <v>5783653</v>
          </cell>
          <cell r="Z116">
            <v>0</v>
          </cell>
          <cell r="AA116">
            <v>0</v>
          </cell>
          <cell r="AB116">
            <v>200000</v>
          </cell>
          <cell r="AC116">
            <v>0</v>
          </cell>
          <cell r="AD116">
            <v>200000</v>
          </cell>
          <cell r="AE116">
            <v>0</v>
          </cell>
          <cell r="AF116">
            <v>0</v>
          </cell>
          <cell r="AG116">
            <v>300000</v>
          </cell>
          <cell r="AH116">
            <v>575363</v>
          </cell>
          <cell r="AI116">
            <v>0</v>
          </cell>
          <cell r="AJ116">
            <v>0</v>
          </cell>
          <cell r="AK116">
            <v>5830333</v>
          </cell>
          <cell r="AL116">
            <v>100000</v>
          </cell>
          <cell r="AM116">
            <v>0</v>
          </cell>
          <cell r="AN116">
            <v>0</v>
          </cell>
          <cell r="AO116">
            <v>0</v>
          </cell>
          <cell r="AP116">
            <v>43377.400568181816</v>
          </cell>
          <cell r="AQ116">
            <v>7002393.4005681816</v>
          </cell>
          <cell r="AR116">
            <v>20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867548</v>
          </cell>
          <cell r="AY116">
            <v>7869941.4005681816</v>
          </cell>
          <cell r="AZ116">
            <v>631575</v>
          </cell>
          <cell r="BA116">
            <v>44100</v>
          </cell>
          <cell r="BB116">
            <v>0</v>
          </cell>
          <cell r="BC116">
            <v>0</v>
          </cell>
          <cell r="BD116">
            <v>0</v>
          </cell>
          <cell r="BK116">
            <v>7194266</v>
          </cell>
          <cell r="BN116">
            <v>0</v>
          </cell>
          <cell r="BO116">
            <v>7680758.7414772725</v>
          </cell>
          <cell r="BP116">
            <v>-3950816.2585227275</v>
          </cell>
          <cell r="BQ116" t="str">
            <v>050118480527</v>
          </cell>
          <cell r="BR116" t="str">
            <v>Active</v>
          </cell>
          <cell r="BS116" t="str">
            <v>Female</v>
          </cell>
          <cell r="BT116" t="str">
            <v/>
          </cell>
          <cell r="BU116">
            <v>0</v>
          </cell>
          <cell r="BV116">
            <v>0</v>
          </cell>
          <cell r="BW116">
            <v>100000</v>
          </cell>
        </row>
        <row r="117">
          <cell r="C117" t="str">
            <v>C15624</v>
          </cell>
          <cell r="D117" t="str">
            <v>Lê Thị Mai</v>
          </cell>
          <cell r="E117">
            <v>45349</v>
          </cell>
          <cell r="F117" t="str">
            <v>P6 - C.Box Semi machine</v>
          </cell>
          <cell r="G117" t="str">
            <v>FACTORY A</v>
          </cell>
          <cell r="H117" t="str">
            <v>CBox 502 worker</v>
          </cell>
          <cell r="I117" t="str">
            <v/>
          </cell>
          <cell r="J117" t="str">
            <v/>
          </cell>
          <cell r="K117">
            <v>5538000</v>
          </cell>
          <cell r="L117">
            <v>500000</v>
          </cell>
          <cell r="M117">
            <v>0</v>
          </cell>
          <cell r="N117">
            <v>0</v>
          </cell>
          <cell r="O117">
            <v>6038000</v>
          </cell>
          <cell r="P117">
            <v>24</v>
          </cell>
          <cell r="Q117">
            <v>5573538</v>
          </cell>
          <cell r="R117">
            <v>2</v>
          </cell>
          <cell r="S117">
            <v>464462</v>
          </cell>
          <cell r="T117">
            <v>0</v>
          </cell>
          <cell r="U117">
            <v>0</v>
          </cell>
          <cell r="V117">
            <v>232230.75</v>
          </cell>
          <cell r="W117">
            <v>0</v>
          </cell>
          <cell r="X117">
            <v>0</v>
          </cell>
          <cell r="Y117">
            <v>6038000</v>
          </cell>
          <cell r="Z117">
            <v>0</v>
          </cell>
          <cell r="AA117">
            <v>0</v>
          </cell>
          <cell r="AB117">
            <v>200000</v>
          </cell>
          <cell r="AC117">
            <v>0</v>
          </cell>
          <cell r="AD117">
            <v>200000</v>
          </cell>
          <cell r="AE117">
            <v>500000</v>
          </cell>
          <cell r="AF117">
            <v>0</v>
          </cell>
          <cell r="AG117">
            <v>400000</v>
          </cell>
          <cell r="AH117">
            <v>589435</v>
          </cell>
          <cell r="AI117">
            <v>0</v>
          </cell>
          <cell r="AJ117">
            <v>0</v>
          </cell>
          <cell r="AK117">
            <v>5862000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43543.265625</v>
          </cell>
          <cell r="AQ117">
            <v>7770978.265625</v>
          </cell>
          <cell r="AR117">
            <v>28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1219211</v>
          </cell>
          <cell r="AY117">
            <v>8990189.265625</v>
          </cell>
          <cell r="AZ117">
            <v>633990</v>
          </cell>
          <cell r="BA117">
            <v>44100</v>
          </cell>
          <cell r="BB117">
            <v>0</v>
          </cell>
          <cell r="BC117">
            <v>0</v>
          </cell>
          <cell r="BD117">
            <v>0</v>
          </cell>
          <cell r="BK117">
            <v>8312099</v>
          </cell>
          <cell r="BN117">
            <v>0</v>
          </cell>
          <cell r="BO117">
            <v>8683785.890625</v>
          </cell>
          <cell r="BP117">
            <v>-2950204.109375</v>
          </cell>
          <cell r="BQ117" t="str">
            <v>050041644009</v>
          </cell>
          <cell r="BR117" t="str">
            <v>Active</v>
          </cell>
          <cell r="BS117" t="str">
            <v>Female</v>
          </cell>
          <cell r="BT117" t="str">
            <v/>
          </cell>
          <cell r="BU117">
            <v>0</v>
          </cell>
          <cell r="BV117">
            <v>0</v>
          </cell>
          <cell r="BW117">
            <v>100000</v>
          </cell>
        </row>
        <row r="118">
          <cell r="C118" t="str">
            <v>C15713</v>
          </cell>
          <cell r="D118" t="str">
            <v>Hoàng Lâm Tới</v>
          </cell>
          <cell r="E118">
            <v>45362</v>
          </cell>
          <cell r="F118" t="str">
            <v>P6 - C.Box Semi machine</v>
          </cell>
          <cell r="G118" t="str">
            <v>FACTORY A</v>
          </cell>
          <cell r="H118" t="str">
            <v>Semi Machine operator</v>
          </cell>
          <cell r="I118" t="str">
            <v/>
          </cell>
          <cell r="J118" t="str">
            <v/>
          </cell>
          <cell r="K118">
            <v>5538000</v>
          </cell>
          <cell r="L118">
            <v>400000</v>
          </cell>
          <cell r="M118">
            <v>0</v>
          </cell>
          <cell r="N118">
            <v>0</v>
          </cell>
          <cell r="O118">
            <v>5938000</v>
          </cell>
          <cell r="P118">
            <v>15.8</v>
          </cell>
          <cell r="Q118">
            <v>3608477</v>
          </cell>
          <cell r="R118">
            <v>2</v>
          </cell>
          <cell r="S118">
            <v>456769</v>
          </cell>
          <cell r="T118">
            <v>8.1999999999999993</v>
          </cell>
          <cell r="U118">
            <v>1872754</v>
          </cell>
          <cell r="V118">
            <v>228384.62025316455</v>
          </cell>
          <cell r="W118">
            <v>0</v>
          </cell>
          <cell r="X118">
            <v>0</v>
          </cell>
          <cell r="Y118">
            <v>4065246</v>
          </cell>
          <cell r="Z118">
            <v>0</v>
          </cell>
          <cell r="AA118">
            <v>0</v>
          </cell>
          <cell r="AB118">
            <v>200000</v>
          </cell>
          <cell r="AC118">
            <v>0</v>
          </cell>
          <cell r="AD118">
            <v>200000</v>
          </cell>
          <cell r="AE118">
            <v>0</v>
          </cell>
          <cell r="AF118">
            <v>0</v>
          </cell>
          <cell r="AG118">
            <v>0</v>
          </cell>
          <cell r="AH118">
            <v>409048</v>
          </cell>
          <cell r="AI118">
            <v>0</v>
          </cell>
          <cell r="AJ118">
            <v>0</v>
          </cell>
          <cell r="AK118">
            <v>5762000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4674294</v>
          </cell>
          <cell r="AR118">
            <v>16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685154</v>
          </cell>
          <cell r="AY118">
            <v>5359448</v>
          </cell>
          <cell r="AZ118">
            <v>623490</v>
          </cell>
          <cell r="BA118">
            <v>44100</v>
          </cell>
          <cell r="BB118">
            <v>0</v>
          </cell>
          <cell r="BC118">
            <v>0</v>
          </cell>
          <cell r="BD118">
            <v>0</v>
          </cell>
          <cell r="BK118">
            <v>4691858</v>
          </cell>
          <cell r="BN118">
            <v>0</v>
          </cell>
          <cell r="BO118">
            <v>5231063.2405063286</v>
          </cell>
          <cell r="BP118">
            <v>-6392426.7594936714</v>
          </cell>
          <cell r="BQ118" t="str">
            <v>053530499999</v>
          </cell>
          <cell r="BR118" t="str">
            <v>Active</v>
          </cell>
          <cell r="BS118" t="str">
            <v>Male</v>
          </cell>
          <cell r="BT118" t="str">
            <v/>
          </cell>
          <cell r="BU118">
            <v>0</v>
          </cell>
          <cell r="BV118">
            <v>0</v>
          </cell>
          <cell r="BW118">
            <v>100000</v>
          </cell>
        </row>
        <row r="119">
          <cell r="C119" t="str">
            <v>C16267</v>
          </cell>
          <cell r="D119" t="str">
            <v>Đỗ Cao Sơn</v>
          </cell>
          <cell r="E119">
            <v>45573</v>
          </cell>
          <cell r="F119" t="str">
            <v>P6 - C.Box Semi machine</v>
          </cell>
          <cell r="G119" t="str">
            <v>FACTORY A</v>
          </cell>
          <cell r="H119" t="str">
            <v>Semi Machine operator</v>
          </cell>
          <cell r="I119" t="str">
            <v/>
          </cell>
          <cell r="J119" t="str">
            <v/>
          </cell>
          <cell r="K119">
            <v>5274000</v>
          </cell>
          <cell r="L119">
            <v>400000</v>
          </cell>
          <cell r="M119">
            <v>0</v>
          </cell>
          <cell r="N119">
            <v>0</v>
          </cell>
          <cell r="O119">
            <v>5674000</v>
          </cell>
          <cell r="P119">
            <v>22.9</v>
          </cell>
          <cell r="Q119">
            <v>4997485</v>
          </cell>
          <cell r="R119">
            <v>3</v>
          </cell>
          <cell r="S119">
            <v>654692</v>
          </cell>
          <cell r="T119">
            <v>0.10000000000000142</v>
          </cell>
          <cell r="U119">
            <v>21823</v>
          </cell>
          <cell r="V119">
            <v>218230.78602620089</v>
          </cell>
          <cell r="W119">
            <v>0</v>
          </cell>
          <cell r="X119">
            <v>0</v>
          </cell>
          <cell r="Y119">
            <v>5652177</v>
          </cell>
          <cell r="Z119">
            <v>0</v>
          </cell>
          <cell r="AA119">
            <v>0</v>
          </cell>
          <cell r="AB119">
            <v>200000</v>
          </cell>
          <cell r="AC119">
            <v>0</v>
          </cell>
          <cell r="AD119">
            <v>200000</v>
          </cell>
          <cell r="AE119">
            <v>500000</v>
          </cell>
          <cell r="AF119">
            <v>0</v>
          </cell>
          <cell r="AG119">
            <v>400000</v>
          </cell>
          <cell r="AH119">
            <v>630684</v>
          </cell>
          <cell r="AI119">
            <v>0</v>
          </cell>
          <cell r="AJ119">
            <v>0</v>
          </cell>
          <cell r="AK119">
            <v>5264833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7382861</v>
          </cell>
          <cell r="AR119">
            <v>20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818365</v>
          </cell>
          <cell r="AY119">
            <v>8201226</v>
          </cell>
          <cell r="AZ119">
            <v>595770</v>
          </cell>
          <cell r="BA119">
            <v>44100</v>
          </cell>
          <cell r="BB119">
            <v>0</v>
          </cell>
          <cell r="BC119">
            <v>0</v>
          </cell>
          <cell r="BD119">
            <v>0</v>
          </cell>
          <cell r="BK119">
            <v>7561356</v>
          </cell>
          <cell r="BN119">
            <v>0</v>
          </cell>
          <cell r="BO119">
            <v>7928437.9650655026</v>
          </cell>
          <cell r="BP119">
            <v>-3667332.0349344974</v>
          </cell>
          <cell r="BQ119" t="str">
            <v>050156307308</v>
          </cell>
          <cell r="BR119" t="str">
            <v>Active</v>
          </cell>
          <cell r="BS119" t="str">
            <v>Male</v>
          </cell>
          <cell r="BT119" t="str">
            <v/>
          </cell>
          <cell r="BU119">
            <v>0</v>
          </cell>
          <cell r="BV119">
            <v>0</v>
          </cell>
          <cell r="BW119">
            <v>0</v>
          </cell>
        </row>
        <row r="120">
          <cell r="C120" t="str">
            <v>C16343</v>
          </cell>
          <cell r="D120" t="str">
            <v>Lê Xuân Huynh</v>
          </cell>
          <cell r="E120">
            <v>45597</v>
          </cell>
          <cell r="F120" t="str">
            <v>P6 - C.Box Semi machine</v>
          </cell>
          <cell r="G120" t="str">
            <v>FACTORY A</v>
          </cell>
          <cell r="H120" t="str">
            <v>Normal worker</v>
          </cell>
          <cell r="I120" t="str">
            <v/>
          </cell>
          <cell r="J120" t="str">
            <v/>
          </cell>
          <cell r="K120">
            <v>5023000</v>
          </cell>
          <cell r="L120">
            <v>0</v>
          </cell>
          <cell r="M120">
            <v>0</v>
          </cell>
          <cell r="N120">
            <v>0</v>
          </cell>
          <cell r="O120">
            <v>5023000</v>
          </cell>
          <cell r="P120">
            <v>22.9</v>
          </cell>
          <cell r="Q120">
            <v>4424104</v>
          </cell>
          <cell r="R120">
            <v>3</v>
          </cell>
          <cell r="S120">
            <v>579577</v>
          </cell>
          <cell r="T120">
            <v>0.10000000000000142</v>
          </cell>
          <cell r="U120">
            <v>19319</v>
          </cell>
          <cell r="V120">
            <v>193192.31441048035</v>
          </cell>
          <cell r="W120">
            <v>0</v>
          </cell>
          <cell r="X120">
            <v>0</v>
          </cell>
          <cell r="Y120">
            <v>5003681</v>
          </cell>
          <cell r="Z120">
            <v>0</v>
          </cell>
          <cell r="AA120">
            <v>0</v>
          </cell>
          <cell r="AB120">
            <v>200000</v>
          </cell>
          <cell r="AC120">
            <v>0</v>
          </cell>
          <cell r="AD120">
            <v>200000</v>
          </cell>
          <cell r="AE120">
            <v>500000</v>
          </cell>
          <cell r="AF120">
            <v>0</v>
          </cell>
          <cell r="AG120">
            <v>400000</v>
          </cell>
          <cell r="AH120">
            <v>611409</v>
          </cell>
          <cell r="AI120">
            <v>0</v>
          </cell>
          <cell r="AJ120">
            <v>0</v>
          </cell>
          <cell r="AK120">
            <v>4968167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6715090</v>
          </cell>
          <cell r="AR120">
            <v>24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869365</v>
          </cell>
          <cell r="AY120">
            <v>7584455</v>
          </cell>
          <cell r="AZ120">
            <v>527415</v>
          </cell>
          <cell r="BA120">
            <v>44100</v>
          </cell>
          <cell r="BB120">
            <v>0</v>
          </cell>
          <cell r="BC120">
            <v>0</v>
          </cell>
          <cell r="BD120">
            <v>0</v>
          </cell>
          <cell r="BK120">
            <v>7012940</v>
          </cell>
          <cell r="BN120">
            <v>0</v>
          </cell>
          <cell r="BO120">
            <v>7394666.9432314411</v>
          </cell>
          <cell r="BP120">
            <v>-4132748.0567685589</v>
          </cell>
          <cell r="BQ120" t="str">
            <v>050103660464</v>
          </cell>
          <cell r="BR120" t="str">
            <v>Active</v>
          </cell>
          <cell r="BS120" t="str">
            <v>Male</v>
          </cell>
          <cell r="BT120" t="str">
            <v/>
          </cell>
          <cell r="BU120">
            <v>0</v>
          </cell>
          <cell r="BV120">
            <v>0</v>
          </cell>
          <cell r="BW120">
            <v>100000</v>
          </cell>
        </row>
        <row r="121">
          <cell r="C121" t="str">
            <v>C16396</v>
          </cell>
          <cell r="D121" t="str">
            <v>Nguyễn Hoàng Anh</v>
          </cell>
          <cell r="E121">
            <v>45666</v>
          </cell>
          <cell r="F121" t="str">
            <v>P6 - C.Box Semi machine</v>
          </cell>
          <cell r="G121" t="str">
            <v>FACTORY A</v>
          </cell>
          <cell r="H121" t="str">
            <v>Normal worker</v>
          </cell>
          <cell r="I121" t="str">
            <v/>
          </cell>
          <cell r="J121" t="str">
            <v/>
          </cell>
          <cell r="K121">
            <v>5023000</v>
          </cell>
          <cell r="L121">
            <v>0</v>
          </cell>
          <cell r="M121">
            <v>0</v>
          </cell>
          <cell r="N121">
            <v>0</v>
          </cell>
          <cell r="O121">
            <v>5023000</v>
          </cell>
          <cell r="P121">
            <v>9</v>
          </cell>
          <cell r="Q121">
            <v>1738731</v>
          </cell>
          <cell r="R121">
            <v>3</v>
          </cell>
          <cell r="S121">
            <v>579577</v>
          </cell>
          <cell r="T121">
            <v>14</v>
          </cell>
          <cell r="U121">
            <v>2704692</v>
          </cell>
          <cell r="V121">
            <v>193192.33333333334</v>
          </cell>
          <cell r="W121">
            <v>0</v>
          </cell>
          <cell r="X121">
            <v>0</v>
          </cell>
          <cell r="Y121">
            <v>2318308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4940750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2318308</v>
          </cell>
          <cell r="AR121">
            <v>16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579577</v>
          </cell>
          <cell r="AY121">
            <v>2897885</v>
          </cell>
          <cell r="AZ121">
            <v>0</v>
          </cell>
          <cell r="BA121">
            <v>44100</v>
          </cell>
          <cell r="BB121">
            <v>0</v>
          </cell>
          <cell r="BC121">
            <v>0</v>
          </cell>
          <cell r="BD121">
            <v>0</v>
          </cell>
          <cell r="BK121">
            <v>2853785</v>
          </cell>
          <cell r="BN121">
            <v>0</v>
          </cell>
          <cell r="BO121">
            <v>2704692.6666666665</v>
          </cell>
          <cell r="BP121">
            <v>-8295307.333333334</v>
          </cell>
          <cell r="BQ121" t="str">
            <v>050158061454</v>
          </cell>
          <cell r="BR121" t="str">
            <v>Active</v>
          </cell>
          <cell r="BS121" t="str">
            <v>Male</v>
          </cell>
          <cell r="BT121" t="str">
            <v/>
          </cell>
          <cell r="BU121">
            <v>0</v>
          </cell>
          <cell r="BV121">
            <v>0</v>
          </cell>
          <cell r="BW121">
            <v>0</v>
          </cell>
        </row>
        <row r="122">
          <cell r="C122" t="str">
            <v>C16422</v>
          </cell>
          <cell r="D122" t="str">
            <v>Phạm Ngọc Thuý</v>
          </cell>
          <cell r="E122">
            <v>45701</v>
          </cell>
          <cell r="F122" t="str">
            <v>P6 - C.Box Semi machine</v>
          </cell>
          <cell r="G122" t="str">
            <v>FACTORY A</v>
          </cell>
          <cell r="H122" t="str">
            <v>Normal worker</v>
          </cell>
          <cell r="I122" t="str">
            <v/>
          </cell>
          <cell r="J122" t="str">
            <v/>
          </cell>
          <cell r="K122">
            <v>5023000</v>
          </cell>
          <cell r="L122">
            <v>0</v>
          </cell>
          <cell r="M122">
            <v>0</v>
          </cell>
          <cell r="N122">
            <v>0</v>
          </cell>
          <cell r="O122">
            <v>5023000</v>
          </cell>
          <cell r="P122">
            <v>23.8</v>
          </cell>
          <cell r="Q122">
            <v>4597977</v>
          </cell>
          <cell r="R122">
            <v>2</v>
          </cell>
          <cell r="S122">
            <v>386385</v>
          </cell>
          <cell r="T122">
            <v>0.19999999999999929</v>
          </cell>
          <cell r="U122">
            <v>38638</v>
          </cell>
          <cell r="V122">
            <v>193192.31092436975</v>
          </cell>
          <cell r="W122">
            <v>0</v>
          </cell>
          <cell r="X122">
            <v>0</v>
          </cell>
          <cell r="Y122">
            <v>4984362</v>
          </cell>
          <cell r="Z122">
            <v>0</v>
          </cell>
          <cell r="AA122">
            <v>0</v>
          </cell>
          <cell r="AB122">
            <v>200000</v>
          </cell>
          <cell r="AC122">
            <v>0</v>
          </cell>
          <cell r="AD122">
            <v>200000</v>
          </cell>
          <cell r="AE122">
            <v>500000</v>
          </cell>
          <cell r="AF122">
            <v>0</v>
          </cell>
          <cell r="AG122">
            <v>400000</v>
          </cell>
          <cell r="AH122">
            <v>637865</v>
          </cell>
          <cell r="AI122">
            <v>0</v>
          </cell>
          <cell r="AJ122">
            <v>0</v>
          </cell>
          <cell r="AK122">
            <v>4913333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36223.558298319331</v>
          </cell>
          <cell r="AQ122">
            <v>6758450.5582983196</v>
          </cell>
          <cell r="AR122">
            <v>28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1014260</v>
          </cell>
          <cell r="AY122">
            <v>7772710.5582983196</v>
          </cell>
          <cell r="AZ122">
            <v>527415</v>
          </cell>
          <cell r="BA122">
            <v>44100</v>
          </cell>
          <cell r="BB122">
            <v>0</v>
          </cell>
          <cell r="BC122">
            <v>0</v>
          </cell>
          <cell r="BD122">
            <v>0</v>
          </cell>
          <cell r="BK122">
            <v>7201196</v>
          </cell>
          <cell r="BN122">
            <v>0</v>
          </cell>
          <cell r="BO122">
            <v>7534623.646533614</v>
          </cell>
          <cell r="BP122">
            <v>-3992791.353466386</v>
          </cell>
          <cell r="BQ122" t="str">
            <v>050138649927</v>
          </cell>
          <cell r="BR122" t="str">
            <v>Active</v>
          </cell>
          <cell r="BS122" t="str">
            <v>Female</v>
          </cell>
          <cell r="BT122" t="str">
            <v/>
          </cell>
          <cell r="BU122">
            <v>0</v>
          </cell>
          <cell r="BV122">
            <v>0</v>
          </cell>
          <cell r="BW122">
            <v>100000</v>
          </cell>
        </row>
        <row r="123">
          <cell r="C123" t="str">
            <v>C16451</v>
          </cell>
          <cell r="D123" t="str">
            <v>Nguyễn Thị Thanh Nga</v>
          </cell>
          <cell r="E123">
            <v>45706</v>
          </cell>
          <cell r="F123" t="str">
            <v>P6 - C.Box Semi machine</v>
          </cell>
          <cell r="G123" t="str">
            <v>FACTORY A</v>
          </cell>
          <cell r="H123" t="str">
            <v>Normal worker</v>
          </cell>
          <cell r="I123" t="str">
            <v/>
          </cell>
          <cell r="J123" t="str">
            <v/>
          </cell>
          <cell r="K123">
            <v>5023000</v>
          </cell>
          <cell r="L123">
            <v>0</v>
          </cell>
          <cell r="M123">
            <v>0</v>
          </cell>
          <cell r="N123">
            <v>0</v>
          </cell>
          <cell r="O123">
            <v>5023000</v>
          </cell>
          <cell r="P123">
            <v>23.6</v>
          </cell>
          <cell r="Q123">
            <v>4559338</v>
          </cell>
          <cell r="R123">
            <v>2</v>
          </cell>
          <cell r="S123">
            <v>386385</v>
          </cell>
          <cell r="T123">
            <v>0.39999999999999858</v>
          </cell>
          <cell r="U123">
            <v>77277</v>
          </cell>
          <cell r="V123">
            <v>193192.2881355932</v>
          </cell>
          <cell r="W123">
            <v>0</v>
          </cell>
          <cell r="X123">
            <v>0</v>
          </cell>
          <cell r="Y123">
            <v>4945723</v>
          </cell>
          <cell r="Z123">
            <v>0</v>
          </cell>
          <cell r="AA123">
            <v>0</v>
          </cell>
          <cell r="AB123">
            <v>200000</v>
          </cell>
          <cell r="AC123">
            <v>0</v>
          </cell>
          <cell r="AD123">
            <v>200000</v>
          </cell>
          <cell r="AE123">
            <v>500000</v>
          </cell>
          <cell r="AF123">
            <v>0</v>
          </cell>
          <cell r="AG123">
            <v>400000</v>
          </cell>
          <cell r="AH123">
            <v>637865</v>
          </cell>
          <cell r="AI123">
            <v>0</v>
          </cell>
          <cell r="AJ123">
            <v>0</v>
          </cell>
          <cell r="AK123">
            <v>4803667</v>
          </cell>
          <cell r="AL123">
            <v>100000</v>
          </cell>
          <cell r="AM123">
            <v>0</v>
          </cell>
          <cell r="AN123">
            <v>0</v>
          </cell>
          <cell r="AO123">
            <v>0</v>
          </cell>
          <cell r="AP123">
            <v>36223.554025423728</v>
          </cell>
          <cell r="AQ123">
            <v>6819811.5540254237</v>
          </cell>
          <cell r="AR123">
            <v>28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1014260</v>
          </cell>
          <cell r="AY123">
            <v>7834071.5540254237</v>
          </cell>
          <cell r="AZ123">
            <v>527415</v>
          </cell>
          <cell r="BA123">
            <v>44100</v>
          </cell>
          <cell r="BB123">
            <v>0</v>
          </cell>
          <cell r="BC123">
            <v>0</v>
          </cell>
          <cell r="BD123">
            <v>0</v>
          </cell>
          <cell r="BK123">
            <v>7262557</v>
          </cell>
          <cell r="BN123">
            <v>0</v>
          </cell>
          <cell r="BO123">
            <v>7595984.5625</v>
          </cell>
          <cell r="BP123">
            <v>-3931430.4375</v>
          </cell>
          <cell r="BQ123" t="str">
            <v>050528049394</v>
          </cell>
          <cell r="BR123" t="str">
            <v>Active</v>
          </cell>
          <cell r="BS123" t="str">
            <v>Female</v>
          </cell>
          <cell r="BT123" t="str">
            <v/>
          </cell>
          <cell r="BU123">
            <v>0</v>
          </cell>
          <cell r="BV123">
            <v>0</v>
          </cell>
          <cell r="BW123">
            <v>100000</v>
          </cell>
        </row>
        <row r="124">
          <cell r="C124" t="str">
            <v>C5825</v>
          </cell>
          <cell r="D124" t="str">
            <v>Nguyễn Thị Vàng</v>
          </cell>
          <cell r="E124">
            <v>41480</v>
          </cell>
          <cell r="F124" t="str">
            <v>P6 - C.Box Semi machine</v>
          </cell>
          <cell r="G124" t="str">
            <v>FACTORY A</v>
          </cell>
          <cell r="H124" t="str">
            <v>Box team leader</v>
          </cell>
          <cell r="I124" t="str">
            <v/>
          </cell>
          <cell r="J124" t="str">
            <v/>
          </cell>
          <cell r="K124">
            <v>5931000</v>
          </cell>
          <cell r="L124">
            <v>1900000</v>
          </cell>
          <cell r="M124">
            <v>0</v>
          </cell>
          <cell r="N124">
            <v>0</v>
          </cell>
          <cell r="O124">
            <v>7831000</v>
          </cell>
          <cell r="P124">
            <v>23.9</v>
          </cell>
          <cell r="Q124">
            <v>7198496</v>
          </cell>
          <cell r="R124">
            <v>2</v>
          </cell>
          <cell r="S124">
            <v>602385</v>
          </cell>
          <cell r="T124">
            <v>0.10000000000000142</v>
          </cell>
          <cell r="U124">
            <v>30119</v>
          </cell>
          <cell r="V124">
            <v>301192.30125523015</v>
          </cell>
          <cell r="W124">
            <v>0</v>
          </cell>
          <cell r="X124">
            <v>0</v>
          </cell>
          <cell r="Y124">
            <v>7800881</v>
          </cell>
          <cell r="Z124">
            <v>0</v>
          </cell>
          <cell r="AA124">
            <v>0</v>
          </cell>
          <cell r="AB124">
            <v>200000</v>
          </cell>
          <cell r="AC124">
            <v>0</v>
          </cell>
          <cell r="AD124">
            <v>200000</v>
          </cell>
          <cell r="AE124">
            <v>500000</v>
          </cell>
          <cell r="AF124">
            <v>0</v>
          </cell>
          <cell r="AG124">
            <v>400000</v>
          </cell>
          <cell r="AH124">
            <v>1115736</v>
          </cell>
          <cell r="AI124">
            <v>0</v>
          </cell>
          <cell r="AJ124">
            <v>0</v>
          </cell>
          <cell r="AK124">
            <v>7831000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56473.556485355657</v>
          </cell>
          <cell r="AQ124">
            <v>10073090.556485355</v>
          </cell>
          <cell r="AR124">
            <v>28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1581260</v>
          </cell>
          <cell r="AY124">
            <v>11654350.556485355</v>
          </cell>
          <cell r="AZ124">
            <v>822255</v>
          </cell>
          <cell r="BA124">
            <v>44100</v>
          </cell>
          <cell r="BB124">
            <v>0</v>
          </cell>
          <cell r="BC124">
            <v>0</v>
          </cell>
          <cell r="BD124">
            <v>0</v>
          </cell>
          <cell r="BK124">
            <v>10787996</v>
          </cell>
          <cell r="BN124">
            <v>1</v>
          </cell>
          <cell r="BO124">
            <v>11227263.610878661</v>
          </cell>
          <cell r="BP124">
            <v>-4994991.3891213387</v>
          </cell>
          <cell r="BQ124" t="str">
            <v>050040846678</v>
          </cell>
          <cell r="BR124" t="str">
            <v>Active</v>
          </cell>
          <cell r="BS124" t="str">
            <v>Female</v>
          </cell>
          <cell r="BT124" t="str">
            <v/>
          </cell>
          <cell r="BU124">
            <v>0</v>
          </cell>
          <cell r="BV124">
            <v>0</v>
          </cell>
          <cell r="BW124">
            <v>100000</v>
          </cell>
        </row>
        <row r="125">
          <cell r="C125" t="str">
            <v>C6375</v>
          </cell>
          <cell r="D125" t="str">
            <v>Nguyễn Thị Ngà</v>
          </cell>
          <cell r="E125">
            <v>42195</v>
          </cell>
          <cell r="F125" t="str">
            <v>P6 - C.Box Semi machine</v>
          </cell>
          <cell r="G125" t="str">
            <v>FACTORY A</v>
          </cell>
          <cell r="H125" t="str">
            <v>Box Positioning worker</v>
          </cell>
          <cell r="I125" t="str">
            <v/>
          </cell>
          <cell r="J125" t="str">
            <v/>
          </cell>
          <cell r="K125">
            <v>5931000</v>
          </cell>
          <cell r="L125">
            <v>200000</v>
          </cell>
          <cell r="M125">
            <v>0</v>
          </cell>
          <cell r="N125">
            <v>0</v>
          </cell>
          <cell r="O125">
            <v>6131000</v>
          </cell>
          <cell r="P125">
            <v>22</v>
          </cell>
          <cell r="Q125">
            <v>5187769</v>
          </cell>
          <cell r="R125">
            <v>4</v>
          </cell>
          <cell r="S125">
            <v>943231</v>
          </cell>
          <cell r="T125">
            <v>0</v>
          </cell>
          <cell r="U125">
            <v>0</v>
          </cell>
          <cell r="V125">
            <v>235807.68181818182</v>
          </cell>
          <cell r="W125">
            <v>0</v>
          </cell>
          <cell r="X125">
            <v>0</v>
          </cell>
          <cell r="Y125">
            <v>6131000</v>
          </cell>
          <cell r="Z125">
            <v>0</v>
          </cell>
          <cell r="AA125">
            <v>0</v>
          </cell>
          <cell r="AB125">
            <v>200000</v>
          </cell>
          <cell r="AC125">
            <v>0</v>
          </cell>
          <cell r="AD125">
            <v>200000</v>
          </cell>
          <cell r="AE125">
            <v>500000</v>
          </cell>
          <cell r="AF125">
            <v>0</v>
          </cell>
          <cell r="AG125">
            <v>400000</v>
          </cell>
          <cell r="AH125">
            <v>585167</v>
          </cell>
          <cell r="AI125">
            <v>0</v>
          </cell>
          <cell r="AJ125">
            <v>0</v>
          </cell>
          <cell r="AK125">
            <v>6131000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44213.940340909088</v>
          </cell>
          <cell r="AQ125">
            <v>7860380.9403409092</v>
          </cell>
          <cell r="AR125">
            <v>28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1237990</v>
          </cell>
          <cell r="AY125">
            <v>9098370.9403409101</v>
          </cell>
          <cell r="AZ125">
            <v>643755</v>
          </cell>
          <cell r="BA125">
            <v>44100</v>
          </cell>
          <cell r="BB125">
            <v>0</v>
          </cell>
          <cell r="BC125">
            <v>0</v>
          </cell>
          <cell r="BD125">
            <v>0</v>
          </cell>
          <cell r="BK125">
            <v>8410516</v>
          </cell>
          <cell r="BN125">
            <v>1</v>
          </cell>
          <cell r="BO125">
            <v>8785707.8267045449</v>
          </cell>
          <cell r="BP125">
            <v>-7258047.1732954551</v>
          </cell>
          <cell r="BQ125" t="str">
            <v>050052895437</v>
          </cell>
          <cell r="BR125" t="str">
            <v>Active</v>
          </cell>
          <cell r="BS125" t="str">
            <v>Female</v>
          </cell>
          <cell r="BT125" t="str">
            <v/>
          </cell>
          <cell r="BU125">
            <v>0</v>
          </cell>
          <cell r="BV125">
            <v>0</v>
          </cell>
          <cell r="BW125">
            <v>100000</v>
          </cell>
        </row>
        <row r="126">
          <cell r="C126" t="str">
            <v>C6382</v>
          </cell>
          <cell r="D126" t="str">
            <v>Trần Thị Văn</v>
          </cell>
          <cell r="E126">
            <v>42241</v>
          </cell>
          <cell r="F126" t="str">
            <v>P6 - C.Box Semi machine</v>
          </cell>
          <cell r="G126" t="str">
            <v>FACTORY A</v>
          </cell>
          <cell r="H126" t="str">
            <v>CBox 502 worker</v>
          </cell>
          <cell r="I126" t="str">
            <v/>
          </cell>
          <cell r="J126" t="str">
            <v/>
          </cell>
          <cell r="K126">
            <v>5931000</v>
          </cell>
          <cell r="L126">
            <v>500000</v>
          </cell>
          <cell r="M126">
            <v>0</v>
          </cell>
          <cell r="N126">
            <v>0</v>
          </cell>
          <cell r="O126">
            <v>6431000</v>
          </cell>
          <cell r="P126">
            <v>24</v>
          </cell>
          <cell r="Q126">
            <v>5936308</v>
          </cell>
          <cell r="R126">
            <v>2</v>
          </cell>
          <cell r="S126">
            <v>494692</v>
          </cell>
          <cell r="T126">
            <v>0</v>
          </cell>
          <cell r="U126">
            <v>0</v>
          </cell>
          <cell r="V126">
            <v>247346.16666666666</v>
          </cell>
          <cell r="W126">
            <v>0</v>
          </cell>
          <cell r="X126">
            <v>0</v>
          </cell>
          <cell r="Y126">
            <v>6431000</v>
          </cell>
          <cell r="Z126">
            <v>0</v>
          </cell>
          <cell r="AA126">
            <v>0</v>
          </cell>
          <cell r="AB126">
            <v>200000</v>
          </cell>
          <cell r="AC126">
            <v>0</v>
          </cell>
          <cell r="AD126">
            <v>200000</v>
          </cell>
          <cell r="AE126">
            <v>500000</v>
          </cell>
          <cell r="AF126">
            <v>0</v>
          </cell>
          <cell r="AG126">
            <v>400000</v>
          </cell>
          <cell r="AH126">
            <v>1159799</v>
          </cell>
          <cell r="AI126">
            <v>0</v>
          </cell>
          <cell r="AJ126">
            <v>0</v>
          </cell>
          <cell r="AK126">
            <v>6431000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46377.40625</v>
          </cell>
          <cell r="AQ126">
            <v>8737176.40625</v>
          </cell>
          <cell r="AR126">
            <v>28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1298567</v>
          </cell>
          <cell r="AY126">
            <v>10035743.40625</v>
          </cell>
          <cell r="AZ126">
            <v>675255</v>
          </cell>
          <cell r="BA126">
            <v>44100</v>
          </cell>
          <cell r="BB126">
            <v>0</v>
          </cell>
          <cell r="BC126">
            <v>0</v>
          </cell>
          <cell r="BD126">
            <v>0</v>
          </cell>
          <cell r="BK126">
            <v>9316388</v>
          </cell>
          <cell r="BN126">
            <v>1</v>
          </cell>
          <cell r="BO126">
            <v>9702887.989583334</v>
          </cell>
          <cell r="BP126">
            <v>-6372367.010416666</v>
          </cell>
          <cell r="BQ126" t="str">
            <v>050055183810</v>
          </cell>
          <cell r="BR126" t="str">
            <v>Active</v>
          </cell>
          <cell r="BS126" t="str">
            <v>Female</v>
          </cell>
          <cell r="BT126" t="str">
            <v/>
          </cell>
          <cell r="BU126">
            <v>0</v>
          </cell>
          <cell r="BV126">
            <v>0</v>
          </cell>
          <cell r="BW126">
            <v>100000</v>
          </cell>
        </row>
        <row r="127">
          <cell r="C127" t="str">
            <v>C7844</v>
          </cell>
          <cell r="D127" t="str">
            <v>Thị Hạnh</v>
          </cell>
          <cell r="E127">
            <v>43511</v>
          </cell>
          <cell r="F127" t="str">
            <v>P6 - C.Box Semi machine</v>
          </cell>
          <cell r="G127" t="str">
            <v>FACTORY A</v>
          </cell>
          <cell r="H127" t="str">
            <v>Box Positioning worker</v>
          </cell>
          <cell r="I127" t="str">
            <v/>
          </cell>
          <cell r="J127" t="str">
            <v/>
          </cell>
          <cell r="K127">
            <v>5931000</v>
          </cell>
          <cell r="L127">
            <v>200000</v>
          </cell>
          <cell r="M127">
            <v>0</v>
          </cell>
          <cell r="N127">
            <v>0</v>
          </cell>
          <cell r="O127">
            <v>6131000</v>
          </cell>
          <cell r="P127">
            <v>23</v>
          </cell>
          <cell r="Q127">
            <v>5423577</v>
          </cell>
          <cell r="R127">
            <v>3</v>
          </cell>
          <cell r="S127">
            <v>707423</v>
          </cell>
          <cell r="T127">
            <v>0</v>
          </cell>
          <cell r="U127">
            <v>0</v>
          </cell>
          <cell r="V127">
            <v>235807.69565217392</v>
          </cell>
          <cell r="W127">
            <v>0</v>
          </cell>
          <cell r="X127">
            <v>0</v>
          </cell>
          <cell r="Y127">
            <v>6131000</v>
          </cell>
          <cell r="Z127">
            <v>0</v>
          </cell>
          <cell r="AA127">
            <v>0</v>
          </cell>
          <cell r="AB127">
            <v>200000</v>
          </cell>
          <cell r="AC127">
            <v>0</v>
          </cell>
          <cell r="AD127">
            <v>200000</v>
          </cell>
          <cell r="AE127">
            <v>500000</v>
          </cell>
          <cell r="AF127">
            <v>0</v>
          </cell>
          <cell r="AG127">
            <v>400000</v>
          </cell>
          <cell r="AH127">
            <v>616622</v>
          </cell>
          <cell r="AI127">
            <v>0</v>
          </cell>
          <cell r="AJ127">
            <v>0</v>
          </cell>
          <cell r="AK127">
            <v>6131000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44213.942934782608</v>
          </cell>
          <cell r="AQ127">
            <v>7891835.9429347822</v>
          </cell>
          <cell r="AR127">
            <v>28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1237990</v>
          </cell>
          <cell r="AY127">
            <v>9129825.9429347813</v>
          </cell>
          <cell r="AZ127">
            <v>643755</v>
          </cell>
          <cell r="BA127">
            <v>44100</v>
          </cell>
          <cell r="BB127">
            <v>0</v>
          </cell>
          <cell r="BC127">
            <v>0</v>
          </cell>
          <cell r="BD127">
            <v>0</v>
          </cell>
          <cell r="BK127">
            <v>8441971</v>
          </cell>
          <cell r="BN127">
            <v>0</v>
          </cell>
          <cell r="BO127">
            <v>8817162.8777173907</v>
          </cell>
          <cell r="BP127">
            <v>-2826592.1222826093</v>
          </cell>
          <cell r="BQ127" t="str">
            <v>050042518368</v>
          </cell>
          <cell r="BR127" t="str">
            <v>Active</v>
          </cell>
          <cell r="BS127" t="str">
            <v>Female</v>
          </cell>
          <cell r="BT127" t="str">
            <v/>
          </cell>
          <cell r="BU127">
            <v>0</v>
          </cell>
          <cell r="BV127">
            <v>0</v>
          </cell>
          <cell r="BW127">
            <v>100000</v>
          </cell>
        </row>
        <row r="128">
          <cell r="C128" t="str">
            <v>C1038</v>
          </cell>
          <cell r="D128" t="str">
            <v>Nguyễn Thị Thảo</v>
          </cell>
          <cell r="E128">
            <v>39707</v>
          </cell>
          <cell r="F128" t="str">
            <v>P6 - C.Box Wing/Locking</v>
          </cell>
          <cell r="G128" t="str">
            <v>FACTORY A</v>
          </cell>
          <cell r="H128" t="str">
            <v>Box Positioning worker</v>
          </cell>
          <cell r="I128" t="str">
            <v/>
          </cell>
          <cell r="J128" t="str">
            <v/>
          </cell>
          <cell r="K128">
            <v>5931000</v>
          </cell>
          <cell r="L128">
            <v>200000</v>
          </cell>
          <cell r="M128">
            <v>0</v>
          </cell>
          <cell r="N128">
            <v>0</v>
          </cell>
          <cell r="O128">
            <v>6131000</v>
          </cell>
          <cell r="P128">
            <v>22.8</v>
          </cell>
          <cell r="Q128">
            <v>5376415</v>
          </cell>
          <cell r="R128">
            <v>3</v>
          </cell>
          <cell r="S128">
            <v>707423</v>
          </cell>
          <cell r="T128">
            <v>0.19999999999999929</v>
          </cell>
          <cell r="U128">
            <v>47162</v>
          </cell>
          <cell r="V128">
            <v>235807.67543859649</v>
          </cell>
          <cell r="W128">
            <v>0</v>
          </cell>
          <cell r="X128">
            <v>0</v>
          </cell>
          <cell r="Y128">
            <v>6083838</v>
          </cell>
          <cell r="Z128">
            <v>0</v>
          </cell>
          <cell r="AA128">
            <v>0</v>
          </cell>
          <cell r="AB128">
            <v>200000</v>
          </cell>
          <cell r="AC128">
            <v>0</v>
          </cell>
          <cell r="AD128">
            <v>200000</v>
          </cell>
          <cell r="AE128">
            <v>500000</v>
          </cell>
          <cell r="AF128">
            <v>0</v>
          </cell>
          <cell r="AG128">
            <v>400000</v>
          </cell>
          <cell r="AH128">
            <v>483048</v>
          </cell>
          <cell r="AI128">
            <v>0</v>
          </cell>
          <cell r="AJ128">
            <v>0</v>
          </cell>
          <cell r="AK128">
            <v>6131000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44213.93914473684</v>
          </cell>
          <cell r="AQ128">
            <v>7711099.9391447371</v>
          </cell>
          <cell r="AR128">
            <v>27.5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1215883</v>
          </cell>
          <cell r="AY128">
            <v>8926982.939144738</v>
          </cell>
          <cell r="AZ128">
            <v>643755</v>
          </cell>
          <cell r="BA128">
            <v>44100</v>
          </cell>
          <cell r="BB128">
            <v>0</v>
          </cell>
          <cell r="BC128">
            <v>0</v>
          </cell>
          <cell r="BD128">
            <v>0</v>
          </cell>
          <cell r="BK128">
            <v>8239128</v>
          </cell>
          <cell r="BN128">
            <v>1</v>
          </cell>
          <cell r="BO128">
            <v>8621688.8234649133</v>
          </cell>
          <cell r="BP128">
            <v>-7422066.1765350867</v>
          </cell>
          <cell r="BQ128" t="str">
            <v>050040932620</v>
          </cell>
          <cell r="BR128" t="str">
            <v>Active</v>
          </cell>
          <cell r="BS128" t="str">
            <v>Female</v>
          </cell>
          <cell r="BT128" t="str">
            <v/>
          </cell>
          <cell r="BU128">
            <v>0</v>
          </cell>
          <cell r="BV128">
            <v>0</v>
          </cell>
          <cell r="BW128">
            <v>100000</v>
          </cell>
        </row>
        <row r="129">
          <cell r="C129" t="str">
            <v>C11778</v>
          </cell>
          <cell r="D129" t="str">
            <v>Vũ Thị Kim Yến</v>
          </cell>
          <cell r="E129">
            <v>43868</v>
          </cell>
          <cell r="F129" t="str">
            <v>P6 - C.Box Wing/Locking</v>
          </cell>
          <cell r="G129" t="str">
            <v>FACTORY A</v>
          </cell>
          <cell r="H129" t="str">
            <v>Normal worker</v>
          </cell>
          <cell r="I129" t="str">
            <v/>
          </cell>
          <cell r="J129" t="str">
            <v/>
          </cell>
          <cell r="K129">
            <v>5931000</v>
          </cell>
          <cell r="L129">
            <v>0</v>
          </cell>
          <cell r="M129">
            <v>0</v>
          </cell>
          <cell r="N129">
            <v>0</v>
          </cell>
          <cell r="O129">
            <v>5931000</v>
          </cell>
          <cell r="P129">
            <v>24</v>
          </cell>
          <cell r="Q129">
            <v>5474769</v>
          </cell>
          <cell r="R129">
            <v>2</v>
          </cell>
          <cell r="S129">
            <v>456231</v>
          </cell>
          <cell r="T129">
            <v>0</v>
          </cell>
          <cell r="U129">
            <v>0</v>
          </cell>
          <cell r="V129">
            <v>228115.375</v>
          </cell>
          <cell r="W129">
            <v>0</v>
          </cell>
          <cell r="X129">
            <v>0</v>
          </cell>
          <cell r="Y129">
            <v>5931000</v>
          </cell>
          <cell r="Z129">
            <v>0</v>
          </cell>
          <cell r="AA129">
            <v>0</v>
          </cell>
          <cell r="AB129">
            <v>200000</v>
          </cell>
          <cell r="AC129">
            <v>0</v>
          </cell>
          <cell r="AD129">
            <v>200000</v>
          </cell>
          <cell r="AE129">
            <v>500000</v>
          </cell>
          <cell r="AF129">
            <v>0</v>
          </cell>
          <cell r="AG129">
            <v>400000</v>
          </cell>
          <cell r="AH129">
            <v>423683</v>
          </cell>
          <cell r="AI129">
            <v>0</v>
          </cell>
          <cell r="AJ129">
            <v>0</v>
          </cell>
          <cell r="AK129">
            <v>5931000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42771.6328125</v>
          </cell>
          <cell r="AQ129">
            <v>7497454.6328125</v>
          </cell>
          <cell r="AR129">
            <v>24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1026519</v>
          </cell>
          <cell r="AY129">
            <v>8523973.6328125</v>
          </cell>
          <cell r="AZ129">
            <v>622755</v>
          </cell>
          <cell r="BA129">
            <v>44100</v>
          </cell>
          <cell r="BB129">
            <v>0</v>
          </cell>
          <cell r="BC129">
            <v>0</v>
          </cell>
          <cell r="BD129">
            <v>0</v>
          </cell>
          <cell r="BK129">
            <v>7857119</v>
          </cell>
          <cell r="BN129">
            <v>0</v>
          </cell>
          <cell r="BO129">
            <v>8281800.7578125</v>
          </cell>
          <cell r="BP129">
            <v>-3340954.2421875</v>
          </cell>
          <cell r="BQ129" t="str">
            <v>050116311541</v>
          </cell>
          <cell r="BR129" t="str">
            <v>Active</v>
          </cell>
          <cell r="BS129" t="str">
            <v>Female</v>
          </cell>
          <cell r="BT129" t="str">
            <v/>
          </cell>
          <cell r="BU129">
            <v>0</v>
          </cell>
          <cell r="BV129">
            <v>0</v>
          </cell>
          <cell r="BW129">
            <v>100000</v>
          </cell>
        </row>
        <row r="130">
          <cell r="C130" t="str">
            <v>C13319</v>
          </cell>
          <cell r="D130" t="str">
            <v>Trịnh Thị Tỵ</v>
          </cell>
          <cell r="E130">
            <v>44256</v>
          </cell>
          <cell r="F130" t="str">
            <v>P6 - C.Box Wing/Locking</v>
          </cell>
          <cell r="G130" t="str">
            <v>FACTORY A</v>
          </cell>
          <cell r="H130" t="str">
            <v>Normal Worker</v>
          </cell>
          <cell r="I130" t="str">
            <v/>
          </cell>
          <cell r="J130" t="str">
            <v/>
          </cell>
          <cell r="K130">
            <v>5931000</v>
          </cell>
          <cell r="L130">
            <v>0</v>
          </cell>
          <cell r="M130">
            <v>0</v>
          </cell>
          <cell r="N130">
            <v>0</v>
          </cell>
          <cell r="O130">
            <v>5931000</v>
          </cell>
          <cell r="P130">
            <v>24</v>
          </cell>
          <cell r="Q130">
            <v>5474769</v>
          </cell>
          <cell r="R130">
            <v>2</v>
          </cell>
          <cell r="S130">
            <v>456231</v>
          </cell>
          <cell r="T130">
            <v>0</v>
          </cell>
          <cell r="U130">
            <v>0</v>
          </cell>
          <cell r="V130">
            <v>228115.375</v>
          </cell>
          <cell r="W130">
            <v>0</v>
          </cell>
          <cell r="X130">
            <v>0</v>
          </cell>
          <cell r="Y130">
            <v>5931000</v>
          </cell>
          <cell r="Z130">
            <v>0</v>
          </cell>
          <cell r="AA130">
            <v>0</v>
          </cell>
          <cell r="AB130">
            <v>200000</v>
          </cell>
          <cell r="AC130">
            <v>0</v>
          </cell>
          <cell r="AD130">
            <v>200000</v>
          </cell>
          <cell r="AE130">
            <v>500000</v>
          </cell>
          <cell r="AF130">
            <v>0</v>
          </cell>
          <cell r="AG130">
            <v>400000</v>
          </cell>
          <cell r="AH130">
            <v>490203</v>
          </cell>
          <cell r="AI130">
            <v>0</v>
          </cell>
          <cell r="AJ130">
            <v>0</v>
          </cell>
          <cell r="AK130">
            <v>5931000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42771.6328125</v>
          </cell>
          <cell r="AQ130">
            <v>7563974.6328125</v>
          </cell>
          <cell r="AR130">
            <v>28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1197606</v>
          </cell>
          <cell r="AY130">
            <v>8761580.6328125</v>
          </cell>
          <cell r="AZ130">
            <v>622755</v>
          </cell>
          <cell r="BA130">
            <v>44100</v>
          </cell>
          <cell r="BB130">
            <v>0</v>
          </cell>
          <cell r="BC130">
            <v>0</v>
          </cell>
          <cell r="BD130">
            <v>0</v>
          </cell>
          <cell r="BK130">
            <v>8094726</v>
          </cell>
          <cell r="BN130">
            <v>0</v>
          </cell>
          <cell r="BO130">
            <v>8462378.4453125</v>
          </cell>
          <cell r="BP130">
            <v>-3160376.5546875</v>
          </cell>
          <cell r="BQ130" t="str">
            <v>050126082603</v>
          </cell>
          <cell r="BR130" t="str">
            <v>Active</v>
          </cell>
          <cell r="BS130" t="str">
            <v>Female</v>
          </cell>
          <cell r="BT130" t="str">
            <v/>
          </cell>
          <cell r="BU130">
            <v>0</v>
          </cell>
          <cell r="BV130">
            <v>0</v>
          </cell>
          <cell r="BW130">
            <v>100000</v>
          </cell>
        </row>
        <row r="131">
          <cell r="C131" t="str">
            <v>C15455</v>
          </cell>
          <cell r="D131" t="str">
            <v>Vũ Thị Luyến</v>
          </cell>
          <cell r="E131">
            <v>45164</v>
          </cell>
          <cell r="F131" t="str">
            <v>P6 - C.Box Wing/Locking</v>
          </cell>
          <cell r="G131" t="str">
            <v>FACTORY A</v>
          </cell>
          <cell r="H131" t="str">
            <v>Normal worker</v>
          </cell>
          <cell r="I131" t="str">
            <v/>
          </cell>
          <cell r="J131" t="str">
            <v/>
          </cell>
          <cell r="K131">
            <v>5538000</v>
          </cell>
          <cell r="L131">
            <v>0</v>
          </cell>
          <cell r="M131">
            <v>0</v>
          </cell>
          <cell r="N131">
            <v>0</v>
          </cell>
          <cell r="O131">
            <v>5538000</v>
          </cell>
          <cell r="P131">
            <v>22.9</v>
          </cell>
          <cell r="Q131">
            <v>4877700</v>
          </cell>
          <cell r="R131">
            <v>3</v>
          </cell>
          <cell r="S131">
            <v>639000</v>
          </cell>
          <cell r="T131">
            <v>0.10000000000000142</v>
          </cell>
          <cell r="U131">
            <v>21300</v>
          </cell>
          <cell r="V131">
            <v>213000</v>
          </cell>
          <cell r="W131">
            <v>0</v>
          </cell>
          <cell r="X131">
            <v>0</v>
          </cell>
          <cell r="Y131">
            <v>5516700</v>
          </cell>
          <cell r="Z131">
            <v>0</v>
          </cell>
          <cell r="AA131">
            <v>0</v>
          </cell>
          <cell r="AB131">
            <v>200000</v>
          </cell>
          <cell r="AC131">
            <v>0</v>
          </cell>
          <cell r="AD131">
            <v>200000</v>
          </cell>
          <cell r="AE131">
            <v>500000</v>
          </cell>
          <cell r="AF131">
            <v>0</v>
          </cell>
          <cell r="AG131">
            <v>400000</v>
          </cell>
          <cell r="AH131">
            <v>411403</v>
          </cell>
          <cell r="AI131">
            <v>0</v>
          </cell>
          <cell r="AJ131">
            <v>0</v>
          </cell>
          <cell r="AK131">
            <v>5538000</v>
          </cell>
          <cell r="AL131">
            <v>100000</v>
          </cell>
          <cell r="AM131">
            <v>0</v>
          </cell>
          <cell r="AN131">
            <v>0</v>
          </cell>
          <cell r="AO131">
            <v>0</v>
          </cell>
          <cell r="AP131">
            <v>39937.5</v>
          </cell>
          <cell r="AQ131">
            <v>7168040.5</v>
          </cell>
          <cell r="AR131">
            <v>24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958500</v>
          </cell>
          <cell r="AY131">
            <v>8126540.5</v>
          </cell>
          <cell r="AZ131">
            <v>581490</v>
          </cell>
          <cell r="BA131">
            <v>44100</v>
          </cell>
          <cell r="BB131">
            <v>0</v>
          </cell>
          <cell r="BC131">
            <v>0</v>
          </cell>
          <cell r="BD131">
            <v>0</v>
          </cell>
          <cell r="BK131">
            <v>7500951</v>
          </cell>
          <cell r="BN131">
            <v>0</v>
          </cell>
          <cell r="BO131">
            <v>7907040.5</v>
          </cell>
          <cell r="BP131">
            <v>-3674449.5</v>
          </cell>
          <cell r="BQ131" t="str">
            <v>050113033980</v>
          </cell>
          <cell r="BR131" t="str">
            <v>Active</v>
          </cell>
          <cell r="BS131" t="str">
            <v>Female</v>
          </cell>
          <cell r="BT131" t="str">
            <v/>
          </cell>
          <cell r="BU131">
            <v>0</v>
          </cell>
          <cell r="BV131">
            <v>0</v>
          </cell>
          <cell r="BW131">
            <v>100000</v>
          </cell>
        </row>
        <row r="132">
          <cell r="C132" t="str">
            <v>C15459</v>
          </cell>
          <cell r="D132" t="str">
            <v>Bùi Thị Bảo Nguyên</v>
          </cell>
          <cell r="E132">
            <v>45164</v>
          </cell>
          <cell r="F132" t="str">
            <v>P6 - C.Box Wing/Locking</v>
          </cell>
          <cell r="G132" t="str">
            <v>FACTORY A</v>
          </cell>
          <cell r="H132" t="str">
            <v>Box Positioning worker</v>
          </cell>
          <cell r="I132" t="str">
            <v/>
          </cell>
          <cell r="J132" t="str">
            <v/>
          </cell>
          <cell r="K132">
            <v>5538000</v>
          </cell>
          <cell r="L132">
            <v>200000</v>
          </cell>
          <cell r="M132">
            <v>0</v>
          </cell>
          <cell r="N132">
            <v>0</v>
          </cell>
          <cell r="O132">
            <v>5738000</v>
          </cell>
          <cell r="P132">
            <v>23</v>
          </cell>
          <cell r="Q132">
            <v>5075923</v>
          </cell>
          <cell r="R132">
            <v>3</v>
          </cell>
          <cell r="S132">
            <v>662077</v>
          </cell>
          <cell r="T132">
            <v>0</v>
          </cell>
          <cell r="U132">
            <v>0</v>
          </cell>
          <cell r="V132">
            <v>220692.30434782608</v>
          </cell>
          <cell r="W132">
            <v>0</v>
          </cell>
          <cell r="X132">
            <v>0</v>
          </cell>
          <cell r="Y132">
            <v>5738000</v>
          </cell>
          <cell r="Z132">
            <v>0</v>
          </cell>
          <cell r="AA132">
            <v>0</v>
          </cell>
          <cell r="AB132">
            <v>200000</v>
          </cell>
          <cell r="AC132">
            <v>0</v>
          </cell>
          <cell r="AD132">
            <v>200000</v>
          </cell>
          <cell r="AE132">
            <v>500000</v>
          </cell>
          <cell r="AF132">
            <v>0</v>
          </cell>
          <cell r="AG132">
            <v>400000</v>
          </cell>
          <cell r="AH132">
            <v>419137</v>
          </cell>
          <cell r="AI132">
            <v>0</v>
          </cell>
          <cell r="AJ132">
            <v>0</v>
          </cell>
          <cell r="AK132">
            <v>5738000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41379.807065217392</v>
          </cell>
          <cell r="AQ132">
            <v>7298516.8070652178</v>
          </cell>
          <cell r="AR132">
            <v>28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1158635</v>
          </cell>
          <cell r="AY132">
            <v>8457151.8070652187</v>
          </cell>
          <cell r="AZ132">
            <v>602490</v>
          </cell>
          <cell r="BA132">
            <v>44100</v>
          </cell>
          <cell r="BB132">
            <v>0</v>
          </cell>
          <cell r="BC132">
            <v>0</v>
          </cell>
          <cell r="BD132">
            <v>0</v>
          </cell>
          <cell r="BK132">
            <v>7810562</v>
          </cell>
          <cell r="BN132">
            <v>0</v>
          </cell>
          <cell r="BO132">
            <v>8170939.8722826093</v>
          </cell>
          <cell r="BP132">
            <v>-3431550.1277173907</v>
          </cell>
          <cell r="BQ132" t="str">
            <v>050135128322</v>
          </cell>
          <cell r="BR132" t="str">
            <v>Active</v>
          </cell>
          <cell r="BS132" t="str">
            <v>Female</v>
          </cell>
          <cell r="BT132" t="str">
            <v/>
          </cell>
          <cell r="BU132">
            <v>0</v>
          </cell>
          <cell r="BV132">
            <v>0</v>
          </cell>
          <cell r="BW132">
            <v>100000</v>
          </cell>
        </row>
        <row r="133">
          <cell r="C133" t="str">
            <v>C15460</v>
          </cell>
          <cell r="D133" t="str">
            <v>Đỗ Thị Ngọc Nhi</v>
          </cell>
          <cell r="E133">
            <v>45164</v>
          </cell>
          <cell r="F133" t="str">
            <v>P6 - C.Box Wing/Locking</v>
          </cell>
          <cell r="G133" t="str">
            <v>FACTORY A</v>
          </cell>
          <cell r="H133" t="str">
            <v>Normal worker</v>
          </cell>
          <cell r="I133" t="str">
            <v/>
          </cell>
          <cell r="J133" t="str">
            <v/>
          </cell>
          <cell r="K133">
            <v>5538000</v>
          </cell>
          <cell r="L133">
            <v>0</v>
          </cell>
          <cell r="M133">
            <v>0</v>
          </cell>
          <cell r="N133">
            <v>0</v>
          </cell>
          <cell r="O133">
            <v>5538000</v>
          </cell>
          <cell r="P133">
            <v>23</v>
          </cell>
          <cell r="Q133">
            <v>4899000</v>
          </cell>
          <cell r="R133">
            <v>3</v>
          </cell>
          <cell r="S133">
            <v>639000</v>
          </cell>
          <cell r="T133">
            <v>0</v>
          </cell>
          <cell r="U133">
            <v>0</v>
          </cell>
          <cell r="V133">
            <v>213000</v>
          </cell>
          <cell r="W133">
            <v>0</v>
          </cell>
          <cell r="X133">
            <v>0</v>
          </cell>
          <cell r="Y133">
            <v>5538000</v>
          </cell>
          <cell r="Z133">
            <v>0</v>
          </cell>
          <cell r="AA133">
            <v>0</v>
          </cell>
          <cell r="AB133">
            <v>200000</v>
          </cell>
          <cell r="AC133">
            <v>0</v>
          </cell>
          <cell r="AD133">
            <v>200000</v>
          </cell>
          <cell r="AE133">
            <v>500000</v>
          </cell>
          <cell r="AF133">
            <v>0</v>
          </cell>
          <cell r="AG133">
            <v>400000</v>
          </cell>
          <cell r="AH133">
            <v>441373</v>
          </cell>
          <cell r="AI133">
            <v>0</v>
          </cell>
          <cell r="AJ133">
            <v>0</v>
          </cell>
          <cell r="AK133">
            <v>5538000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39937.5</v>
          </cell>
          <cell r="AQ133">
            <v>7119310.5</v>
          </cell>
          <cell r="AR133">
            <v>28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1118250</v>
          </cell>
          <cell r="AY133">
            <v>8237560.5</v>
          </cell>
          <cell r="AZ133">
            <v>581490</v>
          </cell>
          <cell r="BA133">
            <v>44100</v>
          </cell>
          <cell r="BB133">
            <v>0</v>
          </cell>
          <cell r="BC133">
            <v>0</v>
          </cell>
          <cell r="BD133">
            <v>0</v>
          </cell>
          <cell r="BK133">
            <v>7611971</v>
          </cell>
          <cell r="BN133">
            <v>0</v>
          </cell>
          <cell r="BO133">
            <v>7964810.5</v>
          </cell>
          <cell r="BP133">
            <v>-3616679.5</v>
          </cell>
          <cell r="BQ133" t="str">
            <v>050147935142</v>
          </cell>
          <cell r="BR133" t="str">
            <v>Active</v>
          </cell>
          <cell r="BS133" t="str">
            <v>Female</v>
          </cell>
          <cell r="BT133" t="str">
            <v/>
          </cell>
          <cell r="BU133">
            <v>0</v>
          </cell>
          <cell r="BV133">
            <v>0</v>
          </cell>
          <cell r="BW133">
            <v>100000</v>
          </cell>
        </row>
        <row r="134">
          <cell r="C134" t="str">
            <v>C15483</v>
          </cell>
          <cell r="D134" t="str">
            <v>Lê Thị Hồng Thảo</v>
          </cell>
          <cell r="E134">
            <v>45167</v>
          </cell>
          <cell r="F134" t="str">
            <v>P6 - C.Box Wing/Locking</v>
          </cell>
          <cell r="G134" t="str">
            <v>FACTORY A</v>
          </cell>
          <cell r="H134" t="str">
            <v>Normal worker</v>
          </cell>
          <cell r="I134" t="str">
            <v/>
          </cell>
          <cell r="J134" t="str">
            <v/>
          </cell>
          <cell r="K134">
            <v>5538000</v>
          </cell>
          <cell r="L134">
            <v>0</v>
          </cell>
          <cell r="M134">
            <v>0</v>
          </cell>
          <cell r="N134">
            <v>0</v>
          </cell>
          <cell r="O134">
            <v>5538000</v>
          </cell>
          <cell r="P134">
            <v>22.9</v>
          </cell>
          <cell r="Q134">
            <v>4877700</v>
          </cell>
          <cell r="R134">
            <v>3</v>
          </cell>
          <cell r="S134">
            <v>639000</v>
          </cell>
          <cell r="T134">
            <v>0.10000000000000142</v>
          </cell>
          <cell r="U134">
            <v>21300</v>
          </cell>
          <cell r="V134">
            <v>213000</v>
          </cell>
          <cell r="W134">
            <v>0</v>
          </cell>
          <cell r="X134">
            <v>0</v>
          </cell>
          <cell r="Y134">
            <v>5516700</v>
          </cell>
          <cell r="Z134">
            <v>0</v>
          </cell>
          <cell r="AA134">
            <v>0</v>
          </cell>
          <cell r="AB134">
            <v>200000</v>
          </cell>
          <cell r="AC134">
            <v>0</v>
          </cell>
          <cell r="AD134">
            <v>200000</v>
          </cell>
          <cell r="AE134">
            <v>500000</v>
          </cell>
          <cell r="AF134">
            <v>0</v>
          </cell>
          <cell r="AG134">
            <v>400000</v>
          </cell>
          <cell r="AH134">
            <v>410503</v>
          </cell>
          <cell r="AI134">
            <v>0</v>
          </cell>
          <cell r="AJ134">
            <v>0</v>
          </cell>
          <cell r="AK134">
            <v>5538000</v>
          </cell>
          <cell r="AL134">
            <v>100000</v>
          </cell>
          <cell r="AM134">
            <v>0</v>
          </cell>
          <cell r="AN134">
            <v>0</v>
          </cell>
          <cell r="AO134">
            <v>0</v>
          </cell>
          <cell r="AP134">
            <v>39937.5</v>
          </cell>
          <cell r="AQ134">
            <v>7167140.5</v>
          </cell>
          <cell r="AR134">
            <v>24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958500</v>
          </cell>
          <cell r="AY134">
            <v>8125640.5</v>
          </cell>
          <cell r="AZ134">
            <v>581490</v>
          </cell>
          <cell r="BA134">
            <v>44100</v>
          </cell>
          <cell r="BB134">
            <v>0</v>
          </cell>
          <cell r="BC134">
            <v>0</v>
          </cell>
          <cell r="BD134">
            <v>0</v>
          </cell>
          <cell r="BK134">
            <v>7500051</v>
          </cell>
          <cell r="BN134">
            <v>0</v>
          </cell>
          <cell r="BO134">
            <v>7906140.5</v>
          </cell>
          <cell r="BP134">
            <v>-3675349.5</v>
          </cell>
          <cell r="BQ134" t="str">
            <v>050964281650</v>
          </cell>
          <cell r="BR134" t="str">
            <v>Active</v>
          </cell>
          <cell r="BS134" t="str">
            <v>Female</v>
          </cell>
          <cell r="BT134" t="str">
            <v/>
          </cell>
          <cell r="BU134">
            <v>0</v>
          </cell>
          <cell r="BV134">
            <v>0</v>
          </cell>
          <cell r="BW134">
            <v>100000</v>
          </cell>
        </row>
        <row r="135">
          <cell r="C135" t="str">
            <v>C15484</v>
          </cell>
          <cell r="D135" t="str">
            <v>Nguyễn Thị Bích Nguyệt</v>
          </cell>
          <cell r="E135">
            <v>45167</v>
          </cell>
          <cell r="F135" t="str">
            <v>P6 - C.Box Wing/Locking</v>
          </cell>
          <cell r="G135" t="str">
            <v>FACTORY A</v>
          </cell>
          <cell r="H135" t="str">
            <v>Box Positioning worker</v>
          </cell>
          <cell r="I135" t="str">
            <v/>
          </cell>
          <cell r="J135" t="str">
            <v/>
          </cell>
          <cell r="K135">
            <v>5538000</v>
          </cell>
          <cell r="L135">
            <v>200000</v>
          </cell>
          <cell r="M135">
            <v>0</v>
          </cell>
          <cell r="N135">
            <v>0</v>
          </cell>
          <cell r="O135">
            <v>5738000</v>
          </cell>
          <cell r="P135">
            <v>22.6</v>
          </cell>
          <cell r="Q135">
            <v>4987646</v>
          </cell>
          <cell r="R135">
            <v>3</v>
          </cell>
          <cell r="S135">
            <v>662077</v>
          </cell>
          <cell r="T135">
            <v>0.39999999999999858</v>
          </cell>
          <cell r="U135">
            <v>88277</v>
          </cell>
          <cell r="V135">
            <v>220692.30088495574</v>
          </cell>
          <cell r="W135">
            <v>0</v>
          </cell>
          <cell r="X135">
            <v>0</v>
          </cell>
          <cell r="Y135">
            <v>5649723</v>
          </cell>
          <cell r="Z135">
            <v>0</v>
          </cell>
          <cell r="AA135">
            <v>0</v>
          </cell>
          <cell r="AB135">
            <v>200000</v>
          </cell>
          <cell r="AC135">
            <v>0</v>
          </cell>
          <cell r="AD135">
            <v>200000</v>
          </cell>
          <cell r="AE135">
            <v>500000</v>
          </cell>
          <cell r="AF135">
            <v>0</v>
          </cell>
          <cell r="AG135">
            <v>400000</v>
          </cell>
          <cell r="AH135">
            <v>453931</v>
          </cell>
          <cell r="AI135">
            <v>0</v>
          </cell>
          <cell r="AJ135">
            <v>0</v>
          </cell>
          <cell r="AK135">
            <v>5738000</v>
          </cell>
          <cell r="AL135">
            <v>100000</v>
          </cell>
          <cell r="AM135">
            <v>0</v>
          </cell>
          <cell r="AN135">
            <v>0</v>
          </cell>
          <cell r="AO135">
            <v>0</v>
          </cell>
          <cell r="AP135">
            <v>41379.806415929197</v>
          </cell>
          <cell r="AQ135">
            <v>7345033.8064159295</v>
          </cell>
          <cell r="AR135">
            <v>28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1158635</v>
          </cell>
          <cell r="AY135">
            <v>8503668.8064159304</v>
          </cell>
          <cell r="AZ135">
            <v>602490</v>
          </cell>
          <cell r="BA135">
            <v>44100</v>
          </cell>
          <cell r="BB135">
            <v>0</v>
          </cell>
          <cell r="BC135">
            <v>0</v>
          </cell>
          <cell r="BD135">
            <v>0</v>
          </cell>
          <cell r="BK135">
            <v>7857079</v>
          </cell>
          <cell r="BN135">
            <v>0</v>
          </cell>
          <cell r="BO135">
            <v>8217456.8595132744</v>
          </cell>
          <cell r="BP135">
            <v>-3385033.1404867256</v>
          </cell>
          <cell r="BQ135" t="str">
            <v>050147825746</v>
          </cell>
          <cell r="BR135" t="str">
            <v>Active</v>
          </cell>
          <cell r="BS135" t="str">
            <v>Female</v>
          </cell>
          <cell r="BT135" t="str">
            <v/>
          </cell>
          <cell r="BU135">
            <v>0</v>
          </cell>
          <cell r="BV135">
            <v>0</v>
          </cell>
          <cell r="BW135">
            <v>100000</v>
          </cell>
        </row>
        <row r="136">
          <cell r="C136" t="str">
            <v>C15507</v>
          </cell>
          <cell r="D136" t="str">
            <v>Ngũ Huệ Nhi</v>
          </cell>
          <cell r="E136">
            <v>45204</v>
          </cell>
          <cell r="F136" t="str">
            <v>P6 - C.Box Wing/Locking</v>
          </cell>
          <cell r="G136" t="str">
            <v>FACTORY A</v>
          </cell>
          <cell r="H136" t="str">
            <v>Normal worker</v>
          </cell>
          <cell r="I136" t="str">
            <v/>
          </cell>
          <cell r="J136" t="str">
            <v/>
          </cell>
          <cell r="K136">
            <v>5538000</v>
          </cell>
          <cell r="L136">
            <v>0</v>
          </cell>
          <cell r="M136">
            <v>0</v>
          </cell>
          <cell r="N136">
            <v>0</v>
          </cell>
          <cell r="O136">
            <v>5538000</v>
          </cell>
          <cell r="P136">
            <v>23.9</v>
          </cell>
          <cell r="Q136">
            <v>5090700</v>
          </cell>
          <cell r="R136">
            <v>2</v>
          </cell>
          <cell r="S136">
            <v>426000</v>
          </cell>
          <cell r="T136">
            <v>0.10000000000000142</v>
          </cell>
          <cell r="U136">
            <v>21300</v>
          </cell>
          <cell r="V136">
            <v>213000</v>
          </cell>
          <cell r="W136">
            <v>0</v>
          </cell>
          <cell r="X136">
            <v>0</v>
          </cell>
          <cell r="Y136">
            <v>5516700</v>
          </cell>
          <cell r="Z136">
            <v>0</v>
          </cell>
          <cell r="AA136">
            <v>0</v>
          </cell>
          <cell r="AB136">
            <v>200000</v>
          </cell>
          <cell r="AC136">
            <v>0</v>
          </cell>
          <cell r="AD136">
            <v>200000</v>
          </cell>
          <cell r="AE136">
            <v>500000</v>
          </cell>
          <cell r="AF136">
            <v>0</v>
          </cell>
          <cell r="AG136">
            <v>400000</v>
          </cell>
          <cell r="AH136">
            <v>432070</v>
          </cell>
          <cell r="AI136">
            <v>0</v>
          </cell>
          <cell r="AJ136">
            <v>0</v>
          </cell>
          <cell r="AK136">
            <v>5538000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39937.5</v>
          </cell>
          <cell r="AQ136">
            <v>7088707.5</v>
          </cell>
          <cell r="AR136">
            <v>28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1118250</v>
          </cell>
          <cell r="AY136">
            <v>8206957.5</v>
          </cell>
          <cell r="AZ136">
            <v>581490</v>
          </cell>
          <cell r="BA136">
            <v>44100</v>
          </cell>
          <cell r="BB136">
            <v>0</v>
          </cell>
          <cell r="BC136">
            <v>0</v>
          </cell>
          <cell r="BD136">
            <v>0</v>
          </cell>
          <cell r="BK136">
            <v>7581368</v>
          </cell>
          <cell r="BN136">
            <v>0</v>
          </cell>
          <cell r="BO136">
            <v>7934207.5</v>
          </cell>
          <cell r="BP136">
            <v>-3647282.5</v>
          </cell>
          <cell r="BQ136" t="str">
            <v>050148148616</v>
          </cell>
          <cell r="BR136" t="str">
            <v>Active</v>
          </cell>
          <cell r="BS136" t="str">
            <v>Female</v>
          </cell>
          <cell r="BT136" t="str">
            <v/>
          </cell>
          <cell r="BU136">
            <v>0</v>
          </cell>
          <cell r="BV136">
            <v>0</v>
          </cell>
          <cell r="BW136">
            <v>100000</v>
          </cell>
        </row>
        <row r="137">
          <cell r="C137" t="str">
            <v>C16390</v>
          </cell>
          <cell r="D137" t="str">
            <v>Lâm Svay</v>
          </cell>
          <cell r="E137">
            <v>45645</v>
          </cell>
          <cell r="F137" t="str">
            <v>P6 - C.Box Wing/Locking</v>
          </cell>
          <cell r="G137" t="str">
            <v>FACTORY A</v>
          </cell>
          <cell r="H137" t="str">
            <v>Normal worker</v>
          </cell>
          <cell r="I137" t="str">
            <v/>
          </cell>
          <cell r="J137" t="str">
            <v/>
          </cell>
          <cell r="K137">
            <v>5023000</v>
          </cell>
          <cell r="L137">
            <v>0</v>
          </cell>
          <cell r="M137">
            <v>0</v>
          </cell>
          <cell r="N137">
            <v>0</v>
          </cell>
          <cell r="O137">
            <v>5023000</v>
          </cell>
          <cell r="P137">
            <v>22.8</v>
          </cell>
          <cell r="Q137">
            <v>4404785</v>
          </cell>
          <cell r="R137">
            <v>3</v>
          </cell>
          <cell r="S137">
            <v>579577</v>
          </cell>
          <cell r="T137">
            <v>0.19999999999999929</v>
          </cell>
          <cell r="U137">
            <v>38638</v>
          </cell>
          <cell r="V137">
            <v>193192.32456140351</v>
          </cell>
          <cell r="W137">
            <v>0</v>
          </cell>
          <cell r="X137">
            <v>0</v>
          </cell>
          <cell r="Y137">
            <v>4984362</v>
          </cell>
          <cell r="Z137">
            <v>0</v>
          </cell>
          <cell r="AA137">
            <v>0</v>
          </cell>
          <cell r="AB137">
            <v>200000</v>
          </cell>
          <cell r="AC137">
            <v>0</v>
          </cell>
          <cell r="AD137">
            <v>200000</v>
          </cell>
          <cell r="AE137">
            <v>500000</v>
          </cell>
          <cell r="AF137">
            <v>0</v>
          </cell>
          <cell r="AG137">
            <v>400000</v>
          </cell>
          <cell r="AH137">
            <v>416683</v>
          </cell>
          <cell r="AI137">
            <v>0</v>
          </cell>
          <cell r="AJ137">
            <v>0</v>
          </cell>
          <cell r="AK137">
            <v>4891400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6501045</v>
          </cell>
          <cell r="AR137">
            <v>28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1014260</v>
          </cell>
          <cell r="AY137">
            <v>7515305</v>
          </cell>
          <cell r="AZ137">
            <v>527415</v>
          </cell>
          <cell r="BA137">
            <v>44100</v>
          </cell>
          <cell r="BB137">
            <v>0</v>
          </cell>
          <cell r="BC137">
            <v>0</v>
          </cell>
          <cell r="BD137">
            <v>0</v>
          </cell>
          <cell r="BK137">
            <v>6943790</v>
          </cell>
          <cell r="BN137">
            <v>0</v>
          </cell>
          <cell r="BO137">
            <v>7277218.1359649124</v>
          </cell>
          <cell r="BP137">
            <v>-4250196.8640350876</v>
          </cell>
          <cell r="BQ137" t="str">
            <v>050128706086</v>
          </cell>
          <cell r="BR137" t="str">
            <v>Active</v>
          </cell>
          <cell r="BS137" t="str">
            <v>Male</v>
          </cell>
          <cell r="BT137" t="str">
            <v/>
          </cell>
          <cell r="BU137">
            <v>0</v>
          </cell>
          <cell r="BV137">
            <v>0</v>
          </cell>
          <cell r="BW137">
            <v>100000</v>
          </cell>
        </row>
        <row r="138">
          <cell r="C138" t="str">
            <v>C1837</v>
          </cell>
          <cell r="D138" t="str">
            <v>Võ Thị Phương Trúc</v>
          </cell>
          <cell r="E138">
            <v>39903</v>
          </cell>
          <cell r="F138" t="str">
            <v>P6 - C.Box Wing/Locking</v>
          </cell>
          <cell r="G138" t="str">
            <v>FACTORY A</v>
          </cell>
          <cell r="H138" t="str">
            <v>Box team leader</v>
          </cell>
          <cell r="I138" t="str">
            <v/>
          </cell>
          <cell r="J138" t="str">
            <v/>
          </cell>
          <cell r="K138">
            <v>5931000</v>
          </cell>
          <cell r="L138">
            <v>1100000</v>
          </cell>
          <cell r="M138">
            <v>0</v>
          </cell>
          <cell r="N138">
            <v>500000</v>
          </cell>
          <cell r="O138">
            <v>7531000</v>
          </cell>
          <cell r="P138">
            <v>24</v>
          </cell>
          <cell r="Q138">
            <v>6951692</v>
          </cell>
          <cell r="R138">
            <v>2</v>
          </cell>
          <cell r="S138">
            <v>579308</v>
          </cell>
          <cell r="T138">
            <v>0</v>
          </cell>
          <cell r="U138">
            <v>0</v>
          </cell>
          <cell r="V138">
            <v>289653.83333333331</v>
          </cell>
          <cell r="W138">
            <v>0</v>
          </cell>
          <cell r="X138">
            <v>0</v>
          </cell>
          <cell r="Y138">
            <v>7531000</v>
          </cell>
          <cell r="Z138">
            <v>0</v>
          </cell>
          <cell r="AA138">
            <v>0</v>
          </cell>
          <cell r="AB138">
            <v>200000</v>
          </cell>
          <cell r="AC138">
            <v>0</v>
          </cell>
          <cell r="AD138">
            <v>200000</v>
          </cell>
          <cell r="AE138">
            <v>500000</v>
          </cell>
          <cell r="AF138">
            <v>0</v>
          </cell>
          <cell r="AG138">
            <v>400000</v>
          </cell>
          <cell r="AH138">
            <v>422567</v>
          </cell>
          <cell r="AI138">
            <v>0</v>
          </cell>
          <cell r="AJ138">
            <v>0</v>
          </cell>
          <cell r="AK138">
            <v>7364333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54310.09375</v>
          </cell>
          <cell r="AQ138">
            <v>9107877.09375</v>
          </cell>
          <cell r="AR138">
            <v>28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1520683</v>
          </cell>
          <cell r="AY138">
            <v>10628560.09375</v>
          </cell>
          <cell r="AZ138">
            <v>790755</v>
          </cell>
          <cell r="BA138">
            <v>44100</v>
          </cell>
          <cell r="BB138">
            <v>0</v>
          </cell>
          <cell r="BC138">
            <v>0</v>
          </cell>
          <cell r="BD138">
            <v>0</v>
          </cell>
          <cell r="BK138">
            <v>9793705</v>
          </cell>
          <cell r="BN138">
            <v>1</v>
          </cell>
          <cell r="BO138">
            <v>10221665.510416666</v>
          </cell>
          <cell r="BP138">
            <v>-5969089.489583334</v>
          </cell>
          <cell r="BQ138" t="str">
            <v>050040879789</v>
          </cell>
          <cell r="BR138" t="str">
            <v>Active</v>
          </cell>
          <cell r="BS138" t="str">
            <v>Female</v>
          </cell>
          <cell r="BT138" t="str">
            <v/>
          </cell>
          <cell r="BU138">
            <v>0</v>
          </cell>
          <cell r="BV138">
            <v>0</v>
          </cell>
          <cell r="BW138">
            <v>100000</v>
          </cell>
        </row>
        <row r="139">
          <cell r="C139" t="str">
            <v>C2382</v>
          </cell>
          <cell r="D139" t="str">
            <v>Lê Hoài Phương</v>
          </cell>
          <cell r="E139">
            <v>40238</v>
          </cell>
          <cell r="F139" t="str">
            <v>P6 - C.Box Wing/Locking</v>
          </cell>
          <cell r="G139" t="str">
            <v>FACTORY A</v>
          </cell>
          <cell r="H139" t="str">
            <v>Box Positioning worker</v>
          </cell>
          <cell r="I139" t="str">
            <v/>
          </cell>
          <cell r="J139" t="str">
            <v/>
          </cell>
          <cell r="K139">
            <v>5931000</v>
          </cell>
          <cell r="L139">
            <v>200000</v>
          </cell>
          <cell r="M139">
            <v>0</v>
          </cell>
          <cell r="N139">
            <v>0</v>
          </cell>
          <cell r="O139">
            <v>6131000</v>
          </cell>
          <cell r="P139">
            <v>23</v>
          </cell>
          <cell r="Q139">
            <v>5423577</v>
          </cell>
          <cell r="R139">
            <v>3</v>
          </cell>
          <cell r="S139">
            <v>707423</v>
          </cell>
          <cell r="T139">
            <v>0</v>
          </cell>
          <cell r="U139">
            <v>0</v>
          </cell>
          <cell r="V139">
            <v>235807.69565217392</v>
          </cell>
          <cell r="W139">
            <v>0</v>
          </cell>
          <cell r="X139">
            <v>0</v>
          </cell>
          <cell r="Y139">
            <v>6131000</v>
          </cell>
          <cell r="Z139">
            <v>0</v>
          </cell>
          <cell r="AA139">
            <v>0</v>
          </cell>
          <cell r="AB139">
            <v>200000</v>
          </cell>
          <cell r="AC139">
            <v>0</v>
          </cell>
          <cell r="AD139">
            <v>200000</v>
          </cell>
          <cell r="AE139">
            <v>500000</v>
          </cell>
          <cell r="AF139">
            <v>0</v>
          </cell>
          <cell r="AG139">
            <v>400000</v>
          </cell>
          <cell r="AH139">
            <v>464305</v>
          </cell>
          <cell r="AI139">
            <v>0</v>
          </cell>
          <cell r="AJ139">
            <v>0</v>
          </cell>
          <cell r="AK139">
            <v>6131000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44213.942934782608</v>
          </cell>
          <cell r="AQ139">
            <v>7739518.9429347822</v>
          </cell>
          <cell r="AR139">
            <v>28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1237990</v>
          </cell>
          <cell r="AY139">
            <v>8977508.9429347813</v>
          </cell>
          <cell r="AZ139">
            <v>643755</v>
          </cell>
          <cell r="BA139">
            <v>44100</v>
          </cell>
          <cell r="BB139">
            <v>0</v>
          </cell>
          <cell r="BC139">
            <v>0</v>
          </cell>
          <cell r="BD139">
            <v>0</v>
          </cell>
          <cell r="BK139">
            <v>8289654</v>
          </cell>
          <cell r="BN139">
            <v>0</v>
          </cell>
          <cell r="BO139">
            <v>8664845.8777173907</v>
          </cell>
          <cell r="BP139">
            <v>-2978909.1222826093</v>
          </cell>
          <cell r="BQ139" t="str">
            <v>050040933740</v>
          </cell>
          <cell r="BR139" t="str">
            <v>Active</v>
          </cell>
          <cell r="BS139" t="str">
            <v>Female</v>
          </cell>
          <cell r="BT139" t="str">
            <v/>
          </cell>
          <cell r="BU139">
            <v>0</v>
          </cell>
          <cell r="BV139">
            <v>0</v>
          </cell>
          <cell r="BW139">
            <v>100000</v>
          </cell>
        </row>
        <row r="140">
          <cell r="C140" t="str">
            <v>C3409</v>
          </cell>
          <cell r="D140" t="str">
            <v>Trần Thị Tùng</v>
          </cell>
          <cell r="E140">
            <v>40591</v>
          </cell>
          <cell r="F140" t="str">
            <v>P6 - C.Box Wing/Locking</v>
          </cell>
          <cell r="G140" t="str">
            <v>FACTORY A</v>
          </cell>
          <cell r="H140" t="str">
            <v>Box Positioning worker</v>
          </cell>
          <cell r="I140" t="str">
            <v/>
          </cell>
          <cell r="J140" t="str">
            <v/>
          </cell>
          <cell r="K140">
            <v>5931000</v>
          </cell>
          <cell r="L140">
            <v>200000</v>
          </cell>
          <cell r="M140">
            <v>0</v>
          </cell>
          <cell r="N140">
            <v>0</v>
          </cell>
          <cell r="O140">
            <v>6131000</v>
          </cell>
          <cell r="P140">
            <v>22</v>
          </cell>
          <cell r="Q140">
            <v>5187769</v>
          </cell>
          <cell r="R140">
            <v>2</v>
          </cell>
          <cell r="S140">
            <v>471615</v>
          </cell>
          <cell r="T140">
            <v>2</v>
          </cell>
          <cell r="U140">
            <v>471615</v>
          </cell>
          <cell r="V140">
            <v>235807.68181818182</v>
          </cell>
          <cell r="W140">
            <v>0</v>
          </cell>
          <cell r="X140">
            <v>0</v>
          </cell>
          <cell r="Y140">
            <v>5659384</v>
          </cell>
          <cell r="Z140">
            <v>0</v>
          </cell>
          <cell r="AA140">
            <v>0</v>
          </cell>
          <cell r="AB140">
            <v>200000</v>
          </cell>
          <cell r="AC140">
            <v>0</v>
          </cell>
          <cell r="AD140">
            <v>200000</v>
          </cell>
          <cell r="AE140">
            <v>0</v>
          </cell>
          <cell r="AF140">
            <v>0</v>
          </cell>
          <cell r="AG140">
            <v>150000</v>
          </cell>
          <cell r="AH140">
            <v>415847</v>
          </cell>
          <cell r="AI140">
            <v>0</v>
          </cell>
          <cell r="AJ140">
            <v>0</v>
          </cell>
          <cell r="AK140">
            <v>6131000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44213.940340909088</v>
          </cell>
          <cell r="AQ140">
            <v>6469444.9403409092</v>
          </cell>
          <cell r="AR140">
            <v>20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884279</v>
          </cell>
          <cell r="AY140">
            <v>7353723.9403409092</v>
          </cell>
          <cell r="AZ140">
            <v>643755</v>
          </cell>
          <cell r="BA140">
            <v>44100</v>
          </cell>
          <cell r="BB140">
            <v>0</v>
          </cell>
          <cell r="BC140">
            <v>0</v>
          </cell>
          <cell r="BD140">
            <v>0</v>
          </cell>
          <cell r="BK140">
            <v>6665869</v>
          </cell>
          <cell r="BN140">
            <v>0</v>
          </cell>
          <cell r="BO140">
            <v>7158964.1448863633</v>
          </cell>
          <cell r="BP140">
            <v>-4484790.8551136367</v>
          </cell>
          <cell r="BQ140" t="str">
            <v>050040879517</v>
          </cell>
          <cell r="BR140" t="str">
            <v>Active</v>
          </cell>
          <cell r="BS140" t="str">
            <v>Female</v>
          </cell>
          <cell r="BT140" t="str">
            <v/>
          </cell>
          <cell r="BU140">
            <v>0</v>
          </cell>
          <cell r="BV140">
            <v>0</v>
          </cell>
          <cell r="BW140">
            <v>100000</v>
          </cell>
        </row>
        <row r="141">
          <cell r="C141" t="str">
            <v>C4056</v>
          </cell>
          <cell r="D141" t="str">
            <v>Trịnh Thị Thúy</v>
          </cell>
          <cell r="E141">
            <v>40800</v>
          </cell>
          <cell r="F141" t="str">
            <v>P6 - C.Box Wing/Locking</v>
          </cell>
          <cell r="G141" t="str">
            <v>FACTORY A</v>
          </cell>
          <cell r="H141" t="str">
            <v>Box Positioning worker</v>
          </cell>
          <cell r="I141" t="str">
            <v/>
          </cell>
          <cell r="J141" t="str">
            <v/>
          </cell>
          <cell r="K141">
            <v>5931000</v>
          </cell>
          <cell r="L141">
            <v>200000</v>
          </cell>
          <cell r="M141">
            <v>0</v>
          </cell>
          <cell r="N141">
            <v>0</v>
          </cell>
          <cell r="O141">
            <v>6131000</v>
          </cell>
          <cell r="P141">
            <v>24</v>
          </cell>
          <cell r="Q141">
            <v>5659385</v>
          </cell>
          <cell r="R141">
            <v>2</v>
          </cell>
          <cell r="S141">
            <v>471615</v>
          </cell>
          <cell r="T141">
            <v>0</v>
          </cell>
          <cell r="U141">
            <v>0</v>
          </cell>
          <cell r="V141">
            <v>235807.70833333334</v>
          </cell>
          <cell r="W141">
            <v>0</v>
          </cell>
          <cell r="X141">
            <v>0</v>
          </cell>
          <cell r="Y141">
            <v>6131000</v>
          </cell>
          <cell r="Z141">
            <v>0</v>
          </cell>
          <cell r="AA141">
            <v>0</v>
          </cell>
          <cell r="AB141">
            <v>200000</v>
          </cell>
          <cell r="AC141">
            <v>0</v>
          </cell>
          <cell r="AD141">
            <v>200000</v>
          </cell>
          <cell r="AE141">
            <v>500000</v>
          </cell>
          <cell r="AF141">
            <v>0</v>
          </cell>
          <cell r="AG141">
            <v>400000</v>
          </cell>
          <cell r="AH141">
            <v>433982</v>
          </cell>
          <cell r="AI141">
            <v>0</v>
          </cell>
          <cell r="AJ141">
            <v>0</v>
          </cell>
          <cell r="AK141">
            <v>6131000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44213.9453125</v>
          </cell>
          <cell r="AQ141">
            <v>7709195.9453125</v>
          </cell>
          <cell r="AR141">
            <v>28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1237990</v>
          </cell>
          <cell r="AY141">
            <v>8947185.9453125</v>
          </cell>
          <cell r="AZ141">
            <v>643755</v>
          </cell>
          <cell r="BA141">
            <v>44100</v>
          </cell>
          <cell r="BB141">
            <v>0</v>
          </cell>
          <cell r="BC141">
            <v>0</v>
          </cell>
          <cell r="BD141">
            <v>0</v>
          </cell>
          <cell r="BK141">
            <v>8259331</v>
          </cell>
          <cell r="BN141">
            <v>0</v>
          </cell>
          <cell r="BO141">
            <v>8634522.924479166</v>
          </cell>
          <cell r="BP141">
            <v>-3009232.075520834</v>
          </cell>
          <cell r="BQ141" t="str">
            <v>050040851167</v>
          </cell>
          <cell r="BR141" t="str">
            <v>Active</v>
          </cell>
          <cell r="BS141" t="str">
            <v>Female</v>
          </cell>
          <cell r="BT141" t="str">
            <v/>
          </cell>
          <cell r="BU141">
            <v>0</v>
          </cell>
          <cell r="BV141">
            <v>0</v>
          </cell>
          <cell r="BW141">
            <v>100000</v>
          </cell>
        </row>
        <row r="142">
          <cell r="C142" t="str">
            <v>C5448</v>
          </cell>
          <cell r="D142" t="str">
            <v>Nguyễn Văn Chí</v>
          </cell>
          <cell r="E142">
            <v>41327</v>
          </cell>
          <cell r="F142" t="str">
            <v>P6 - C.Box Wing/Locking</v>
          </cell>
          <cell r="G142" t="str">
            <v>FACTORY A</v>
          </cell>
          <cell r="H142" t="str">
            <v>Technician worker</v>
          </cell>
          <cell r="I142" t="str">
            <v/>
          </cell>
          <cell r="J142" t="str">
            <v/>
          </cell>
          <cell r="K142">
            <v>5931000</v>
          </cell>
          <cell r="L142">
            <v>1100000</v>
          </cell>
          <cell r="M142">
            <v>0</v>
          </cell>
          <cell r="N142">
            <v>0</v>
          </cell>
          <cell r="O142">
            <v>7031000</v>
          </cell>
          <cell r="P142">
            <v>24</v>
          </cell>
          <cell r="Q142">
            <v>6490154</v>
          </cell>
          <cell r="R142">
            <v>2</v>
          </cell>
          <cell r="S142">
            <v>540846</v>
          </cell>
          <cell r="T142">
            <v>0</v>
          </cell>
          <cell r="U142">
            <v>0</v>
          </cell>
          <cell r="V142">
            <v>270423.08333333331</v>
          </cell>
          <cell r="W142">
            <v>0</v>
          </cell>
          <cell r="X142">
            <v>0</v>
          </cell>
          <cell r="Y142">
            <v>7031000</v>
          </cell>
          <cell r="Z142">
            <v>0</v>
          </cell>
          <cell r="AA142">
            <v>0</v>
          </cell>
          <cell r="AB142">
            <v>200000</v>
          </cell>
          <cell r="AC142">
            <v>0</v>
          </cell>
          <cell r="AD142">
            <v>200000</v>
          </cell>
          <cell r="AE142">
            <v>500000</v>
          </cell>
          <cell r="AF142">
            <v>0</v>
          </cell>
          <cell r="AG142">
            <v>400000</v>
          </cell>
          <cell r="AH142">
            <v>422567</v>
          </cell>
          <cell r="AI142">
            <v>0</v>
          </cell>
          <cell r="AJ142">
            <v>0</v>
          </cell>
          <cell r="AK142">
            <v>7031000</v>
          </cell>
          <cell r="AL142">
            <v>100000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8653567</v>
          </cell>
          <cell r="AR142">
            <v>28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1419721</v>
          </cell>
          <cell r="AY142">
            <v>10073288</v>
          </cell>
          <cell r="AZ142">
            <v>738255</v>
          </cell>
          <cell r="BA142">
            <v>44100</v>
          </cell>
          <cell r="BB142">
            <v>0</v>
          </cell>
          <cell r="BC142">
            <v>0</v>
          </cell>
          <cell r="BD142">
            <v>0</v>
          </cell>
          <cell r="BK142">
            <v>9290933</v>
          </cell>
          <cell r="BN142">
            <v>0</v>
          </cell>
          <cell r="BO142">
            <v>9700047.791666666</v>
          </cell>
          <cell r="BP142">
            <v>-2038207.208333334</v>
          </cell>
          <cell r="BQ142" t="str">
            <v>050040934739</v>
          </cell>
          <cell r="BR142" t="str">
            <v>Active</v>
          </cell>
          <cell r="BS142" t="str">
            <v>Male</v>
          </cell>
          <cell r="BT142" t="str">
            <v/>
          </cell>
          <cell r="BU142">
            <v>0</v>
          </cell>
          <cell r="BV142">
            <v>0</v>
          </cell>
          <cell r="BW142">
            <v>100000</v>
          </cell>
        </row>
        <row r="143">
          <cell r="C143" t="str">
            <v>C5494</v>
          </cell>
          <cell r="D143" t="str">
            <v>Vũ Thị Thanh</v>
          </cell>
          <cell r="E143">
            <v>41330</v>
          </cell>
          <cell r="F143" t="str">
            <v>P6 - C.Box Wing/Locking</v>
          </cell>
          <cell r="G143" t="str">
            <v>FACTORY A</v>
          </cell>
          <cell r="H143" t="str">
            <v>Normal worker</v>
          </cell>
          <cell r="I143" t="str">
            <v/>
          </cell>
          <cell r="J143" t="str">
            <v/>
          </cell>
          <cell r="K143">
            <v>5931000</v>
          </cell>
          <cell r="L143">
            <v>0</v>
          </cell>
          <cell r="M143">
            <v>0</v>
          </cell>
          <cell r="N143">
            <v>0</v>
          </cell>
          <cell r="O143">
            <v>5931000</v>
          </cell>
          <cell r="P143">
            <v>21</v>
          </cell>
          <cell r="Q143">
            <v>4790423</v>
          </cell>
          <cell r="R143">
            <v>2</v>
          </cell>
          <cell r="S143">
            <v>456231</v>
          </cell>
          <cell r="T143">
            <v>3</v>
          </cell>
          <cell r="U143">
            <v>684346</v>
          </cell>
          <cell r="V143">
            <v>228115.38095238095</v>
          </cell>
          <cell r="W143">
            <v>0</v>
          </cell>
          <cell r="X143">
            <v>0</v>
          </cell>
          <cell r="Y143">
            <v>5246654</v>
          </cell>
          <cell r="Z143">
            <v>0</v>
          </cell>
          <cell r="AA143">
            <v>0</v>
          </cell>
          <cell r="AB143">
            <v>200000</v>
          </cell>
          <cell r="AC143">
            <v>0</v>
          </cell>
          <cell r="AD143">
            <v>200000</v>
          </cell>
          <cell r="AE143">
            <v>0</v>
          </cell>
          <cell r="AF143">
            <v>0</v>
          </cell>
          <cell r="AG143">
            <v>0</v>
          </cell>
          <cell r="AH143">
            <v>382550</v>
          </cell>
          <cell r="AI143">
            <v>0</v>
          </cell>
          <cell r="AJ143">
            <v>0</v>
          </cell>
          <cell r="AK143">
            <v>5931000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42771.633928571428</v>
          </cell>
          <cell r="AQ143">
            <v>5871975.6339285718</v>
          </cell>
          <cell r="AR143">
            <v>28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1197606</v>
          </cell>
          <cell r="AY143">
            <v>7069581.6339285718</v>
          </cell>
          <cell r="AZ143">
            <v>622755</v>
          </cell>
          <cell r="BA143">
            <v>44100</v>
          </cell>
          <cell r="BB143">
            <v>0</v>
          </cell>
          <cell r="BC143">
            <v>0</v>
          </cell>
          <cell r="BD143">
            <v>0</v>
          </cell>
          <cell r="BK143">
            <v>6402727</v>
          </cell>
          <cell r="BN143">
            <v>0</v>
          </cell>
          <cell r="BO143">
            <v>6670379.4672619049</v>
          </cell>
          <cell r="BP143">
            <v>-4952375.5327380951</v>
          </cell>
          <cell r="BQ143" t="str">
            <v>050040820210</v>
          </cell>
          <cell r="BR143" t="str">
            <v>Active</v>
          </cell>
          <cell r="BS143" t="str">
            <v>Female</v>
          </cell>
          <cell r="BT143" t="str">
            <v/>
          </cell>
          <cell r="BU143">
            <v>0</v>
          </cell>
          <cell r="BV143">
            <v>0</v>
          </cell>
          <cell r="BW143">
            <v>0</v>
          </cell>
        </row>
        <row r="144">
          <cell r="C144" t="str">
            <v>C6156</v>
          </cell>
          <cell r="D144" t="str">
            <v>Lê Thị Nghi</v>
          </cell>
          <cell r="E144">
            <v>41715</v>
          </cell>
          <cell r="F144" t="str">
            <v>P6 - C.Box Wing/Locking</v>
          </cell>
          <cell r="G144" t="str">
            <v>FACTORY A</v>
          </cell>
          <cell r="H144" t="str">
            <v>Box Positioning worker</v>
          </cell>
          <cell r="I144" t="str">
            <v/>
          </cell>
          <cell r="J144" t="str">
            <v/>
          </cell>
          <cell r="K144">
            <v>5931000</v>
          </cell>
          <cell r="L144">
            <v>200000</v>
          </cell>
          <cell r="M144">
            <v>0</v>
          </cell>
          <cell r="N144">
            <v>0</v>
          </cell>
          <cell r="O144">
            <v>6131000</v>
          </cell>
          <cell r="P144">
            <v>24</v>
          </cell>
          <cell r="Q144">
            <v>5659385</v>
          </cell>
          <cell r="R144">
            <v>2</v>
          </cell>
          <cell r="S144">
            <v>471615</v>
          </cell>
          <cell r="T144">
            <v>0</v>
          </cell>
          <cell r="U144">
            <v>0</v>
          </cell>
          <cell r="V144">
            <v>235807.70833333334</v>
          </cell>
          <cell r="W144">
            <v>0</v>
          </cell>
          <cell r="X144">
            <v>0</v>
          </cell>
          <cell r="Y144">
            <v>6131000</v>
          </cell>
          <cell r="Z144">
            <v>0</v>
          </cell>
          <cell r="AA144">
            <v>0</v>
          </cell>
          <cell r="AB144">
            <v>200000</v>
          </cell>
          <cell r="AC144">
            <v>0</v>
          </cell>
          <cell r="AD144">
            <v>200000</v>
          </cell>
          <cell r="AE144">
            <v>500000</v>
          </cell>
          <cell r="AF144">
            <v>0</v>
          </cell>
          <cell r="AG144">
            <v>400000</v>
          </cell>
          <cell r="AH144">
            <v>488057</v>
          </cell>
          <cell r="AI144">
            <v>0</v>
          </cell>
          <cell r="AJ144">
            <v>0</v>
          </cell>
          <cell r="AK144">
            <v>6131000</v>
          </cell>
          <cell r="AL144">
            <v>100000</v>
          </cell>
          <cell r="AM144">
            <v>0</v>
          </cell>
          <cell r="AN144">
            <v>0</v>
          </cell>
          <cell r="AO144">
            <v>0</v>
          </cell>
          <cell r="AP144">
            <v>44213.9453125</v>
          </cell>
          <cell r="AQ144">
            <v>7863270.9453125</v>
          </cell>
          <cell r="AR144">
            <v>28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1237990</v>
          </cell>
          <cell r="AY144">
            <v>9101260.9453125</v>
          </cell>
          <cell r="AZ144">
            <v>643755</v>
          </cell>
          <cell r="BA144">
            <v>44100</v>
          </cell>
          <cell r="BB144">
            <v>0</v>
          </cell>
          <cell r="BC144">
            <v>0</v>
          </cell>
          <cell r="BD144">
            <v>0</v>
          </cell>
          <cell r="BK144">
            <v>8413406</v>
          </cell>
          <cell r="BN144">
            <v>0</v>
          </cell>
          <cell r="BO144">
            <v>8788597.924479166</v>
          </cell>
          <cell r="BP144">
            <v>-2855157.075520834</v>
          </cell>
          <cell r="BQ144" t="str">
            <v>050040875287</v>
          </cell>
          <cell r="BR144" t="str">
            <v>Active</v>
          </cell>
          <cell r="BS144" t="str">
            <v>Female</v>
          </cell>
          <cell r="BT144" t="str">
            <v/>
          </cell>
          <cell r="BU144">
            <v>0</v>
          </cell>
          <cell r="BV144">
            <v>0</v>
          </cell>
          <cell r="BW144">
            <v>100000</v>
          </cell>
        </row>
        <row r="145">
          <cell r="C145" t="str">
            <v>C6181</v>
          </cell>
          <cell r="D145" t="str">
            <v>Nguyễn Thị Trang</v>
          </cell>
          <cell r="E145">
            <v>41730</v>
          </cell>
          <cell r="F145" t="str">
            <v>P6 - C.Box Wing/Locking</v>
          </cell>
          <cell r="G145" t="str">
            <v>FACTORY A</v>
          </cell>
          <cell r="H145" t="str">
            <v>Normal worker</v>
          </cell>
          <cell r="I145" t="str">
            <v/>
          </cell>
          <cell r="J145" t="str">
            <v/>
          </cell>
          <cell r="K145">
            <v>5931000</v>
          </cell>
          <cell r="L145">
            <v>0</v>
          </cell>
          <cell r="M145">
            <v>0</v>
          </cell>
          <cell r="N145">
            <v>0</v>
          </cell>
          <cell r="O145">
            <v>5931000</v>
          </cell>
          <cell r="P145">
            <v>22.7</v>
          </cell>
          <cell r="Q145">
            <v>5178219</v>
          </cell>
          <cell r="R145">
            <v>3</v>
          </cell>
          <cell r="S145">
            <v>684346</v>
          </cell>
          <cell r="T145">
            <v>0.30000000000000071</v>
          </cell>
          <cell r="U145">
            <v>68435</v>
          </cell>
          <cell r="V145">
            <v>228115.3744493392</v>
          </cell>
          <cell r="W145">
            <v>0</v>
          </cell>
          <cell r="X145">
            <v>0</v>
          </cell>
          <cell r="Y145">
            <v>5862565</v>
          </cell>
          <cell r="Z145">
            <v>0</v>
          </cell>
          <cell r="AA145">
            <v>0</v>
          </cell>
          <cell r="AB145">
            <v>200000</v>
          </cell>
          <cell r="AC145">
            <v>0</v>
          </cell>
          <cell r="AD145">
            <v>200000</v>
          </cell>
          <cell r="AE145">
            <v>500000</v>
          </cell>
          <cell r="AF145">
            <v>0</v>
          </cell>
          <cell r="AG145">
            <v>400000</v>
          </cell>
          <cell r="AH145">
            <v>452003</v>
          </cell>
          <cell r="AI145">
            <v>0</v>
          </cell>
          <cell r="AJ145">
            <v>0</v>
          </cell>
          <cell r="AK145">
            <v>5931000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42771.632709251098</v>
          </cell>
          <cell r="AQ145">
            <v>7457339.6327092508</v>
          </cell>
          <cell r="AR145">
            <v>24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1026519</v>
          </cell>
          <cell r="AY145">
            <v>8483858.6327092499</v>
          </cell>
          <cell r="AZ145">
            <v>622755</v>
          </cell>
          <cell r="BA145">
            <v>44100</v>
          </cell>
          <cell r="BB145">
            <v>0</v>
          </cell>
          <cell r="BC145">
            <v>0</v>
          </cell>
          <cell r="BD145">
            <v>0</v>
          </cell>
          <cell r="BK145">
            <v>7817004</v>
          </cell>
          <cell r="BN145">
            <v>0</v>
          </cell>
          <cell r="BO145">
            <v>8241685.756057268</v>
          </cell>
          <cell r="BP145">
            <v>-3381069.243942732</v>
          </cell>
          <cell r="BQ145" t="str">
            <v>050041643320</v>
          </cell>
          <cell r="BR145" t="str">
            <v>Active</v>
          </cell>
          <cell r="BS145" t="str">
            <v>Female</v>
          </cell>
          <cell r="BT145" t="str">
            <v/>
          </cell>
          <cell r="BU145">
            <v>0</v>
          </cell>
          <cell r="BV145">
            <v>0</v>
          </cell>
          <cell r="BW145">
            <v>100000</v>
          </cell>
        </row>
        <row r="146">
          <cell r="C146" t="str">
            <v>C6219</v>
          </cell>
          <cell r="D146" t="str">
            <v>Nguyễn Thị Duyên</v>
          </cell>
          <cell r="E146">
            <v>41744</v>
          </cell>
          <cell r="F146" t="str">
            <v>P6 - C.Box Wing/Locking</v>
          </cell>
          <cell r="G146" t="str">
            <v>FACTORY A</v>
          </cell>
          <cell r="H146" t="str">
            <v>Box Positioning worker</v>
          </cell>
          <cell r="I146" t="str">
            <v/>
          </cell>
          <cell r="J146" t="str">
            <v/>
          </cell>
          <cell r="K146">
            <v>5931000</v>
          </cell>
          <cell r="L146">
            <v>200000</v>
          </cell>
          <cell r="M146">
            <v>0</v>
          </cell>
          <cell r="N146">
            <v>0</v>
          </cell>
          <cell r="O146">
            <v>6131000</v>
          </cell>
          <cell r="P146">
            <v>23.9</v>
          </cell>
          <cell r="Q146">
            <v>5635804</v>
          </cell>
          <cell r="R146">
            <v>2</v>
          </cell>
          <cell r="S146">
            <v>471615</v>
          </cell>
          <cell r="T146">
            <v>0.10000000000000142</v>
          </cell>
          <cell r="U146">
            <v>23581</v>
          </cell>
          <cell r="V146">
            <v>235807.69874476988</v>
          </cell>
          <cell r="W146">
            <v>0</v>
          </cell>
          <cell r="X146">
            <v>0</v>
          </cell>
          <cell r="Y146">
            <v>6107419</v>
          </cell>
          <cell r="Z146">
            <v>0</v>
          </cell>
          <cell r="AA146">
            <v>0</v>
          </cell>
          <cell r="AB146">
            <v>200000</v>
          </cell>
          <cell r="AC146">
            <v>0</v>
          </cell>
          <cell r="AD146">
            <v>200000</v>
          </cell>
          <cell r="AE146">
            <v>500000</v>
          </cell>
          <cell r="AF146">
            <v>0</v>
          </cell>
          <cell r="AG146">
            <v>400000</v>
          </cell>
          <cell r="AH146">
            <v>436178</v>
          </cell>
          <cell r="AI146">
            <v>0</v>
          </cell>
          <cell r="AJ146">
            <v>0</v>
          </cell>
          <cell r="AK146">
            <v>6131000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44213.94351464435</v>
          </cell>
          <cell r="AQ146">
            <v>7687810.9435146442</v>
          </cell>
          <cell r="AR146">
            <v>28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1237990</v>
          </cell>
          <cell r="AY146">
            <v>8925800.9435146451</v>
          </cell>
          <cell r="AZ146">
            <v>643755</v>
          </cell>
          <cell r="BA146">
            <v>44100</v>
          </cell>
          <cell r="BB146">
            <v>0</v>
          </cell>
          <cell r="BC146">
            <v>0</v>
          </cell>
          <cell r="BD146">
            <v>0</v>
          </cell>
          <cell r="BK146">
            <v>8237946</v>
          </cell>
          <cell r="BN146">
            <v>0</v>
          </cell>
          <cell r="BO146">
            <v>8613137.8891213387</v>
          </cell>
          <cell r="BP146">
            <v>-3030617.1108786613</v>
          </cell>
          <cell r="BQ146" t="str">
            <v>050042513803</v>
          </cell>
          <cell r="BR146" t="str">
            <v>Active</v>
          </cell>
          <cell r="BS146" t="str">
            <v>Female</v>
          </cell>
          <cell r="BT146" t="str">
            <v/>
          </cell>
          <cell r="BU146">
            <v>0</v>
          </cell>
          <cell r="BV146">
            <v>0</v>
          </cell>
          <cell r="BW146">
            <v>100000</v>
          </cell>
        </row>
        <row r="147">
          <cell r="C147" t="str">
            <v>C6821</v>
          </cell>
          <cell r="D147" t="str">
            <v>Nguyễn Thị Thu Phương</v>
          </cell>
          <cell r="E147">
            <v>42786</v>
          </cell>
          <cell r="F147" t="str">
            <v>P6 - C.Box Wing/Locking</v>
          </cell>
          <cell r="G147" t="str">
            <v>FACTORY A</v>
          </cell>
          <cell r="H147" t="str">
            <v>Box Positioning worker</v>
          </cell>
          <cell r="I147" t="str">
            <v/>
          </cell>
          <cell r="J147" t="str">
            <v/>
          </cell>
          <cell r="K147">
            <v>5931000</v>
          </cell>
          <cell r="L147">
            <v>200000</v>
          </cell>
          <cell r="M147">
            <v>0</v>
          </cell>
          <cell r="N147">
            <v>0</v>
          </cell>
          <cell r="O147">
            <v>6131000</v>
          </cell>
          <cell r="P147">
            <v>24</v>
          </cell>
          <cell r="Q147">
            <v>5659385</v>
          </cell>
          <cell r="R147">
            <v>2</v>
          </cell>
          <cell r="S147">
            <v>471615</v>
          </cell>
          <cell r="T147">
            <v>0</v>
          </cell>
          <cell r="U147">
            <v>0</v>
          </cell>
          <cell r="V147">
            <v>235807.70833333334</v>
          </cell>
          <cell r="W147">
            <v>0</v>
          </cell>
          <cell r="X147">
            <v>0</v>
          </cell>
          <cell r="Y147">
            <v>6131000</v>
          </cell>
          <cell r="Z147">
            <v>0</v>
          </cell>
          <cell r="AA147">
            <v>0</v>
          </cell>
          <cell r="AB147">
            <v>200000</v>
          </cell>
          <cell r="AC147">
            <v>0</v>
          </cell>
          <cell r="AD147">
            <v>200000</v>
          </cell>
          <cell r="AE147">
            <v>500000</v>
          </cell>
          <cell r="AF147">
            <v>0</v>
          </cell>
          <cell r="AG147">
            <v>300000</v>
          </cell>
          <cell r="AH147">
            <v>323904</v>
          </cell>
          <cell r="AI147">
            <v>0</v>
          </cell>
          <cell r="AJ147">
            <v>0</v>
          </cell>
          <cell r="AK147">
            <v>6131000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44213.9453125</v>
          </cell>
          <cell r="AQ147">
            <v>7499117.9453125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7499117.9453125</v>
          </cell>
          <cell r="AZ147">
            <v>643755</v>
          </cell>
          <cell r="BA147">
            <v>44100</v>
          </cell>
          <cell r="BB147">
            <v>0</v>
          </cell>
          <cell r="BC147">
            <v>0</v>
          </cell>
          <cell r="BD147">
            <v>0</v>
          </cell>
          <cell r="BK147">
            <v>6811263</v>
          </cell>
          <cell r="BN147">
            <v>0</v>
          </cell>
          <cell r="BO147">
            <v>7599117.9453125</v>
          </cell>
          <cell r="BP147">
            <v>-4044637.0546875</v>
          </cell>
          <cell r="BQ147" t="str">
            <v>050067885357</v>
          </cell>
          <cell r="BR147" t="str">
            <v>Active</v>
          </cell>
          <cell r="BS147" t="str">
            <v>Female</v>
          </cell>
          <cell r="BT147" t="str">
            <v/>
          </cell>
          <cell r="BU147">
            <v>0</v>
          </cell>
          <cell r="BV147">
            <v>0</v>
          </cell>
          <cell r="BW147">
            <v>100000</v>
          </cell>
        </row>
        <row r="148">
          <cell r="C148" t="str">
            <v>C7265</v>
          </cell>
          <cell r="D148" t="str">
            <v>Ngô Thị Mỹ Nhân</v>
          </cell>
          <cell r="E148">
            <v>43201</v>
          </cell>
          <cell r="F148" t="str">
            <v>P6 - C.Box Wing/Locking</v>
          </cell>
          <cell r="G148" t="str">
            <v>FACTORY A</v>
          </cell>
          <cell r="H148" t="str">
            <v>Box Positioning worker</v>
          </cell>
          <cell r="I148" t="str">
            <v/>
          </cell>
          <cell r="J148" t="str">
            <v/>
          </cell>
          <cell r="K148">
            <v>5931000</v>
          </cell>
          <cell r="L148">
            <v>200000</v>
          </cell>
          <cell r="M148">
            <v>0</v>
          </cell>
          <cell r="N148">
            <v>0</v>
          </cell>
          <cell r="O148">
            <v>6131000</v>
          </cell>
          <cell r="P148">
            <v>23.9</v>
          </cell>
          <cell r="Q148">
            <v>5635804</v>
          </cell>
          <cell r="R148">
            <v>2</v>
          </cell>
          <cell r="S148">
            <v>471615</v>
          </cell>
          <cell r="T148">
            <v>0.10000000000000142</v>
          </cell>
          <cell r="U148">
            <v>23581</v>
          </cell>
          <cell r="V148">
            <v>235807.69874476988</v>
          </cell>
          <cell r="W148">
            <v>0</v>
          </cell>
          <cell r="X148">
            <v>0</v>
          </cell>
          <cell r="Y148">
            <v>6107419</v>
          </cell>
          <cell r="Z148">
            <v>0</v>
          </cell>
          <cell r="AA148">
            <v>0</v>
          </cell>
          <cell r="AB148">
            <v>200000</v>
          </cell>
          <cell r="AC148">
            <v>0</v>
          </cell>
          <cell r="AD148">
            <v>200000</v>
          </cell>
          <cell r="AE148">
            <v>500000</v>
          </cell>
          <cell r="AF148">
            <v>0</v>
          </cell>
          <cell r="AG148">
            <v>400000</v>
          </cell>
          <cell r="AH148">
            <v>488057</v>
          </cell>
          <cell r="AI148">
            <v>0</v>
          </cell>
          <cell r="AJ148">
            <v>0</v>
          </cell>
          <cell r="AK148">
            <v>6131000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44213.94351464435</v>
          </cell>
          <cell r="AQ148">
            <v>7739689.9435146442</v>
          </cell>
          <cell r="AR148">
            <v>24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1061135</v>
          </cell>
          <cell r="AY148">
            <v>8800824.9435146451</v>
          </cell>
          <cell r="AZ148">
            <v>643755</v>
          </cell>
          <cell r="BA148">
            <v>44100</v>
          </cell>
          <cell r="BB148">
            <v>0</v>
          </cell>
          <cell r="BC148">
            <v>0</v>
          </cell>
          <cell r="BD148">
            <v>0</v>
          </cell>
          <cell r="BK148">
            <v>8112970</v>
          </cell>
          <cell r="BN148">
            <v>0</v>
          </cell>
          <cell r="BO148">
            <v>8547113.0397489537</v>
          </cell>
          <cell r="BP148">
            <v>-3096641.9602510463</v>
          </cell>
          <cell r="BQ148" t="str">
            <v>050090473457</v>
          </cell>
          <cell r="BR148" t="str">
            <v>Active</v>
          </cell>
          <cell r="BS148" t="str">
            <v>Female</v>
          </cell>
          <cell r="BT148" t="str">
            <v/>
          </cell>
          <cell r="BU148">
            <v>0</v>
          </cell>
          <cell r="BV148">
            <v>0</v>
          </cell>
          <cell r="BW148">
            <v>100000</v>
          </cell>
        </row>
        <row r="149">
          <cell r="C149" t="str">
            <v>C7540</v>
          </cell>
          <cell r="D149" t="str">
            <v>Nguyễn Thị Lý</v>
          </cell>
          <cell r="E149">
            <v>43398</v>
          </cell>
          <cell r="F149" t="str">
            <v>P6 - C.Box Wing/Locking</v>
          </cell>
          <cell r="G149" t="str">
            <v>FACTORY A</v>
          </cell>
          <cell r="H149" t="str">
            <v>Box Positioning worker</v>
          </cell>
          <cell r="I149" t="str">
            <v/>
          </cell>
          <cell r="J149" t="str">
            <v/>
          </cell>
          <cell r="K149">
            <v>5931000</v>
          </cell>
          <cell r="L149">
            <v>200000</v>
          </cell>
          <cell r="M149">
            <v>0</v>
          </cell>
          <cell r="N149">
            <v>0</v>
          </cell>
          <cell r="O149">
            <v>6131000</v>
          </cell>
          <cell r="P149">
            <v>24</v>
          </cell>
          <cell r="Q149">
            <v>5659385</v>
          </cell>
          <cell r="R149">
            <v>2</v>
          </cell>
          <cell r="S149">
            <v>471615</v>
          </cell>
          <cell r="T149">
            <v>0</v>
          </cell>
          <cell r="U149">
            <v>0</v>
          </cell>
          <cell r="V149">
            <v>235807.70833333334</v>
          </cell>
          <cell r="W149">
            <v>0</v>
          </cell>
          <cell r="X149">
            <v>0</v>
          </cell>
          <cell r="Y149">
            <v>6131000</v>
          </cell>
          <cell r="Z149">
            <v>0</v>
          </cell>
          <cell r="AA149">
            <v>0</v>
          </cell>
          <cell r="AB149">
            <v>200000</v>
          </cell>
          <cell r="AC149">
            <v>0</v>
          </cell>
          <cell r="AD149">
            <v>200000</v>
          </cell>
          <cell r="AE149">
            <v>500000</v>
          </cell>
          <cell r="AF149">
            <v>0</v>
          </cell>
          <cell r="AG149">
            <v>400000</v>
          </cell>
          <cell r="AH149">
            <v>472537</v>
          </cell>
          <cell r="AI149">
            <v>0</v>
          </cell>
          <cell r="AJ149">
            <v>0</v>
          </cell>
          <cell r="AK149">
            <v>6064333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44213.9453125</v>
          </cell>
          <cell r="AQ149">
            <v>7747750.9453125</v>
          </cell>
          <cell r="AR149">
            <v>28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1237990</v>
          </cell>
          <cell r="AY149">
            <v>8985740.9453125</v>
          </cell>
          <cell r="AZ149">
            <v>643755</v>
          </cell>
          <cell r="BA149">
            <v>44100</v>
          </cell>
          <cell r="BB149">
            <v>0</v>
          </cell>
          <cell r="BC149">
            <v>0</v>
          </cell>
          <cell r="BD149">
            <v>0</v>
          </cell>
          <cell r="BK149">
            <v>8297886</v>
          </cell>
          <cell r="BN149">
            <v>0</v>
          </cell>
          <cell r="BO149">
            <v>8673077.924479166</v>
          </cell>
          <cell r="BP149">
            <v>-2970677.075520834</v>
          </cell>
          <cell r="BQ149" t="str">
            <v>050097075848</v>
          </cell>
          <cell r="BR149" t="str">
            <v>Active</v>
          </cell>
          <cell r="BS149" t="str">
            <v>Female</v>
          </cell>
          <cell r="BT149" t="str">
            <v/>
          </cell>
          <cell r="BU149">
            <v>0</v>
          </cell>
          <cell r="BV149">
            <v>0</v>
          </cell>
          <cell r="BW149">
            <v>100000</v>
          </cell>
        </row>
        <row r="150">
          <cell r="C150" t="str">
            <v>C9506</v>
          </cell>
          <cell r="D150" t="str">
            <v>Lê Thị Lộc</v>
          </cell>
          <cell r="E150">
            <v>42597</v>
          </cell>
          <cell r="F150" t="str">
            <v>P6 - C.Box Wing/Locking</v>
          </cell>
          <cell r="G150" t="str">
            <v>FACTORY A</v>
          </cell>
          <cell r="H150" t="str">
            <v>Normal Worker</v>
          </cell>
          <cell r="I150" t="str">
            <v/>
          </cell>
          <cell r="J150" t="str">
            <v/>
          </cell>
          <cell r="K150">
            <v>5931000</v>
          </cell>
          <cell r="L150">
            <v>0</v>
          </cell>
          <cell r="M150">
            <v>0</v>
          </cell>
          <cell r="N150">
            <v>0</v>
          </cell>
          <cell r="O150">
            <v>5931000</v>
          </cell>
          <cell r="P150">
            <v>18</v>
          </cell>
          <cell r="Q150">
            <v>4106077</v>
          </cell>
          <cell r="R150">
            <v>2</v>
          </cell>
          <cell r="S150">
            <v>456231</v>
          </cell>
          <cell r="T150">
            <v>6</v>
          </cell>
          <cell r="U150">
            <v>1368692</v>
          </cell>
          <cell r="V150">
            <v>228115.38888888888</v>
          </cell>
          <cell r="W150">
            <v>0</v>
          </cell>
          <cell r="X150">
            <v>0</v>
          </cell>
          <cell r="Y150">
            <v>4562308</v>
          </cell>
          <cell r="Z150">
            <v>0</v>
          </cell>
          <cell r="AA150">
            <v>0</v>
          </cell>
          <cell r="AB150">
            <v>200000</v>
          </cell>
          <cell r="AC150">
            <v>0</v>
          </cell>
          <cell r="AD150">
            <v>200000</v>
          </cell>
          <cell r="AE150">
            <v>0</v>
          </cell>
          <cell r="AF150">
            <v>0</v>
          </cell>
          <cell r="AG150">
            <v>0</v>
          </cell>
          <cell r="AH150">
            <v>317427</v>
          </cell>
          <cell r="AI150">
            <v>0</v>
          </cell>
          <cell r="AJ150">
            <v>0</v>
          </cell>
          <cell r="AK150">
            <v>5931000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42771.635416666664</v>
          </cell>
          <cell r="AQ150">
            <v>5122506.635416667</v>
          </cell>
          <cell r="AR150">
            <v>16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684346</v>
          </cell>
          <cell r="AY150">
            <v>5806852.635416667</v>
          </cell>
          <cell r="AZ150">
            <v>622755</v>
          </cell>
          <cell r="BA150">
            <v>44100</v>
          </cell>
          <cell r="BB150">
            <v>0</v>
          </cell>
          <cell r="BC150">
            <v>0</v>
          </cell>
          <cell r="BD150">
            <v>0</v>
          </cell>
          <cell r="BK150">
            <v>5139998</v>
          </cell>
          <cell r="BN150">
            <v>0</v>
          </cell>
          <cell r="BO150">
            <v>5678737.413194445</v>
          </cell>
          <cell r="BP150">
            <v>-5944017.586805555</v>
          </cell>
          <cell r="BQ150" t="str">
            <v>050068551134</v>
          </cell>
          <cell r="BR150" t="str">
            <v>Active</v>
          </cell>
          <cell r="BS150" t="str">
            <v>Female</v>
          </cell>
          <cell r="BT150" t="str">
            <v/>
          </cell>
          <cell r="BU150">
            <v>0</v>
          </cell>
          <cell r="BV150">
            <v>0</v>
          </cell>
          <cell r="BW150">
            <v>100000</v>
          </cell>
        </row>
        <row r="151">
          <cell r="C151" t="str">
            <v>C16426</v>
          </cell>
          <cell r="D151" t="str">
            <v>Trần Thị Thu</v>
          </cell>
          <cell r="E151">
            <v>45701</v>
          </cell>
          <cell r="F151" t="str">
            <v>P6 - Cleaning</v>
          </cell>
          <cell r="G151" t="str">
            <v>FACTORY A</v>
          </cell>
          <cell r="H151" t="str">
            <v>Factory cleaner</v>
          </cell>
          <cell r="I151" t="str">
            <v/>
          </cell>
          <cell r="J151" t="str">
            <v/>
          </cell>
          <cell r="K151">
            <v>5023000</v>
          </cell>
          <cell r="L151">
            <v>300000</v>
          </cell>
          <cell r="M151">
            <v>0</v>
          </cell>
          <cell r="N151">
            <v>600000</v>
          </cell>
          <cell r="O151">
            <v>5923000</v>
          </cell>
          <cell r="P151">
            <v>20.9</v>
          </cell>
          <cell r="Q151">
            <v>4761181</v>
          </cell>
          <cell r="R151">
            <v>2</v>
          </cell>
          <cell r="S151">
            <v>455615</v>
          </cell>
          <cell r="T151">
            <v>3.1000000000000014</v>
          </cell>
          <cell r="U151">
            <v>706204</v>
          </cell>
          <cell r="V151">
            <v>227807.70334928232</v>
          </cell>
          <cell r="W151">
            <v>0</v>
          </cell>
          <cell r="X151">
            <v>0</v>
          </cell>
          <cell r="Y151">
            <v>5216796</v>
          </cell>
          <cell r="Z151">
            <v>0</v>
          </cell>
          <cell r="AA151">
            <v>0</v>
          </cell>
          <cell r="AB151">
            <v>200000</v>
          </cell>
          <cell r="AC151">
            <v>0</v>
          </cell>
          <cell r="AD151">
            <v>200000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5213333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42713.94437799044</v>
          </cell>
          <cell r="AQ151">
            <v>5459509.9443779904</v>
          </cell>
          <cell r="AR151">
            <v>24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1025135</v>
          </cell>
          <cell r="AY151">
            <v>6484644.9443779904</v>
          </cell>
          <cell r="AZ151">
            <v>621915</v>
          </cell>
          <cell r="BA151">
            <v>44100</v>
          </cell>
          <cell r="BB151">
            <v>0</v>
          </cell>
          <cell r="BC151">
            <v>0</v>
          </cell>
          <cell r="BD151">
            <v>0</v>
          </cell>
          <cell r="BK151">
            <v>5818630</v>
          </cell>
          <cell r="BN151">
            <v>0</v>
          </cell>
          <cell r="BO151">
            <v>6242933.0544258375</v>
          </cell>
          <cell r="BP151">
            <v>-5378981.9455741625</v>
          </cell>
          <cell r="BQ151" t="str">
            <v>050055059702</v>
          </cell>
          <cell r="BR151" t="str">
            <v>Active</v>
          </cell>
          <cell r="BS151" t="str">
            <v>Female</v>
          </cell>
          <cell r="BT151" t="str">
            <v/>
          </cell>
          <cell r="BU151">
            <v>0</v>
          </cell>
          <cell r="BV151">
            <v>0</v>
          </cell>
          <cell r="BW151">
            <v>100000</v>
          </cell>
        </row>
        <row r="152">
          <cell r="C152" t="str">
            <v>C0415</v>
          </cell>
          <cell r="D152" t="str">
            <v>Thân Thị Hồng Thắm</v>
          </cell>
          <cell r="E152">
            <v>39631</v>
          </cell>
          <cell r="F152" t="str">
            <v>P6 - DR/Rigid Assembly</v>
          </cell>
          <cell r="G152" t="str">
            <v>FACTORY A</v>
          </cell>
          <cell r="H152" t="str">
            <v>Semi Machine operator</v>
          </cell>
          <cell r="I152" t="str">
            <v/>
          </cell>
          <cell r="J152" t="str">
            <v/>
          </cell>
          <cell r="K152">
            <v>5931000</v>
          </cell>
          <cell r="L152">
            <v>400000</v>
          </cell>
          <cell r="M152">
            <v>0</v>
          </cell>
          <cell r="N152">
            <v>0</v>
          </cell>
          <cell r="O152">
            <v>6331000</v>
          </cell>
          <cell r="P152">
            <v>22.8</v>
          </cell>
          <cell r="Q152">
            <v>5551800</v>
          </cell>
          <cell r="R152">
            <v>3</v>
          </cell>
          <cell r="S152">
            <v>730500</v>
          </cell>
          <cell r="T152">
            <v>0.19999999999999929</v>
          </cell>
          <cell r="U152">
            <v>48700</v>
          </cell>
          <cell r="V152">
            <v>243500</v>
          </cell>
          <cell r="W152">
            <v>0</v>
          </cell>
          <cell r="X152">
            <v>0</v>
          </cell>
          <cell r="Y152">
            <v>6282300</v>
          </cell>
          <cell r="Z152">
            <v>0</v>
          </cell>
          <cell r="AA152">
            <v>0</v>
          </cell>
          <cell r="AB152">
            <v>200000</v>
          </cell>
          <cell r="AC152">
            <v>0</v>
          </cell>
          <cell r="AD152">
            <v>200000</v>
          </cell>
          <cell r="AE152">
            <v>500000</v>
          </cell>
          <cell r="AF152">
            <v>0</v>
          </cell>
          <cell r="AG152">
            <v>400000</v>
          </cell>
          <cell r="AH152">
            <v>404386</v>
          </cell>
          <cell r="AI152">
            <v>0</v>
          </cell>
          <cell r="AJ152">
            <v>0</v>
          </cell>
          <cell r="AK152">
            <v>6331000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45656.25</v>
          </cell>
          <cell r="AQ152">
            <v>7832342.25</v>
          </cell>
          <cell r="AR152">
            <v>24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1095750</v>
          </cell>
          <cell r="AY152">
            <v>8928092.25</v>
          </cell>
          <cell r="AZ152">
            <v>664755</v>
          </cell>
          <cell r="BA152">
            <v>44100</v>
          </cell>
          <cell r="BB152">
            <v>0</v>
          </cell>
          <cell r="BC152">
            <v>0</v>
          </cell>
          <cell r="BD152">
            <v>0</v>
          </cell>
          <cell r="BK152">
            <v>8219237</v>
          </cell>
          <cell r="BN152">
            <v>0</v>
          </cell>
          <cell r="BO152">
            <v>8662842.25</v>
          </cell>
          <cell r="BP152">
            <v>-3001912.75</v>
          </cell>
          <cell r="BQ152" t="str">
            <v>050040851191</v>
          </cell>
          <cell r="BR152" t="str">
            <v>Active</v>
          </cell>
          <cell r="BS152" t="str">
            <v>Female</v>
          </cell>
          <cell r="BT152" t="str">
            <v/>
          </cell>
          <cell r="BU152">
            <v>0</v>
          </cell>
          <cell r="BV152">
            <v>0</v>
          </cell>
          <cell r="BW152">
            <v>100000</v>
          </cell>
        </row>
        <row r="153">
          <cell r="C153" t="str">
            <v>C0880</v>
          </cell>
          <cell r="D153" t="str">
            <v>Tô Thị Xuân</v>
          </cell>
          <cell r="E153">
            <v>39707</v>
          </cell>
          <cell r="F153" t="str">
            <v>P6 - DR/Rigid Assembly</v>
          </cell>
          <cell r="G153" t="str">
            <v>FACTORY A</v>
          </cell>
          <cell r="H153" t="str">
            <v>Box Positioning worker</v>
          </cell>
          <cell r="I153" t="str">
            <v/>
          </cell>
          <cell r="J153" t="str">
            <v/>
          </cell>
          <cell r="K153">
            <v>5931000</v>
          </cell>
          <cell r="L153">
            <v>200000</v>
          </cell>
          <cell r="M153">
            <v>0</v>
          </cell>
          <cell r="N153">
            <v>0</v>
          </cell>
          <cell r="O153">
            <v>6131000</v>
          </cell>
          <cell r="P153">
            <v>24</v>
          </cell>
          <cell r="Q153">
            <v>5659385</v>
          </cell>
          <cell r="R153">
            <v>2</v>
          </cell>
          <cell r="S153">
            <v>471615</v>
          </cell>
          <cell r="T153">
            <v>0</v>
          </cell>
          <cell r="U153">
            <v>0</v>
          </cell>
          <cell r="V153">
            <v>235807.70833333334</v>
          </cell>
          <cell r="W153">
            <v>0</v>
          </cell>
          <cell r="X153">
            <v>0</v>
          </cell>
          <cell r="Y153">
            <v>6131000</v>
          </cell>
          <cell r="Z153">
            <v>0</v>
          </cell>
          <cell r="AA153">
            <v>0</v>
          </cell>
          <cell r="AB153">
            <v>200000</v>
          </cell>
          <cell r="AC153">
            <v>0</v>
          </cell>
          <cell r="AD153">
            <v>200000</v>
          </cell>
          <cell r="AE153">
            <v>500000</v>
          </cell>
          <cell r="AF153">
            <v>0</v>
          </cell>
          <cell r="AG153">
            <v>400000</v>
          </cell>
          <cell r="AH153">
            <v>429671</v>
          </cell>
          <cell r="AI153">
            <v>0</v>
          </cell>
          <cell r="AJ153">
            <v>0</v>
          </cell>
          <cell r="AK153">
            <v>6131000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44213.9453125</v>
          </cell>
          <cell r="AQ153">
            <v>7704884.9453125</v>
          </cell>
          <cell r="AR153">
            <v>28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1237990</v>
          </cell>
          <cell r="AY153">
            <v>8942874.9453125</v>
          </cell>
          <cell r="AZ153">
            <v>643755</v>
          </cell>
          <cell r="BA153">
            <v>44100</v>
          </cell>
          <cell r="BB153">
            <v>0</v>
          </cell>
          <cell r="BC153">
            <v>0</v>
          </cell>
          <cell r="BD153">
            <v>0</v>
          </cell>
          <cell r="BK153">
            <v>8255020</v>
          </cell>
          <cell r="BN153">
            <v>0</v>
          </cell>
          <cell r="BO153">
            <v>8630211.924479166</v>
          </cell>
          <cell r="BP153">
            <v>-3013543.075520834</v>
          </cell>
          <cell r="BQ153" t="str">
            <v>050069429529</v>
          </cell>
          <cell r="BR153" t="str">
            <v>Active</v>
          </cell>
          <cell r="BS153" t="str">
            <v>Female</v>
          </cell>
          <cell r="BT153" t="str">
            <v/>
          </cell>
          <cell r="BU153">
            <v>0</v>
          </cell>
          <cell r="BV153">
            <v>0</v>
          </cell>
          <cell r="BW153">
            <v>100000</v>
          </cell>
        </row>
        <row r="154">
          <cell r="C154" t="str">
            <v>C10507</v>
          </cell>
          <cell r="D154" t="str">
            <v>Hồ Thị Hiền</v>
          </cell>
          <cell r="E154">
            <v>43567</v>
          </cell>
          <cell r="F154" t="str">
            <v>P6 - DR/Rigid Assembly</v>
          </cell>
          <cell r="G154" t="str">
            <v>FACTORY A</v>
          </cell>
          <cell r="H154" t="str">
            <v>Box Positioning worker</v>
          </cell>
          <cell r="I154" t="str">
            <v/>
          </cell>
          <cell r="J154" t="str">
            <v/>
          </cell>
          <cell r="K154">
            <v>5931000</v>
          </cell>
          <cell r="L154">
            <v>200000</v>
          </cell>
          <cell r="M154">
            <v>0</v>
          </cell>
          <cell r="N154">
            <v>0</v>
          </cell>
          <cell r="O154">
            <v>6131000</v>
          </cell>
          <cell r="P154">
            <v>22.9</v>
          </cell>
          <cell r="Q154">
            <v>5399996</v>
          </cell>
          <cell r="R154">
            <v>3</v>
          </cell>
          <cell r="S154">
            <v>707423</v>
          </cell>
          <cell r="T154">
            <v>0.10000000000000142</v>
          </cell>
          <cell r="U154">
            <v>23581</v>
          </cell>
          <cell r="V154">
            <v>235807.68558951968</v>
          </cell>
          <cell r="W154">
            <v>0</v>
          </cell>
          <cell r="X154">
            <v>0</v>
          </cell>
          <cell r="Y154">
            <v>6107419</v>
          </cell>
          <cell r="Z154">
            <v>0</v>
          </cell>
          <cell r="AA154">
            <v>0</v>
          </cell>
          <cell r="AB154">
            <v>200000</v>
          </cell>
          <cell r="AC154">
            <v>0</v>
          </cell>
          <cell r="AD154">
            <v>200000</v>
          </cell>
          <cell r="AE154">
            <v>500000</v>
          </cell>
          <cell r="AF154">
            <v>0</v>
          </cell>
          <cell r="AG154">
            <v>400000</v>
          </cell>
          <cell r="AH154">
            <v>409073</v>
          </cell>
          <cell r="AI154">
            <v>0</v>
          </cell>
          <cell r="AJ154">
            <v>0</v>
          </cell>
          <cell r="AK154">
            <v>6131000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44213.94104803494</v>
          </cell>
          <cell r="AQ154">
            <v>7660705.9410480354</v>
          </cell>
          <cell r="AR154">
            <v>24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1061135</v>
          </cell>
          <cell r="AY154">
            <v>8721840.9410480354</v>
          </cell>
          <cell r="AZ154">
            <v>643755</v>
          </cell>
          <cell r="BA154">
            <v>44100</v>
          </cell>
          <cell r="BB154">
            <v>0</v>
          </cell>
          <cell r="BC154">
            <v>0</v>
          </cell>
          <cell r="BD154">
            <v>0</v>
          </cell>
          <cell r="BK154">
            <v>8033986</v>
          </cell>
          <cell r="BN154">
            <v>0</v>
          </cell>
          <cell r="BO154">
            <v>8468128.9978165943</v>
          </cell>
          <cell r="BP154">
            <v>-3175626.0021834057</v>
          </cell>
          <cell r="BQ154" t="str">
            <v>050079857197</v>
          </cell>
          <cell r="BR154" t="str">
            <v>Active</v>
          </cell>
          <cell r="BS154" t="str">
            <v>Female</v>
          </cell>
          <cell r="BT154" t="str">
            <v/>
          </cell>
          <cell r="BU154">
            <v>0</v>
          </cell>
          <cell r="BV154">
            <v>0</v>
          </cell>
          <cell r="BW154">
            <v>100000</v>
          </cell>
        </row>
        <row r="155">
          <cell r="C155" t="str">
            <v>C12033</v>
          </cell>
          <cell r="D155" t="str">
            <v>Văn Thị Huỳnh Yến</v>
          </cell>
          <cell r="E155">
            <v>43882</v>
          </cell>
          <cell r="F155" t="str">
            <v>P6 - DR/Rigid Assembly</v>
          </cell>
          <cell r="G155" t="str">
            <v>FACTORY A</v>
          </cell>
          <cell r="H155" t="str">
            <v>Box Positioning worker</v>
          </cell>
          <cell r="I155" t="str">
            <v/>
          </cell>
          <cell r="J155" t="str">
            <v/>
          </cell>
          <cell r="K155">
            <v>5931000</v>
          </cell>
          <cell r="L155">
            <v>200000</v>
          </cell>
          <cell r="M155">
            <v>0</v>
          </cell>
          <cell r="N155">
            <v>0</v>
          </cell>
          <cell r="O155">
            <v>6131000</v>
          </cell>
          <cell r="P155">
            <v>7</v>
          </cell>
          <cell r="Q155">
            <v>1650654</v>
          </cell>
          <cell r="R155">
            <v>2</v>
          </cell>
          <cell r="S155">
            <v>471615</v>
          </cell>
          <cell r="T155">
            <v>17</v>
          </cell>
          <cell r="U155">
            <v>4008731</v>
          </cell>
          <cell r="V155">
            <v>235807.71428571429</v>
          </cell>
          <cell r="W155">
            <v>0</v>
          </cell>
          <cell r="X155">
            <v>0</v>
          </cell>
          <cell r="Y155">
            <v>2122269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6131000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2122269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2122269</v>
          </cell>
          <cell r="AZ155">
            <v>0</v>
          </cell>
          <cell r="BA155">
            <v>44100</v>
          </cell>
          <cell r="BB155">
            <v>0</v>
          </cell>
          <cell r="BC155">
            <v>0</v>
          </cell>
          <cell r="BD155">
            <v>0</v>
          </cell>
          <cell r="BK155">
            <v>2078169</v>
          </cell>
          <cell r="BN155">
            <v>0</v>
          </cell>
          <cell r="BO155">
            <v>2222269</v>
          </cell>
          <cell r="BP155">
            <v>-8777731</v>
          </cell>
          <cell r="BQ155" t="str">
            <v>050116635655</v>
          </cell>
          <cell r="BR155" t="str">
            <v>Active</v>
          </cell>
          <cell r="BS155" t="str">
            <v>Female</v>
          </cell>
          <cell r="BT155" t="str">
            <v/>
          </cell>
          <cell r="BU155">
            <v>0</v>
          </cell>
          <cell r="BV155">
            <v>0</v>
          </cell>
          <cell r="BW155">
            <v>100000</v>
          </cell>
        </row>
        <row r="156">
          <cell r="C156" t="str">
            <v>C12597</v>
          </cell>
          <cell r="D156" t="str">
            <v>Trần Thị Thu Thiện</v>
          </cell>
          <cell r="E156">
            <v>44034</v>
          </cell>
          <cell r="F156" t="str">
            <v>P6 - DR/Rigid Assembly</v>
          </cell>
          <cell r="G156" t="str">
            <v>FACTORY A</v>
          </cell>
          <cell r="H156" t="str">
            <v>Box Positioning worker</v>
          </cell>
          <cell r="I156" t="str">
            <v/>
          </cell>
          <cell r="J156" t="str">
            <v/>
          </cell>
          <cell r="K156">
            <v>5931000</v>
          </cell>
          <cell r="L156">
            <v>200000</v>
          </cell>
          <cell r="M156">
            <v>0</v>
          </cell>
          <cell r="N156">
            <v>0</v>
          </cell>
          <cell r="O156">
            <v>6131000</v>
          </cell>
          <cell r="P156">
            <v>23</v>
          </cell>
          <cell r="Q156">
            <v>5423577</v>
          </cell>
          <cell r="R156">
            <v>3</v>
          </cell>
          <cell r="S156">
            <v>707423</v>
          </cell>
          <cell r="T156">
            <v>0</v>
          </cell>
          <cell r="U156">
            <v>0</v>
          </cell>
          <cell r="V156">
            <v>235807.69565217392</v>
          </cell>
          <cell r="W156">
            <v>0</v>
          </cell>
          <cell r="X156">
            <v>0</v>
          </cell>
          <cell r="Y156">
            <v>6131000</v>
          </cell>
          <cell r="Z156">
            <v>0</v>
          </cell>
          <cell r="AA156">
            <v>0</v>
          </cell>
          <cell r="AB156">
            <v>200000</v>
          </cell>
          <cell r="AC156">
            <v>0</v>
          </cell>
          <cell r="AD156">
            <v>200000</v>
          </cell>
          <cell r="AE156">
            <v>500000</v>
          </cell>
          <cell r="AF156">
            <v>0</v>
          </cell>
          <cell r="AG156">
            <v>400000</v>
          </cell>
          <cell r="AH156">
            <v>400686</v>
          </cell>
          <cell r="AI156">
            <v>0</v>
          </cell>
          <cell r="AJ156">
            <v>0</v>
          </cell>
          <cell r="AK156">
            <v>6231000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44213.942934782608</v>
          </cell>
          <cell r="AQ156">
            <v>7675899.9429347822</v>
          </cell>
          <cell r="AR156">
            <v>18.5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817958</v>
          </cell>
          <cell r="AY156">
            <v>8493857.9429347813</v>
          </cell>
          <cell r="AZ156">
            <v>643755</v>
          </cell>
          <cell r="BA156">
            <v>44100</v>
          </cell>
          <cell r="BB156">
            <v>0</v>
          </cell>
          <cell r="BC156">
            <v>0</v>
          </cell>
          <cell r="BD156">
            <v>0</v>
          </cell>
          <cell r="BK156">
            <v>7806003</v>
          </cell>
          <cell r="BN156">
            <v>0</v>
          </cell>
          <cell r="BO156">
            <v>8321205.2391304346</v>
          </cell>
          <cell r="BP156">
            <v>-3322549.7608695654</v>
          </cell>
          <cell r="BQ156" t="str">
            <v>050040851485</v>
          </cell>
          <cell r="BR156" t="str">
            <v>Active</v>
          </cell>
          <cell r="BS156" t="str">
            <v>Female</v>
          </cell>
          <cell r="BT156" t="str">
            <v/>
          </cell>
          <cell r="BU156">
            <v>0</v>
          </cell>
          <cell r="BV156">
            <v>0</v>
          </cell>
          <cell r="BW156">
            <v>100000</v>
          </cell>
        </row>
        <row r="157">
          <cell r="C157" t="str">
            <v>C12817</v>
          </cell>
          <cell r="D157" t="str">
            <v>Thị Hen</v>
          </cell>
          <cell r="E157">
            <v>44079</v>
          </cell>
          <cell r="F157" t="str">
            <v>P6 - DR/Rigid Assembly</v>
          </cell>
          <cell r="G157" t="str">
            <v>FACTORY A</v>
          </cell>
          <cell r="H157" t="str">
            <v>Normal Worker</v>
          </cell>
          <cell r="I157" t="str">
            <v/>
          </cell>
          <cell r="J157" t="str">
            <v/>
          </cell>
          <cell r="K157">
            <v>5931000</v>
          </cell>
          <cell r="L157">
            <v>0</v>
          </cell>
          <cell r="M157">
            <v>0</v>
          </cell>
          <cell r="N157">
            <v>0</v>
          </cell>
          <cell r="O157">
            <v>5931000</v>
          </cell>
          <cell r="P157">
            <v>21.8</v>
          </cell>
          <cell r="Q157">
            <v>4972915</v>
          </cell>
          <cell r="R157">
            <v>3</v>
          </cell>
          <cell r="S157">
            <v>684346</v>
          </cell>
          <cell r="T157">
            <v>1.1999999999999993</v>
          </cell>
          <cell r="U157">
            <v>273738</v>
          </cell>
          <cell r="V157">
            <v>228115.36697247706</v>
          </cell>
          <cell r="W157">
            <v>0</v>
          </cell>
          <cell r="X157">
            <v>0</v>
          </cell>
          <cell r="Y157">
            <v>5657261</v>
          </cell>
          <cell r="Z157">
            <v>0</v>
          </cell>
          <cell r="AA157">
            <v>0</v>
          </cell>
          <cell r="AB157">
            <v>200000</v>
          </cell>
          <cell r="AC157">
            <v>0</v>
          </cell>
          <cell r="AD157">
            <v>200000</v>
          </cell>
          <cell r="AE157">
            <v>0</v>
          </cell>
          <cell r="AF157">
            <v>0</v>
          </cell>
          <cell r="AG157">
            <v>400000</v>
          </cell>
          <cell r="AH157">
            <v>409654</v>
          </cell>
          <cell r="AI157">
            <v>0</v>
          </cell>
          <cell r="AJ157">
            <v>0</v>
          </cell>
          <cell r="AK157">
            <v>5931000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42771.631307339449</v>
          </cell>
          <cell r="AQ157">
            <v>6709686.6313073393</v>
          </cell>
          <cell r="AR157">
            <v>28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1197606</v>
          </cell>
          <cell r="AY157">
            <v>7907292.6313073393</v>
          </cell>
          <cell r="AZ157">
            <v>622755</v>
          </cell>
          <cell r="BA157">
            <v>44100</v>
          </cell>
          <cell r="BB157">
            <v>0</v>
          </cell>
          <cell r="BC157">
            <v>0</v>
          </cell>
          <cell r="BD157">
            <v>0</v>
          </cell>
          <cell r="BK157">
            <v>7240438</v>
          </cell>
          <cell r="BN157">
            <v>0</v>
          </cell>
          <cell r="BO157">
            <v>7608090.4157110089</v>
          </cell>
          <cell r="BP157">
            <v>-4014664.5842889911</v>
          </cell>
          <cell r="BQ157" t="str">
            <v>050042471809</v>
          </cell>
          <cell r="BR157" t="str">
            <v>Active</v>
          </cell>
          <cell r="BS157" t="str">
            <v>Female</v>
          </cell>
          <cell r="BT157" t="str">
            <v/>
          </cell>
          <cell r="BU157">
            <v>0</v>
          </cell>
          <cell r="BV157">
            <v>0</v>
          </cell>
          <cell r="BW157">
            <v>100000</v>
          </cell>
        </row>
        <row r="158">
          <cell r="C158" t="str">
            <v>C13887</v>
          </cell>
          <cell r="D158" t="str">
            <v>Nguyễn Đình Chuyển</v>
          </cell>
          <cell r="E158">
            <v>44298</v>
          </cell>
          <cell r="F158" t="str">
            <v>P6 - DR/Rigid Assembly</v>
          </cell>
          <cell r="G158" t="str">
            <v>FACTORY A</v>
          </cell>
          <cell r="H158" t="str">
            <v>Normal worker</v>
          </cell>
          <cell r="I158" t="str">
            <v/>
          </cell>
          <cell r="J158" t="str">
            <v/>
          </cell>
          <cell r="K158">
            <v>5931000</v>
          </cell>
          <cell r="L158">
            <v>0</v>
          </cell>
          <cell r="M158">
            <v>0</v>
          </cell>
          <cell r="N158">
            <v>0</v>
          </cell>
          <cell r="O158">
            <v>5931000</v>
          </cell>
          <cell r="P158">
            <v>22</v>
          </cell>
          <cell r="Q158">
            <v>5018538</v>
          </cell>
          <cell r="R158">
            <v>3</v>
          </cell>
          <cell r="S158">
            <v>684346</v>
          </cell>
          <cell r="T158">
            <v>1</v>
          </cell>
          <cell r="U158">
            <v>228115</v>
          </cell>
          <cell r="V158">
            <v>228115.36363636365</v>
          </cell>
          <cell r="W158">
            <v>0</v>
          </cell>
          <cell r="X158">
            <v>0</v>
          </cell>
          <cell r="Y158">
            <v>5702884</v>
          </cell>
          <cell r="Z158">
            <v>0</v>
          </cell>
          <cell r="AA158">
            <v>0</v>
          </cell>
          <cell r="AB158">
            <v>200000</v>
          </cell>
          <cell r="AC158">
            <v>0</v>
          </cell>
          <cell r="AD158">
            <v>200000</v>
          </cell>
          <cell r="AE158">
            <v>0</v>
          </cell>
          <cell r="AF158">
            <v>0</v>
          </cell>
          <cell r="AG158">
            <v>150000</v>
          </cell>
          <cell r="AH158">
            <v>387785</v>
          </cell>
          <cell r="AI158">
            <v>0</v>
          </cell>
          <cell r="AJ158">
            <v>0</v>
          </cell>
          <cell r="AK158">
            <v>5931000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6440669</v>
          </cell>
          <cell r="AR158">
            <v>20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855433</v>
          </cell>
          <cell r="AY158">
            <v>7296102</v>
          </cell>
          <cell r="AZ158">
            <v>622755</v>
          </cell>
          <cell r="BA158">
            <v>44100</v>
          </cell>
          <cell r="BB158">
            <v>0</v>
          </cell>
          <cell r="BC158">
            <v>0</v>
          </cell>
          <cell r="BD158">
            <v>0</v>
          </cell>
          <cell r="BK158">
            <v>6629247</v>
          </cell>
          <cell r="BN158">
            <v>0</v>
          </cell>
          <cell r="BO158">
            <v>7110957.4090909092</v>
          </cell>
          <cell r="BP158">
            <v>-4511797.5909090908</v>
          </cell>
          <cell r="BQ158" t="str">
            <v>050118170447</v>
          </cell>
          <cell r="BR158" t="str">
            <v>Active</v>
          </cell>
          <cell r="BS158" t="str">
            <v>Male</v>
          </cell>
          <cell r="BT158" t="str">
            <v/>
          </cell>
          <cell r="BU158">
            <v>0</v>
          </cell>
          <cell r="BV158">
            <v>0</v>
          </cell>
          <cell r="BW158">
            <v>100000</v>
          </cell>
        </row>
        <row r="159">
          <cell r="C159" t="str">
            <v>C14424</v>
          </cell>
          <cell r="D159" t="str">
            <v>Lê Minh Minh</v>
          </cell>
          <cell r="E159">
            <v>44601</v>
          </cell>
          <cell r="F159" t="str">
            <v>P6 - DR/Rigid Assembly</v>
          </cell>
          <cell r="G159" t="str">
            <v>FACTORY A</v>
          </cell>
          <cell r="H159" t="str">
            <v>Technician worker</v>
          </cell>
          <cell r="I159" t="str">
            <v/>
          </cell>
          <cell r="J159" t="str">
            <v/>
          </cell>
          <cell r="K159">
            <v>5931000</v>
          </cell>
          <cell r="L159">
            <v>700000</v>
          </cell>
          <cell r="M159">
            <v>0</v>
          </cell>
          <cell r="N159">
            <v>0</v>
          </cell>
          <cell r="O159">
            <v>6631000</v>
          </cell>
          <cell r="P159">
            <v>24</v>
          </cell>
          <cell r="Q159">
            <v>6120923</v>
          </cell>
          <cell r="R159">
            <v>2</v>
          </cell>
          <cell r="S159">
            <v>510077</v>
          </cell>
          <cell r="T159">
            <v>0</v>
          </cell>
          <cell r="U159">
            <v>0</v>
          </cell>
          <cell r="V159">
            <v>255038.45833333334</v>
          </cell>
          <cell r="W159">
            <v>0</v>
          </cell>
          <cell r="X159">
            <v>0</v>
          </cell>
          <cell r="Y159">
            <v>6631000</v>
          </cell>
          <cell r="Z159">
            <v>0</v>
          </cell>
          <cell r="AA159">
            <v>0</v>
          </cell>
          <cell r="AB159">
            <v>200000</v>
          </cell>
          <cell r="AC159">
            <v>0</v>
          </cell>
          <cell r="AD159">
            <v>200000</v>
          </cell>
          <cell r="AE159">
            <v>500000</v>
          </cell>
          <cell r="AF159">
            <v>0</v>
          </cell>
          <cell r="AG159">
            <v>400000</v>
          </cell>
          <cell r="AH159">
            <v>397614</v>
          </cell>
          <cell r="AI159">
            <v>0</v>
          </cell>
          <cell r="AJ159">
            <v>0</v>
          </cell>
          <cell r="AK159">
            <v>6406333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8128614</v>
          </cell>
          <cell r="AR159">
            <v>26.5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1267222</v>
          </cell>
          <cell r="AY159">
            <v>9395836</v>
          </cell>
          <cell r="AZ159">
            <v>696255</v>
          </cell>
          <cell r="BA159">
            <v>44100</v>
          </cell>
          <cell r="BB159">
            <v>0</v>
          </cell>
          <cell r="BC159">
            <v>0</v>
          </cell>
          <cell r="BD159">
            <v>0</v>
          </cell>
          <cell r="BK159">
            <v>8655481</v>
          </cell>
          <cell r="BN159">
            <v>0</v>
          </cell>
          <cell r="BO159">
            <v>9073428.893229166</v>
          </cell>
          <cell r="BP159">
            <v>-2622826.106770834</v>
          </cell>
          <cell r="BQ159" t="str">
            <v>050122381975</v>
          </cell>
          <cell r="BR159" t="str">
            <v>Active</v>
          </cell>
          <cell r="BS159" t="str">
            <v>Male</v>
          </cell>
          <cell r="BT159" t="str">
            <v/>
          </cell>
          <cell r="BU159">
            <v>0</v>
          </cell>
          <cell r="BV159">
            <v>0</v>
          </cell>
          <cell r="BW159">
            <v>100000</v>
          </cell>
        </row>
        <row r="160">
          <cell r="C160" t="str">
            <v>C14514</v>
          </cell>
          <cell r="D160" t="str">
            <v>Hồng Thị Thúy Hoa</v>
          </cell>
          <cell r="E160">
            <v>44609</v>
          </cell>
          <cell r="F160" t="str">
            <v>P6 - DR/Rigid Assembly</v>
          </cell>
          <cell r="G160" t="str">
            <v>FACTORY A</v>
          </cell>
          <cell r="H160" t="str">
            <v>Semi Machine operator</v>
          </cell>
          <cell r="I160" t="str">
            <v/>
          </cell>
          <cell r="J160" t="str">
            <v/>
          </cell>
          <cell r="K160">
            <v>5931000</v>
          </cell>
          <cell r="L160">
            <v>400000</v>
          </cell>
          <cell r="M160">
            <v>0</v>
          </cell>
          <cell r="N160">
            <v>0</v>
          </cell>
          <cell r="O160">
            <v>6331000</v>
          </cell>
          <cell r="P160">
            <v>23.6</v>
          </cell>
          <cell r="Q160">
            <v>5746600</v>
          </cell>
          <cell r="R160">
            <v>2</v>
          </cell>
          <cell r="S160">
            <v>487000</v>
          </cell>
          <cell r="T160">
            <v>0.39999999999999858</v>
          </cell>
          <cell r="U160">
            <v>97400</v>
          </cell>
          <cell r="V160">
            <v>243499.99999999997</v>
          </cell>
          <cell r="W160">
            <v>0</v>
          </cell>
          <cell r="X160">
            <v>0</v>
          </cell>
          <cell r="Y160">
            <v>6233600</v>
          </cell>
          <cell r="Z160">
            <v>0</v>
          </cell>
          <cell r="AA160">
            <v>0</v>
          </cell>
          <cell r="AB160">
            <v>200000</v>
          </cell>
          <cell r="AC160">
            <v>0</v>
          </cell>
          <cell r="AD160">
            <v>200000</v>
          </cell>
          <cell r="AE160">
            <v>500000</v>
          </cell>
          <cell r="AF160">
            <v>0</v>
          </cell>
          <cell r="AG160">
            <v>400000</v>
          </cell>
          <cell r="AH160">
            <v>423349</v>
          </cell>
          <cell r="AI160">
            <v>0</v>
          </cell>
          <cell r="AJ160">
            <v>0</v>
          </cell>
          <cell r="AK160">
            <v>6253667</v>
          </cell>
          <cell r="AL160">
            <v>100000</v>
          </cell>
          <cell r="AM160">
            <v>0</v>
          </cell>
          <cell r="AN160">
            <v>0</v>
          </cell>
          <cell r="AO160">
            <v>0</v>
          </cell>
          <cell r="AP160">
            <v>45656.249999999993</v>
          </cell>
          <cell r="AQ160">
            <v>7902605.25</v>
          </cell>
          <cell r="AR160">
            <v>28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1278375</v>
          </cell>
          <cell r="AY160">
            <v>9180980.25</v>
          </cell>
          <cell r="AZ160">
            <v>664755</v>
          </cell>
          <cell r="BA160">
            <v>44100</v>
          </cell>
          <cell r="BB160">
            <v>0</v>
          </cell>
          <cell r="BC160">
            <v>0</v>
          </cell>
          <cell r="BD160">
            <v>0</v>
          </cell>
          <cell r="BK160">
            <v>8472125</v>
          </cell>
          <cell r="BN160">
            <v>0</v>
          </cell>
          <cell r="BO160">
            <v>8854855.25</v>
          </cell>
          <cell r="BP160">
            <v>-2809899.75</v>
          </cell>
          <cell r="BQ160" t="str">
            <v>050040851371</v>
          </cell>
          <cell r="BR160" t="str">
            <v>Active</v>
          </cell>
          <cell r="BS160" t="str">
            <v>Female</v>
          </cell>
          <cell r="BT160" t="str">
            <v/>
          </cell>
          <cell r="BU160">
            <v>0</v>
          </cell>
          <cell r="BV160">
            <v>0</v>
          </cell>
          <cell r="BW160">
            <v>100000</v>
          </cell>
        </row>
        <row r="161">
          <cell r="C161" t="str">
            <v>C15478</v>
          </cell>
          <cell r="D161" t="str">
            <v>Nguyễn Thanh Hằng</v>
          </cell>
          <cell r="E161">
            <v>45166</v>
          </cell>
          <cell r="F161" t="str">
            <v>P6 - DR/Rigid Assembly</v>
          </cell>
          <cell r="G161" t="str">
            <v>FACTORY A</v>
          </cell>
          <cell r="H161" t="str">
            <v>Inspection worker</v>
          </cell>
          <cell r="I161" t="str">
            <v/>
          </cell>
          <cell r="J161" t="str">
            <v/>
          </cell>
          <cell r="K161">
            <v>5538000</v>
          </cell>
          <cell r="L161">
            <v>300000</v>
          </cell>
          <cell r="M161">
            <v>0</v>
          </cell>
          <cell r="N161">
            <v>0</v>
          </cell>
          <cell r="O161">
            <v>5838000</v>
          </cell>
          <cell r="P161">
            <v>24</v>
          </cell>
          <cell r="Q161">
            <v>5388923</v>
          </cell>
          <cell r="R161">
            <v>2</v>
          </cell>
          <cell r="S161">
            <v>449077</v>
          </cell>
          <cell r="T161">
            <v>0</v>
          </cell>
          <cell r="U161">
            <v>0</v>
          </cell>
          <cell r="V161">
            <v>224538.45833333334</v>
          </cell>
          <cell r="W161">
            <v>0</v>
          </cell>
          <cell r="X161">
            <v>0</v>
          </cell>
          <cell r="Y161">
            <v>5838000</v>
          </cell>
          <cell r="Z161">
            <v>0</v>
          </cell>
          <cell r="AA161">
            <v>0</v>
          </cell>
          <cell r="AB161">
            <v>200000</v>
          </cell>
          <cell r="AC161">
            <v>0</v>
          </cell>
          <cell r="AD161">
            <v>200000</v>
          </cell>
          <cell r="AE161">
            <v>500000</v>
          </cell>
          <cell r="AF161">
            <v>0</v>
          </cell>
          <cell r="AG161">
            <v>400000</v>
          </cell>
          <cell r="AH161">
            <v>427768</v>
          </cell>
          <cell r="AI161">
            <v>0</v>
          </cell>
          <cell r="AJ161">
            <v>0</v>
          </cell>
          <cell r="AK161">
            <v>5538000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42100.9609375</v>
          </cell>
          <cell r="AQ161">
            <v>7407868.9609375</v>
          </cell>
          <cell r="AR161">
            <v>28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1178827</v>
          </cell>
          <cell r="AY161">
            <v>8586695.9609375</v>
          </cell>
          <cell r="AZ161">
            <v>612990</v>
          </cell>
          <cell r="BA161">
            <v>44100</v>
          </cell>
          <cell r="BB161">
            <v>0</v>
          </cell>
          <cell r="BC161">
            <v>0</v>
          </cell>
          <cell r="BD161">
            <v>0</v>
          </cell>
          <cell r="BK161">
            <v>7929606</v>
          </cell>
          <cell r="BN161">
            <v>0</v>
          </cell>
          <cell r="BO161">
            <v>8293753.565104167</v>
          </cell>
          <cell r="BP161">
            <v>-3319236.434895833</v>
          </cell>
          <cell r="BQ161" t="str">
            <v>050147769625</v>
          </cell>
          <cell r="BR161" t="str">
            <v>Active</v>
          </cell>
          <cell r="BS161" t="str">
            <v>Female</v>
          </cell>
          <cell r="BT161" t="str">
            <v/>
          </cell>
          <cell r="BU161">
            <v>0</v>
          </cell>
          <cell r="BV161">
            <v>0</v>
          </cell>
          <cell r="BW161">
            <v>100000</v>
          </cell>
        </row>
        <row r="162">
          <cell r="C162" t="str">
            <v>C15499</v>
          </cell>
          <cell r="D162" t="str">
            <v>Nguyễn Quốc Thuần</v>
          </cell>
          <cell r="E162">
            <v>45204</v>
          </cell>
          <cell r="F162" t="str">
            <v>P6 - DR/Rigid Assembly</v>
          </cell>
          <cell r="G162" t="str">
            <v>FACTORY A</v>
          </cell>
          <cell r="H162" t="str">
            <v>Normal worker</v>
          </cell>
          <cell r="I162" t="str">
            <v/>
          </cell>
          <cell r="J162" t="str">
            <v/>
          </cell>
          <cell r="K162">
            <v>5538000</v>
          </cell>
          <cell r="L162">
            <v>0</v>
          </cell>
          <cell r="M162">
            <v>0</v>
          </cell>
          <cell r="N162">
            <v>0</v>
          </cell>
          <cell r="O162">
            <v>5538000</v>
          </cell>
          <cell r="P162">
            <v>22.6</v>
          </cell>
          <cell r="Q162">
            <v>4813800</v>
          </cell>
          <cell r="R162">
            <v>3</v>
          </cell>
          <cell r="S162">
            <v>639000</v>
          </cell>
          <cell r="T162">
            <v>0.39999999999999858</v>
          </cell>
          <cell r="U162">
            <v>85200</v>
          </cell>
          <cell r="V162">
            <v>213000</v>
          </cell>
          <cell r="W162">
            <v>0</v>
          </cell>
          <cell r="X162">
            <v>0</v>
          </cell>
          <cell r="Y162">
            <v>5452800</v>
          </cell>
          <cell r="Z162">
            <v>0</v>
          </cell>
          <cell r="AA162">
            <v>0</v>
          </cell>
          <cell r="AB162">
            <v>200000</v>
          </cell>
          <cell r="AC162">
            <v>0</v>
          </cell>
          <cell r="AD162">
            <v>200000</v>
          </cell>
          <cell r="AE162">
            <v>500000</v>
          </cell>
          <cell r="AF162">
            <v>0</v>
          </cell>
          <cell r="AG162">
            <v>400000</v>
          </cell>
          <cell r="AH162">
            <v>412608</v>
          </cell>
          <cell r="AI162">
            <v>0</v>
          </cell>
          <cell r="AJ162">
            <v>0</v>
          </cell>
          <cell r="AK162">
            <v>5538000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6965408</v>
          </cell>
          <cell r="AR162">
            <v>28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1118250</v>
          </cell>
          <cell r="AY162">
            <v>8083658</v>
          </cell>
          <cell r="AZ162">
            <v>581490</v>
          </cell>
          <cell r="BA162">
            <v>44100</v>
          </cell>
          <cell r="BB162">
            <v>0</v>
          </cell>
          <cell r="BC162">
            <v>0</v>
          </cell>
          <cell r="BD162">
            <v>0</v>
          </cell>
          <cell r="BK162">
            <v>7458068</v>
          </cell>
          <cell r="BN162">
            <v>0</v>
          </cell>
          <cell r="BO162">
            <v>7810908</v>
          </cell>
          <cell r="BP162">
            <v>-3770582</v>
          </cell>
          <cell r="BQ162" t="str">
            <v>060115030860</v>
          </cell>
          <cell r="BR162" t="str">
            <v>Active</v>
          </cell>
          <cell r="BS162" t="str">
            <v>Male</v>
          </cell>
          <cell r="BT162" t="str">
            <v/>
          </cell>
          <cell r="BU162">
            <v>0</v>
          </cell>
          <cell r="BV162">
            <v>0</v>
          </cell>
          <cell r="BW162">
            <v>100000</v>
          </cell>
        </row>
        <row r="163">
          <cell r="C163" t="str">
            <v>C15512</v>
          </cell>
          <cell r="D163" t="str">
            <v>Huỳnh Thị Tú Bình</v>
          </cell>
          <cell r="E163">
            <v>45206</v>
          </cell>
          <cell r="F163" t="str">
            <v>P6 - DR/Rigid Assembly</v>
          </cell>
          <cell r="G163" t="str">
            <v>FACTORY A</v>
          </cell>
          <cell r="H163" t="str">
            <v>Normal worker</v>
          </cell>
          <cell r="I163" t="str">
            <v/>
          </cell>
          <cell r="J163" t="str">
            <v/>
          </cell>
          <cell r="K163">
            <v>5538000</v>
          </cell>
          <cell r="L163">
            <v>0</v>
          </cell>
          <cell r="M163">
            <v>0</v>
          </cell>
          <cell r="N163">
            <v>0</v>
          </cell>
          <cell r="O163">
            <v>5538000</v>
          </cell>
          <cell r="P163">
            <v>23.9</v>
          </cell>
          <cell r="Q163">
            <v>5090700</v>
          </cell>
          <cell r="R163">
            <v>2</v>
          </cell>
          <cell r="S163">
            <v>426000</v>
          </cell>
          <cell r="T163">
            <v>0.10000000000000142</v>
          </cell>
          <cell r="U163">
            <v>21300</v>
          </cell>
          <cell r="V163">
            <v>213000</v>
          </cell>
          <cell r="W163">
            <v>0</v>
          </cell>
          <cell r="X163">
            <v>0</v>
          </cell>
          <cell r="Y163">
            <v>5516700</v>
          </cell>
          <cell r="Z163">
            <v>0</v>
          </cell>
          <cell r="AA163">
            <v>0</v>
          </cell>
          <cell r="AB163">
            <v>200000</v>
          </cell>
          <cell r="AC163">
            <v>0</v>
          </cell>
          <cell r="AD163">
            <v>200000</v>
          </cell>
          <cell r="AE163">
            <v>500000</v>
          </cell>
          <cell r="AF163">
            <v>0</v>
          </cell>
          <cell r="AG163">
            <v>300000</v>
          </cell>
          <cell r="AH163">
            <v>324188</v>
          </cell>
          <cell r="AI163">
            <v>0</v>
          </cell>
          <cell r="AJ163">
            <v>0</v>
          </cell>
          <cell r="AK163">
            <v>5538000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39937.5</v>
          </cell>
          <cell r="AQ163">
            <v>6880825.5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6880825.5</v>
          </cell>
          <cell r="AZ163">
            <v>581490</v>
          </cell>
          <cell r="BA163">
            <v>44100</v>
          </cell>
          <cell r="BB163">
            <v>0</v>
          </cell>
          <cell r="BC163">
            <v>0</v>
          </cell>
          <cell r="BD163">
            <v>0</v>
          </cell>
          <cell r="BK163">
            <v>6255236</v>
          </cell>
          <cell r="BN163">
            <v>0</v>
          </cell>
          <cell r="BO163">
            <v>6980825.5</v>
          </cell>
          <cell r="BP163">
            <v>-4600664.5</v>
          </cell>
          <cell r="BQ163" t="str">
            <v>050118880541</v>
          </cell>
          <cell r="BR163" t="str">
            <v>Active</v>
          </cell>
          <cell r="BS163" t="str">
            <v>Female</v>
          </cell>
          <cell r="BT163" t="str">
            <v/>
          </cell>
          <cell r="BU163">
            <v>0</v>
          </cell>
          <cell r="BV163">
            <v>0</v>
          </cell>
          <cell r="BW163">
            <v>100000</v>
          </cell>
        </row>
        <row r="164">
          <cell r="C164" t="str">
            <v>C15518</v>
          </cell>
          <cell r="D164" t="str">
            <v>Mai Ngọc Chăm</v>
          </cell>
          <cell r="E164">
            <v>45209</v>
          </cell>
          <cell r="F164" t="str">
            <v>P6 - DR/Rigid Assembly</v>
          </cell>
          <cell r="G164" t="str">
            <v>FACTORY A</v>
          </cell>
          <cell r="H164" t="str">
            <v>Normal worker</v>
          </cell>
          <cell r="I164" t="str">
            <v/>
          </cell>
          <cell r="J164" t="str">
            <v/>
          </cell>
          <cell r="K164">
            <v>5538000</v>
          </cell>
          <cell r="L164">
            <v>0</v>
          </cell>
          <cell r="M164">
            <v>0</v>
          </cell>
          <cell r="N164">
            <v>0</v>
          </cell>
          <cell r="O164">
            <v>5538000</v>
          </cell>
          <cell r="P164">
            <v>24</v>
          </cell>
          <cell r="Q164">
            <v>5112000</v>
          </cell>
          <cell r="R164">
            <v>2</v>
          </cell>
          <cell r="S164">
            <v>426000</v>
          </cell>
          <cell r="T164">
            <v>0</v>
          </cell>
          <cell r="U164">
            <v>0</v>
          </cell>
          <cell r="V164">
            <v>213000</v>
          </cell>
          <cell r="W164">
            <v>0</v>
          </cell>
          <cell r="X164">
            <v>0</v>
          </cell>
          <cell r="Y164">
            <v>5538000</v>
          </cell>
          <cell r="Z164">
            <v>0</v>
          </cell>
          <cell r="AA164">
            <v>0</v>
          </cell>
          <cell r="AB164">
            <v>200000</v>
          </cell>
          <cell r="AC164">
            <v>0</v>
          </cell>
          <cell r="AD164">
            <v>200000</v>
          </cell>
          <cell r="AE164">
            <v>500000</v>
          </cell>
          <cell r="AF164">
            <v>0</v>
          </cell>
          <cell r="AG164">
            <v>400000</v>
          </cell>
          <cell r="AH164">
            <v>429671</v>
          </cell>
          <cell r="AI164">
            <v>0</v>
          </cell>
          <cell r="AJ164">
            <v>0</v>
          </cell>
          <cell r="AK164">
            <v>5538000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39937.5</v>
          </cell>
          <cell r="AQ164">
            <v>7107608.5</v>
          </cell>
          <cell r="AR164">
            <v>28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1118250</v>
          </cell>
          <cell r="AY164">
            <v>8225858.5</v>
          </cell>
          <cell r="AZ164">
            <v>581490</v>
          </cell>
          <cell r="BA164">
            <v>44100</v>
          </cell>
          <cell r="BB164">
            <v>0</v>
          </cell>
          <cell r="BC164">
            <v>0</v>
          </cell>
          <cell r="BD164">
            <v>0</v>
          </cell>
          <cell r="BK164">
            <v>7600269</v>
          </cell>
          <cell r="BN164">
            <v>0</v>
          </cell>
          <cell r="BO164">
            <v>7953108.5</v>
          </cell>
          <cell r="BP164">
            <v>-3628381.5</v>
          </cell>
          <cell r="BQ164" t="str">
            <v>060086770736</v>
          </cell>
          <cell r="BR164" t="str">
            <v>Active</v>
          </cell>
          <cell r="BS164" t="str">
            <v>Female</v>
          </cell>
          <cell r="BT164" t="str">
            <v/>
          </cell>
          <cell r="BU164">
            <v>0</v>
          </cell>
          <cell r="BV164">
            <v>0</v>
          </cell>
          <cell r="BW164">
            <v>100000</v>
          </cell>
        </row>
        <row r="165">
          <cell r="C165" t="str">
            <v>C15623</v>
          </cell>
          <cell r="D165" t="str">
            <v>Nguyễn Thị Phương Thảo</v>
          </cell>
          <cell r="E165">
            <v>45349</v>
          </cell>
          <cell r="F165" t="str">
            <v>P6 - DR/Rigid Assembly</v>
          </cell>
          <cell r="G165" t="str">
            <v>FACTORY A</v>
          </cell>
          <cell r="H165" t="str">
            <v>Semi Machine operator</v>
          </cell>
          <cell r="I165" t="str">
            <v/>
          </cell>
          <cell r="J165" t="str">
            <v/>
          </cell>
          <cell r="K165">
            <v>5538000</v>
          </cell>
          <cell r="L165">
            <v>400000</v>
          </cell>
          <cell r="M165">
            <v>0</v>
          </cell>
          <cell r="N165">
            <v>0</v>
          </cell>
          <cell r="O165">
            <v>5938000</v>
          </cell>
          <cell r="P165">
            <v>19.100000000000001</v>
          </cell>
          <cell r="Q165">
            <v>4362146</v>
          </cell>
          <cell r="R165">
            <v>3</v>
          </cell>
          <cell r="S165">
            <v>685154</v>
          </cell>
          <cell r="T165">
            <v>3.8999999999999986</v>
          </cell>
          <cell r="U165">
            <v>890700</v>
          </cell>
          <cell r="V165">
            <v>228384.60732984293</v>
          </cell>
          <cell r="W165">
            <v>0</v>
          </cell>
          <cell r="X165">
            <v>0</v>
          </cell>
          <cell r="Y165">
            <v>5047300</v>
          </cell>
          <cell r="Z165">
            <v>0</v>
          </cell>
          <cell r="AA165">
            <v>0</v>
          </cell>
          <cell r="AB165">
            <v>200000</v>
          </cell>
          <cell r="AC165">
            <v>0</v>
          </cell>
          <cell r="AD165">
            <v>200000</v>
          </cell>
          <cell r="AE165">
            <v>0</v>
          </cell>
          <cell r="AF165">
            <v>0</v>
          </cell>
          <cell r="AG165">
            <v>0</v>
          </cell>
          <cell r="AH165">
            <v>352219</v>
          </cell>
          <cell r="AI165">
            <v>0</v>
          </cell>
          <cell r="AJ165">
            <v>0</v>
          </cell>
          <cell r="AK165">
            <v>5762000</v>
          </cell>
          <cell r="AL165">
            <v>100000</v>
          </cell>
          <cell r="AM165">
            <v>0</v>
          </cell>
          <cell r="AN165">
            <v>0</v>
          </cell>
          <cell r="AO165">
            <v>0</v>
          </cell>
          <cell r="AP165">
            <v>42822.113874345552</v>
          </cell>
          <cell r="AQ165">
            <v>5742341.113874346</v>
          </cell>
          <cell r="AR165">
            <v>18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770798</v>
          </cell>
          <cell r="AY165">
            <v>6513139.113874346</v>
          </cell>
          <cell r="AZ165">
            <v>623490</v>
          </cell>
          <cell r="BA165">
            <v>44100</v>
          </cell>
          <cell r="BB165">
            <v>0</v>
          </cell>
          <cell r="BC165">
            <v>0</v>
          </cell>
          <cell r="BD165">
            <v>0</v>
          </cell>
          <cell r="BK165">
            <v>5845549</v>
          </cell>
          <cell r="BN165">
            <v>0</v>
          </cell>
          <cell r="BO165">
            <v>6356206.4803664926</v>
          </cell>
          <cell r="BP165">
            <v>-5267283.5196335074</v>
          </cell>
          <cell r="BQ165" t="str">
            <v>050112517968</v>
          </cell>
          <cell r="BR165" t="str">
            <v>Active</v>
          </cell>
          <cell r="BS165" t="str">
            <v>Female</v>
          </cell>
          <cell r="BT165" t="str">
            <v/>
          </cell>
          <cell r="BU165">
            <v>0</v>
          </cell>
          <cell r="BV165">
            <v>0</v>
          </cell>
          <cell r="BW165">
            <v>100000</v>
          </cell>
        </row>
        <row r="166">
          <cell r="C166" t="str">
            <v>C15634</v>
          </cell>
          <cell r="D166" t="str">
            <v>Ngô Thị Giàu</v>
          </cell>
          <cell r="E166">
            <v>45352</v>
          </cell>
          <cell r="F166" t="str">
            <v>P6 - DR/Rigid Assembly</v>
          </cell>
          <cell r="G166" t="str">
            <v>FACTORY A</v>
          </cell>
          <cell r="H166" t="str">
            <v>Normal worker</v>
          </cell>
          <cell r="I166" t="str">
            <v/>
          </cell>
          <cell r="J166" t="str">
            <v/>
          </cell>
          <cell r="K166">
            <v>5538000</v>
          </cell>
          <cell r="L166">
            <v>0</v>
          </cell>
          <cell r="M166">
            <v>0</v>
          </cell>
          <cell r="N166">
            <v>0</v>
          </cell>
          <cell r="O166">
            <v>5538000</v>
          </cell>
          <cell r="P166">
            <v>23.7</v>
          </cell>
          <cell r="Q166">
            <v>5048100</v>
          </cell>
          <cell r="R166">
            <v>2</v>
          </cell>
          <cell r="S166">
            <v>426000</v>
          </cell>
          <cell r="T166">
            <v>0.30000000000000071</v>
          </cell>
          <cell r="U166">
            <v>63900</v>
          </cell>
          <cell r="V166">
            <v>213000</v>
          </cell>
          <cell r="W166">
            <v>0</v>
          </cell>
          <cell r="X166">
            <v>0</v>
          </cell>
          <cell r="Y166">
            <v>5474100</v>
          </cell>
          <cell r="Z166">
            <v>0</v>
          </cell>
          <cell r="AA166">
            <v>0</v>
          </cell>
          <cell r="AB166">
            <v>200000</v>
          </cell>
          <cell r="AC166">
            <v>0</v>
          </cell>
          <cell r="AD166">
            <v>200000</v>
          </cell>
          <cell r="AE166">
            <v>500000</v>
          </cell>
          <cell r="AF166">
            <v>0</v>
          </cell>
          <cell r="AG166">
            <v>400000</v>
          </cell>
          <cell r="AH166">
            <v>427768</v>
          </cell>
          <cell r="AI166">
            <v>0</v>
          </cell>
          <cell r="AJ166">
            <v>0</v>
          </cell>
          <cell r="AK166">
            <v>5362000</v>
          </cell>
          <cell r="AL166">
            <v>100000</v>
          </cell>
          <cell r="AM166">
            <v>0</v>
          </cell>
          <cell r="AN166">
            <v>0</v>
          </cell>
          <cell r="AO166">
            <v>0</v>
          </cell>
          <cell r="AP166">
            <v>39937.5</v>
          </cell>
          <cell r="AQ166">
            <v>7141805.5</v>
          </cell>
          <cell r="AR166">
            <v>28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1118250</v>
          </cell>
          <cell r="AY166">
            <v>8260055.5</v>
          </cell>
          <cell r="AZ166">
            <v>581490</v>
          </cell>
          <cell r="BA166">
            <v>44100</v>
          </cell>
          <cell r="BB166">
            <v>0</v>
          </cell>
          <cell r="BC166">
            <v>0</v>
          </cell>
          <cell r="BD166">
            <v>0</v>
          </cell>
          <cell r="BK166">
            <v>7634466</v>
          </cell>
          <cell r="BN166">
            <v>0</v>
          </cell>
          <cell r="BO166">
            <v>7987305.5</v>
          </cell>
          <cell r="BP166">
            <v>-3594184.5</v>
          </cell>
          <cell r="BQ166" t="str">
            <v>060055351328</v>
          </cell>
          <cell r="BR166" t="str">
            <v>Active</v>
          </cell>
          <cell r="BS166" t="str">
            <v>Female</v>
          </cell>
          <cell r="BT166" t="str">
            <v/>
          </cell>
          <cell r="BU166">
            <v>0</v>
          </cell>
          <cell r="BV166">
            <v>0</v>
          </cell>
          <cell r="BW166">
            <v>100000</v>
          </cell>
        </row>
        <row r="167">
          <cell r="C167" t="str">
            <v>C15707</v>
          </cell>
          <cell r="D167" t="str">
            <v>Lê Thị Hồng Trang</v>
          </cell>
          <cell r="E167">
            <v>45360</v>
          </cell>
          <cell r="F167" t="str">
            <v>P6 - DR/Rigid Assembly</v>
          </cell>
          <cell r="G167" t="str">
            <v>FACTORY A</v>
          </cell>
          <cell r="H167" t="str">
            <v>Normal worker</v>
          </cell>
          <cell r="I167" t="str">
            <v/>
          </cell>
          <cell r="J167" t="str">
            <v/>
          </cell>
          <cell r="K167">
            <v>5538000</v>
          </cell>
          <cell r="L167">
            <v>0</v>
          </cell>
          <cell r="M167">
            <v>0</v>
          </cell>
          <cell r="N167">
            <v>0</v>
          </cell>
          <cell r="O167">
            <v>5538000</v>
          </cell>
          <cell r="P167">
            <v>22.8</v>
          </cell>
          <cell r="Q167">
            <v>4856400</v>
          </cell>
          <cell r="R167">
            <v>3</v>
          </cell>
          <cell r="S167">
            <v>639000</v>
          </cell>
          <cell r="T167">
            <v>0.19999999999999929</v>
          </cell>
          <cell r="U167">
            <v>42600</v>
          </cell>
          <cell r="V167">
            <v>213000</v>
          </cell>
          <cell r="W167">
            <v>0</v>
          </cell>
          <cell r="X167">
            <v>0</v>
          </cell>
          <cell r="Y167">
            <v>5495400</v>
          </cell>
          <cell r="Z167">
            <v>0</v>
          </cell>
          <cell r="AA167">
            <v>0</v>
          </cell>
          <cell r="AB167">
            <v>200000</v>
          </cell>
          <cell r="AC167">
            <v>0</v>
          </cell>
          <cell r="AD167">
            <v>200000</v>
          </cell>
          <cell r="AE167">
            <v>500000</v>
          </cell>
          <cell r="AF167">
            <v>0</v>
          </cell>
          <cell r="AG167">
            <v>400000</v>
          </cell>
          <cell r="AH167">
            <v>407124</v>
          </cell>
          <cell r="AI167">
            <v>0</v>
          </cell>
          <cell r="AJ167">
            <v>0</v>
          </cell>
          <cell r="AK167">
            <v>5362000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39937.5</v>
          </cell>
          <cell r="AQ167">
            <v>7042461.5</v>
          </cell>
          <cell r="AR167">
            <v>24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958500</v>
          </cell>
          <cell r="AY167">
            <v>8000961.5</v>
          </cell>
          <cell r="AZ167">
            <v>581490</v>
          </cell>
          <cell r="BA167">
            <v>44100</v>
          </cell>
          <cell r="BB167">
            <v>0</v>
          </cell>
          <cell r="BC167">
            <v>0</v>
          </cell>
          <cell r="BD167">
            <v>0</v>
          </cell>
          <cell r="BK167">
            <v>7375372</v>
          </cell>
          <cell r="BN167">
            <v>0</v>
          </cell>
          <cell r="BO167">
            <v>7781461.5</v>
          </cell>
          <cell r="BP167">
            <v>-3800028.5</v>
          </cell>
          <cell r="BQ167" t="str">
            <v>050040851124</v>
          </cell>
          <cell r="BR167" t="str">
            <v>Active</v>
          </cell>
          <cell r="BS167" t="str">
            <v>Female</v>
          </cell>
          <cell r="BT167" t="str">
            <v/>
          </cell>
          <cell r="BU167">
            <v>0</v>
          </cell>
          <cell r="BV167">
            <v>0</v>
          </cell>
          <cell r="BW167">
            <v>100000</v>
          </cell>
        </row>
        <row r="168">
          <cell r="C168" t="str">
            <v>C16376</v>
          </cell>
          <cell r="D168" t="str">
            <v>Thị Minh</v>
          </cell>
          <cell r="E168">
            <v>45621</v>
          </cell>
          <cell r="F168" t="str">
            <v>P6 - DR/Rigid Assembly</v>
          </cell>
          <cell r="G168" t="str">
            <v>FACTORY A</v>
          </cell>
          <cell r="H168" t="str">
            <v>Normal worker</v>
          </cell>
          <cell r="I168" t="str">
            <v/>
          </cell>
          <cell r="J168" t="str">
            <v/>
          </cell>
          <cell r="K168">
            <v>5023000</v>
          </cell>
          <cell r="L168">
            <v>0</v>
          </cell>
          <cell r="M168">
            <v>0</v>
          </cell>
          <cell r="N168">
            <v>0</v>
          </cell>
          <cell r="O168">
            <v>5023000</v>
          </cell>
          <cell r="P168">
            <v>19</v>
          </cell>
          <cell r="Q168">
            <v>3670654</v>
          </cell>
          <cell r="R168">
            <v>2</v>
          </cell>
          <cell r="S168">
            <v>386385</v>
          </cell>
          <cell r="T168">
            <v>5</v>
          </cell>
          <cell r="U168">
            <v>965962</v>
          </cell>
          <cell r="V168">
            <v>193192.31578947368</v>
          </cell>
          <cell r="W168">
            <v>0</v>
          </cell>
          <cell r="X168">
            <v>0</v>
          </cell>
          <cell r="Y168">
            <v>4057039</v>
          </cell>
          <cell r="Z168">
            <v>0</v>
          </cell>
          <cell r="AA168">
            <v>0</v>
          </cell>
          <cell r="AB168">
            <v>200000</v>
          </cell>
          <cell r="AC168">
            <v>0</v>
          </cell>
          <cell r="AD168">
            <v>200000</v>
          </cell>
          <cell r="AE168">
            <v>0</v>
          </cell>
          <cell r="AF168">
            <v>0</v>
          </cell>
          <cell r="AG168">
            <v>0</v>
          </cell>
          <cell r="AH168">
            <v>330128</v>
          </cell>
          <cell r="AI168">
            <v>0</v>
          </cell>
          <cell r="AJ168">
            <v>0</v>
          </cell>
          <cell r="AK168">
            <v>4913333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36223.559210526313</v>
          </cell>
          <cell r="AQ168">
            <v>4623390.5592105268</v>
          </cell>
          <cell r="AR168">
            <v>20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724471</v>
          </cell>
          <cell r="AY168">
            <v>5347861.5592105268</v>
          </cell>
          <cell r="AZ168">
            <v>527415</v>
          </cell>
          <cell r="BA168">
            <v>44100</v>
          </cell>
          <cell r="BB168">
            <v>0</v>
          </cell>
          <cell r="BC168">
            <v>0</v>
          </cell>
          <cell r="BD168">
            <v>0</v>
          </cell>
          <cell r="BK168">
            <v>4776347</v>
          </cell>
          <cell r="BN168">
            <v>0</v>
          </cell>
          <cell r="BO168">
            <v>5206371.3486842113</v>
          </cell>
          <cell r="BP168">
            <v>-6321043.6513157887</v>
          </cell>
          <cell r="BQ168" t="str">
            <v>050153344024</v>
          </cell>
          <cell r="BR168" t="str">
            <v>Active</v>
          </cell>
          <cell r="BS168" t="str">
            <v>Female</v>
          </cell>
          <cell r="BT168" t="str">
            <v/>
          </cell>
          <cell r="BU168">
            <v>0</v>
          </cell>
          <cell r="BV168">
            <v>0</v>
          </cell>
          <cell r="BW168">
            <v>100000</v>
          </cell>
        </row>
        <row r="169">
          <cell r="C169" t="str">
            <v>C16397</v>
          </cell>
          <cell r="D169" t="str">
            <v>Nguyễn Thị Ngọc Lý</v>
          </cell>
          <cell r="E169">
            <v>45666</v>
          </cell>
          <cell r="F169" t="str">
            <v>P6 - DR/Rigid Assembly</v>
          </cell>
          <cell r="G169" t="str">
            <v>FACTORY A</v>
          </cell>
          <cell r="H169" t="str">
            <v>Box Scrape worker</v>
          </cell>
          <cell r="I169" t="str">
            <v/>
          </cell>
          <cell r="J169" t="str">
            <v/>
          </cell>
          <cell r="K169">
            <v>5023000</v>
          </cell>
          <cell r="L169">
            <v>300000</v>
          </cell>
          <cell r="M169">
            <v>0</v>
          </cell>
          <cell r="N169">
            <v>0</v>
          </cell>
          <cell r="O169">
            <v>5323000</v>
          </cell>
          <cell r="P169">
            <v>18</v>
          </cell>
          <cell r="Q169">
            <v>3685154</v>
          </cell>
          <cell r="R169">
            <v>2</v>
          </cell>
          <cell r="S169">
            <v>409462</v>
          </cell>
          <cell r="T169">
            <v>6</v>
          </cell>
          <cell r="U169">
            <v>1228385</v>
          </cell>
          <cell r="V169">
            <v>204730.77777777778</v>
          </cell>
          <cell r="W169">
            <v>0</v>
          </cell>
          <cell r="X169">
            <v>0</v>
          </cell>
          <cell r="Y169">
            <v>4094616</v>
          </cell>
          <cell r="Z169">
            <v>0</v>
          </cell>
          <cell r="AA169">
            <v>0</v>
          </cell>
          <cell r="AB169">
            <v>200000</v>
          </cell>
          <cell r="AC169">
            <v>0</v>
          </cell>
          <cell r="AD169">
            <v>200000</v>
          </cell>
          <cell r="AE169">
            <v>0</v>
          </cell>
          <cell r="AF169">
            <v>0</v>
          </cell>
          <cell r="AG169">
            <v>0</v>
          </cell>
          <cell r="AH169">
            <v>275443</v>
          </cell>
          <cell r="AI169">
            <v>0</v>
          </cell>
          <cell r="AJ169">
            <v>0</v>
          </cell>
          <cell r="AK169">
            <v>5165750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38387.020833333336</v>
          </cell>
          <cell r="AQ169">
            <v>4608446.020833333</v>
          </cell>
          <cell r="AR169">
            <v>16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614192</v>
          </cell>
          <cell r="AY169">
            <v>5222638.020833333</v>
          </cell>
          <cell r="AZ169">
            <v>558915</v>
          </cell>
          <cell r="BA169">
            <v>44100</v>
          </cell>
          <cell r="BB169">
            <v>0</v>
          </cell>
          <cell r="BC169">
            <v>0</v>
          </cell>
          <cell r="BD169">
            <v>0</v>
          </cell>
          <cell r="BK169">
            <v>4619623</v>
          </cell>
          <cell r="BN169">
            <v>0</v>
          </cell>
          <cell r="BO169">
            <v>5017907.576388889</v>
          </cell>
          <cell r="BP169">
            <v>-6541007.423611111</v>
          </cell>
          <cell r="BQ169" t="str">
            <v>050158061594</v>
          </cell>
          <cell r="BR169" t="str">
            <v>Active</v>
          </cell>
          <cell r="BS169" t="str">
            <v>Female</v>
          </cell>
          <cell r="BT169" t="str">
            <v/>
          </cell>
          <cell r="BU169">
            <v>0</v>
          </cell>
          <cell r="BV169">
            <v>0</v>
          </cell>
          <cell r="BW169">
            <v>0</v>
          </cell>
        </row>
        <row r="170">
          <cell r="C170" t="str">
            <v>C16425</v>
          </cell>
          <cell r="D170" t="str">
            <v>Điểu Hy</v>
          </cell>
          <cell r="E170">
            <v>45701</v>
          </cell>
          <cell r="F170" t="str">
            <v>P6 - DR/Rigid Assembly</v>
          </cell>
          <cell r="G170" t="str">
            <v>FACTORY A</v>
          </cell>
          <cell r="H170" t="str">
            <v>Normal worker</v>
          </cell>
          <cell r="I170" t="str">
            <v/>
          </cell>
          <cell r="J170" t="str">
            <v/>
          </cell>
          <cell r="K170">
            <v>5023000</v>
          </cell>
          <cell r="L170">
            <v>0</v>
          </cell>
          <cell r="M170">
            <v>0</v>
          </cell>
          <cell r="N170">
            <v>0</v>
          </cell>
          <cell r="O170">
            <v>5023000</v>
          </cell>
          <cell r="P170">
            <v>22.7</v>
          </cell>
          <cell r="Q170">
            <v>4385465</v>
          </cell>
          <cell r="R170">
            <v>3</v>
          </cell>
          <cell r="S170">
            <v>579577</v>
          </cell>
          <cell r="T170">
            <v>0.30000000000000071</v>
          </cell>
          <cell r="U170">
            <v>57958</v>
          </cell>
          <cell r="V170">
            <v>193192.2907488987</v>
          </cell>
          <cell r="W170">
            <v>0</v>
          </cell>
          <cell r="X170">
            <v>0</v>
          </cell>
          <cell r="Y170">
            <v>4965042</v>
          </cell>
          <cell r="Z170">
            <v>0</v>
          </cell>
          <cell r="AA170">
            <v>0</v>
          </cell>
          <cell r="AB170">
            <v>200000</v>
          </cell>
          <cell r="AC170">
            <v>0</v>
          </cell>
          <cell r="AD170">
            <v>200000</v>
          </cell>
          <cell r="AE170">
            <v>500000</v>
          </cell>
          <cell r="AF170">
            <v>0</v>
          </cell>
          <cell r="AG170">
            <v>400000</v>
          </cell>
          <cell r="AH170">
            <v>409566</v>
          </cell>
          <cell r="AI170">
            <v>0</v>
          </cell>
          <cell r="AJ170">
            <v>0</v>
          </cell>
          <cell r="AK170">
            <v>4913333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6474608</v>
          </cell>
          <cell r="AR170">
            <v>28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1014260</v>
          </cell>
          <cell r="AY170">
            <v>7488868</v>
          </cell>
          <cell r="AZ170">
            <v>527415</v>
          </cell>
          <cell r="BA170">
            <v>44100</v>
          </cell>
          <cell r="BB170">
            <v>0</v>
          </cell>
          <cell r="BC170">
            <v>0</v>
          </cell>
          <cell r="BD170">
            <v>0</v>
          </cell>
          <cell r="BK170">
            <v>6917353</v>
          </cell>
          <cell r="BN170">
            <v>0</v>
          </cell>
          <cell r="BO170">
            <v>7250781.0176211456</v>
          </cell>
          <cell r="BP170">
            <v>-4276633.9823788544</v>
          </cell>
          <cell r="BQ170" t="str">
            <v>050135736713</v>
          </cell>
          <cell r="BR170" t="str">
            <v>Active</v>
          </cell>
          <cell r="BS170" t="str">
            <v>Male</v>
          </cell>
          <cell r="BT170" t="str">
            <v/>
          </cell>
          <cell r="BU170">
            <v>0</v>
          </cell>
          <cell r="BV170">
            <v>0</v>
          </cell>
          <cell r="BW170">
            <v>100000</v>
          </cell>
        </row>
        <row r="171">
          <cell r="C171" t="str">
            <v>C16461</v>
          </cell>
          <cell r="D171" t="str">
            <v>Phạm Thị Hồng Thư</v>
          </cell>
          <cell r="E171">
            <v>45710</v>
          </cell>
          <cell r="F171" t="str">
            <v>P6 - DR/Rigid Assembly</v>
          </cell>
          <cell r="G171" t="str">
            <v>FACTORY A</v>
          </cell>
          <cell r="H171" t="str">
            <v>Normal worker</v>
          </cell>
          <cell r="I171" t="str">
            <v/>
          </cell>
          <cell r="J171" t="str">
            <v/>
          </cell>
          <cell r="K171">
            <v>5023000</v>
          </cell>
          <cell r="L171">
            <v>0</v>
          </cell>
          <cell r="M171">
            <v>0</v>
          </cell>
          <cell r="N171">
            <v>0</v>
          </cell>
          <cell r="O171">
            <v>5023000</v>
          </cell>
          <cell r="P171">
            <v>22.9</v>
          </cell>
          <cell r="Q171">
            <v>4424104</v>
          </cell>
          <cell r="R171">
            <v>3</v>
          </cell>
          <cell r="S171">
            <v>579577</v>
          </cell>
          <cell r="T171">
            <v>0.10000000000000142</v>
          </cell>
          <cell r="U171">
            <v>19319</v>
          </cell>
          <cell r="V171">
            <v>193192.31441048035</v>
          </cell>
          <cell r="W171">
            <v>0</v>
          </cell>
          <cell r="X171">
            <v>0</v>
          </cell>
          <cell r="Y171">
            <v>5003681</v>
          </cell>
          <cell r="Z171">
            <v>0</v>
          </cell>
          <cell r="AA171">
            <v>0</v>
          </cell>
          <cell r="AB171">
            <v>200000</v>
          </cell>
          <cell r="AC171">
            <v>0</v>
          </cell>
          <cell r="AD171">
            <v>200000</v>
          </cell>
          <cell r="AE171">
            <v>500000</v>
          </cell>
          <cell r="AF171">
            <v>0</v>
          </cell>
          <cell r="AG171">
            <v>400000</v>
          </cell>
          <cell r="AH171">
            <v>408922</v>
          </cell>
          <cell r="AI171">
            <v>0</v>
          </cell>
          <cell r="AJ171">
            <v>0</v>
          </cell>
          <cell r="AK171">
            <v>4803667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36223.558951965068</v>
          </cell>
          <cell r="AQ171">
            <v>6548826.5589519646</v>
          </cell>
          <cell r="AR171">
            <v>24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869365</v>
          </cell>
          <cell r="AY171">
            <v>7418191.5589519646</v>
          </cell>
          <cell r="AZ171">
            <v>527415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K171">
            <v>6890777</v>
          </cell>
          <cell r="BN171">
            <v>0</v>
          </cell>
          <cell r="BO171">
            <v>7228403.5021834057</v>
          </cell>
          <cell r="BP171">
            <v>-4299011.4978165943</v>
          </cell>
          <cell r="BQ171" t="str">
            <v>050119372728</v>
          </cell>
          <cell r="BR171" t="str">
            <v>Active</v>
          </cell>
          <cell r="BS171" t="str">
            <v>Female</v>
          </cell>
          <cell r="BT171" t="str">
            <v/>
          </cell>
          <cell r="BU171">
            <v>0</v>
          </cell>
          <cell r="BV171">
            <v>0</v>
          </cell>
          <cell r="BW171">
            <v>100000</v>
          </cell>
        </row>
        <row r="172">
          <cell r="C172" t="str">
            <v>C16462</v>
          </cell>
          <cell r="D172" t="str">
            <v>Nguyễn Hoàng Phương Thảo</v>
          </cell>
          <cell r="E172">
            <v>45710</v>
          </cell>
          <cell r="F172" t="str">
            <v>P6 - DR/Rigid Assembly</v>
          </cell>
          <cell r="G172" t="str">
            <v>FACTORY A</v>
          </cell>
          <cell r="H172" t="str">
            <v>Normal worker</v>
          </cell>
          <cell r="I172" t="str">
            <v/>
          </cell>
          <cell r="J172" t="str">
            <v/>
          </cell>
          <cell r="K172">
            <v>5023000</v>
          </cell>
          <cell r="L172">
            <v>0</v>
          </cell>
          <cell r="M172">
            <v>0</v>
          </cell>
          <cell r="N172">
            <v>0</v>
          </cell>
          <cell r="O172">
            <v>5023000</v>
          </cell>
          <cell r="P172">
            <v>22.7</v>
          </cell>
          <cell r="Q172">
            <v>4385465</v>
          </cell>
          <cell r="R172">
            <v>3</v>
          </cell>
          <cell r="S172">
            <v>579577</v>
          </cell>
          <cell r="T172">
            <v>0.30000000000000071</v>
          </cell>
          <cell r="U172">
            <v>57958</v>
          </cell>
          <cell r="V172">
            <v>193192.2907488987</v>
          </cell>
          <cell r="W172">
            <v>0</v>
          </cell>
          <cell r="X172">
            <v>0</v>
          </cell>
          <cell r="Y172">
            <v>4965042</v>
          </cell>
          <cell r="Z172">
            <v>0</v>
          </cell>
          <cell r="AA172">
            <v>0</v>
          </cell>
          <cell r="AB172">
            <v>200000</v>
          </cell>
          <cell r="AC172">
            <v>0</v>
          </cell>
          <cell r="AD172">
            <v>200000</v>
          </cell>
          <cell r="AE172">
            <v>500000</v>
          </cell>
          <cell r="AF172">
            <v>0</v>
          </cell>
          <cell r="AG172">
            <v>400000</v>
          </cell>
          <cell r="AH172">
            <v>407941</v>
          </cell>
          <cell r="AI172">
            <v>0</v>
          </cell>
          <cell r="AJ172">
            <v>0</v>
          </cell>
          <cell r="AK172">
            <v>4803667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36223.554515418509</v>
          </cell>
          <cell r="AQ172">
            <v>6509206.5545154186</v>
          </cell>
          <cell r="AR172">
            <v>25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905589</v>
          </cell>
          <cell r="AY172">
            <v>7414795.5545154186</v>
          </cell>
          <cell r="AZ172">
            <v>527415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K172">
            <v>6887381</v>
          </cell>
          <cell r="BN172">
            <v>0</v>
          </cell>
          <cell r="BO172">
            <v>7212932.463105727</v>
          </cell>
          <cell r="BP172">
            <v>-4314482.536894273</v>
          </cell>
          <cell r="BQ172" t="str">
            <v>050158450256</v>
          </cell>
          <cell r="BR172" t="str">
            <v>Active</v>
          </cell>
          <cell r="BS172" t="str">
            <v>Female</v>
          </cell>
          <cell r="BT172" t="str">
            <v/>
          </cell>
          <cell r="BU172">
            <v>0</v>
          </cell>
          <cell r="BV172">
            <v>0</v>
          </cell>
          <cell r="BW172">
            <v>100000</v>
          </cell>
        </row>
        <row r="173">
          <cell r="C173" t="str">
            <v>C16480</v>
          </cell>
          <cell r="D173" t="str">
            <v>Thị P Lướt</v>
          </cell>
          <cell r="E173">
            <v>45715</v>
          </cell>
          <cell r="F173" t="str">
            <v>P6 - DR/Rigid Assembly</v>
          </cell>
          <cell r="G173" t="str">
            <v>FACTORY A</v>
          </cell>
          <cell r="H173" t="str">
            <v>Normal worker</v>
          </cell>
          <cell r="I173" t="str">
            <v/>
          </cell>
          <cell r="J173" t="str">
            <v/>
          </cell>
          <cell r="K173">
            <v>5023000</v>
          </cell>
          <cell r="L173">
            <v>0</v>
          </cell>
          <cell r="M173">
            <v>0</v>
          </cell>
          <cell r="N173">
            <v>0</v>
          </cell>
          <cell r="O173">
            <v>5023000</v>
          </cell>
          <cell r="P173">
            <v>22</v>
          </cell>
          <cell r="Q173">
            <v>4250231</v>
          </cell>
          <cell r="R173">
            <v>2</v>
          </cell>
          <cell r="S173">
            <v>386385</v>
          </cell>
          <cell r="T173">
            <v>2</v>
          </cell>
          <cell r="U173">
            <v>386385</v>
          </cell>
          <cell r="V173">
            <v>193192.31818181818</v>
          </cell>
          <cell r="W173">
            <v>0</v>
          </cell>
          <cell r="X173">
            <v>0</v>
          </cell>
          <cell r="Y173">
            <v>4636616</v>
          </cell>
          <cell r="Z173">
            <v>0</v>
          </cell>
          <cell r="AA173">
            <v>0</v>
          </cell>
          <cell r="AB173">
            <v>200000</v>
          </cell>
          <cell r="AC173">
            <v>0</v>
          </cell>
          <cell r="AD173">
            <v>200000</v>
          </cell>
          <cell r="AE173">
            <v>0</v>
          </cell>
          <cell r="AF173">
            <v>0</v>
          </cell>
          <cell r="AG173">
            <v>150000</v>
          </cell>
          <cell r="AH173">
            <v>396693</v>
          </cell>
          <cell r="AI173">
            <v>0</v>
          </cell>
          <cell r="AJ173">
            <v>0</v>
          </cell>
          <cell r="AK173">
            <v>4803667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36223.559659090912</v>
          </cell>
          <cell r="AQ173">
            <v>5419532.5596590908</v>
          </cell>
          <cell r="AR173">
            <v>28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1014260</v>
          </cell>
          <cell r="AY173">
            <v>6433792.5596590908</v>
          </cell>
          <cell r="AZ173">
            <v>527415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K173">
            <v>5906378</v>
          </cell>
          <cell r="BN173">
            <v>0</v>
          </cell>
          <cell r="BO173">
            <v>6195705.6732954541</v>
          </cell>
          <cell r="BP173">
            <v>-5331709.3267045459</v>
          </cell>
          <cell r="BQ173" t="str">
            <v>059101011998</v>
          </cell>
          <cell r="BR173" t="str">
            <v>Active</v>
          </cell>
          <cell r="BS173" t="str">
            <v>Female</v>
          </cell>
          <cell r="BT173" t="str">
            <v/>
          </cell>
          <cell r="BU173">
            <v>0</v>
          </cell>
          <cell r="BV173">
            <v>0</v>
          </cell>
          <cell r="BW173">
            <v>100000</v>
          </cell>
        </row>
        <row r="174">
          <cell r="C174" t="str">
            <v>C16518</v>
          </cell>
          <cell r="D174" t="str">
            <v>Nguyễn Thị Thu Thủy</v>
          </cell>
          <cell r="E174">
            <v>45729</v>
          </cell>
          <cell r="F174" t="str">
            <v>P6 - DR/Rigid Assembly</v>
          </cell>
          <cell r="G174" t="str">
            <v>FACTORY A</v>
          </cell>
          <cell r="H174" t="str">
            <v>New worker</v>
          </cell>
          <cell r="I174" t="str">
            <v/>
          </cell>
          <cell r="J174" t="str">
            <v/>
          </cell>
          <cell r="K174">
            <v>5023000</v>
          </cell>
          <cell r="L174">
            <v>0</v>
          </cell>
          <cell r="M174">
            <v>0</v>
          </cell>
          <cell r="N174">
            <v>0</v>
          </cell>
          <cell r="O174">
            <v>5023000</v>
          </cell>
          <cell r="P174">
            <v>23</v>
          </cell>
          <cell r="Q174">
            <v>4443423</v>
          </cell>
          <cell r="R174">
            <v>3</v>
          </cell>
          <cell r="S174">
            <v>579577</v>
          </cell>
          <cell r="T174">
            <v>0</v>
          </cell>
          <cell r="U174">
            <v>0</v>
          </cell>
          <cell r="V174">
            <v>193192.30434782608</v>
          </cell>
          <cell r="W174">
            <v>0</v>
          </cell>
          <cell r="X174">
            <v>0</v>
          </cell>
          <cell r="Y174">
            <v>5023000</v>
          </cell>
          <cell r="Z174">
            <v>0</v>
          </cell>
          <cell r="AA174">
            <v>0</v>
          </cell>
          <cell r="AB174">
            <v>200000</v>
          </cell>
          <cell r="AC174">
            <v>0</v>
          </cell>
          <cell r="AD174">
            <v>200000</v>
          </cell>
          <cell r="AE174">
            <v>500000</v>
          </cell>
          <cell r="AF174">
            <v>0</v>
          </cell>
          <cell r="AG174">
            <v>400000</v>
          </cell>
          <cell r="AH174">
            <v>407495</v>
          </cell>
          <cell r="AI174">
            <v>0</v>
          </cell>
          <cell r="AJ174">
            <v>0</v>
          </cell>
          <cell r="AK174">
            <v>4858500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36223.557065217392</v>
          </cell>
          <cell r="AQ174">
            <v>6566718.5570652178</v>
          </cell>
          <cell r="AR174">
            <v>24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869365</v>
          </cell>
          <cell r="AY174">
            <v>7436083.5570652178</v>
          </cell>
          <cell r="AZ174">
            <v>512800</v>
          </cell>
          <cell r="BA174">
            <v>0</v>
          </cell>
          <cell r="BB174">
            <v>0</v>
          </cell>
          <cell r="BC174">
            <v>0</v>
          </cell>
          <cell r="BD174">
            <v>177154</v>
          </cell>
          <cell r="BK174">
            <v>6746130</v>
          </cell>
          <cell r="BN174">
            <v>0</v>
          </cell>
          <cell r="BO174">
            <v>7446295.4701086963</v>
          </cell>
          <cell r="BP174">
            <v>-4066504.5298913037</v>
          </cell>
          <cell r="BQ174" t="str">
            <v>050345900530</v>
          </cell>
          <cell r="BR174" t="str">
            <v>Active</v>
          </cell>
          <cell r="BS174" t="str">
            <v>Female</v>
          </cell>
          <cell r="BT174" t="str">
            <v/>
          </cell>
          <cell r="BU174">
            <v>0</v>
          </cell>
          <cell r="BV174">
            <v>0</v>
          </cell>
          <cell r="BW174">
            <v>300000</v>
          </cell>
        </row>
        <row r="175">
          <cell r="C175" t="str">
            <v>C16521</v>
          </cell>
          <cell r="D175" t="str">
            <v>Nguyễn Ngọc Hạnh</v>
          </cell>
          <cell r="E175">
            <v>45734</v>
          </cell>
          <cell r="F175" t="str">
            <v>P6 - DR/Rigid Assembly</v>
          </cell>
          <cell r="G175" t="str">
            <v>FACTORY A</v>
          </cell>
          <cell r="H175" t="str">
            <v>New worker</v>
          </cell>
          <cell r="I175" t="str">
            <v/>
          </cell>
          <cell r="J175" t="str">
            <v/>
          </cell>
          <cell r="K175">
            <v>4694000</v>
          </cell>
          <cell r="L175">
            <v>0</v>
          </cell>
          <cell r="M175">
            <v>0</v>
          </cell>
          <cell r="N175">
            <v>0</v>
          </cell>
          <cell r="O175">
            <v>4694000</v>
          </cell>
          <cell r="P175">
            <v>22.7</v>
          </cell>
          <cell r="Q175">
            <v>4098223</v>
          </cell>
          <cell r="R175">
            <v>3</v>
          </cell>
          <cell r="S175">
            <v>541615</v>
          </cell>
          <cell r="T175">
            <v>0.30000000000000071</v>
          </cell>
          <cell r="U175">
            <v>54162</v>
          </cell>
          <cell r="V175">
            <v>180538.45814977973</v>
          </cell>
          <cell r="W175">
            <v>0</v>
          </cell>
          <cell r="X175">
            <v>0</v>
          </cell>
          <cell r="Y175">
            <v>4639838</v>
          </cell>
          <cell r="Z175">
            <v>0</v>
          </cell>
          <cell r="AA175">
            <v>0</v>
          </cell>
          <cell r="AB175">
            <v>200000</v>
          </cell>
          <cell r="AC175">
            <v>0</v>
          </cell>
          <cell r="AD175">
            <v>200000</v>
          </cell>
          <cell r="AE175">
            <v>500000</v>
          </cell>
          <cell r="AF175">
            <v>0</v>
          </cell>
          <cell r="AG175">
            <v>400000</v>
          </cell>
          <cell r="AH175">
            <v>413702</v>
          </cell>
          <cell r="AI175">
            <v>0</v>
          </cell>
          <cell r="AJ175">
            <v>0</v>
          </cell>
          <cell r="AK175">
            <v>4694000</v>
          </cell>
          <cell r="AL175">
            <v>0</v>
          </cell>
          <cell r="AM175">
            <v>148682</v>
          </cell>
          <cell r="AN175">
            <v>0</v>
          </cell>
          <cell r="AO175">
            <v>0</v>
          </cell>
          <cell r="AP175">
            <v>33850.960903083702</v>
          </cell>
          <cell r="AQ175">
            <v>6336072.9609030839</v>
          </cell>
          <cell r="AR175">
            <v>28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947827</v>
          </cell>
          <cell r="AY175">
            <v>7283899.9609030839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K175">
            <v>7283900</v>
          </cell>
          <cell r="BN175">
            <v>0</v>
          </cell>
          <cell r="BO175">
            <v>7267957.5644273125</v>
          </cell>
          <cell r="BP175">
            <v>-3732042.4355726875</v>
          </cell>
          <cell r="BQ175" t="str">
            <v>050117176255</v>
          </cell>
          <cell r="BR175" t="str">
            <v>Active</v>
          </cell>
          <cell r="BS175" t="str">
            <v>Female</v>
          </cell>
          <cell r="BT175" t="str">
            <v/>
          </cell>
          <cell r="BU175">
            <v>0</v>
          </cell>
          <cell r="BV175">
            <v>0</v>
          </cell>
          <cell r="BW175">
            <v>300000</v>
          </cell>
        </row>
        <row r="176">
          <cell r="C176" t="str">
            <v>C16567</v>
          </cell>
          <cell r="D176" t="str">
            <v>Thị Trinh</v>
          </cell>
          <cell r="E176">
            <v>45745</v>
          </cell>
          <cell r="F176" t="str">
            <v>P6 - DR/Rigid Assembly</v>
          </cell>
          <cell r="G176" t="str">
            <v>FACTORY A</v>
          </cell>
          <cell r="H176" t="str">
            <v>New worker</v>
          </cell>
          <cell r="I176" t="str">
            <v/>
          </cell>
          <cell r="J176" t="str">
            <v/>
          </cell>
          <cell r="K176">
            <v>4694000</v>
          </cell>
          <cell r="L176">
            <v>0</v>
          </cell>
          <cell r="M176">
            <v>0</v>
          </cell>
          <cell r="N176">
            <v>0</v>
          </cell>
          <cell r="O176">
            <v>4694000</v>
          </cell>
          <cell r="P176">
            <v>22</v>
          </cell>
          <cell r="Q176">
            <v>3971846</v>
          </cell>
          <cell r="R176">
            <v>3</v>
          </cell>
          <cell r="S176">
            <v>541615</v>
          </cell>
          <cell r="T176">
            <v>1</v>
          </cell>
          <cell r="U176">
            <v>180538</v>
          </cell>
          <cell r="V176">
            <v>180538.45454545456</v>
          </cell>
          <cell r="W176">
            <v>0</v>
          </cell>
          <cell r="X176">
            <v>0</v>
          </cell>
          <cell r="Y176">
            <v>4513461</v>
          </cell>
          <cell r="Z176">
            <v>0</v>
          </cell>
          <cell r="AA176">
            <v>0</v>
          </cell>
          <cell r="AB176">
            <v>200000</v>
          </cell>
          <cell r="AC176">
            <v>0</v>
          </cell>
          <cell r="AD176">
            <v>200000</v>
          </cell>
          <cell r="AE176">
            <v>0</v>
          </cell>
          <cell r="AF176">
            <v>0</v>
          </cell>
          <cell r="AG176">
            <v>150000</v>
          </cell>
          <cell r="AH176">
            <v>287175</v>
          </cell>
          <cell r="AI176">
            <v>0</v>
          </cell>
          <cell r="AJ176">
            <v>0</v>
          </cell>
          <cell r="AK176">
            <v>4694000</v>
          </cell>
          <cell r="AL176">
            <v>0</v>
          </cell>
          <cell r="AM176">
            <v>25308</v>
          </cell>
          <cell r="AN176">
            <v>0</v>
          </cell>
          <cell r="AO176">
            <v>0</v>
          </cell>
          <cell r="AP176">
            <v>33850.960227272728</v>
          </cell>
          <cell r="AQ176">
            <v>5209794.9602272725</v>
          </cell>
          <cell r="AR176">
            <v>20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677019</v>
          </cell>
          <cell r="AY176">
            <v>5886813.9602272725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K176">
            <v>5886814</v>
          </cell>
          <cell r="BN176">
            <v>0</v>
          </cell>
          <cell r="BO176">
            <v>5961141.0965909092</v>
          </cell>
          <cell r="BP176">
            <v>-5038858.9034090908</v>
          </cell>
          <cell r="BQ176" t="str">
            <v>0359766121</v>
          </cell>
          <cell r="BR176" t="str">
            <v>Active</v>
          </cell>
          <cell r="BS176" t="str">
            <v>Female</v>
          </cell>
          <cell r="BT176" t="str">
            <v/>
          </cell>
          <cell r="BU176">
            <v>0</v>
          </cell>
          <cell r="BV176">
            <v>0</v>
          </cell>
          <cell r="BW176">
            <v>300000</v>
          </cell>
        </row>
        <row r="177">
          <cell r="C177" t="str">
            <v>C16569</v>
          </cell>
          <cell r="D177" t="str">
            <v>Điểu Thị Đăng Ly</v>
          </cell>
          <cell r="E177">
            <v>45745</v>
          </cell>
          <cell r="F177" t="str">
            <v>P6 - DR/Rigid Assembly</v>
          </cell>
          <cell r="G177" t="str">
            <v>FACTORY A</v>
          </cell>
          <cell r="H177" t="str">
            <v>New worker</v>
          </cell>
          <cell r="I177" t="str">
            <v/>
          </cell>
          <cell r="J177" t="str">
            <v/>
          </cell>
          <cell r="K177">
            <v>4694000</v>
          </cell>
          <cell r="L177">
            <v>0</v>
          </cell>
          <cell r="M177">
            <v>0</v>
          </cell>
          <cell r="N177">
            <v>0</v>
          </cell>
          <cell r="O177">
            <v>4694000</v>
          </cell>
          <cell r="P177">
            <v>23.1</v>
          </cell>
          <cell r="Q177">
            <v>4170438</v>
          </cell>
          <cell r="R177">
            <v>2</v>
          </cell>
          <cell r="S177">
            <v>361077</v>
          </cell>
          <cell r="T177">
            <v>0.89999999999999858</v>
          </cell>
          <cell r="U177">
            <v>162485</v>
          </cell>
          <cell r="V177">
            <v>180538.44155844155</v>
          </cell>
          <cell r="W177">
            <v>0</v>
          </cell>
          <cell r="X177">
            <v>0</v>
          </cell>
          <cell r="Y177">
            <v>4531515</v>
          </cell>
          <cell r="Z177">
            <v>0</v>
          </cell>
          <cell r="AA177">
            <v>0</v>
          </cell>
          <cell r="AB177">
            <v>200000</v>
          </cell>
          <cell r="AC177">
            <v>0</v>
          </cell>
          <cell r="AD177">
            <v>200000</v>
          </cell>
          <cell r="AE177">
            <v>0</v>
          </cell>
          <cell r="AF177">
            <v>0</v>
          </cell>
          <cell r="AG177">
            <v>400000</v>
          </cell>
          <cell r="AH177">
            <v>226039</v>
          </cell>
          <cell r="AI177">
            <v>0</v>
          </cell>
          <cell r="AJ177">
            <v>0</v>
          </cell>
          <cell r="AK177">
            <v>4694000</v>
          </cell>
          <cell r="AL177">
            <v>0</v>
          </cell>
          <cell r="AM177">
            <v>25307</v>
          </cell>
          <cell r="AN177">
            <v>0</v>
          </cell>
          <cell r="AO177">
            <v>0</v>
          </cell>
          <cell r="AP177">
            <v>33850.957792207788</v>
          </cell>
          <cell r="AQ177">
            <v>5416711.9577922076</v>
          </cell>
          <cell r="AR177">
            <v>20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677019</v>
          </cell>
          <cell r="AY177">
            <v>6093730.9577922076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K177">
            <v>6093731</v>
          </cell>
          <cell r="BN177">
            <v>0</v>
          </cell>
          <cell r="BO177">
            <v>6168058.0616883114</v>
          </cell>
          <cell r="BP177">
            <v>-4831941.9383116886</v>
          </cell>
          <cell r="BQ177" t="str">
            <v>050134666061</v>
          </cell>
          <cell r="BR177" t="str">
            <v>Active</v>
          </cell>
          <cell r="BS177" t="str">
            <v>Female</v>
          </cell>
          <cell r="BT177" t="str">
            <v/>
          </cell>
          <cell r="BU177">
            <v>0</v>
          </cell>
          <cell r="BV177">
            <v>0</v>
          </cell>
          <cell r="BW177">
            <v>300000</v>
          </cell>
        </row>
        <row r="178">
          <cell r="C178" t="str">
            <v>C16582</v>
          </cell>
          <cell r="D178" t="str">
            <v>Đặng Thị Thảo</v>
          </cell>
          <cell r="E178">
            <v>45750</v>
          </cell>
          <cell r="F178" t="str">
            <v>P6 - DR/Rigid Assembly</v>
          </cell>
          <cell r="G178" t="str">
            <v>FACTORY A</v>
          </cell>
          <cell r="H178" t="str">
            <v>New worker</v>
          </cell>
          <cell r="I178" t="str">
            <v/>
          </cell>
          <cell r="J178" t="str">
            <v/>
          </cell>
          <cell r="K178">
            <v>4694000</v>
          </cell>
          <cell r="L178">
            <v>0</v>
          </cell>
          <cell r="M178">
            <v>0</v>
          </cell>
          <cell r="N178">
            <v>0</v>
          </cell>
          <cell r="O178">
            <v>4694000</v>
          </cell>
          <cell r="P178">
            <v>20.9</v>
          </cell>
          <cell r="Q178">
            <v>3773254</v>
          </cell>
          <cell r="R178">
            <v>2</v>
          </cell>
          <cell r="S178">
            <v>361077</v>
          </cell>
          <cell r="T178">
            <v>3.1000000000000014</v>
          </cell>
          <cell r="U178">
            <v>559669</v>
          </cell>
          <cell r="V178">
            <v>180538.46889952154</v>
          </cell>
          <cell r="W178">
            <v>0</v>
          </cell>
          <cell r="X178">
            <v>0</v>
          </cell>
          <cell r="Y178">
            <v>4134331</v>
          </cell>
          <cell r="Z178">
            <v>0</v>
          </cell>
          <cell r="AA178">
            <v>0</v>
          </cell>
          <cell r="AB178">
            <v>176000</v>
          </cell>
          <cell r="AC178">
            <v>0</v>
          </cell>
          <cell r="AD178">
            <v>176000</v>
          </cell>
          <cell r="AE178">
            <v>440000</v>
          </cell>
          <cell r="AF178">
            <v>0</v>
          </cell>
          <cell r="AG178">
            <v>132000</v>
          </cell>
          <cell r="AH178">
            <v>287971</v>
          </cell>
          <cell r="AI178">
            <v>0</v>
          </cell>
          <cell r="AJ178">
            <v>0</v>
          </cell>
          <cell r="AK178">
            <v>4694000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33850.962918660291</v>
          </cell>
          <cell r="AQ178">
            <v>5204152.9629186606</v>
          </cell>
          <cell r="AR178">
            <v>16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541615</v>
          </cell>
          <cell r="AY178">
            <v>5745767.9629186606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K178">
            <v>5745768</v>
          </cell>
          <cell r="BN178">
            <v>0</v>
          </cell>
          <cell r="BO178">
            <v>5665229.9007177036</v>
          </cell>
          <cell r="BP178">
            <v>-5334770.0992822964</v>
          </cell>
          <cell r="BQ178" t="str">
            <v>050041500120</v>
          </cell>
          <cell r="BR178" t="str">
            <v>Active</v>
          </cell>
          <cell r="BS178" t="str">
            <v>Female</v>
          </cell>
          <cell r="BT178" t="str">
            <v/>
          </cell>
          <cell r="BU178">
            <v>0</v>
          </cell>
          <cell r="BV178">
            <v>0</v>
          </cell>
          <cell r="BW178">
            <v>100000</v>
          </cell>
        </row>
        <row r="179">
          <cell r="C179" t="str">
            <v>C16589</v>
          </cell>
          <cell r="D179" t="str">
            <v>Hồ Thị Chắc</v>
          </cell>
          <cell r="E179">
            <v>45752</v>
          </cell>
          <cell r="F179" t="str">
            <v>P6 - DR/Rigid Assembly</v>
          </cell>
          <cell r="G179" t="str">
            <v>FACTORY A</v>
          </cell>
          <cell r="H179" t="str">
            <v>New worker</v>
          </cell>
          <cell r="I179" t="str">
            <v/>
          </cell>
          <cell r="J179" t="str">
            <v/>
          </cell>
          <cell r="K179">
            <v>4694000</v>
          </cell>
          <cell r="L179">
            <v>0</v>
          </cell>
          <cell r="M179">
            <v>0</v>
          </cell>
          <cell r="N179">
            <v>0</v>
          </cell>
          <cell r="O179">
            <v>4694000</v>
          </cell>
          <cell r="P179">
            <v>18.100000000000001</v>
          </cell>
          <cell r="Q179">
            <v>3267746</v>
          </cell>
          <cell r="R179">
            <v>2</v>
          </cell>
          <cell r="S179">
            <v>361077</v>
          </cell>
          <cell r="T179">
            <v>5.8999999999999986</v>
          </cell>
          <cell r="U179">
            <v>1065177</v>
          </cell>
          <cell r="V179">
            <v>180538.45303867402</v>
          </cell>
          <cell r="W179">
            <v>0</v>
          </cell>
          <cell r="X179">
            <v>0</v>
          </cell>
          <cell r="Y179">
            <v>3628823</v>
          </cell>
          <cell r="Z179">
            <v>0</v>
          </cell>
          <cell r="AA179">
            <v>0</v>
          </cell>
          <cell r="AB179">
            <v>155000</v>
          </cell>
          <cell r="AC179">
            <v>0</v>
          </cell>
          <cell r="AD179">
            <v>155000</v>
          </cell>
          <cell r="AE179">
            <v>387000</v>
          </cell>
          <cell r="AF179">
            <v>0</v>
          </cell>
          <cell r="AG179">
            <v>116000</v>
          </cell>
          <cell r="AH179">
            <v>0</v>
          </cell>
          <cell r="AI179">
            <v>0</v>
          </cell>
          <cell r="AJ179">
            <v>0</v>
          </cell>
          <cell r="AK179">
            <v>4694000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33850.959944751376</v>
          </cell>
          <cell r="AQ179">
            <v>4320673.9599447511</v>
          </cell>
          <cell r="AR179">
            <v>20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677019</v>
          </cell>
          <cell r="AY179">
            <v>4997692.9599447511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K179">
            <v>4997693</v>
          </cell>
          <cell r="BN179">
            <v>0</v>
          </cell>
          <cell r="BO179">
            <v>4872020.0925414357</v>
          </cell>
          <cell r="BP179">
            <v>-6127979.9074585643</v>
          </cell>
          <cell r="BQ179" t="str">
            <v>056509091995</v>
          </cell>
          <cell r="BR179" t="str">
            <v>Active</v>
          </cell>
          <cell r="BS179" t="str">
            <v>Female</v>
          </cell>
          <cell r="BT179" t="str">
            <v/>
          </cell>
          <cell r="BU179">
            <v>0</v>
          </cell>
          <cell r="BV179">
            <v>0</v>
          </cell>
          <cell r="BW179">
            <v>100000</v>
          </cell>
        </row>
        <row r="180">
          <cell r="C180" t="str">
            <v>C16602</v>
          </cell>
          <cell r="D180" t="str">
            <v>Hồ Thị Thảo Vy</v>
          </cell>
          <cell r="E180">
            <v>45762</v>
          </cell>
          <cell r="F180" t="str">
            <v>P6 - DR/Rigid Assembly</v>
          </cell>
          <cell r="G180" t="str">
            <v>FACTORY A</v>
          </cell>
          <cell r="H180" t="str">
            <v>New worker</v>
          </cell>
          <cell r="I180" t="str">
            <v/>
          </cell>
          <cell r="J180" t="str">
            <v/>
          </cell>
          <cell r="K180">
            <v>4694000</v>
          </cell>
          <cell r="L180">
            <v>0</v>
          </cell>
          <cell r="M180">
            <v>0</v>
          </cell>
          <cell r="N180">
            <v>0</v>
          </cell>
          <cell r="O180">
            <v>4694000</v>
          </cell>
          <cell r="P180">
            <v>10.6</v>
          </cell>
          <cell r="Q180">
            <v>1913708</v>
          </cell>
          <cell r="R180">
            <v>1</v>
          </cell>
          <cell r="S180">
            <v>180538</v>
          </cell>
          <cell r="T180">
            <v>14.4</v>
          </cell>
          <cell r="U180">
            <v>2599754</v>
          </cell>
          <cell r="V180">
            <v>180538.49056603774</v>
          </cell>
          <cell r="W180">
            <v>0</v>
          </cell>
          <cell r="X180">
            <v>0</v>
          </cell>
          <cell r="Y180">
            <v>2094246</v>
          </cell>
          <cell r="Z180">
            <v>0</v>
          </cell>
          <cell r="AA180">
            <v>0</v>
          </cell>
          <cell r="AB180">
            <v>89000</v>
          </cell>
          <cell r="AC180">
            <v>0</v>
          </cell>
          <cell r="AD180">
            <v>89000</v>
          </cell>
          <cell r="AE180">
            <v>223000</v>
          </cell>
          <cell r="AF180">
            <v>0</v>
          </cell>
          <cell r="AG180">
            <v>67000</v>
          </cell>
          <cell r="AH180">
            <v>0</v>
          </cell>
          <cell r="AI180">
            <v>0</v>
          </cell>
          <cell r="AJ180">
            <v>0</v>
          </cell>
          <cell r="AK180">
            <v>4694000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2473246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2473246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K180">
            <v>2473246</v>
          </cell>
          <cell r="BN180">
            <v>0</v>
          </cell>
          <cell r="BO180">
            <v>2473246</v>
          </cell>
          <cell r="BP180">
            <v>-8526754</v>
          </cell>
          <cell r="BQ180" t="str">
            <v>051127092005</v>
          </cell>
          <cell r="BR180" t="str">
            <v>Active</v>
          </cell>
          <cell r="BS180" t="str">
            <v>Female</v>
          </cell>
          <cell r="BT180" t="str">
            <v/>
          </cell>
          <cell r="BU180">
            <v>0</v>
          </cell>
          <cell r="BV180">
            <v>0</v>
          </cell>
          <cell r="BW180">
            <v>0</v>
          </cell>
        </row>
        <row r="181">
          <cell r="C181" t="str">
            <v>C16604</v>
          </cell>
          <cell r="D181" t="str">
            <v>Nguyễn Võ Kim Quyên</v>
          </cell>
          <cell r="E181">
            <v>45762</v>
          </cell>
          <cell r="F181" t="str">
            <v>P6 - DR/Rigid Assembly</v>
          </cell>
          <cell r="G181" t="str">
            <v>FACTORY A</v>
          </cell>
          <cell r="H181" t="str">
            <v>New worker</v>
          </cell>
          <cell r="I181" t="str">
            <v/>
          </cell>
          <cell r="J181" t="str">
            <v/>
          </cell>
          <cell r="K181">
            <v>4694000</v>
          </cell>
          <cell r="L181">
            <v>0</v>
          </cell>
          <cell r="M181">
            <v>0</v>
          </cell>
          <cell r="N181">
            <v>0</v>
          </cell>
          <cell r="O181">
            <v>4694000</v>
          </cell>
          <cell r="P181">
            <v>12.7</v>
          </cell>
          <cell r="Q181">
            <v>2292838</v>
          </cell>
          <cell r="R181">
            <v>1</v>
          </cell>
          <cell r="S181">
            <v>180538</v>
          </cell>
          <cell r="T181">
            <v>12.3</v>
          </cell>
          <cell r="U181">
            <v>2220623</v>
          </cell>
          <cell r="V181">
            <v>180538.42519685041</v>
          </cell>
          <cell r="W181">
            <v>0</v>
          </cell>
          <cell r="X181">
            <v>0</v>
          </cell>
          <cell r="Y181">
            <v>2473376</v>
          </cell>
          <cell r="Z181">
            <v>0</v>
          </cell>
          <cell r="AA181">
            <v>0</v>
          </cell>
          <cell r="AB181">
            <v>105000</v>
          </cell>
          <cell r="AC181">
            <v>0</v>
          </cell>
          <cell r="AD181">
            <v>105000</v>
          </cell>
          <cell r="AE181">
            <v>263000</v>
          </cell>
          <cell r="AF181">
            <v>0</v>
          </cell>
          <cell r="AG181">
            <v>79000</v>
          </cell>
          <cell r="AH181">
            <v>0</v>
          </cell>
          <cell r="AI181">
            <v>0</v>
          </cell>
          <cell r="AJ181">
            <v>0</v>
          </cell>
          <cell r="AK181">
            <v>4694000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33850.95472440945</v>
          </cell>
          <cell r="AQ181">
            <v>2954226.9547244096</v>
          </cell>
          <cell r="AR181">
            <v>4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135404</v>
          </cell>
          <cell r="AY181">
            <v>3089630.9547244096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K181">
            <v>3089631</v>
          </cell>
          <cell r="BN181">
            <v>0</v>
          </cell>
          <cell r="BO181">
            <v>3144496.167322835</v>
          </cell>
          <cell r="BP181">
            <v>-7855503.832677165</v>
          </cell>
          <cell r="BQ181" t="str">
            <v>050156212811</v>
          </cell>
          <cell r="BR181" t="str">
            <v>Active</v>
          </cell>
          <cell r="BS181" t="str">
            <v>Female</v>
          </cell>
          <cell r="BT181" t="str">
            <v/>
          </cell>
          <cell r="BU181">
            <v>0</v>
          </cell>
          <cell r="BV181">
            <v>0</v>
          </cell>
          <cell r="BW181">
            <v>100000</v>
          </cell>
        </row>
        <row r="182">
          <cell r="C182" t="str">
            <v>C16628</v>
          </cell>
          <cell r="D182" t="str">
            <v>Vương Phụng</v>
          </cell>
          <cell r="E182">
            <v>45771</v>
          </cell>
          <cell r="F182" t="str">
            <v>P6 - DR/Rigid Assembly</v>
          </cell>
          <cell r="G182" t="str">
            <v>FACTORY A</v>
          </cell>
          <cell r="H182" t="str">
            <v>New worker</v>
          </cell>
          <cell r="I182" t="str">
            <v/>
          </cell>
          <cell r="J182" t="str">
            <v/>
          </cell>
          <cell r="K182">
            <v>4694000</v>
          </cell>
          <cell r="L182">
            <v>0</v>
          </cell>
          <cell r="M182">
            <v>0</v>
          </cell>
          <cell r="N182">
            <v>0</v>
          </cell>
          <cell r="O182">
            <v>4694000</v>
          </cell>
          <cell r="P182">
            <v>5</v>
          </cell>
          <cell r="Q182">
            <v>902692</v>
          </cell>
          <cell r="R182">
            <v>1</v>
          </cell>
          <cell r="S182">
            <v>180538</v>
          </cell>
          <cell r="T182">
            <v>20</v>
          </cell>
          <cell r="U182">
            <v>3610769</v>
          </cell>
          <cell r="V182">
            <v>180538.4</v>
          </cell>
          <cell r="W182">
            <v>0</v>
          </cell>
          <cell r="X182">
            <v>0</v>
          </cell>
          <cell r="Y182">
            <v>1083230</v>
          </cell>
          <cell r="Z182">
            <v>0</v>
          </cell>
          <cell r="AA182">
            <v>0</v>
          </cell>
          <cell r="AB182">
            <v>46000</v>
          </cell>
          <cell r="AC182">
            <v>0</v>
          </cell>
          <cell r="AD182">
            <v>46000</v>
          </cell>
          <cell r="AE182">
            <v>115000</v>
          </cell>
          <cell r="AF182">
            <v>0</v>
          </cell>
          <cell r="AG182">
            <v>35000</v>
          </cell>
          <cell r="AH182">
            <v>0</v>
          </cell>
          <cell r="AI182">
            <v>0</v>
          </cell>
          <cell r="AJ182">
            <v>0</v>
          </cell>
          <cell r="AK182">
            <v>4694000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1279230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1279230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K182">
            <v>1279230</v>
          </cell>
          <cell r="BN182">
            <v>0</v>
          </cell>
          <cell r="BO182">
            <v>1379230</v>
          </cell>
          <cell r="BP182">
            <v>-9620770</v>
          </cell>
          <cell r="BQ182" t="str">
            <v>050072373445</v>
          </cell>
          <cell r="BR182" t="str">
            <v>Active</v>
          </cell>
          <cell r="BS182" t="str">
            <v>Female</v>
          </cell>
          <cell r="BT182" t="str">
            <v/>
          </cell>
          <cell r="BU182">
            <v>0</v>
          </cell>
          <cell r="BV182">
            <v>0</v>
          </cell>
          <cell r="BW182">
            <v>100000</v>
          </cell>
        </row>
        <row r="183">
          <cell r="C183" t="str">
            <v>C2007</v>
          </cell>
          <cell r="D183" t="str">
            <v>Chu Thị Lan Hương</v>
          </cell>
          <cell r="E183">
            <v>39973</v>
          </cell>
          <cell r="F183" t="str">
            <v>P6 - DR/Rigid Assembly</v>
          </cell>
          <cell r="G183" t="str">
            <v>FACTORY A</v>
          </cell>
          <cell r="H183" t="str">
            <v>Normal Worker</v>
          </cell>
          <cell r="I183" t="str">
            <v/>
          </cell>
          <cell r="J183" t="str">
            <v/>
          </cell>
          <cell r="K183">
            <v>5931000</v>
          </cell>
          <cell r="L183">
            <v>0</v>
          </cell>
          <cell r="M183">
            <v>0</v>
          </cell>
          <cell r="N183">
            <v>0</v>
          </cell>
          <cell r="O183">
            <v>5931000</v>
          </cell>
          <cell r="P183">
            <v>24</v>
          </cell>
          <cell r="Q183">
            <v>5474769</v>
          </cell>
          <cell r="R183">
            <v>2</v>
          </cell>
          <cell r="S183">
            <v>456231</v>
          </cell>
          <cell r="T183">
            <v>0</v>
          </cell>
          <cell r="U183">
            <v>0</v>
          </cell>
          <cell r="V183">
            <v>228115.375</v>
          </cell>
          <cell r="W183">
            <v>0</v>
          </cell>
          <cell r="X183">
            <v>0</v>
          </cell>
          <cell r="Y183">
            <v>5931000</v>
          </cell>
          <cell r="Z183">
            <v>0</v>
          </cell>
          <cell r="AA183">
            <v>0</v>
          </cell>
          <cell r="AB183">
            <v>200000</v>
          </cell>
          <cell r="AC183">
            <v>0</v>
          </cell>
          <cell r="AD183">
            <v>200000</v>
          </cell>
          <cell r="AE183">
            <v>500000</v>
          </cell>
          <cell r="AF183">
            <v>0</v>
          </cell>
          <cell r="AG183">
            <v>400000</v>
          </cell>
          <cell r="AH183">
            <v>427917</v>
          </cell>
          <cell r="AI183">
            <v>0</v>
          </cell>
          <cell r="AJ183">
            <v>0</v>
          </cell>
          <cell r="AK183">
            <v>5931000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42771.6328125</v>
          </cell>
          <cell r="AQ183">
            <v>7501688.6328125</v>
          </cell>
          <cell r="AR183">
            <v>28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1197606</v>
          </cell>
          <cell r="AY183">
            <v>8699294.6328125</v>
          </cell>
          <cell r="AZ183">
            <v>622755</v>
          </cell>
          <cell r="BA183">
            <v>44100</v>
          </cell>
          <cell r="BB183">
            <v>0</v>
          </cell>
          <cell r="BC183">
            <v>0</v>
          </cell>
          <cell r="BD183">
            <v>0</v>
          </cell>
          <cell r="BK183">
            <v>8032440</v>
          </cell>
          <cell r="BN183">
            <v>2</v>
          </cell>
          <cell r="BO183">
            <v>8400092.4453125</v>
          </cell>
          <cell r="BP183">
            <v>-12022662.5546875</v>
          </cell>
          <cell r="BQ183" t="str">
            <v>050040933041</v>
          </cell>
          <cell r="BR183" t="str">
            <v>Active</v>
          </cell>
          <cell r="BS183" t="str">
            <v>Female</v>
          </cell>
          <cell r="BT183" t="str">
            <v/>
          </cell>
          <cell r="BU183">
            <v>0</v>
          </cell>
          <cell r="BV183">
            <v>0</v>
          </cell>
          <cell r="BW183">
            <v>100000</v>
          </cell>
        </row>
        <row r="184">
          <cell r="C184" t="str">
            <v>C2328</v>
          </cell>
          <cell r="D184" t="str">
            <v>Trần Thị Thanh Tâm</v>
          </cell>
          <cell r="E184">
            <v>40233</v>
          </cell>
          <cell r="F184" t="str">
            <v>P6 - DR/Rigid Assembly</v>
          </cell>
          <cell r="G184" t="str">
            <v>FACTORY A</v>
          </cell>
          <cell r="H184" t="str">
            <v>Semi Machine operator</v>
          </cell>
          <cell r="I184" t="str">
            <v/>
          </cell>
          <cell r="J184" t="str">
            <v/>
          </cell>
          <cell r="K184">
            <v>5931000</v>
          </cell>
          <cell r="L184">
            <v>400000</v>
          </cell>
          <cell r="M184">
            <v>0</v>
          </cell>
          <cell r="N184">
            <v>0</v>
          </cell>
          <cell r="O184">
            <v>6331000</v>
          </cell>
          <cell r="P184">
            <v>23.9</v>
          </cell>
          <cell r="Q184">
            <v>5819650</v>
          </cell>
          <cell r="R184">
            <v>2</v>
          </cell>
          <cell r="S184">
            <v>487000</v>
          </cell>
          <cell r="T184">
            <v>0.10000000000000142</v>
          </cell>
          <cell r="U184">
            <v>24350</v>
          </cell>
          <cell r="V184">
            <v>243500</v>
          </cell>
          <cell r="W184">
            <v>0</v>
          </cell>
          <cell r="X184">
            <v>0</v>
          </cell>
          <cell r="Y184">
            <v>6306650</v>
          </cell>
          <cell r="Z184">
            <v>0</v>
          </cell>
          <cell r="AA184">
            <v>0</v>
          </cell>
          <cell r="AB184">
            <v>200000</v>
          </cell>
          <cell r="AC184">
            <v>0</v>
          </cell>
          <cell r="AD184">
            <v>200000</v>
          </cell>
          <cell r="AE184">
            <v>500000</v>
          </cell>
          <cell r="AF184">
            <v>0</v>
          </cell>
          <cell r="AG184">
            <v>400000</v>
          </cell>
          <cell r="AH184">
            <v>427917</v>
          </cell>
          <cell r="AI184">
            <v>0</v>
          </cell>
          <cell r="AJ184">
            <v>0</v>
          </cell>
          <cell r="AK184">
            <v>6331000</v>
          </cell>
          <cell r="AL184">
            <v>100000</v>
          </cell>
          <cell r="AM184">
            <v>0</v>
          </cell>
          <cell r="AN184">
            <v>0</v>
          </cell>
          <cell r="AO184">
            <v>0</v>
          </cell>
          <cell r="AP184">
            <v>45656.25</v>
          </cell>
          <cell r="AQ184">
            <v>7980223.25</v>
          </cell>
          <cell r="AR184">
            <v>28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1278375</v>
          </cell>
          <cell r="AY184">
            <v>9258598.25</v>
          </cell>
          <cell r="AZ184">
            <v>664755</v>
          </cell>
          <cell r="BA184">
            <v>44100</v>
          </cell>
          <cell r="BB184">
            <v>0</v>
          </cell>
          <cell r="BC184">
            <v>0</v>
          </cell>
          <cell r="BD184">
            <v>0</v>
          </cell>
          <cell r="BK184">
            <v>8549743</v>
          </cell>
          <cell r="BN184">
            <v>1</v>
          </cell>
          <cell r="BO184">
            <v>8932473.25</v>
          </cell>
          <cell r="BP184">
            <v>-7132281.75</v>
          </cell>
          <cell r="BQ184" t="str">
            <v>050040935336</v>
          </cell>
          <cell r="BR184" t="str">
            <v>Active</v>
          </cell>
          <cell r="BS184" t="str">
            <v>Female</v>
          </cell>
          <cell r="BT184" t="str">
            <v/>
          </cell>
          <cell r="BU184">
            <v>0</v>
          </cell>
          <cell r="BV184">
            <v>0</v>
          </cell>
          <cell r="BW184">
            <v>100000</v>
          </cell>
        </row>
        <row r="185">
          <cell r="C185" t="str">
            <v>C3425</v>
          </cell>
          <cell r="D185" t="str">
            <v>Nguyễn Thị Phương</v>
          </cell>
          <cell r="E185">
            <v>40591</v>
          </cell>
          <cell r="F185" t="str">
            <v>P6 - DR/Rigid Assembly</v>
          </cell>
          <cell r="G185" t="str">
            <v>FACTORY A</v>
          </cell>
          <cell r="H185" t="str">
            <v>Semi Machine operator</v>
          </cell>
          <cell r="I185" t="str">
            <v/>
          </cell>
          <cell r="J185" t="str">
            <v/>
          </cell>
          <cell r="K185">
            <v>5931000</v>
          </cell>
          <cell r="L185">
            <v>400000</v>
          </cell>
          <cell r="M185">
            <v>0</v>
          </cell>
          <cell r="N185">
            <v>0</v>
          </cell>
          <cell r="O185">
            <v>6331000</v>
          </cell>
          <cell r="P185">
            <v>24</v>
          </cell>
          <cell r="Q185">
            <v>5844000</v>
          </cell>
          <cell r="R185">
            <v>2</v>
          </cell>
          <cell r="S185">
            <v>487000</v>
          </cell>
          <cell r="T185">
            <v>0</v>
          </cell>
          <cell r="U185">
            <v>0</v>
          </cell>
          <cell r="V185">
            <v>243500</v>
          </cell>
          <cell r="W185">
            <v>0</v>
          </cell>
          <cell r="X185">
            <v>0</v>
          </cell>
          <cell r="Y185">
            <v>6331000</v>
          </cell>
          <cell r="Z185">
            <v>0</v>
          </cell>
          <cell r="AA185">
            <v>0</v>
          </cell>
          <cell r="AB185">
            <v>200000</v>
          </cell>
          <cell r="AC185">
            <v>0</v>
          </cell>
          <cell r="AD185">
            <v>200000</v>
          </cell>
          <cell r="AE185">
            <v>500000</v>
          </cell>
          <cell r="AF185">
            <v>0</v>
          </cell>
          <cell r="AG185">
            <v>400000</v>
          </cell>
          <cell r="AH185">
            <v>429671</v>
          </cell>
          <cell r="AI185">
            <v>0</v>
          </cell>
          <cell r="AJ185">
            <v>0</v>
          </cell>
          <cell r="AK185">
            <v>6331000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45656.25</v>
          </cell>
          <cell r="AQ185">
            <v>7906327.25</v>
          </cell>
          <cell r="AR185">
            <v>28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1278375</v>
          </cell>
          <cell r="AY185">
            <v>9184702.25</v>
          </cell>
          <cell r="AZ185">
            <v>664755</v>
          </cell>
          <cell r="BA185">
            <v>44100</v>
          </cell>
          <cell r="BB185">
            <v>0</v>
          </cell>
          <cell r="BC185">
            <v>0</v>
          </cell>
          <cell r="BD185">
            <v>0</v>
          </cell>
          <cell r="BK185">
            <v>8475847</v>
          </cell>
          <cell r="BN185">
            <v>0</v>
          </cell>
          <cell r="BO185">
            <v>8858577.25</v>
          </cell>
          <cell r="BP185">
            <v>-2806177.75</v>
          </cell>
          <cell r="BQ185" t="str">
            <v>050040998559</v>
          </cell>
          <cell r="BR185" t="str">
            <v>Active</v>
          </cell>
          <cell r="BS185" t="str">
            <v>Female</v>
          </cell>
          <cell r="BT185" t="str">
            <v/>
          </cell>
          <cell r="BU185">
            <v>0</v>
          </cell>
          <cell r="BV185">
            <v>0</v>
          </cell>
          <cell r="BW185">
            <v>100000</v>
          </cell>
        </row>
        <row r="186">
          <cell r="C186" t="str">
            <v>C5164</v>
          </cell>
          <cell r="D186" t="str">
            <v>Ngô Thị Luyến</v>
          </cell>
          <cell r="E186">
            <v>41165</v>
          </cell>
          <cell r="F186" t="str">
            <v>P6 - DR/Rigid Assembly</v>
          </cell>
          <cell r="G186" t="str">
            <v>FACTORY A</v>
          </cell>
          <cell r="H186" t="str">
            <v>Box team leader</v>
          </cell>
          <cell r="I186" t="str">
            <v/>
          </cell>
          <cell r="J186" t="str">
            <v/>
          </cell>
          <cell r="K186">
            <v>5931000</v>
          </cell>
          <cell r="L186">
            <v>700000</v>
          </cell>
          <cell r="M186">
            <v>0</v>
          </cell>
          <cell r="N186">
            <v>0</v>
          </cell>
          <cell r="O186">
            <v>6631000</v>
          </cell>
          <cell r="P186">
            <v>24</v>
          </cell>
          <cell r="Q186">
            <v>6120923</v>
          </cell>
          <cell r="R186">
            <v>2</v>
          </cell>
          <cell r="S186">
            <v>510077</v>
          </cell>
          <cell r="T186">
            <v>0</v>
          </cell>
          <cell r="U186">
            <v>0</v>
          </cell>
          <cell r="V186">
            <v>255038.45833333334</v>
          </cell>
          <cell r="W186">
            <v>0</v>
          </cell>
          <cell r="X186">
            <v>0</v>
          </cell>
          <cell r="Y186">
            <v>6631000</v>
          </cell>
          <cell r="Z186">
            <v>0</v>
          </cell>
          <cell r="AA186">
            <v>0</v>
          </cell>
          <cell r="AB186">
            <v>200000</v>
          </cell>
          <cell r="AC186">
            <v>0</v>
          </cell>
          <cell r="AD186">
            <v>200000</v>
          </cell>
          <cell r="AE186">
            <v>500000</v>
          </cell>
          <cell r="AF186">
            <v>0</v>
          </cell>
          <cell r="AG186">
            <v>400000</v>
          </cell>
          <cell r="AH186">
            <v>397614</v>
          </cell>
          <cell r="AI186">
            <v>0</v>
          </cell>
          <cell r="AJ186">
            <v>0</v>
          </cell>
          <cell r="AK186">
            <v>6597667</v>
          </cell>
          <cell r="AL186">
            <v>200000</v>
          </cell>
          <cell r="AM186">
            <v>0</v>
          </cell>
          <cell r="AN186">
            <v>0</v>
          </cell>
          <cell r="AO186">
            <v>0</v>
          </cell>
          <cell r="AP186">
            <v>47819.7109375</v>
          </cell>
          <cell r="AQ186">
            <v>8376433.7109375</v>
          </cell>
          <cell r="AR186">
            <v>28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1338952</v>
          </cell>
          <cell r="AY186">
            <v>9715385.7109375</v>
          </cell>
          <cell r="AZ186">
            <v>696255</v>
          </cell>
          <cell r="BA186">
            <v>44100</v>
          </cell>
          <cell r="BB186">
            <v>0</v>
          </cell>
          <cell r="BC186">
            <v>0</v>
          </cell>
          <cell r="BD186">
            <v>0</v>
          </cell>
          <cell r="BK186">
            <v>8975031</v>
          </cell>
          <cell r="BN186">
            <v>0</v>
          </cell>
          <cell r="BO186">
            <v>9369068.315104166</v>
          </cell>
          <cell r="BP186">
            <v>-2327186.684895834</v>
          </cell>
          <cell r="BQ186" t="str">
            <v>050040935239</v>
          </cell>
          <cell r="BR186" t="str">
            <v>Active</v>
          </cell>
          <cell r="BS186" t="str">
            <v>Female</v>
          </cell>
          <cell r="BT186" t="str">
            <v/>
          </cell>
          <cell r="BU186">
            <v>0</v>
          </cell>
          <cell r="BV186">
            <v>0</v>
          </cell>
          <cell r="BW186">
            <v>100000</v>
          </cell>
        </row>
        <row r="187">
          <cell r="C187" t="str">
            <v>C5337</v>
          </cell>
          <cell r="D187" t="str">
            <v>Nguyễn Thị Lượng</v>
          </cell>
          <cell r="E187">
            <v>41263</v>
          </cell>
          <cell r="F187" t="str">
            <v>P6 - DR/Rigid Assembly</v>
          </cell>
          <cell r="G187" t="str">
            <v>FACTORY A</v>
          </cell>
          <cell r="H187" t="str">
            <v>Box Positioning worker</v>
          </cell>
          <cell r="I187" t="str">
            <v/>
          </cell>
          <cell r="J187" t="str">
            <v/>
          </cell>
          <cell r="K187">
            <v>5931000</v>
          </cell>
          <cell r="L187">
            <v>200000</v>
          </cell>
          <cell r="M187">
            <v>0</v>
          </cell>
          <cell r="N187">
            <v>0</v>
          </cell>
          <cell r="O187">
            <v>6131000</v>
          </cell>
          <cell r="P187">
            <v>21.8</v>
          </cell>
          <cell r="Q187">
            <v>5140608</v>
          </cell>
          <cell r="R187">
            <v>3</v>
          </cell>
          <cell r="S187">
            <v>707423</v>
          </cell>
          <cell r="T187">
            <v>1.1999999999999993</v>
          </cell>
          <cell r="U187">
            <v>282969</v>
          </cell>
          <cell r="V187">
            <v>235807.70642201835</v>
          </cell>
          <cell r="W187">
            <v>0</v>
          </cell>
          <cell r="X187">
            <v>0</v>
          </cell>
          <cell r="Y187">
            <v>5848031</v>
          </cell>
          <cell r="Z187">
            <v>0</v>
          </cell>
          <cell r="AA187">
            <v>0</v>
          </cell>
          <cell r="AB187">
            <v>200000</v>
          </cell>
          <cell r="AC187">
            <v>0</v>
          </cell>
          <cell r="AD187">
            <v>200000</v>
          </cell>
          <cell r="AE187">
            <v>0</v>
          </cell>
          <cell r="AF187">
            <v>0</v>
          </cell>
          <cell r="AG187">
            <v>150000</v>
          </cell>
          <cell r="AH187">
            <v>393904</v>
          </cell>
          <cell r="AI187">
            <v>0</v>
          </cell>
          <cell r="AJ187">
            <v>0</v>
          </cell>
          <cell r="AK187">
            <v>6131000</v>
          </cell>
          <cell r="AL187">
            <v>100000</v>
          </cell>
          <cell r="AM187">
            <v>0</v>
          </cell>
          <cell r="AN187">
            <v>0</v>
          </cell>
          <cell r="AO187">
            <v>0</v>
          </cell>
          <cell r="AP187">
            <v>44213.944954128441</v>
          </cell>
          <cell r="AQ187">
            <v>6736148.944954128</v>
          </cell>
          <cell r="AR187">
            <v>28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1237990</v>
          </cell>
          <cell r="AY187">
            <v>7974138.944954128</v>
          </cell>
          <cell r="AZ187">
            <v>643755</v>
          </cell>
          <cell r="BA187">
            <v>44100</v>
          </cell>
          <cell r="BB187">
            <v>0</v>
          </cell>
          <cell r="BC187">
            <v>0</v>
          </cell>
          <cell r="BD187">
            <v>0</v>
          </cell>
          <cell r="BK187">
            <v>7286284</v>
          </cell>
          <cell r="BN187">
            <v>0</v>
          </cell>
          <cell r="BO187">
            <v>7661475.9174311925</v>
          </cell>
          <cell r="BP187">
            <v>-3982279.0825688075</v>
          </cell>
          <cell r="BQ187" t="str">
            <v>050040850551</v>
          </cell>
          <cell r="BR187" t="str">
            <v>Active</v>
          </cell>
          <cell r="BS187" t="str">
            <v>Female</v>
          </cell>
          <cell r="BT187" t="str">
            <v/>
          </cell>
          <cell r="BU187">
            <v>0</v>
          </cell>
          <cell r="BV187">
            <v>0</v>
          </cell>
          <cell r="BW187">
            <v>100000</v>
          </cell>
        </row>
        <row r="188">
          <cell r="C188" t="str">
            <v>C5619</v>
          </cell>
          <cell r="D188" t="str">
            <v>Lê Thị Hiên</v>
          </cell>
          <cell r="E188">
            <v>41396</v>
          </cell>
          <cell r="F188" t="str">
            <v>P6 - DR/Rigid Assembly</v>
          </cell>
          <cell r="G188" t="str">
            <v>FACTORY A</v>
          </cell>
          <cell r="H188" t="str">
            <v>Box Positioning worker</v>
          </cell>
          <cell r="I188" t="str">
            <v/>
          </cell>
          <cell r="J188" t="str">
            <v/>
          </cell>
          <cell r="K188">
            <v>5931000</v>
          </cell>
          <cell r="L188">
            <v>200000</v>
          </cell>
          <cell r="M188">
            <v>0</v>
          </cell>
          <cell r="N188">
            <v>0</v>
          </cell>
          <cell r="O188">
            <v>6131000</v>
          </cell>
          <cell r="P188">
            <v>24</v>
          </cell>
          <cell r="Q188">
            <v>5659385</v>
          </cell>
          <cell r="R188">
            <v>2</v>
          </cell>
          <cell r="S188">
            <v>471615</v>
          </cell>
          <cell r="T188">
            <v>0</v>
          </cell>
          <cell r="U188">
            <v>0</v>
          </cell>
          <cell r="V188">
            <v>235807.70833333334</v>
          </cell>
          <cell r="W188">
            <v>0</v>
          </cell>
          <cell r="X188">
            <v>0</v>
          </cell>
          <cell r="Y188">
            <v>6131000</v>
          </cell>
          <cell r="Z188">
            <v>0</v>
          </cell>
          <cell r="AA188">
            <v>0</v>
          </cell>
          <cell r="AB188">
            <v>200000</v>
          </cell>
          <cell r="AC188">
            <v>0</v>
          </cell>
          <cell r="AD188">
            <v>200000</v>
          </cell>
          <cell r="AE188">
            <v>500000</v>
          </cell>
          <cell r="AF188">
            <v>0</v>
          </cell>
          <cell r="AG188">
            <v>400000</v>
          </cell>
          <cell r="AH188">
            <v>427917</v>
          </cell>
          <cell r="AI188">
            <v>0</v>
          </cell>
          <cell r="AJ188">
            <v>0</v>
          </cell>
          <cell r="AK188">
            <v>6131000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44213.9453125</v>
          </cell>
          <cell r="AQ188">
            <v>7703130.9453125</v>
          </cell>
          <cell r="AR188">
            <v>28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1237990</v>
          </cell>
          <cell r="AY188">
            <v>8941120.9453125</v>
          </cell>
          <cell r="AZ188">
            <v>643755</v>
          </cell>
          <cell r="BA188">
            <v>44100</v>
          </cell>
          <cell r="BB188">
            <v>0</v>
          </cell>
          <cell r="BC188">
            <v>0</v>
          </cell>
          <cell r="BD188">
            <v>0</v>
          </cell>
          <cell r="BK188">
            <v>8253266</v>
          </cell>
          <cell r="BN188">
            <v>1</v>
          </cell>
          <cell r="BO188">
            <v>8628457.924479166</v>
          </cell>
          <cell r="BP188">
            <v>-7415297.075520834</v>
          </cell>
          <cell r="BQ188" t="str">
            <v>050040935506</v>
          </cell>
          <cell r="BR188" t="str">
            <v>Active</v>
          </cell>
          <cell r="BS188" t="str">
            <v>Female</v>
          </cell>
          <cell r="BT188" t="str">
            <v/>
          </cell>
          <cell r="BU188">
            <v>0</v>
          </cell>
          <cell r="BV188">
            <v>0</v>
          </cell>
          <cell r="BW188">
            <v>100000</v>
          </cell>
        </row>
        <row r="189">
          <cell r="C189" t="str">
            <v>C5625</v>
          </cell>
          <cell r="D189" t="str">
            <v>Nguyễn Thị Ngọc Lụa</v>
          </cell>
          <cell r="E189">
            <v>41401</v>
          </cell>
          <cell r="F189" t="str">
            <v>P6 - DR/Rigid Assembly</v>
          </cell>
          <cell r="G189" t="str">
            <v>FACTORY A</v>
          </cell>
          <cell r="H189" t="str">
            <v>Normal worker</v>
          </cell>
          <cell r="I189" t="str">
            <v/>
          </cell>
          <cell r="J189" t="str">
            <v/>
          </cell>
          <cell r="K189">
            <v>5931000</v>
          </cell>
          <cell r="L189">
            <v>0</v>
          </cell>
          <cell r="M189">
            <v>0</v>
          </cell>
          <cell r="N189">
            <v>0</v>
          </cell>
          <cell r="O189">
            <v>5931000</v>
          </cell>
          <cell r="P189">
            <v>21.7</v>
          </cell>
          <cell r="Q189">
            <v>4950104</v>
          </cell>
          <cell r="R189">
            <v>3</v>
          </cell>
          <cell r="S189">
            <v>684346</v>
          </cell>
          <cell r="T189">
            <v>1.3000000000000007</v>
          </cell>
          <cell r="U189">
            <v>296550</v>
          </cell>
          <cell r="V189">
            <v>228115.39170506914</v>
          </cell>
          <cell r="W189">
            <v>0</v>
          </cell>
          <cell r="X189">
            <v>0</v>
          </cell>
          <cell r="Y189">
            <v>5634450</v>
          </cell>
          <cell r="Z189">
            <v>0</v>
          </cell>
          <cell r="AA189">
            <v>0</v>
          </cell>
          <cell r="AB189">
            <v>200000</v>
          </cell>
          <cell r="AC189">
            <v>0</v>
          </cell>
          <cell r="AD189">
            <v>200000</v>
          </cell>
          <cell r="AE189">
            <v>0</v>
          </cell>
          <cell r="AF189">
            <v>0</v>
          </cell>
          <cell r="AG189">
            <v>150000</v>
          </cell>
          <cell r="AH189">
            <v>386796</v>
          </cell>
          <cell r="AI189">
            <v>0</v>
          </cell>
          <cell r="AJ189">
            <v>0</v>
          </cell>
          <cell r="AK189">
            <v>5931000</v>
          </cell>
          <cell r="AL189">
            <v>100000</v>
          </cell>
          <cell r="AM189">
            <v>0</v>
          </cell>
          <cell r="AN189">
            <v>0</v>
          </cell>
          <cell r="AO189">
            <v>0</v>
          </cell>
          <cell r="AP189">
            <v>42771.635944700465</v>
          </cell>
          <cell r="AQ189">
            <v>6514017.6359447008</v>
          </cell>
          <cell r="AR189">
            <v>20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855433</v>
          </cell>
          <cell r="AY189">
            <v>7369450.6359447008</v>
          </cell>
          <cell r="AZ189">
            <v>622755</v>
          </cell>
          <cell r="BA189">
            <v>44100</v>
          </cell>
          <cell r="BB189">
            <v>0</v>
          </cell>
          <cell r="BC189">
            <v>0</v>
          </cell>
          <cell r="BD189">
            <v>0</v>
          </cell>
          <cell r="BK189">
            <v>6702596</v>
          </cell>
          <cell r="BN189">
            <v>0</v>
          </cell>
          <cell r="BO189">
            <v>7184306.1152073741</v>
          </cell>
          <cell r="BP189">
            <v>-4438448.8847926259</v>
          </cell>
          <cell r="BQ189" t="str">
            <v>050040935603</v>
          </cell>
          <cell r="BR189" t="str">
            <v>Active</v>
          </cell>
          <cell r="BS189" t="str">
            <v>Female</v>
          </cell>
          <cell r="BT189" t="str">
            <v/>
          </cell>
          <cell r="BU189">
            <v>0</v>
          </cell>
          <cell r="BV189">
            <v>0</v>
          </cell>
          <cell r="BW189">
            <v>100000</v>
          </cell>
        </row>
        <row r="190">
          <cell r="C190" t="str">
            <v>C5790</v>
          </cell>
          <cell r="D190" t="str">
            <v>Trần Thanh Thảo</v>
          </cell>
          <cell r="E190">
            <v>41459</v>
          </cell>
          <cell r="F190" t="str">
            <v>P6 - DR/Rigid Assembly</v>
          </cell>
          <cell r="G190" t="str">
            <v>FACTORY A</v>
          </cell>
          <cell r="H190" t="str">
            <v>Normal Worker</v>
          </cell>
          <cell r="I190" t="str">
            <v/>
          </cell>
          <cell r="J190" t="str">
            <v/>
          </cell>
          <cell r="K190">
            <v>5931000</v>
          </cell>
          <cell r="L190">
            <v>0</v>
          </cell>
          <cell r="M190">
            <v>0</v>
          </cell>
          <cell r="N190">
            <v>0</v>
          </cell>
          <cell r="O190">
            <v>5931000</v>
          </cell>
          <cell r="P190">
            <v>24</v>
          </cell>
          <cell r="Q190">
            <v>5474769</v>
          </cell>
          <cell r="R190">
            <v>2</v>
          </cell>
          <cell r="S190">
            <v>456231</v>
          </cell>
          <cell r="T190">
            <v>0</v>
          </cell>
          <cell r="U190">
            <v>0</v>
          </cell>
          <cell r="V190">
            <v>228115.375</v>
          </cell>
          <cell r="W190">
            <v>0</v>
          </cell>
          <cell r="X190">
            <v>0</v>
          </cell>
          <cell r="Y190">
            <v>5931000</v>
          </cell>
          <cell r="Z190">
            <v>0</v>
          </cell>
          <cell r="AA190">
            <v>0</v>
          </cell>
          <cell r="AB190">
            <v>200000</v>
          </cell>
          <cell r="AC190">
            <v>0</v>
          </cell>
          <cell r="AD190">
            <v>200000</v>
          </cell>
          <cell r="AE190">
            <v>500000</v>
          </cell>
          <cell r="AF190">
            <v>0</v>
          </cell>
          <cell r="AG190">
            <v>300000</v>
          </cell>
          <cell r="AH190">
            <v>327267</v>
          </cell>
          <cell r="AI190">
            <v>0</v>
          </cell>
          <cell r="AJ190">
            <v>0</v>
          </cell>
          <cell r="AK190">
            <v>5931000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42771.6328125</v>
          </cell>
          <cell r="AQ190">
            <v>7301038.6328125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7301038.6328125</v>
          </cell>
          <cell r="AZ190">
            <v>622755</v>
          </cell>
          <cell r="BA190">
            <v>44100</v>
          </cell>
          <cell r="BB190">
            <v>0</v>
          </cell>
          <cell r="BC190">
            <v>0</v>
          </cell>
          <cell r="BD190">
            <v>0</v>
          </cell>
          <cell r="BK190">
            <v>6634184</v>
          </cell>
          <cell r="BN190">
            <v>0</v>
          </cell>
          <cell r="BO190">
            <v>7401038.6328125</v>
          </cell>
          <cell r="BP190">
            <v>-4221716.3671875</v>
          </cell>
          <cell r="BQ190" t="str">
            <v>050040935115</v>
          </cell>
          <cell r="BR190" t="str">
            <v>Active</v>
          </cell>
          <cell r="BS190" t="str">
            <v>Female</v>
          </cell>
          <cell r="BT190" t="str">
            <v/>
          </cell>
          <cell r="BU190">
            <v>0</v>
          </cell>
          <cell r="BV190">
            <v>0</v>
          </cell>
          <cell r="BW190">
            <v>100000</v>
          </cell>
        </row>
        <row r="191">
          <cell r="C191" t="str">
            <v>C6162</v>
          </cell>
          <cell r="D191" t="str">
            <v>Nguyễn Thị Thanh Xuân</v>
          </cell>
          <cell r="E191">
            <v>41717</v>
          </cell>
          <cell r="F191" t="str">
            <v>P6 - DR/Rigid Assembly</v>
          </cell>
          <cell r="G191" t="str">
            <v>FACTORY A</v>
          </cell>
          <cell r="H191" t="str">
            <v>Box Positioning worker</v>
          </cell>
          <cell r="I191" t="str">
            <v/>
          </cell>
          <cell r="J191" t="str">
            <v/>
          </cell>
          <cell r="K191">
            <v>5931000</v>
          </cell>
          <cell r="L191">
            <v>200000</v>
          </cell>
          <cell r="M191">
            <v>0</v>
          </cell>
          <cell r="N191">
            <v>0</v>
          </cell>
          <cell r="O191">
            <v>6131000</v>
          </cell>
          <cell r="P191">
            <v>2</v>
          </cell>
          <cell r="Q191">
            <v>471615</v>
          </cell>
          <cell r="R191">
            <v>1</v>
          </cell>
          <cell r="S191">
            <v>235808</v>
          </cell>
          <cell r="T191">
            <v>23</v>
          </cell>
          <cell r="U191">
            <v>5423577</v>
          </cell>
          <cell r="V191">
            <v>235807.5</v>
          </cell>
          <cell r="W191">
            <v>0</v>
          </cell>
          <cell r="X191">
            <v>0</v>
          </cell>
          <cell r="Y191">
            <v>707423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6131000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707423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707423</v>
          </cell>
          <cell r="AZ191">
            <v>0</v>
          </cell>
          <cell r="BA191">
            <v>44100</v>
          </cell>
          <cell r="BB191">
            <v>0</v>
          </cell>
          <cell r="BC191">
            <v>0</v>
          </cell>
          <cell r="BD191">
            <v>0</v>
          </cell>
          <cell r="BK191">
            <v>663323</v>
          </cell>
          <cell r="BN191">
            <v>0</v>
          </cell>
          <cell r="BO191">
            <v>807423</v>
          </cell>
          <cell r="BP191">
            <v>-10192577</v>
          </cell>
          <cell r="BQ191" t="str">
            <v>050040934127</v>
          </cell>
          <cell r="BR191" t="str">
            <v>Active</v>
          </cell>
          <cell r="BS191" t="str">
            <v>Female</v>
          </cell>
          <cell r="BT191" t="str">
            <v/>
          </cell>
          <cell r="BU191">
            <v>0</v>
          </cell>
          <cell r="BV191">
            <v>0</v>
          </cell>
          <cell r="BW191">
            <v>100000</v>
          </cell>
        </row>
        <row r="192">
          <cell r="C192" t="str">
            <v>C6372</v>
          </cell>
          <cell r="D192" t="str">
            <v>Phạm Thị Thanh Trang</v>
          </cell>
          <cell r="E192">
            <v>42195</v>
          </cell>
          <cell r="F192" t="str">
            <v>P6 - DR/Rigid Assembly</v>
          </cell>
          <cell r="G192" t="str">
            <v>FACTORY A</v>
          </cell>
          <cell r="H192" t="str">
            <v>Technician worker</v>
          </cell>
          <cell r="I192" t="str">
            <v/>
          </cell>
          <cell r="J192" t="str">
            <v/>
          </cell>
          <cell r="K192">
            <v>5931000</v>
          </cell>
          <cell r="L192">
            <v>1100000</v>
          </cell>
          <cell r="M192">
            <v>0</v>
          </cell>
          <cell r="N192">
            <v>0</v>
          </cell>
          <cell r="O192">
            <v>7031000</v>
          </cell>
          <cell r="P192">
            <v>22.9</v>
          </cell>
          <cell r="Q192">
            <v>6192688</v>
          </cell>
          <cell r="R192">
            <v>3</v>
          </cell>
          <cell r="S192">
            <v>811269</v>
          </cell>
          <cell r="T192">
            <v>0.10000000000000142</v>
          </cell>
          <cell r="U192">
            <v>27042</v>
          </cell>
          <cell r="V192">
            <v>270423.05676855898</v>
          </cell>
          <cell r="W192">
            <v>0</v>
          </cell>
          <cell r="X192">
            <v>0</v>
          </cell>
          <cell r="Y192">
            <v>7003957</v>
          </cell>
          <cell r="Z192">
            <v>0</v>
          </cell>
          <cell r="AA192">
            <v>0</v>
          </cell>
          <cell r="AB192">
            <v>200000</v>
          </cell>
          <cell r="AC192">
            <v>0</v>
          </cell>
          <cell r="AD192">
            <v>200000</v>
          </cell>
          <cell r="AE192">
            <v>500000</v>
          </cell>
          <cell r="AF192">
            <v>200000</v>
          </cell>
          <cell r="AG192">
            <v>400000</v>
          </cell>
          <cell r="AH192">
            <v>566093</v>
          </cell>
          <cell r="AI192">
            <v>0</v>
          </cell>
          <cell r="AJ192">
            <v>0</v>
          </cell>
          <cell r="AK192">
            <v>7031000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50704.323144104812</v>
          </cell>
          <cell r="AQ192">
            <v>8920754.3231441043</v>
          </cell>
          <cell r="AR192">
            <v>24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1216904</v>
          </cell>
          <cell r="AY192">
            <v>10137658.323144104</v>
          </cell>
          <cell r="AZ192">
            <v>738255</v>
          </cell>
          <cell r="BA192">
            <v>44100</v>
          </cell>
          <cell r="BB192">
            <v>0</v>
          </cell>
          <cell r="BC192">
            <v>0</v>
          </cell>
          <cell r="BD192">
            <v>0</v>
          </cell>
          <cell r="BK192">
            <v>9355303</v>
          </cell>
          <cell r="BN192">
            <v>0</v>
          </cell>
          <cell r="BO192">
            <v>9832023.4934497811</v>
          </cell>
          <cell r="BP192">
            <v>-1906231.5065502189</v>
          </cell>
          <cell r="BQ192" t="str">
            <v>050040851957</v>
          </cell>
          <cell r="BR192" t="str">
            <v>Active</v>
          </cell>
          <cell r="BS192" t="str">
            <v>Female</v>
          </cell>
          <cell r="BT192" t="str">
            <v/>
          </cell>
          <cell r="BU192">
            <v>0</v>
          </cell>
          <cell r="BV192">
            <v>0</v>
          </cell>
          <cell r="BW192">
            <v>100000</v>
          </cell>
        </row>
        <row r="193">
          <cell r="C193" t="str">
            <v>C6763</v>
          </cell>
          <cell r="D193" t="str">
            <v>Nguyễn Thị Diệp Trinh</v>
          </cell>
          <cell r="E193">
            <v>42781</v>
          </cell>
          <cell r="F193" t="str">
            <v>P6 - DR/Rigid Assembly</v>
          </cell>
          <cell r="G193" t="str">
            <v>FACTORY A</v>
          </cell>
          <cell r="H193" t="str">
            <v>Box Positioning worker</v>
          </cell>
          <cell r="I193" t="str">
            <v/>
          </cell>
          <cell r="J193" t="str">
            <v/>
          </cell>
          <cell r="K193">
            <v>5931000</v>
          </cell>
          <cell r="L193">
            <v>200000</v>
          </cell>
          <cell r="M193">
            <v>0</v>
          </cell>
          <cell r="N193">
            <v>0</v>
          </cell>
          <cell r="O193">
            <v>6131000</v>
          </cell>
          <cell r="P193">
            <v>22.9</v>
          </cell>
          <cell r="Q193">
            <v>5399996</v>
          </cell>
          <cell r="R193">
            <v>3</v>
          </cell>
          <cell r="S193">
            <v>707423</v>
          </cell>
          <cell r="T193">
            <v>0.10000000000000142</v>
          </cell>
          <cell r="U193">
            <v>23581</v>
          </cell>
          <cell r="V193">
            <v>235807.68558951968</v>
          </cell>
          <cell r="W193">
            <v>0</v>
          </cell>
          <cell r="X193">
            <v>0</v>
          </cell>
          <cell r="Y193">
            <v>6107419</v>
          </cell>
          <cell r="Z193">
            <v>0</v>
          </cell>
          <cell r="AA193">
            <v>0</v>
          </cell>
          <cell r="AB193">
            <v>200000</v>
          </cell>
          <cell r="AC193">
            <v>0</v>
          </cell>
          <cell r="AD193">
            <v>200000</v>
          </cell>
          <cell r="AE193">
            <v>500000</v>
          </cell>
          <cell r="AF193">
            <v>0</v>
          </cell>
          <cell r="AG193">
            <v>400000</v>
          </cell>
          <cell r="AH193">
            <v>407480</v>
          </cell>
          <cell r="AI193">
            <v>0</v>
          </cell>
          <cell r="AJ193">
            <v>0</v>
          </cell>
          <cell r="AK193">
            <v>6214333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44213.94104803494</v>
          </cell>
          <cell r="AQ193">
            <v>7659112.9410480354</v>
          </cell>
          <cell r="AR193">
            <v>24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1061135</v>
          </cell>
          <cell r="AY193">
            <v>8720247.9410480354</v>
          </cell>
          <cell r="AZ193">
            <v>643755</v>
          </cell>
          <cell r="BA193">
            <v>44100</v>
          </cell>
          <cell r="BB193">
            <v>0</v>
          </cell>
          <cell r="BC193">
            <v>0</v>
          </cell>
          <cell r="BD193">
            <v>0</v>
          </cell>
          <cell r="BK193">
            <v>8032393</v>
          </cell>
          <cell r="BN193">
            <v>0</v>
          </cell>
          <cell r="BO193">
            <v>8466535.9978165943</v>
          </cell>
          <cell r="BP193">
            <v>-3177219.0021834057</v>
          </cell>
          <cell r="BQ193" t="str">
            <v>050059877434</v>
          </cell>
          <cell r="BR193" t="str">
            <v>Active</v>
          </cell>
          <cell r="BS193" t="str">
            <v>Female</v>
          </cell>
          <cell r="BT193" t="str">
            <v/>
          </cell>
          <cell r="BU193">
            <v>0</v>
          </cell>
          <cell r="BV193">
            <v>0</v>
          </cell>
          <cell r="BW193">
            <v>100000</v>
          </cell>
        </row>
        <row r="194">
          <cell r="C194" t="str">
            <v>C6889</v>
          </cell>
          <cell r="D194" t="str">
            <v>Thị Yến</v>
          </cell>
          <cell r="E194">
            <v>42781</v>
          </cell>
          <cell r="F194" t="str">
            <v>P6 - DR/Rigid Assembly</v>
          </cell>
          <cell r="G194" t="str">
            <v>FACTORY A</v>
          </cell>
          <cell r="H194" t="str">
            <v>Inspection worker</v>
          </cell>
          <cell r="I194" t="str">
            <v/>
          </cell>
          <cell r="J194" t="str">
            <v/>
          </cell>
          <cell r="K194">
            <v>5931000</v>
          </cell>
          <cell r="L194">
            <v>300000</v>
          </cell>
          <cell r="M194">
            <v>0</v>
          </cell>
          <cell r="N194">
            <v>0</v>
          </cell>
          <cell r="O194">
            <v>6231000</v>
          </cell>
          <cell r="P194">
            <v>24</v>
          </cell>
          <cell r="Q194">
            <v>5751692</v>
          </cell>
          <cell r="R194">
            <v>2</v>
          </cell>
          <cell r="S194">
            <v>479308</v>
          </cell>
          <cell r="T194">
            <v>0</v>
          </cell>
          <cell r="U194">
            <v>0</v>
          </cell>
          <cell r="V194">
            <v>239653.83333333334</v>
          </cell>
          <cell r="W194">
            <v>0</v>
          </cell>
          <cell r="X194">
            <v>0</v>
          </cell>
          <cell r="Y194">
            <v>6231000</v>
          </cell>
          <cell r="Z194">
            <v>0</v>
          </cell>
          <cell r="AA194">
            <v>0</v>
          </cell>
          <cell r="AB194">
            <v>200000</v>
          </cell>
          <cell r="AC194">
            <v>0</v>
          </cell>
          <cell r="AD194">
            <v>200000</v>
          </cell>
          <cell r="AE194">
            <v>500000</v>
          </cell>
          <cell r="AF194">
            <v>0</v>
          </cell>
          <cell r="AG194">
            <v>400000</v>
          </cell>
          <cell r="AH194">
            <v>427917</v>
          </cell>
          <cell r="AI194">
            <v>0</v>
          </cell>
          <cell r="AJ194">
            <v>0</v>
          </cell>
          <cell r="AK194">
            <v>6231000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44935.09375</v>
          </cell>
          <cell r="AQ194">
            <v>7803852.09375</v>
          </cell>
          <cell r="AR194">
            <v>28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1258183</v>
          </cell>
          <cell r="AY194">
            <v>9062035.09375</v>
          </cell>
          <cell r="AZ194">
            <v>654255</v>
          </cell>
          <cell r="BA194">
            <v>44100</v>
          </cell>
          <cell r="BB194">
            <v>0</v>
          </cell>
          <cell r="BC194">
            <v>0</v>
          </cell>
          <cell r="BD194">
            <v>0</v>
          </cell>
          <cell r="BK194">
            <v>8363680</v>
          </cell>
          <cell r="BN194">
            <v>0</v>
          </cell>
          <cell r="BO194">
            <v>8742640.510416666</v>
          </cell>
          <cell r="BP194">
            <v>-2911614.489583334</v>
          </cell>
          <cell r="BQ194" t="str">
            <v>050075311971</v>
          </cell>
          <cell r="BR194" t="str">
            <v>Active</v>
          </cell>
          <cell r="BS194" t="str">
            <v>Female</v>
          </cell>
          <cell r="BT194" t="str">
            <v/>
          </cell>
          <cell r="BU194">
            <v>0</v>
          </cell>
          <cell r="BV194">
            <v>0</v>
          </cell>
          <cell r="BW194">
            <v>100000</v>
          </cell>
        </row>
        <row r="195">
          <cell r="C195" t="str">
            <v>C7256</v>
          </cell>
          <cell r="D195" t="str">
            <v>Trần Văn Tưởng</v>
          </cell>
          <cell r="E195">
            <v>43200</v>
          </cell>
          <cell r="F195" t="str">
            <v>P6 - DR/Rigid Assembly</v>
          </cell>
          <cell r="G195" t="str">
            <v>FACTORY A</v>
          </cell>
          <cell r="H195" t="str">
            <v>Normal Worker</v>
          </cell>
          <cell r="I195" t="str">
            <v/>
          </cell>
          <cell r="J195" t="str">
            <v/>
          </cell>
          <cell r="K195">
            <v>5931000</v>
          </cell>
          <cell r="L195">
            <v>0</v>
          </cell>
          <cell r="M195">
            <v>0</v>
          </cell>
          <cell r="N195">
            <v>0</v>
          </cell>
          <cell r="O195">
            <v>5931000</v>
          </cell>
          <cell r="P195">
            <v>24</v>
          </cell>
          <cell r="Q195">
            <v>5474769</v>
          </cell>
          <cell r="R195">
            <v>2</v>
          </cell>
          <cell r="S195">
            <v>456231</v>
          </cell>
          <cell r="T195">
            <v>0</v>
          </cell>
          <cell r="U195">
            <v>0</v>
          </cell>
          <cell r="V195">
            <v>228115.375</v>
          </cell>
          <cell r="W195">
            <v>0</v>
          </cell>
          <cell r="X195">
            <v>0</v>
          </cell>
          <cell r="Y195">
            <v>5931000</v>
          </cell>
          <cell r="Z195">
            <v>0</v>
          </cell>
          <cell r="AA195">
            <v>0</v>
          </cell>
          <cell r="AB195">
            <v>200000</v>
          </cell>
          <cell r="AC195">
            <v>0</v>
          </cell>
          <cell r="AD195">
            <v>200000</v>
          </cell>
          <cell r="AE195">
            <v>500000</v>
          </cell>
          <cell r="AF195">
            <v>0</v>
          </cell>
          <cell r="AG195">
            <v>400000</v>
          </cell>
          <cell r="AH195">
            <v>427768</v>
          </cell>
          <cell r="AI195">
            <v>0</v>
          </cell>
          <cell r="AJ195">
            <v>0</v>
          </cell>
          <cell r="AK195">
            <v>5931000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7458768</v>
          </cell>
          <cell r="AR195">
            <v>28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1197606</v>
          </cell>
          <cell r="AY195">
            <v>8656374</v>
          </cell>
          <cell r="AZ195">
            <v>622755</v>
          </cell>
          <cell r="BA195">
            <v>44100</v>
          </cell>
          <cell r="BB195">
            <v>0</v>
          </cell>
          <cell r="BC195">
            <v>0</v>
          </cell>
          <cell r="BD195">
            <v>0</v>
          </cell>
          <cell r="BK195">
            <v>7989519</v>
          </cell>
          <cell r="BN195">
            <v>0</v>
          </cell>
          <cell r="BO195">
            <v>8357171.8125</v>
          </cell>
          <cell r="BP195">
            <v>-3265583.1875</v>
          </cell>
          <cell r="BQ195" t="str">
            <v>050090473600</v>
          </cell>
          <cell r="BR195" t="str">
            <v>Active</v>
          </cell>
          <cell r="BS195" t="str">
            <v>Male</v>
          </cell>
          <cell r="BT195" t="str">
            <v/>
          </cell>
          <cell r="BU195">
            <v>0</v>
          </cell>
          <cell r="BV195">
            <v>0</v>
          </cell>
          <cell r="BW195">
            <v>100000</v>
          </cell>
        </row>
        <row r="196">
          <cell r="C196" t="str">
            <v>C7757</v>
          </cell>
          <cell r="D196" t="str">
            <v>Lê Thị Kim Tuyền</v>
          </cell>
          <cell r="E196">
            <v>43490</v>
          </cell>
          <cell r="F196" t="str">
            <v>P6 - DR/Rigid Assembly</v>
          </cell>
          <cell r="G196" t="str">
            <v>FACTORY A</v>
          </cell>
          <cell r="H196" t="str">
            <v>Normal Worker</v>
          </cell>
          <cell r="I196" t="str">
            <v/>
          </cell>
          <cell r="J196" t="str">
            <v/>
          </cell>
          <cell r="K196">
            <v>5931000</v>
          </cell>
          <cell r="L196">
            <v>0</v>
          </cell>
          <cell r="M196">
            <v>0</v>
          </cell>
          <cell r="N196">
            <v>0</v>
          </cell>
          <cell r="O196">
            <v>5931000</v>
          </cell>
          <cell r="P196">
            <v>23.9</v>
          </cell>
          <cell r="Q196">
            <v>5451958</v>
          </cell>
          <cell r="R196">
            <v>2</v>
          </cell>
          <cell r="S196">
            <v>456231</v>
          </cell>
          <cell r="T196">
            <v>0.10000000000000142</v>
          </cell>
          <cell r="U196">
            <v>22812</v>
          </cell>
          <cell r="V196">
            <v>228115.39748953976</v>
          </cell>
          <cell r="W196">
            <v>0</v>
          </cell>
          <cell r="X196">
            <v>0</v>
          </cell>
          <cell r="Y196">
            <v>5908189</v>
          </cell>
          <cell r="Z196">
            <v>0</v>
          </cell>
          <cell r="AA196">
            <v>0</v>
          </cell>
          <cell r="AB196">
            <v>200000</v>
          </cell>
          <cell r="AC196">
            <v>0</v>
          </cell>
          <cell r="AD196">
            <v>200000</v>
          </cell>
          <cell r="AE196">
            <v>500000</v>
          </cell>
          <cell r="AF196">
            <v>0</v>
          </cell>
          <cell r="AG196">
            <v>400000</v>
          </cell>
          <cell r="AH196">
            <v>427917</v>
          </cell>
          <cell r="AI196">
            <v>0</v>
          </cell>
          <cell r="AJ196">
            <v>0</v>
          </cell>
          <cell r="AK196">
            <v>5931000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42771.6370292887</v>
          </cell>
          <cell r="AQ196">
            <v>7478877.6370292883</v>
          </cell>
          <cell r="AR196">
            <v>28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1197606</v>
          </cell>
          <cell r="AY196">
            <v>8676483.6370292883</v>
          </cell>
          <cell r="AZ196">
            <v>622755</v>
          </cell>
          <cell r="BA196">
            <v>44100</v>
          </cell>
          <cell r="BB196">
            <v>0</v>
          </cell>
          <cell r="BC196">
            <v>0</v>
          </cell>
          <cell r="BD196">
            <v>0</v>
          </cell>
          <cell r="BK196">
            <v>8009629</v>
          </cell>
          <cell r="BN196">
            <v>0</v>
          </cell>
          <cell r="BO196">
            <v>8377281.5282426775</v>
          </cell>
          <cell r="BP196">
            <v>-3245473.4717573225</v>
          </cell>
          <cell r="BQ196" t="str">
            <v>050103659512</v>
          </cell>
          <cell r="BR196" t="str">
            <v>Active</v>
          </cell>
          <cell r="BS196" t="str">
            <v>Female</v>
          </cell>
          <cell r="BT196" t="str">
            <v/>
          </cell>
          <cell r="BU196">
            <v>0</v>
          </cell>
          <cell r="BV196">
            <v>0</v>
          </cell>
          <cell r="BW196">
            <v>100000</v>
          </cell>
        </row>
        <row r="197">
          <cell r="C197" t="str">
            <v>C0871</v>
          </cell>
          <cell r="D197" t="str">
            <v>Vũ Thị Lũng</v>
          </cell>
          <cell r="E197">
            <v>39707</v>
          </cell>
          <cell r="F197" t="str">
            <v>P6 - DR/Rigid Auto Machine</v>
          </cell>
          <cell r="G197" t="str">
            <v>FACTORY A</v>
          </cell>
          <cell r="H197" t="str">
            <v>Box Positioning worker</v>
          </cell>
          <cell r="I197" t="str">
            <v/>
          </cell>
          <cell r="J197" t="str">
            <v/>
          </cell>
          <cell r="K197">
            <v>5931000</v>
          </cell>
          <cell r="L197">
            <v>200000</v>
          </cell>
          <cell r="M197">
            <v>0</v>
          </cell>
          <cell r="N197">
            <v>0</v>
          </cell>
          <cell r="O197">
            <v>6131000</v>
          </cell>
          <cell r="P197">
            <v>23.9</v>
          </cell>
          <cell r="Q197">
            <v>5635804</v>
          </cell>
          <cell r="R197">
            <v>2</v>
          </cell>
          <cell r="S197">
            <v>471615</v>
          </cell>
          <cell r="T197">
            <v>0.10000000000000142</v>
          </cell>
          <cell r="U197">
            <v>23581</v>
          </cell>
          <cell r="V197">
            <v>235807.69874476988</v>
          </cell>
          <cell r="W197">
            <v>0</v>
          </cell>
          <cell r="X197">
            <v>0</v>
          </cell>
          <cell r="Y197">
            <v>6107419</v>
          </cell>
          <cell r="Z197">
            <v>0</v>
          </cell>
          <cell r="AA197">
            <v>0</v>
          </cell>
          <cell r="AB197">
            <v>200000</v>
          </cell>
          <cell r="AC197">
            <v>0</v>
          </cell>
          <cell r="AD197">
            <v>200000</v>
          </cell>
          <cell r="AE197">
            <v>500000</v>
          </cell>
          <cell r="AF197">
            <v>0</v>
          </cell>
          <cell r="AG197">
            <v>400000</v>
          </cell>
          <cell r="AH197">
            <v>396960</v>
          </cell>
          <cell r="AI197">
            <v>0</v>
          </cell>
          <cell r="AJ197">
            <v>0</v>
          </cell>
          <cell r="AK197">
            <v>6131000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44213.94351464435</v>
          </cell>
          <cell r="AQ197">
            <v>7648592.9435146442</v>
          </cell>
          <cell r="AR197">
            <v>28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1237990</v>
          </cell>
          <cell r="AY197">
            <v>8886582.9435146451</v>
          </cell>
          <cell r="AZ197">
            <v>643755</v>
          </cell>
          <cell r="BA197">
            <v>44100</v>
          </cell>
          <cell r="BB197">
            <v>0</v>
          </cell>
          <cell r="BC197">
            <v>0</v>
          </cell>
          <cell r="BD197">
            <v>0</v>
          </cell>
          <cell r="BK197">
            <v>8198728</v>
          </cell>
          <cell r="BN197">
            <v>0</v>
          </cell>
          <cell r="BO197">
            <v>8573919.8891213387</v>
          </cell>
          <cell r="BP197">
            <v>-3069835.1108786613</v>
          </cell>
          <cell r="BQ197" t="str">
            <v>050040935395</v>
          </cell>
          <cell r="BR197" t="str">
            <v>Active</v>
          </cell>
          <cell r="BS197" t="str">
            <v>Female</v>
          </cell>
          <cell r="BT197" t="str">
            <v/>
          </cell>
          <cell r="BU197">
            <v>0</v>
          </cell>
          <cell r="BV197">
            <v>0</v>
          </cell>
          <cell r="BW197">
            <v>100000</v>
          </cell>
        </row>
        <row r="198">
          <cell r="C198" t="str">
            <v>C10608</v>
          </cell>
          <cell r="D198" t="str">
            <v>Nguyễn Thị Phượng</v>
          </cell>
          <cell r="E198">
            <v>43579</v>
          </cell>
          <cell r="F198" t="str">
            <v>P6 - DR/Rigid Auto Machine</v>
          </cell>
          <cell r="G198" t="str">
            <v>FACTORY A</v>
          </cell>
          <cell r="H198" t="str">
            <v>Box Positioning worker</v>
          </cell>
          <cell r="I198" t="str">
            <v/>
          </cell>
          <cell r="J198" t="str">
            <v/>
          </cell>
          <cell r="K198">
            <v>5931000</v>
          </cell>
          <cell r="L198">
            <v>200000</v>
          </cell>
          <cell r="M198">
            <v>0</v>
          </cell>
          <cell r="N198">
            <v>0</v>
          </cell>
          <cell r="O198">
            <v>6131000</v>
          </cell>
          <cell r="P198">
            <v>23</v>
          </cell>
          <cell r="Q198">
            <v>5423577</v>
          </cell>
          <cell r="R198">
            <v>3</v>
          </cell>
          <cell r="S198">
            <v>707423</v>
          </cell>
          <cell r="T198">
            <v>0</v>
          </cell>
          <cell r="U198">
            <v>0</v>
          </cell>
          <cell r="V198">
            <v>235807.69565217392</v>
          </cell>
          <cell r="W198">
            <v>0</v>
          </cell>
          <cell r="X198">
            <v>0</v>
          </cell>
          <cell r="Y198">
            <v>6131000</v>
          </cell>
          <cell r="Z198">
            <v>0</v>
          </cell>
          <cell r="AA198">
            <v>0</v>
          </cell>
          <cell r="AB198">
            <v>200000</v>
          </cell>
          <cell r="AC198">
            <v>0</v>
          </cell>
          <cell r="AD198">
            <v>200000</v>
          </cell>
          <cell r="AE198">
            <v>500000</v>
          </cell>
          <cell r="AF198">
            <v>0</v>
          </cell>
          <cell r="AG198">
            <v>400000</v>
          </cell>
          <cell r="AH198">
            <v>379822</v>
          </cell>
          <cell r="AI198">
            <v>0</v>
          </cell>
          <cell r="AJ198">
            <v>0</v>
          </cell>
          <cell r="AK198">
            <v>6131000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44213.942934782608</v>
          </cell>
          <cell r="AQ198">
            <v>7655035.9429347822</v>
          </cell>
          <cell r="AR198">
            <v>28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1237990</v>
          </cell>
          <cell r="AY198">
            <v>8893025.9429347813</v>
          </cell>
          <cell r="AZ198">
            <v>643755</v>
          </cell>
          <cell r="BA198">
            <v>44100</v>
          </cell>
          <cell r="BB198">
            <v>0</v>
          </cell>
          <cell r="BC198">
            <v>0</v>
          </cell>
          <cell r="BD198">
            <v>0</v>
          </cell>
          <cell r="BK198">
            <v>8205171</v>
          </cell>
          <cell r="BN198">
            <v>0</v>
          </cell>
          <cell r="BO198">
            <v>8580362.8777173907</v>
          </cell>
          <cell r="BP198">
            <v>-3063392.1222826093</v>
          </cell>
          <cell r="BQ198" t="str">
            <v>050079625660</v>
          </cell>
          <cell r="BR198" t="str">
            <v>Active</v>
          </cell>
          <cell r="BS198" t="str">
            <v>Female</v>
          </cell>
          <cell r="BT198" t="str">
            <v/>
          </cell>
          <cell r="BU198">
            <v>0</v>
          </cell>
          <cell r="BV198">
            <v>0</v>
          </cell>
          <cell r="BW198">
            <v>100000</v>
          </cell>
        </row>
        <row r="199">
          <cell r="C199" t="str">
            <v>C11011</v>
          </cell>
          <cell r="D199" t="str">
            <v>Kiều Minh Tâm</v>
          </cell>
          <cell r="E199">
            <v>43649</v>
          </cell>
          <cell r="F199" t="str">
            <v>P6 - DR/Rigid Auto Machine</v>
          </cell>
          <cell r="G199" t="str">
            <v>FACTORY A</v>
          </cell>
          <cell r="H199" t="str">
            <v>Auto Machine operator-A</v>
          </cell>
          <cell r="I199" t="str">
            <v/>
          </cell>
          <cell r="J199" t="str">
            <v/>
          </cell>
          <cell r="K199">
            <v>5931000</v>
          </cell>
          <cell r="L199">
            <v>2500000</v>
          </cell>
          <cell r="M199">
            <v>0</v>
          </cell>
          <cell r="N199">
            <v>0</v>
          </cell>
          <cell r="O199">
            <v>8431000</v>
          </cell>
          <cell r="P199">
            <v>24</v>
          </cell>
          <cell r="Q199">
            <v>7782462</v>
          </cell>
          <cell r="R199">
            <v>2</v>
          </cell>
          <cell r="S199">
            <v>648538</v>
          </cell>
          <cell r="T199">
            <v>0</v>
          </cell>
          <cell r="U199">
            <v>0</v>
          </cell>
          <cell r="V199">
            <v>324269.25</v>
          </cell>
          <cell r="W199">
            <v>0</v>
          </cell>
          <cell r="X199">
            <v>0</v>
          </cell>
          <cell r="Y199">
            <v>8431000</v>
          </cell>
          <cell r="Z199">
            <v>0</v>
          </cell>
          <cell r="AA199">
            <v>0</v>
          </cell>
          <cell r="AB199">
            <v>200000</v>
          </cell>
          <cell r="AC199">
            <v>0</v>
          </cell>
          <cell r="AD199">
            <v>200000</v>
          </cell>
          <cell r="AE199">
            <v>500000</v>
          </cell>
          <cell r="AF199">
            <v>0</v>
          </cell>
          <cell r="AG199">
            <v>400000</v>
          </cell>
          <cell r="AH199">
            <v>399637</v>
          </cell>
          <cell r="AI199">
            <v>0</v>
          </cell>
          <cell r="AJ199">
            <v>0</v>
          </cell>
          <cell r="AK199">
            <v>8181000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9930637</v>
          </cell>
          <cell r="AR199">
            <v>28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1702414</v>
          </cell>
          <cell r="AY199">
            <v>11633051</v>
          </cell>
          <cell r="AZ199">
            <v>885255</v>
          </cell>
          <cell r="BA199">
            <v>44100</v>
          </cell>
          <cell r="BB199">
            <v>0</v>
          </cell>
          <cell r="BC199">
            <v>0</v>
          </cell>
          <cell r="BD199">
            <v>0</v>
          </cell>
          <cell r="BK199">
            <v>10703696</v>
          </cell>
          <cell r="BN199">
            <v>0</v>
          </cell>
          <cell r="BO199">
            <v>11165579.375</v>
          </cell>
          <cell r="BP199">
            <v>-719675.625</v>
          </cell>
          <cell r="BQ199" t="str">
            <v>050110754199</v>
          </cell>
          <cell r="BR199" t="str">
            <v>Active</v>
          </cell>
          <cell r="BS199" t="str">
            <v>Male</v>
          </cell>
          <cell r="BT199" t="str">
            <v/>
          </cell>
          <cell r="BU199">
            <v>0</v>
          </cell>
          <cell r="BV199">
            <v>0</v>
          </cell>
          <cell r="BW199">
            <v>100000</v>
          </cell>
        </row>
        <row r="200">
          <cell r="C200" t="str">
            <v>C11167</v>
          </cell>
          <cell r="D200" t="str">
            <v>Trần Thị Hải Vân</v>
          </cell>
          <cell r="E200">
            <v>43673</v>
          </cell>
          <cell r="F200" t="str">
            <v>P6 - DR/Rigid Auto Machine</v>
          </cell>
          <cell r="G200" t="str">
            <v>FACTORY A</v>
          </cell>
          <cell r="H200" t="str">
            <v>Box Positioning worker</v>
          </cell>
          <cell r="I200" t="str">
            <v/>
          </cell>
          <cell r="J200" t="str">
            <v/>
          </cell>
          <cell r="K200">
            <v>5931000</v>
          </cell>
          <cell r="L200">
            <v>200000</v>
          </cell>
          <cell r="M200">
            <v>0</v>
          </cell>
          <cell r="N200">
            <v>0</v>
          </cell>
          <cell r="O200">
            <v>6131000</v>
          </cell>
          <cell r="P200">
            <v>24</v>
          </cell>
          <cell r="Q200">
            <v>5659385</v>
          </cell>
          <cell r="R200">
            <v>2</v>
          </cell>
          <cell r="S200">
            <v>471615</v>
          </cell>
          <cell r="T200">
            <v>0</v>
          </cell>
          <cell r="U200">
            <v>0</v>
          </cell>
          <cell r="V200">
            <v>235807.70833333334</v>
          </cell>
          <cell r="W200">
            <v>0</v>
          </cell>
          <cell r="X200">
            <v>0</v>
          </cell>
          <cell r="Y200">
            <v>6131000</v>
          </cell>
          <cell r="Z200">
            <v>0</v>
          </cell>
          <cell r="AA200">
            <v>0</v>
          </cell>
          <cell r="AB200">
            <v>200000</v>
          </cell>
          <cell r="AC200">
            <v>0</v>
          </cell>
          <cell r="AD200">
            <v>200000</v>
          </cell>
          <cell r="AE200">
            <v>500000</v>
          </cell>
          <cell r="AF200">
            <v>0</v>
          </cell>
          <cell r="AG200">
            <v>400000</v>
          </cell>
          <cell r="AH200">
            <v>399480</v>
          </cell>
          <cell r="AI200">
            <v>0</v>
          </cell>
          <cell r="AJ200">
            <v>0</v>
          </cell>
          <cell r="AK200">
            <v>6131000</v>
          </cell>
          <cell r="AL200">
            <v>100000</v>
          </cell>
          <cell r="AM200">
            <v>0</v>
          </cell>
          <cell r="AN200">
            <v>0</v>
          </cell>
          <cell r="AO200">
            <v>0</v>
          </cell>
          <cell r="AP200">
            <v>44213.9453125</v>
          </cell>
          <cell r="AQ200">
            <v>7774693.9453125</v>
          </cell>
          <cell r="AR200">
            <v>28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1237990</v>
          </cell>
          <cell r="AY200">
            <v>9012683.9453125</v>
          </cell>
          <cell r="AZ200">
            <v>643755</v>
          </cell>
          <cell r="BA200">
            <v>44100</v>
          </cell>
          <cell r="BB200">
            <v>0</v>
          </cell>
          <cell r="BC200">
            <v>0</v>
          </cell>
          <cell r="BD200">
            <v>0</v>
          </cell>
          <cell r="BK200">
            <v>8324829</v>
          </cell>
          <cell r="BN200">
            <v>0</v>
          </cell>
          <cell r="BO200">
            <v>8700020.924479166</v>
          </cell>
          <cell r="BP200">
            <v>-2943734.075520834</v>
          </cell>
          <cell r="BQ200" t="str">
            <v>050059823970</v>
          </cell>
          <cell r="BR200" t="str">
            <v>Active</v>
          </cell>
          <cell r="BS200" t="str">
            <v>Female</v>
          </cell>
          <cell r="BT200" t="str">
            <v/>
          </cell>
          <cell r="BU200">
            <v>0</v>
          </cell>
          <cell r="BV200">
            <v>0</v>
          </cell>
          <cell r="BW200">
            <v>100000</v>
          </cell>
        </row>
        <row r="201">
          <cell r="C201" t="str">
            <v>C11168</v>
          </cell>
          <cell r="D201" t="str">
            <v>Tăng Văn Trưởng</v>
          </cell>
          <cell r="E201">
            <v>43673</v>
          </cell>
          <cell r="F201" t="str">
            <v>P6 - DR/Rigid Auto Machine</v>
          </cell>
          <cell r="G201" t="str">
            <v>FACTORY A</v>
          </cell>
          <cell r="H201" t="str">
            <v>Auto Machine operator-A</v>
          </cell>
          <cell r="I201" t="str">
            <v/>
          </cell>
          <cell r="J201" t="str">
            <v/>
          </cell>
          <cell r="K201">
            <v>5931000</v>
          </cell>
          <cell r="L201">
            <v>2500000</v>
          </cell>
          <cell r="M201">
            <v>0</v>
          </cell>
          <cell r="N201">
            <v>0</v>
          </cell>
          <cell r="O201">
            <v>8431000</v>
          </cell>
          <cell r="P201">
            <v>24</v>
          </cell>
          <cell r="Q201">
            <v>7782462</v>
          </cell>
          <cell r="R201">
            <v>2</v>
          </cell>
          <cell r="S201">
            <v>648538</v>
          </cell>
          <cell r="T201">
            <v>0</v>
          </cell>
          <cell r="U201">
            <v>0</v>
          </cell>
          <cell r="V201">
            <v>324269.25</v>
          </cell>
          <cell r="W201">
            <v>0</v>
          </cell>
          <cell r="X201">
            <v>0</v>
          </cell>
          <cell r="Y201">
            <v>8431000</v>
          </cell>
          <cell r="Z201">
            <v>0</v>
          </cell>
          <cell r="AA201">
            <v>0</v>
          </cell>
          <cell r="AB201">
            <v>200000</v>
          </cell>
          <cell r="AC201">
            <v>0</v>
          </cell>
          <cell r="AD201">
            <v>200000</v>
          </cell>
          <cell r="AE201">
            <v>500000</v>
          </cell>
          <cell r="AF201">
            <v>0</v>
          </cell>
          <cell r="AG201">
            <v>400000</v>
          </cell>
          <cell r="AH201">
            <v>399828</v>
          </cell>
          <cell r="AI201">
            <v>0</v>
          </cell>
          <cell r="AJ201">
            <v>0</v>
          </cell>
          <cell r="AK201">
            <v>8431000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9930828</v>
          </cell>
          <cell r="AR201">
            <v>28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1702414</v>
          </cell>
          <cell r="AY201">
            <v>11633242</v>
          </cell>
          <cell r="AZ201">
            <v>885255</v>
          </cell>
          <cell r="BA201">
            <v>44100</v>
          </cell>
          <cell r="BB201">
            <v>0</v>
          </cell>
          <cell r="BC201">
            <v>0</v>
          </cell>
          <cell r="BD201">
            <v>0</v>
          </cell>
          <cell r="BK201">
            <v>10703887</v>
          </cell>
          <cell r="BN201">
            <v>1</v>
          </cell>
          <cell r="BO201">
            <v>11165770.375</v>
          </cell>
          <cell r="BP201">
            <v>-5119484.625</v>
          </cell>
          <cell r="BQ201" t="str">
            <v>050102264719</v>
          </cell>
          <cell r="BR201" t="str">
            <v>Active</v>
          </cell>
          <cell r="BS201" t="str">
            <v>Male</v>
          </cell>
          <cell r="BT201" t="str">
            <v/>
          </cell>
          <cell r="BU201">
            <v>0</v>
          </cell>
          <cell r="BV201">
            <v>0</v>
          </cell>
          <cell r="BW201">
            <v>100000</v>
          </cell>
        </row>
        <row r="202">
          <cell r="C202" t="str">
            <v>C12698</v>
          </cell>
          <cell r="D202" t="str">
            <v>Kim Việt</v>
          </cell>
          <cell r="E202">
            <v>44061</v>
          </cell>
          <cell r="F202" t="str">
            <v>P6 - DR/Rigid Auto Machine</v>
          </cell>
          <cell r="G202" t="str">
            <v>FACTORY A</v>
          </cell>
          <cell r="H202" t="str">
            <v>Auto Machine assistant-AA</v>
          </cell>
          <cell r="I202" t="str">
            <v/>
          </cell>
          <cell r="J202" t="str">
            <v/>
          </cell>
          <cell r="K202">
            <v>5931000</v>
          </cell>
          <cell r="L202">
            <v>900000</v>
          </cell>
          <cell r="M202">
            <v>0</v>
          </cell>
          <cell r="N202">
            <v>0</v>
          </cell>
          <cell r="O202">
            <v>6831000</v>
          </cell>
          <cell r="P202">
            <v>19</v>
          </cell>
          <cell r="Q202">
            <v>4991885</v>
          </cell>
          <cell r="R202">
            <v>2</v>
          </cell>
          <cell r="S202">
            <v>525462</v>
          </cell>
          <cell r="T202">
            <v>5</v>
          </cell>
          <cell r="U202">
            <v>1313654</v>
          </cell>
          <cell r="V202">
            <v>262730.78947368421</v>
          </cell>
          <cell r="W202">
            <v>0</v>
          </cell>
          <cell r="X202">
            <v>0</v>
          </cell>
          <cell r="Y202">
            <v>5517347</v>
          </cell>
          <cell r="Z202">
            <v>0</v>
          </cell>
          <cell r="AA202">
            <v>0</v>
          </cell>
          <cell r="AB202">
            <v>200000</v>
          </cell>
          <cell r="AC202">
            <v>0</v>
          </cell>
          <cell r="AD202">
            <v>200000</v>
          </cell>
          <cell r="AE202">
            <v>0</v>
          </cell>
          <cell r="AF202">
            <v>0</v>
          </cell>
          <cell r="AG202">
            <v>0</v>
          </cell>
          <cell r="AH202">
            <v>315604</v>
          </cell>
          <cell r="AI202">
            <v>0</v>
          </cell>
          <cell r="AJ202">
            <v>0</v>
          </cell>
          <cell r="AK202">
            <v>6731000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6032951</v>
          </cell>
          <cell r="AR202">
            <v>16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788192</v>
          </cell>
          <cell r="AY202">
            <v>6821143</v>
          </cell>
          <cell r="AZ202">
            <v>717255</v>
          </cell>
          <cell r="BA202">
            <v>44100</v>
          </cell>
          <cell r="BB202">
            <v>0</v>
          </cell>
          <cell r="BC202">
            <v>0</v>
          </cell>
          <cell r="BD202">
            <v>0</v>
          </cell>
          <cell r="BK202">
            <v>6059788</v>
          </cell>
          <cell r="BN202">
            <v>0</v>
          </cell>
          <cell r="BO202">
            <v>6658412.5789473681</v>
          </cell>
          <cell r="BP202">
            <v>-5058842.4210526319</v>
          </cell>
          <cell r="BQ202" t="str">
            <v>050102703054</v>
          </cell>
          <cell r="BR202" t="str">
            <v>Active</v>
          </cell>
          <cell r="BS202" t="str">
            <v>Male</v>
          </cell>
          <cell r="BT202" t="str">
            <v/>
          </cell>
          <cell r="BU202">
            <v>0</v>
          </cell>
          <cell r="BV202">
            <v>0</v>
          </cell>
          <cell r="BW202">
            <v>100000</v>
          </cell>
        </row>
        <row r="203">
          <cell r="C203" t="str">
            <v>C13367</v>
          </cell>
          <cell r="D203" t="str">
            <v>Vũ Ngọc Bé</v>
          </cell>
          <cell r="E203">
            <v>44257</v>
          </cell>
          <cell r="F203" t="str">
            <v>P6 - DR/Rigid Auto Machine</v>
          </cell>
          <cell r="G203" t="str">
            <v>FACTORY A</v>
          </cell>
          <cell r="H203" t="str">
            <v>Auto Machine assistant-A</v>
          </cell>
          <cell r="I203" t="str">
            <v/>
          </cell>
          <cell r="J203" t="str">
            <v/>
          </cell>
          <cell r="K203">
            <v>5931000</v>
          </cell>
          <cell r="L203">
            <v>800000</v>
          </cell>
          <cell r="M203">
            <v>0</v>
          </cell>
          <cell r="N203">
            <v>0</v>
          </cell>
          <cell r="O203">
            <v>6731000</v>
          </cell>
          <cell r="P203">
            <v>15.9</v>
          </cell>
          <cell r="Q203">
            <v>4116265</v>
          </cell>
          <cell r="R203">
            <v>2</v>
          </cell>
          <cell r="S203">
            <v>517769</v>
          </cell>
          <cell r="T203">
            <v>8.1</v>
          </cell>
          <cell r="U203">
            <v>2096965</v>
          </cell>
          <cell r="V203">
            <v>258884.59119496855</v>
          </cell>
          <cell r="W203">
            <v>0</v>
          </cell>
          <cell r="X203">
            <v>0</v>
          </cell>
          <cell r="Y203">
            <v>4634034</v>
          </cell>
          <cell r="Z203">
            <v>0</v>
          </cell>
          <cell r="AA203">
            <v>0</v>
          </cell>
          <cell r="AB203">
            <v>200000</v>
          </cell>
          <cell r="AC203">
            <v>0</v>
          </cell>
          <cell r="AD203">
            <v>200000</v>
          </cell>
          <cell r="AE203">
            <v>0</v>
          </cell>
          <cell r="AF203">
            <v>0</v>
          </cell>
          <cell r="AG203">
            <v>0</v>
          </cell>
          <cell r="AH203">
            <v>270106</v>
          </cell>
          <cell r="AI203">
            <v>0</v>
          </cell>
          <cell r="AJ203">
            <v>0</v>
          </cell>
          <cell r="AK203">
            <v>6597667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5104140</v>
          </cell>
          <cell r="AR203">
            <v>24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1164981</v>
          </cell>
          <cell r="AY203">
            <v>6269121</v>
          </cell>
          <cell r="AZ203">
            <v>706755</v>
          </cell>
          <cell r="BA203">
            <v>44100</v>
          </cell>
          <cell r="BB203">
            <v>0</v>
          </cell>
          <cell r="BC203">
            <v>0</v>
          </cell>
          <cell r="BD203">
            <v>0</v>
          </cell>
          <cell r="BK203">
            <v>5518266</v>
          </cell>
          <cell r="BN203">
            <v>0</v>
          </cell>
          <cell r="BO203">
            <v>5980793.773584906</v>
          </cell>
          <cell r="BP203">
            <v>-5725961.226415094</v>
          </cell>
          <cell r="BQ203" t="str">
            <v>050069057060</v>
          </cell>
          <cell r="BR203" t="str">
            <v>Active</v>
          </cell>
          <cell r="BS203" t="str">
            <v>Male</v>
          </cell>
          <cell r="BT203" t="str">
            <v/>
          </cell>
          <cell r="BU203">
            <v>0</v>
          </cell>
          <cell r="BV203">
            <v>0</v>
          </cell>
          <cell r="BW203">
            <v>100000</v>
          </cell>
        </row>
        <row r="204">
          <cell r="C204" t="str">
            <v>C14224</v>
          </cell>
          <cell r="D204" t="str">
            <v>Lê Ngọc Diễm</v>
          </cell>
          <cell r="E204">
            <v>44340</v>
          </cell>
          <cell r="F204" t="str">
            <v>P6 - DR/Rigid Auto Machine</v>
          </cell>
          <cell r="G204" t="str">
            <v>FACTORY A</v>
          </cell>
          <cell r="H204" t="str">
            <v>Inspection worker</v>
          </cell>
          <cell r="I204" t="str">
            <v/>
          </cell>
          <cell r="J204" t="str">
            <v/>
          </cell>
          <cell r="K204">
            <v>5931000</v>
          </cell>
          <cell r="L204">
            <v>300000</v>
          </cell>
          <cell r="M204">
            <v>0</v>
          </cell>
          <cell r="N204">
            <v>0</v>
          </cell>
          <cell r="O204">
            <v>6231000</v>
          </cell>
          <cell r="P204">
            <v>24</v>
          </cell>
          <cell r="Q204">
            <v>5751692</v>
          </cell>
          <cell r="R204">
            <v>2</v>
          </cell>
          <cell r="S204">
            <v>479308</v>
          </cell>
          <cell r="T204">
            <v>0</v>
          </cell>
          <cell r="U204">
            <v>0</v>
          </cell>
          <cell r="V204">
            <v>239653.83333333334</v>
          </cell>
          <cell r="W204">
            <v>0</v>
          </cell>
          <cell r="X204">
            <v>0</v>
          </cell>
          <cell r="Y204">
            <v>6231000</v>
          </cell>
          <cell r="Z204">
            <v>0</v>
          </cell>
          <cell r="AA204">
            <v>0</v>
          </cell>
          <cell r="AB204">
            <v>200000</v>
          </cell>
          <cell r="AC204">
            <v>0</v>
          </cell>
          <cell r="AD204">
            <v>200000</v>
          </cell>
          <cell r="AE204">
            <v>500000</v>
          </cell>
          <cell r="AF204">
            <v>0</v>
          </cell>
          <cell r="AG204">
            <v>400000</v>
          </cell>
          <cell r="AH204">
            <v>405245</v>
          </cell>
          <cell r="AI204">
            <v>0</v>
          </cell>
          <cell r="AJ204">
            <v>0</v>
          </cell>
          <cell r="AK204">
            <v>6231000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44935.09375</v>
          </cell>
          <cell r="AQ204">
            <v>7781180.09375</v>
          </cell>
          <cell r="AR204">
            <v>28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1258183</v>
          </cell>
          <cell r="AY204">
            <v>9039363.09375</v>
          </cell>
          <cell r="AZ204">
            <v>654255</v>
          </cell>
          <cell r="BA204">
            <v>44100</v>
          </cell>
          <cell r="BB204">
            <v>0</v>
          </cell>
          <cell r="BC204">
            <v>0</v>
          </cell>
          <cell r="BD204">
            <v>0</v>
          </cell>
          <cell r="BK204">
            <v>8341008</v>
          </cell>
          <cell r="BN204">
            <v>0</v>
          </cell>
          <cell r="BO204">
            <v>8719968.510416666</v>
          </cell>
          <cell r="BP204">
            <v>-2934286.489583334</v>
          </cell>
          <cell r="BQ204" t="str">
            <v>050132152303</v>
          </cell>
          <cell r="BR204" t="str">
            <v>Active</v>
          </cell>
          <cell r="BS204" t="str">
            <v>Female</v>
          </cell>
          <cell r="BT204" t="str">
            <v/>
          </cell>
          <cell r="BU204">
            <v>0</v>
          </cell>
          <cell r="BV204">
            <v>0</v>
          </cell>
          <cell r="BW204">
            <v>100000</v>
          </cell>
        </row>
        <row r="205">
          <cell r="C205" t="str">
            <v>C14496</v>
          </cell>
          <cell r="D205" t="str">
            <v>Huỳnh Minh Toàn</v>
          </cell>
          <cell r="E205">
            <v>44607</v>
          </cell>
          <cell r="F205" t="str">
            <v>P6 - DR/Rigid Auto Machine</v>
          </cell>
          <cell r="G205" t="str">
            <v>FACTORY A</v>
          </cell>
          <cell r="H205" t="str">
            <v>Auto Machine assistant-AA</v>
          </cell>
          <cell r="I205" t="str">
            <v/>
          </cell>
          <cell r="J205" t="str">
            <v/>
          </cell>
          <cell r="K205">
            <v>5931000</v>
          </cell>
          <cell r="L205">
            <v>1100000</v>
          </cell>
          <cell r="M205">
            <v>0</v>
          </cell>
          <cell r="N205">
            <v>0</v>
          </cell>
          <cell r="O205">
            <v>7031000</v>
          </cell>
          <cell r="P205">
            <v>17</v>
          </cell>
          <cell r="Q205">
            <v>4597192</v>
          </cell>
          <cell r="R205">
            <v>9</v>
          </cell>
          <cell r="S205">
            <v>2433808</v>
          </cell>
          <cell r="T205">
            <v>0</v>
          </cell>
          <cell r="U205">
            <v>0</v>
          </cell>
          <cell r="V205">
            <v>270423.0588235294</v>
          </cell>
          <cell r="W205">
            <v>0</v>
          </cell>
          <cell r="X205">
            <v>0</v>
          </cell>
          <cell r="Y205">
            <v>7031000</v>
          </cell>
          <cell r="Z205">
            <v>0</v>
          </cell>
          <cell r="AA205">
            <v>0</v>
          </cell>
          <cell r="AB205">
            <v>200000</v>
          </cell>
          <cell r="AC205">
            <v>0</v>
          </cell>
          <cell r="AD205">
            <v>200000</v>
          </cell>
          <cell r="AE205">
            <v>500000</v>
          </cell>
          <cell r="AF205">
            <v>0</v>
          </cell>
          <cell r="AG205">
            <v>400000</v>
          </cell>
          <cell r="AH205">
            <v>298575</v>
          </cell>
          <cell r="AI205">
            <v>0</v>
          </cell>
          <cell r="AJ205">
            <v>0</v>
          </cell>
          <cell r="AK205">
            <v>6973000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8429575</v>
          </cell>
          <cell r="AR205">
            <v>24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1216904</v>
          </cell>
          <cell r="AY205">
            <v>9646479</v>
          </cell>
          <cell r="AZ205">
            <v>738255</v>
          </cell>
          <cell r="BA205">
            <v>44100</v>
          </cell>
          <cell r="BB205">
            <v>0</v>
          </cell>
          <cell r="BC205">
            <v>0</v>
          </cell>
          <cell r="BD205">
            <v>0</v>
          </cell>
          <cell r="BK205">
            <v>8864124</v>
          </cell>
          <cell r="BN205">
            <v>0</v>
          </cell>
          <cell r="BO205">
            <v>9340844.1764705889</v>
          </cell>
          <cell r="BP205">
            <v>-2397410.8235294111</v>
          </cell>
          <cell r="BQ205" t="str">
            <v>050135737728</v>
          </cell>
          <cell r="BR205" t="str">
            <v>Active</v>
          </cell>
          <cell r="BS205" t="str">
            <v>Male</v>
          </cell>
          <cell r="BT205" t="str">
            <v/>
          </cell>
          <cell r="BU205">
            <v>0</v>
          </cell>
          <cell r="BV205">
            <v>0</v>
          </cell>
          <cell r="BW205">
            <v>100000</v>
          </cell>
        </row>
        <row r="206">
          <cell r="C206" t="str">
            <v>C14525</v>
          </cell>
          <cell r="D206" t="str">
            <v>Lâm Hồng Phước</v>
          </cell>
          <cell r="E206">
            <v>44609</v>
          </cell>
          <cell r="F206" t="str">
            <v>P6 - DR/Rigid Auto Machine</v>
          </cell>
          <cell r="G206" t="str">
            <v>FACTORY A</v>
          </cell>
          <cell r="H206" t="str">
            <v>Packing worker</v>
          </cell>
          <cell r="I206" t="str">
            <v/>
          </cell>
          <cell r="J206" t="str">
            <v/>
          </cell>
          <cell r="K206">
            <v>5931000</v>
          </cell>
          <cell r="L206">
            <v>500000</v>
          </cell>
          <cell r="M206">
            <v>0</v>
          </cell>
          <cell r="N206">
            <v>0</v>
          </cell>
          <cell r="O206">
            <v>6431000</v>
          </cell>
          <cell r="P206">
            <v>24</v>
          </cell>
          <cell r="Q206">
            <v>5936308</v>
          </cell>
          <cell r="R206">
            <v>2</v>
          </cell>
          <cell r="S206">
            <v>494692</v>
          </cell>
          <cell r="T206">
            <v>0</v>
          </cell>
          <cell r="U206">
            <v>0</v>
          </cell>
          <cell r="V206">
            <v>247346.16666666666</v>
          </cell>
          <cell r="W206">
            <v>0</v>
          </cell>
          <cell r="X206">
            <v>0</v>
          </cell>
          <cell r="Y206">
            <v>6431000</v>
          </cell>
          <cell r="Z206">
            <v>0</v>
          </cell>
          <cell r="AA206">
            <v>0</v>
          </cell>
          <cell r="AB206">
            <v>200000</v>
          </cell>
          <cell r="AC206">
            <v>0</v>
          </cell>
          <cell r="AD206">
            <v>200000</v>
          </cell>
          <cell r="AE206">
            <v>500000</v>
          </cell>
          <cell r="AF206">
            <v>0</v>
          </cell>
          <cell r="AG206">
            <v>400000</v>
          </cell>
          <cell r="AH206">
            <v>593285</v>
          </cell>
          <cell r="AI206">
            <v>0</v>
          </cell>
          <cell r="AJ206">
            <v>0</v>
          </cell>
          <cell r="AK206">
            <v>6270333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8124285</v>
          </cell>
          <cell r="AR206">
            <v>28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1298567</v>
          </cell>
          <cell r="AY206">
            <v>9422852</v>
          </cell>
          <cell r="AZ206">
            <v>675255</v>
          </cell>
          <cell r="BA206">
            <v>44100</v>
          </cell>
          <cell r="BB206">
            <v>0</v>
          </cell>
          <cell r="BC206">
            <v>0</v>
          </cell>
          <cell r="BD206">
            <v>0</v>
          </cell>
          <cell r="BK206">
            <v>8703497</v>
          </cell>
          <cell r="BN206">
            <v>0</v>
          </cell>
          <cell r="BO206">
            <v>9089996.583333334</v>
          </cell>
          <cell r="BP206">
            <v>-2585258.416666666</v>
          </cell>
          <cell r="BQ206" t="str">
            <v>050103659458</v>
          </cell>
          <cell r="BR206" t="str">
            <v>Active</v>
          </cell>
          <cell r="BS206" t="str">
            <v>Male</v>
          </cell>
          <cell r="BT206" t="str">
            <v/>
          </cell>
          <cell r="BU206">
            <v>0</v>
          </cell>
          <cell r="BV206">
            <v>0</v>
          </cell>
          <cell r="BW206">
            <v>100000</v>
          </cell>
        </row>
        <row r="207">
          <cell r="C207" t="str">
            <v>C16580</v>
          </cell>
          <cell r="D207" t="str">
            <v>Nguyễn Thị Yến Nhi</v>
          </cell>
          <cell r="E207">
            <v>45750</v>
          </cell>
          <cell r="F207" t="str">
            <v>P6 - DR/Rigid Auto Machine</v>
          </cell>
          <cell r="G207" t="str">
            <v>FACTORY A</v>
          </cell>
          <cell r="H207" t="str">
            <v>New worker</v>
          </cell>
          <cell r="I207" t="str">
            <v/>
          </cell>
          <cell r="J207" t="str">
            <v/>
          </cell>
          <cell r="K207">
            <v>4694000</v>
          </cell>
          <cell r="L207">
            <v>0</v>
          </cell>
          <cell r="M207">
            <v>0</v>
          </cell>
          <cell r="N207">
            <v>0</v>
          </cell>
          <cell r="O207">
            <v>4694000</v>
          </cell>
          <cell r="P207">
            <v>20.8</v>
          </cell>
          <cell r="Q207">
            <v>3755200</v>
          </cell>
          <cell r="R207">
            <v>2</v>
          </cell>
          <cell r="S207">
            <v>361077</v>
          </cell>
          <cell r="T207">
            <v>3.1999999999999993</v>
          </cell>
          <cell r="U207">
            <v>577723</v>
          </cell>
          <cell r="V207">
            <v>180538.46153846153</v>
          </cell>
          <cell r="W207">
            <v>0</v>
          </cell>
          <cell r="X207">
            <v>0</v>
          </cell>
          <cell r="Y207">
            <v>4116277</v>
          </cell>
          <cell r="Z207">
            <v>0</v>
          </cell>
          <cell r="AA207">
            <v>0</v>
          </cell>
          <cell r="AB207">
            <v>175000</v>
          </cell>
          <cell r="AC207">
            <v>0</v>
          </cell>
          <cell r="AD207">
            <v>175000</v>
          </cell>
          <cell r="AE207">
            <v>438000</v>
          </cell>
          <cell r="AF207">
            <v>0</v>
          </cell>
          <cell r="AG207">
            <v>132000</v>
          </cell>
          <cell r="AH207">
            <v>294339</v>
          </cell>
          <cell r="AI207">
            <v>0</v>
          </cell>
          <cell r="AJ207">
            <v>0</v>
          </cell>
          <cell r="AK207">
            <v>4694000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33850.961538461539</v>
          </cell>
          <cell r="AQ207">
            <v>5189466.961538462</v>
          </cell>
          <cell r="AR207">
            <v>8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270808</v>
          </cell>
          <cell r="AY207">
            <v>5460274.961538462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K207">
            <v>5460275</v>
          </cell>
          <cell r="BN207">
            <v>0</v>
          </cell>
          <cell r="BO207">
            <v>5470005.4230769239</v>
          </cell>
          <cell r="BP207">
            <v>-5529994.5769230761</v>
          </cell>
          <cell r="BQ207" t="str">
            <v>051823062002</v>
          </cell>
          <cell r="BR207" t="str">
            <v>Active</v>
          </cell>
          <cell r="BS207" t="str">
            <v>Female</v>
          </cell>
          <cell r="BT207" t="str">
            <v/>
          </cell>
          <cell r="BU207">
            <v>0</v>
          </cell>
          <cell r="BV207">
            <v>0</v>
          </cell>
          <cell r="BW207">
            <v>100000</v>
          </cell>
        </row>
        <row r="208">
          <cell r="C208" t="str">
            <v>C16581</v>
          </cell>
          <cell r="D208" t="str">
            <v>Nguyễn Hải Yến</v>
          </cell>
          <cell r="E208">
            <v>45750</v>
          </cell>
          <cell r="F208" t="str">
            <v>P6 - DR/Rigid Auto Machine</v>
          </cell>
          <cell r="G208" t="str">
            <v>FACTORY A</v>
          </cell>
          <cell r="H208" t="str">
            <v>New worker</v>
          </cell>
          <cell r="I208" t="str">
            <v/>
          </cell>
          <cell r="J208" t="str">
            <v/>
          </cell>
          <cell r="K208">
            <v>4694000</v>
          </cell>
          <cell r="L208">
            <v>0</v>
          </cell>
          <cell r="M208">
            <v>0</v>
          </cell>
          <cell r="N208">
            <v>0</v>
          </cell>
          <cell r="O208">
            <v>4694000</v>
          </cell>
          <cell r="P208">
            <v>20.7</v>
          </cell>
          <cell r="Q208">
            <v>3737146</v>
          </cell>
          <cell r="R208">
            <v>2</v>
          </cell>
          <cell r="S208">
            <v>361077</v>
          </cell>
          <cell r="T208">
            <v>3.3000000000000007</v>
          </cell>
          <cell r="U208">
            <v>595777</v>
          </cell>
          <cell r="V208">
            <v>180538.4541062802</v>
          </cell>
          <cell r="W208">
            <v>0</v>
          </cell>
          <cell r="X208">
            <v>0</v>
          </cell>
          <cell r="Y208">
            <v>4098223</v>
          </cell>
          <cell r="Z208">
            <v>0</v>
          </cell>
          <cell r="AA208">
            <v>0</v>
          </cell>
          <cell r="AB208">
            <v>175000</v>
          </cell>
          <cell r="AC208">
            <v>0</v>
          </cell>
          <cell r="AD208">
            <v>175000</v>
          </cell>
          <cell r="AE208">
            <v>437000</v>
          </cell>
          <cell r="AF208">
            <v>0</v>
          </cell>
          <cell r="AG208">
            <v>131000</v>
          </cell>
          <cell r="AH208">
            <v>270506</v>
          </cell>
          <cell r="AI208">
            <v>0</v>
          </cell>
          <cell r="AJ208">
            <v>0</v>
          </cell>
          <cell r="AK208">
            <v>4694000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33850.960144927536</v>
          </cell>
          <cell r="AQ208">
            <v>5145579.9601449277</v>
          </cell>
          <cell r="AR208">
            <v>12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406212</v>
          </cell>
          <cell r="AY208">
            <v>5551791.9601449277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K208">
            <v>5551792</v>
          </cell>
          <cell r="BN208">
            <v>0</v>
          </cell>
          <cell r="BO208">
            <v>5516387.6413043477</v>
          </cell>
          <cell r="BP208">
            <v>-5483612.3586956523</v>
          </cell>
          <cell r="BQ208" t="str">
            <v>050114072006</v>
          </cell>
          <cell r="BR208" t="str">
            <v>Active</v>
          </cell>
          <cell r="BS208" t="str">
            <v>Female</v>
          </cell>
          <cell r="BT208" t="str">
            <v/>
          </cell>
          <cell r="BU208">
            <v>0</v>
          </cell>
          <cell r="BV208">
            <v>0</v>
          </cell>
          <cell r="BW208">
            <v>100000</v>
          </cell>
        </row>
        <row r="209">
          <cell r="C209" t="str">
            <v>C2372</v>
          </cell>
          <cell r="D209" t="str">
            <v>Trần Thị Bắc</v>
          </cell>
          <cell r="E209">
            <v>40238</v>
          </cell>
          <cell r="F209" t="str">
            <v>P6 - DR/Rigid Auto Machine</v>
          </cell>
          <cell r="G209" t="str">
            <v>FACTORY A</v>
          </cell>
          <cell r="H209" t="str">
            <v>Normal Worker</v>
          </cell>
          <cell r="I209" t="str">
            <v/>
          </cell>
          <cell r="J209" t="str">
            <v/>
          </cell>
          <cell r="K209">
            <v>5931000</v>
          </cell>
          <cell r="L209">
            <v>0</v>
          </cell>
          <cell r="M209">
            <v>0</v>
          </cell>
          <cell r="N209">
            <v>0</v>
          </cell>
          <cell r="O209">
            <v>5931000</v>
          </cell>
          <cell r="P209">
            <v>23</v>
          </cell>
          <cell r="Q209">
            <v>5246654</v>
          </cell>
          <cell r="R209">
            <v>3</v>
          </cell>
          <cell r="S209">
            <v>684346</v>
          </cell>
          <cell r="T209">
            <v>0</v>
          </cell>
          <cell r="U209">
            <v>0</v>
          </cell>
          <cell r="V209">
            <v>228115.39130434784</v>
          </cell>
          <cell r="W209">
            <v>0</v>
          </cell>
          <cell r="X209">
            <v>0</v>
          </cell>
          <cell r="Y209">
            <v>5931000</v>
          </cell>
          <cell r="Z209">
            <v>0</v>
          </cell>
          <cell r="AA209">
            <v>0</v>
          </cell>
          <cell r="AB209">
            <v>200000</v>
          </cell>
          <cell r="AC209">
            <v>0</v>
          </cell>
          <cell r="AD209">
            <v>200000</v>
          </cell>
          <cell r="AE209">
            <v>500000</v>
          </cell>
          <cell r="AF209">
            <v>0</v>
          </cell>
          <cell r="AG209">
            <v>400000</v>
          </cell>
          <cell r="AH209">
            <v>388462</v>
          </cell>
          <cell r="AI209">
            <v>0</v>
          </cell>
          <cell r="AJ209">
            <v>0</v>
          </cell>
          <cell r="AK209">
            <v>5931000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42771.635869565216</v>
          </cell>
          <cell r="AQ209">
            <v>7462233.6358695654</v>
          </cell>
          <cell r="AR209">
            <v>24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1026519</v>
          </cell>
          <cell r="AY209">
            <v>8488752.6358695664</v>
          </cell>
          <cell r="AZ209">
            <v>622755</v>
          </cell>
          <cell r="BA209">
            <v>44100</v>
          </cell>
          <cell r="BB209">
            <v>0</v>
          </cell>
          <cell r="BC209">
            <v>0</v>
          </cell>
          <cell r="BD209">
            <v>0</v>
          </cell>
          <cell r="BK209">
            <v>7821898</v>
          </cell>
          <cell r="BN209">
            <v>0</v>
          </cell>
          <cell r="BO209">
            <v>8246579.8097826093</v>
          </cell>
          <cell r="BP209">
            <v>-3376175.1902173907</v>
          </cell>
          <cell r="BQ209" t="str">
            <v>050040933759</v>
          </cell>
          <cell r="BR209" t="str">
            <v>Active</v>
          </cell>
          <cell r="BS209" t="str">
            <v>Female</v>
          </cell>
          <cell r="BT209" t="str">
            <v/>
          </cell>
          <cell r="BU209">
            <v>0</v>
          </cell>
          <cell r="BV209">
            <v>0</v>
          </cell>
          <cell r="BW209">
            <v>100000</v>
          </cell>
        </row>
        <row r="210">
          <cell r="C210" t="str">
            <v>C3815</v>
          </cell>
          <cell r="D210" t="str">
            <v>Lường Thị Thức</v>
          </cell>
          <cell r="E210">
            <v>40708</v>
          </cell>
          <cell r="F210" t="str">
            <v>P6 - DR/Rigid Auto Machine</v>
          </cell>
          <cell r="G210" t="str">
            <v>FACTORY A</v>
          </cell>
          <cell r="H210" t="str">
            <v>Box Positioning worker</v>
          </cell>
          <cell r="I210" t="str">
            <v/>
          </cell>
          <cell r="J210" t="str">
            <v/>
          </cell>
          <cell r="K210">
            <v>5931000</v>
          </cell>
          <cell r="L210">
            <v>200000</v>
          </cell>
          <cell r="M210">
            <v>0</v>
          </cell>
          <cell r="N210">
            <v>0</v>
          </cell>
          <cell r="O210">
            <v>6131000</v>
          </cell>
          <cell r="P210">
            <v>23</v>
          </cell>
          <cell r="Q210">
            <v>5423577</v>
          </cell>
          <cell r="R210">
            <v>3</v>
          </cell>
          <cell r="S210">
            <v>707423</v>
          </cell>
          <cell r="T210">
            <v>0</v>
          </cell>
          <cell r="U210">
            <v>0</v>
          </cell>
          <cell r="V210">
            <v>235807.69565217392</v>
          </cell>
          <cell r="W210">
            <v>0</v>
          </cell>
          <cell r="X210">
            <v>0</v>
          </cell>
          <cell r="Y210">
            <v>6131000</v>
          </cell>
          <cell r="Z210">
            <v>0</v>
          </cell>
          <cell r="AA210">
            <v>0</v>
          </cell>
          <cell r="AB210">
            <v>200000</v>
          </cell>
          <cell r="AC210">
            <v>0</v>
          </cell>
          <cell r="AD210">
            <v>200000</v>
          </cell>
          <cell r="AE210">
            <v>500000</v>
          </cell>
          <cell r="AF210">
            <v>0</v>
          </cell>
          <cell r="AG210">
            <v>400000</v>
          </cell>
          <cell r="AH210">
            <v>363757</v>
          </cell>
          <cell r="AI210">
            <v>0</v>
          </cell>
          <cell r="AJ210">
            <v>0</v>
          </cell>
          <cell r="AK210">
            <v>6131000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44213.942934782608</v>
          </cell>
          <cell r="AQ210">
            <v>7638970.9429347822</v>
          </cell>
          <cell r="AR210">
            <v>28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1237990</v>
          </cell>
          <cell r="AY210">
            <v>8876960.9429347813</v>
          </cell>
          <cell r="AZ210">
            <v>643755</v>
          </cell>
          <cell r="BA210">
            <v>44100</v>
          </cell>
          <cell r="BB210">
            <v>0</v>
          </cell>
          <cell r="BC210">
            <v>0</v>
          </cell>
          <cell r="BD210">
            <v>0</v>
          </cell>
          <cell r="BK210">
            <v>8189106</v>
          </cell>
          <cell r="BN210">
            <v>0</v>
          </cell>
          <cell r="BO210">
            <v>8564297.8777173907</v>
          </cell>
          <cell r="BP210">
            <v>-3079457.1222826093</v>
          </cell>
          <cell r="BQ210" t="str">
            <v>050040933147</v>
          </cell>
          <cell r="BR210" t="str">
            <v>Active</v>
          </cell>
          <cell r="BS210" t="str">
            <v>Female</v>
          </cell>
          <cell r="BT210" t="str">
            <v/>
          </cell>
          <cell r="BU210">
            <v>0</v>
          </cell>
          <cell r="BV210">
            <v>0</v>
          </cell>
          <cell r="BW210">
            <v>100000</v>
          </cell>
        </row>
        <row r="211">
          <cell r="C211" t="str">
            <v>C4471</v>
          </cell>
          <cell r="D211" t="str">
            <v>Lưu Thị Thanh Nga</v>
          </cell>
          <cell r="E211">
            <v>40943</v>
          </cell>
          <cell r="F211" t="str">
            <v>P6 - DR/Rigid Auto Machine</v>
          </cell>
          <cell r="G211" t="str">
            <v>FACTORY A</v>
          </cell>
          <cell r="H211" t="str">
            <v>Normal worker</v>
          </cell>
          <cell r="I211" t="str">
            <v/>
          </cell>
          <cell r="J211" t="str">
            <v/>
          </cell>
          <cell r="K211">
            <v>5931000</v>
          </cell>
          <cell r="L211">
            <v>0</v>
          </cell>
          <cell r="M211">
            <v>0</v>
          </cell>
          <cell r="N211">
            <v>0</v>
          </cell>
          <cell r="O211">
            <v>5931000</v>
          </cell>
          <cell r="P211">
            <v>24</v>
          </cell>
          <cell r="Q211">
            <v>5474769</v>
          </cell>
          <cell r="R211">
            <v>2</v>
          </cell>
          <cell r="S211">
            <v>456231</v>
          </cell>
          <cell r="T211">
            <v>0</v>
          </cell>
          <cell r="U211">
            <v>0</v>
          </cell>
          <cell r="V211">
            <v>228115.375</v>
          </cell>
          <cell r="W211">
            <v>0</v>
          </cell>
          <cell r="X211">
            <v>0</v>
          </cell>
          <cell r="Y211">
            <v>5931000</v>
          </cell>
          <cell r="Z211">
            <v>0</v>
          </cell>
          <cell r="AA211">
            <v>0</v>
          </cell>
          <cell r="AB211">
            <v>200000</v>
          </cell>
          <cell r="AC211">
            <v>0</v>
          </cell>
          <cell r="AD211">
            <v>200000</v>
          </cell>
          <cell r="AE211">
            <v>500000</v>
          </cell>
          <cell r="AF211">
            <v>0</v>
          </cell>
          <cell r="AG211">
            <v>400000</v>
          </cell>
          <cell r="AH211">
            <v>413675</v>
          </cell>
          <cell r="AI211">
            <v>0</v>
          </cell>
          <cell r="AJ211">
            <v>0</v>
          </cell>
          <cell r="AK211">
            <v>5931000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42771.6328125</v>
          </cell>
          <cell r="AQ211">
            <v>7487446.6328125</v>
          </cell>
          <cell r="AR211">
            <v>24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1026519</v>
          </cell>
          <cell r="AY211">
            <v>8513965.6328125</v>
          </cell>
          <cell r="AZ211">
            <v>622755</v>
          </cell>
          <cell r="BA211">
            <v>44100</v>
          </cell>
          <cell r="BB211">
            <v>0</v>
          </cell>
          <cell r="BC211">
            <v>0</v>
          </cell>
          <cell r="BD211">
            <v>0</v>
          </cell>
          <cell r="BK211">
            <v>7847111</v>
          </cell>
          <cell r="BN211">
            <v>0</v>
          </cell>
          <cell r="BO211">
            <v>8271792.7578125</v>
          </cell>
          <cell r="BP211">
            <v>-3350962.2421875</v>
          </cell>
          <cell r="BQ211" t="str">
            <v>050040863246</v>
          </cell>
          <cell r="BR211" t="str">
            <v>Active</v>
          </cell>
          <cell r="BS211" t="str">
            <v>Female</v>
          </cell>
          <cell r="BT211" t="str">
            <v/>
          </cell>
          <cell r="BU211">
            <v>0</v>
          </cell>
          <cell r="BV211">
            <v>0</v>
          </cell>
          <cell r="BW211">
            <v>100000</v>
          </cell>
        </row>
        <row r="212">
          <cell r="C212" t="str">
            <v>C5010</v>
          </cell>
          <cell r="D212" t="str">
            <v>Nguyễn Thị Hồng Thi</v>
          </cell>
          <cell r="E212">
            <v>41001</v>
          </cell>
          <cell r="F212" t="str">
            <v>P6 - DR/Rigid Auto Machine</v>
          </cell>
          <cell r="G212" t="str">
            <v>FACTORY A</v>
          </cell>
          <cell r="H212" t="str">
            <v>Normal worker</v>
          </cell>
          <cell r="I212" t="str">
            <v/>
          </cell>
          <cell r="J212" t="str">
            <v/>
          </cell>
          <cell r="K212">
            <v>5931000</v>
          </cell>
          <cell r="L212">
            <v>0</v>
          </cell>
          <cell r="M212">
            <v>0</v>
          </cell>
          <cell r="N212">
            <v>0</v>
          </cell>
          <cell r="O212">
            <v>5931000</v>
          </cell>
          <cell r="P212">
            <v>21.4</v>
          </cell>
          <cell r="Q212">
            <v>4881669</v>
          </cell>
          <cell r="R212">
            <v>3</v>
          </cell>
          <cell r="S212">
            <v>684346</v>
          </cell>
          <cell r="T212">
            <v>1.6000000000000014</v>
          </cell>
          <cell r="U212">
            <v>364985</v>
          </cell>
          <cell r="V212">
            <v>228115.37383177571</v>
          </cell>
          <cell r="W212">
            <v>0</v>
          </cell>
          <cell r="X212">
            <v>0</v>
          </cell>
          <cell r="Y212">
            <v>5566015</v>
          </cell>
          <cell r="Z212">
            <v>0</v>
          </cell>
          <cell r="AA212">
            <v>0</v>
          </cell>
          <cell r="AB212">
            <v>200000</v>
          </cell>
          <cell r="AC212">
            <v>0</v>
          </cell>
          <cell r="AD212">
            <v>200000</v>
          </cell>
          <cell r="AE212">
            <v>0</v>
          </cell>
          <cell r="AF212">
            <v>0</v>
          </cell>
          <cell r="AG212">
            <v>400000</v>
          </cell>
          <cell r="AH212">
            <v>354928</v>
          </cell>
          <cell r="AI212">
            <v>0</v>
          </cell>
          <cell r="AJ212">
            <v>0</v>
          </cell>
          <cell r="AK212">
            <v>5931000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42771.632593457944</v>
          </cell>
          <cell r="AQ212">
            <v>6563714.6325934576</v>
          </cell>
          <cell r="AR212">
            <v>16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684346</v>
          </cell>
          <cell r="AY212">
            <v>7248060.6325934576</v>
          </cell>
          <cell r="AZ212">
            <v>622755</v>
          </cell>
          <cell r="BA212">
            <v>44100</v>
          </cell>
          <cell r="BB212">
            <v>0</v>
          </cell>
          <cell r="BC212">
            <v>0</v>
          </cell>
          <cell r="BD212">
            <v>0</v>
          </cell>
          <cell r="BK212">
            <v>6581206</v>
          </cell>
          <cell r="BN212">
            <v>0</v>
          </cell>
          <cell r="BO212">
            <v>7119945.3802570086</v>
          </cell>
          <cell r="BP212">
            <v>-4502809.6197429914</v>
          </cell>
          <cell r="BQ212" t="str">
            <v>050040787231</v>
          </cell>
          <cell r="BR212" t="str">
            <v>Active</v>
          </cell>
          <cell r="BS212" t="str">
            <v>Female</v>
          </cell>
          <cell r="BT212" t="str">
            <v/>
          </cell>
          <cell r="BU212">
            <v>0</v>
          </cell>
          <cell r="BV212">
            <v>0</v>
          </cell>
          <cell r="BW212">
            <v>100000</v>
          </cell>
        </row>
        <row r="213">
          <cell r="C213" t="str">
            <v>C5738</v>
          </cell>
          <cell r="D213" t="str">
            <v>Lê Tiến Thành</v>
          </cell>
          <cell r="E213">
            <v>41443</v>
          </cell>
          <cell r="F213" t="str">
            <v>P6 - DR/Rigid Auto Machine</v>
          </cell>
          <cell r="G213" t="str">
            <v>FACTORY A</v>
          </cell>
          <cell r="H213" t="str">
            <v>Auto Machine leader-AA</v>
          </cell>
          <cell r="I213" t="str">
            <v/>
          </cell>
          <cell r="J213" t="str">
            <v/>
          </cell>
          <cell r="K213">
            <v>5931000</v>
          </cell>
          <cell r="L213">
            <v>3800000</v>
          </cell>
          <cell r="M213">
            <v>0</v>
          </cell>
          <cell r="N213">
            <v>300000</v>
          </cell>
          <cell r="O213">
            <v>10031000</v>
          </cell>
          <cell r="P213">
            <v>22.8</v>
          </cell>
          <cell r="Q213">
            <v>8796415</v>
          </cell>
          <cell r="R213">
            <v>3</v>
          </cell>
          <cell r="S213">
            <v>1157423</v>
          </cell>
          <cell r="T213">
            <v>0.19999999999999929</v>
          </cell>
          <cell r="U213">
            <v>77162</v>
          </cell>
          <cell r="V213">
            <v>385807.67543859646</v>
          </cell>
          <cell r="W213">
            <v>0</v>
          </cell>
          <cell r="X213">
            <v>0</v>
          </cell>
          <cell r="Y213">
            <v>9953838</v>
          </cell>
          <cell r="Z213">
            <v>0</v>
          </cell>
          <cell r="AA213">
            <v>0</v>
          </cell>
          <cell r="AB213">
            <v>200000</v>
          </cell>
          <cell r="AC213">
            <v>0</v>
          </cell>
          <cell r="AD213">
            <v>200000</v>
          </cell>
          <cell r="AE213">
            <v>500000</v>
          </cell>
          <cell r="AF213">
            <v>0</v>
          </cell>
          <cell r="AG213">
            <v>0</v>
          </cell>
          <cell r="AH213">
            <v>242957</v>
          </cell>
          <cell r="AI213">
            <v>0</v>
          </cell>
          <cell r="AJ213">
            <v>0</v>
          </cell>
          <cell r="AK213">
            <v>9764333</v>
          </cell>
          <cell r="AL213">
            <v>100000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10996795</v>
          </cell>
          <cell r="AR213">
            <v>28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2025490</v>
          </cell>
          <cell r="AY213">
            <v>13022285</v>
          </cell>
          <cell r="AZ213">
            <v>1053255</v>
          </cell>
          <cell r="BA213">
            <v>44100</v>
          </cell>
          <cell r="BB213">
            <v>0</v>
          </cell>
          <cell r="BC213">
            <v>0</v>
          </cell>
          <cell r="BD213">
            <v>0</v>
          </cell>
          <cell r="BK213">
            <v>11924930</v>
          </cell>
          <cell r="BN213">
            <v>2</v>
          </cell>
          <cell r="BO213">
            <v>12447121.864035089</v>
          </cell>
          <cell r="BP213">
            <v>-8406133.1359649114</v>
          </cell>
          <cell r="BQ213" t="str">
            <v>050040820148</v>
          </cell>
          <cell r="BR213" t="str">
            <v>Active</v>
          </cell>
          <cell r="BS213" t="str">
            <v>Male</v>
          </cell>
          <cell r="BT213" t="str">
            <v/>
          </cell>
          <cell r="BU213">
            <v>0</v>
          </cell>
          <cell r="BV213">
            <v>0</v>
          </cell>
          <cell r="BW213">
            <v>100000</v>
          </cell>
        </row>
        <row r="214">
          <cell r="C214" t="str">
            <v>C6075</v>
          </cell>
          <cell r="D214" t="str">
            <v>Nguyễn Văn Hậu</v>
          </cell>
          <cell r="E214">
            <v>41683</v>
          </cell>
          <cell r="F214" t="str">
            <v>P6 - DR/Rigid Auto Machine</v>
          </cell>
          <cell r="G214" t="str">
            <v>FACTORY A</v>
          </cell>
          <cell r="H214" t="str">
            <v>Auto Machine operator-B</v>
          </cell>
          <cell r="I214" t="str">
            <v/>
          </cell>
          <cell r="J214" t="str">
            <v/>
          </cell>
          <cell r="K214">
            <v>5931000</v>
          </cell>
          <cell r="L214">
            <v>2300000</v>
          </cell>
          <cell r="M214">
            <v>0</v>
          </cell>
          <cell r="N214">
            <v>0</v>
          </cell>
          <cell r="O214">
            <v>8231000</v>
          </cell>
          <cell r="P214">
            <v>23</v>
          </cell>
          <cell r="Q214">
            <v>7281269</v>
          </cell>
          <cell r="R214">
            <v>3</v>
          </cell>
          <cell r="S214">
            <v>949731</v>
          </cell>
          <cell r="T214">
            <v>0</v>
          </cell>
          <cell r="U214">
            <v>0</v>
          </cell>
          <cell r="V214">
            <v>316576.91304347827</v>
          </cell>
          <cell r="W214">
            <v>0</v>
          </cell>
          <cell r="X214">
            <v>0</v>
          </cell>
          <cell r="Y214">
            <v>8231000</v>
          </cell>
          <cell r="Z214">
            <v>0</v>
          </cell>
          <cell r="AA214">
            <v>0</v>
          </cell>
          <cell r="AB214">
            <v>200000</v>
          </cell>
          <cell r="AC214">
            <v>0</v>
          </cell>
          <cell r="AD214">
            <v>200000</v>
          </cell>
          <cell r="AE214">
            <v>500000</v>
          </cell>
          <cell r="AF214">
            <v>0</v>
          </cell>
          <cell r="AG214">
            <v>400000</v>
          </cell>
          <cell r="AH214">
            <v>415449</v>
          </cell>
          <cell r="AI214">
            <v>0</v>
          </cell>
          <cell r="AJ214">
            <v>0</v>
          </cell>
          <cell r="AK214">
            <v>8231000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9746449</v>
          </cell>
          <cell r="AR214">
            <v>28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1662029</v>
          </cell>
          <cell r="AY214">
            <v>11408478</v>
          </cell>
          <cell r="AZ214">
            <v>864255</v>
          </cell>
          <cell r="BA214">
            <v>44100</v>
          </cell>
          <cell r="BB214">
            <v>0</v>
          </cell>
          <cell r="BC214">
            <v>0</v>
          </cell>
          <cell r="BD214">
            <v>0</v>
          </cell>
          <cell r="BK214">
            <v>10500123</v>
          </cell>
          <cell r="BN214">
            <v>1</v>
          </cell>
          <cell r="BO214">
            <v>10954468.195652174</v>
          </cell>
          <cell r="BP214">
            <v>-5309786.8043478262</v>
          </cell>
          <cell r="BQ214" t="str">
            <v>050137489918</v>
          </cell>
          <cell r="BR214" t="str">
            <v>Active</v>
          </cell>
          <cell r="BS214" t="str">
            <v>Male</v>
          </cell>
          <cell r="BT214" t="str">
            <v/>
          </cell>
          <cell r="BU214">
            <v>0</v>
          </cell>
          <cell r="BV214">
            <v>0</v>
          </cell>
          <cell r="BW214">
            <v>100000</v>
          </cell>
        </row>
        <row r="215">
          <cell r="C215" t="str">
            <v>C7984</v>
          </cell>
          <cell r="D215" t="str">
            <v>Nguyễn Văn Hồng Hiếu</v>
          </cell>
          <cell r="E215">
            <v>43517</v>
          </cell>
          <cell r="F215" t="str">
            <v>P6 - DR/Rigid Auto Machine</v>
          </cell>
          <cell r="G215" t="str">
            <v>FACTORY A</v>
          </cell>
          <cell r="H215" t="str">
            <v>Auto Machine operator-B</v>
          </cell>
          <cell r="I215" t="str">
            <v/>
          </cell>
          <cell r="J215" t="str">
            <v/>
          </cell>
          <cell r="K215">
            <v>5931000</v>
          </cell>
          <cell r="L215">
            <v>1300000</v>
          </cell>
          <cell r="M215">
            <v>0</v>
          </cell>
          <cell r="N215">
            <v>0</v>
          </cell>
          <cell r="O215">
            <v>7231000</v>
          </cell>
          <cell r="P215">
            <v>23.8</v>
          </cell>
          <cell r="Q215">
            <v>6619146</v>
          </cell>
          <cell r="R215">
            <v>2</v>
          </cell>
          <cell r="S215">
            <v>556231</v>
          </cell>
          <cell r="T215">
            <v>0.19999999999999929</v>
          </cell>
          <cell r="U215">
            <v>55623</v>
          </cell>
          <cell r="V215">
            <v>278115.37815126049</v>
          </cell>
          <cell r="W215">
            <v>0</v>
          </cell>
          <cell r="X215">
            <v>0</v>
          </cell>
          <cell r="Y215">
            <v>7175377</v>
          </cell>
          <cell r="Z215">
            <v>0</v>
          </cell>
          <cell r="AA215">
            <v>0</v>
          </cell>
          <cell r="AB215">
            <v>200000</v>
          </cell>
          <cell r="AC215">
            <v>0</v>
          </cell>
          <cell r="AD215">
            <v>200000</v>
          </cell>
          <cell r="AE215">
            <v>500000</v>
          </cell>
          <cell r="AF215">
            <v>0</v>
          </cell>
          <cell r="AG215">
            <v>400000</v>
          </cell>
          <cell r="AH215">
            <v>375909</v>
          </cell>
          <cell r="AI215">
            <v>0</v>
          </cell>
          <cell r="AJ215">
            <v>0</v>
          </cell>
          <cell r="AK215">
            <v>7231000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8651286</v>
          </cell>
          <cell r="AR215">
            <v>28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1460106</v>
          </cell>
          <cell r="AY215">
            <v>10111392</v>
          </cell>
          <cell r="AZ215">
            <v>759255</v>
          </cell>
          <cell r="BA215">
            <v>44100</v>
          </cell>
          <cell r="BB215">
            <v>0</v>
          </cell>
          <cell r="BC215">
            <v>0</v>
          </cell>
          <cell r="BD215">
            <v>0</v>
          </cell>
          <cell r="BK215">
            <v>9308037</v>
          </cell>
          <cell r="BN215">
            <v>0</v>
          </cell>
          <cell r="BO215">
            <v>9724689.8235294111</v>
          </cell>
          <cell r="BP215">
            <v>-2034565.1764705889</v>
          </cell>
          <cell r="BQ215" t="str">
            <v>050103660049</v>
          </cell>
          <cell r="BR215" t="str">
            <v>Active</v>
          </cell>
          <cell r="BS215" t="str">
            <v>Male</v>
          </cell>
          <cell r="BT215" t="str">
            <v/>
          </cell>
          <cell r="BU215">
            <v>0</v>
          </cell>
          <cell r="BV215">
            <v>0</v>
          </cell>
          <cell r="BW215">
            <v>100000</v>
          </cell>
        </row>
        <row r="216">
          <cell r="C216" t="str">
            <v>C0823</v>
          </cell>
          <cell r="D216" t="str">
            <v>Nguyễn Thị Sen</v>
          </cell>
          <cell r="E216">
            <v>39707</v>
          </cell>
          <cell r="F216" t="str">
            <v>P6 - DR/Rigid Pulltab</v>
          </cell>
          <cell r="G216" t="str">
            <v>FACTORY A</v>
          </cell>
          <cell r="H216" t="str">
            <v>DRBox 502 worker</v>
          </cell>
          <cell r="I216" t="str">
            <v/>
          </cell>
          <cell r="J216" t="str">
            <v/>
          </cell>
          <cell r="K216">
            <v>5931000</v>
          </cell>
          <cell r="L216">
            <v>200000</v>
          </cell>
          <cell r="M216">
            <v>0</v>
          </cell>
          <cell r="N216">
            <v>0</v>
          </cell>
          <cell r="O216">
            <v>6131000</v>
          </cell>
          <cell r="P216">
            <v>24</v>
          </cell>
          <cell r="Q216">
            <v>5659385</v>
          </cell>
          <cell r="R216">
            <v>2</v>
          </cell>
          <cell r="S216">
            <v>471615</v>
          </cell>
          <cell r="T216">
            <v>0</v>
          </cell>
          <cell r="U216">
            <v>0</v>
          </cell>
          <cell r="V216">
            <v>235807.70833333334</v>
          </cell>
          <cell r="W216">
            <v>0</v>
          </cell>
          <cell r="X216">
            <v>0</v>
          </cell>
          <cell r="Y216">
            <v>6131000</v>
          </cell>
          <cell r="Z216">
            <v>0</v>
          </cell>
          <cell r="AA216">
            <v>0</v>
          </cell>
          <cell r="AB216">
            <v>200000</v>
          </cell>
          <cell r="AC216">
            <v>0</v>
          </cell>
          <cell r="AD216">
            <v>200000</v>
          </cell>
          <cell r="AE216">
            <v>500000</v>
          </cell>
          <cell r="AF216">
            <v>0</v>
          </cell>
          <cell r="AG216">
            <v>400000</v>
          </cell>
          <cell r="AH216">
            <v>413842</v>
          </cell>
          <cell r="AI216">
            <v>0</v>
          </cell>
          <cell r="AJ216">
            <v>0</v>
          </cell>
          <cell r="AK216">
            <v>6131000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44213.9453125</v>
          </cell>
          <cell r="AQ216">
            <v>7689055.9453125</v>
          </cell>
          <cell r="AR216">
            <v>24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1061135</v>
          </cell>
          <cell r="AY216">
            <v>8750190.9453125</v>
          </cell>
          <cell r="AZ216">
            <v>643755</v>
          </cell>
          <cell r="BA216">
            <v>44100</v>
          </cell>
          <cell r="BB216">
            <v>0</v>
          </cell>
          <cell r="BC216">
            <v>0</v>
          </cell>
          <cell r="BD216">
            <v>0</v>
          </cell>
          <cell r="BK216">
            <v>8062336</v>
          </cell>
          <cell r="BN216">
            <v>0</v>
          </cell>
          <cell r="BO216">
            <v>8496479.0703125</v>
          </cell>
          <cell r="BP216">
            <v>-3147275.9296875</v>
          </cell>
          <cell r="BQ216" t="str">
            <v>050040932906</v>
          </cell>
          <cell r="BR216" t="str">
            <v>Active</v>
          </cell>
          <cell r="BS216" t="str">
            <v>Female</v>
          </cell>
          <cell r="BT216" t="str">
            <v/>
          </cell>
          <cell r="BU216">
            <v>0</v>
          </cell>
          <cell r="BV216">
            <v>0</v>
          </cell>
          <cell r="BW216">
            <v>100000</v>
          </cell>
        </row>
        <row r="217">
          <cell r="C217" t="str">
            <v>C13076</v>
          </cell>
          <cell r="D217" t="str">
            <v>Lê Quang Long</v>
          </cell>
          <cell r="E217">
            <v>44144</v>
          </cell>
          <cell r="F217" t="str">
            <v>P6 - DR/Rigid Pulltab</v>
          </cell>
          <cell r="G217" t="str">
            <v>FACTORY A</v>
          </cell>
          <cell r="H217" t="str">
            <v>Technician worker</v>
          </cell>
          <cell r="I217" t="str">
            <v/>
          </cell>
          <cell r="J217" t="str">
            <v/>
          </cell>
          <cell r="K217">
            <v>5931000</v>
          </cell>
          <cell r="L217">
            <v>1100000</v>
          </cell>
          <cell r="M217">
            <v>0</v>
          </cell>
          <cell r="N217">
            <v>0</v>
          </cell>
          <cell r="O217">
            <v>7031000</v>
          </cell>
          <cell r="P217">
            <v>20.8</v>
          </cell>
          <cell r="Q217">
            <v>5624800</v>
          </cell>
          <cell r="R217">
            <v>3</v>
          </cell>
          <cell r="S217">
            <v>811269</v>
          </cell>
          <cell r="T217">
            <v>2.1999999999999993</v>
          </cell>
          <cell r="U217">
            <v>594931</v>
          </cell>
          <cell r="V217">
            <v>270423.07692307694</v>
          </cell>
          <cell r="W217">
            <v>0</v>
          </cell>
          <cell r="X217">
            <v>0</v>
          </cell>
          <cell r="Y217">
            <v>6436069</v>
          </cell>
          <cell r="Z217">
            <v>0</v>
          </cell>
          <cell r="AA217">
            <v>0</v>
          </cell>
          <cell r="AB217">
            <v>200000</v>
          </cell>
          <cell r="AC217">
            <v>0</v>
          </cell>
          <cell r="AD217">
            <v>200000</v>
          </cell>
          <cell r="AE217">
            <v>0</v>
          </cell>
          <cell r="AF217">
            <v>0</v>
          </cell>
          <cell r="AG217">
            <v>0</v>
          </cell>
          <cell r="AH217">
            <v>306714</v>
          </cell>
          <cell r="AI217">
            <v>0</v>
          </cell>
          <cell r="AJ217">
            <v>0</v>
          </cell>
          <cell r="AK217">
            <v>7031000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6942783</v>
          </cell>
          <cell r="AR217">
            <v>28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1419721</v>
          </cell>
          <cell r="AY217">
            <v>8362504</v>
          </cell>
          <cell r="AZ217">
            <v>738255</v>
          </cell>
          <cell r="BA217">
            <v>44100</v>
          </cell>
          <cell r="BB217">
            <v>0</v>
          </cell>
          <cell r="BC217">
            <v>0</v>
          </cell>
          <cell r="BD217">
            <v>0</v>
          </cell>
          <cell r="BK217">
            <v>7580149</v>
          </cell>
          <cell r="BN217">
            <v>1</v>
          </cell>
          <cell r="BO217">
            <v>7889263.769230769</v>
          </cell>
          <cell r="BP217">
            <v>-8248991.230769231</v>
          </cell>
          <cell r="BQ217" t="str">
            <v>050123179266</v>
          </cell>
          <cell r="BR217" t="str">
            <v>Active</v>
          </cell>
          <cell r="BS217" t="str">
            <v>Male</v>
          </cell>
          <cell r="BT217" t="str">
            <v/>
          </cell>
          <cell r="BU217">
            <v>0</v>
          </cell>
          <cell r="BV217">
            <v>0</v>
          </cell>
          <cell r="BW217">
            <v>0</v>
          </cell>
        </row>
        <row r="218">
          <cell r="C218" t="str">
            <v>C13318</v>
          </cell>
          <cell r="D218" t="str">
            <v>Nguyễn Thị Hằng</v>
          </cell>
          <cell r="E218">
            <v>44256</v>
          </cell>
          <cell r="F218" t="str">
            <v>P6 - DR/Rigid Pulltab</v>
          </cell>
          <cell r="G218" t="str">
            <v>FACTORY A</v>
          </cell>
          <cell r="H218" t="str">
            <v>DRBox 502 worker</v>
          </cell>
          <cell r="I218" t="str">
            <v/>
          </cell>
          <cell r="J218" t="str">
            <v/>
          </cell>
          <cell r="K218">
            <v>5931000</v>
          </cell>
          <cell r="L218">
            <v>200000</v>
          </cell>
          <cell r="M218">
            <v>0</v>
          </cell>
          <cell r="N218">
            <v>0</v>
          </cell>
          <cell r="O218">
            <v>6131000</v>
          </cell>
          <cell r="P218">
            <v>22.8</v>
          </cell>
          <cell r="Q218">
            <v>5376415</v>
          </cell>
          <cell r="R218">
            <v>3</v>
          </cell>
          <cell r="S218">
            <v>707423</v>
          </cell>
          <cell r="T218">
            <v>0.19999999999999929</v>
          </cell>
          <cell r="U218">
            <v>47162</v>
          </cell>
          <cell r="V218">
            <v>235807.67543859649</v>
          </cell>
          <cell r="W218">
            <v>0</v>
          </cell>
          <cell r="X218">
            <v>0</v>
          </cell>
          <cell r="Y218">
            <v>6083838</v>
          </cell>
          <cell r="Z218">
            <v>0</v>
          </cell>
          <cell r="AA218">
            <v>0</v>
          </cell>
          <cell r="AB218">
            <v>200000</v>
          </cell>
          <cell r="AC218">
            <v>0</v>
          </cell>
          <cell r="AD218">
            <v>200000</v>
          </cell>
          <cell r="AE218">
            <v>500000</v>
          </cell>
          <cell r="AF218">
            <v>0</v>
          </cell>
          <cell r="AG218">
            <v>400000</v>
          </cell>
          <cell r="AH218">
            <v>398432</v>
          </cell>
          <cell r="AI218">
            <v>0</v>
          </cell>
          <cell r="AJ218">
            <v>0</v>
          </cell>
          <cell r="AK218">
            <v>6131000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44213.93914473684</v>
          </cell>
          <cell r="AQ218">
            <v>7626483.9391447371</v>
          </cell>
          <cell r="AR218">
            <v>20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884279</v>
          </cell>
          <cell r="AY218">
            <v>8510762.939144738</v>
          </cell>
          <cell r="AZ218">
            <v>643755</v>
          </cell>
          <cell r="BA218">
            <v>44100</v>
          </cell>
          <cell r="BB218">
            <v>0</v>
          </cell>
          <cell r="BC218">
            <v>0</v>
          </cell>
          <cell r="BD218">
            <v>0</v>
          </cell>
          <cell r="BK218">
            <v>7822908</v>
          </cell>
          <cell r="BN218">
            <v>0</v>
          </cell>
          <cell r="BO218">
            <v>8316003.1277412288</v>
          </cell>
          <cell r="BP218">
            <v>-3327751.8722587712</v>
          </cell>
          <cell r="BQ218" t="str">
            <v>050060011051</v>
          </cell>
          <cell r="BR218" t="str">
            <v>Active</v>
          </cell>
          <cell r="BS218" t="str">
            <v>Female</v>
          </cell>
          <cell r="BT218" t="str">
            <v/>
          </cell>
          <cell r="BU218">
            <v>0</v>
          </cell>
          <cell r="BV218">
            <v>0</v>
          </cell>
          <cell r="BW218">
            <v>100000</v>
          </cell>
        </row>
        <row r="219">
          <cell r="C219" t="str">
            <v>C1441</v>
          </cell>
          <cell r="D219" t="str">
            <v>Dư Thị Hà</v>
          </cell>
          <cell r="E219">
            <v>39797</v>
          </cell>
          <cell r="F219" t="str">
            <v>P6 - DR/Rigid Pulltab</v>
          </cell>
          <cell r="G219" t="str">
            <v>FACTORY A</v>
          </cell>
          <cell r="H219" t="str">
            <v>DRBox 502 worker</v>
          </cell>
          <cell r="I219" t="str">
            <v/>
          </cell>
          <cell r="J219" t="str">
            <v/>
          </cell>
          <cell r="K219">
            <v>5931000</v>
          </cell>
          <cell r="L219">
            <v>200000</v>
          </cell>
          <cell r="M219">
            <v>0</v>
          </cell>
          <cell r="N219">
            <v>0</v>
          </cell>
          <cell r="O219">
            <v>6131000</v>
          </cell>
          <cell r="P219">
            <v>23.8</v>
          </cell>
          <cell r="Q219">
            <v>5612223</v>
          </cell>
          <cell r="R219">
            <v>2</v>
          </cell>
          <cell r="S219">
            <v>471615</v>
          </cell>
          <cell r="T219">
            <v>0.19999999999999929</v>
          </cell>
          <cell r="U219">
            <v>47162</v>
          </cell>
          <cell r="V219">
            <v>235807.68907563025</v>
          </cell>
          <cell r="W219">
            <v>0</v>
          </cell>
          <cell r="X219">
            <v>0</v>
          </cell>
          <cell r="Y219">
            <v>6083838</v>
          </cell>
          <cell r="Z219">
            <v>0</v>
          </cell>
          <cell r="AA219">
            <v>0</v>
          </cell>
          <cell r="AB219">
            <v>200000</v>
          </cell>
          <cell r="AC219">
            <v>0</v>
          </cell>
          <cell r="AD219">
            <v>200000</v>
          </cell>
          <cell r="AE219">
            <v>500000</v>
          </cell>
          <cell r="AF219">
            <v>0</v>
          </cell>
          <cell r="AG219">
            <v>400000</v>
          </cell>
          <cell r="AH219">
            <v>338489</v>
          </cell>
          <cell r="AI219">
            <v>0</v>
          </cell>
          <cell r="AJ219">
            <v>0</v>
          </cell>
          <cell r="AK219">
            <v>6131000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44213.941701680669</v>
          </cell>
          <cell r="AQ219">
            <v>7566540.9417016804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7566540.9417016804</v>
          </cell>
          <cell r="AZ219">
            <v>643755</v>
          </cell>
          <cell r="BA219">
            <v>44100</v>
          </cell>
          <cell r="BB219">
            <v>0</v>
          </cell>
          <cell r="BC219">
            <v>0</v>
          </cell>
          <cell r="BD219">
            <v>0</v>
          </cell>
          <cell r="BK219">
            <v>6878686</v>
          </cell>
          <cell r="BN219">
            <v>0</v>
          </cell>
          <cell r="BO219">
            <v>7666540.9417016804</v>
          </cell>
          <cell r="BP219">
            <v>-3977214.0582983196</v>
          </cell>
          <cell r="BQ219" t="str">
            <v>050040932991</v>
          </cell>
          <cell r="BR219" t="str">
            <v>Active</v>
          </cell>
          <cell r="BS219" t="str">
            <v>Female</v>
          </cell>
          <cell r="BT219" t="str">
            <v/>
          </cell>
          <cell r="BU219">
            <v>0</v>
          </cell>
          <cell r="BV219">
            <v>0</v>
          </cell>
          <cell r="BW219">
            <v>100000</v>
          </cell>
        </row>
        <row r="220">
          <cell r="C220" t="str">
            <v>C14510</v>
          </cell>
          <cell r="D220" t="str">
            <v>Võ Thị Thanh Thúy</v>
          </cell>
          <cell r="E220">
            <v>44609</v>
          </cell>
          <cell r="F220" t="str">
            <v>P6 - DR/Rigid Pulltab</v>
          </cell>
          <cell r="G220" t="str">
            <v>FACTORY A</v>
          </cell>
          <cell r="H220" t="str">
            <v>DRBox 502 worker</v>
          </cell>
          <cell r="I220" t="str">
            <v/>
          </cell>
          <cell r="J220" t="str">
            <v/>
          </cell>
          <cell r="K220">
            <v>5931000</v>
          </cell>
          <cell r="L220">
            <v>200000</v>
          </cell>
          <cell r="M220">
            <v>0</v>
          </cell>
          <cell r="N220">
            <v>0</v>
          </cell>
          <cell r="O220">
            <v>6131000</v>
          </cell>
          <cell r="P220">
            <v>22.8</v>
          </cell>
          <cell r="Q220">
            <v>5376415</v>
          </cell>
          <cell r="R220">
            <v>3</v>
          </cell>
          <cell r="S220">
            <v>707423</v>
          </cell>
          <cell r="T220">
            <v>0.19999999999999929</v>
          </cell>
          <cell r="U220">
            <v>47162</v>
          </cell>
          <cell r="V220">
            <v>235807.67543859649</v>
          </cell>
          <cell r="W220">
            <v>0</v>
          </cell>
          <cell r="X220">
            <v>0</v>
          </cell>
          <cell r="Y220">
            <v>6083838</v>
          </cell>
          <cell r="Z220">
            <v>0</v>
          </cell>
          <cell r="AA220">
            <v>0</v>
          </cell>
          <cell r="AB220">
            <v>200000</v>
          </cell>
          <cell r="AC220">
            <v>0</v>
          </cell>
          <cell r="AD220">
            <v>200000</v>
          </cell>
          <cell r="AE220">
            <v>500000</v>
          </cell>
          <cell r="AF220">
            <v>0</v>
          </cell>
          <cell r="AG220">
            <v>400000</v>
          </cell>
          <cell r="AH220">
            <v>400589</v>
          </cell>
          <cell r="AI220">
            <v>0</v>
          </cell>
          <cell r="AJ220">
            <v>0</v>
          </cell>
          <cell r="AK220">
            <v>6053667</v>
          </cell>
          <cell r="AL220">
            <v>200000</v>
          </cell>
          <cell r="AM220">
            <v>0</v>
          </cell>
          <cell r="AN220">
            <v>0</v>
          </cell>
          <cell r="AO220">
            <v>0</v>
          </cell>
          <cell r="AP220">
            <v>44213.93914473684</v>
          </cell>
          <cell r="AQ220">
            <v>7828640.9391447371</v>
          </cell>
          <cell r="AR220">
            <v>24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1061135</v>
          </cell>
          <cell r="AY220">
            <v>8889775.939144738</v>
          </cell>
          <cell r="AZ220">
            <v>643755</v>
          </cell>
          <cell r="BA220">
            <v>44100</v>
          </cell>
          <cell r="BB220">
            <v>0</v>
          </cell>
          <cell r="BC220">
            <v>0</v>
          </cell>
          <cell r="BD220">
            <v>0</v>
          </cell>
          <cell r="BK220">
            <v>8201921</v>
          </cell>
          <cell r="BN220">
            <v>0</v>
          </cell>
          <cell r="BO220">
            <v>8636063.9654605258</v>
          </cell>
          <cell r="BP220">
            <v>-3007691.0345394742</v>
          </cell>
          <cell r="BQ220" t="str">
            <v>050135732955</v>
          </cell>
          <cell r="BR220" t="str">
            <v>Active</v>
          </cell>
          <cell r="BS220" t="str">
            <v>Female</v>
          </cell>
          <cell r="BT220" t="str">
            <v/>
          </cell>
          <cell r="BU220">
            <v>0</v>
          </cell>
          <cell r="BV220">
            <v>0</v>
          </cell>
          <cell r="BW220">
            <v>100000</v>
          </cell>
        </row>
        <row r="221">
          <cell r="C221" t="str">
            <v>C15247</v>
          </cell>
          <cell r="D221" t="str">
            <v>Phạm Tú Anh</v>
          </cell>
          <cell r="E221">
            <v>44775</v>
          </cell>
          <cell r="F221" t="str">
            <v>P6 - DR/Rigid Pulltab</v>
          </cell>
          <cell r="G221" t="str">
            <v>FACTORY A</v>
          </cell>
          <cell r="H221" t="str">
            <v>DRBox 502 worker</v>
          </cell>
          <cell r="I221" t="str">
            <v/>
          </cell>
          <cell r="J221" t="str">
            <v/>
          </cell>
          <cell r="K221">
            <v>5815000</v>
          </cell>
          <cell r="L221">
            <v>200000</v>
          </cell>
          <cell r="M221">
            <v>0</v>
          </cell>
          <cell r="N221">
            <v>0</v>
          </cell>
          <cell r="O221">
            <v>6015000</v>
          </cell>
          <cell r="P221">
            <v>23.9</v>
          </cell>
          <cell r="Q221">
            <v>5529173</v>
          </cell>
          <cell r="R221">
            <v>2</v>
          </cell>
          <cell r="S221">
            <v>462692</v>
          </cell>
          <cell r="T221">
            <v>0.10000000000000142</v>
          </cell>
          <cell r="U221">
            <v>23135</v>
          </cell>
          <cell r="V221">
            <v>231346.15062761508</v>
          </cell>
          <cell r="W221">
            <v>0</v>
          </cell>
          <cell r="X221">
            <v>0</v>
          </cell>
          <cell r="Y221">
            <v>5991865</v>
          </cell>
          <cell r="Z221">
            <v>0</v>
          </cell>
          <cell r="AA221">
            <v>0</v>
          </cell>
          <cell r="AB221">
            <v>200000</v>
          </cell>
          <cell r="AC221">
            <v>0</v>
          </cell>
          <cell r="AD221">
            <v>200000</v>
          </cell>
          <cell r="AE221">
            <v>500000</v>
          </cell>
          <cell r="AF221">
            <v>0</v>
          </cell>
          <cell r="AG221">
            <v>400000</v>
          </cell>
          <cell r="AH221">
            <v>417025</v>
          </cell>
          <cell r="AI221">
            <v>0</v>
          </cell>
          <cell r="AJ221">
            <v>0</v>
          </cell>
          <cell r="AK221">
            <v>6015000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43377.403242677829</v>
          </cell>
          <cell r="AQ221">
            <v>7552267.4032426775</v>
          </cell>
          <cell r="AR221">
            <v>24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1041058</v>
          </cell>
          <cell r="AY221">
            <v>8593325.4032426775</v>
          </cell>
          <cell r="AZ221">
            <v>631575</v>
          </cell>
          <cell r="BA221">
            <v>44100</v>
          </cell>
          <cell r="BB221">
            <v>0</v>
          </cell>
          <cell r="BC221">
            <v>0</v>
          </cell>
          <cell r="BD221">
            <v>0</v>
          </cell>
          <cell r="BK221">
            <v>7917650</v>
          </cell>
          <cell r="BN221">
            <v>0</v>
          </cell>
          <cell r="BO221">
            <v>8346305.8551255222</v>
          </cell>
          <cell r="BP221">
            <v>-3285269.1448744778</v>
          </cell>
          <cell r="BQ221" t="str">
            <v>050138683165</v>
          </cell>
          <cell r="BR221" t="str">
            <v>Active</v>
          </cell>
          <cell r="BS221" t="str">
            <v>Female</v>
          </cell>
          <cell r="BT221" t="str">
            <v/>
          </cell>
          <cell r="BU221">
            <v>0</v>
          </cell>
          <cell r="BV221">
            <v>0</v>
          </cell>
          <cell r="BW221">
            <v>100000</v>
          </cell>
        </row>
        <row r="222">
          <cell r="C222" t="str">
            <v>C15248</v>
          </cell>
          <cell r="D222" t="str">
            <v>Phạm Thị Trâm Anh</v>
          </cell>
          <cell r="E222">
            <v>44775</v>
          </cell>
          <cell r="F222" t="str">
            <v>P6 - DR/Rigid Pulltab</v>
          </cell>
          <cell r="G222" t="str">
            <v>FACTORY A</v>
          </cell>
          <cell r="H222" t="str">
            <v>DRBox 502 worker</v>
          </cell>
          <cell r="I222" t="str">
            <v/>
          </cell>
          <cell r="J222" t="str">
            <v/>
          </cell>
          <cell r="K222">
            <v>5815000</v>
          </cell>
          <cell r="L222">
            <v>200000</v>
          </cell>
          <cell r="M222">
            <v>0</v>
          </cell>
          <cell r="N222">
            <v>0</v>
          </cell>
          <cell r="O222">
            <v>6015000</v>
          </cell>
          <cell r="P222">
            <v>23.9</v>
          </cell>
          <cell r="Q222">
            <v>5529173</v>
          </cell>
          <cell r="R222">
            <v>2</v>
          </cell>
          <cell r="S222">
            <v>462692</v>
          </cell>
          <cell r="T222">
            <v>0.10000000000000142</v>
          </cell>
          <cell r="U222">
            <v>23135</v>
          </cell>
          <cell r="V222">
            <v>231346.15062761508</v>
          </cell>
          <cell r="W222">
            <v>0</v>
          </cell>
          <cell r="X222">
            <v>0</v>
          </cell>
          <cell r="Y222">
            <v>5991865</v>
          </cell>
          <cell r="Z222">
            <v>0</v>
          </cell>
          <cell r="AA222">
            <v>0</v>
          </cell>
          <cell r="AB222">
            <v>200000</v>
          </cell>
          <cell r="AC222">
            <v>0</v>
          </cell>
          <cell r="AD222">
            <v>200000</v>
          </cell>
          <cell r="AE222">
            <v>500000</v>
          </cell>
          <cell r="AF222">
            <v>0</v>
          </cell>
          <cell r="AG222">
            <v>400000</v>
          </cell>
          <cell r="AH222">
            <v>431367</v>
          </cell>
          <cell r="AI222">
            <v>0</v>
          </cell>
          <cell r="AJ222">
            <v>0</v>
          </cell>
          <cell r="AK222">
            <v>6015000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43377.403242677829</v>
          </cell>
          <cell r="AQ222">
            <v>7566609.4032426775</v>
          </cell>
          <cell r="AR222">
            <v>24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1041058</v>
          </cell>
          <cell r="AY222">
            <v>8607667.4032426775</v>
          </cell>
          <cell r="AZ222">
            <v>631575</v>
          </cell>
          <cell r="BA222">
            <v>44100</v>
          </cell>
          <cell r="BB222">
            <v>0</v>
          </cell>
          <cell r="BC222">
            <v>0</v>
          </cell>
          <cell r="BD222">
            <v>0</v>
          </cell>
          <cell r="BK222">
            <v>7931992</v>
          </cell>
          <cell r="BN222">
            <v>0</v>
          </cell>
          <cell r="BO222">
            <v>8360647.8551255222</v>
          </cell>
          <cell r="BP222">
            <v>-3270927.1448744778</v>
          </cell>
          <cell r="BQ222" t="str">
            <v>050113230719</v>
          </cell>
          <cell r="BR222" t="str">
            <v>Active</v>
          </cell>
          <cell r="BS222" t="str">
            <v>Female</v>
          </cell>
          <cell r="BT222" t="str">
            <v/>
          </cell>
          <cell r="BU222">
            <v>0</v>
          </cell>
          <cell r="BV222">
            <v>0</v>
          </cell>
          <cell r="BW222">
            <v>100000</v>
          </cell>
        </row>
        <row r="223">
          <cell r="C223" t="str">
            <v>C15454</v>
          </cell>
          <cell r="D223" t="str">
            <v>Phạm Thị Bông</v>
          </cell>
          <cell r="E223">
            <v>45164</v>
          </cell>
          <cell r="F223" t="str">
            <v>P6 - DR/Rigid Pulltab</v>
          </cell>
          <cell r="G223" t="str">
            <v>FACTORY A</v>
          </cell>
          <cell r="H223" t="str">
            <v>DRBox 502 worker</v>
          </cell>
          <cell r="I223" t="str">
            <v/>
          </cell>
          <cell r="J223" t="str">
            <v/>
          </cell>
          <cell r="K223">
            <v>5538000</v>
          </cell>
          <cell r="L223">
            <v>200000</v>
          </cell>
          <cell r="M223">
            <v>0</v>
          </cell>
          <cell r="N223">
            <v>0</v>
          </cell>
          <cell r="O223">
            <v>5738000</v>
          </cell>
          <cell r="P223">
            <v>24</v>
          </cell>
          <cell r="Q223">
            <v>5296615</v>
          </cell>
          <cell r="R223">
            <v>2</v>
          </cell>
          <cell r="S223">
            <v>441385</v>
          </cell>
          <cell r="T223">
            <v>0</v>
          </cell>
          <cell r="U223">
            <v>0</v>
          </cell>
          <cell r="V223">
            <v>220692.29166666666</v>
          </cell>
          <cell r="W223">
            <v>0</v>
          </cell>
          <cell r="X223">
            <v>0</v>
          </cell>
          <cell r="Y223">
            <v>5738000</v>
          </cell>
          <cell r="Z223">
            <v>0</v>
          </cell>
          <cell r="AA223">
            <v>0</v>
          </cell>
          <cell r="AB223">
            <v>200000</v>
          </cell>
          <cell r="AC223">
            <v>0</v>
          </cell>
          <cell r="AD223">
            <v>200000</v>
          </cell>
          <cell r="AE223">
            <v>500000</v>
          </cell>
          <cell r="AF223">
            <v>0</v>
          </cell>
          <cell r="AG223">
            <v>400000</v>
          </cell>
          <cell r="AH223">
            <v>417107</v>
          </cell>
          <cell r="AI223">
            <v>0</v>
          </cell>
          <cell r="AJ223">
            <v>0</v>
          </cell>
          <cell r="AK223">
            <v>5738000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41379.8046875</v>
          </cell>
          <cell r="AQ223">
            <v>7296486.8046875</v>
          </cell>
          <cell r="AR223">
            <v>24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993115</v>
          </cell>
          <cell r="AY223">
            <v>8289601.8046875</v>
          </cell>
          <cell r="AZ223">
            <v>602490</v>
          </cell>
          <cell r="BA223">
            <v>44100</v>
          </cell>
          <cell r="BB223">
            <v>0</v>
          </cell>
          <cell r="BC223">
            <v>0</v>
          </cell>
          <cell r="BD223">
            <v>0</v>
          </cell>
          <cell r="BK223">
            <v>7643012</v>
          </cell>
          <cell r="BN223">
            <v>0</v>
          </cell>
          <cell r="BO223">
            <v>8058563.6796875</v>
          </cell>
          <cell r="BP223">
            <v>-3543926.3203125</v>
          </cell>
          <cell r="BQ223" t="str">
            <v>050140885603</v>
          </cell>
          <cell r="BR223" t="str">
            <v>Active</v>
          </cell>
          <cell r="BS223" t="str">
            <v>Female</v>
          </cell>
          <cell r="BT223" t="str">
            <v/>
          </cell>
          <cell r="BU223">
            <v>0</v>
          </cell>
          <cell r="BV223">
            <v>0</v>
          </cell>
          <cell r="BW223">
            <v>100000</v>
          </cell>
        </row>
        <row r="224">
          <cell r="C224" t="str">
            <v>C16358</v>
          </cell>
          <cell r="D224" t="str">
            <v>Lê Thị Hằng</v>
          </cell>
          <cell r="E224">
            <v>45603</v>
          </cell>
          <cell r="F224" t="str">
            <v>P6 - DR/Rigid Pulltab</v>
          </cell>
          <cell r="G224" t="str">
            <v>FACTORY A</v>
          </cell>
          <cell r="H224" t="str">
            <v>Normal worker</v>
          </cell>
          <cell r="I224" t="str">
            <v/>
          </cell>
          <cell r="J224" t="str">
            <v/>
          </cell>
          <cell r="K224">
            <v>5023000</v>
          </cell>
          <cell r="L224">
            <v>0</v>
          </cell>
          <cell r="M224">
            <v>0</v>
          </cell>
          <cell r="N224">
            <v>0</v>
          </cell>
          <cell r="O224">
            <v>5023000</v>
          </cell>
          <cell r="P224">
            <v>24</v>
          </cell>
          <cell r="Q224">
            <v>4636615</v>
          </cell>
          <cell r="R224">
            <v>2</v>
          </cell>
          <cell r="S224">
            <v>386385</v>
          </cell>
          <cell r="T224">
            <v>0</v>
          </cell>
          <cell r="U224">
            <v>0</v>
          </cell>
          <cell r="V224">
            <v>193192.29166666666</v>
          </cell>
          <cell r="W224">
            <v>0</v>
          </cell>
          <cell r="X224">
            <v>0</v>
          </cell>
          <cell r="Y224">
            <v>5023000</v>
          </cell>
          <cell r="Z224">
            <v>0</v>
          </cell>
          <cell r="AA224">
            <v>0</v>
          </cell>
          <cell r="AB224">
            <v>200000</v>
          </cell>
          <cell r="AC224">
            <v>0</v>
          </cell>
          <cell r="AD224">
            <v>200000</v>
          </cell>
          <cell r="AE224">
            <v>500000</v>
          </cell>
          <cell r="AF224">
            <v>0</v>
          </cell>
          <cell r="AG224">
            <v>400000</v>
          </cell>
          <cell r="AH224">
            <v>424689</v>
          </cell>
          <cell r="AI224">
            <v>0</v>
          </cell>
          <cell r="AJ224">
            <v>0</v>
          </cell>
          <cell r="AK224">
            <v>4968167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36223.5546875</v>
          </cell>
          <cell r="AQ224">
            <v>6583912.5546875</v>
          </cell>
          <cell r="AR224">
            <v>28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1014260</v>
          </cell>
          <cell r="AY224">
            <v>7598172.5546875</v>
          </cell>
          <cell r="AZ224">
            <v>527415</v>
          </cell>
          <cell r="BA224">
            <v>44100</v>
          </cell>
          <cell r="BB224">
            <v>0</v>
          </cell>
          <cell r="BC224">
            <v>0</v>
          </cell>
          <cell r="BD224">
            <v>0</v>
          </cell>
          <cell r="BK224">
            <v>7026658</v>
          </cell>
          <cell r="BN224">
            <v>0</v>
          </cell>
          <cell r="BO224">
            <v>7360085.575520833</v>
          </cell>
          <cell r="BP224">
            <v>-4167329.424479167</v>
          </cell>
          <cell r="BQ224" t="str">
            <v>050040933031</v>
          </cell>
          <cell r="BR224" t="str">
            <v>Active</v>
          </cell>
          <cell r="BS224" t="str">
            <v>Female</v>
          </cell>
          <cell r="BT224" t="str">
            <v/>
          </cell>
          <cell r="BU224">
            <v>0</v>
          </cell>
          <cell r="BV224">
            <v>0</v>
          </cell>
          <cell r="BW224">
            <v>100000</v>
          </cell>
        </row>
        <row r="225">
          <cell r="C225" t="str">
            <v>C16605</v>
          </cell>
          <cell r="D225" t="str">
            <v>Lê Lệnh Tiến</v>
          </cell>
          <cell r="E225">
            <v>45762</v>
          </cell>
          <cell r="F225" t="str">
            <v>P6 - DR/Rigid Pulltab</v>
          </cell>
          <cell r="G225" t="str">
            <v>FACTORY A</v>
          </cell>
          <cell r="H225" t="str">
            <v>New worker</v>
          </cell>
          <cell r="I225" t="str">
            <v/>
          </cell>
          <cell r="J225" t="str">
            <v/>
          </cell>
          <cell r="K225">
            <v>4694000</v>
          </cell>
          <cell r="L225">
            <v>0</v>
          </cell>
          <cell r="M225">
            <v>0</v>
          </cell>
          <cell r="N225">
            <v>0</v>
          </cell>
          <cell r="O225">
            <v>4694000</v>
          </cell>
          <cell r="P225">
            <v>10.8</v>
          </cell>
          <cell r="Q225">
            <v>1949815</v>
          </cell>
          <cell r="R225">
            <v>1</v>
          </cell>
          <cell r="S225">
            <v>180538</v>
          </cell>
          <cell r="T225">
            <v>14.2</v>
          </cell>
          <cell r="U225">
            <v>2563646</v>
          </cell>
          <cell r="V225">
            <v>180538.42592592593</v>
          </cell>
          <cell r="W225">
            <v>0</v>
          </cell>
          <cell r="X225">
            <v>0</v>
          </cell>
          <cell r="Y225">
            <v>2130353</v>
          </cell>
          <cell r="Z225">
            <v>0</v>
          </cell>
          <cell r="AA225">
            <v>0</v>
          </cell>
          <cell r="AB225">
            <v>91000</v>
          </cell>
          <cell r="AC225">
            <v>0</v>
          </cell>
          <cell r="AD225">
            <v>91000</v>
          </cell>
          <cell r="AE225">
            <v>227000</v>
          </cell>
          <cell r="AF225">
            <v>0</v>
          </cell>
          <cell r="AG225">
            <v>68000</v>
          </cell>
          <cell r="AH225">
            <v>0</v>
          </cell>
          <cell r="AI225">
            <v>0</v>
          </cell>
          <cell r="AJ225">
            <v>0</v>
          </cell>
          <cell r="AK225">
            <v>4694000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2516353</v>
          </cell>
          <cell r="AR225">
            <v>4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135404</v>
          </cell>
          <cell r="AY225">
            <v>2651757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K225">
            <v>2651757</v>
          </cell>
          <cell r="BN225">
            <v>0</v>
          </cell>
          <cell r="BO225">
            <v>2706622.2129629632</v>
          </cell>
          <cell r="BP225">
            <v>-8293377.7870370373</v>
          </cell>
          <cell r="BQ225" t="str">
            <v>050066214394</v>
          </cell>
          <cell r="BR225" t="str">
            <v>Active</v>
          </cell>
          <cell r="BS225" t="str">
            <v>Male</v>
          </cell>
          <cell r="BT225" t="str">
            <v/>
          </cell>
          <cell r="BU225">
            <v>0</v>
          </cell>
          <cell r="BV225">
            <v>0</v>
          </cell>
          <cell r="BW225">
            <v>100000</v>
          </cell>
        </row>
        <row r="226">
          <cell r="C226" t="str">
            <v>C2426</v>
          </cell>
          <cell r="D226" t="str">
            <v>Tô Mỹ Trang</v>
          </cell>
          <cell r="E226">
            <v>40241</v>
          </cell>
          <cell r="F226" t="str">
            <v>P6 - DR/Rigid Pulltab</v>
          </cell>
          <cell r="G226" t="str">
            <v>FACTORY A</v>
          </cell>
          <cell r="H226" t="str">
            <v>DRBox 502 worker</v>
          </cell>
          <cell r="I226" t="str">
            <v/>
          </cell>
          <cell r="J226" t="str">
            <v/>
          </cell>
          <cell r="K226">
            <v>5931000</v>
          </cell>
          <cell r="L226">
            <v>200000</v>
          </cell>
          <cell r="M226">
            <v>0</v>
          </cell>
          <cell r="N226">
            <v>0</v>
          </cell>
          <cell r="O226">
            <v>6131000</v>
          </cell>
          <cell r="P226">
            <v>24</v>
          </cell>
          <cell r="Q226">
            <v>5659385</v>
          </cell>
          <cell r="R226">
            <v>2</v>
          </cell>
          <cell r="S226">
            <v>471615</v>
          </cell>
          <cell r="T226">
            <v>0</v>
          </cell>
          <cell r="U226">
            <v>0</v>
          </cell>
          <cell r="V226">
            <v>235807.70833333334</v>
          </cell>
          <cell r="W226">
            <v>0</v>
          </cell>
          <cell r="X226">
            <v>0</v>
          </cell>
          <cell r="Y226">
            <v>6131000</v>
          </cell>
          <cell r="Z226">
            <v>0</v>
          </cell>
          <cell r="AA226">
            <v>0</v>
          </cell>
          <cell r="AB226">
            <v>200000</v>
          </cell>
          <cell r="AC226">
            <v>0</v>
          </cell>
          <cell r="AD226">
            <v>200000</v>
          </cell>
          <cell r="AE226">
            <v>500000</v>
          </cell>
          <cell r="AF226">
            <v>0</v>
          </cell>
          <cell r="AG226">
            <v>400000</v>
          </cell>
          <cell r="AH226">
            <v>411293</v>
          </cell>
          <cell r="AI226">
            <v>0</v>
          </cell>
          <cell r="AJ226">
            <v>0</v>
          </cell>
          <cell r="AK226">
            <v>6131000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44213.9453125</v>
          </cell>
          <cell r="AQ226">
            <v>7686506.9453125</v>
          </cell>
          <cell r="AR226">
            <v>24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1061135</v>
          </cell>
          <cell r="AY226">
            <v>8747641.9453125</v>
          </cell>
          <cell r="AZ226">
            <v>643755</v>
          </cell>
          <cell r="BA226">
            <v>44100</v>
          </cell>
          <cell r="BB226">
            <v>0</v>
          </cell>
          <cell r="BC226">
            <v>0</v>
          </cell>
          <cell r="BD226">
            <v>0</v>
          </cell>
          <cell r="BK226">
            <v>8059787</v>
          </cell>
          <cell r="BN226">
            <v>0</v>
          </cell>
          <cell r="BO226">
            <v>8493930.0703125</v>
          </cell>
          <cell r="BP226">
            <v>-3149824.9296875</v>
          </cell>
          <cell r="BQ226" t="str">
            <v>050040932817</v>
          </cell>
          <cell r="BR226" t="str">
            <v>Active</v>
          </cell>
          <cell r="BS226" t="str">
            <v>Female</v>
          </cell>
          <cell r="BT226" t="str">
            <v/>
          </cell>
          <cell r="BU226">
            <v>0</v>
          </cell>
          <cell r="BV226">
            <v>0</v>
          </cell>
          <cell r="BW226">
            <v>100000</v>
          </cell>
        </row>
        <row r="227">
          <cell r="C227" t="str">
            <v>C3942</v>
          </cell>
          <cell r="D227" t="str">
            <v>Đỗ Thị Hạnh Phúc</v>
          </cell>
          <cell r="E227">
            <v>40753</v>
          </cell>
          <cell r="F227" t="str">
            <v>P6 - DR/Rigid Pulltab</v>
          </cell>
          <cell r="G227" t="str">
            <v>FACTORY A</v>
          </cell>
          <cell r="H227" t="str">
            <v>DRBox 502 worker</v>
          </cell>
          <cell r="I227" t="str">
            <v/>
          </cell>
          <cell r="J227" t="str">
            <v/>
          </cell>
          <cell r="K227">
            <v>5931000</v>
          </cell>
          <cell r="L227">
            <v>200000</v>
          </cell>
          <cell r="M227">
            <v>0</v>
          </cell>
          <cell r="N227">
            <v>0</v>
          </cell>
          <cell r="O227">
            <v>6131000</v>
          </cell>
          <cell r="P227">
            <v>24</v>
          </cell>
          <cell r="Q227">
            <v>5659385</v>
          </cell>
          <cell r="R227">
            <v>2</v>
          </cell>
          <cell r="S227">
            <v>471615</v>
          </cell>
          <cell r="T227">
            <v>0</v>
          </cell>
          <cell r="U227">
            <v>0</v>
          </cell>
          <cell r="V227">
            <v>235807.70833333334</v>
          </cell>
          <cell r="W227">
            <v>0</v>
          </cell>
          <cell r="X227">
            <v>0</v>
          </cell>
          <cell r="Y227">
            <v>6131000</v>
          </cell>
          <cell r="Z227">
            <v>0</v>
          </cell>
          <cell r="AA227">
            <v>0</v>
          </cell>
          <cell r="AB227">
            <v>200000</v>
          </cell>
          <cell r="AC227">
            <v>0</v>
          </cell>
          <cell r="AD227">
            <v>200000</v>
          </cell>
          <cell r="AE227">
            <v>500000</v>
          </cell>
          <cell r="AF227">
            <v>0</v>
          </cell>
          <cell r="AG227">
            <v>400000</v>
          </cell>
          <cell r="AH227">
            <v>422781</v>
          </cell>
          <cell r="AI227">
            <v>0</v>
          </cell>
          <cell r="AJ227">
            <v>0</v>
          </cell>
          <cell r="AK227">
            <v>6131000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44213.9453125</v>
          </cell>
          <cell r="AQ227">
            <v>7697994.9453125</v>
          </cell>
          <cell r="AR227">
            <v>24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1061135</v>
          </cell>
          <cell r="AY227">
            <v>8759129.9453125</v>
          </cell>
          <cell r="AZ227">
            <v>643755</v>
          </cell>
          <cell r="BA227">
            <v>44100</v>
          </cell>
          <cell r="BB227">
            <v>0</v>
          </cell>
          <cell r="BC227">
            <v>0</v>
          </cell>
          <cell r="BD227">
            <v>0</v>
          </cell>
          <cell r="BK227">
            <v>8071275</v>
          </cell>
          <cell r="BN227">
            <v>0</v>
          </cell>
          <cell r="BO227">
            <v>8505418.0703125</v>
          </cell>
          <cell r="BP227">
            <v>-3138336.9296875</v>
          </cell>
          <cell r="BQ227" t="str">
            <v>050040966045</v>
          </cell>
          <cell r="BR227" t="str">
            <v>Active</v>
          </cell>
          <cell r="BS227" t="str">
            <v>Female</v>
          </cell>
          <cell r="BT227" t="str">
            <v/>
          </cell>
          <cell r="BU227">
            <v>0</v>
          </cell>
          <cell r="BV227">
            <v>0</v>
          </cell>
          <cell r="BW227">
            <v>100000</v>
          </cell>
        </row>
        <row r="228">
          <cell r="C228" t="str">
            <v>C4642</v>
          </cell>
          <cell r="D228" t="str">
            <v>Nguyễn Thụy Vũ Thảo</v>
          </cell>
          <cell r="E228">
            <v>40949</v>
          </cell>
          <cell r="F228" t="str">
            <v>P6 - DR/Rigid Pulltab</v>
          </cell>
          <cell r="G228" t="str">
            <v>FACTORY A</v>
          </cell>
          <cell r="H228" t="str">
            <v>DRBox 502 worker</v>
          </cell>
          <cell r="I228" t="str">
            <v/>
          </cell>
          <cell r="J228" t="str">
            <v/>
          </cell>
          <cell r="K228">
            <v>5931000</v>
          </cell>
          <cell r="L228">
            <v>200000</v>
          </cell>
          <cell r="M228">
            <v>0</v>
          </cell>
          <cell r="N228">
            <v>0</v>
          </cell>
          <cell r="O228">
            <v>6131000</v>
          </cell>
          <cell r="P228">
            <v>14</v>
          </cell>
          <cell r="Q228">
            <v>3301308</v>
          </cell>
          <cell r="R228">
            <v>2</v>
          </cell>
          <cell r="S228">
            <v>471615</v>
          </cell>
          <cell r="T228">
            <v>10</v>
          </cell>
          <cell r="U228">
            <v>2358077</v>
          </cell>
          <cell r="V228">
            <v>235807.71428571429</v>
          </cell>
          <cell r="W228">
            <v>0</v>
          </cell>
          <cell r="X228">
            <v>0</v>
          </cell>
          <cell r="Y228">
            <v>3772923</v>
          </cell>
          <cell r="Z228">
            <v>0</v>
          </cell>
          <cell r="AA228">
            <v>0</v>
          </cell>
          <cell r="AB228">
            <v>200000</v>
          </cell>
          <cell r="AC228">
            <v>0</v>
          </cell>
          <cell r="AD228">
            <v>200000</v>
          </cell>
          <cell r="AE228">
            <v>0</v>
          </cell>
          <cell r="AF228">
            <v>0</v>
          </cell>
          <cell r="AG228">
            <v>0</v>
          </cell>
          <cell r="AH228">
            <v>229937</v>
          </cell>
          <cell r="AI228">
            <v>0</v>
          </cell>
          <cell r="AJ228">
            <v>0</v>
          </cell>
          <cell r="AK228">
            <v>6131000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44213.946428571428</v>
          </cell>
          <cell r="AQ228">
            <v>4247073.9464285718</v>
          </cell>
          <cell r="AR228">
            <v>16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707423</v>
          </cell>
          <cell r="AY228">
            <v>4954496.9464285718</v>
          </cell>
          <cell r="AZ228">
            <v>643755</v>
          </cell>
          <cell r="BA228">
            <v>44100</v>
          </cell>
          <cell r="BB228">
            <v>0</v>
          </cell>
          <cell r="BC228">
            <v>0</v>
          </cell>
          <cell r="BD228">
            <v>0</v>
          </cell>
          <cell r="BK228">
            <v>4266642</v>
          </cell>
          <cell r="BN228">
            <v>0</v>
          </cell>
          <cell r="BO228">
            <v>4818689.375</v>
          </cell>
          <cell r="BP228">
            <v>-6825065.625</v>
          </cell>
          <cell r="BQ228" t="str">
            <v>050040932868</v>
          </cell>
          <cell r="BR228" t="str">
            <v>Active</v>
          </cell>
          <cell r="BS228" t="str">
            <v>Female</v>
          </cell>
          <cell r="BT228" t="str">
            <v/>
          </cell>
          <cell r="BU228">
            <v>0</v>
          </cell>
          <cell r="BV228">
            <v>0</v>
          </cell>
          <cell r="BW228">
            <v>100000</v>
          </cell>
        </row>
        <row r="229">
          <cell r="C229" t="str">
            <v>C5408</v>
          </cell>
          <cell r="D229" t="str">
            <v>La Thị Huệ</v>
          </cell>
          <cell r="E229">
            <v>41326</v>
          </cell>
          <cell r="F229" t="str">
            <v>P6 - DR/Rigid Pulltab</v>
          </cell>
          <cell r="G229" t="str">
            <v>FACTORY A</v>
          </cell>
          <cell r="H229" t="str">
            <v>DRBox 502 worker</v>
          </cell>
          <cell r="I229" t="str">
            <v/>
          </cell>
          <cell r="J229" t="str">
            <v/>
          </cell>
          <cell r="K229">
            <v>5931000</v>
          </cell>
          <cell r="L229">
            <v>200000</v>
          </cell>
          <cell r="M229">
            <v>0</v>
          </cell>
          <cell r="N229">
            <v>0</v>
          </cell>
          <cell r="O229">
            <v>6131000</v>
          </cell>
          <cell r="P229">
            <v>23.6</v>
          </cell>
          <cell r="Q229">
            <v>5565062</v>
          </cell>
          <cell r="R229">
            <v>2</v>
          </cell>
          <cell r="S229">
            <v>471615</v>
          </cell>
          <cell r="T229">
            <v>0.39999999999999858</v>
          </cell>
          <cell r="U229">
            <v>94323</v>
          </cell>
          <cell r="V229">
            <v>235807.71186440677</v>
          </cell>
          <cell r="W229">
            <v>0</v>
          </cell>
          <cell r="X229">
            <v>0</v>
          </cell>
          <cell r="Y229">
            <v>6036677</v>
          </cell>
          <cell r="Z229">
            <v>0</v>
          </cell>
          <cell r="AA229">
            <v>0</v>
          </cell>
          <cell r="AB229">
            <v>200000</v>
          </cell>
          <cell r="AC229">
            <v>0</v>
          </cell>
          <cell r="AD229">
            <v>200000</v>
          </cell>
          <cell r="AE229">
            <v>500000</v>
          </cell>
          <cell r="AF229">
            <v>0</v>
          </cell>
          <cell r="AG229">
            <v>400000</v>
          </cell>
          <cell r="AH229">
            <v>415421</v>
          </cell>
          <cell r="AI229">
            <v>0</v>
          </cell>
          <cell r="AJ229">
            <v>0</v>
          </cell>
          <cell r="AK229">
            <v>6131000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44213.945974576272</v>
          </cell>
          <cell r="AQ229">
            <v>7596311.9459745763</v>
          </cell>
          <cell r="AR229">
            <v>24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1061135</v>
          </cell>
          <cell r="AY229">
            <v>8657446.9459745772</v>
          </cell>
          <cell r="AZ229">
            <v>643755</v>
          </cell>
          <cell r="BA229">
            <v>44100</v>
          </cell>
          <cell r="BB229">
            <v>0</v>
          </cell>
          <cell r="BC229">
            <v>0</v>
          </cell>
          <cell r="BD229">
            <v>0</v>
          </cell>
          <cell r="BK229">
            <v>7969592</v>
          </cell>
          <cell r="BN229">
            <v>0</v>
          </cell>
          <cell r="BO229">
            <v>8403735.0815677959</v>
          </cell>
          <cell r="BP229">
            <v>-3240019.9184322041</v>
          </cell>
          <cell r="BQ229" t="str">
            <v>050040934704</v>
          </cell>
          <cell r="BR229" t="str">
            <v>Active</v>
          </cell>
          <cell r="BS229" t="str">
            <v>Female</v>
          </cell>
          <cell r="BT229" t="str">
            <v/>
          </cell>
          <cell r="BU229">
            <v>0</v>
          </cell>
          <cell r="BV229">
            <v>0</v>
          </cell>
          <cell r="BW229">
            <v>100000</v>
          </cell>
        </row>
        <row r="230">
          <cell r="C230" t="str">
            <v>C5587</v>
          </cell>
          <cell r="D230" t="str">
            <v>Nguyễn Thị Lệ Hằng</v>
          </cell>
          <cell r="E230">
            <v>41348</v>
          </cell>
          <cell r="F230" t="str">
            <v>P6 - DR/Rigid Pulltab</v>
          </cell>
          <cell r="G230" t="str">
            <v>FACTORY A</v>
          </cell>
          <cell r="H230" t="str">
            <v>Box team leader</v>
          </cell>
          <cell r="I230" t="str">
            <v/>
          </cell>
          <cell r="J230" t="str">
            <v/>
          </cell>
          <cell r="K230">
            <v>5931000</v>
          </cell>
          <cell r="L230">
            <v>700000</v>
          </cell>
          <cell r="M230">
            <v>0</v>
          </cell>
          <cell r="N230">
            <v>0</v>
          </cell>
          <cell r="O230">
            <v>6631000</v>
          </cell>
          <cell r="P230">
            <v>24</v>
          </cell>
          <cell r="Q230">
            <v>6120923</v>
          </cell>
          <cell r="R230">
            <v>2</v>
          </cell>
          <cell r="S230">
            <v>510077</v>
          </cell>
          <cell r="T230">
            <v>0</v>
          </cell>
          <cell r="U230">
            <v>0</v>
          </cell>
          <cell r="V230">
            <v>255038.45833333334</v>
          </cell>
          <cell r="W230">
            <v>0</v>
          </cell>
          <cell r="X230">
            <v>0</v>
          </cell>
          <cell r="Y230">
            <v>6631000</v>
          </cell>
          <cell r="Z230">
            <v>0</v>
          </cell>
          <cell r="AA230">
            <v>0</v>
          </cell>
          <cell r="AB230">
            <v>200000</v>
          </cell>
          <cell r="AC230">
            <v>0</v>
          </cell>
          <cell r="AD230">
            <v>200000</v>
          </cell>
          <cell r="AE230">
            <v>500000</v>
          </cell>
          <cell r="AF230">
            <v>0</v>
          </cell>
          <cell r="AG230">
            <v>400000</v>
          </cell>
          <cell r="AH230">
            <v>353901</v>
          </cell>
          <cell r="AI230">
            <v>0</v>
          </cell>
          <cell r="AJ230">
            <v>0</v>
          </cell>
          <cell r="AK230">
            <v>6631000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47819.7109375</v>
          </cell>
          <cell r="AQ230">
            <v>8132720.7109375</v>
          </cell>
          <cell r="AR230">
            <v>24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1147673</v>
          </cell>
          <cell r="AY230">
            <v>9280393.7109375</v>
          </cell>
          <cell r="AZ230">
            <v>696255</v>
          </cell>
          <cell r="BA230">
            <v>44100</v>
          </cell>
          <cell r="BB230">
            <v>0</v>
          </cell>
          <cell r="BC230">
            <v>0</v>
          </cell>
          <cell r="BD230">
            <v>0</v>
          </cell>
          <cell r="BK230">
            <v>8540039</v>
          </cell>
          <cell r="BN230">
            <v>0</v>
          </cell>
          <cell r="BO230">
            <v>8997836.0859375</v>
          </cell>
          <cell r="BP230">
            <v>-2698418.9140625</v>
          </cell>
          <cell r="BQ230" t="str">
            <v>050040967084</v>
          </cell>
          <cell r="BR230" t="str">
            <v>Active</v>
          </cell>
          <cell r="BS230" t="str">
            <v>Female</v>
          </cell>
          <cell r="BT230" t="str">
            <v/>
          </cell>
          <cell r="BU230">
            <v>0</v>
          </cell>
          <cell r="BV230">
            <v>0</v>
          </cell>
          <cell r="BW230">
            <v>100000</v>
          </cell>
        </row>
        <row r="231">
          <cell r="C231" t="str">
            <v>C5621</v>
          </cell>
          <cell r="D231" t="str">
            <v>Lê Thị Liên</v>
          </cell>
          <cell r="E231">
            <v>41400</v>
          </cell>
          <cell r="F231" t="str">
            <v>P6 - DR/Rigid Pulltab</v>
          </cell>
          <cell r="G231" t="str">
            <v>FACTORY A</v>
          </cell>
          <cell r="H231" t="str">
            <v>DRBox 502 worker</v>
          </cell>
          <cell r="I231" t="str">
            <v/>
          </cell>
          <cell r="J231" t="str">
            <v/>
          </cell>
          <cell r="K231">
            <v>5931000</v>
          </cell>
          <cell r="L231">
            <v>200000</v>
          </cell>
          <cell r="M231">
            <v>0</v>
          </cell>
          <cell r="N231">
            <v>0</v>
          </cell>
          <cell r="O231">
            <v>6131000</v>
          </cell>
          <cell r="P231">
            <v>22.8</v>
          </cell>
          <cell r="Q231">
            <v>5376415</v>
          </cell>
          <cell r="R231">
            <v>3</v>
          </cell>
          <cell r="S231">
            <v>707423</v>
          </cell>
          <cell r="T231">
            <v>0.19999999999999929</v>
          </cell>
          <cell r="U231">
            <v>47162</v>
          </cell>
          <cell r="V231">
            <v>235807.67543859649</v>
          </cell>
          <cell r="W231">
            <v>0</v>
          </cell>
          <cell r="X231">
            <v>0</v>
          </cell>
          <cell r="Y231">
            <v>6083838</v>
          </cell>
          <cell r="Z231">
            <v>0</v>
          </cell>
          <cell r="AA231">
            <v>0</v>
          </cell>
          <cell r="AB231">
            <v>200000</v>
          </cell>
          <cell r="AC231">
            <v>0</v>
          </cell>
          <cell r="AD231">
            <v>200000</v>
          </cell>
          <cell r="AE231">
            <v>500000</v>
          </cell>
          <cell r="AF231">
            <v>0</v>
          </cell>
          <cell r="AG231">
            <v>400000</v>
          </cell>
          <cell r="AH231">
            <v>396644</v>
          </cell>
          <cell r="AI231">
            <v>0</v>
          </cell>
          <cell r="AJ231">
            <v>0</v>
          </cell>
          <cell r="AK231">
            <v>6131000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44213.93914473684</v>
          </cell>
          <cell r="AQ231">
            <v>7624695.9391447371</v>
          </cell>
          <cell r="AR231">
            <v>24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1061135</v>
          </cell>
          <cell r="AY231">
            <v>8685830.939144738</v>
          </cell>
          <cell r="AZ231">
            <v>643755</v>
          </cell>
          <cell r="BA231">
            <v>44100</v>
          </cell>
          <cell r="BB231">
            <v>0</v>
          </cell>
          <cell r="BC231">
            <v>0</v>
          </cell>
          <cell r="BD231">
            <v>0</v>
          </cell>
          <cell r="BK231">
            <v>7997976</v>
          </cell>
          <cell r="BN231">
            <v>0</v>
          </cell>
          <cell r="BO231">
            <v>8432118.9654605258</v>
          </cell>
          <cell r="BP231">
            <v>-3211636.0345394742</v>
          </cell>
          <cell r="BQ231" t="str">
            <v>050040964069</v>
          </cell>
          <cell r="BR231" t="str">
            <v>Active</v>
          </cell>
          <cell r="BS231" t="str">
            <v>Female</v>
          </cell>
          <cell r="BT231" t="str">
            <v/>
          </cell>
          <cell r="BU231">
            <v>0</v>
          </cell>
          <cell r="BV231">
            <v>0</v>
          </cell>
          <cell r="BW231">
            <v>100000</v>
          </cell>
        </row>
        <row r="232">
          <cell r="C232" t="str">
            <v>C6142</v>
          </cell>
          <cell r="D232" t="str">
            <v>Võ Thị Hồng Tiên</v>
          </cell>
          <cell r="E232">
            <v>41705</v>
          </cell>
          <cell r="F232" t="str">
            <v>P6 - DR/Rigid Pulltab</v>
          </cell>
          <cell r="G232" t="str">
            <v>FACTORY A</v>
          </cell>
          <cell r="H232" t="str">
            <v>Drill worker</v>
          </cell>
          <cell r="I232" t="str">
            <v/>
          </cell>
          <cell r="J232" t="str">
            <v/>
          </cell>
          <cell r="K232">
            <v>5931000</v>
          </cell>
          <cell r="L232">
            <v>200000</v>
          </cell>
          <cell r="M232">
            <v>0</v>
          </cell>
          <cell r="N232">
            <v>0</v>
          </cell>
          <cell r="O232">
            <v>6131000</v>
          </cell>
          <cell r="P232">
            <v>24</v>
          </cell>
          <cell r="Q232">
            <v>5659385</v>
          </cell>
          <cell r="R232">
            <v>2</v>
          </cell>
          <cell r="S232">
            <v>471615</v>
          </cell>
          <cell r="T232">
            <v>0</v>
          </cell>
          <cell r="U232">
            <v>0</v>
          </cell>
          <cell r="V232">
            <v>235807.70833333334</v>
          </cell>
          <cell r="W232">
            <v>0</v>
          </cell>
          <cell r="X232">
            <v>0</v>
          </cell>
          <cell r="Y232">
            <v>6131000</v>
          </cell>
          <cell r="Z232">
            <v>0</v>
          </cell>
          <cell r="AA232">
            <v>0</v>
          </cell>
          <cell r="AB232">
            <v>200000</v>
          </cell>
          <cell r="AC232">
            <v>0</v>
          </cell>
          <cell r="AD232">
            <v>200000</v>
          </cell>
          <cell r="AE232">
            <v>500000</v>
          </cell>
          <cell r="AF232">
            <v>0</v>
          </cell>
          <cell r="AG232">
            <v>400000</v>
          </cell>
          <cell r="AH232">
            <v>415904</v>
          </cell>
          <cell r="AI232">
            <v>0</v>
          </cell>
          <cell r="AJ232">
            <v>0</v>
          </cell>
          <cell r="AK232">
            <v>6131000</v>
          </cell>
          <cell r="AL232">
            <v>100000</v>
          </cell>
          <cell r="AM232">
            <v>0</v>
          </cell>
          <cell r="AN232">
            <v>0</v>
          </cell>
          <cell r="AO232">
            <v>0</v>
          </cell>
          <cell r="AP232">
            <v>44213.9453125</v>
          </cell>
          <cell r="AQ232">
            <v>7791117.9453125</v>
          </cell>
          <cell r="AR232">
            <v>28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1237990</v>
          </cell>
          <cell r="AY232">
            <v>9029107.9453125</v>
          </cell>
          <cell r="AZ232">
            <v>643755</v>
          </cell>
          <cell r="BA232">
            <v>44100</v>
          </cell>
          <cell r="BB232">
            <v>0</v>
          </cell>
          <cell r="BC232">
            <v>0</v>
          </cell>
          <cell r="BD232">
            <v>0</v>
          </cell>
          <cell r="BK232">
            <v>8341253</v>
          </cell>
          <cell r="BN232">
            <v>2</v>
          </cell>
          <cell r="BO232">
            <v>8716444.924479166</v>
          </cell>
          <cell r="BP232">
            <v>-11727310.075520834</v>
          </cell>
          <cell r="BQ232" t="str">
            <v>050040933198</v>
          </cell>
          <cell r="BR232" t="str">
            <v>Active</v>
          </cell>
          <cell r="BS232" t="str">
            <v>Female</v>
          </cell>
          <cell r="BT232" t="str">
            <v/>
          </cell>
          <cell r="BU232">
            <v>0</v>
          </cell>
          <cell r="BV232">
            <v>0</v>
          </cell>
          <cell r="BW232">
            <v>100000</v>
          </cell>
        </row>
        <row r="233">
          <cell r="C233" t="str">
            <v>C7538</v>
          </cell>
          <cell r="D233" t="str">
            <v>Trần Thị Hoàng Oanh</v>
          </cell>
          <cell r="E233">
            <v>43398</v>
          </cell>
          <cell r="F233" t="str">
            <v>P6 - DR/Rigid Pulltab</v>
          </cell>
          <cell r="G233" t="str">
            <v>FACTORY A</v>
          </cell>
          <cell r="H233" t="str">
            <v>DRBox 502 worker</v>
          </cell>
          <cell r="I233" t="str">
            <v/>
          </cell>
          <cell r="J233" t="str">
            <v/>
          </cell>
          <cell r="K233">
            <v>5931000</v>
          </cell>
          <cell r="L233">
            <v>200000</v>
          </cell>
          <cell r="M233">
            <v>0</v>
          </cell>
          <cell r="N233">
            <v>0</v>
          </cell>
          <cell r="O233">
            <v>6131000</v>
          </cell>
          <cell r="P233">
            <v>21</v>
          </cell>
          <cell r="Q233">
            <v>4951962</v>
          </cell>
          <cell r="R233">
            <v>3</v>
          </cell>
          <cell r="S233">
            <v>707423</v>
          </cell>
          <cell r="T233">
            <v>2</v>
          </cell>
          <cell r="U233">
            <v>471615</v>
          </cell>
          <cell r="V233">
            <v>235807.71428571429</v>
          </cell>
          <cell r="W233">
            <v>0</v>
          </cell>
          <cell r="X233">
            <v>0</v>
          </cell>
          <cell r="Y233">
            <v>5659385</v>
          </cell>
          <cell r="Z233">
            <v>0</v>
          </cell>
          <cell r="AA233">
            <v>0</v>
          </cell>
          <cell r="AB233">
            <v>200000</v>
          </cell>
          <cell r="AC233">
            <v>0</v>
          </cell>
          <cell r="AD233">
            <v>200000</v>
          </cell>
          <cell r="AE233">
            <v>0</v>
          </cell>
          <cell r="AF233">
            <v>0</v>
          </cell>
          <cell r="AG233">
            <v>0</v>
          </cell>
          <cell r="AH233">
            <v>366506</v>
          </cell>
          <cell r="AI233">
            <v>0</v>
          </cell>
          <cell r="AJ233">
            <v>0</v>
          </cell>
          <cell r="AK233">
            <v>6131000</v>
          </cell>
          <cell r="AL233">
            <v>100000</v>
          </cell>
          <cell r="AM233">
            <v>0</v>
          </cell>
          <cell r="AN233">
            <v>0</v>
          </cell>
          <cell r="AO233">
            <v>0</v>
          </cell>
          <cell r="AP233">
            <v>44213.946428571428</v>
          </cell>
          <cell r="AQ233">
            <v>6370104.9464285718</v>
          </cell>
          <cell r="AR233">
            <v>24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1061135</v>
          </cell>
          <cell r="AY233">
            <v>7431239.9464285718</v>
          </cell>
          <cell r="AZ233">
            <v>643755</v>
          </cell>
          <cell r="BA233">
            <v>44100</v>
          </cell>
          <cell r="BB233">
            <v>0</v>
          </cell>
          <cell r="BC233">
            <v>0</v>
          </cell>
          <cell r="BD233">
            <v>0</v>
          </cell>
          <cell r="BK233">
            <v>6743385</v>
          </cell>
          <cell r="BN233">
            <v>0</v>
          </cell>
          <cell r="BO233">
            <v>7177528.0892857146</v>
          </cell>
          <cell r="BP233">
            <v>-4466226.9107142854</v>
          </cell>
          <cell r="BQ233" t="str">
            <v>050098252107</v>
          </cell>
          <cell r="BR233" t="str">
            <v>Active</v>
          </cell>
          <cell r="BS233" t="str">
            <v>Female</v>
          </cell>
          <cell r="BT233" t="str">
            <v/>
          </cell>
          <cell r="BU233">
            <v>0</v>
          </cell>
          <cell r="BV233">
            <v>0</v>
          </cell>
          <cell r="BW233">
            <v>100000</v>
          </cell>
        </row>
        <row r="234">
          <cell r="C234" t="str">
            <v>C7693</v>
          </cell>
          <cell r="D234" t="str">
            <v>Lê Thị Phượng</v>
          </cell>
          <cell r="E234">
            <v>43453</v>
          </cell>
          <cell r="F234" t="str">
            <v>P6 - DR/Rigid Pulltab</v>
          </cell>
          <cell r="G234" t="str">
            <v>FACTORY A</v>
          </cell>
          <cell r="H234" t="str">
            <v>Normal worker</v>
          </cell>
          <cell r="I234" t="str">
            <v/>
          </cell>
          <cell r="J234" t="str">
            <v/>
          </cell>
          <cell r="K234">
            <v>5931000</v>
          </cell>
          <cell r="L234">
            <v>0</v>
          </cell>
          <cell r="M234">
            <v>0</v>
          </cell>
          <cell r="N234">
            <v>0</v>
          </cell>
          <cell r="O234">
            <v>5931000</v>
          </cell>
          <cell r="P234">
            <v>24</v>
          </cell>
          <cell r="Q234">
            <v>5474769</v>
          </cell>
          <cell r="R234">
            <v>2</v>
          </cell>
          <cell r="S234">
            <v>456231</v>
          </cell>
          <cell r="T234">
            <v>0</v>
          </cell>
          <cell r="U234">
            <v>0</v>
          </cell>
          <cell r="V234">
            <v>228115.375</v>
          </cell>
          <cell r="W234">
            <v>0</v>
          </cell>
          <cell r="X234">
            <v>0</v>
          </cell>
          <cell r="Y234">
            <v>5931000</v>
          </cell>
          <cell r="Z234">
            <v>0</v>
          </cell>
          <cell r="AA234">
            <v>0</v>
          </cell>
          <cell r="AB234">
            <v>200000</v>
          </cell>
          <cell r="AC234">
            <v>0</v>
          </cell>
          <cell r="AD234">
            <v>200000</v>
          </cell>
          <cell r="AE234">
            <v>500000</v>
          </cell>
          <cell r="AF234">
            <v>0</v>
          </cell>
          <cell r="AG234">
            <v>400000</v>
          </cell>
          <cell r="AH234">
            <v>415210</v>
          </cell>
          <cell r="AI234">
            <v>0</v>
          </cell>
          <cell r="AJ234">
            <v>0</v>
          </cell>
          <cell r="AK234">
            <v>5931000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42771.6328125</v>
          </cell>
          <cell r="AQ234">
            <v>7488981.6328125</v>
          </cell>
          <cell r="AR234">
            <v>24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1026519</v>
          </cell>
          <cell r="AY234">
            <v>8515500.6328125</v>
          </cell>
          <cell r="AZ234">
            <v>622755</v>
          </cell>
          <cell r="BA234">
            <v>44100</v>
          </cell>
          <cell r="BB234">
            <v>0</v>
          </cell>
          <cell r="BC234">
            <v>0</v>
          </cell>
          <cell r="BD234">
            <v>0</v>
          </cell>
          <cell r="BK234">
            <v>7848646</v>
          </cell>
          <cell r="BN234">
            <v>0</v>
          </cell>
          <cell r="BO234">
            <v>8273327.7578125</v>
          </cell>
          <cell r="BP234">
            <v>-3349427.2421875</v>
          </cell>
          <cell r="BQ234" t="str">
            <v>050099760726</v>
          </cell>
          <cell r="BR234" t="str">
            <v>Active</v>
          </cell>
          <cell r="BS234" t="str">
            <v>Female</v>
          </cell>
          <cell r="BT234" t="str">
            <v/>
          </cell>
          <cell r="BU234">
            <v>0</v>
          </cell>
          <cell r="BV234">
            <v>0</v>
          </cell>
          <cell r="BW234">
            <v>100000</v>
          </cell>
        </row>
        <row r="235">
          <cell r="C235" t="str">
            <v>C14791</v>
          </cell>
          <cell r="D235" t="str">
            <v>Nguyễn Thanh Sang</v>
          </cell>
          <cell r="E235">
            <v>44658</v>
          </cell>
          <cell r="F235" t="str">
            <v>P6 - Glue Mixing</v>
          </cell>
          <cell r="G235" t="str">
            <v>FACTORY A</v>
          </cell>
          <cell r="H235" t="str">
            <v>Semi Machine operator</v>
          </cell>
          <cell r="I235" t="str">
            <v/>
          </cell>
          <cell r="J235" t="str">
            <v/>
          </cell>
          <cell r="K235">
            <v>5931000</v>
          </cell>
          <cell r="L235">
            <v>800000</v>
          </cell>
          <cell r="M235">
            <v>298000</v>
          </cell>
          <cell r="N235">
            <v>200000</v>
          </cell>
          <cell r="O235">
            <v>7229000</v>
          </cell>
          <cell r="P235">
            <v>23.8</v>
          </cell>
          <cell r="Q235">
            <v>6617315</v>
          </cell>
          <cell r="R235">
            <v>2</v>
          </cell>
          <cell r="S235">
            <v>556077</v>
          </cell>
          <cell r="T235">
            <v>0.19999999999999929</v>
          </cell>
          <cell r="U235">
            <v>55608</v>
          </cell>
          <cell r="V235">
            <v>278038.44537815126</v>
          </cell>
          <cell r="W235">
            <v>0</v>
          </cell>
          <cell r="X235">
            <v>0</v>
          </cell>
          <cell r="Y235">
            <v>7173392</v>
          </cell>
          <cell r="Z235">
            <v>0</v>
          </cell>
          <cell r="AA235">
            <v>0</v>
          </cell>
          <cell r="AB235">
            <v>200000</v>
          </cell>
          <cell r="AC235">
            <v>0</v>
          </cell>
          <cell r="AD235">
            <v>200000</v>
          </cell>
          <cell r="AE235">
            <v>500000</v>
          </cell>
          <cell r="AF235">
            <v>0</v>
          </cell>
          <cell r="AG235">
            <v>400000</v>
          </cell>
          <cell r="AH235">
            <v>411209</v>
          </cell>
          <cell r="AI235">
            <v>0</v>
          </cell>
          <cell r="AJ235">
            <v>0</v>
          </cell>
          <cell r="AK235">
            <v>7027333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8684601</v>
          </cell>
          <cell r="AR235">
            <v>28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1459702</v>
          </cell>
          <cell r="AY235">
            <v>10144303</v>
          </cell>
          <cell r="AZ235">
            <v>759045</v>
          </cell>
          <cell r="BA235">
            <v>44100</v>
          </cell>
          <cell r="BB235">
            <v>0</v>
          </cell>
          <cell r="BC235">
            <v>0</v>
          </cell>
          <cell r="BD235">
            <v>0</v>
          </cell>
          <cell r="BK235">
            <v>9341158</v>
          </cell>
          <cell r="BN235">
            <v>0</v>
          </cell>
          <cell r="BO235">
            <v>9757735.5588235296</v>
          </cell>
          <cell r="BP235">
            <v>-2001309.4411764704</v>
          </cell>
          <cell r="BQ235" t="str">
            <v>050135731258</v>
          </cell>
          <cell r="BR235" t="str">
            <v>Active</v>
          </cell>
          <cell r="BS235" t="str">
            <v>Male</v>
          </cell>
          <cell r="BT235" t="str">
            <v/>
          </cell>
          <cell r="BU235">
            <v>0</v>
          </cell>
          <cell r="BV235">
            <v>0</v>
          </cell>
          <cell r="BW235">
            <v>100000</v>
          </cell>
        </row>
        <row r="236">
          <cell r="C236" t="str">
            <v>C6119</v>
          </cell>
          <cell r="D236" t="str">
            <v>Phạm Trường Giang</v>
          </cell>
          <cell r="E236">
            <v>41698</v>
          </cell>
          <cell r="F236" t="str">
            <v>P6 - Glue Mixing</v>
          </cell>
          <cell r="G236" t="str">
            <v>FACTORY A</v>
          </cell>
          <cell r="H236" t="str">
            <v>Technician worker</v>
          </cell>
          <cell r="I236" t="str">
            <v/>
          </cell>
          <cell r="J236" t="str">
            <v/>
          </cell>
          <cell r="K236">
            <v>5931000</v>
          </cell>
          <cell r="L236">
            <v>1100000</v>
          </cell>
          <cell r="M236">
            <v>298000</v>
          </cell>
          <cell r="N236">
            <v>700000</v>
          </cell>
          <cell r="O236">
            <v>8029000</v>
          </cell>
          <cell r="P236">
            <v>23.9</v>
          </cell>
          <cell r="Q236">
            <v>7380504</v>
          </cell>
          <cell r="R236">
            <v>2</v>
          </cell>
          <cell r="S236">
            <v>617615</v>
          </cell>
          <cell r="T236">
            <v>0.10000000000000142</v>
          </cell>
          <cell r="U236">
            <v>30881</v>
          </cell>
          <cell r="V236">
            <v>308807.69874476991</v>
          </cell>
          <cell r="W236">
            <v>0</v>
          </cell>
          <cell r="X236">
            <v>0</v>
          </cell>
          <cell r="Y236">
            <v>7998119</v>
          </cell>
          <cell r="Z236">
            <v>0</v>
          </cell>
          <cell r="AA236">
            <v>0</v>
          </cell>
          <cell r="AB236">
            <v>200000</v>
          </cell>
          <cell r="AC236">
            <v>0</v>
          </cell>
          <cell r="AD236">
            <v>200000</v>
          </cell>
          <cell r="AE236">
            <v>500000</v>
          </cell>
          <cell r="AF236">
            <v>0</v>
          </cell>
          <cell r="AG236">
            <v>400000</v>
          </cell>
          <cell r="AH236">
            <v>412936</v>
          </cell>
          <cell r="AI236">
            <v>0</v>
          </cell>
          <cell r="AJ236">
            <v>0</v>
          </cell>
          <cell r="AK236">
            <v>8029000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9511055</v>
          </cell>
          <cell r="AR236">
            <v>28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1621240</v>
          </cell>
          <cell r="AY236">
            <v>11132295</v>
          </cell>
          <cell r="AZ236">
            <v>843045</v>
          </cell>
          <cell r="BA236">
            <v>44100</v>
          </cell>
          <cell r="BB236">
            <v>0</v>
          </cell>
          <cell r="BC236">
            <v>0</v>
          </cell>
          <cell r="BD236">
            <v>0</v>
          </cell>
          <cell r="BK236">
            <v>10245150</v>
          </cell>
          <cell r="BN236">
            <v>0</v>
          </cell>
          <cell r="BO236">
            <v>10691881.945606694</v>
          </cell>
          <cell r="BP236">
            <v>-1151163.0543933064</v>
          </cell>
          <cell r="BQ236" t="str">
            <v>050040825433</v>
          </cell>
          <cell r="BR236" t="str">
            <v>Active</v>
          </cell>
          <cell r="BS236" t="str">
            <v>Male</v>
          </cell>
          <cell r="BT236" t="str">
            <v/>
          </cell>
          <cell r="BU236">
            <v>0</v>
          </cell>
          <cell r="BV236">
            <v>0</v>
          </cell>
          <cell r="BW236">
            <v>100000</v>
          </cell>
        </row>
        <row r="237">
          <cell r="C237" t="str">
            <v>C10587</v>
          </cell>
          <cell r="D237" t="str">
            <v>Nguyễn Văn Tài</v>
          </cell>
          <cell r="E237">
            <v>43575</v>
          </cell>
          <cell r="F237" t="str">
            <v>P6 - Packing Box</v>
          </cell>
          <cell r="G237" t="str">
            <v>FACTORY A</v>
          </cell>
          <cell r="H237" t="str">
            <v>Packing worker</v>
          </cell>
          <cell r="I237" t="str">
            <v/>
          </cell>
          <cell r="J237" t="str">
            <v/>
          </cell>
          <cell r="K237">
            <v>5931000</v>
          </cell>
          <cell r="L237">
            <v>600000</v>
          </cell>
          <cell r="M237">
            <v>0</v>
          </cell>
          <cell r="N237">
            <v>0</v>
          </cell>
          <cell r="O237">
            <v>6531000</v>
          </cell>
          <cell r="P237">
            <v>23.7</v>
          </cell>
          <cell r="Q237">
            <v>5953258</v>
          </cell>
          <cell r="R237">
            <v>2</v>
          </cell>
          <cell r="S237">
            <v>502385</v>
          </cell>
          <cell r="T237">
            <v>0.30000000000000071</v>
          </cell>
          <cell r="U237">
            <v>75358</v>
          </cell>
          <cell r="V237">
            <v>251192.3206751055</v>
          </cell>
          <cell r="W237">
            <v>0</v>
          </cell>
          <cell r="X237">
            <v>0</v>
          </cell>
          <cell r="Y237">
            <v>6455643</v>
          </cell>
          <cell r="Z237">
            <v>0</v>
          </cell>
          <cell r="AA237">
            <v>0</v>
          </cell>
          <cell r="AB237">
            <v>200000</v>
          </cell>
          <cell r="AC237">
            <v>0</v>
          </cell>
          <cell r="AD237">
            <v>200000</v>
          </cell>
          <cell r="AE237">
            <v>500000</v>
          </cell>
          <cell r="AF237">
            <v>0</v>
          </cell>
          <cell r="AG237">
            <v>400000</v>
          </cell>
          <cell r="AH237">
            <v>585869</v>
          </cell>
          <cell r="AI237">
            <v>0</v>
          </cell>
          <cell r="AJ237">
            <v>0</v>
          </cell>
          <cell r="AK237">
            <v>6531000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8141512</v>
          </cell>
          <cell r="AR237">
            <v>28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1318760</v>
          </cell>
          <cell r="AY237">
            <v>9460272</v>
          </cell>
          <cell r="AZ237">
            <v>685755</v>
          </cell>
          <cell r="BA237">
            <v>44100</v>
          </cell>
          <cell r="BB237">
            <v>0</v>
          </cell>
          <cell r="BC237">
            <v>0</v>
          </cell>
          <cell r="BD237">
            <v>0</v>
          </cell>
          <cell r="BK237">
            <v>8730417</v>
          </cell>
          <cell r="BN237">
            <v>0</v>
          </cell>
          <cell r="BO237">
            <v>9120685.1223628689</v>
          </cell>
          <cell r="BP237">
            <v>-2565069.8776371311</v>
          </cell>
          <cell r="BQ237" t="str">
            <v>050106514248</v>
          </cell>
          <cell r="BR237" t="str">
            <v>Active</v>
          </cell>
          <cell r="BS237" t="str">
            <v>Male</v>
          </cell>
          <cell r="BT237" t="str">
            <v/>
          </cell>
          <cell r="BU237">
            <v>0</v>
          </cell>
          <cell r="BV237">
            <v>0</v>
          </cell>
          <cell r="BW237">
            <v>100000</v>
          </cell>
        </row>
        <row r="238">
          <cell r="C238" t="str">
            <v>C10660</v>
          </cell>
          <cell r="D238" t="str">
            <v>Đoàn Văn Minh</v>
          </cell>
          <cell r="E238">
            <v>43595</v>
          </cell>
          <cell r="F238" t="str">
            <v>P6 - Packing Box</v>
          </cell>
          <cell r="G238" t="str">
            <v>FACTORY A</v>
          </cell>
          <cell r="H238" t="str">
            <v>Packing worker</v>
          </cell>
          <cell r="I238" t="str">
            <v/>
          </cell>
          <cell r="J238" t="str">
            <v/>
          </cell>
          <cell r="K238">
            <v>5931000</v>
          </cell>
          <cell r="L238">
            <v>600000</v>
          </cell>
          <cell r="M238">
            <v>0</v>
          </cell>
          <cell r="N238">
            <v>0</v>
          </cell>
          <cell r="O238">
            <v>6531000</v>
          </cell>
          <cell r="P238">
            <v>23</v>
          </cell>
          <cell r="Q238">
            <v>5777423</v>
          </cell>
          <cell r="R238">
            <v>3</v>
          </cell>
          <cell r="S238">
            <v>753577</v>
          </cell>
          <cell r="T238">
            <v>0</v>
          </cell>
          <cell r="U238">
            <v>0</v>
          </cell>
          <cell r="V238">
            <v>251192.30434782608</v>
          </cell>
          <cell r="W238">
            <v>0</v>
          </cell>
          <cell r="X238">
            <v>0</v>
          </cell>
          <cell r="Y238">
            <v>6531000</v>
          </cell>
          <cell r="Z238">
            <v>0</v>
          </cell>
          <cell r="AA238">
            <v>0</v>
          </cell>
          <cell r="AB238">
            <v>200000</v>
          </cell>
          <cell r="AC238">
            <v>0</v>
          </cell>
          <cell r="AD238">
            <v>200000</v>
          </cell>
          <cell r="AE238">
            <v>500000</v>
          </cell>
          <cell r="AF238">
            <v>0</v>
          </cell>
          <cell r="AG238">
            <v>400000</v>
          </cell>
          <cell r="AH238">
            <v>568565</v>
          </cell>
          <cell r="AI238">
            <v>0</v>
          </cell>
          <cell r="AJ238">
            <v>0</v>
          </cell>
          <cell r="AK238">
            <v>6531000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8199565</v>
          </cell>
          <cell r="AR238">
            <v>16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753577</v>
          </cell>
          <cell r="AY238">
            <v>8953142</v>
          </cell>
          <cell r="AZ238">
            <v>685755</v>
          </cell>
          <cell r="BA238">
            <v>44100</v>
          </cell>
          <cell r="BB238">
            <v>0</v>
          </cell>
          <cell r="BC238">
            <v>0</v>
          </cell>
          <cell r="BD238">
            <v>0</v>
          </cell>
          <cell r="BK238">
            <v>8223287</v>
          </cell>
          <cell r="BN238">
            <v>0</v>
          </cell>
          <cell r="BO238">
            <v>8801949.6086956523</v>
          </cell>
          <cell r="BP238">
            <v>-2883805.3913043477</v>
          </cell>
          <cell r="BQ238" t="str">
            <v>050106626003</v>
          </cell>
          <cell r="BR238" t="str">
            <v>Active</v>
          </cell>
          <cell r="BS238" t="str">
            <v>Male</v>
          </cell>
          <cell r="BT238" t="str">
            <v/>
          </cell>
          <cell r="BU238">
            <v>0</v>
          </cell>
          <cell r="BV238">
            <v>0</v>
          </cell>
          <cell r="BW238">
            <v>100000</v>
          </cell>
        </row>
        <row r="239">
          <cell r="C239" t="str">
            <v>C10823</v>
          </cell>
          <cell r="D239" t="str">
            <v>Phan Thị Hến</v>
          </cell>
          <cell r="E239">
            <v>43614</v>
          </cell>
          <cell r="F239" t="str">
            <v>P6 - Packing Box</v>
          </cell>
          <cell r="G239" t="str">
            <v>FACTORY A</v>
          </cell>
          <cell r="H239" t="str">
            <v>Inspection worker</v>
          </cell>
          <cell r="I239" t="str">
            <v/>
          </cell>
          <cell r="J239" t="str">
            <v/>
          </cell>
          <cell r="K239">
            <v>5931000</v>
          </cell>
          <cell r="L239">
            <v>700000</v>
          </cell>
          <cell r="M239">
            <v>0</v>
          </cell>
          <cell r="N239">
            <v>0</v>
          </cell>
          <cell r="O239">
            <v>6631000</v>
          </cell>
          <cell r="P239">
            <v>24</v>
          </cell>
          <cell r="Q239">
            <v>6120923</v>
          </cell>
          <cell r="R239">
            <v>2</v>
          </cell>
          <cell r="S239">
            <v>510077</v>
          </cell>
          <cell r="T239">
            <v>0</v>
          </cell>
          <cell r="U239">
            <v>0</v>
          </cell>
          <cell r="V239">
            <v>255038.45833333334</v>
          </cell>
          <cell r="W239">
            <v>0</v>
          </cell>
          <cell r="X239">
            <v>0</v>
          </cell>
          <cell r="Y239">
            <v>6631000</v>
          </cell>
          <cell r="Z239">
            <v>0</v>
          </cell>
          <cell r="AA239">
            <v>0</v>
          </cell>
          <cell r="AB239">
            <v>200000</v>
          </cell>
          <cell r="AC239">
            <v>0</v>
          </cell>
          <cell r="AD239">
            <v>200000</v>
          </cell>
          <cell r="AE239">
            <v>500000</v>
          </cell>
          <cell r="AF239">
            <v>0</v>
          </cell>
          <cell r="AG239">
            <v>400000</v>
          </cell>
          <cell r="AH239">
            <v>593285</v>
          </cell>
          <cell r="AI239">
            <v>0</v>
          </cell>
          <cell r="AJ239">
            <v>0</v>
          </cell>
          <cell r="AK239">
            <v>6631000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47819.7109375</v>
          </cell>
          <cell r="AQ239">
            <v>8372104.7109375</v>
          </cell>
          <cell r="AR239">
            <v>28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1338952</v>
          </cell>
          <cell r="AY239">
            <v>9711056.7109375</v>
          </cell>
          <cell r="AZ239">
            <v>696255</v>
          </cell>
          <cell r="BA239">
            <v>44100</v>
          </cell>
          <cell r="BB239">
            <v>0</v>
          </cell>
          <cell r="BC239">
            <v>0</v>
          </cell>
          <cell r="BD239">
            <v>0</v>
          </cell>
          <cell r="BK239">
            <v>8970702</v>
          </cell>
          <cell r="BN239">
            <v>0</v>
          </cell>
          <cell r="BO239">
            <v>9364739.315104166</v>
          </cell>
          <cell r="BP239">
            <v>-2331515.684895834</v>
          </cell>
          <cell r="BQ239" t="str">
            <v>050108563394</v>
          </cell>
          <cell r="BR239" t="str">
            <v>Active</v>
          </cell>
          <cell r="BS239" t="str">
            <v>Female</v>
          </cell>
          <cell r="BT239" t="str">
            <v/>
          </cell>
          <cell r="BU239">
            <v>0</v>
          </cell>
          <cell r="BV239">
            <v>0</v>
          </cell>
          <cell r="BW239">
            <v>100000</v>
          </cell>
        </row>
        <row r="240">
          <cell r="C240" t="str">
            <v>C10984</v>
          </cell>
          <cell r="D240" t="str">
            <v>Phan Đại Học</v>
          </cell>
          <cell r="E240">
            <v>43642</v>
          </cell>
          <cell r="F240" t="str">
            <v>P6 - Packing Box</v>
          </cell>
          <cell r="G240" t="str">
            <v>FACTORY A</v>
          </cell>
          <cell r="H240" t="str">
            <v>Packing worker</v>
          </cell>
          <cell r="I240" t="str">
            <v/>
          </cell>
          <cell r="J240" t="str">
            <v/>
          </cell>
          <cell r="K240">
            <v>5931000</v>
          </cell>
          <cell r="L240">
            <v>600000</v>
          </cell>
          <cell r="M240">
            <v>0</v>
          </cell>
          <cell r="N240">
            <v>0</v>
          </cell>
          <cell r="O240">
            <v>6531000</v>
          </cell>
          <cell r="P240">
            <v>23</v>
          </cell>
          <cell r="Q240">
            <v>5777423</v>
          </cell>
          <cell r="R240">
            <v>3</v>
          </cell>
          <cell r="S240">
            <v>753577</v>
          </cell>
          <cell r="T240">
            <v>0</v>
          </cell>
          <cell r="U240">
            <v>0</v>
          </cell>
          <cell r="V240">
            <v>251192.30434782608</v>
          </cell>
          <cell r="W240">
            <v>0</v>
          </cell>
          <cell r="X240">
            <v>0</v>
          </cell>
          <cell r="Y240">
            <v>6531000</v>
          </cell>
          <cell r="Z240">
            <v>0</v>
          </cell>
          <cell r="AA240">
            <v>0</v>
          </cell>
          <cell r="AB240">
            <v>200000</v>
          </cell>
          <cell r="AC240">
            <v>0</v>
          </cell>
          <cell r="AD240">
            <v>200000</v>
          </cell>
          <cell r="AE240">
            <v>500000</v>
          </cell>
          <cell r="AF240">
            <v>0</v>
          </cell>
          <cell r="AG240">
            <v>400000</v>
          </cell>
          <cell r="AH240">
            <v>568565</v>
          </cell>
          <cell r="AI240">
            <v>0</v>
          </cell>
          <cell r="AJ240">
            <v>0</v>
          </cell>
          <cell r="AK240">
            <v>6531000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8199565</v>
          </cell>
          <cell r="AR240">
            <v>24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1130365</v>
          </cell>
          <cell r="AY240">
            <v>9329930</v>
          </cell>
          <cell r="AZ240">
            <v>685755</v>
          </cell>
          <cell r="BA240">
            <v>44100</v>
          </cell>
          <cell r="BB240">
            <v>0</v>
          </cell>
          <cell r="BC240">
            <v>0</v>
          </cell>
          <cell r="BD240">
            <v>0</v>
          </cell>
          <cell r="BK240">
            <v>8600075</v>
          </cell>
          <cell r="BN240">
            <v>1</v>
          </cell>
          <cell r="BO240">
            <v>9053141.9130434785</v>
          </cell>
          <cell r="BP240">
            <v>-7032613.0869565215</v>
          </cell>
          <cell r="BQ240" t="str">
            <v>050110223517</v>
          </cell>
          <cell r="BR240" t="str">
            <v>Active</v>
          </cell>
          <cell r="BS240" t="str">
            <v>Male</v>
          </cell>
          <cell r="BT240" t="str">
            <v/>
          </cell>
          <cell r="BU240">
            <v>0</v>
          </cell>
          <cell r="BV240">
            <v>0</v>
          </cell>
          <cell r="BW240">
            <v>100000</v>
          </cell>
        </row>
        <row r="241">
          <cell r="C241" t="str">
            <v>C11323</v>
          </cell>
          <cell r="D241" t="str">
            <v>Nguyễn Thị Thu Dung</v>
          </cell>
          <cell r="E241">
            <v>43700</v>
          </cell>
          <cell r="F241" t="str">
            <v>P6 - Packing Box</v>
          </cell>
          <cell r="G241" t="str">
            <v>FACTORY A</v>
          </cell>
          <cell r="H241" t="str">
            <v>Inspection worker</v>
          </cell>
          <cell r="I241" t="str">
            <v/>
          </cell>
          <cell r="J241" t="str">
            <v/>
          </cell>
          <cell r="K241">
            <v>5931000</v>
          </cell>
          <cell r="L241">
            <v>700000</v>
          </cell>
          <cell r="M241">
            <v>0</v>
          </cell>
          <cell r="N241">
            <v>0</v>
          </cell>
          <cell r="O241">
            <v>6631000</v>
          </cell>
          <cell r="P241">
            <v>23.7</v>
          </cell>
          <cell r="Q241">
            <v>6044412</v>
          </cell>
          <cell r="R241">
            <v>2</v>
          </cell>
          <cell r="S241">
            <v>510077</v>
          </cell>
          <cell r="T241">
            <v>0.30000000000000071</v>
          </cell>
          <cell r="U241">
            <v>76512</v>
          </cell>
          <cell r="V241">
            <v>255038.48101265825</v>
          </cell>
          <cell r="W241">
            <v>0</v>
          </cell>
          <cell r="X241">
            <v>0</v>
          </cell>
          <cell r="Y241">
            <v>6554489</v>
          </cell>
          <cell r="Z241">
            <v>0</v>
          </cell>
          <cell r="AA241">
            <v>0</v>
          </cell>
          <cell r="AB241">
            <v>200000</v>
          </cell>
          <cell r="AC241">
            <v>0</v>
          </cell>
          <cell r="AD241">
            <v>200000</v>
          </cell>
          <cell r="AE241">
            <v>500000</v>
          </cell>
          <cell r="AF241">
            <v>0</v>
          </cell>
          <cell r="AG241">
            <v>400000</v>
          </cell>
          <cell r="AH241">
            <v>585869</v>
          </cell>
          <cell r="AI241">
            <v>0</v>
          </cell>
          <cell r="AJ241">
            <v>0</v>
          </cell>
          <cell r="AK241">
            <v>6631000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47819.715189873423</v>
          </cell>
          <cell r="AQ241">
            <v>8288177.7151898732</v>
          </cell>
          <cell r="AR241">
            <v>28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1338952</v>
          </cell>
          <cell r="AY241">
            <v>9627129.7151898742</v>
          </cell>
          <cell r="AZ241">
            <v>696255</v>
          </cell>
          <cell r="BA241">
            <v>44100</v>
          </cell>
          <cell r="BB241">
            <v>0</v>
          </cell>
          <cell r="BC241">
            <v>0</v>
          </cell>
          <cell r="BD241">
            <v>0</v>
          </cell>
          <cell r="BK241">
            <v>8886775</v>
          </cell>
          <cell r="BN241">
            <v>0</v>
          </cell>
          <cell r="BO241">
            <v>9280812.3987341765</v>
          </cell>
          <cell r="BP241">
            <v>-2415442.6012658235</v>
          </cell>
          <cell r="BQ241" t="str">
            <v>050042471681</v>
          </cell>
          <cell r="BR241" t="str">
            <v>Active</v>
          </cell>
          <cell r="BS241" t="str">
            <v>Female</v>
          </cell>
          <cell r="BT241" t="str">
            <v/>
          </cell>
          <cell r="BU241">
            <v>0</v>
          </cell>
          <cell r="BV241">
            <v>0</v>
          </cell>
          <cell r="BW241">
            <v>100000</v>
          </cell>
        </row>
        <row r="242">
          <cell r="C242" t="str">
            <v>C11552</v>
          </cell>
          <cell r="D242" t="str">
            <v>Thạch Thị Xà Qui</v>
          </cell>
          <cell r="E242">
            <v>43753</v>
          </cell>
          <cell r="F242" t="str">
            <v>P6 - Packing Box</v>
          </cell>
          <cell r="G242" t="str">
            <v>FACTORY A</v>
          </cell>
          <cell r="H242" t="str">
            <v>Inspection worker</v>
          </cell>
          <cell r="I242" t="str">
            <v/>
          </cell>
          <cell r="J242" t="str">
            <v/>
          </cell>
          <cell r="K242">
            <v>5931000</v>
          </cell>
          <cell r="L242">
            <v>700000</v>
          </cell>
          <cell r="M242">
            <v>0</v>
          </cell>
          <cell r="N242">
            <v>0</v>
          </cell>
          <cell r="O242">
            <v>6631000</v>
          </cell>
          <cell r="P242">
            <v>23</v>
          </cell>
          <cell r="Q242">
            <v>5865885</v>
          </cell>
          <cell r="R242">
            <v>3</v>
          </cell>
          <cell r="S242">
            <v>765115</v>
          </cell>
          <cell r="T242">
            <v>0</v>
          </cell>
          <cell r="U242">
            <v>0</v>
          </cell>
          <cell r="V242">
            <v>255038.47826086957</v>
          </cell>
          <cell r="W242">
            <v>0</v>
          </cell>
          <cell r="X242">
            <v>0</v>
          </cell>
          <cell r="Y242">
            <v>6631000</v>
          </cell>
          <cell r="Z242">
            <v>0</v>
          </cell>
          <cell r="AA242">
            <v>0</v>
          </cell>
          <cell r="AB242">
            <v>200000</v>
          </cell>
          <cell r="AC242">
            <v>0</v>
          </cell>
          <cell r="AD242">
            <v>200000</v>
          </cell>
          <cell r="AE242">
            <v>500000</v>
          </cell>
          <cell r="AF242">
            <v>0</v>
          </cell>
          <cell r="AG242">
            <v>400000</v>
          </cell>
          <cell r="AH242">
            <v>568565</v>
          </cell>
          <cell r="AI242">
            <v>0</v>
          </cell>
          <cell r="AJ242">
            <v>0</v>
          </cell>
          <cell r="AK242">
            <v>6631000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47819.71467391304</v>
          </cell>
          <cell r="AQ242">
            <v>8347384.7146739131</v>
          </cell>
          <cell r="AR242">
            <v>28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1338952</v>
          </cell>
          <cell r="AY242">
            <v>9686336.714673914</v>
          </cell>
          <cell r="AZ242">
            <v>696255</v>
          </cell>
          <cell r="BA242">
            <v>44100</v>
          </cell>
          <cell r="BB242">
            <v>0</v>
          </cell>
          <cell r="BC242">
            <v>0</v>
          </cell>
          <cell r="BD242">
            <v>0</v>
          </cell>
          <cell r="BK242">
            <v>8945982</v>
          </cell>
          <cell r="BN242">
            <v>0</v>
          </cell>
          <cell r="BO242">
            <v>9340019.388586957</v>
          </cell>
          <cell r="BP242">
            <v>-2356235.611413043</v>
          </cell>
          <cell r="BQ242" t="str">
            <v>050093971164</v>
          </cell>
          <cell r="BR242" t="str">
            <v>Active</v>
          </cell>
          <cell r="BS242" t="str">
            <v>Female</v>
          </cell>
          <cell r="BT242" t="str">
            <v/>
          </cell>
          <cell r="BU242">
            <v>0</v>
          </cell>
          <cell r="BV242">
            <v>0</v>
          </cell>
          <cell r="BW242">
            <v>100000</v>
          </cell>
        </row>
        <row r="243">
          <cell r="C243" t="str">
            <v>C11647</v>
          </cell>
          <cell r="D243" t="str">
            <v>Đặng Thị Kim Liên</v>
          </cell>
          <cell r="E243">
            <v>43777</v>
          </cell>
          <cell r="F243" t="str">
            <v>P6 - Packing Box</v>
          </cell>
          <cell r="G243" t="str">
            <v>FACTORY A</v>
          </cell>
          <cell r="H243" t="str">
            <v>Box Packing leader</v>
          </cell>
          <cell r="I243" t="str">
            <v/>
          </cell>
          <cell r="J243" t="str">
            <v/>
          </cell>
          <cell r="K243">
            <v>5931000</v>
          </cell>
          <cell r="L243">
            <v>1100000</v>
          </cell>
          <cell r="M243">
            <v>0</v>
          </cell>
          <cell r="N243">
            <v>1000000</v>
          </cell>
          <cell r="O243">
            <v>8031000</v>
          </cell>
          <cell r="P243">
            <v>24</v>
          </cell>
          <cell r="Q243">
            <v>7413231</v>
          </cell>
          <cell r="R243">
            <v>2</v>
          </cell>
          <cell r="S243">
            <v>617769</v>
          </cell>
          <cell r="T243">
            <v>0</v>
          </cell>
          <cell r="U243">
            <v>0</v>
          </cell>
          <cell r="V243">
            <v>308884.625</v>
          </cell>
          <cell r="W243">
            <v>0</v>
          </cell>
          <cell r="X243">
            <v>0</v>
          </cell>
          <cell r="Y243">
            <v>8031000</v>
          </cell>
          <cell r="Z243">
            <v>0</v>
          </cell>
          <cell r="AA243">
            <v>0</v>
          </cell>
          <cell r="AB243">
            <v>200000</v>
          </cell>
          <cell r="AC243">
            <v>0</v>
          </cell>
          <cell r="AD243">
            <v>200000</v>
          </cell>
          <cell r="AE243">
            <v>500000</v>
          </cell>
          <cell r="AF243">
            <v>0</v>
          </cell>
          <cell r="AG243">
            <v>400000</v>
          </cell>
          <cell r="AH243">
            <v>593285</v>
          </cell>
          <cell r="AI243">
            <v>0</v>
          </cell>
          <cell r="AJ243">
            <v>0</v>
          </cell>
          <cell r="AK243">
            <v>7531000</v>
          </cell>
          <cell r="AL243">
            <v>100000</v>
          </cell>
          <cell r="AM243">
            <v>0</v>
          </cell>
          <cell r="AN243">
            <v>0</v>
          </cell>
          <cell r="AO243">
            <v>0</v>
          </cell>
          <cell r="AP243">
            <v>57915.8671875</v>
          </cell>
          <cell r="AQ243">
            <v>9882200.8671875</v>
          </cell>
          <cell r="AR243">
            <v>28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1621644</v>
          </cell>
          <cell r="AY243">
            <v>11503844.8671875</v>
          </cell>
          <cell r="AZ243">
            <v>843255</v>
          </cell>
          <cell r="BA243">
            <v>44100</v>
          </cell>
          <cell r="BB243">
            <v>0</v>
          </cell>
          <cell r="BC243">
            <v>0</v>
          </cell>
          <cell r="BD243">
            <v>0</v>
          </cell>
          <cell r="BK243">
            <v>10616490</v>
          </cell>
          <cell r="BN243">
            <v>1</v>
          </cell>
          <cell r="BO243">
            <v>11063297.0546875</v>
          </cell>
          <cell r="BP243">
            <v>-5179957.9453125</v>
          </cell>
          <cell r="BQ243" t="str">
            <v>050112496308</v>
          </cell>
          <cell r="BR243" t="str">
            <v>Active</v>
          </cell>
          <cell r="BS243" t="str">
            <v>Female</v>
          </cell>
          <cell r="BT243" t="str">
            <v/>
          </cell>
          <cell r="BU243">
            <v>0</v>
          </cell>
          <cell r="BV243">
            <v>0</v>
          </cell>
          <cell r="BW243">
            <v>100000</v>
          </cell>
        </row>
        <row r="244">
          <cell r="C244" t="str">
            <v>C11865</v>
          </cell>
          <cell r="D244" t="str">
            <v>Điểu Thị Hồng Uyên</v>
          </cell>
          <cell r="E244">
            <v>43874</v>
          </cell>
          <cell r="F244" t="str">
            <v>P6 - Packing Box</v>
          </cell>
          <cell r="G244" t="str">
            <v>FACTORY A</v>
          </cell>
          <cell r="H244" t="str">
            <v>Inspection worker</v>
          </cell>
          <cell r="I244" t="str">
            <v/>
          </cell>
          <cell r="J244" t="str">
            <v/>
          </cell>
          <cell r="K244">
            <v>5931000</v>
          </cell>
          <cell r="L244">
            <v>700000</v>
          </cell>
          <cell r="M244">
            <v>0</v>
          </cell>
          <cell r="N244">
            <v>0</v>
          </cell>
          <cell r="O244">
            <v>6631000</v>
          </cell>
          <cell r="P244">
            <v>14.6</v>
          </cell>
          <cell r="Q244">
            <v>3723562</v>
          </cell>
          <cell r="R244">
            <v>3</v>
          </cell>
          <cell r="S244">
            <v>765115</v>
          </cell>
          <cell r="T244">
            <v>8.4</v>
          </cell>
          <cell r="U244">
            <v>2142323</v>
          </cell>
          <cell r="V244">
            <v>255038.49315068492</v>
          </cell>
          <cell r="W244">
            <v>0</v>
          </cell>
          <cell r="X244">
            <v>0</v>
          </cell>
          <cell r="Y244">
            <v>4488677</v>
          </cell>
          <cell r="Z244">
            <v>0</v>
          </cell>
          <cell r="AA244">
            <v>0</v>
          </cell>
          <cell r="AB244">
            <v>200000</v>
          </cell>
          <cell r="AC244">
            <v>0</v>
          </cell>
          <cell r="AD244">
            <v>200000</v>
          </cell>
          <cell r="AE244">
            <v>0</v>
          </cell>
          <cell r="AF244">
            <v>0</v>
          </cell>
          <cell r="AG244">
            <v>0</v>
          </cell>
          <cell r="AH244">
            <v>360915</v>
          </cell>
          <cell r="AI244">
            <v>0</v>
          </cell>
          <cell r="AJ244">
            <v>0</v>
          </cell>
          <cell r="AK244">
            <v>6631000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47819.71746575342</v>
          </cell>
          <cell r="AQ244">
            <v>5097411.7174657537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5097411.7174657537</v>
          </cell>
          <cell r="AZ244">
            <v>696255</v>
          </cell>
          <cell r="BA244">
            <v>44100</v>
          </cell>
          <cell r="BB244">
            <v>0</v>
          </cell>
          <cell r="BC244">
            <v>0</v>
          </cell>
          <cell r="BD244">
            <v>0</v>
          </cell>
          <cell r="BK244">
            <v>4357057</v>
          </cell>
          <cell r="BN244">
            <v>0</v>
          </cell>
          <cell r="BO244">
            <v>5197411.7174657537</v>
          </cell>
          <cell r="BP244">
            <v>-6498843.2825342463</v>
          </cell>
          <cell r="BQ244" t="str">
            <v>050116651073</v>
          </cell>
          <cell r="BR244" t="str">
            <v>Active</v>
          </cell>
          <cell r="BS244" t="str">
            <v>Female</v>
          </cell>
          <cell r="BT244" t="str">
            <v/>
          </cell>
          <cell r="BU244">
            <v>0</v>
          </cell>
          <cell r="BV244">
            <v>0</v>
          </cell>
          <cell r="BW244">
            <v>100000</v>
          </cell>
        </row>
        <row r="245">
          <cell r="C245" t="str">
            <v>C11904</v>
          </cell>
          <cell r="D245" t="str">
            <v>Bùi Văn Sinh</v>
          </cell>
          <cell r="E245">
            <v>43875</v>
          </cell>
          <cell r="F245" t="str">
            <v>P6 - Packing Box</v>
          </cell>
          <cell r="G245" t="str">
            <v>FACTORY A</v>
          </cell>
          <cell r="H245" t="str">
            <v>Packing worker</v>
          </cell>
          <cell r="I245" t="str">
            <v/>
          </cell>
          <cell r="J245" t="str">
            <v/>
          </cell>
          <cell r="K245">
            <v>5931000</v>
          </cell>
          <cell r="L245">
            <v>600000</v>
          </cell>
          <cell r="M245">
            <v>0</v>
          </cell>
          <cell r="N245">
            <v>0</v>
          </cell>
          <cell r="O245">
            <v>6531000</v>
          </cell>
          <cell r="P245">
            <v>23.9</v>
          </cell>
          <cell r="Q245">
            <v>6003496</v>
          </cell>
          <cell r="R245">
            <v>2</v>
          </cell>
          <cell r="S245">
            <v>502385</v>
          </cell>
          <cell r="T245">
            <v>0.10000000000000142</v>
          </cell>
          <cell r="U245">
            <v>25119</v>
          </cell>
          <cell r="V245">
            <v>251192.30125523015</v>
          </cell>
          <cell r="W245">
            <v>0</v>
          </cell>
          <cell r="X245">
            <v>0</v>
          </cell>
          <cell r="Y245">
            <v>6505881</v>
          </cell>
          <cell r="Z245">
            <v>0</v>
          </cell>
          <cell r="AA245">
            <v>0</v>
          </cell>
          <cell r="AB245">
            <v>200000</v>
          </cell>
          <cell r="AC245">
            <v>0</v>
          </cell>
          <cell r="AD245">
            <v>200000</v>
          </cell>
          <cell r="AE245">
            <v>500000</v>
          </cell>
          <cell r="AF245">
            <v>0</v>
          </cell>
          <cell r="AG245">
            <v>400000</v>
          </cell>
          <cell r="AH245">
            <v>590813</v>
          </cell>
          <cell r="AI245">
            <v>0</v>
          </cell>
          <cell r="AJ245">
            <v>0</v>
          </cell>
          <cell r="AK245">
            <v>6531000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8196694</v>
          </cell>
          <cell r="AR245">
            <v>28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1318760</v>
          </cell>
          <cell r="AY245">
            <v>9515454</v>
          </cell>
          <cell r="AZ245">
            <v>685755</v>
          </cell>
          <cell r="BA245">
            <v>44100</v>
          </cell>
          <cell r="BB245">
            <v>0</v>
          </cell>
          <cell r="BC245">
            <v>0</v>
          </cell>
          <cell r="BD245">
            <v>0</v>
          </cell>
          <cell r="BK245">
            <v>8785599</v>
          </cell>
          <cell r="BN245">
            <v>0</v>
          </cell>
          <cell r="BO245">
            <v>9175867.0543933064</v>
          </cell>
          <cell r="BP245">
            <v>-2509887.9456066936</v>
          </cell>
          <cell r="BQ245" t="str">
            <v>050114056429</v>
          </cell>
          <cell r="BR245" t="str">
            <v>Active</v>
          </cell>
          <cell r="BS245" t="str">
            <v>Male</v>
          </cell>
          <cell r="BT245" t="str">
            <v/>
          </cell>
          <cell r="BU245">
            <v>0</v>
          </cell>
          <cell r="BV245">
            <v>0</v>
          </cell>
          <cell r="BW245">
            <v>100000</v>
          </cell>
        </row>
        <row r="246">
          <cell r="C246" t="str">
            <v>C11909</v>
          </cell>
          <cell r="D246" t="str">
            <v>Nguyễn Thị Phùng</v>
          </cell>
          <cell r="E246">
            <v>43875</v>
          </cell>
          <cell r="F246" t="str">
            <v>P6 - Packing Box</v>
          </cell>
          <cell r="G246" t="str">
            <v>FACTORY A</v>
          </cell>
          <cell r="H246" t="str">
            <v>Inspection worker</v>
          </cell>
          <cell r="I246" t="str">
            <v/>
          </cell>
          <cell r="J246" t="str">
            <v/>
          </cell>
          <cell r="K246">
            <v>5931000</v>
          </cell>
          <cell r="L246">
            <v>700000</v>
          </cell>
          <cell r="M246">
            <v>0</v>
          </cell>
          <cell r="N246">
            <v>0</v>
          </cell>
          <cell r="O246">
            <v>6631000</v>
          </cell>
          <cell r="P246">
            <v>20.8</v>
          </cell>
          <cell r="Q246">
            <v>5304800</v>
          </cell>
          <cell r="R246">
            <v>2</v>
          </cell>
          <cell r="S246">
            <v>510077</v>
          </cell>
          <cell r="T246">
            <v>3.1999999999999993</v>
          </cell>
          <cell r="U246">
            <v>816123</v>
          </cell>
          <cell r="V246">
            <v>255038.46153846153</v>
          </cell>
          <cell r="W246">
            <v>0</v>
          </cell>
          <cell r="X246">
            <v>0</v>
          </cell>
          <cell r="Y246">
            <v>5814877</v>
          </cell>
          <cell r="Z246">
            <v>0</v>
          </cell>
          <cell r="AA246">
            <v>0</v>
          </cell>
          <cell r="AB246">
            <v>200000</v>
          </cell>
          <cell r="AC246">
            <v>0</v>
          </cell>
          <cell r="AD246">
            <v>200000</v>
          </cell>
          <cell r="AE246">
            <v>0</v>
          </cell>
          <cell r="AF246">
            <v>0</v>
          </cell>
          <cell r="AG246">
            <v>150000</v>
          </cell>
          <cell r="AH246">
            <v>514181</v>
          </cell>
          <cell r="AI246">
            <v>0</v>
          </cell>
          <cell r="AJ246">
            <v>0</v>
          </cell>
          <cell r="AK246">
            <v>6631000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47819.711538461539</v>
          </cell>
          <cell r="AQ246">
            <v>6726877.711538462</v>
          </cell>
          <cell r="AR246">
            <v>24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1147673</v>
          </cell>
          <cell r="AY246">
            <v>7874550.711538462</v>
          </cell>
          <cell r="AZ246">
            <v>696255</v>
          </cell>
          <cell r="BA246">
            <v>44100</v>
          </cell>
          <cell r="BB246">
            <v>0</v>
          </cell>
          <cell r="BC246">
            <v>0</v>
          </cell>
          <cell r="BD246">
            <v>0</v>
          </cell>
          <cell r="BK246">
            <v>7134196</v>
          </cell>
          <cell r="BN246">
            <v>2</v>
          </cell>
          <cell r="BO246">
            <v>7591993.0961538469</v>
          </cell>
          <cell r="BP246">
            <v>-12904261.903846152</v>
          </cell>
          <cell r="BQ246" t="str">
            <v>050048099596</v>
          </cell>
          <cell r="BR246" t="str">
            <v>Active</v>
          </cell>
          <cell r="BS246" t="str">
            <v>Female</v>
          </cell>
          <cell r="BT246" t="str">
            <v/>
          </cell>
          <cell r="BU246">
            <v>0</v>
          </cell>
          <cell r="BV246">
            <v>0</v>
          </cell>
          <cell r="BW246">
            <v>100000</v>
          </cell>
        </row>
        <row r="247">
          <cell r="C247" t="str">
            <v>C12035</v>
          </cell>
          <cell r="D247" t="str">
            <v>Điểu Bang</v>
          </cell>
          <cell r="E247">
            <v>43882</v>
          </cell>
          <cell r="F247" t="str">
            <v>P6 - Packing Box</v>
          </cell>
          <cell r="G247" t="str">
            <v>FACTORY A</v>
          </cell>
          <cell r="H247" t="str">
            <v>Packing worker</v>
          </cell>
          <cell r="I247" t="str">
            <v/>
          </cell>
          <cell r="J247" t="str">
            <v/>
          </cell>
          <cell r="K247">
            <v>5931000</v>
          </cell>
          <cell r="L247">
            <v>600000</v>
          </cell>
          <cell r="M247">
            <v>0</v>
          </cell>
          <cell r="N247">
            <v>0</v>
          </cell>
          <cell r="O247">
            <v>6531000</v>
          </cell>
          <cell r="P247">
            <v>22.6</v>
          </cell>
          <cell r="Q247">
            <v>5676946</v>
          </cell>
          <cell r="R247">
            <v>3</v>
          </cell>
          <cell r="S247">
            <v>753577</v>
          </cell>
          <cell r="T247">
            <v>0.39999999999999858</v>
          </cell>
          <cell r="U247">
            <v>100477</v>
          </cell>
          <cell r="V247">
            <v>251192.30088495574</v>
          </cell>
          <cell r="W247">
            <v>0</v>
          </cell>
          <cell r="X247">
            <v>0</v>
          </cell>
          <cell r="Y247">
            <v>6430523</v>
          </cell>
          <cell r="Z247">
            <v>0</v>
          </cell>
          <cell r="AA247">
            <v>0</v>
          </cell>
          <cell r="AB247">
            <v>200000</v>
          </cell>
          <cell r="AC247">
            <v>0</v>
          </cell>
          <cell r="AD247">
            <v>200000</v>
          </cell>
          <cell r="AE247">
            <v>500000</v>
          </cell>
          <cell r="AF247">
            <v>0</v>
          </cell>
          <cell r="AG247">
            <v>400000</v>
          </cell>
          <cell r="AH247">
            <v>558677</v>
          </cell>
          <cell r="AI247">
            <v>0</v>
          </cell>
          <cell r="AJ247">
            <v>0</v>
          </cell>
          <cell r="AK247">
            <v>6531000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8089200</v>
          </cell>
          <cell r="AR247">
            <v>28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1318760</v>
          </cell>
          <cell r="AY247">
            <v>9407960</v>
          </cell>
          <cell r="AZ247">
            <v>685755</v>
          </cell>
          <cell r="BA247">
            <v>44100</v>
          </cell>
          <cell r="BB247">
            <v>0</v>
          </cell>
          <cell r="BC247">
            <v>0</v>
          </cell>
          <cell r="BD247">
            <v>0</v>
          </cell>
          <cell r="BK247">
            <v>8678105</v>
          </cell>
          <cell r="BN247">
            <v>1</v>
          </cell>
          <cell r="BO247">
            <v>9068373.0530973449</v>
          </cell>
          <cell r="BP247">
            <v>-7017381.9469026551</v>
          </cell>
          <cell r="BQ247" t="str">
            <v>050116653068</v>
          </cell>
          <cell r="BR247" t="str">
            <v>Active</v>
          </cell>
          <cell r="BS247" t="str">
            <v>Male</v>
          </cell>
          <cell r="BT247" t="str">
            <v/>
          </cell>
          <cell r="BU247">
            <v>0</v>
          </cell>
          <cell r="BV247">
            <v>0</v>
          </cell>
          <cell r="BW247">
            <v>100000</v>
          </cell>
        </row>
        <row r="248">
          <cell r="C248" t="str">
            <v>C12081</v>
          </cell>
          <cell r="D248" t="str">
            <v>Nguyễn Thị Kim Yến</v>
          </cell>
          <cell r="E248">
            <v>43887</v>
          </cell>
          <cell r="F248" t="str">
            <v>P6 - Packing Box</v>
          </cell>
          <cell r="G248" t="str">
            <v>FACTORY A</v>
          </cell>
          <cell r="H248" t="str">
            <v>Inspection worker</v>
          </cell>
          <cell r="I248" t="str">
            <v/>
          </cell>
          <cell r="J248" t="str">
            <v/>
          </cell>
          <cell r="K248">
            <v>5931000</v>
          </cell>
          <cell r="L248">
            <v>700000</v>
          </cell>
          <cell r="M248">
            <v>0</v>
          </cell>
          <cell r="N248">
            <v>0</v>
          </cell>
          <cell r="O248">
            <v>6631000</v>
          </cell>
          <cell r="P248">
            <v>22.8</v>
          </cell>
          <cell r="Q248">
            <v>5814877</v>
          </cell>
          <cell r="R248">
            <v>3</v>
          </cell>
          <cell r="S248">
            <v>765115</v>
          </cell>
          <cell r="T248">
            <v>0.19999999999999929</v>
          </cell>
          <cell r="U248">
            <v>51008</v>
          </cell>
          <cell r="V248">
            <v>255038.4649122807</v>
          </cell>
          <cell r="W248">
            <v>0</v>
          </cell>
          <cell r="X248">
            <v>0</v>
          </cell>
          <cell r="Y248">
            <v>6579992</v>
          </cell>
          <cell r="Z248">
            <v>0</v>
          </cell>
          <cell r="AA248">
            <v>0</v>
          </cell>
          <cell r="AB248">
            <v>200000</v>
          </cell>
          <cell r="AC248">
            <v>0</v>
          </cell>
          <cell r="AD248">
            <v>200000</v>
          </cell>
          <cell r="AE248">
            <v>500000</v>
          </cell>
          <cell r="AF248">
            <v>0</v>
          </cell>
          <cell r="AG248">
            <v>400000</v>
          </cell>
          <cell r="AH248">
            <v>563621</v>
          </cell>
          <cell r="AI248">
            <v>0</v>
          </cell>
          <cell r="AJ248">
            <v>0</v>
          </cell>
          <cell r="AK248">
            <v>6631000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47819.712171052633</v>
          </cell>
          <cell r="AQ248">
            <v>8291432.7121710526</v>
          </cell>
          <cell r="AR248">
            <v>28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1338952</v>
          </cell>
          <cell r="AY248">
            <v>9630384.7121710517</v>
          </cell>
          <cell r="AZ248">
            <v>696255</v>
          </cell>
          <cell r="BA248">
            <v>44100</v>
          </cell>
          <cell r="BB248">
            <v>0</v>
          </cell>
          <cell r="BC248">
            <v>0</v>
          </cell>
          <cell r="BD248">
            <v>0</v>
          </cell>
          <cell r="BK248">
            <v>8890030</v>
          </cell>
          <cell r="BN248">
            <v>1</v>
          </cell>
          <cell r="BO248">
            <v>9184067.3393640351</v>
          </cell>
          <cell r="BP248">
            <v>-6912187.6606359649</v>
          </cell>
          <cell r="BQ248" t="str">
            <v>050069829462</v>
          </cell>
          <cell r="BR248" t="str">
            <v>Active</v>
          </cell>
          <cell r="BS248" t="str">
            <v>Female</v>
          </cell>
          <cell r="BT248" t="str">
            <v/>
          </cell>
          <cell r="BU248">
            <v>0</v>
          </cell>
          <cell r="BV248">
            <v>0</v>
          </cell>
          <cell r="BW248">
            <v>0</v>
          </cell>
        </row>
        <row r="249">
          <cell r="C249" t="str">
            <v>C13790</v>
          </cell>
          <cell r="D249" t="str">
            <v>Ngô Văn Khả</v>
          </cell>
          <cell r="E249">
            <v>44288</v>
          </cell>
          <cell r="F249" t="str">
            <v>P6 - Packing Box</v>
          </cell>
          <cell r="G249" t="str">
            <v>FACTORY A</v>
          </cell>
          <cell r="H249" t="str">
            <v>Inspection worker</v>
          </cell>
          <cell r="I249" t="str">
            <v/>
          </cell>
          <cell r="J249" t="str">
            <v/>
          </cell>
          <cell r="K249">
            <v>5931000</v>
          </cell>
          <cell r="L249">
            <v>700000</v>
          </cell>
          <cell r="M249">
            <v>0</v>
          </cell>
          <cell r="N249">
            <v>0</v>
          </cell>
          <cell r="O249">
            <v>6631000</v>
          </cell>
          <cell r="P249">
            <v>24</v>
          </cell>
          <cell r="Q249">
            <v>6120923</v>
          </cell>
          <cell r="R249">
            <v>2</v>
          </cell>
          <cell r="S249">
            <v>510077</v>
          </cell>
          <cell r="T249">
            <v>0</v>
          </cell>
          <cell r="U249">
            <v>0</v>
          </cell>
          <cell r="V249">
            <v>255038.45833333334</v>
          </cell>
          <cell r="W249">
            <v>0</v>
          </cell>
          <cell r="X249">
            <v>0</v>
          </cell>
          <cell r="Y249">
            <v>6631000</v>
          </cell>
          <cell r="Z249">
            <v>0</v>
          </cell>
          <cell r="AA249">
            <v>0</v>
          </cell>
          <cell r="AB249">
            <v>200000</v>
          </cell>
          <cell r="AC249">
            <v>0</v>
          </cell>
          <cell r="AD249">
            <v>200000</v>
          </cell>
          <cell r="AE249">
            <v>500000</v>
          </cell>
          <cell r="AF249">
            <v>0</v>
          </cell>
          <cell r="AG249">
            <v>400000</v>
          </cell>
          <cell r="AH249">
            <v>593285</v>
          </cell>
          <cell r="AI249">
            <v>0</v>
          </cell>
          <cell r="AJ249">
            <v>0</v>
          </cell>
          <cell r="AK249">
            <v>6631000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8324285</v>
          </cell>
          <cell r="AR249">
            <v>28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1338952</v>
          </cell>
          <cell r="AY249">
            <v>9663237</v>
          </cell>
          <cell r="AZ249">
            <v>696255</v>
          </cell>
          <cell r="BA249">
            <v>44100</v>
          </cell>
          <cell r="BB249">
            <v>0</v>
          </cell>
          <cell r="BC249">
            <v>0</v>
          </cell>
          <cell r="BD249">
            <v>0</v>
          </cell>
          <cell r="BK249">
            <v>8922882</v>
          </cell>
          <cell r="BN249">
            <v>0</v>
          </cell>
          <cell r="BO249">
            <v>9316919.604166666</v>
          </cell>
          <cell r="BP249">
            <v>-2379335.395833334</v>
          </cell>
          <cell r="BQ249" t="str">
            <v>050114273373</v>
          </cell>
          <cell r="BR249" t="str">
            <v>Active</v>
          </cell>
          <cell r="BS249" t="str">
            <v>Male</v>
          </cell>
          <cell r="BT249" t="str">
            <v/>
          </cell>
          <cell r="BU249">
            <v>0</v>
          </cell>
          <cell r="BV249">
            <v>0</v>
          </cell>
          <cell r="BW249">
            <v>100000</v>
          </cell>
        </row>
        <row r="250">
          <cell r="C250" t="str">
            <v>C13815</v>
          </cell>
          <cell r="D250" t="str">
            <v>Kiều Minh Chí</v>
          </cell>
          <cell r="E250">
            <v>44291</v>
          </cell>
          <cell r="F250" t="str">
            <v>P6 - Packing Box</v>
          </cell>
          <cell r="G250" t="str">
            <v>FACTORY A</v>
          </cell>
          <cell r="H250" t="str">
            <v>Packing worker</v>
          </cell>
          <cell r="I250" t="str">
            <v/>
          </cell>
          <cell r="J250" t="str">
            <v/>
          </cell>
          <cell r="K250">
            <v>5931000</v>
          </cell>
          <cell r="L250">
            <v>300000</v>
          </cell>
          <cell r="M250">
            <v>0</v>
          </cell>
          <cell r="N250">
            <v>0</v>
          </cell>
          <cell r="O250">
            <v>6231000</v>
          </cell>
          <cell r="P250">
            <v>24</v>
          </cell>
          <cell r="Q250">
            <v>5751692</v>
          </cell>
          <cell r="R250">
            <v>2</v>
          </cell>
          <cell r="S250">
            <v>479308</v>
          </cell>
          <cell r="T250">
            <v>0</v>
          </cell>
          <cell r="U250">
            <v>0</v>
          </cell>
          <cell r="V250">
            <v>239653.83333333334</v>
          </cell>
          <cell r="W250">
            <v>0</v>
          </cell>
          <cell r="X250">
            <v>0</v>
          </cell>
          <cell r="Y250">
            <v>6231000</v>
          </cell>
          <cell r="Z250">
            <v>0</v>
          </cell>
          <cell r="AA250">
            <v>0</v>
          </cell>
          <cell r="AB250">
            <v>200000</v>
          </cell>
          <cell r="AC250">
            <v>0</v>
          </cell>
          <cell r="AD250">
            <v>200000</v>
          </cell>
          <cell r="AE250">
            <v>500000</v>
          </cell>
          <cell r="AF250">
            <v>0</v>
          </cell>
          <cell r="AG250">
            <v>400000</v>
          </cell>
          <cell r="AH250">
            <v>593285</v>
          </cell>
          <cell r="AI250">
            <v>0</v>
          </cell>
          <cell r="AJ250">
            <v>0</v>
          </cell>
          <cell r="AK250">
            <v>6164333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7924285</v>
          </cell>
          <cell r="AR250">
            <v>28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1258183</v>
          </cell>
          <cell r="AY250">
            <v>9182468</v>
          </cell>
          <cell r="AZ250">
            <v>654255</v>
          </cell>
          <cell r="BA250">
            <v>44100</v>
          </cell>
          <cell r="BB250">
            <v>0</v>
          </cell>
          <cell r="BC250">
            <v>0</v>
          </cell>
          <cell r="BD250">
            <v>0</v>
          </cell>
          <cell r="BK250">
            <v>8484113</v>
          </cell>
          <cell r="BN250">
            <v>0</v>
          </cell>
          <cell r="BO250">
            <v>8863073.416666666</v>
          </cell>
          <cell r="BP250">
            <v>-2791181.583333334</v>
          </cell>
          <cell r="BQ250" t="str">
            <v>050119246056</v>
          </cell>
          <cell r="BR250" t="str">
            <v>Active</v>
          </cell>
          <cell r="BS250" t="str">
            <v>Male</v>
          </cell>
          <cell r="BT250" t="str">
            <v/>
          </cell>
          <cell r="BU250">
            <v>0</v>
          </cell>
          <cell r="BV250">
            <v>0</v>
          </cell>
          <cell r="BW250">
            <v>100000</v>
          </cell>
        </row>
        <row r="251">
          <cell r="C251" t="str">
            <v>C14239</v>
          </cell>
          <cell r="D251" t="str">
            <v>Huỳnh Ngọc Tuấn</v>
          </cell>
          <cell r="E251">
            <v>44333</v>
          </cell>
          <cell r="F251" t="str">
            <v>P6 - Packing Box</v>
          </cell>
          <cell r="G251" t="str">
            <v>FACTORY A</v>
          </cell>
          <cell r="H251" t="str">
            <v>Packing worker</v>
          </cell>
          <cell r="I251" t="str">
            <v/>
          </cell>
          <cell r="J251" t="str">
            <v/>
          </cell>
          <cell r="K251">
            <v>5931000</v>
          </cell>
          <cell r="L251">
            <v>500000</v>
          </cell>
          <cell r="M251">
            <v>0</v>
          </cell>
          <cell r="N251">
            <v>0</v>
          </cell>
          <cell r="O251">
            <v>6431000</v>
          </cell>
          <cell r="P251">
            <v>24</v>
          </cell>
          <cell r="Q251">
            <v>5936308</v>
          </cell>
          <cell r="R251">
            <v>2</v>
          </cell>
          <cell r="S251">
            <v>494692</v>
          </cell>
          <cell r="T251">
            <v>0</v>
          </cell>
          <cell r="U251">
            <v>0</v>
          </cell>
          <cell r="V251">
            <v>247346.16666666666</v>
          </cell>
          <cell r="W251">
            <v>0</v>
          </cell>
          <cell r="X251">
            <v>0</v>
          </cell>
          <cell r="Y251">
            <v>6431000</v>
          </cell>
          <cell r="Z251">
            <v>0</v>
          </cell>
          <cell r="AA251">
            <v>0</v>
          </cell>
          <cell r="AB251">
            <v>200000</v>
          </cell>
          <cell r="AC251">
            <v>0</v>
          </cell>
          <cell r="AD251">
            <v>200000</v>
          </cell>
          <cell r="AE251">
            <v>500000</v>
          </cell>
          <cell r="AF251">
            <v>0</v>
          </cell>
          <cell r="AG251">
            <v>400000</v>
          </cell>
          <cell r="AH251">
            <v>593285</v>
          </cell>
          <cell r="AI251">
            <v>0</v>
          </cell>
          <cell r="AJ251">
            <v>0</v>
          </cell>
          <cell r="AK251">
            <v>6431000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8124285</v>
          </cell>
          <cell r="AR251">
            <v>24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1113058</v>
          </cell>
          <cell r="AY251">
            <v>9237343</v>
          </cell>
          <cell r="AZ251">
            <v>675255</v>
          </cell>
          <cell r="BA251">
            <v>44100</v>
          </cell>
          <cell r="BB251">
            <v>0</v>
          </cell>
          <cell r="BC251">
            <v>0</v>
          </cell>
          <cell r="BD251">
            <v>0</v>
          </cell>
          <cell r="BK251">
            <v>8517988</v>
          </cell>
          <cell r="BN251">
            <v>0</v>
          </cell>
          <cell r="BO251">
            <v>8966323.5</v>
          </cell>
          <cell r="BP251">
            <v>-2708931.5</v>
          </cell>
          <cell r="BQ251" t="str">
            <v>050131564152</v>
          </cell>
          <cell r="BR251" t="str">
            <v>Active</v>
          </cell>
          <cell r="BS251" t="str">
            <v>Male</v>
          </cell>
          <cell r="BT251" t="str">
            <v/>
          </cell>
          <cell r="BU251">
            <v>0</v>
          </cell>
          <cell r="BV251">
            <v>0</v>
          </cell>
          <cell r="BW251">
            <v>100000</v>
          </cell>
        </row>
        <row r="252">
          <cell r="C252" t="str">
            <v>C14240</v>
          </cell>
          <cell r="D252" t="str">
            <v>Phan Thị Oanh</v>
          </cell>
          <cell r="E252">
            <v>44333</v>
          </cell>
          <cell r="F252" t="str">
            <v>P6 - Packing Box</v>
          </cell>
          <cell r="G252" t="str">
            <v>FACTORY A</v>
          </cell>
          <cell r="H252" t="str">
            <v>Inspection worker</v>
          </cell>
          <cell r="I252" t="str">
            <v/>
          </cell>
          <cell r="J252" t="str">
            <v/>
          </cell>
          <cell r="K252">
            <v>5931000</v>
          </cell>
          <cell r="L252">
            <v>700000</v>
          </cell>
          <cell r="M252">
            <v>0</v>
          </cell>
          <cell r="N252">
            <v>0</v>
          </cell>
          <cell r="O252">
            <v>6631000</v>
          </cell>
          <cell r="P252">
            <v>23</v>
          </cell>
          <cell r="Q252">
            <v>5865885</v>
          </cell>
          <cell r="R252">
            <v>3</v>
          </cell>
          <cell r="S252">
            <v>765115</v>
          </cell>
          <cell r="T252">
            <v>0</v>
          </cell>
          <cell r="U252">
            <v>0</v>
          </cell>
          <cell r="V252">
            <v>255038.47826086957</v>
          </cell>
          <cell r="W252">
            <v>0</v>
          </cell>
          <cell r="X252">
            <v>0</v>
          </cell>
          <cell r="Y252">
            <v>6631000</v>
          </cell>
          <cell r="Z252">
            <v>0</v>
          </cell>
          <cell r="AA252">
            <v>0</v>
          </cell>
          <cell r="AB252">
            <v>200000</v>
          </cell>
          <cell r="AC252">
            <v>0</v>
          </cell>
          <cell r="AD252">
            <v>200000</v>
          </cell>
          <cell r="AE252">
            <v>500000</v>
          </cell>
          <cell r="AF252">
            <v>0</v>
          </cell>
          <cell r="AG252">
            <v>400000</v>
          </cell>
          <cell r="AH252">
            <v>568565</v>
          </cell>
          <cell r="AI252">
            <v>0</v>
          </cell>
          <cell r="AJ252">
            <v>0</v>
          </cell>
          <cell r="AK252">
            <v>6631000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47819.71467391304</v>
          </cell>
          <cell r="AQ252">
            <v>8347384.7146739131</v>
          </cell>
          <cell r="AR252">
            <v>28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1338952</v>
          </cell>
          <cell r="AY252">
            <v>9686336.714673914</v>
          </cell>
          <cell r="AZ252">
            <v>696255</v>
          </cell>
          <cell r="BA252">
            <v>44100</v>
          </cell>
          <cell r="BB252">
            <v>0</v>
          </cell>
          <cell r="BC252">
            <v>0</v>
          </cell>
          <cell r="BD252">
            <v>0</v>
          </cell>
          <cell r="BK252">
            <v>8945982</v>
          </cell>
          <cell r="BN252">
            <v>1</v>
          </cell>
          <cell r="BO252">
            <v>9340019.388586957</v>
          </cell>
          <cell r="BP252">
            <v>-6756235.611413043</v>
          </cell>
          <cell r="BQ252" t="str">
            <v>050132089490</v>
          </cell>
          <cell r="BR252" t="str">
            <v>Active</v>
          </cell>
          <cell r="BS252" t="str">
            <v>Female</v>
          </cell>
          <cell r="BT252" t="str">
            <v/>
          </cell>
          <cell r="BU252">
            <v>0</v>
          </cell>
          <cell r="BV252">
            <v>0</v>
          </cell>
          <cell r="BW252">
            <v>100000</v>
          </cell>
        </row>
        <row r="253">
          <cell r="C253" t="str">
            <v>C14982</v>
          </cell>
          <cell r="D253" t="str">
            <v>Phạm Thị Ngọc Anh</v>
          </cell>
          <cell r="E253">
            <v>44707</v>
          </cell>
          <cell r="F253" t="str">
            <v>P6 - Packing Box</v>
          </cell>
          <cell r="G253" t="str">
            <v>FACTORY A</v>
          </cell>
          <cell r="H253" t="str">
            <v>Inspection worker</v>
          </cell>
          <cell r="I253" t="str">
            <v/>
          </cell>
          <cell r="J253" t="str">
            <v/>
          </cell>
          <cell r="K253">
            <v>5815000</v>
          </cell>
          <cell r="L253">
            <v>700000</v>
          </cell>
          <cell r="M253">
            <v>0</v>
          </cell>
          <cell r="N253">
            <v>0</v>
          </cell>
          <cell r="O253">
            <v>6515000</v>
          </cell>
          <cell r="P253">
            <v>24</v>
          </cell>
          <cell r="Q253">
            <v>6013846</v>
          </cell>
          <cell r="R253">
            <v>2</v>
          </cell>
          <cell r="S253">
            <v>501154</v>
          </cell>
          <cell r="T253">
            <v>0</v>
          </cell>
          <cell r="U253">
            <v>0</v>
          </cell>
          <cell r="V253">
            <v>250576.91666666666</v>
          </cell>
          <cell r="W253">
            <v>0</v>
          </cell>
          <cell r="X253">
            <v>0</v>
          </cell>
          <cell r="Y253">
            <v>6515000</v>
          </cell>
          <cell r="Z253">
            <v>0</v>
          </cell>
          <cell r="AA253">
            <v>0</v>
          </cell>
          <cell r="AB253">
            <v>200000</v>
          </cell>
          <cell r="AC253">
            <v>0</v>
          </cell>
          <cell r="AD253">
            <v>200000</v>
          </cell>
          <cell r="AE253">
            <v>500000</v>
          </cell>
          <cell r="AF253">
            <v>0</v>
          </cell>
          <cell r="AG253">
            <v>400000</v>
          </cell>
          <cell r="AH253">
            <v>593285</v>
          </cell>
          <cell r="AI253">
            <v>0</v>
          </cell>
          <cell r="AJ253">
            <v>0</v>
          </cell>
          <cell r="AK253">
            <v>6381667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46983.171875</v>
          </cell>
          <cell r="AQ253">
            <v>8255268.171875</v>
          </cell>
          <cell r="AR253">
            <v>28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1315529</v>
          </cell>
          <cell r="AY253">
            <v>9570797.171875</v>
          </cell>
          <cell r="AZ253">
            <v>684075</v>
          </cell>
          <cell r="BA253">
            <v>44100</v>
          </cell>
          <cell r="BB253">
            <v>0</v>
          </cell>
          <cell r="BC253">
            <v>0</v>
          </cell>
          <cell r="BD253">
            <v>0</v>
          </cell>
          <cell r="BK253">
            <v>8842622</v>
          </cell>
          <cell r="BN253">
            <v>0</v>
          </cell>
          <cell r="BO253">
            <v>9232287.380208334</v>
          </cell>
          <cell r="BP253">
            <v>-2451787.619791666</v>
          </cell>
          <cell r="BQ253" t="str">
            <v>050040792985</v>
          </cell>
          <cell r="BR253" t="str">
            <v>Active</v>
          </cell>
          <cell r="BS253" t="str">
            <v>Female</v>
          </cell>
          <cell r="BT253" t="str">
            <v/>
          </cell>
          <cell r="BU253">
            <v>0</v>
          </cell>
          <cell r="BV253">
            <v>0</v>
          </cell>
          <cell r="BW253">
            <v>100000</v>
          </cell>
        </row>
        <row r="254">
          <cell r="C254" t="str">
            <v>C15449</v>
          </cell>
          <cell r="D254" t="str">
            <v>Nguyễn Thị Kim Mỵ</v>
          </cell>
          <cell r="E254">
            <v>45164</v>
          </cell>
          <cell r="F254" t="str">
            <v>P6 - Packing Box</v>
          </cell>
          <cell r="G254" t="str">
            <v>FACTORY A</v>
          </cell>
          <cell r="H254" t="str">
            <v>Inspection worker</v>
          </cell>
          <cell r="I254" t="str">
            <v/>
          </cell>
          <cell r="J254" t="str">
            <v/>
          </cell>
          <cell r="K254">
            <v>5538000</v>
          </cell>
          <cell r="L254">
            <v>500000</v>
          </cell>
          <cell r="M254">
            <v>0</v>
          </cell>
          <cell r="N254">
            <v>0</v>
          </cell>
          <cell r="O254">
            <v>6038000</v>
          </cell>
          <cell r="P254">
            <v>23.6</v>
          </cell>
          <cell r="Q254">
            <v>5480646</v>
          </cell>
          <cell r="R254">
            <v>2</v>
          </cell>
          <cell r="S254">
            <v>464462</v>
          </cell>
          <cell r="T254">
            <v>0.39999999999999858</v>
          </cell>
          <cell r="U254">
            <v>92892</v>
          </cell>
          <cell r="V254">
            <v>232230.7627118644</v>
          </cell>
          <cell r="W254">
            <v>0</v>
          </cell>
          <cell r="X254">
            <v>0</v>
          </cell>
          <cell r="Y254">
            <v>5945108</v>
          </cell>
          <cell r="Z254">
            <v>0</v>
          </cell>
          <cell r="AA254">
            <v>0</v>
          </cell>
          <cell r="AB254">
            <v>200000</v>
          </cell>
          <cell r="AC254">
            <v>0</v>
          </cell>
          <cell r="AD254">
            <v>200000</v>
          </cell>
          <cell r="AE254">
            <v>500000</v>
          </cell>
          <cell r="AF254">
            <v>0</v>
          </cell>
          <cell r="AG254">
            <v>400000</v>
          </cell>
          <cell r="AH254">
            <v>583397</v>
          </cell>
          <cell r="AI254">
            <v>0</v>
          </cell>
          <cell r="AJ254">
            <v>0</v>
          </cell>
          <cell r="AK254">
            <v>6038000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43543.268008474573</v>
          </cell>
          <cell r="AQ254">
            <v>7672048.2680084743</v>
          </cell>
          <cell r="AR254">
            <v>28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1219212</v>
          </cell>
          <cell r="AY254">
            <v>8891260.2680084743</v>
          </cell>
          <cell r="AZ254">
            <v>633990</v>
          </cell>
          <cell r="BA254">
            <v>44100</v>
          </cell>
          <cell r="BB254">
            <v>0</v>
          </cell>
          <cell r="BC254">
            <v>0</v>
          </cell>
          <cell r="BD254">
            <v>0</v>
          </cell>
          <cell r="BK254">
            <v>8213170</v>
          </cell>
          <cell r="BN254">
            <v>1</v>
          </cell>
          <cell r="BO254">
            <v>8584855.9375</v>
          </cell>
          <cell r="BP254">
            <v>-7449134.0625</v>
          </cell>
          <cell r="BQ254" t="str">
            <v>050045647509</v>
          </cell>
          <cell r="BR254" t="str">
            <v>Active</v>
          </cell>
          <cell r="BS254" t="str">
            <v>Female</v>
          </cell>
          <cell r="BT254" t="str">
            <v/>
          </cell>
          <cell r="BU254">
            <v>0</v>
          </cell>
          <cell r="BV254">
            <v>0</v>
          </cell>
          <cell r="BW254">
            <v>100000</v>
          </cell>
        </row>
        <row r="255">
          <cell r="C255" t="str">
            <v>C15506</v>
          </cell>
          <cell r="D255" t="str">
            <v>Trần Thị Hoàng Thương</v>
          </cell>
          <cell r="E255">
            <v>45204</v>
          </cell>
          <cell r="F255" t="str">
            <v>P6 - Packing Box</v>
          </cell>
          <cell r="G255" t="str">
            <v>FACTORY A</v>
          </cell>
          <cell r="H255" t="str">
            <v>Inspection worker</v>
          </cell>
          <cell r="I255" t="str">
            <v/>
          </cell>
          <cell r="J255" t="str">
            <v/>
          </cell>
          <cell r="K255">
            <v>5538000</v>
          </cell>
          <cell r="L255">
            <v>300000</v>
          </cell>
          <cell r="M255">
            <v>0</v>
          </cell>
          <cell r="N255">
            <v>0</v>
          </cell>
          <cell r="O255">
            <v>5838000</v>
          </cell>
          <cell r="P255">
            <v>23.9</v>
          </cell>
          <cell r="Q255">
            <v>5366469</v>
          </cell>
          <cell r="R255">
            <v>2</v>
          </cell>
          <cell r="S255">
            <v>449077</v>
          </cell>
          <cell r="T255">
            <v>0.10000000000000142</v>
          </cell>
          <cell r="U255">
            <v>22454</v>
          </cell>
          <cell r="V255">
            <v>224538.4518828452</v>
          </cell>
          <cell r="W255">
            <v>0</v>
          </cell>
          <cell r="X255">
            <v>0</v>
          </cell>
          <cell r="Y255">
            <v>5815546</v>
          </cell>
          <cell r="Z255">
            <v>0</v>
          </cell>
          <cell r="AA255">
            <v>0</v>
          </cell>
          <cell r="AB255">
            <v>200000</v>
          </cell>
          <cell r="AC255">
            <v>0</v>
          </cell>
          <cell r="AD255">
            <v>200000</v>
          </cell>
          <cell r="AE255">
            <v>500000</v>
          </cell>
          <cell r="AF255">
            <v>0</v>
          </cell>
          <cell r="AG255">
            <v>400000</v>
          </cell>
          <cell r="AH255">
            <v>590813</v>
          </cell>
          <cell r="AI255">
            <v>0</v>
          </cell>
          <cell r="AJ255">
            <v>0</v>
          </cell>
          <cell r="AK255">
            <v>5838000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42100.959728033471</v>
          </cell>
          <cell r="AQ255">
            <v>7548459.9597280333</v>
          </cell>
          <cell r="AR255">
            <v>28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1178827</v>
          </cell>
          <cell r="AY255">
            <v>8727286.9597280324</v>
          </cell>
          <cell r="AZ255">
            <v>612990</v>
          </cell>
          <cell r="BA255">
            <v>44100</v>
          </cell>
          <cell r="BB255">
            <v>0</v>
          </cell>
          <cell r="BC255">
            <v>0</v>
          </cell>
          <cell r="BD255">
            <v>0</v>
          </cell>
          <cell r="BK255">
            <v>8070197</v>
          </cell>
          <cell r="BN255">
            <v>0</v>
          </cell>
          <cell r="BO255">
            <v>8434344.5413179919</v>
          </cell>
          <cell r="BP255">
            <v>-3178645.4586820081</v>
          </cell>
          <cell r="BQ255" t="str">
            <v>050112035203</v>
          </cell>
          <cell r="BR255" t="str">
            <v>Active</v>
          </cell>
          <cell r="BS255" t="str">
            <v>Female</v>
          </cell>
          <cell r="BT255" t="str">
            <v/>
          </cell>
          <cell r="BU255">
            <v>0</v>
          </cell>
          <cell r="BV255">
            <v>0</v>
          </cell>
          <cell r="BW255">
            <v>100000</v>
          </cell>
        </row>
        <row r="256">
          <cell r="C256" t="str">
            <v>C15603</v>
          </cell>
          <cell r="D256" t="str">
            <v>Thạch Thị Thuỷ Tiên</v>
          </cell>
          <cell r="E256">
            <v>45346</v>
          </cell>
          <cell r="F256" t="str">
            <v>P6 - Packing Box</v>
          </cell>
          <cell r="G256" t="str">
            <v>FACTORY A</v>
          </cell>
          <cell r="H256" t="str">
            <v>Inspection worker</v>
          </cell>
          <cell r="I256" t="str">
            <v/>
          </cell>
          <cell r="J256" t="str">
            <v/>
          </cell>
          <cell r="K256">
            <v>5538000</v>
          </cell>
          <cell r="L256">
            <v>500000</v>
          </cell>
          <cell r="M256">
            <v>0</v>
          </cell>
          <cell r="N256">
            <v>0</v>
          </cell>
          <cell r="O256">
            <v>6038000</v>
          </cell>
          <cell r="P256">
            <v>23.8</v>
          </cell>
          <cell r="Q256">
            <v>5527092</v>
          </cell>
          <cell r="R256">
            <v>2</v>
          </cell>
          <cell r="S256">
            <v>464462</v>
          </cell>
          <cell r="T256">
            <v>0.19999999999999929</v>
          </cell>
          <cell r="U256">
            <v>46446</v>
          </cell>
          <cell r="V256">
            <v>232230.75630252101</v>
          </cell>
          <cell r="W256">
            <v>0</v>
          </cell>
          <cell r="X256">
            <v>0</v>
          </cell>
          <cell r="Y256">
            <v>5991554</v>
          </cell>
          <cell r="Z256">
            <v>0</v>
          </cell>
          <cell r="AA256">
            <v>0</v>
          </cell>
          <cell r="AB256">
            <v>200000</v>
          </cell>
          <cell r="AC256">
            <v>0</v>
          </cell>
          <cell r="AD256">
            <v>200000</v>
          </cell>
          <cell r="AE256">
            <v>500000</v>
          </cell>
          <cell r="AF256">
            <v>0</v>
          </cell>
          <cell r="AG256">
            <v>400000</v>
          </cell>
          <cell r="AH256">
            <v>588341</v>
          </cell>
          <cell r="AI256">
            <v>0</v>
          </cell>
          <cell r="AJ256">
            <v>0</v>
          </cell>
          <cell r="AK256">
            <v>5695333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43543.266806722691</v>
          </cell>
          <cell r="AQ256">
            <v>7723438.2668067226</v>
          </cell>
          <cell r="AR256">
            <v>28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1219211</v>
          </cell>
          <cell r="AY256">
            <v>8942649.2668067217</v>
          </cell>
          <cell r="AZ256">
            <v>633990</v>
          </cell>
          <cell r="BA256">
            <v>44100</v>
          </cell>
          <cell r="BB256">
            <v>0</v>
          </cell>
          <cell r="BC256">
            <v>0</v>
          </cell>
          <cell r="BD256">
            <v>0</v>
          </cell>
          <cell r="BK256">
            <v>8264559</v>
          </cell>
          <cell r="BN256">
            <v>0</v>
          </cell>
          <cell r="BO256">
            <v>8636245.9138655458</v>
          </cell>
          <cell r="BP256">
            <v>-2997744.0861344542</v>
          </cell>
          <cell r="BQ256" t="str">
            <v>050121173341</v>
          </cell>
          <cell r="BR256" t="str">
            <v>Active</v>
          </cell>
          <cell r="BS256" t="str">
            <v>Female</v>
          </cell>
          <cell r="BT256" t="str">
            <v/>
          </cell>
          <cell r="BU256">
            <v>0</v>
          </cell>
          <cell r="BV256">
            <v>0</v>
          </cell>
          <cell r="BW256">
            <v>100000</v>
          </cell>
        </row>
        <row r="257">
          <cell r="C257" t="str">
            <v>C15637</v>
          </cell>
          <cell r="D257" t="str">
            <v>Dư Văn Quang</v>
          </cell>
          <cell r="E257">
            <v>45352</v>
          </cell>
          <cell r="F257" t="str">
            <v>P6 - Packing Box</v>
          </cell>
          <cell r="G257" t="str">
            <v>FACTORY A</v>
          </cell>
          <cell r="H257" t="str">
            <v>Packing worker</v>
          </cell>
          <cell r="I257" t="str">
            <v/>
          </cell>
          <cell r="J257" t="str">
            <v/>
          </cell>
          <cell r="K257">
            <v>5538000</v>
          </cell>
          <cell r="L257">
            <v>200000</v>
          </cell>
          <cell r="M257">
            <v>0</v>
          </cell>
          <cell r="N257">
            <v>0</v>
          </cell>
          <cell r="O257">
            <v>5738000</v>
          </cell>
          <cell r="P257">
            <v>23</v>
          </cell>
          <cell r="Q257">
            <v>5075923</v>
          </cell>
          <cell r="R257">
            <v>3</v>
          </cell>
          <cell r="S257">
            <v>662077</v>
          </cell>
          <cell r="T257">
            <v>0</v>
          </cell>
          <cell r="U257">
            <v>0</v>
          </cell>
          <cell r="V257">
            <v>220692.30434782608</v>
          </cell>
          <cell r="W257">
            <v>0</v>
          </cell>
          <cell r="X257">
            <v>0</v>
          </cell>
          <cell r="Y257">
            <v>5738000</v>
          </cell>
          <cell r="Z257">
            <v>0</v>
          </cell>
          <cell r="AA257">
            <v>0</v>
          </cell>
          <cell r="AB257">
            <v>200000</v>
          </cell>
          <cell r="AC257">
            <v>0</v>
          </cell>
          <cell r="AD257">
            <v>200000</v>
          </cell>
          <cell r="AE257">
            <v>500000</v>
          </cell>
          <cell r="AF257">
            <v>0</v>
          </cell>
          <cell r="AG257">
            <v>400000</v>
          </cell>
          <cell r="AH257">
            <v>568565</v>
          </cell>
          <cell r="AI257">
            <v>0</v>
          </cell>
          <cell r="AJ257">
            <v>0</v>
          </cell>
          <cell r="AK257">
            <v>5562000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7406565</v>
          </cell>
          <cell r="AR257">
            <v>23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951736</v>
          </cell>
          <cell r="AY257">
            <v>8358301</v>
          </cell>
          <cell r="AZ257">
            <v>602490</v>
          </cell>
          <cell r="BA257">
            <v>44100</v>
          </cell>
          <cell r="BB257">
            <v>0</v>
          </cell>
          <cell r="BC257">
            <v>0</v>
          </cell>
          <cell r="BD257">
            <v>0</v>
          </cell>
          <cell r="BK257">
            <v>7711711</v>
          </cell>
          <cell r="BN257">
            <v>0</v>
          </cell>
          <cell r="BO257">
            <v>8141055.375</v>
          </cell>
          <cell r="BP257">
            <v>-3461434.625</v>
          </cell>
          <cell r="BQ257" t="str">
            <v>050040825638</v>
          </cell>
          <cell r="BR257" t="str">
            <v>Active</v>
          </cell>
          <cell r="BS257" t="str">
            <v>Male</v>
          </cell>
          <cell r="BT257" t="str">
            <v/>
          </cell>
          <cell r="BU257">
            <v>0</v>
          </cell>
          <cell r="BV257">
            <v>0</v>
          </cell>
          <cell r="BW257">
            <v>100000</v>
          </cell>
        </row>
        <row r="258">
          <cell r="C258" t="str">
            <v>C16096</v>
          </cell>
          <cell r="D258" t="str">
            <v>Phan Phi Long</v>
          </cell>
          <cell r="E258">
            <v>45519</v>
          </cell>
          <cell r="F258" t="str">
            <v>P6 - Packing Box</v>
          </cell>
          <cell r="G258" t="str">
            <v>FACTORY A</v>
          </cell>
          <cell r="H258" t="str">
            <v>Packing worker</v>
          </cell>
          <cell r="I258" t="str">
            <v/>
          </cell>
          <cell r="J258" t="str">
            <v/>
          </cell>
          <cell r="K258">
            <v>5274000</v>
          </cell>
          <cell r="L258">
            <v>200000</v>
          </cell>
          <cell r="M258">
            <v>0</v>
          </cell>
          <cell r="N258">
            <v>0</v>
          </cell>
          <cell r="O258">
            <v>5474000</v>
          </cell>
          <cell r="P258">
            <v>23</v>
          </cell>
          <cell r="Q258">
            <v>4842385</v>
          </cell>
          <cell r="R258">
            <v>3</v>
          </cell>
          <cell r="S258">
            <v>631615</v>
          </cell>
          <cell r="T258">
            <v>0</v>
          </cell>
          <cell r="U258">
            <v>0</v>
          </cell>
          <cell r="V258">
            <v>210538.47826086957</v>
          </cell>
          <cell r="W258">
            <v>0</v>
          </cell>
          <cell r="X258">
            <v>0</v>
          </cell>
          <cell r="Y258">
            <v>5474000</v>
          </cell>
          <cell r="Z258">
            <v>0</v>
          </cell>
          <cell r="AA258">
            <v>0</v>
          </cell>
          <cell r="AB258">
            <v>200000</v>
          </cell>
          <cell r="AC258">
            <v>0</v>
          </cell>
          <cell r="AD258">
            <v>200000</v>
          </cell>
          <cell r="AE258">
            <v>500000</v>
          </cell>
          <cell r="AF258">
            <v>0</v>
          </cell>
          <cell r="AG258">
            <v>400000</v>
          </cell>
          <cell r="AH258">
            <v>568565</v>
          </cell>
          <cell r="AI258">
            <v>0</v>
          </cell>
          <cell r="AJ258">
            <v>0</v>
          </cell>
          <cell r="AK258">
            <v>5348500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7142565</v>
          </cell>
          <cell r="AR258">
            <v>24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947423</v>
          </cell>
          <cell r="AY258">
            <v>8089988</v>
          </cell>
          <cell r="AZ258">
            <v>574770</v>
          </cell>
          <cell r="BA258">
            <v>44100</v>
          </cell>
          <cell r="BB258">
            <v>0</v>
          </cell>
          <cell r="BC258">
            <v>0</v>
          </cell>
          <cell r="BD258">
            <v>0</v>
          </cell>
          <cell r="BK258">
            <v>7471118</v>
          </cell>
          <cell r="BN258">
            <v>0</v>
          </cell>
          <cell r="BO258">
            <v>7874180.4347826084</v>
          </cell>
          <cell r="BP258">
            <v>-3700589.5652173916</v>
          </cell>
          <cell r="BQ258" t="str">
            <v>050051931286</v>
          </cell>
          <cell r="BR258" t="str">
            <v>Active</v>
          </cell>
          <cell r="BS258" t="str">
            <v>Male</v>
          </cell>
          <cell r="BT258" t="str">
            <v/>
          </cell>
          <cell r="BU258">
            <v>0</v>
          </cell>
          <cell r="BV258">
            <v>0</v>
          </cell>
          <cell r="BW258">
            <v>100000</v>
          </cell>
        </row>
        <row r="259">
          <cell r="C259" t="str">
            <v>C16136</v>
          </cell>
          <cell r="D259" t="str">
            <v>Nguyễn Thị Kim Tuyền</v>
          </cell>
          <cell r="E259">
            <v>45533</v>
          </cell>
          <cell r="F259" t="str">
            <v>P6 - Packing Box</v>
          </cell>
          <cell r="G259" t="str">
            <v>FACTORY A</v>
          </cell>
          <cell r="H259" t="str">
            <v>Inspection worker</v>
          </cell>
          <cell r="I259" t="str">
            <v/>
          </cell>
          <cell r="J259" t="str">
            <v/>
          </cell>
          <cell r="K259">
            <v>5274000</v>
          </cell>
          <cell r="L259">
            <v>300000</v>
          </cell>
          <cell r="M259">
            <v>0</v>
          </cell>
          <cell r="N259">
            <v>0</v>
          </cell>
          <cell r="O259">
            <v>5574000</v>
          </cell>
          <cell r="P259">
            <v>22.6</v>
          </cell>
          <cell r="Q259">
            <v>4845092</v>
          </cell>
          <cell r="R259">
            <v>3</v>
          </cell>
          <cell r="S259">
            <v>643154</v>
          </cell>
          <cell r="T259">
            <v>0.39999999999999858</v>
          </cell>
          <cell r="U259">
            <v>85754</v>
          </cell>
          <cell r="V259">
            <v>214384.6017699115</v>
          </cell>
          <cell r="W259">
            <v>0</v>
          </cell>
          <cell r="X259">
            <v>0</v>
          </cell>
          <cell r="Y259">
            <v>5488246</v>
          </cell>
          <cell r="Z259">
            <v>0</v>
          </cell>
          <cell r="AA259">
            <v>0</v>
          </cell>
          <cell r="AB259">
            <v>200000</v>
          </cell>
          <cell r="AC259">
            <v>0</v>
          </cell>
          <cell r="AD259">
            <v>200000</v>
          </cell>
          <cell r="AE259">
            <v>500000</v>
          </cell>
          <cell r="AF259">
            <v>0</v>
          </cell>
          <cell r="AG259">
            <v>400000</v>
          </cell>
          <cell r="AH259">
            <v>558677</v>
          </cell>
          <cell r="AI259">
            <v>0</v>
          </cell>
          <cell r="AJ259">
            <v>0</v>
          </cell>
          <cell r="AK259">
            <v>5406667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40197.112831858409</v>
          </cell>
          <cell r="AQ259">
            <v>7187120.112831858</v>
          </cell>
          <cell r="AR259">
            <v>28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1125519</v>
          </cell>
          <cell r="AY259">
            <v>8312639.112831858</v>
          </cell>
          <cell r="AZ259">
            <v>585270</v>
          </cell>
          <cell r="BA259">
            <v>44100</v>
          </cell>
          <cell r="BB259">
            <v>0</v>
          </cell>
          <cell r="BC259">
            <v>0</v>
          </cell>
          <cell r="BD259">
            <v>0</v>
          </cell>
          <cell r="BK259">
            <v>7683269</v>
          </cell>
          <cell r="BN259">
            <v>0</v>
          </cell>
          <cell r="BO259">
            <v>8337466.2190265479</v>
          </cell>
          <cell r="BP259">
            <v>-3247803.7809734521</v>
          </cell>
          <cell r="BQ259" t="str">
            <v>050040932795</v>
          </cell>
          <cell r="BR259" t="str">
            <v>Active</v>
          </cell>
          <cell r="BS259" t="str">
            <v>Female</v>
          </cell>
          <cell r="BT259" t="str">
            <v/>
          </cell>
          <cell r="BU259">
            <v>0</v>
          </cell>
          <cell r="BV259">
            <v>0</v>
          </cell>
          <cell r="BW259">
            <v>400000</v>
          </cell>
        </row>
        <row r="260">
          <cell r="C260" t="str">
            <v>C16235</v>
          </cell>
          <cell r="D260" t="str">
            <v>Lâm Thị Như Quỳnh</v>
          </cell>
          <cell r="E260">
            <v>45563</v>
          </cell>
          <cell r="F260" t="str">
            <v>P6 - Packing Box</v>
          </cell>
          <cell r="G260" t="str">
            <v>FACTORY A</v>
          </cell>
          <cell r="H260" t="str">
            <v>Inspection worker</v>
          </cell>
          <cell r="I260" t="str">
            <v/>
          </cell>
          <cell r="J260" t="str">
            <v/>
          </cell>
          <cell r="K260">
            <v>5274000</v>
          </cell>
          <cell r="L260">
            <v>300000</v>
          </cell>
          <cell r="M260">
            <v>0</v>
          </cell>
          <cell r="N260">
            <v>0</v>
          </cell>
          <cell r="O260">
            <v>5574000</v>
          </cell>
          <cell r="P260">
            <v>23</v>
          </cell>
          <cell r="Q260">
            <v>4930846</v>
          </cell>
          <cell r="R260">
            <v>3</v>
          </cell>
          <cell r="S260">
            <v>643154</v>
          </cell>
          <cell r="T260">
            <v>0</v>
          </cell>
          <cell r="U260">
            <v>0</v>
          </cell>
          <cell r="V260">
            <v>214384.60869565216</v>
          </cell>
          <cell r="W260">
            <v>0</v>
          </cell>
          <cell r="X260">
            <v>0</v>
          </cell>
          <cell r="Y260">
            <v>5574000</v>
          </cell>
          <cell r="Z260">
            <v>0</v>
          </cell>
          <cell r="AA260">
            <v>0</v>
          </cell>
          <cell r="AB260">
            <v>200000</v>
          </cell>
          <cell r="AC260">
            <v>0</v>
          </cell>
          <cell r="AD260">
            <v>200000</v>
          </cell>
          <cell r="AE260">
            <v>500000</v>
          </cell>
          <cell r="AF260">
            <v>0</v>
          </cell>
          <cell r="AG260">
            <v>300000</v>
          </cell>
          <cell r="AH260">
            <v>568565</v>
          </cell>
          <cell r="AI260">
            <v>0</v>
          </cell>
          <cell r="AJ260">
            <v>0</v>
          </cell>
          <cell r="AK260">
            <v>5264833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40197.114130434784</v>
          </cell>
          <cell r="AQ260">
            <v>7182762.1141304346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7182762.1141304346</v>
          </cell>
          <cell r="AZ260">
            <v>585270</v>
          </cell>
          <cell r="BA260">
            <v>44100</v>
          </cell>
          <cell r="BB260">
            <v>0</v>
          </cell>
          <cell r="BC260">
            <v>0</v>
          </cell>
          <cell r="BD260">
            <v>0</v>
          </cell>
          <cell r="BK260">
            <v>6553392</v>
          </cell>
          <cell r="BN260">
            <v>0</v>
          </cell>
          <cell r="BO260">
            <v>7282762.1141304346</v>
          </cell>
          <cell r="BP260">
            <v>-4302507.8858695654</v>
          </cell>
          <cell r="BQ260" t="str">
            <v>050135776944</v>
          </cell>
          <cell r="BR260" t="str">
            <v>Active</v>
          </cell>
          <cell r="BS260" t="str">
            <v>Female</v>
          </cell>
          <cell r="BT260" t="str">
            <v/>
          </cell>
          <cell r="BU260">
            <v>0</v>
          </cell>
          <cell r="BV260">
            <v>0</v>
          </cell>
          <cell r="BW260">
            <v>100000</v>
          </cell>
        </row>
        <row r="261">
          <cell r="C261" t="str">
            <v>C16459</v>
          </cell>
          <cell r="D261" t="str">
            <v>Huỳnh Văn Hội</v>
          </cell>
          <cell r="E261">
            <v>45710</v>
          </cell>
          <cell r="F261" t="str">
            <v>P6 - Packing Box</v>
          </cell>
          <cell r="G261" t="str">
            <v>FACTORY A</v>
          </cell>
          <cell r="H261" t="str">
            <v>Packing worker</v>
          </cell>
          <cell r="I261" t="str">
            <v/>
          </cell>
          <cell r="J261" t="str">
            <v/>
          </cell>
          <cell r="K261">
            <v>5023000</v>
          </cell>
          <cell r="L261">
            <v>200000</v>
          </cell>
          <cell r="M261">
            <v>0</v>
          </cell>
          <cell r="N261">
            <v>0</v>
          </cell>
          <cell r="O261">
            <v>5223000</v>
          </cell>
          <cell r="P261">
            <v>20</v>
          </cell>
          <cell r="Q261">
            <v>4017692</v>
          </cell>
          <cell r="R261">
            <v>3</v>
          </cell>
          <cell r="S261">
            <v>602654</v>
          </cell>
          <cell r="T261">
            <v>3</v>
          </cell>
          <cell r="U261">
            <v>602654</v>
          </cell>
          <cell r="V261">
            <v>200884.6</v>
          </cell>
          <cell r="W261">
            <v>0</v>
          </cell>
          <cell r="X261">
            <v>0</v>
          </cell>
          <cell r="Y261">
            <v>4620346</v>
          </cell>
          <cell r="Z261">
            <v>0</v>
          </cell>
          <cell r="AA261">
            <v>0</v>
          </cell>
          <cell r="AB261">
            <v>200000</v>
          </cell>
          <cell r="AC261">
            <v>0</v>
          </cell>
          <cell r="AD261">
            <v>200000</v>
          </cell>
          <cell r="AE261">
            <v>0</v>
          </cell>
          <cell r="AF261">
            <v>0</v>
          </cell>
          <cell r="AG261">
            <v>150000</v>
          </cell>
          <cell r="AH261">
            <v>494405</v>
          </cell>
          <cell r="AI261">
            <v>0</v>
          </cell>
          <cell r="AJ261">
            <v>0</v>
          </cell>
          <cell r="AK261">
            <v>4870333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5464751</v>
          </cell>
          <cell r="AR261">
            <v>24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903981</v>
          </cell>
          <cell r="AY261">
            <v>6368732</v>
          </cell>
          <cell r="AZ261">
            <v>548415</v>
          </cell>
          <cell r="BA261">
            <v>44100</v>
          </cell>
          <cell r="BB261">
            <v>0</v>
          </cell>
          <cell r="BC261">
            <v>0</v>
          </cell>
          <cell r="BD261">
            <v>0</v>
          </cell>
          <cell r="BK261">
            <v>5776217</v>
          </cell>
          <cell r="BN261">
            <v>0</v>
          </cell>
          <cell r="BO261">
            <v>6167404.7999999998</v>
          </cell>
          <cell r="BP261">
            <v>-5381010.2000000002</v>
          </cell>
          <cell r="BQ261" t="str">
            <v>050812130424</v>
          </cell>
          <cell r="BR261" t="str">
            <v>Active</v>
          </cell>
          <cell r="BS261" t="str">
            <v>Male</v>
          </cell>
          <cell r="BT261" t="str">
            <v/>
          </cell>
          <cell r="BU261">
            <v>0</v>
          </cell>
          <cell r="BV261">
            <v>0</v>
          </cell>
          <cell r="BW261">
            <v>100000</v>
          </cell>
        </row>
        <row r="262">
          <cell r="C262" t="str">
            <v>C16479</v>
          </cell>
          <cell r="D262" t="str">
            <v>Trần Thị Bích Phượng</v>
          </cell>
          <cell r="E262">
            <v>45715</v>
          </cell>
          <cell r="F262" t="str">
            <v>P6 - Packing Box</v>
          </cell>
          <cell r="G262" t="str">
            <v>FACTORY A</v>
          </cell>
          <cell r="H262" t="str">
            <v>Inspection worker</v>
          </cell>
          <cell r="I262" t="str">
            <v/>
          </cell>
          <cell r="J262" t="str">
            <v/>
          </cell>
          <cell r="K262">
            <v>5023000</v>
          </cell>
          <cell r="L262">
            <v>300000</v>
          </cell>
          <cell r="M262">
            <v>0</v>
          </cell>
          <cell r="N262">
            <v>0</v>
          </cell>
          <cell r="O262">
            <v>5323000</v>
          </cell>
          <cell r="P262">
            <v>22.8</v>
          </cell>
          <cell r="Q262">
            <v>4667862</v>
          </cell>
          <cell r="R262">
            <v>3</v>
          </cell>
          <cell r="S262">
            <v>614192</v>
          </cell>
          <cell r="T262">
            <v>0.19999999999999929</v>
          </cell>
          <cell r="U262">
            <v>40946</v>
          </cell>
          <cell r="V262">
            <v>204730.78947368421</v>
          </cell>
          <cell r="W262">
            <v>0</v>
          </cell>
          <cell r="X262">
            <v>0</v>
          </cell>
          <cell r="Y262">
            <v>5282054</v>
          </cell>
          <cell r="Z262">
            <v>0</v>
          </cell>
          <cell r="AA262">
            <v>0</v>
          </cell>
          <cell r="AB262">
            <v>200000</v>
          </cell>
          <cell r="AC262">
            <v>0</v>
          </cell>
          <cell r="AD262">
            <v>200000</v>
          </cell>
          <cell r="AE262">
            <v>500000</v>
          </cell>
          <cell r="AF262">
            <v>0</v>
          </cell>
          <cell r="AG262">
            <v>400000</v>
          </cell>
          <cell r="AH262">
            <v>563621</v>
          </cell>
          <cell r="AI262">
            <v>0</v>
          </cell>
          <cell r="AJ262">
            <v>0</v>
          </cell>
          <cell r="AK262">
            <v>4903667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38387.023026315786</v>
          </cell>
          <cell r="AQ262">
            <v>6984062.0230263155</v>
          </cell>
          <cell r="AR262">
            <v>28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1074837</v>
          </cell>
          <cell r="AY262">
            <v>8058899.0230263155</v>
          </cell>
          <cell r="AZ262">
            <v>558915</v>
          </cell>
          <cell r="BA262">
            <v>44100</v>
          </cell>
          <cell r="BB262">
            <v>0</v>
          </cell>
          <cell r="BC262">
            <v>0</v>
          </cell>
          <cell r="BD262">
            <v>0</v>
          </cell>
          <cell r="BK262">
            <v>7455884</v>
          </cell>
          <cell r="BN262">
            <v>0</v>
          </cell>
          <cell r="BO262">
            <v>7800619.7861842103</v>
          </cell>
          <cell r="BP262">
            <v>-3758295.2138157897</v>
          </cell>
          <cell r="BQ262" t="str">
            <v>050866999671</v>
          </cell>
          <cell r="BR262" t="str">
            <v>Active</v>
          </cell>
          <cell r="BS262" t="str">
            <v>Female</v>
          </cell>
          <cell r="BT262" t="str">
            <v/>
          </cell>
          <cell r="BU262">
            <v>0</v>
          </cell>
          <cell r="BV262">
            <v>0</v>
          </cell>
          <cell r="BW262">
            <v>100000</v>
          </cell>
        </row>
        <row r="263">
          <cell r="C263" t="str">
            <v>C4644</v>
          </cell>
          <cell r="D263" t="str">
            <v>Phạm Thị Phương Dung</v>
          </cell>
          <cell r="E263">
            <v>40949</v>
          </cell>
          <cell r="F263" t="str">
            <v>P6 - Packing Box</v>
          </cell>
          <cell r="G263" t="str">
            <v>FACTORY A</v>
          </cell>
          <cell r="H263" t="str">
            <v>Inspection worker</v>
          </cell>
          <cell r="I263" t="str">
            <v/>
          </cell>
          <cell r="J263" t="str">
            <v/>
          </cell>
          <cell r="K263">
            <v>5931000</v>
          </cell>
          <cell r="L263">
            <v>700000</v>
          </cell>
          <cell r="M263">
            <v>0</v>
          </cell>
          <cell r="N263">
            <v>100000</v>
          </cell>
          <cell r="O263">
            <v>6731000</v>
          </cell>
          <cell r="P263">
            <v>17.8</v>
          </cell>
          <cell r="Q263">
            <v>4608146</v>
          </cell>
          <cell r="R263">
            <v>5</v>
          </cell>
          <cell r="S263">
            <v>1294423</v>
          </cell>
          <cell r="T263">
            <v>3.1999999999999993</v>
          </cell>
          <cell r="U263">
            <v>828431</v>
          </cell>
          <cell r="V263">
            <v>258884.60674157302</v>
          </cell>
          <cell r="W263">
            <v>0</v>
          </cell>
          <cell r="X263">
            <v>0</v>
          </cell>
          <cell r="Y263">
            <v>5902569</v>
          </cell>
          <cell r="Z263">
            <v>0</v>
          </cell>
          <cell r="AA263">
            <v>0</v>
          </cell>
          <cell r="AB263">
            <v>200000</v>
          </cell>
          <cell r="AC263">
            <v>0</v>
          </cell>
          <cell r="AD263">
            <v>200000</v>
          </cell>
          <cell r="AE263">
            <v>0</v>
          </cell>
          <cell r="AF263">
            <v>0</v>
          </cell>
          <cell r="AG263">
            <v>150000</v>
          </cell>
          <cell r="AH263">
            <v>440020</v>
          </cell>
          <cell r="AI263">
            <v>0</v>
          </cell>
          <cell r="AJ263">
            <v>0</v>
          </cell>
          <cell r="AK263">
            <v>6731000</v>
          </cell>
          <cell r="AL263">
            <v>100000</v>
          </cell>
          <cell r="AM263">
            <v>0</v>
          </cell>
          <cell r="AN263">
            <v>0</v>
          </cell>
          <cell r="AO263">
            <v>0</v>
          </cell>
          <cell r="AP263">
            <v>48540.863764044945</v>
          </cell>
          <cell r="AQ263">
            <v>6841129.8637640448</v>
          </cell>
          <cell r="AR263">
            <v>20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970817</v>
          </cell>
          <cell r="AY263">
            <v>7811946.8637640448</v>
          </cell>
          <cell r="AZ263">
            <v>706755</v>
          </cell>
          <cell r="BA263">
            <v>44100</v>
          </cell>
          <cell r="BB263">
            <v>0</v>
          </cell>
          <cell r="BC263">
            <v>0</v>
          </cell>
          <cell r="BD263">
            <v>0</v>
          </cell>
          <cell r="BK263">
            <v>7061092</v>
          </cell>
          <cell r="BN263">
            <v>0</v>
          </cell>
          <cell r="BO263">
            <v>7588341.3806179771</v>
          </cell>
          <cell r="BP263">
            <v>-4118413.6193820229</v>
          </cell>
          <cell r="BQ263" t="str">
            <v>050040846465</v>
          </cell>
          <cell r="BR263" t="str">
            <v>Active</v>
          </cell>
          <cell r="BS263" t="str">
            <v>Female</v>
          </cell>
          <cell r="BT263" t="str">
            <v/>
          </cell>
          <cell r="BU263">
            <v>0</v>
          </cell>
          <cell r="BV263">
            <v>0</v>
          </cell>
          <cell r="BW263">
            <v>100000</v>
          </cell>
        </row>
        <row r="264">
          <cell r="C264" t="str">
            <v>C5776</v>
          </cell>
          <cell r="D264" t="str">
            <v>Lê Thị Lưu</v>
          </cell>
          <cell r="E264">
            <v>41452</v>
          </cell>
          <cell r="F264" t="str">
            <v>P6 - Packing Box</v>
          </cell>
          <cell r="G264" t="str">
            <v>FACTORY A</v>
          </cell>
          <cell r="H264" t="str">
            <v>Inspection worker</v>
          </cell>
          <cell r="I264" t="str">
            <v/>
          </cell>
          <cell r="J264" t="str">
            <v/>
          </cell>
          <cell r="K264">
            <v>5931000</v>
          </cell>
          <cell r="L264">
            <v>700000</v>
          </cell>
          <cell r="M264">
            <v>0</v>
          </cell>
          <cell r="N264">
            <v>0</v>
          </cell>
          <cell r="O264">
            <v>6631000</v>
          </cell>
          <cell r="P264">
            <v>23.9</v>
          </cell>
          <cell r="Q264">
            <v>6095419</v>
          </cell>
          <cell r="R264">
            <v>2</v>
          </cell>
          <cell r="S264">
            <v>510077</v>
          </cell>
          <cell r="T264">
            <v>0.10000000000000142</v>
          </cell>
          <cell r="U264">
            <v>25504</v>
          </cell>
          <cell r="V264">
            <v>255038.4518828452</v>
          </cell>
          <cell r="W264">
            <v>0</v>
          </cell>
          <cell r="X264">
            <v>0</v>
          </cell>
          <cell r="Y264">
            <v>6605496</v>
          </cell>
          <cell r="Z264">
            <v>0</v>
          </cell>
          <cell r="AA264">
            <v>0</v>
          </cell>
          <cell r="AB264">
            <v>200000</v>
          </cell>
          <cell r="AC264">
            <v>0</v>
          </cell>
          <cell r="AD264">
            <v>200000</v>
          </cell>
          <cell r="AE264">
            <v>500000</v>
          </cell>
          <cell r="AF264">
            <v>0</v>
          </cell>
          <cell r="AG264">
            <v>400000</v>
          </cell>
          <cell r="AH264">
            <v>590813</v>
          </cell>
          <cell r="AI264">
            <v>0</v>
          </cell>
          <cell r="AJ264">
            <v>0</v>
          </cell>
          <cell r="AK264">
            <v>6631000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47819.709728033471</v>
          </cell>
          <cell r="AQ264">
            <v>8344128.7097280333</v>
          </cell>
          <cell r="AR264">
            <v>28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1338952</v>
          </cell>
          <cell r="AY264">
            <v>9683080.7097280324</v>
          </cell>
          <cell r="AZ264">
            <v>696255</v>
          </cell>
          <cell r="BA264">
            <v>44100</v>
          </cell>
          <cell r="BB264">
            <v>0</v>
          </cell>
          <cell r="BC264">
            <v>0</v>
          </cell>
          <cell r="BD264">
            <v>0</v>
          </cell>
          <cell r="BK264">
            <v>8942726</v>
          </cell>
          <cell r="BN264">
            <v>0</v>
          </cell>
          <cell r="BO264">
            <v>9336763.29131799</v>
          </cell>
          <cell r="BP264">
            <v>-2359491.70868201</v>
          </cell>
          <cell r="BQ264" t="str">
            <v>050040849324</v>
          </cell>
          <cell r="BR264" t="str">
            <v>Active</v>
          </cell>
          <cell r="BS264" t="str">
            <v>Female</v>
          </cell>
          <cell r="BT264" t="str">
            <v/>
          </cell>
          <cell r="BU264">
            <v>0</v>
          </cell>
          <cell r="BV264">
            <v>0</v>
          </cell>
          <cell r="BW264">
            <v>100000</v>
          </cell>
        </row>
        <row r="265">
          <cell r="C265" t="str">
            <v>C6325</v>
          </cell>
          <cell r="D265" t="str">
            <v>Nguyễn Thị Hồng</v>
          </cell>
          <cell r="E265">
            <v>41829</v>
          </cell>
          <cell r="F265" t="str">
            <v>P6 - Packing Box</v>
          </cell>
          <cell r="G265" t="str">
            <v>FACTORY A</v>
          </cell>
          <cell r="H265" t="str">
            <v>Inspection worker</v>
          </cell>
          <cell r="I265" t="str">
            <v/>
          </cell>
          <cell r="J265" t="str">
            <v/>
          </cell>
          <cell r="K265">
            <v>5931000</v>
          </cell>
          <cell r="L265">
            <v>700000</v>
          </cell>
          <cell r="M265">
            <v>0</v>
          </cell>
          <cell r="N265">
            <v>0</v>
          </cell>
          <cell r="O265">
            <v>6631000</v>
          </cell>
          <cell r="P265">
            <v>24</v>
          </cell>
          <cell r="Q265">
            <v>6120923</v>
          </cell>
          <cell r="R265">
            <v>2</v>
          </cell>
          <cell r="S265">
            <v>510077</v>
          </cell>
          <cell r="T265">
            <v>0</v>
          </cell>
          <cell r="U265">
            <v>0</v>
          </cell>
          <cell r="V265">
            <v>255038.45833333334</v>
          </cell>
          <cell r="W265">
            <v>0</v>
          </cell>
          <cell r="X265">
            <v>0</v>
          </cell>
          <cell r="Y265">
            <v>6631000</v>
          </cell>
          <cell r="Z265">
            <v>0</v>
          </cell>
          <cell r="AA265">
            <v>0</v>
          </cell>
          <cell r="AB265">
            <v>200000</v>
          </cell>
          <cell r="AC265">
            <v>0</v>
          </cell>
          <cell r="AD265">
            <v>200000</v>
          </cell>
          <cell r="AE265">
            <v>500000</v>
          </cell>
          <cell r="AF265">
            <v>0</v>
          </cell>
          <cell r="AG265">
            <v>400000</v>
          </cell>
          <cell r="AH265">
            <v>593285</v>
          </cell>
          <cell r="AI265">
            <v>0</v>
          </cell>
          <cell r="AJ265">
            <v>0</v>
          </cell>
          <cell r="AK265">
            <v>6631000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47819.7109375</v>
          </cell>
          <cell r="AQ265">
            <v>8372104.7109375</v>
          </cell>
          <cell r="AR265">
            <v>28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1338952</v>
          </cell>
          <cell r="AY265">
            <v>9711056.7109375</v>
          </cell>
          <cell r="AZ265">
            <v>696255</v>
          </cell>
          <cell r="BA265">
            <v>44100</v>
          </cell>
          <cell r="BB265">
            <v>0</v>
          </cell>
          <cell r="BC265">
            <v>0</v>
          </cell>
          <cell r="BD265">
            <v>0</v>
          </cell>
          <cell r="BK265">
            <v>8970702</v>
          </cell>
          <cell r="BN265">
            <v>1</v>
          </cell>
          <cell r="BO265">
            <v>9364739.315104166</v>
          </cell>
          <cell r="BP265">
            <v>-6731515.684895834</v>
          </cell>
          <cell r="BQ265" t="str">
            <v>050056814377</v>
          </cell>
          <cell r="BR265" t="str">
            <v>Active</v>
          </cell>
          <cell r="BS265" t="str">
            <v>Female</v>
          </cell>
          <cell r="BT265" t="str">
            <v/>
          </cell>
          <cell r="BU265">
            <v>0</v>
          </cell>
          <cell r="BV265">
            <v>0</v>
          </cell>
          <cell r="BW265">
            <v>100000</v>
          </cell>
        </row>
        <row r="266">
          <cell r="C266" t="str">
            <v>C6820</v>
          </cell>
          <cell r="D266" t="str">
            <v>Nguyễn Bá Chất</v>
          </cell>
          <cell r="E266">
            <v>42786</v>
          </cell>
          <cell r="F266" t="str">
            <v>P6 - Packing Box</v>
          </cell>
          <cell r="G266" t="str">
            <v>FACTORY A</v>
          </cell>
          <cell r="H266" t="str">
            <v>Packing worker</v>
          </cell>
          <cell r="I266" t="str">
            <v/>
          </cell>
          <cell r="J266" t="str">
            <v/>
          </cell>
          <cell r="K266">
            <v>5931000</v>
          </cell>
          <cell r="L266">
            <v>600000</v>
          </cell>
          <cell r="M266">
            <v>0</v>
          </cell>
          <cell r="N266">
            <v>0</v>
          </cell>
          <cell r="O266">
            <v>6531000</v>
          </cell>
          <cell r="P266">
            <v>22.5</v>
          </cell>
          <cell r="Q266">
            <v>5651827</v>
          </cell>
          <cell r="R266">
            <v>3</v>
          </cell>
          <cell r="S266">
            <v>753577</v>
          </cell>
          <cell r="T266">
            <v>0.5</v>
          </cell>
          <cell r="U266">
            <v>125596</v>
          </cell>
          <cell r="V266">
            <v>251192.31111111111</v>
          </cell>
          <cell r="W266">
            <v>0</v>
          </cell>
          <cell r="X266">
            <v>0</v>
          </cell>
          <cell r="Y266">
            <v>6405404</v>
          </cell>
          <cell r="Z266">
            <v>0</v>
          </cell>
          <cell r="AA266">
            <v>0</v>
          </cell>
          <cell r="AB266">
            <v>200000</v>
          </cell>
          <cell r="AC266">
            <v>0</v>
          </cell>
          <cell r="AD266">
            <v>200000</v>
          </cell>
          <cell r="AE266">
            <v>500000</v>
          </cell>
          <cell r="AF266">
            <v>0</v>
          </cell>
          <cell r="AG266">
            <v>400000</v>
          </cell>
          <cell r="AH266">
            <v>556205</v>
          </cell>
          <cell r="AI266">
            <v>0</v>
          </cell>
          <cell r="AJ266">
            <v>0</v>
          </cell>
          <cell r="AK266">
            <v>6531000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8061609</v>
          </cell>
          <cell r="AR266">
            <v>28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1318760</v>
          </cell>
          <cell r="AY266">
            <v>9380369</v>
          </cell>
          <cell r="AZ266">
            <v>685755</v>
          </cell>
          <cell r="BA266">
            <v>44100</v>
          </cell>
          <cell r="BB266">
            <v>0</v>
          </cell>
          <cell r="BC266">
            <v>0</v>
          </cell>
          <cell r="BD266">
            <v>0</v>
          </cell>
          <cell r="BK266">
            <v>8650514</v>
          </cell>
          <cell r="BN266">
            <v>0</v>
          </cell>
          <cell r="BO266">
            <v>9040782.0888888892</v>
          </cell>
          <cell r="BP266">
            <v>-2644972.9111111108</v>
          </cell>
          <cell r="BQ266" t="str">
            <v>050073798334</v>
          </cell>
          <cell r="BR266" t="str">
            <v>Active</v>
          </cell>
          <cell r="BS266" t="str">
            <v>Male</v>
          </cell>
          <cell r="BT266" t="str">
            <v/>
          </cell>
          <cell r="BU266">
            <v>0</v>
          </cell>
          <cell r="BV266">
            <v>0</v>
          </cell>
          <cell r="BW266">
            <v>100000</v>
          </cell>
        </row>
        <row r="267">
          <cell r="C267" t="str">
            <v>C7626</v>
          </cell>
          <cell r="D267" t="str">
            <v>Nguyễn Kim Tho</v>
          </cell>
          <cell r="E267">
            <v>43438</v>
          </cell>
          <cell r="F267" t="str">
            <v>P6 - Packing Box</v>
          </cell>
          <cell r="G267" t="str">
            <v>FACTORY A</v>
          </cell>
          <cell r="H267" t="str">
            <v>Inspection worker</v>
          </cell>
          <cell r="I267" t="str">
            <v/>
          </cell>
          <cell r="J267" t="str">
            <v/>
          </cell>
          <cell r="K267">
            <v>5931000</v>
          </cell>
          <cell r="L267">
            <v>700000</v>
          </cell>
          <cell r="M267">
            <v>0</v>
          </cell>
          <cell r="N267">
            <v>0</v>
          </cell>
          <cell r="O267">
            <v>6631000</v>
          </cell>
          <cell r="P267">
            <v>24</v>
          </cell>
          <cell r="Q267">
            <v>6120923</v>
          </cell>
          <cell r="R267">
            <v>2</v>
          </cell>
          <cell r="S267">
            <v>510077</v>
          </cell>
          <cell r="T267">
            <v>0</v>
          </cell>
          <cell r="U267">
            <v>0</v>
          </cell>
          <cell r="V267">
            <v>255038.45833333334</v>
          </cell>
          <cell r="W267">
            <v>0</v>
          </cell>
          <cell r="X267">
            <v>0</v>
          </cell>
          <cell r="Y267">
            <v>6631000</v>
          </cell>
          <cell r="Z267">
            <v>0</v>
          </cell>
          <cell r="AA267">
            <v>0</v>
          </cell>
          <cell r="AB267">
            <v>200000</v>
          </cell>
          <cell r="AC267">
            <v>0</v>
          </cell>
          <cell r="AD267">
            <v>200000</v>
          </cell>
          <cell r="AE267">
            <v>500000</v>
          </cell>
          <cell r="AF267">
            <v>0</v>
          </cell>
          <cell r="AG267">
            <v>400000</v>
          </cell>
          <cell r="AH267">
            <v>593285</v>
          </cell>
          <cell r="AI267">
            <v>0</v>
          </cell>
          <cell r="AJ267">
            <v>0</v>
          </cell>
          <cell r="AK267">
            <v>6631000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47819.7109375</v>
          </cell>
          <cell r="AQ267">
            <v>8372104.7109375</v>
          </cell>
          <cell r="AR267">
            <v>28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1338952</v>
          </cell>
          <cell r="AY267">
            <v>9711056.7109375</v>
          </cell>
          <cell r="AZ267">
            <v>696255</v>
          </cell>
          <cell r="BA267">
            <v>44100</v>
          </cell>
          <cell r="BB267">
            <v>0</v>
          </cell>
          <cell r="BC267">
            <v>0</v>
          </cell>
          <cell r="BD267">
            <v>0</v>
          </cell>
          <cell r="BK267">
            <v>8970702</v>
          </cell>
          <cell r="BN267">
            <v>1</v>
          </cell>
          <cell r="BO267">
            <v>9364739.315104166</v>
          </cell>
          <cell r="BP267">
            <v>-6731515.684895834</v>
          </cell>
          <cell r="BQ267" t="str">
            <v>050099761056</v>
          </cell>
          <cell r="BR267" t="str">
            <v>Active</v>
          </cell>
          <cell r="BS267" t="str">
            <v>Female</v>
          </cell>
          <cell r="BT267" t="str">
            <v/>
          </cell>
          <cell r="BU267">
            <v>0</v>
          </cell>
          <cell r="BV267">
            <v>0</v>
          </cell>
          <cell r="BW267">
            <v>100000</v>
          </cell>
        </row>
        <row r="268">
          <cell r="C268" t="str">
            <v>C8050</v>
          </cell>
          <cell r="D268" t="str">
            <v>Trần Thị Bé</v>
          </cell>
          <cell r="E268">
            <v>43522</v>
          </cell>
          <cell r="F268" t="str">
            <v>P6 - Packing Box</v>
          </cell>
          <cell r="G268" t="str">
            <v>FACTORY A</v>
          </cell>
          <cell r="H268" t="str">
            <v>Inspection worker</v>
          </cell>
          <cell r="I268" t="str">
            <v/>
          </cell>
          <cell r="J268" t="str">
            <v/>
          </cell>
          <cell r="K268">
            <v>5931000</v>
          </cell>
          <cell r="L268">
            <v>300000</v>
          </cell>
          <cell r="M268">
            <v>0</v>
          </cell>
          <cell r="N268">
            <v>0</v>
          </cell>
          <cell r="O268">
            <v>6231000</v>
          </cell>
          <cell r="P268">
            <v>22.8</v>
          </cell>
          <cell r="Q268">
            <v>5464108</v>
          </cell>
          <cell r="R268">
            <v>3</v>
          </cell>
          <cell r="S268">
            <v>718962</v>
          </cell>
          <cell r="T268">
            <v>0.19999999999999929</v>
          </cell>
          <cell r="U268">
            <v>47931</v>
          </cell>
          <cell r="V268">
            <v>239653.85964912281</v>
          </cell>
          <cell r="W268">
            <v>0</v>
          </cell>
          <cell r="X268">
            <v>0</v>
          </cell>
          <cell r="Y268">
            <v>6183070</v>
          </cell>
          <cell r="Z268">
            <v>0</v>
          </cell>
          <cell r="AA268">
            <v>0</v>
          </cell>
          <cell r="AB268">
            <v>200000</v>
          </cell>
          <cell r="AC268">
            <v>0</v>
          </cell>
          <cell r="AD268">
            <v>200000</v>
          </cell>
          <cell r="AE268">
            <v>500000</v>
          </cell>
          <cell r="AF268">
            <v>0</v>
          </cell>
          <cell r="AG268">
            <v>400000</v>
          </cell>
          <cell r="AH268">
            <v>563621</v>
          </cell>
          <cell r="AI268">
            <v>0</v>
          </cell>
          <cell r="AJ268">
            <v>0</v>
          </cell>
          <cell r="AK268">
            <v>6231000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44935.098684210527</v>
          </cell>
          <cell r="AQ268">
            <v>7891626.0986842103</v>
          </cell>
          <cell r="AR268">
            <v>24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1078442</v>
          </cell>
          <cell r="AY268">
            <v>8970068.0986842103</v>
          </cell>
          <cell r="AZ268">
            <v>654255</v>
          </cell>
          <cell r="BA268">
            <v>44100</v>
          </cell>
          <cell r="BB268">
            <v>0</v>
          </cell>
          <cell r="BC268">
            <v>0</v>
          </cell>
          <cell r="BD268">
            <v>0</v>
          </cell>
          <cell r="BK268">
            <v>8271713</v>
          </cell>
          <cell r="BN268">
            <v>0</v>
          </cell>
          <cell r="BO268">
            <v>8710587.6776315793</v>
          </cell>
          <cell r="BP268">
            <v>-2943667.3223684207</v>
          </cell>
          <cell r="BQ268" t="str">
            <v>050096625836</v>
          </cell>
          <cell r="BR268" t="str">
            <v>Active</v>
          </cell>
          <cell r="BS268" t="str">
            <v>Female</v>
          </cell>
          <cell r="BT268" t="str">
            <v/>
          </cell>
          <cell r="BU268">
            <v>0</v>
          </cell>
          <cell r="BV268">
            <v>0</v>
          </cell>
          <cell r="BW268">
            <v>100000</v>
          </cell>
        </row>
        <row r="269">
          <cell r="C269" t="str">
            <v>C8278</v>
          </cell>
          <cell r="D269" t="str">
            <v>Nguyễn Minh Linh</v>
          </cell>
          <cell r="E269">
            <v>43532</v>
          </cell>
          <cell r="F269" t="str">
            <v>P6 - Packing Box</v>
          </cell>
          <cell r="G269" t="str">
            <v>FACTORY A</v>
          </cell>
          <cell r="H269" t="str">
            <v>Packing worker</v>
          </cell>
          <cell r="I269" t="str">
            <v/>
          </cell>
          <cell r="J269" t="str">
            <v/>
          </cell>
          <cell r="K269">
            <v>5931000</v>
          </cell>
          <cell r="L269">
            <v>600000</v>
          </cell>
          <cell r="M269">
            <v>0</v>
          </cell>
          <cell r="N269">
            <v>0</v>
          </cell>
          <cell r="O269">
            <v>6531000</v>
          </cell>
          <cell r="P269">
            <v>24</v>
          </cell>
          <cell r="Q269">
            <v>6028615</v>
          </cell>
          <cell r="R269">
            <v>2</v>
          </cell>
          <cell r="S269">
            <v>502385</v>
          </cell>
          <cell r="T269">
            <v>0</v>
          </cell>
          <cell r="U269">
            <v>0</v>
          </cell>
          <cell r="V269">
            <v>251192.29166666666</v>
          </cell>
          <cell r="W269">
            <v>0</v>
          </cell>
          <cell r="X269">
            <v>0</v>
          </cell>
          <cell r="Y269">
            <v>6531000</v>
          </cell>
          <cell r="Z269">
            <v>0</v>
          </cell>
          <cell r="AA269">
            <v>0</v>
          </cell>
          <cell r="AB269">
            <v>200000</v>
          </cell>
          <cell r="AC269">
            <v>0</v>
          </cell>
          <cell r="AD269">
            <v>200000</v>
          </cell>
          <cell r="AE269">
            <v>500000</v>
          </cell>
          <cell r="AF269">
            <v>0</v>
          </cell>
          <cell r="AG269">
            <v>400000</v>
          </cell>
          <cell r="AH269">
            <v>593285</v>
          </cell>
          <cell r="AI269">
            <v>0</v>
          </cell>
          <cell r="AJ269">
            <v>0</v>
          </cell>
          <cell r="AK269">
            <v>6531000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8224285</v>
          </cell>
          <cell r="AR269">
            <v>28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1318760</v>
          </cell>
          <cell r="AY269">
            <v>9543045</v>
          </cell>
          <cell r="AZ269">
            <v>685755</v>
          </cell>
          <cell r="BA269">
            <v>44100</v>
          </cell>
          <cell r="BB269">
            <v>0</v>
          </cell>
          <cell r="BC269">
            <v>0</v>
          </cell>
          <cell r="BD269">
            <v>0</v>
          </cell>
          <cell r="BK269">
            <v>8813190</v>
          </cell>
          <cell r="BN269">
            <v>1</v>
          </cell>
          <cell r="BO269">
            <v>9203458.020833334</v>
          </cell>
          <cell r="BP269">
            <v>-6882296.979166666</v>
          </cell>
          <cell r="BQ269" t="str">
            <v>050103659709</v>
          </cell>
          <cell r="BR269" t="str">
            <v>Active</v>
          </cell>
          <cell r="BS269" t="str">
            <v>Male</v>
          </cell>
          <cell r="BT269" t="str">
            <v/>
          </cell>
          <cell r="BU269">
            <v>0</v>
          </cell>
          <cell r="BV269">
            <v>0</v>
          </cell>
          <cell r="BW269">
            <v>100000</v>
          </cell>
        </row>
        <row r="270">
          <cell r="C270" t="str">
            <v>C11922</v>
          </cell>
          <cell r="D270" t="str">
            <v>Nguyễn Thị Hồng Thuận</v>
          </cell>
          <cell r="E270">
            <v>43878</v>
          </cell>
          <cell r="F270" t="str">
            <v>P6 - Production Office</v>
          </cell>
          <cell r="G270" t="str">
            <v>FACTORY A</v>
          </cell>
          <cell r="H270" t="str">
            <v>Factory vice manager</v>
          </cell>
          <cell r="I270" t="str">
            <v/>
          </cell>
          <cell r="J270" t="str">
            <v/>
          </cell>
          <cell r="K270">
            <v>7643000</v>
          </cell>
          <cell r="L270">
            <v>7300000</v>
          </cell>
          <cell r="M270">
            <v>0</v>
          </cell>
          <cell r="N270">
            <v>0</v>
          </cell>
          <cell r="O270">
            <v>14943000</v>
          </cell>
          <cell r="P270">
            <v>23.6</v>
          </cell>
          <cell r="Q270">
            <v>13563646</v>
          </cell>
          <cell r="R270">
            <v>2</v>
          </cell>
          <cell r="S270">
            <v>1149462</v>
          </cell>
          <cell r="T270">
            <v>0.39999999999999858</v>
          </cell>
          <cell r="U270">
            <v>229892</v>
          </cell>
          <cell r="V270">
            <v>574730.76271186431</v>
          </cell>
          <cell r="W270">
            <v>0</v>
          </cell>
          <cell r="X270">
            <v>0</v>
          </cell>
          <cell r="Y270">
            <v>14713108</v>
          </cell>
          <cell r="Z270">
            <v>0</v>
          </cell>
          <cell r="AA270">
            <v>0</v>
          </cell>
          <cell r="AB270">
            <v>200000</v>
          </cell>
          <cell r="AC270">
            <v>0</v>
          </cell>
          <cell r="AD270">
            <v>200000</v>
          </cell>
          <cell r="AE270">
            <v>500000</v>
          </cell>
          <cell r="AF270">
            <v>0</v>
          </cell>
          <cell r="AG270">
            <v>400000</v>
          </cell>
          <cell r="AH270">
            <v>0</v>
          </cell>
          <cell r="AI270">
            <v>0</v>
          </cell>
          <cell r="AJ270">
            <v>0</v>
          </cell>
          <cell r="AK270">
            <v>14026333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107762.01800847455</v>
          </cell>
          <cell r="AQ270">
            <v>15920870.018008474</v>
          </cell>
          <cell r="AR270">
            <v>28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3017337</v>
          </cell>
          <cell r="AY270">
            <v>18938207.018008474</v>
          </cell>
          <cell r="AZ270">
            <v>1569015</v>
          </cell>
          <cell r="BA270">
            <v>44100</v>
          </cell>
          <cell r="BB270">
            <v>0</v>
          </cell>
          <cell r="BC270">
            <v>0</v>
          </cell>
          <cell r="BD270">
            <v>0</v>
          </cell>
          <cell r="BK270">
            <v>17325092</v>
          </cell>
          <cell r="BN270">
            <v>3</v>
          </cell>
          <cell r="BO270">
            <v>18032427.6875</v>
          </cell>
          <cell r="BP270">
            <v>-7736587.3125</v>
          </cell>
          <cell r="BQ270" t="str">
            <v>050040933090</v>
          </cell>
          <cell r="BR270" t="str">
            <v>Active</v>
          </cell>
          <cell r="BS270" t="str">
            <v>Female</v>
          </cell>
          <cell r="BT270" t="str">
            <v/>
          </cell>
          <cell r="BU270">
            <v>0</v>
          </cell>
          <cell r="BV270">
            <v>0</v>
          </cell>
          <cell r="BW270">
            <v>100000</v>
          </cell>
        </row>
        <row r="271">
          <cell r="C271" t="str">
            <v>C3402</v>
          </cell>
          <cell r="D271" t="str">
            <v>Đoàn Thị Hiếu Loan</v>
          </cell>
          <cell r="E271">
            <v>40589</v>
          </cell>
          <cell r="F271" t="str">
            <v>P6 - Production Office</v>
          </cell>
          <cell r="G271" t="str">
            <v>FACTORY A</v>
          </cell>
          <cell r="H271" t="str">
            <v>Factory manager</v>
          </cell>
          <cell r="I271" t="str">
            <v/>
          </cell>
          <cell r="J271" t="str">
            <v/>
          </cell>
          <cell r="K271">
            <v>13094000</v>
          </cell>
          <cell r="L271">
            <v>11306000</v>
          </cell>
          <cell r="M271">
            <v>0</v>
          </cell>
          <cell r="N271">
            <v>0</v>
          </cell>
          <cell r="O271">
            <v>24400000</v>
          </cell>
          <cell r="P271">
            <v>24</v>
          </cell>
          <cell r="Q271">
            <v>22523077</v>
          </cell>
          <cell r="R271">
            <v>2</v>
          </cell>
          <cell r="S271">
            <v>1876923</v>
          </cell>
          <cell r="T271">
            <v>0</v>
          </cell>
          <cell r="U271">
            <v>0</v>
          </cell>
          <cell r="V271">
            <v>938461.54166666663</v>
          </cell>
          <cell r="W271">
            <v>0</v>
          </cell>
          <cell r="X271">
            <v>0</v>
          </cell>
          <cell r="Y271">
            <v>24400000</v>
          </cell>
          <cell r="Z271">
            <v>150000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23566667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175961.5390625</v>
          </cell>
          <cell r="AQ271">
            <v>24725961.5390625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24725961.5390625</v>
          </cell>
          <cell r="AZ271">
            <v>2562000</v>
          </cell>
          <cell r="BA271">
            <v>44100</v>
          </cell>
          <cell r="BB271">
            <v>115698</v>
          </cell>
          <cell r="BC271">
            <v>0</v>
          </cell>
          <cell r="BD271">
            <v>0</v>
          </cell>
          <cell r="BK271">
            <v>22004164</v>
          </cell>
          <cell r="BN271">
            <v>2</v>
          </cell>
          <cell r="BO271">
            <v>24675961.5390625</v>
          </cell>
          <cell r="BP271">
            <v>2313961.5390625</v>
          </cell>
          <cell r="BQ271" t="str">
            <v>050153746262</v>
          </cell>
          <cell r="BR271" t="str">
            <v>Active</v>
          </cell>
          <cell r="BS271" t="str">
            <v>Female</v>
          </cell>
          <cell r="BT271" t="str">
            <v/>
          </cell>
          <cell r="BU271">
            <v>0</v>
          </cell>
          <cell r="BV271">
            <v>0</v>
          </cell>
          <cell r="BW271">
            <v>100000</v>
          </cell>
        </row>
        <row r="272">
          <cell r="C272" t="str">
            <v>C5606</v>
          </cell>
          <cell r="D272" t="str">
            <v>Nguyễn Thị Liên</v>
          </cell>
          <cell r="E272">
            <v>41369</v>
          </cell>
          <cell r="F272" t="str">
            <v>P6 - Production Office</v>
          </cell>
          <cell r="G272" t="str">
            <v>FACTORY A</v>
          </cell>
          <cell r="H272" t="str">
            <v xml:space="preserve">Factory assistant </v>
          </cell>
          <cell r="I272" t="str">
            <v/>
          </cell>
          <cell r="J272" t="str">
            <v/>
          </cell>
          <cell r="K272">
            <v>6576000</v>
          </cell>
          <cell r="L272">
            <v>2000000</v>
          </cell>
          <cell r="M272">
            <v>0</v>
          </cell>
          <cell r="N272">
            <v>0</v>
          </cell>
          <cell r="O272">
            <v>8576000</v>
          </cell>
          <cell r="P272">
            <v>23.8</v>
          </cell>
          <cell r="Q272">
            <v>7850338</v>
          </cell>
          <cell r="R272">
            <v>2</v>
          </cell>
          <cell r="S272">
            <v>659692</v>
          </cell>
          <cell r="T272">
            <v>0.19999999999999929</v>
          </cell>
          <cell r="U272">
            <v>65969</v>
          </cell>
          <cell r="V272">
            <v>329846.13445378153</v>
          </cell>
          <cell r="W272">
            <v>0</v>
          </cell>
          <cell r="X272">
            <v>0</v>
          </cell>
          <cell r="Y272">
            <v>8510030</v>
          </cell>
          <cell r="Z272">
            <v>0</v>
          </cell>
          <cell r="AA272">
            <v>0</v>
          </cell>
          <cell r="AB272">
            <v>200000</v>
          </cell>
          <cell r="AC272">
            <v>0</v>
          </cell>
          <cell r="AD272">
            <v>200000</v>
          </cell>
          <cell r="AE272">
            <v>500000</v>
          </cell>
          <cell r="AF272">
            <v>0</v>
          </cell>
          <cell r="AG272">
            <v>400000</v>
          </cell>
          <cell r="AH272">
            <v>411209</v>
          </cell>
          <cell r="AI272">
            <v>0</v>
          </cell>
          <cell r="AJ272">
            <v>0</v>
          </cell>
          <cell r="AK272">
            <v>8409333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61846.150210084037</v>
          </cell>
          <cell r="AQ272">
            <v>10083085.150210084</v>
          </cell>
          <cell r="AR272">
            <v>28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1731692</v>
          </cell>
          <cell r="AY272">
            <v>11814777.150210084</v>
          </cell>
          <cell r="AZ272">
            <v>900480</v>
          </cell>
          <cell r="BA272">
            <v>44100</v>
          </cell>
          <cell r="BB272">
            <v>0</v>
          </cell>
          <cell r="BC272">
            <v>0</v>
          </cell>
          <cell r="BD272">
            <v>0</v>
          </cell>
          <cell r="BK272">
            <v>10870197</v>
          </cell>
          <cell r="BN272">
            <v>1</v>
          </cell>
          <cell r="BO272">
            <v>11337546.62079832</v>
          </cell>
          <cell r="BP272">
            <v>-4962933.3792016804</v>
          </cell>
          <cell r="BQ272" t="str">
            <v>050040965057</v>
          </cell>
          <cell r="BR272" t="str">
            <v>Active</v>
          </cell>
          <cell r="BS272" t="str">
            <v>Female</v>
          </cell>
          <cell r="BT272" t="str">
            <v/>
          </cell>
          <cell r="BU272">
            <v>0</v>
          </cell>
          <cell r="BV272">
            <v>0</v>
          </cell>
          <cell r="BW272">
            <v>100000</v>
          </cell>
        </row>
        <row r="273">
          <cell r="C273" t="str">
            <v>C5841</v>
          </cell>
          <cell r="D273" t="str">
            <v>Trần Văn Nhân</v>
          </cell>
          <cell r="E273">
            <v>41491</v>
          </cell>
          <cell r="F273" t="str">
            <v>P6 - Production Office</v>
          </cell>
          <cell r="G273" t="str">
            <v>FACTORY A</v>
          </cell>
          <cell r="H273" t="str">
            <v>Factory manager</v>
          </cell>
          <cell r="I273" t="str">
            <v/>
          </cell>
          <cell r="J273" t="str">
            <v/>
          </cell>
          <cell r="K273">
            <v>15240000</v>
          </cell>
          <cell r="L273">
            <v>9200000</v>
          </cell>
          <cell r="M273">
            <v>0</v>
          </cell>
          <cell r="N273">
            <v>0</v>
          </cell>
          <cell r="O273">
            <v>24440000</v>
          </cell>
          <cell r="P273">
            <v>23.7</v>
          </cell>
          <cell r="Q273">
            <v>22278000</v>
          </cell>
          <cell r="R273">
            <v>2</v>
          </cell>
          <cell r="S273">
            <v>1880000</v>
          </cell>
          <cell r="T273">
            <v>0.30000000000000071</v>
          </cell>
          <cell r="U273">
            <v>282000</v>
          </cell>
          <cell r="V273">
            <v>940000</v>
          </cell>
          <cell r="W273">
            <v>0</v>
          </cell>
          <cell r="X273">
            <v>0</v>
          </cell>
          <cell r="Y273">
            <v>24158000</v>
          </cell>
          <cell r="Z273">
            <v>691923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23606667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24849923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24849923</v>
          </cell>
          <cell r="AZ273">
            <v>2566200</v>
          </cell>
          <cell r="BA273">
            <v>44100</v>
          </cell>
          <cell r="BB273">
            <v>94590</v>
          </cell>
          <cell r="BC273">
            <v>0</v>
          </cell>
          <cell r="BD273">
            <v>0</v>
          </cell>
          <cell r="BK273">
            <v>22145033</v>
          </cell>
          <cell r="BN273">
            <v>2</v>
          </cell>
          <cell r="BO273">
            <v>24258000</v>
          </cell>
          <cell r="BP273">
            <v>1891800</v>
          </cell>
          <cell r="BQ273" t="str">
            <v>050040817023</v>
          </cell>
          <cell r="BR273" t="str">
            <v>Active</v>
          </cell>
          <cell r="BS273" t="str">
            <v>Male</v>
          </cell>
          <cell r="BT273" t="str">
            <v/>
          </cell>
          <cell r="BU273">
            <v>0</v>
          </cell>
          <cell r="BV273">
            <v>0</v>
          </cell>
          <cell r="BW273">
            <v>100000</v>
          </cell>
        </row>
        <row r="274">
          <cell r="C274" t="str">
            <v>C6063</v>
          </cell>
          <cell r="D274" t="str">
            <v>Đồng Thị Thu Hiền</v>
          </cell>
          <cell r="E274">
            <v>41621</v>
          </cell>
          <cell r="F274" t="str">
            <v>P6 - Production Office</v>
          </cell>
          <cell r="G274" t="str">
            <v>FACTORY A</v>
          </cell>
          <cell r="H274" t="str">
            <v>Factory vice manager</v>
          </cell>
          <cell r="I274" t="str">
            <v/>
          </cell>
          <cell r="J274" t="str">
            <v/>
          </cell>
          <cell r="K274">
            <v>6876000</v>
          </cell>
          <cell r="L274">
            <v>6600000</v>
          </cell>
          <cell r="M274">
            <v>0</v>
          </cell>
          <cell r="N274">
            <v>0</v>
          </cell>
          <cell r="O274">
            <v>13476000</v>
          </cell>
          <cell r="P274">
            <v>24</v>
          </cell>
          <cell r="Q274">
            <v>12439385</v>
          </cell>
          <cell r="R274">
            <v>2</v>
          </cell>
          <cell r="S274">
            <v>1036615</v>
          </cell>
          <cell r="T274">
            <v>0</v>
          </cell>
          <cell r="U274">
            <v>0</v>
          </cell>
          <cell r="V274">
            <v>518307.70833333331</v>
          </cell>
          <cell r="W274">
            <v>0</v>
          </cell>
          <cell r="X274">
            <v>0</v>
          </cell>
          <cell r="Y274">
            <v>13476000</v>
          </cell>
          <cell r="Z274">
            <v>0</v>
          </cell>
          <cell r="AA274">
            <v>0</v>
          </cell>
          <cell r="AB274">
            <v>200000</v>
          </cell>
          <cell r="AC274">
            <v>0</v>
          </cell>
          <cell r="AD274">
            <v>200000</v>
          </cell>
          <cell r="AE274">
            <v>500000</v>
          </cell>
          <cell r="AF274">
            <v>0</v>
          </cell>
          <cell r="AG274">
            <v>400000</v>
          </cell>
          <cell r="AH274">
            <v>0</v>
          </cell>
          <cell r="AI274">
            <v>0</v>
          </cell>
          <cell r="AJ274">
            <v>0</v>
          </cell>
          <cell r="AK274">
            <v>12909333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97182.6953125</v>
          </cell>
          <cell r="AQ274">
            <v>14673182.6953125</v>
          </cell>
          <cell r="AR274">
            <v>28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2721115</v>
          </cell>
          <cell r="AY274">
            <v>17394297.6953125</v>
          </cell>
          <cell r="AZ274">
            <v>1414980</v>
          </cell>
          <cell r="BA274">
            <v>44100</v>
          </cell>
          <cell r="BB274">
            <v>0</v>
          </cell>
          <cell r="BC274">
            <v>0</v>
          </cell>
          <cell r="BD274">
            <v>0</v>
          </cell>
          <cell r="BK274">
            <v>15935218</v>
          </cell>
          <cell r="BN274">
            <v>3</v>
          </cell>
          <cell r="BO274">
            <v>16587259.674479166</v>
          </cell>
          <cell r="BP274">
            <v>-9027720.325520834</v>
          </cell>
          <cell r="BQ274" t="str">
            <v>050040958301</v>
          </cell>
          <cell r="BR274" t="str">
            <v>Active</v>
          </cell>
          <cell r="BS274" t="str">
            <v>Female</v>
          </cell>
          <cell r="BT274" t="str">
            <v/>
          </cell>
          <cell r="BU274">
            <v>0</v>
          </cell>
          <cell r="BV274">
            <v>0</v>
          </cell>
          <cell r="BW274">
            <v>100000</v>
          </cell>
        </row>
        <row r="275">
          <cell r="C275" t="str">
            <v>C13547</v>
          </cell>
          <cell r="D275" t="str">
            <v>Nguyễn Thị Cẩm Tiên</v>
          </cell>
          <cell r="E275">
            <v>44270</v>
          </cell>
          <cell r="F275" t="str">
            <v>P6 - QC</v>
          </cell>
          <cell r="G275" t="str">
            <v>FACTORY A</v>
          </cell>
          <cell r="H275" t="str">
            <v>QC Worker</v>
          </cell>
          <cell r="I275" t="str">
            <v/>
          </cell>
          <cell r="J275" t="str">
            <v/>
          </cell>
          <cell r="K275">
            <v>5931000</v>
          </cell>
          <cell r="L275">
            <v>1100000</v>
          </cell>
          <cell r="M275">
            <v>0</v>
          </cell>
          <cell r="N275">
            <v>0</v>
          </cell>
          <cell r="O275">
            <v>7031000</v>
          </cell>
          <cell r="P275">
            <v>24</v>
          </cell>
          <cell r="Q275">
            <v>6490154</v>
          </cell>
          <cell r="R275">
            <v>2</v>
          </cell>
          <cell r="S275">
            <v>540846</v>
          </cell>
          <cell r="T275">
            <v>0</v>
          </cell>
          <cell r="U275">
            <v>0</v>
          </cell>
          <cell r="V275">
            <v>270423.08333333331</v>
          </cell>
          <cell r="W275">
            <v>0</v>
          </cell>
          <cell r="X275">
            <v>0</v>
          </cell>
          <cell r="Y275">
            <v>7031000</v>
          </cell>
          <cell r="Z275">
            <v>0</v>
          </cell>
          <cell r="AA275">
            <v>0</v>
          </cell>
          <cell r="AB275">
            <v>200000</v>
          </cell>
          <cell r="AC275">
            <v>0</v>
          </cell>
          <cell r="AD275">
            <v>200000</v>
          </cell>
          <cell r="AE275">
            <v>500000</v>
          </cell>
          <cell r="AF275">
            <v>0</v>
          </cell>
          <cell r="AG275">
            <v>400000</v>
          </cell>
          <cell r="AH275">
            <v>400000</v>
          </cell>
          <cell r="AI275">
            <v>0</v>
          </cell>
          <cell r="AJ275">
            <v>0</v>
          </cell>
          <cell r="AK275">
            <v>7031000</v>
          </cell>
          <cell r="AL275">
            <v>100000</v>
          </cell>
          <cell r="AM275">
            <v>0</v>
          </cell>
          <cell r="AN275">
            <v>0</v>
          </cell>
          <cell r="AO275">
            <v>0</v>
          </cell>
          <cell r="AP275">
            <v>50704.328125</v>
          </cell>
          <cell r="AQ275">
            <v>8681704.328125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8681704.328125</v>
          </cell>
          <cell r="AZ275">
            <v>738255</v>
          </cell>
          <cell r="BA275">
            <v>44100</v>
          </cell>
          <cell r="BB275">
            <v>0</v>
          </cell>
          <cell r="BC275">
            <v>0</v>
          </cell>
          <cell r="BD275">
            <v>0</v>
          </cell>
          <cell r="BK275">
            <v>7899349</v>
          </cell>
          <cell r="BN275">
            <v>0</v>
          </cell>
          <cell r="BO275">
            <v>8781704.328125</v>
          </cell>
          <cell r="BP275">
            <v>-2956550.671875</v>
          </cell>
          <cell r="BQ275" t="str">
            <v>050040965758</v>
          </cell>
          <cell r="BR275" t="str">
            <v>Active</v>
          </cell>
          <cell r="BS275" t="str">
            <v>Female</v>
          </cell>
          <cell r="BT275" t="str">
            <v/>
          </cell>
          <cell r="BU275">
            <v>0</v>
          </cell>
          <cell r="BV275">
            <v>0</v>
          </cell>
          <cell r="BW275">
            <v>100000</v>
          </cell>
        </row>
        <row r="276">
          <cell r="C276" t="str">
            <v>C13762</v>
          </cell>
          <cell r="D276" t="str">
            <v>Nguyễn Thị Tuyết Ngân</v>
          </cell>
          <cell r="E276">
            <v>44287</v>
          </cell>
          <cell r="F276" t="str">
            <v>P6 - QC</v>
          </cell>
          <cell r="G276" t="str">
            <v>FACTORY A</v>
          </cell>
          <cell r="H276" t="str">
            <v>QC worker</v>
          </cell>
          <cell r="I276" t="str">
            <v/>
          </cell>
          <cell r="J276" t="str">
            <v/>
          </cell>
          <cell r="K276">
            <v>5931000</v>
          </cell>
          <cell r="L276">
            <v>1100000</v>
          </cell>
          <cell r="M276">
            <v>0</v>
          </cell>
          <cell r="N276">
            <v>0</v>
          </cell>
          <cell r="O276">
            <v>7031000</v>
          </cell>
          <cell r="P276">
            <v>24</v>
          </cell>
          <cell r="Q276">
            <v>6490154</v>
          </cell>
          <cell r="R276">
            <v>2</v>
          </cell>
          <cell r="S276">
            <v>540846</v>
          </cell>
          <cell r="T276">
            <v>0</v>
          </cell>
          <cell r="U276">
            <v>0</v>
          </cell>
          <cell r="V276">
            <v>270423.08333333331</v>
          </cell>
          <cell r="W276">
            <v>0</v>
          </cell>
          <cell r="X276">
            <v>0</v>
          </cell>
          <cell r="Y276">
            <v>7031000</v>
          </cell>
          <cell r="Z276">
            <v>0</v>
          </cell>
          <cell r="AA276">
            <v>0</v>
          </cell>
          <cell r="AB276">
            <v>200000</v>
          </cell>
          <cell r="AC276">
            <v>0</v>
          </cell>
          <cell r="AD276">
            <v>200000</v>
          </cell>
          <cell r="AE276">
            <v>500000</v>
          </cell>
          <cell r="AF276">
            <v>0</v>
          </cell>
          <cell r="AG276">
            <v>400000</v>
          </cell>
          <cell r="AH276">
            <v>500000</v>
          </cell>
          <cell r="AI276">
            <v>0</v>
          </cell>
          <cell r="AJ276">
            <v>0</v>
          </cell>
          <cell r="AK276">
            <v>7031000</v>
          </cell>
          <cell r="AL276">
            <v>100000</v>
          </cell>
          <cell r="AM276">
            <v>0</v>
          </cell>
          <cell r="AN276">
            <v>0</v>
          </cell>
          <cell r="AO276">
            <v>0</v>
          </cell>
          <cell r="AP276">
            <v>50704.328125</v>
          </cell>
          <cell r="AQ276">
            <v>8781704.328125</v>
          </cell>
          <cell r="AR276">
            <v>21.5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1090143</v>
          </cell>
          <cell r="AY276">
            <v>9871847.328125</v>
          </cell>
          <cell r="AZ276">
            <v>738255</v>
          </cell>
          <cell r="BA276">
            <v>44100</v>
          </cell>
          <cell r="BB276">
            <v>0</v>
          </cell>
          <cell r="BC276">
            <v>0</v>
          </cell>
          <cell r="BD276">
            <v>0</v>
          </cell>
          <cell r="BK276">
            <v>9089492</v>
          </cell>
          <cell r="BN276">
            <v>2</v>
          </cell>
          <cell r="BO276">
            <v>9608466.364583334</v>
          </cell>
          <cell r="BP276">
            <v>-10929788.635416666</v>
          </cell>
          <cell r="BQ276" t="str">
            <v>050127345462</v>
          </cell>
          <cell r="BR276" t="str">
            <v>Active</v>
          </cell>
          <cell r="BS276" t="str">
            <v>Female</v>
          </cell>
          <cell r="BT276" t="str">
            <v/>
          </cell>
          <cell r="BU276">
            <v>0</v>
          </cell>
          <cell r="BV276">
            <v>0</v>
          </cell>
          <cell r="BW276">
            <v>100000</v>
          </cell>
        </row>
        <row r="277">
          <cell r="C277" t="str">
            <v>C15453</v>
          </cell>
          <cell r="D277" t="str">
            <v>Đặng Vũ Thảo Huyền</v>
          </cell>
          <cell r="E277">
            <v>45164</v>
          </cell>
          <cell r="F277" t="str">
            <v>P6 - QC</v>
          </cell>
          <cell r="G277" t="str">
            <v>FACTORY A</v>
          </cell>
          <cell r="H277" t="str">
            <v>QC worker</v>
          </cell>
          <cell r="I277" t="str">
            <v/>
          </cell>
          <cell r="J277" t="str">
            <v/>
          </cell>
          <cell r="K277">
            <v>5538000</v>
          </cell>
          <cell r="L277">
            <v>500000</v>
          </cell>
          <cell r="M277">
            <v>0</v>
          </cell>
          <cell r="N277">
            <v>0</v>
          </cell>
          <cell r="O277">
            <v>6038000</v>
          </cell>
          <cell r="P277">
            <v>23.5</v>
          </cell>
          <cell r="Q277">
            <v>5457423</v>
          </cell>
          <cell r="R277">
            <v>2</v>
          </cell>
          <cell r="S277">
            <v>464462</v>
          </cell>
          <cell r="T277">
            <v>0.5</v>
          </cell>
          <cell r="U277">
            <v>116115</v>
          </cell>
          <cell r="V277">
            <v>232230.7659574468</v>
          </cell>
          <cell r="W277">
            <v>0</v>
          </cell>
          <cell r="X277">
            <v>0</v>
          </cell>
          <cell r="Y277">
            <v>5921885</v>
          </cell>
          <cell r="Z277">
            <v>0</v>
          </cell>
          <cell r="AA277">
            <v>0</v>
          </cell>
          <cell r="AB277">
            <v>200000</v>
          </cell>
          <cell r="AC277">
            <v>0</v>
          </cell>
          <cell r="AD277">
            <v>200000</v>
          </cell>
          <cell r="AE277">
            <v>500000</v>
          </cell>
          <cell r="AF277">
            <v>0</v>
          </cell>
          <cell r="AG277">
            <v>400000</v>
          </cell>
          <cell r="AH277">
            <v>391700</v>
          </cell>
          <cell r="AI277">
            <v>0</v>
          </cell>
          <cell r="AJ277">
            <v>0</v>
          </cell>
          <cell r="AK277">
            <v>6038000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43543.268617021276</v>
          </cell>
          <cell r="AQ277">
            <v>7457128.2686170209</v>
          </cell>
          <cell r="AR277">
            <v>28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1219212</v>
          </cell>
          <cell r="AY277">
            <v>8676340.2686170209</v>
          </cell>
          <cell r="AZ277">
            <v>633990</v>
          </cell>
          <cell r="BA277">
            <v>44100</v>
          </cell>
          <cell r="BB277">
            <v>0</v>
          </cell>
          <cell r="BC277">
            <v>0</v>
          </cell>
          <cell r="BD277">
            <v>0</v>
          </cell>
          <cell r="BK277">
            <v>7998250</v>
          </cell>
          <cell r="BN277">
            <v>0</v>
          </cell>
          <cell r="BO277">
            <v>8369935.9494680846</v>
          </cell>
          <cell r="BP277">
            <v>-3264054.0505319154</v>
          </cell>
          <cell r="BQ277" t="str">
            <v>050120705986</v>
          </cell>
          <cell r="BR277" t="str">
            <v>Active</v>
          </cell>
          <cell r="BS277" t="str">
            <v>Female</v>
          </cell>
          <cell r="BT277" t="str">
            <v/>
          </cell>
          <cell r="BU277">
            <v>0</v>
          </cell>
          <cell r="BV277">
            <v>0</v>
          </cell>
          <cell r="BW277">
            <v>100000</v>
          </cell>
        </row>
        <row r="278">
          <cell r="C278" t="str">
            <v>C15906</v>
          </cell>
          <cell r="D278" t="str">
            <v>Phạm Thị Thu Thương</v>
          </cell>
          <cell r="E278">
            <v>45419</v>
          </cell>
          <cell r="F278" t="str">
            <v>P6 - QC</v>
          </cell>
          <cell r="G278" t="str">
            <v>FACTORY A</v>
          </cell>
          <cell r="H278" t="str">
            <v>QC worker</v>
          </cell>
          <cell r="I278" t="str">
            <v/>
          </cell>
          <cell r="J278" t="str">
            <v/>
          </cell>
          <cell r="K278">
            <v>5274000</v>
          </cell>
          <cell r="L278">
            <v>500000</v>
          </cell>
          <cell r="M278">
            <v>0</v>
          </cell>
          <cell r="N278">
            <v>0</v>
          </cell>
          <cell r="O278">
            <v>5774000</v>
          </cell>
          <cell r="P278">
            <v>22.8</v>
          </cell>
          <cell r="Q278">
            <v>5063354</v>
          </cell>
          <cell r="R278">
            <v>3</v>
          </cell>
          <cell r="S278">
            <v>666231</v>
          </cell>
          <cell r="T278">
            <v>0.19999999999999929</v>
          </cell>
          <cell r="U278">
            <v>44415</v>
          </cell>
          <cell r="V278">
            <v>222076.9298245614</v>
          </cell>
          <cell r="W278">
            <v>0</v>
          </cell>
          <cell r="X278">
            <v>0</v>
          </cell>
          <cell r="Y278">
            <v>5729585</v>
          </cell>
          <cell r="Z278">
            <v>0</v>
          </cell>
          <cell r="AA278">
            <v>0</v>
          </cell>
          <cell r="AB278">
            <v>200000</v>
          </cell>
          <cell r="AC278">
            <v>0</v>
          </cell>
          <cell r="AD278">
            <v>200000</v>
          </cell>
          <cell r="AE278">
            <v>500000</v>
          </cell>
          <cell r="AF278">
            <v>0</v>
          </cell>
          <cell r="AG278">
            <v>400000</v>
          </cell>
          <cell r="AH278">
            <v>380000</v>
          </cell>
          <cell r="AI278">
            <v>0</v>
          </cell>
          <cell r="AJ278">
            <v>0</v>
          </cell>
          <cell r="AK278">
            <v>5774000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41639.424342105267</v>
          </cell>
          <cell r="AQ278">
            <v>7251224.4243421052</v>
          </cell>
          <cell r="AR278">
            <v>24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999346</v>
          </cell>
          <cell r="AY278">
            <v>8250570.4243421052</v>
          </cell>
          <cell r="AZ278">
            <v>606270</v>
          </cell>
          <cell r="BA278">
            <v>44100</v>
          </cell>
          <cell r="BB278">
            <v>0</v>
          </cell>
          <cell r="BC278">
            <v>0</v>
          </cell>
          <cell r="BD278">
            <v>0</v>
          </cell>
          <cell r="BK278">
            <v>7600200</v>
          </cell>
          <cell r="BN278">
            <v>0</v>
          </cell>
          <cell r="BO278">
            <v>8017455.2138157897</v>
          </cell>
          <cell r="BP278">
            <v>-3588814.7861842103</v>
          </cell>
          <cell r="BQ278" t="str">
            <v>050135011281</v>
          </cell>
          <cell r="BR278" t="str">
            <v>Active</v>
          </cell>
          <cell r="BS278" t="str">
            <v>Female</v>
          </cell>
          <cell r="BT278" t="str">
            <v/>
          </cell>
          <cell r="BU278">
            <v>0</v>
          </cell>
          <cell r="BV278">
            <v>0</v>
          </cell>
          <cell r="BW278">
            <v>100000</v>
          </cell>
        </row>
        <row r="279">
          <cell r="C279" t="str">
            <v>C15959</v>
          </cell>
          <cell r="D279" t="str">
            <v>Khiếu Thị Hoàng Vân</v>
          </cell>
          <cell r="E279">
            <v>45444</v>
          </cell>
          <cell r="F279" t="str">
            <v>P6 - QC</v>
          </cell>
          <cell r="G279" t="str">
            <v>FACTORY A</v>
          </cell>
          <cell r="H279" t="str">
            <v>QC worker</v>
          </cell>
          <cell r="I279" t="str">
            <v/>
          </cell>
          <cell r="J279" t="str">
            <v/>
          </cell>
          <cell r="K279">
            <v>5274000</v>
          </cell>
          <cell r="L279">
            <v>500000</v>
          </cell>
          <cell r="M279">
            <v>0</v>
          </cell>
          <cell r="N279">
            <v>0</v>
          </cell>
          <cell r="O279">
            <v>5774000</v>
          </cell>
          <cell r="P279">
            <v>23.8</v>
          </cell>
          <cell r="Q279">
            <v>5285431</v>
          </cell>
          <cell r="R279">
            <v>2</v>
          </cell>
          <cell r="S279">
            <v>444154</v>
          </cell>
          <cell r="T279">
            <v>0.19999999999999929</v>
          </cell>
          <cell r="U279">
            <v>44415</v>
          </cell>
          <cell r="V279">
            <v>222076.93277310923</v>
          </cell>
          <cell r="W279">
            <v>0</v>
          </cell>
          <cell r="X279">
            <v>0</v>
          </cell>
          <cell r="Y279">
            <v>5729585</v>
          </cell>
          <cell r="Z279">
            <v>0</v>
          </cell>
          <cell r="AA279">
            <v>0</v>
          </cell>
          <cell r="AB279">
            <v>200000</v>
          </cell>
          <cell r="AC279">
            <v>0</v>
          </cell>
          <cell r="AD279">
            <v>200000</v>
          </cell>
          <cell r="AE279">
            <v>500000</v>
          </cell>
          <cell r="AF279">
            <v>0</v>
          </cell>
          <cell r="AG279">
            <v>400000</v>
          </cell>
          <cell r="AH279">
            <v>396700</v>
          </cell>
          <cell r="AI279">
            <v>0</v>
          </cell>
          <cell r="AJ279">
            <v>0</v>
          </cell>
          <cell r="AK279">
            <v>5732167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41639.424894957978</v>
          </cell>
          <cell r="AQ279">
            <v>7267924.4248949578</v>
          </cell>
          <cell r="AR279">
            <v>28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1165904</v>
          </cell>
          <cell r="AY279">
            <v>8433828.4248949587</v>
          </cell>
          <cell r="AZ279">
            <v>606270</v>
          </cell>
          <cell r="BA279">
            <v>44100</v>
          </cell>
          <cell r="BB279">
            <v>0</v>
          </cell>
          <cell r="BC279">
            <v>0</v>
          </cell>
          <cell r="BD279">
            <v>0</v>
          </cell>
          <cell r="BK279">
            <v>7783458</v>
          </cell>
          <cell r="BN279">
            <v>0</v>
          </cell>
          <cell r="BO279">
            <v>8145193.6896008402</v>
          </cell>
          <cell r="BP279">
            <v>-3461076.3103991598</v>
          </cell>
          <cell r="BQ279" t="str">
            <v>050074107580</v>
          </cell>
          <cell r="BR279" t="str">
            <v>Active</v>
          </cell>
          <cell r="BS279" t="str">
            <v>Female</v>
          </cell>
          <cell r="BT279" t="str">
            <v/>
          </cell>
          <cell r="BU279">
            <v>0</v>
          </cell>
          <cell r="BV279">
            <v>0</v>
          </cell>
          <cell r="BW279">
            <v>100000</v>
          </cell>
        </row>
        <row r="280">
          <cell r="C280" t="str">
            <v>C16460</v>
          </cell>
          <cell r="D280" t="str">
            <v>Hà Nguyễn Tấn Trung</v>
          </cell>
          <cell r="E280">
            <v>45710</v>
          </cell>
          <cell r="F280" t="str">
            <v>P6 - QC</v>
          </cell>
          <cell r="G280" t="str">
            <v>FACTORY A</v>
          </cell>
          <cell r="H280" t="str">
            <v>QC worker</v>
          </cell>
          <cell r="I280" t="str">
            <v/>
          </cell>
          <cell r="J280" t="str">
            <v/>
          </cell>
          <cell r="K280">
            <v>5023000</v>
          </cell>
          <cell r="L280">
            <v>500000</v>
          </cell>
          <cell r="M280">
            <v>0</v>
          </cell>
          <cell r="N280">
            <v>0</v>
          </cell>
          <cell r="O280">
            <v>5523000</v>
          </cell>
          <cell r="P280">
            <v>23</v>
          </cell>
          <cell r="Q280">
            <v>4885731</v>
          </cell>
          <cell r="R280">
            <v>3</v>
          </cell>
          <cell r="S280">
            <v>637269</v>
          </cell>
          <cell r="T280">
            <v>0</v>
          </cell>
          <cell r="U280">
            <v>0</v>
          </cell>
          <cell r="V280">
            <v>212423.08695652173</v>
          </cell>
          <cell r="W280">
            <v>0</v>
          </cell>
          <cell r="X280">
            <v>0</v>
          </cell>
          <cell r="Y280">
            <v>5523000</v>
          </cell>
          <cell r="Z280">
            <v>0</v>
          </cell>
          <cell r="AA280">
            <v>0</v>
          </cell>
          <cell r="AB280">
            <v>200000</v>
          </cell>
          <cell r="AC280">
            <v>0</v>
          </cell>
          <cell r="AD280">
            <v>200000</v>
          </cell>
          <cell r="AE280">
            <v>500000</v>
          </cell>
          <cell r="AF280">
            <v>0</v>
          </cell>
          <cell r="AG280">
            <v>400000</v>
          </cell>
          <cell r="AH280">
            <v>383300</v>
          </cell>
          <cell r="AI280">
            <v>0</v>
          </cell>
          <cell r="AJ280">
            <v>0</v>
          </cell>
          <cell r="AK280">
            <v>4970333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7006300</v>
          </cell>
          <cell r="AR280">
            <v>20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796587</v>
          </cell>
          <cell r="AY280">
            <v>7802887</v>
          </cell>
          <cell r="AZ280">
            <v>579915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K280">
            <v>7222972</v>
          </cell>
          <cell r="BN280">
            <v>0</v>
          </cell>
          <cell r="BO280">
            <v>7637357.7173913047</v>
          </cell>
          <cell r="BP280">
            <v>-3942557.2826086953</v>
          </cell>
          <cell r="BQ280" t="str">
            <v>050968075690</v>
          </cell>
          <cell r="BR280" t="str">
            <v>Active</v>
          </cell>
          <cell r="BS280" t="str">
            <v>Male</v>
          </cell>
          <cell r="BT280" t="str">
            <v/>
          </cell>
          <cell r="BU280">
            <v>0</v>
          </cell>
          <cell r="BV280">
            <v>0</v>
          </cell>
          <cell r="BW280">
            <v>100000</v>
          </cell>
        </row>
        <row r="281">
          <cell r="C281" t="str">
            <v>C2982</v>
          </cell>
          <cell r="D281" t="str">
            <v>Đỗ Thị Nga</v>
          </cell>
          <cell r="E281">
            <v>40369</v>
          </cell>
          <cell r="F281" t="str">
            <v>P6 - QC</v>
          </cell>
          <cell r="G281" t="str">
            <v>FACTORY A</v>
          </cell>
          <cell r="H281" t="str">
            <v>QC worker</v>
          </cell>
          <cell r="I281" t="str">
            <v/>
          </cell>
          <cell r="J281" t="str">
            <v/>
          </cell>
          <cell r="K281">
            <v>5931000</v>
          </cell>
          <cell r="L281">
            <v>1100000</v>
          </cell>
          <cell r="M281">
            <v>0</v>
          </cell>
          <cell r="N281">
            <v>0</v>
          </cell>
          <cell r="O281">
            <v>7031000</v>
          </cell>
          <cell r="P281">
            <v>23.9</v>
          </cell>
          <cell r="Q281">
            <v>6463112</v>
          </cell>
          <cell r="R281">
            <v>2</v>
          </cell>
          <cell r="S281">
            <v>540846</v>
          </cell>
          <cell r="T281">
            <v>0.10000000000000142</v>
          </cell>
          <cell r="U281">
            <v>27042</v>
          </cell>
          <cell r="V281">
            <v>270423.09623430966</v>
          </cell>
          <cell r="W281">
            <v>0</v>
          </cell>
          <cell r="X281">
            <v>0</v>
          </cell>
          <cell r="Y281">
            <v>7003958</v>
          </cell>
          <cell r="Z281">
            <v>0</v>
          </cell>
          <cell r="AA281">
            <v>0</v>
          </cell>
          <cell r="AB281">
            <v>200000</v>
          </cell>
          <cell r="AC281">
            <v>0</v>
          </cell>
          <cell r="AD281">
            <v>200000</v>
          </cell>
          <cell r="AE281">
            <v>500000</v>
          </cell>
          <cell r="AF281">
            <v>0</v>
          </cell>
          <cell r="AG281">
            <v>400000</v>
          </cell>
          <cell r="AH281">
            <v>398300</v>
          </cell>
          <cell r="AI281">
            <v>0</v>
          </cell>
          <cell r="AJ281">
            <v>0</v>
          </cell>
          <cell r="AK281">
            <v>7031000</v>
          </cell>
          <cell r="AL281">
            <v>100000</v>
          </cell>
          <cell r="AM281">
            <v>0</v>
          </cell>
          <cell r="AN281">
            <v>0</v>
          </cell>
          <cell r="AO281">
            <v>0</v>
          </cell>
          <cell r="AP281">
            <v>50704.330543933058</v>
          </cell>
          <cell r="AQ281">
            <v>8652962.3305439334</v>
          </cell>
          <cell r="AR281">
            <v>28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1419721</v>
          </cell>
          <cell r="AY281">
            <v>10072683.330543933</v>
          </cell>
          <cell r="AZ281">
            <v>738255</v>
          </cell>
          <cell r="BA281">
            <v>44100</v>
          </cell>
          <cell r="BB281">
            <v>0</v>
          </cell>
          <cell r="BC281">
            <v>0</v>
          </cell>
          <cell r="BD281">
            <v>0</v>
          </cell>
          <cell r="BK281">
            <v>9290328</v>
          </cell>
          <cell r="BN281">
            <v>1</v>
          </cell>
          <cell r="BO281">
            <v>9699443.167364018</v>
          </cell>
          <cell r="BP281">
            <v>-6438811.832635982</v>
          </cell>
          <cell r="BQ281" t="str">
            <v>050040966088</v>
          </cell>
          <cell r="BR281" t="str">
            <v>Active</v>
          </cell>
          <cell r="BS281" t="str">
            <v>Female</v>
          </cell>
          <cell r="BT281" t="str">
            <v/>
          </cell>
          <cell r="BU281">
            <v>0</v>
          </cell>
          <cell r="BV281">
            <v>0</v>
          </cell>
          <cell r="BW281">
            <v>100000</v>
          </cell>
        </row>
        <row r="282">
          <cell r="C282" t="str">
            <v>C6248</v>
          </cell>
          <cell r="D282" t="str">
            <v>Huỳnh Văn Mẫu Tám</v>
          </cell>
          <cell r="E282">
            <v>41764</v>
          </cell>
          <cell r="F282" t="str">
            <v>P6 - QC</v>
          </cell>
          <cell r="G282" t="str">
            <v>FACTORY A</v>
          </cell>
          <cell r="H282" t="str">
            <v>Box QC leader</v>
          </cell>
          <cell r="I282" t="str">
            <v/>
          </cell>
          <cell r="J282" t="str">
            <v/>
          </cell>
          <cell r="K282">
            <v>8176000</v>
          </cell>
          <cell r="L282">
            <v>3200000</v>
          </cell>
          <cell r="M282">
            <v>0</v>
          </cell>
          <cell r="N282">
            <v>5200000</v>
          </cell>
          <cell r="O282">
            <v>16576000</v>
          </cell>
          <cell r="P282">
            <v>23.9</v>
          </cell>
          <cell r="Q282">
            <v>15237169</v>
          </cell>
          <cell r="R282">
            <v>2</v>
          </cell>
          <cell r="S282">
            <v>1275077</v>
          </cell>
          <cell r="T282">
            <v>0.10000000000000142</v>
          </cell>
          <cell r="U282">
            <v>63754</v>
          </cell>
          <cell r="V282">
            <v>637538.45188284526</v>
          </cell>
          <cell r="W282">
            <v>0</v>
          </cell>
          <cell r="X282">
            <v>0</v>
          </cell>
          <cell r="Y282">
            <v>16512246</v>
          </cell>
          <cell r="Z282">
            <v>0</v>
          </cell>
          <cell r="AA282">
            <v>0</v>
          </cell>
          <cell r="AB282">
            <v>200000</v>
          </cell>
          <cell r="AC282">
            <v>0</v>
          </cell>
          <cell r="AD282">
            <v>200000</v>
          </cell>
          <cell r="AE282">
            <v>500000</v>
          </cell>
          <cell r="AF282">
            <v>0</v>
          </cell>
          <cell r="AG282">
            <v>400000</v>
          </cell>
          <cell r="AH282">
            <v>697100</v>
          </cell>
          <cell r="AI282">
            <v>0</v>
          </cell>
          <cell r="AJ282">
            <v>0</v>
          </cell>
          <cell r="AK282">
            <v>16409333</v>
          </cell>
          <cell r="AL282">
            <v>100000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18409346</v>
          </cell>
          <cell r="AR282">
            <v>28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3347077</v>
          </cell>
          <cell r="AY282">
            <v>21756423</v>
          </cell>
          <cell r="AZ282">
            <v>1740480</v>
          </cell>
          <cell r="BA282">
            <v>44100</v>
          </cell>
          <cell r="BB282">
            <v>0</v>
          </cell>
          <cell r="BC282">
            <v>0</v>
          </cell>
          <cell r="BD282">
            <v>0</v>
          </cell>
          <cell r="BK282">
            <v>19971843</v>
          </cell>
          <cell r="BN282">
            <v>2</v>
          </cell>
          <cell r="BO282">
            <v>20740730.58158996</v>
          </cell>
          <cell r="BP282">
            <v>-799749.41841004044</v>
          </cell>
          <cell r="BQ282" t="str">
            <v>050042516527</v>
          </cell>
          <cell r="BR282" t="str">
            <v>Active</v>
          </cell>
          <cell r="BS282" t="str">
            <v>Male</v>
          </cell>
          <cell r="BT282" t="str">
            <v/>
          </cell>
          <cell r="BU282">
            <v>0</v>
          </cell>
          <cell r="BV282">
            <v>0</v>
          </cell>
          <cell r="BW282">
            <v>100000</v>
          </cell>
        </row>
        <row r="283">
          <cell r="C283" t="str">
            <v>C14461</v>
          </cell>
          <cell r="D283" t="str">
            <v>Nguyễn Ngọc Tùng</v>
          </cell>
          <cell r="E283">
            <v>44604</v>
          </cell>
          <cell r="F283" t="str">
            <v>P6 - WIP</v>
          </cell>
          <cell r="G283" t="str">
            <v>FACTORY A</v>
          </cell>
          <cell r="H283" t="str">
            <v>WIP worker</v>
          </cell>
          <cell r="I283" t="str">
            <v/>
          </cell>
          <cell r="J283" t="str">
            <v/>
          </cell>
          <cell r="K283">
            <v>5931000</v>
          </cell>
          <cell r="L283">
            <v>500000</v>
          </cell>
          <cell r="M283">
            <v>0</v>
          </cell>
          <cell r="N283">
            <v>0</v>
          </cell>
          <cell r="O283">
            <v>6431000</v>
          </cell>
          <cell r="P283">
            <v>23.9</v>
          </cell>
          <cell r="Q283">
            <v>5911573</v>
          </cell>
          <cell r="R283">
            <v>2</v>
          </cell>
          <cell r="S283">
            <v>494692</v>
          </cell>
          <cell r="T283">
            <v>0.10000000000000142</v>
          </cell>
          <cell r="U283">
            <v>24735</v>
          </cell>
          <cell r="V283">
            <v>247346.15062761508</v>
          </cell>
          <cell r="W283">
            <v>0</v>
          </cell>
          <cell r="X283">
            <v>0</v>
          </cell>
          <cell r="Y283">
            <v>6406265</v>
          </cell>
          <cell r="Z283">
            <v>0</v>
          </cell>
          <cell r="AA283">
            <v>0</v>
          </cell>
          <cell r="AB283">
            <v>200000</v>
          </cell>
          <cell r="AC283">
            <v>0</v>
          </cell>
          <cell r="AD283">
            <v>200000</v>
          </cell>
          <cell r="AE283">
            <v>500000</v>
          </cell>
          <cell r="AF283">
            <v>0</v>
          </cell>
          <cell r="AG283">
            <v>400000</v>
          </cell>
          <cell r="AH283">
            <v>590813</v>
          </cell>
          <cell r="AI283">
            <v>0</v>
          </cell>
          <cell r="AJ283">
            <v>0</v>
          </cell>
          <cell r="AK283">
            <v>6373000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8097078</v>
          </cell>
          <cell r="AR283">
            <v>28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1298567</v>
          </cell>
          <cell r="AY283">
            <v>9395645</v>
          </cell>
          <cell r="AZ283">
            <v>675255</v>
          </cell>
          <cell r="BA283">
            <v>44100</v>
          </cell>
          <cell r="BB283">
            <v>0</v>
          </cell>
          <cell r="BC283">
            <v>0</v>
          </cell>
          <cell r="BD283">
            <v>0</v>
          </cell>
          <cell r="BK283">
            <v>8676290</v>
          </cell>
          <cell r="BN283">
            <v>0</v>
          </cell>
          <cell r="BO283">
            <v>9062789.5271966532</v>
          </cell>
          <cell r="BP283">
            <v>-2612465.4728033468</v>
          </cell>
          <cell r="BQ283" t="str">
            <v>050131181482</v>
          </cell>
          <cell r="BR283" t="str">
            <v>Active</v>
          </cell>
          <cell r="BS283" t="str">
            <v>Male</v>
          </cell>
          <cell r="BT283" t="str">
            <v/>
          </cell>
          <cell r="BU283">
            <v>0</v>
          </cell>
          <cell r="BV283">
            <v>0</v>
          </cell>
          <cell r="BW283">
            <v>100000</v>
          </cell>
        </row>
        <row r="284">
          <cell r="C284" t="str">
            <v>C15431</v>
          </cell>
          <cell r="D284" t="str">
            <v>Lê Thanh Hiền</v>
          </cell>
          <cell r="E284">
            <v>45005</v>
          </cell>
          <cell r="F284" t="str">
            <v>P8 - Lami</v>
          </cell>
          <cell r="G284" t="str">
            <v>FACTORY A</v>
          </cell>
          <cell r="H284" t="str">
            <v>Auto Machine sub-operator-A</v>
          </cell>
          <cell r="I284" t="str">
            <v/>
          </cell>
          <cell r="J284" t="str">
            <v/>
          </cell>
          <cell r="K284">
            <v>5815000</v>
          </cell>
          <cell r="L284">
            <v>800000</v>
          </cell>
          <cell r="M284">
            <v>292000</v>
          </cell>
          <cell r="N284">
            <v>100000</v>
          </cell>
          <cell r="O284">
            <v>7007000</v>
          </cell>
          <cell r="P284">
            <v>18.600000000000001</v>
          </cell>
          <cell r="Q284">
            <v>5012700</v>
          </cell>
          <cell r="R284">
            <v>2</v>
          </cell>
          <cell r="S284">
            <v>539000</v>
          </cell>
          <cell r="T284">
            <v>5.3999999999999986</v>
          </cell>
          <cell r="U284">
            <v>1455300</v>
          </cell>
          <cell r="V284">
            <v>269500</v>
          </cell>
          <cell r="W284">
            <v>0</v>
          </cell>
          <cell r="X284">
            <v>0</v>
          </cell>
          <cell r="Y284">
            <v>5551700</v>
          </cell>
          <cell r="Z284">
            <v>0</v>
          </cell>
          <cell r="AA284">
            <v>0</v>
          </cell>
          <cell r="AB284">
            <v>200000</v>
          </cell>
          <cell r="AC284">
            <v>0</v>
          </cell>
          <cell r="AD284">
            <v>200000</v>
          </cell>
          <cell r="AE284">
            <v>0</v>
          </cell>
          <cell r="AF284">
            <v>200000</v>
          </cell>
          <cell r="AG284">
            <v>0</v>
          </cell>
          <cell r="AH284">
            <v>348482</v>
          </cell>
          <cell r="AI284">
            <v>0</v>
          </cell>
          <cell r="AJ284">
            <v>0</v>
          </cell>
          <cell r="AK284">
            <v>6764500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6300182</v>
          </cell>
          <cell r="AR284">
            <v>28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1414875</v>
          </cell>
          <cell r="AY284">
            <v>7715057</v>
          </cell>
          <cell r="AZ284">
            <v>735735</v>
          </cell>
          <cell r="BA284">
            <v>44100</v>
          </cell>
          <cell r="BB284">
            <v>0</v>
          </cell>
          <cell r="BC284">
            <v>0</v>
          </cell>
          <cell r="BD284">
            <v>0</v>
          </cell>
          <cell r="BK284">
            <v>6935222</v>
          </cell>
          <cell r="BN284">
            <v>0</v>
          </cell>
          <cell r="BO284">
            <v>7343432</v>
          </cell>
          <cell r="BP284">
            <v>-4392303</v>
          </cell>
          <cell r="BQ284" t="str">
            <v>050122289671</v>
          </cell>
          <cell r="BR284" t="str">
            <v>Active</v>
          </cell>
          <cell r="BS284" t="str">
            <v>Male</v>
          </cell>
          <cell r="BT284" t="str">
            <v/>
          </cell>
          <cell r="BU284">
            <v>0</v>
          </cell>
          <cell r="BV284">
            <v>0</v>
          </cell>
          <cell r="BW284">
            <v>100000</v>
          </cell>
        </row>
        <row r="285">
          <cell r="C285" t="str">
            <v>C15564</v>
          </cell>
          <cell r="D285" t="str">
            <v>Lê Văn Nhớ</v>
          </cell>
          <cell r="E285">
            <v>45344</v>
          </cell>
          <cell r="F285" t="str">
            <v>P8 - Lami</v>
          </cell>
          <cell r="G285" t="str">
            <v>FACTORY A</v>
          </cell>
          <cell r="H285" t="str">
            <v>Auto Machine Assistant-A</v>
          </cell>
          <cell r="I285" t="str">
            <v/>
          </cell>
          <cell r="J285" t="str">
            <v/>
          </cell>
          <cell r="K285">
            <v>5538000</v>
          </cell>
          <cell r="L285">
            <v>600000</v>
          </cell>
          <cell r="M285">
            <v>278000</v>
          </cell>
          <cell r="N285">
            <v>0</v>
          </cell>
          <cell r="O285">
            <v>6416000</v>
          </cell>
          <cell r="P285">
            <v>23</v>
          </cell>
          <cell r="Q285">
            <v>5675692</v>
          </cell>
          <cell r="R285">
            <v>2</v>
          </cell>
          <cell r="S285">
            <v>493538</v>
          </cell>
          <cell r="T285">
            <v>1</v>
          </cell>
          <cell r="U285">
            <v>246769</v>
          </cell>
          <cell r="V285">
            <v>246769.21739130435</v>
          </cell>
          <cell r="W285">
            <v>0</v>
          </cell>
          <cell r="X285">
            <v>0</v>
          </cell>
          <cell r="Y285">
            <v>6169230</v>
          </cell>
          <cell r="Z285">
            <v>0</v>
          </cell>
          <cell r="AA285">
            <v>0</v>
          </cell>
          <cell r="AB285">
            <v>200000</v>
          </cell>
          <cell r="AC285">
            <v>0</v>
          </cell>
          <cell r="AD285">
            <v>200000</v>
          </cell>
          <cell r="AE285">
            <v>0</v>
          </cell>
          <cell r="AF285">
            <v>0</v>
          </cell>
          <cell r="AG285">
            <v>400000</v>
          </cell>
          <cell r="AH285">
            <v>371683</v>
          </cell>
          <cell r="AI285">
            <v>0</v>
          </cell>
          <cell r="AJ285">
            <v>0</v>
          </cell>
          <cell r="AK285">
            <v>5988000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7140913</v>
          </cell>
          <cell r="AR285">
            <v>28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1295538</v>
          </cell>
          <cell r="AY285">
            <v>8436451</v>
          </cell>
          <cell r="AZ285">
            <v>673680</v>
          </cell>
          <cell r="BA285">
            <v>44100</v>
          </cell>
          <cell r="BB285">
            <v>0</v>
          </cell>
          <cell r="BC285">
            <v>0</v>
          </cell>
          <cell r="BD285">
            <v>0</v>
          </cell>
          <cell r="BK285">
            <v>7718671</v>
          </cell>
          <cell r="BN285">
            <v>0</v>
          </cell>
          <cell r="BO285">
            <v>8104605.2608695654</v>
          </cell>
          <cell r="BP285">
            <v>-3569074.7391304346</v>
          </cell>
          <cell r="BQ285" t="str">
            <v>050151637091</v>
          </cell>
          <cell r="BR285" t="str">
            <v>Active</v>
          </cell>
          <cell r="BS285" t="str">
            <v>Male</v>
          </cell>
          <cell r="BT285" t="str">
            <v/>
          </cell>
          <cell r="BU285">
            <v>0</v>
          </cell>
          <cell r="BV285">
            <v>0</v>
          </cell>
          <cell r="BW285">
            <v>100000</v>
          </cell>
        </row>
        <row r="286">
          <cell r="C286" t="str">
            <v>C15953</v>
          </cell>
          <cell r="D286" t="str">
            <v>Nguyễn Lương Thành</v>
          </cell>
          <cell r="E286">
            <v>45439</v>
          </cell>
          <cell r="F286" t="str">
            <v>P8 - Lami</v>
          </cell>
          <cell r="G286" t="str">
            <v>FACTORY A</v>
          </cell>
          <cell r="H286" t="str">
            <v>Gravure Printing operator</v>
          </cell>
          <cell r="I286" t="str">
            <v/>
          </cell>
          <cell r="J286" t="str">
            <v/>
          </cell>
          <cell r="K286">
            <v>9240000</v>
          </cell>
          <cell r="L286">
            <v>7000000</v>
          </cell>
          <cell r="M286">
            <v>462000</v>
          </cell>
          <cell r="N286">
            <v>0</v>
          </cell>
          <cell r="O286">
            <v>16702000</v>
          </cell>
          <cell r="P286">
            <v>21.5</v>
          </cell>
          <cell r="Q286">
            <v>13811269</v>
          </cell>
          <cell r="R286">
            <v>4</v>
          </cell>
          <cell r="S286">
            <v>2569538</v>
          </cell>
          <cell r="T286">
            <v>0.5</v>
          </cell>
          <cell r="U286">
            <v>321192</v>
          </cell>
          <cell r="V286">
            <v>642384.60465116275</v>
          </cell>
          <cell r="W286">
            <v>0</v>
          </cell>
          <cell r="X286">
            <v>0</v>
          </cell>
          <cell r="Y286">
            <v>16380807</v>
          </cell>
          <cell r="Z286">
            <v>441346</v>
          </cell>
          <cell r="AA286">
            <v>0</v>
          </cell>
          <cell r="AB286">
            <v>200000</v>
          </cell>
          <cell r="AC286">
            <v>0</v>
          </cell>
          <cell r="AD286">
            <v>200000</v>
          </cell>
          <cell r="AE286">
            <v>500000</v>
          </cell>
          <cell r="AF286">
            <v>0</v>
          </cell>
          <cell r="AG286">
            <v>300000</v>
          </cell>
          <cell r="AH286">
            <v>404100</v>
          </cell>
          <cell r="AI286">
            <v>0</v>
          </cell>
          <cell r="AJ286">
            <v>0</v>
          </cell>
          <cell r="AK286">
            <v>16702000</v>
          </cell>
          <cell r="AL286">
            <v>200000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18426253</v>
          </cell>
          <cell r="AR286">
            <v>24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2890731</v>
          </cell>
          <cell r="AY286">
            <v>21316984</v>
          </cell>
          <cell r="AZ286">
            <v>1753710</v>
          </cell>
          <cell r="BA286">
            <v>44100</v>
          </cell>
          <cell r="BB286">
            <v>0</v>
          </cell>
          <cell r="BC286">
            <v>0</v>
          </cell>
          <cell r="BD286">
            <v>0</v>
          </cell>
          <cell r="BK286">
            <v>19519174</v>
          </cell>
          <cell r="BN286">
            <v>2</v>
          </cell>
          <cell r="BO286">
            <v>20012060.813953489</v>
          </cell>
          <cell r="BP286">
            <v>-1541649.1860465109</v>
          </cell>
          <cell r="BQ286" t="str">
            <v>050153655054</v>
          </cell>
          <cell r="BR286" t="str">
            <v>Active</v>
          </cell>
          <cell r="BS286" t="str">
            <v>Male</v>
          </cell>
          <cell r="BT286" t="str">
            <v/>
          </cell>
          <cell r="BU286">
            <v>0</v>
          </cell>
          <cell r="BV286">
            <v>0</v>
          </cell>
          <cell r="BW286">
            <v>100000</v>
          </cell>
        </row>
        <row r="287">
          <cell r="C287" t="str">
            <v>C16455</v>
          </cell>
          <cell r="D287" t="str">
            <v>Keo Đinh Thành</v>
          </cell>
          <cell r="E287">
            <v>45706</v>
          </cell>
          <cell r="F287" t="str">
            <v>P8 - Lami</v>
          </cell>
          <cell r="G287" t="str">
            <v>FACTORY A</v>
          </cell>
          <cell r="H287" t="str">
            <v>Auto Machine assistant-A</v>
          </cell>
          <cell r="I287" t="str">
            <v/>
          </cell>
          <cell r="J287" t="str">
            <v/>
          </cell>
          <cell r="K287">
            <v>5023000</v>
          </cell>
          <cell r="L287">
            <v>600000</v>
          </cell>
          <cell r="M287">
            <v>252000</v>
          </cell>
          <cell r="N287">
            <v>0</v>
          </cell>
          <cell r="O287">
            <v>5875000</v>
          </cell>
          <cell r="P287">
            <v>23</v>
          </cell>
          <cell r="Q287">
            <v>5197115</v>
          </cell>
          <cell r="R287">
            <v>3</v>
          </cell>
          <cell r="S287">
            <v>677885</v>
          </cell>
          <cell r="T287">
            <v>0</v>
          </cell>
          <cell r="U287">
            <v>0</v>
          </cell>
          <cell r="V287">
            <v>225961.52173913043</v>
          </cell>
          <cell r="W287">
            <v>0</v>
          </cell>
          <cell r="X287">
            <v>0</v>
          </cell>
          <cell r="Y287">
            <v>5875000</v>
          </cell>
          <cell r="Z287">
            <v>0</v>
          </cell>
          <cell r="AA287">
            <v>0</v>
          </cell>
          <cell r="AB287">
            <v>200000</v>
          </cell>
          <cell r="AC287">
            <v>0</v>
          </cell>
          <cell r="AD287">
            <v>200000</v>
          </cell>
          <cell r="AE287">
            <v>500000</v>
          </cell>
          <cell r="AF287">
            <v>0</v>
          </cell>
          <cell r="AG287">
            <v>400000</v>
          </cell>
          <cell r="AH287">
            <v>390155</v>
          </cell>
          <cell r="AI287">
            <v>0</v>
          </cell>
          <cell r="AJ287">
            <v>0</v>
          </cell>
          <cell r="AK287">
            <v>5166000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7365155</v>
          </cell>
          <cell r="AR287">
            <v>28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1186298</v>
          </cell>
          <cell r="AY287">
            <v>8551453</v>
          </cell>
          <cell r="AZ287">
            <v>616875</v>
          </cell>
          <cell r="BA287">
            <v>44100</v>
          </cell>
          <cell r="BB287">
            <v>0</v>
          </cell>
          <cell r="BC287">
            <v>0</v>
          </cell>
          <cell r="BD287">
            <v>0</v>
          </cell>
          <cell r="BK287">
            <v>7890478</v>
          </cell>
          <cell r="BN287">
            <v>0</v>
          </cell>
          <cell r="BO287">
            <v>8256020.326086957</v>
          </cell>
          <cell r="BP287">
            <v>-3360854.673913043</v>
          </cell>
          <cell r="BQ287" t="str">
            <v>050108198653</v>
          </cell>
          <cell r="BR287" t="str">
            <v>Active</v>
          </cell>
          <cell r="BS287" t="str">
            <v>Male</v>
          </cell>
          <cell r="BT287" t="str">
            <v/>
          </cell>
          <cell r="BU287">
            <v>0</v>
          </cell>
          <cell r="BV287">
            <v>0</v>
          </cell>
          <cell r="BW287">
            <v>100000</v>
          </cell>
        </row>
        <row r="288">
          <cell r="C288" t="str">
            <v>C14632</v>
          </cell>
          <cell r="D288" t="str">
            <v>Nguyễn Chính Tín</v>
          </cell>
          <cell r="E288">
            <v>44621</v>
          </cell>
          <cell r="F288" t="str">
            <v>P8 - Packing</v>
          </cell>
          <cell r="G288" t="str">
            <v>FACTORY A</v>
          </cell>
          <cell r="H288" t="str">
            <v>Packing worker</v>
          </cell>
          <cell r="I288" t="str">
            <v/>
          </cell>
          <cell r="J288" t="str">
            <v/>
          </cell>
          <cell r="K288">
            <v>5931000</v>
          </cell>
          <cell r="L288">
            <v>200000</v>
          </cell>
          <cell r="M288">
            <v>0</v>
          </cell>
          <cell r="N288">
            <v>0</v>
          </cell>
          <cell r="O288">
            <v>6131000</v>
          </cell>
          <cell r="P288">
            <v>23.9</v>
          </cell>
          <cell r="Q288">
            <v>5635804</v>
          </cell>
          <cell r="R288">
            <v>2</v>
          </cell>
          <cell r="S288">
            <v>471615</v>
          </cell>
          <cell r="T288">
            <v>0.10000000000000142</v>
          </cell>
          <cell r="U288">
            <v>23581</v>
          </cell>
          <cell r="V288">
            <v>235807.69874476988</v>
          </cell>
          <cell r="W288">
            <v>0</v>
          </cell>
          <cell r="X288">
            <v>0</v>
          </cell>
          <cell r="Y288">
            <v>6107419</v>
          </cell>
          <cell r="Z288">
            <v>0</v>
          </cell>
          <cell r="AA288">
            <v>0</v>
          </cell>
          <cell r="AB288">
            <v>200000</v>
          </cell>
          <cell r="AC288">
            <v>0</v>
          </cell>
          <cell r="AD288">
            <v>200000</v>
          </cell>
          <cell r="AE288">
            <v>500000</v>
          </cell>
          <cell r="AF288">
            <v>0</v>
          </cell>
          <cell r="AG288">
            <v>300000</v>
          </cell>
          <cell r="AH288">
            <v>360449</v>
          </cell>
          <cell r="AI288">
            <v>0</v>
          </cell>
          <cell r="AJ288">
            <v>0</v>
          </cell>
          <cell r="AK288">
            <v>6120333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7467868</v>
          </cell>
          <cell r="AR288">
            <v>20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884279</v>
          </cell>
          <cell r="AY288">
            <v>8352147</v>
          </cell>
          <cell r="AZ288">
            <v>643755</v>
          </cell>
          <cell r="BA288">
            <v>44100</v>
          </cell>
          <cell r="BB288">
            <v>0</v>
          </cell>
          <cell r="BC288">
            <v>140000</v>
          </cell>
          <cell r="BD288">
            <v>0</v>
          </cell>
          <cell r="BK288">
            <v>7524292</v>
          </cell>
          <cell r="BN288">
            <v>0</v>
          </cell>
          <cell r="BO288">
            <v>8157387.2468619244</v>
          </cell>
          <cell r="BP288">
            <v>-3486367.7531380756</v>
          </cell>
          <cell r="BQ288" t="str">
            <v>050051381723</v>
          </cell>
          <cell r="BR288" t="str">
            <v>Active</v>
          </cell>
          <cell r="BS288" t="str">
            <v>Male</v>
          </cell>
          <cell r="BT288" t="str">
            <v/>
          </cell>
          <cell r="BU288">
            <v>0</v>
          </cell>
          <cell r="BV288">
            <v>0</v>
          </cell>
          <cell r="BW288">
            <v>100000</v>
          </cell>
        </row>
        <row r="289">
          <cell r="C289" t="str">
            <v>C15912</v>
          </cell>
          <cell r="D289" t="str">
            <v>Dương Kim Đỗ</v>
          </cell>
          <cell r="E289">
            <v>45414</v>
          </cell>
          <cell r="F289" t="str">
            <v>P8 - Production Office</v>
          </cell>
          <cell r="G289" t="str">
            <v>FACTORY A</v>
          </cell>
          <cell r="H289" t="str">
            <v>Factory manager</v>
          </cell>
          <cell r="I289" t="str">
            <v/>
          </cell>
          <cell r="J289" t="str">
            <v/>
          </cell>
          <cell r="K289">
            <v>14500000</v>
          </cell>
          <cell r="L289">
            <v>13000000</v>
          </cell>
          <cell r="M289">
            <v>0</v>
          </cell>
          <cell r="N289">
            <v>0</v>
          </cell>
          <cell r="O289">
            <v>27500000</v>
          </cell>
          <cell r="P289">
            <v>24</v>
          </cell>
          <cell r="Q289">
            <v>25384615</v>
          </cell>
          <cell r="R289">
            <v>2</v>
          </cell>
          <cell r="S289">
            <v>2115385</v>
          </cell>
          <cell r="T289">
            <v>0</v>
          </cell>
          <cell r="U289">
            <v>0</v>
          </cell>
          <cell r="V289">
            <v>1057692.2916666667</v>
          </cell>
          <cell r="W289">
            <v>0</v>
          </cell>
          <cell r="X289">
            <v>0</v>
          </cell>
          <cell r="Y289">
            <v>27500000</v>
          </cell>
          <cell r="Z289">
            <v>500000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27166667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28000000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28000000</v>
          </cell>
          <cell r="AZ289">
            <v>2887500</v>
          </cell>
          <cell r="BA289">
            <v>44100</v>
          </cell>
          <cell r="BB289">
            <v>245625</v>
          </cell>
          <cell r="BC289">
            <v>0</v>
          </cell>
          <cell r="BD289">
            <v>0</v>
          </cell>
          <cell r="BK289">
            <v>24822775</v>
          </cell>
          <cell r="BN289">
            <v>2</v>
          </cell>
          <cell r="BO289">
            <v>27600000</v>
          </cell>
          <cell r="BP289">
            <v>4912500</v>
          </cell>
          <cell r="BQ289" t="str">
            <v>050153623608</v>
          </cell>
          <cell r="BR289" t="str">
            <v>Active</v>
          </cell>
          <cell r="BS289" t="str">
            <v>Male</v>
          </cell>
          <cell r="BT289" t="str">
            <v/>
          </cell>
          <cell r="BU289">
            <v>0</v>
          </cell>
          <cell r="BV289">
            <v>0</v>
          </cell>
          <cell r="BW289">
            <v>100000</v>
          </cell>
        </row>
        <row r="290">
          <cell r="C290" t="str">
            <v>C13485</v>
          </cell>
          <cell r="D290" t="str">
            <v>Hồ Vĩnh Bình</v>
          </cell>
          <cell r="E290">
            <v>44264</v>
          </cell>
          <cell r="F290" t="str">
            <v>P8 - QC</v>
          </cell>
          <cell r="G290" t="str">
            <v>FACTORY A</v>
          </cell>
          <cell r="H290" t="str">
            <v>Lab Staff</v>
          </cell>
          <cell r="I290" t="str">
            <v/>
          </cell>
          <cell r="J290" t="str">
            <v/>
          </cell>
          <cell r="K290">
            <v>6500000</v>
          </cell>
          <cell r="L290">
            <v>3800000</v>
          </cell>
          <cell r="M290">
            <v>0</v>
          </cell>
          <cell r="N290">
            <v>0</v>
          </cell>
          <cell r="O290">
            <v>10300000</v>
          </cell>
          <cell r="P290">
            <v>24</v>
          </cell>
          <cell r="Q290">
            <v>9507692</v>
          </cell>
          <cell r="R290">
            <v>2</v>
          </cell>
          <cell r="S290">
            <v>792308</v>
          </cell>
          <cell r="T290">
            <v>0</v>
          </cell>
          <cell r="U290">
            <v>0</v>
          </cell>
          <cell r="V290">
            <v>396153.83333333331</v>
          </cell>
          <cell r="W290">
            <v>0</v>
          </cell>
          <cell r="X290">
            <v>0</v>
          </cell>
          <cell r="Y290">
            <v>10300000</v>
          </cell>
          <cell r="Z290">
            <v>500000</v>
          </cell>
          <cell r="AA290">
            <v>0</v>
          </cell>
          <cell r="AB290">
            <v>200000</v>
          </cell>
          <cell r="AC290">
            <v>0</v>
          </cell>
          <cell r="AD290">
            <v>200000</v>
          </cell>
          <cell r="AE290">
            <v>500000</v>
          </cell>
          <cell r="AF290">
            <v>0</v>
          </cell>
          <cell r="AG290">
            <v>400000</v>
          </cell>
          <cell r="AH290">
            <v>250000</v>
          </cell>
          <cell r="AI290">
            <v>0</v>
          </cell>
          <cell r="AJ290">
            <v>0</v>
          </cell>
          <cell r="AK290">
            <v>10133333</v>
          </cell>
          <cell r="AL290">
            <v>100000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12250000</v>
          </cell>
          <cell r="AR290">
            <v>28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2079808</v>
          </cell>
          <cell r="AY290">
            <v>14329808</v>
          </cell>
          <cell r="AZ290">
            <v>1081500</v>
          </cell>
          <cell r="BA290">
            <v>44100</v>
          </cell>
          <cell r="BB290">
            <v>0</v>
          </cell>
          <cell r="BC290">
            <v>0</v>
          </cell>
          <cell r="BD290">
            <v>0</v>
          </cell>
          <cell r="BK290">
            <v>13204208</v>
          </cell>
          <cell r="BN290">
            <v>1</v>
          </cell>
          <cell r="BO290">
            <v>13236538.416666666</v>
          </cell>
          <cell r="BP290">
            <v>-3244961.583333334</v>
          </cell>
          <cell r="BQ290" t="str">
            <v>050094096895</v>
          </cell>
          <cell r="BR290" t="str">
            <v>Active</v>
          </cell>
          <cell r="BS290" t="str">
            <v>Male</v>
          </cell>
          <cell r="BT290" t="str">
            <v/>
          </cell>
          <cell r="BU290">
            <v>0</v>
          </cell>
          <cell r="BV290">
            <v>0</v>
          </cell>
          <cell r="BW290">
            <v>100000</v>
          </cell>
        </row>
        <row r="291">
          <cell r="C291" t="str">
            <v>C16068</v>
          </cell>
          <cell r="D291" t="str">
            <v>Trần Thị Thảo Sương</v>
          </cell>
          <cell r="E291">
            <v>45502</v>
          </cell>
          <cell r="F291" t="str">
            <v>P8 - QC</v>
          </cell>
          <cell r="G291" t="str">
            <v>FACTORY A</v>
          </cell>
          <cell r="H291" t="str">
            <v>QC worker</v>
          </cell>
          <cell r="I291" t="str">
            <v/>
          </cell>
          <cell r="J291" t="str">
            <v/>
          </cell>
          <cell r="K291">
            <v>5274000</v>
          </cell>
          <cell r="L291">
            <v>500000</v>
          </cell>
          <cell r="M291">
            <v>0</v>
          </cell>
          <cell r="N291">
            <v>0</v>
          </cell>
          <cell r="O291">
            <v>5774000</v>
          </cell>
          <cell r="P291">
            <v>22.7</v>
          </cell>
          <cell r="Q291">
            <v>5041146</v>
          </cell>
          <cell r="R291">
            <v>3</v>
          </cell>
          <cell r="S291">
            <v>666231</v>
          </cell>
          <cell r="T291">
            <v>0.30000000000000071</v>
          </cell>
          <cell r="U291">
            <v>66623</v>
          </cell>
          <cell r="V291">
            <v>222076.91629955947</v>
          </cell>
          <cell r="W291">
            <v>0</v>
          </cell>
          <cell r="X291">
            <v>0</v>
          </cell>
          <cell r="Y291">
            <v>5707377</v>
          </cell>
          <cell r="Z291">
            <v>0</v>
          </cell>
          <cell r="AA291">
            <v>0</v>
          </cell>
          <cell r="AB291">
            <v>200000</v>
          </cell>
          <cell r="AC291">
            <v>0</v>
          </cell>
          <cell r="AD291">
            <v>200000</v>
          </cell>
          <cell r="AE291">
            <v>500000</v>
          </cell>
          <cell r="AF291">
            <v>0</v>
          </cell>
          <cell r="AG291">
            <v>400000</v>
          </cell>
          <cell r="AH291">
            <v>378300</v>
          </cell>
          <cell r="AI291">
            <v>0</v>
          </cell>
          <cell r="AJ291">
            <v>0</v>
          </cell>
          <cell r="AK291">
            <v>5648500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41639.421806167404</v>
          </cell>
          <cell r="AQ291">
            <v>7227316.4218061678</v>
          </cell>
          <cell r="AR291">
            <v>8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333115</v>
          </cell>
          <cell r="AY291">
            <v>7560431.4218061678</v>
          </cell>
          <cell r="AZ291">
            <v>606270</v>
          </cell>
          <cell r="BA291">
            <v>44100</v>
          </cell>
          <cell r="BB291">
            <v>0</v>
          </cell>
          <cell r="BC291">
            <v>0</v>
          </cell>
          <cell r="BD291">
            <v>0</v>
          </cell>
          <cell r="BK291">
            <v>6910061</v>
          </cell>
          <cell r="BN291">
            <v>0</v>
          </cell>
          <cell r="BO291">
            <v>7549393.338105727</v>
          </cell>
          <cell r="BP291">
            <v>-4056876.661894273</v>
          </cell>
          <cell r="BQ291" t="str">
            <v>050155274732</v>
          </cell>
          <cell r="BR291" t="str">
            <v>Active</v>
          </cell>
          <cell r="BS291" t="str">
            <v>Female</v>
          </cell>
          <cell r="BT291" t="str">
            <v/>
          </cell>
          <cell r="BU291">
            <v>0</v>
          </cell>
          <cell r="BV291">
            <v>0</v>
          </cell>
          <cell r="BW291">
            <v>100000</v>
          </cell>
        </row>
        <row r="292">
          <cell r="C292" t="str">
            <v>C10711</v>
          </cell>
          <cell r="D292" t="str">
            <v>Nguyễn Mạnh Hùng</v>
          </cell>
          <cell r="E292">
            <v>43602</v>
          </cell>
          <cell r="F292" t="str">
            <v>P8 - Sheeter</v>
          </cell>
          <cell r="G292" t="str">
            <v>FACTORY A</v>
          </cell>
          <cell r="H292" t="str">
            <v>Auto Machine operator-C</v>
          </cell>
          <cell r="I292" t="str">
            <v/>
          </cell>
          <cell r="J292" t="str">
            <v/>
          </cell>
          <cell r="K292">
            <v>5931000</v>
          </cell>
          <cell r="L292">
            <v>2100000</v>
          </cell>
          <cell r="M292">
            <v>0</v>
          </cell>
          <cell r="N292">
            <v>0</v>
          </cell>
          <cell r="O292">
            <v>8031000</v>
          </cell>
          <cell r="P292">
            <v>23.5</v>
          </cell>
          <cell r="Q292">
            <v>7258788</v>
          </cell>
          <cell r="R292">
            <v>2</v>
          </cell>
          <cell r="S292">
            <v>617769</v>
          </cell>
          <cell r="T292">
            <v>0.5</v>
          </cell>
          <cell r="U292">
            <v>154442</v>
          </cell>
          <cell r="V292">
            <v>308884.59574468085</v>
          </cell>
          <cell r="W292">
            <v>0</v>
          </cell>
          <cell r="X292">
            <v>0</v>
          </cell>
          <cell r="Y292">
            <v>7876557</v>
          </cell>
          <cell r="Z292">
            <v>0</v>
          </cell>
          <cell r="AA292">
            <v>0</v>
          </cell>
          <cell r="AB292">
            <v>200000</v>
          </cell>
          <cell r="AC292">
            <v>0</v>
          </cell>
          <cell r="AD292">
            <v>200000</v>
          </cell>
          <cell r="AE292">
            <v>500000</v>
          </cell>
          <cell r="AF292">
            <v>0</v>
          </cell>
          <cell r="AG292">
            <v>300000</v>
          </cell>
          <cell r="AH292">
            <v>513173</v>
          </cell>
          <cell r="AI292">
            <v>0</v>
          </cell>
          <cell r="AJ292">
            <v>0</v>
          </cell>
          <cell r="AK292">
            <v>8031000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9389730</v>
          </cell>
          <cell r="AR292">
            <v>28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1621644</v>
          </cell>
          <cell r="AY292">
            <v>11011374</v>
          </cell>
          <cell r="AZ292">
            <v>843255</v>
          </cell>
          <cell r="BA292">
            <v>44100</v>
          </cell>
          <cell r="BB292">
            <v>0</v>
          </cell>
          <cell r="BC292">
            <v>0</v>
          </cell>
          <cell r="BD292">
            <v>0</v>
          </cell>
          <cell r="BK292">
            <v>10124019</v>
          </cell>
          <cell r="BN292">
            <v>0</v>
          </cell>
          <cell r="BO292">
            <v>10570826.085106384</v>
          </cell>
          <cell r="BP292">
            <v>-1272428.914893616</v>
          </cell>
          <cell r="BQ292" t="str">
            <v>050093875998</v>
          </cell>
          <cell r="BR292" t="str">
            <v>Active</v>
          </cell>
          <cell r="BS292" t="str">
            <v>Male</v>
          </cell>
          <cell r="BT292" t="str">
            <v/>
          </cell>
          <cell r="BU292">
            <v>0</v>
          </cell>
          <cell r="BV292">
            <v>0</v>
          </cell>
          <cell r="BW292">
            <v>100000</v>
          </cell>
        </row>
        <row r="293">
          <cell r="C293" t="str">
            <v>C15964</v>
          </cell>
          <cell r="D293" t="str">
            <v>Võ Thị Thanh Vân</v>
          </cell>
          <cell r="E293">
            <v>45446</v>
          </cell>
          <cell r="F293" t="str">
            <v>P8 - Sheeter</v>
          </cell>
          <cell r="G293" t="str">
            <v>FACTORY A</v>
          </cell>
          <cell r="H293" t="str">
            <v>Auto Machine sub-operator-C</v>
          </cell>
          <cell r="I293" t="str">
            <v/>
          </cell>
          <cell r="J293" t="str">
            <v/>
          </cell>
          <cell r="K293">
            <v>5274000</v>
          </cell>
          <cell r="L293">
            <v>400000</v>
          </cell>
          <cell r="M293">
            <v>0</v>
          </cell>
          <cell r="N293">
            <v>0</v>
          </cell>
          <cell r="O293">
            <v>5674000</v>
          </cell>
          <cell r="P293">
            <v>23.6</v>
          </cell>
          <cell r="Q293">
            <v>5150246</v>
          </cell>
          <cell r="R293">
            <v>2</v>
          </cell>
          <cell r="S293">
            <v>436462</v>
          </cell>
          <cell r="T293">
            <v>0.39999999999999858</v>
          </cell>
          <cell r="U293">
            <v>87292</v>
          </cell>
          <cell r="V293">
            <v>218230.7627118644</v>
          </cell>
          <cell r="W293">
            <v>0</v>
          </cell>
          <cell r="X293">
            <v>0</v>
          </cell>
          <cell r="Y293">
            <v>5586708</v>
          </cell>
          <cell r="Z293">
            <v>0</v>
          </cell>
          <cell r="AA293">
            <v>0</v>
          </cell>
          <cell r="AB293">
            <v>200000</v>
          </cell>
          <cell r="AC293">
            <v>0</v>
          </cell>
          <cell r="AD293">
            <v>200000</v>
          </cell>
          <cell r="AE293">
            <v>500000</v>
          </cell>
          <cell r="AF293">
            <v>0</v>
          </cell>
          <cell r="AG293">
            <v>400000</v>
          </cell>
          <cell r="AH293">
            <v>427378</v>
          </cell>
          <cell r="AI293">
            <v>0</v>
          </cell>
          <cell r="AJ293">
            <v>0</v>
          </cell>
          <cell r="AK293">
            <v>5632167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40918.268008474573</v>
          </cell>
          <cell r="AQ293">
            <v>7155004.2680084743</v>
          </cell>
          <cell r="AR293">
            <v>24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982038</v>
          </cell>
          <cell r="AY293">
            <v>8137042.2680084743</v>
          </cell>
          <cell r="AZ293">
            <v>595770</v>
          </cell>
          <cell r="BA293">
            <v>44100</v>
          </cell>
          <cell r="BB293">
            <v>0</v>
          </cell>
          <cell r="BC293">
            <v>0</v>
          </cell>
          <cell r="BD293">
            <v>0</v>
          </cell>
          <cell r="BK293">
            <v>7497172</v>
          </cell>
          <cell r="BN293">
            <v>0</v>
          </cell>
          <cell r="BO293">
            <v>7909696.5561440671</v>
          </cell>
          <cell r="BP293">
            <v>-3686073.4438559329</v>
          </cell>
          <cell r="BQ293" t="str">
            <v>050130754136</v>
          </cell>
          <cell r="BR293" t="str">
            <v>Active</v>
          </cell>
          <cell r="BS293" t="str">
            <v>Female</v>
          </cell>
          <cell r="BT293" t="str">
            <v/>
          </cell>
          <cell r="BU293">
            <v>0</v>
          </cell>
          <cell r="BV293">
            <v>0</v>
          </cell>
          <cell r="BW293">
            <v>100000</v>
          </cell>
        </row>
        <row r="294">
          <cell r="C294" t="str">
            <v>C15998</v>
          </cell>
          <cell r="D294" t="str">
            <v>Lưu Thị Thu Hà</v>
          </cell>
          <cell r="E294">
            <v>45458</v>
          </cell>
          <cell r="F294" t="str">
            <v>P8 - Sheeter</v>
          </cell>
          <cell r="G294" t="str">
            <v>FACTORY A</v>
          </cell>
          <cell r="H294" t="str">
            <v>Auto Machine sub-operator-C</v>
          </cell>
          <cell r="I294" t="str">
            <v/>
          </cell>
          <cell r="J294" t="str">
            <v/>
          </cell>
          <cell r="K294">
            <v>5274000</v>
          </cell>
          <cell r="L294">
            <v>400000</v>
          </cell>
          <cell r="M294">
            <v>0</v>
          </cell>
          <cell r="N294">
            <v>0</v>
          </cell>
          <cell r="O294">
            <v>5674000</v>
          </cell>
          <cell r="P294">
            <v>22.6</v>
          </cell>
          <cell r="Q294">
            <v>4932015</v>
          </cell>
          <cell r="R294">
            <v>3</v>
          </cell>
          <cell r="S294">
            <v>654692</v>
          </cell>
          <cell r="T294">
            <v>0.39999999999999858</v>
          </cell>
          <cell r="U294">
            <v>87292</v>
          </cell>
          <cell r="V294">
            <v>218230.75221238937</v>
          </cell>
          <cell r="W294">
            <v>0</v>
          </cell>
          <cell r="X294">
            <v>0</v>
          </cell>
          <cell r="Y294">
            <v>5586707</v>
          </cell>
          <cell r="Z294">
            <v>0</v>
          </cell>
          <cell r="AA294">
            <v>0</v>
          </cell>
          <cell r="AB294">
            <v>200000</v>
          </cell>
          <cell r="AC294">
            <v>0</v>
          </cell>
          <cell r="AD294">
            <v>200000</v>
          </cell>
          <cell r="AE294">
            <v>500000</v>
          </cell>
          <cell r="AF294">
            <v>0</v>
          </cell>
          <cell r="AG294">
            <v>300000</v>
          </cell>
          <cell r="AH294">
            <v>376230</v>
          </cell>
          <cell r="AI294">
            <v>0</v>
          </cell>
          <cell r="AJ294">
            <v>0</v>
          </cell>
          <cell r="AK294">
            <v>5632167</v>
          </cell>
          <cell r="AL294">
            <v>100000</v>
          </cell>
          <cell r="AM294">
            <v>0</v>
          </cell>
          <cell r="AN294">
            <v>0</v>
          </cell>
          <cell r="AO294">
            <v>0</v>
          </cell>
          <cell r="AP294">
            <v>40918.266039823007</v>
          </cell>
          <cell r="AQ294">
            <v>7103855.2660398232</v>
          </cell>
          <cell r="AR294">
            <v>20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818365</v>
          </cell>
          <cell r="AY294">
            <v>7922220.2660398232</v>
          </cell>
          <cell r="AZ294">
            <v>595770</v>
          </cell>
          <cell r="BA294">
            <v>44100</v>
          </cell>
          <cell r="BB294">
            <v>0</v>
          </cell>
          <cell r="BC294">
            <v>130000</v>
          </cell>
          <cell r="BD294">
            <v>0</v>
          </cell>
          <cell r="BK294">
            <v>7152350</v>
          </cell>
          <cell r="BN294">
            <v>0</v>
          </cell>
          <cell r="BO294">
            <v>7749432.1465707961</v>
          </cell>
          <cell r="BP294">
            <v>-3846337.8534292039</v>
          </cell>
          <cell r="BQ294" t="str">
            <v>050116972929</v>
          </cell>
          <cell r="BR294" t="str">
            <v>Active</v>
          </cell>
          <cell r="BS294" t="str">
            <v>Female</v>
          </cell>
          <cell r="BT294" t="str">
            <v/>
          </cell>
          <cell r="BU294">
            <v>0</v>
          </cell>
          <cell r="BV294">
            <v>0</v>
          </cell>
          <cell r="BW294">
            <v>100000</v>
          </cell>
        </row>
        <row r="295">
          <cell r="C295" t="str">
            <v>C16066</v>
          </cell>
          <cell r="D295" t="str">
            <v>Đàm Văn Long</v>
          </cell>
          <cell r="E295">
            <v>45496</v>
          </cell>
          <cell r="F295" t="str">
            <v>P8 - Sheeter</v>
          </cell>
          <cell r="G295" t="str">
            <v>FACTORY A</v>
          </cell>
          <cell r="H295" t="str">
            <v>Auto Machine operator-C</v>
          </cell>
          <cell r="I295" t="str">
            <v/>
          </cell>
          <cell r="J295" t="str">
            <v/>
          </cell>
          <cell r="K295">
            <v>5274000</v>
          </cell>
          <cell r="L295">
            <v>700000</v>
          </cell>
          <cell r="M295">
            <v>0</v>
          </cell>
          <cell r="N295">
            <v>0</v>
          </cell>
          <cell r="O295">
            <v>5974000</v>
          </cell>
          <cell r="P295">
            <v>24</v>
          </cell>
          <cell r="Q295">
            <v>5514462</v>
          </cell>
          <cell r="R295">
            <v>2</v>
          </cell>
          <cell r="S295">
            <v>459538</v>
          </cell>
          <cell r="T295">
            <v>0</v>
          </cell>
          <cell r="U295">
            <v>0</v>
          </cell>
          <cell r="V295">
            <v>229769.25</v>
          </cell>
          <cell r="W295">
            <v>0</v>
          </cell>
          <cell r="X295">
            <v>0</v>
          </cell>
          <cell r="Y295">
            <v>5974000</v>
          </cell>
          <cell r="Z295">
            <v>0</v>
          </cell>
          <cell r="AA295">
            <v>0</v>
          </cell>
          <cell r="AB295">
            <v>200000</v>
          </cell>
          <cell r="AC295">
            <v>0</v>
          </cell>
          <cell r="AD295">
            <v>200000</v>
          </cell>
          <cell r="AE295">
            <v>500000</v>
          </cell>
          <cell r="AF295">
            <v>0</v>
          </cell>
          <cell r="AG295">
            <v>400000</v>
          </cell>
          <cell r="AH295">
            <v>415112</v>
          </cell>
          <cell r="AI295">
            <v>0</v>
          </cell>
          <cell r="AJ295">
            <v>0</v>
          </cell>
          <cell r="AK295">
            <v>5848500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7489112</v>
          </cell>
          <cell r="AR295">
            <v>28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1206289</v>
          </cell>
          <cell r="AY295">
            <v>8695401</v>
          </cell>
          <cell r="AZ295">
            <v>627270</v>
          </cell>
          <cell r="BA295">
            <v>44100</v>
          </cell>
          <cell r="BB295">
            <v>0</v>
          </cell>
          <cell r="BC295">
            <v>0</v>
          </cell>
          <cell r="BD295">
            <v>0</v>
          </cell>
          <cell r="BK295">
            <v>8024031</v>
          </cell>
          <cell r="BN295">
            <v>0</v>
          </cell>
          <cell r="BO295">
            <v>8393304.375</v>
          </cell>
          <cell r="BP295">
            <v>-3233965.625</v>
          </cell>
          <cell r="BQ295" t="str">
            <v>050153900131</v>
          </cell>
          <cell r="BR295" t="str">
            <v>Active</v>
          </cell>
          <cell r="BS295" t="str">
            <v>Male</v>
          </cell>
          <cell r="BT295" t="str">
            <v/>
          </cell>
          <cell r="BU295">
            <v>0</v>
          </cell>
          <cell r="BV295">
            <v>0</v>
          </cell>
          <cell r="BW295">
            <v>100000</v>
          </cell>
        </row>
        <row r="296">
          <cell r="C296" t="str">
            <v>C16436</v>
          </cell>
          <cell r="D296" t="str">
            <v>Châu Khắc Cường</v>
          </cell>
          <cell r="E296">
            <v>45701</v>
          </cell>
          <cell r="F296" t="str">
            <v>P8 - Sheeter</v>
          </cell>
          <cell r="G296" t="str">
            <v>FACTORY A</v>
          </cell>
          <cell r="H296" t="str">
            <v>Auto Machine sub-operator-C</v>
          </cell>
          <cell r="I296" t="str">
            <v/>
          </cell>
          <cell r="J296" t="str">
            <v/>
          </cell>
          <cell r="K296">
            <v>5023000</v>
          </cell>
          <cell r="L296">
            <v>400000</v>
          </cell>
          <cell r="M296">
            <v>0</v>
          </cell>
          <cell r="N296">
            <v>0</v>
          </cell>
          <cell r="O296">
            <v>5423000</v>
          </cell>
          <cell r="P296">
            <v>22.9</v>
          </cell>
          <cell r="Q296">
            <v>4776412</v>
          </cell>
          <cell r="R296">
            <v>2</v>
          </cell>
          <cell r="S296">
            <v>417154</v>
          </cell>
          <cell r="T296">
            <v>1.1000000000000014</v>
          </cell>
          <cell r="U296">
            <v>229435</v>
          </cell>
          <cell r="V296">
            <v>208576.94323144105</v>
          </cell>
          <cell r="W296">
            <v>0</v>
          </cell>
          <cell r="X296">
            <v>0</v>
          </cell>
          <cell r="Y296">
            <v>5193566</v>
          </cell>
          <cell r="Z296">
            <v>0</v>
          </cell>
          <cell r="AA296">
            <v>0</v>
          </cell>
          <cell r="AB296">
            <v>200000</v>
          </cell>
          <cell r="AC296">
            <v>0</v>
          </cell>
          <cell r="AD296">
            <v>200000</v>
          </cell>
          <cell r="AE296">
            <v>0</v>
          </cell>
          <cell r="AF296">
            <v>0</v>
          </cell>
          <cell r="AG296">
            <v>400000</v>
          </cell>
          <cell r="AH296">
            <v>448574</v>
          </cell>
          <cell r="AI296">
            <v>0</v>
          </cell>
          <cell r="AJ296">
            <v>0</v>
          </cell>
          <cell r="AK296">
            <v>5046667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6242140</v>
          </cell>
          <cell r="AR296">
            <v>20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782164</v>
          </cell>
          <cell r="AY296">
            <v>7024304</v>
          </cell>
          <cell r="AZ296">
            <v>569415</v>
          </cell>
          <cell r="BA296">
            <v>44100</v>
          </cell>
          <cell r="BB296">
            <v>0</v>
          </cell>
          <cell r="BC296">
            <v>0</v>
          </cell>
          <cell r="BD296">
            <v>0</v>
          </cell>
          <cell r="BK296">
            <v>6410789</v>
          </cell>
          <cell r="BN296">
            <v>0</v>
          </cell>
          <cell r="BO296">
            <v>6863582.3580786027</v>
          </cell>
          <cell r="BP296">
            <v>-4705832.6419213973</v>
          </cell>
          <cell r="BQ296" t="str">
            <v>050040786225</v>
          </cell>
          <cell r="BR296" t="str">
            <v>Active</v>
          </cell>
          <cell r="BS296" t="str">
            <v>Male</v>
          </cell>
          <cell r="BT296" t="str">
            <v/>
          </cell>
          <cell r="BU296">
            <v>0</v>
          </cell>
          <cell r="BV296">
            <v>0</v>
          </cell>
          <cell r="BW296">
            <v>100000</v>
          </cell>
        </row>
        <row r="297">
          <cell r="C297" t="str">
            <v>C16610</v>
          </cell>
          <cell r="D297" t="str">
            <v>Đỗ Quốc Thái</v>
          </cell>
          <cell r="E297">
            <v>45762</v>
          </cell>
          <cell r="F297" t="str">
            <v>P8 - Sheeter</v>
          </cell>
          <cell r="G297" t="str">
            <v>FACTORY A</v>
          </cell>
          <cell r="H297" t="str">
            <v>New worker</v>
          </cell>
          <cell r="I297" t="str">
            <v/>
          </cell>
          <cell r="J297" t="str">
            <v/>
          </cell>
          <cell r="K297">
            <v>4694000</v>
          </cell>
          <cell r="L297">
            <v>0</v>
          </cell>
          <cell r="M297">
            <v>0</v>
          </cell>
          <cell r="N297">
            <v>0</v>
          </cell>
          <cell r="O297">
            <v>4694000</v>
          </cell>
          <cell r="P297">
            <v>13</v>
          </cell>
          <cell r="Q297">
            <v>2347000</v>
          </cell>
          <cell r="R297">
            <v>1</v>
          </cell>
          <cell r="S297">
            <v>180538</v>
          </cell>
          <cell r="T297">
            <v>12</v>
          </cell>
          <cell r="U297">
            <v>2166462</v>
          </cell>
          <cell r="V297">
            <v>180538.46153846153</v>
          </cell>
          <cell r="W297">
            <v>0</v>
          </cell>
          <cell r="X297">
            <v>0</v>
          </cell>
          <cell r="Y297">
            <v>2527538</v>
          </cell>
          <cell r="Z297">
            <v>0</v>
          </cell>
          <cell r="AA297">
            <v>0</v>
          </cell>
          <cell r="AB297">
            <v>108000</v>
          </cell>
          <cell r="AC297">
            <v>0</v>
          </cell>
          <cell r="AD297">
            <v>108000</v>
          </cell>
          <cell r="AE297">
            <v>269000</v>
          </cell>
          <cell r="AF297">
            <v>0</v>
          </cell>
          <cell r="AG297">
            <v>81000</v>
          </cell>
          <cell r="AH297">
            <v>205921</v>
          </cell>
          <cell r="AI297">
            <v>0</v>
          </cell>
          <cell r="AJ297">
            <v>0</v>
          </cell>
          <cell r="AK297">
            <v>4694000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3191459</v>
          </cell>
          <cell r="AR297">
            <v>4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135404</v>
          </cell>
          <cell r="AY297">
            <v>3326863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K297">
            <v>3326863</v>
          </cell>
          <cell r="BN297">
            <v>0</v>
          </cell>
          <cell r="BO297">
            <v>3381728.230769231</v>
          </cell>
          <cell r="BP297">
            <v>-7618271.769230769</v>
          </cell>
          <cell r="BQ297" t="str">
            <v>050357954722</v>
          </cell>
          <cell r="BR297" t="str">
            <v>Active</v>
          </cell>
          <cell r="BS297" t="str">
            <v>Male</v>
          </cell>
          <cell r="BT297" t="str">
            <v/>
          </cell>
          <cell r="BU297">
            <v>0</v>
          </cell>
          <cell r="BV297">
            <v>0</v>
          </cell>
          <cell r="BW297">
            <v>100000</v>
          </cell>
        </row>
        <row r="298">
          <cell r="C298" t="str">
            <v>C16123</v>
          </cell>
          <cell r="D298" t="str">
            <v>Quách Văn Hiền</v>
          </cell>
          <cell r="E298">
            <v>45528</v>
          </cell>
          <cell r="F298" t="str">
            <v>P8 - Slitter</v>
          </cell>
          <cell r="G298" t="str">
            <v>FACTORY A</v>
          </cell>
          <cell r="H298" t="str">
            <v>Auto Machine operator-C</v>
          </cell>
          <cell r="I298" t="str">
            <v/>
          </cell>
          <cell r="J298" t="str">
            <v/>
          </cell>
          <cell r="K298">
            <v>5274000</v>
          </cell>
          <cell r="L298">
            <v>700000</v>
          </cell>
          <cell r="M298">
            <v>0</v>
          </cell>
          <cell r="N298">
            <v>0</v>
          </cell>
          <cell r="O298">
            <v>5974000</v>
          </cell>
          <cell r="P298">
            <v>22.6</v>
          </cell>
          <cell r="Q298">
            <v>5192785</v>
          </cell>
          <cell r="R298">
            <v>3</v>
          </cell>
          <cell r="S298">
            <v>689308</v>
          </cell>
          <cell r="T298">
            <v>0.39999999999999858</v>
          </cell>
          <cell r="U298">
            <v>91908</v>
          </cell>
          <cell r="V298">
            <v>229769.2477876106</v>
          </cell>
          <cell r="W298">
            <v>0</v>
          </cell>
          <cell r="X298">
            <v>0</v>
          </cell>
          <cell r="Y298">
            <v>5882093</v>
          </cell>
          <cell r="Z298">
            <v>0</v>
          </cell>
          <cell r="AA298">
            <v>0</v>
          </cell>
          <cell r="AB298">
            <v>200000</v>
          </cell>
          <cell r="AC298">
            <v>0</v>
          </cell>
          <cell r="AD298">
            <v>200000</v>
          </cell>
          <cell r="AE298">
            <v>500000</v>
          </cell>
          <cell r="AF298">
            <v>0</v>
          </cell>
          <cell r="AG298">
            <v>300000</v>
          </cell>
          <cell r="AH298">
            <v>340843</v>
          </cell>
          <cell r="AI298">
            <v>0</v>
          </cell>
          <cell r="AJ298">
            <v>0</v>
          </cell>
          <cell r="AK298">
            <v>5473333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7222936</v>
          </cell>
          <cell r="AR298">
            <v>16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689308</v>
          </cell>
          <cell r="AY298">
            <v>7912244</v>
          </cell>
          <cell r="AZ298">
            <v>627270</v>
          </cell>
          <cell r="BA298">
            <v>44100</v>
          </cell>
          <cell r="BB298">
            <v>0</v>
          </cell>
          <cell r="BC298">
            <v>0</v>
          </cell>
          <cell r="BD298">
            <v>0</v>
          </cell>
          <cell r="BK298">
            <v>7240874</v>
          </cell>
          <cell r="BN298">
            <v>0</v>
          </cell>
          <cell r="BO298">
            <v>8082474.4955752213</v>
          </cell>
          <cell r="BP298">
            <v>-3544795.5044247787</v>
          </cell>
          <cell r="BQ298" t="str">
            <v>050058821966</v>
          </cell>
          <cell r="BR298" t="str">
            <v>Active</v>
          </cell>
          <cell r="BS298" t="str">
            <v>Male</v>
          </cell>
          <cell r="BT298" t="str">
            <v/>
          </cell>
          <cell r="BU298">
            <v>0</v>
          </cell>
          <cell r="BV298">
            <v>0</v>
          </cell>
          <cell r="BW298">
            <v>400000</v>
          </cell>
        </row>
        <row r="299">
          <cell r="C299" t="str">
            <v>C13358</v>
          </cell>
          <cell r="D299" t="str">
            <v>Phan Hồ Hải</v>
          </cell>
          <cell r="E299">
            <v>44257</v>
          </cell>
          <cell r="F299" t="str">
            <v>P5 -  Auto Paper lami Box</v>
          </cell>
          <cell r="G299" t="str">
            <v>FACTORY B</v>
          </cell>
          <cell r="H299" t="str">
            <v>Auto Machine Operator-C</v>
          </cell>
          <cell r="I299" t="str">
            <v/>
          </cell>
          <cell r="J299" t="str">
            <v/>
          </cell>
          <cell r="K299">
            <v>5931000</v>
          </cell>
          <cell r="L299">
            <v>1500000</v>
          </cell>
          <cell r="M299">
            <v>0</v>
          </cell>
          <cell r="N299">
            <v>0</v>
          </cell>
          <cell r="O299">
            <v>7431000</v>
          </cell>
          <cell r="P299">
            <v>23.8</v>
          </cell>
          <cell r="Q299">
            <v>6802223</v>
          </cell>
          <cell r="R299">
            <v>2</v>
          </cell>
          <cell r="S299">
            <v>571615</v>
          </cell>
          <cell r="T299">
            <v>0.19999999999999929</v>
          </cell>
          <cell r="U299">
            <v>57162</v>
          </cell>
          <cell r="V299">
            <v>285807.68907563022</v>
          </cell>
          <cell r="W299">
            <v>0</v>
          </cell>
          <cell r="X299">
            <v>0</v>
          </cell>
          <cell r="Y299">
            <v>7373838</v>
          </cell>
          <cell r="Z299">
            <v>0</v>
          </cell>
          <cell r="AA299">
            <v>0</v>
          </cell>
          <cell r="AB299">
            <v>200000</v>
          </cell>
          <cell r="AC299">
            <v>0</v>
          </cell>
          <cell r="AD299">
            <v>200000</v>
          </cell>
          <cell r="AE299">
            <v>500000</v>
          </cell>
          <cell r="AF299">
            <v>0</v>
          </cell>
          <cell r="AG299">
            <v>400000</v>
          </cell>
          <cell r="AH299">
            <v>190110</v>
          </cell>
          <cell r="AI299">
            <v>0</v>
          </cell>
          <cell r="AJ299">
            <v>0</v>
          </cell>
          <cell r="AK299">
            <v>7431000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8663948</v>
          </cell>
          <cell r="AR299">
            <v>20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1071779</v>
          </cell>
          <cell r="AY299">
            <v>9735727</v>
          </cell>
          <cell r="AZ299">
            <v>780255</v>
          </cell>
          <cell r="BA299">
            <v>44100</v>
          </cell>
          <cell r="BB299">
            <v>0</v>
          </cell>
          <cell r="BC299">
            <v>0</v>
          </cell>
          <cell r="BD299">
            <v>0</v>
          </cell>
          <cell r="BK299">
            <v>8911372</v>
          </cell>
          <cell r="BN299">
            <v>0</v>
          </cell>
          <cell r="BO299">
            <v>9478467.2226890754</v>
          </cell>
          <cell r="BP299">
            <v>-2301787.7773109246</v>
          </cell>
          <cell r="BQ299" t="str">
            <v>050126776729</v>
          </cell>
          <cell r="BR299" t="str">
            <v>Active</v>
          </cell>
          <cell r="BS299" t="str">
            <v>Male</v>
          </cell>
          <cell r="BT299" t="str">
            <v/>
          </cell>
          <cell r="BU299">
            <v>0</v>
          </cell>
          <cell r="BV299">
            <v>0</v>
          </cell>
          <cell r="BW299">
            <v>100000</v>
          </cell>
        </row>
        <row r="300">
          <cell r="C300" t="str">
            <v>C2287</v>
          </cell>
          <cell r="D300" t="str">
            <v>Trần Văn Dũng</v>
          </cell>
          <cell r="E300">
            <v>40233</v>
          </cell>
          <cell r="F300" t="str">
            <v>P5 -  Auto Paper lami Box</v>
          </cell>
          <cell r="G300" t="str">
            <v>FACTORY B</v>
          </cell>
          <cell r="H300" t="str">
            <v>Auto Machine leader-C</v>
          </cell>
          <cell r="I300" t="str">
            <v/>
          </cell>
          <cell r="J300" t="str">
            <v/>
          </cell>
          <cell r="K300">
            <v>5931000</v>
          </cell>
          <cell r="L300">
            <v>3500000</v>
          </cell>
          <cell r="M300">
            <v>0</v>
          </cell>
          <cell r="N300">
            <v>200000</v>
          </cell>
          <cell r="O300">
            <v>9631000</v>
          </cell>
          <cell r="P300">
            <v>23.8</v>
          </cell>
          <cell r="Q300">
            <v>8816069</v>
          </cell>
          <cell r="R300">
            <v>2</v>
          </cell>
          <cell r="S300">
            <v>740846</v>
          </cell>
          <cell r="T300">
            <v>0.19999999999999929</v>
          </cell>
          <cell r="U300">
            <v>74085</v>
          </cell>
          <cell r="V300">
            <v>370423.06722689077</v>
          </cell>
          <cell r="W300">
            <v>0</v>
          </cell>
          <cell r="X300">
            <v>0</v>
          </cell>
          <cell r="Y300">
            <v>9556915</v>
          </cell>
          <cell r="Z300">
            <v>0</v>
          </cell>
          <cell r="AA300">
            <v>0</v>
          </cell>
          <cell r="AB300">
            <v>200000</v>
          </cell>
          <cell r="AC300">
            <v>0</v>
          </cell>
          <cell r="AD300">
            <v>200000</v>
          </cell>
          <cell r="AE300">
            <v>500000</v>
          </cell>
          <cell r="AF300">
            <v>0</v>
          </cell>
          <cell r="AG300">
            <v>400000</v>
          </cell>
          <cell r="AH300">
            <v>532606</v>
          </cell>
          <cell r="AI300">
            <v>0</v>
          </cell>
          <cell r="AJ300">
            <v>0</v>
          </cell>
          <cell r="AK300">
            <v>9564333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11189521</v>
          </cell>
          <cell r="AR300">
            <v>20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1389087</v>
          </cell>
          <cell r="AY300">
            <v>12578608</v>
          </cell>
          <cell r="AZ300">
            <v>1011255</v>
          </cell>
          <cell r="BA300">
            <v>44100</v>
          </cell>
          <cell r="BB300">
            <v>10216</v>
          </cell>
          <cell r="BC300">
            <v>0</v>
          </cell>
          <cell r="BD300">
            <v>0</v>
          </cell>
          <cell r="BK300">
            <v>11513037</v>
          </cell>
          <cell r="BN300">
            <v>0</v>
          </cell>
          <cell r="BO300">
            <v>12215578.668067226</v>
          </cell>
          <cell r="BP300">
            <v>204323.66806722619</v>
          </cell>
          <cell r="BQ300" t="str">
            <v>050040819042</v>
          </cell>
          <cell r="BR300" t="str">
            <v>Active</v>
          </cell>
          <cell r="BS300" t="str">
            <v>Male</v>
          </cell>
          <cell r="BT300" t="str">
            <v/>
          </cell>
          <cell r="BU300">
            <v>0</v>
          </cell>
          <cell r="BV300">
            <v>0</v>
          </cell>
          <cell r="BW300">
            <v>100000</v>
          </cell>
        </row>
        <row r="301">
          <cell r="C301" t="str">
            <v>C7226</v>
          </cell>
          <cell r="D301" t="str">
            <v>Võ Minh Thủ</v>
          </cell>
          <cell r="E301">
            <v>43179</v>
          </cell>
          <cell r="F301" t="str">
            <v>P5 -  Auto Paper lami Box</v>
          </cell>
          <cell r="G301" t="str">
            <v>FACTORY B</v>
          </cell>
          <cell r="H301" t="str">
            <v>Auto Machine operator-C</v>
          </cell>
          <cell r="I301" t="str">
            <v/>
          </cell>
          <cell r="J301" t="str">
            <v/>
          </cell>
          <cell r="K301">
            <v>5931000</v>
          </cell>
          <cell r="L301">
            <v>2100000</v>
          </cell>
          <cell r="M301">
            <v>0</v>
          </cell>
          <cell r="N301">
            <v>500000</v>
          </cell>
          <cell r="O301">
            <v>8531000</v>
          </cell>
          <cell r="P301">
            <v>24</v>
          </cell>
          <cell r="Q301">
            <v>7874769</v>
          </cell>
          <cell r="R301">
            <v>2</v>
          </cell>
          <cell r="S301">
            <v>656231</v>
          </cell>
          <cell r="T301">
            <v>0</v>
          </cell>
          <cell r="U301">
            <v>0</v>
          </cell>
          <cell r="V301">
            <v>328115.375</v>
          </cell>
          <cell r="W301">
            <v>0</v>
          </cell>
          <cell r="X301">
            <v>0</v>
          </cell>
          <cell r="Y301">
            <v>8531000</v>
          </cell>
          <cell r="Z301">
            <v>0</v>
          </cell>
          <cell r="AA301">
            <v>0</v>
          </cell>
          <cell r="AB301">
            <v>200000</v>
          </cell>
          <cell r="AC301">
            <v>0</v>
          </cell>
          <cell r="AD301">
            <v>200000</v>
          </cell>
          <cell r="AE301">
            <v>500000</v>
          </cell>
          <cell r="AF301">
            <v>0</v>
          </cell>
          <cell r="AG301">
            <v>400000</v>
          </cell>
          <cell r="AH301">
            <v>483317</v>
          </cell>
          <cell r="AI301">
            <v>0</v>
          </cell>
          <cell r="AJ301">
            <v>0</v>
          </cell>
          <cell r="AK301">
            <v>8531000</v>
          </cell>
          <cell r="AL301">
            <v>100000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10214317</v>
          </cell>
          <cell r="AR301">
            <v>20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1230433</v>
          </cell>
          <cell r="AY301">
            <v>11444750</v>
          </cell>
          <cell r="AZ301">
            <v>895755</v>
          </cell>
          <cell r="BA301">
            <v>44100</v>
          </cell>
          <cell r="BB301">
            <v>0</v>
          </cell>
          <cell r="BC301">
            <v>0</v>
          </cell>
          <cell r="BD301">
            <v>0</v>
          </cell>
          <cell r="BK301">
            <v>10504895</v>
          </cell>
          <cell r="BN301">
            <v>0</v>
          </cell>
          <cell r="BO301">
            <v>11134605.4375</v>
          </cell>
          <cell r="BP301">
            <v>-761149.5625</v>
          </cell>
          <cell r="BQ301" t="str">
            <v>050040902543</v>
          </cell>
          <cell r="BR301" t="str">
            <v>Active</v>
          </cell>
          <cell r="BS301" t="str">
            <v>Male</v>
          </cell>
          <cell r="BT301" t="str">
            <v/>
          </cell>
          <cell r="BU301">
            <v>0</v>
          </cell>
          <cell r="BV301">
            <v>0</v>
          </cell>
          <cell r="BW301">
            <v>100000</v>
          </cell>
        </row>
        <row r="302">
          <cell r="C302" t="str">
            <v>C7344</v>
          </cell>
          <cell r="D302" t="str">
            <v>Lê Văn Mạnh</v>
          </cell>
          <cell r="E302">
            <v>43265</v>
          </cell>
          <cell r="F302" t="str">
            <v>P5 -  Auto Paper lami Box</v>
          </cell>
          <cell r="G302" t="str">
            <v>FACTORY B</v>
          </cell>
          <cell r="H302" t="str">
            <v>Auto machine operator-C</v>
          </cell>
          <cell r="I302" t="str">
            <v/>
          </cell>
          <cell r="J302" t="str">
            <v/>
          </cell>
          <cell r="K302">
            <v>5931000</v>
          </cell>
          <cell r="L302">
            <v>1500000</v>
          </cell>
          <cell r="M302">
            <v>0</v>
          </cell>
          <cell r="N302">
            <v>0</v>
          </cell>
          <cell r="O302">
            <v>7431000</v>
          </cell>
          <cell r="P302">
            <v>24</v>
          </cell>
          <cell r="Q302">
            <v>6859385</v>
          </cell>
          <cell r="R302">
            <v>2</v>
          </cell>
          <cell r="S302">
            <v>571615</v>
          </cell>
          <cell r="T302">
            <v>0</v>
          </cell>
          <cell r="U302">
            <v>0</v>
          </cell>
          <cell r="V302">
            <v>285807.70833333331</v>
          </cell>
          <cell r="W302">
            <v>0</v>
          </cell>
          <cell r="X302">
            <v>0</v>
          </cell>
          <cell r="Y302">
            <v>7431000</v>
          </cell>
          <cell r="Z302">
            <v>0</v>
          </cell>
          <cell r="AA302">
            <v>0</v>
          </cell>
          <cell r="AB302">
            <v>200000</v>
          </cell>
          <cell r="AC302">
            <v>0</v>
          </cell>
          <cell r="AD302">
            <v>200000</v>
          </cell>
          <cell r="AE302">
            <v>500000</v>
          </cell>
          <cell r="AF302">
            <v>0</v>
          </cell>
          <cell r="AG302">
            <v>400000</v>
          </cell>
          <cell r="AH302">
            <v>190110</v>
          </cell>
          <cell r="AI302">
            <v>0</v>
          </cell>
          <cell r="AJ302">
            <v>0</v>
          </cell>
          <cell r="AK302">
            <v>7431000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8721110</v>
          </cell>
          <cell r="AR302">
            <v>20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1071779</v>
          </cell>
          <cell r="AY302">
            <v>9792889</v>
          </cell>
          <cell r="AZ302">
            <v>780255</v>
          </cell>
          <cell r="BA302">
            <v>44100</v>
          </cell>
          <cell r="BB302">
            <v>0</v>
          </cell>
          <cell r="BC302">
            <v>0</v>
          </cell>
          <cell r="BD302">
            <v>0</v>
          </cell>
          <cell r="BK302">
            <v>8968534</v>
          </cell>
          <cell r="BN302">
            <v>0</v>
          </cell>
          <cell r="BO302">
            <v>9535629.270833334</v>
          </cell>
          <cell r="BP302">
            <v>-2244625.729166666</v>
          </cell>
          <cell r="BQ302" t="str">
            <v>050092771250</v>
          </cell>
          <cell r="BR302" t="str">
            <v>Active</v>
          </cell>
          <cell r="BS302" t="str">
            <v>Male</v>
          </cell>
          <cell r="BT302" t="str">
            <v/>
          </cell>
          <cell r="BU302">
            <v>0</v>
          </cell>
          <cell r="BV302">
            <v>0</v>
          </cell>
          <cell r="BW302">
            <v>100000</v>
          </cell>
        </row>
        <row r="303">
          <cell r="C303" t="str">
            <v>C13934</v>
          </cell>
          <cell r="D303" t="str">
            <v>Mai Đình Toàn</v>
          </cell>
          <cell r="E303">
            <v>44302</v>
          </cell>
          <cell r="F303" t="str">
            <v>P5 - Auto HS Bag</v>
          </cell>
          <cell r="G303" t="str">
            <v>FACTORY B</v>
          </cell>
          <cell r="H303" t="str">
            <v>Auto Machine operator-C</v>
          </cell>
          <cell r="I303" t="str">
            <v/>
          </cell>
          <cell r="J303" t="str">
            <v/>
          </cell>
          <cell r="K303">
            <v>5931000</v>
          </cell>
          <cell r="L303">
            <v>1800000</v>
          </cell>
          <cell r="M303">
            <v>0</v>
          </cell>
          <cell r="N303">
            <v>0</v>
          </cell>
          <cell r="O303">
            <v>7731000</v>
          </cell>
          <cell r="P303">
            <v>24</v>
          </cell>
          <cell r="Q303">
            <v>7136308</v>
          </cell>
          <cell r="R303">
            <v>2</v>
          </cell>
          <cell r="S303">
            <v>594692</v>
          </cell>
          <cell r="T303">
            <v>0</v>
          </cell>
          <cell r="U303">
            <v>0</v>
          </cell>
          <cell r="V303">
            <v>297346.16666666669</v>
          </cell>
          <cell r="W303">
            <v>39</v>
          </cell>
          <cell r="X303">
            <v>434869</v>
          </cell>
          <cell r="Y303">
            <v>8165869</v>
          </cell>
          <cell r="Z303">
            <v>0</v>
          </cell>
          <cell r="AA303">
            <v>180000</v>
          </cell>
          <cell r="AB303">
            <v>200000</v>
          </cell>
          <cell r="AC303">
            <v>0</v>
          </cell>
          <cell r="AD303">
            <v>380000</v>
          </cell>
          <cell r="AE303">
            <v>500000</v>
          </cell>
          <cell r="AF303">
            <v>0</v>
          </cell>
          <cell r="AG303">
            <v>400000</v>
          </cell>
          <cell r="AH303">
            <v>438734</v>
          </cell>
          <cell r="AI303">
            <v>0</v>
          </cell>
          <cell r="AJ303">
            <v>0</v>
          </cell>
          <cell r="AK303">
            <v>7481000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9884603</v>
          </cell>
          <cell r="AR303">
            <v>16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892039</v>
          </cell>
          <cell r="AY303">
            <v>10776642</v>
          </cell>
          <cell r="AZ303">
            <v>811755</v>
          </cell>
          <cell r="BA303">
            <v>44100</v>
          </cell>
          <cell r="BB303">
            <v>0</v>
          </cell>
          <cell r="BC303">
            <v>0</v>
          </cell>
          <cell r="BD303">
            <v>0</v>
          </cell>
          <cell r="BK303">
            <v>9920787</v>
          </cell>
          <cell r="BN303">
            <v>0</v>
          </cell>
          <cell r="BO303">
            <v>10144426.333333334</v>
          </cell>
          <cell r="BP303">
            <v>-1667328.666666666</v>
          </cell>
          <cell r="BQ303" t="str">
            <v>050054953930</v>
          </cell>
          <cell r="BR303" t="str">
            <v>Active</v>
          </cell>
          <cell r="BS303" t="str">
            <v>Male</v>
          </cell>
          <cell r="BT303" t="str">
            <v/>
          </cell>
          <cell r="BU303">
            <v>0</v>
          </cell>
          <cell r="BV303">
            <v>0</v>
          </cell>
          <cell r="BW303">
            <v>100000</v>
          </cell>
        </row>
        <row r="304">
          <cell r="C304" t="str">
            <v>C14085</v>
          </cell>
          <cell r="D304" t="str">
            <v>Đỗ Minh Trí</v>
          </cell>
          <cell r="E304">
            <v>44323</v>
          </cell>
          <cell r="F304" t="str">
            <v>P5 - Auto HS Bag</v>
          </cell>
          <cell r="G304" t="str">
            <v>FACTORY B</v>
          </cell>
          <cell r="H304" t="str">
            <v>Auto Machine operator-B</v>
          </cell>
          <cell r="I304" t="str">
            <v/>
          </cell>
          <cell r="J304" t="str">
            <v/>
          </cell>
          <cell r="K304">
            <v>5931000</v>
          </cell>
          <cell r="L304">
            <v>1300000</v>
          </cell>
          <cell r="M304">
            <v>0</v>
          </cell>
          <cell r="N304">
            <v>0</v>
          </cell>
          <cell r="O304">
            <v>7231000</v>
          </cell>
          <cell r="P304">
            <v>24</v>
          </cell>
          <cell r="Q304">
            <v>6674769</v>
          </cell>
          <cell r="R304">
            <v>2</v>
          </cell>
          <cell r="S304">
            <v>556231</v>
          </cell>
          <cell r="T304">
            <v>0</v>
          </cell>
          <cell r="U304">
            <v>0</v>
          </cell>
          <cell r="V304">
            <v>278115.375</v>
          </cell>
          <cell r="W304">
            <v>58.5</v>
          </cell>
          <cell r="X304">
            <v>610116</v>
          </cell>
          <cell r="Y304">
            <v>7841116</v>
          </cell>
          <cell r="Z304">
            <v>0</v>
          </cell>
          <cell r="AA304">
            <v>270000</v>
          </cell>
          <cell r="AB304">
            <v>200000</v>
          </cell>
          <cell r="AC304">
            <v>0</v>
          </cell>
          <cell r="AD304">
            <v>470000</v>
          </cell>
          <cell r="AE304">
            <v>500000</v>
          </cell>
          <cell r="AF304">
            <v>0</v>
          </cell>
          <cell r="AG304">
            <v>400000</v>
          </cell>
          <cell r="AH304">
            <v>166830</v>
          </cell>
          <cell r="AI304">
            <v>0</v>
          </cell>
          <cell r="AJ304">
            <v>0</v>
          </cell>
          <cell r="AK304">
            <v>6964333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9377946</v>
          </cell>
          <cell r="AR304">
            <v>16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834346</v>
          </cell>
          <cell r="AY304">
            <v>10212292</v>
          </cell>
          <cell r="AZ304">
            <v>759255</v>
          </cell>
          <cell r="BA304">
            <v>44100</v>
          </cell>
          <cell r="BB304">
            <v>0</v>
          </cell>
          <cell r="BC304">
            <v>0</v>
          </cell>
          <cell r="BD304">
            <v>0</v>
          </cell>
          <cell r="BK304">
            <v>9408937</v>
          </cell>
          <cell r="BN304">
            <v>0</v>
          </cell>
          <cell r="BO304">
            <v>9424060.75</v>
          </cell>
          <cell r="BP304">
            <v>-2335194.25</v>
          </cell>
          <cell r="BQ304" t="str">
            <v>050127733225</v>
          </cell>
          <cell r="BR304" t="str">
            <v>Active</v>
          </cell>
          <cell r="BS304" t="str">
            <v>Male</v>
          </cell>
          <cell r="BT304" t="str">
            <v/>
          </cell>
          <cell r="BU304">
            <v>0</v>
          </cell>
          <cell r="BV304">
            <v>0</v>
          </cell>
          <cell r="BW304">
            <v>100000</v>
          </cell>
        </row>
        <row r="305">
          <cell r="C305" t="str">
            <v>C14556</v>
          </cell>
          <cell r="D305" t="str">
            <v>Lê Thanh Hải</v>
          </cell>
          <cell r="E305">
            <v>44613</v>
          </cell>
          <cell r="F305" t="str">
            <v>P5 - Auto HS Bag</v>
          </cell>
          <cell r="G305" t="str">
            <v>FACTORY B</v>
          </cell>
          <cell r="H305" t="str">
            <v>Auto Machine operator-C</v>
          </cell>
          <cell r="I305" t="str">
            <v/>
          </cell>
          <cell r="J305" t="str">
            <v/>
          </cell>
          <cell r="K305">
            <v>5931000</v>
          </cell>
          <cell r="L305">
            <v>1500000</v>
          </cell>
          <cell r="M305">
            <v>0</v>
          </cell>
          <cell r="N305">
            <v>0</v>
          </cell>
          <cell r="O305">
            <v>7431000</v>
          </cell>
          <cell r="P305">
            <v>23</v>
          </cell>
          <cell r="Q305">
            <v>6573577</v>
          </cell>
          <cell r="R305">
            <v>3</v>
          </cell>
          <cell r="S305">
            <v>857423</v>
          </cell>
          <cell r="T305">
            <v>0</v>
          </cell>
          <cell r="U305">
            <v>0</v>
          </cell>
          <cell r="V305">
            <v>285807.69565217389</v>
          </cell>
          <cell r="W305">
            <v>32.5</v>
          </cell>
          <cell r="X305">
            <v>348328</v>
          </cell>
          <cell r="Y305">
            <v>7779328</v>
          </cell>
          <cell r="Z305">
            <v>0</v>
          </cell>
          <cell r="AA305">
            <v>150000</v>
          </cell>
          <cell r="AB305">
            <v>200000</v>
          </cell>
          <cell r="AC305">
            <v>0</v>
          </cell>
          <cell r="AD305">
            <v>350000</v>
          </cell>
          <cell r="AE305">
            <v>500000</v>
          </cell>
          <cell r="AF305">
            <v>0</v>
          </cell>
          <cell r="AG305">
            <v>400000</v>
          </cell>
          <cell r="AH305">
            <v>401881</v>
          </cell>
          <cell r="AI305">
            <v>0</v>
          </cell>
          <cell r="AJ305">
            <v>0</v>
          </cell>
          <cell r="AK305">
            <v>7353667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9431209</v>
          </cell>
          <cell r="AR305">
            <v>16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857423</v>
          </cell>
          <cell r="AY305">
            <v>10288632</v>
          </cell>
          <cell r="AZ305">
            <v>780255</v>
          </cell>
          <cell r="BA305">
            <v>44100</v>
          </cell>
          <cell r="BB305">
            <v>0</v>
          </cell>
          <cell r="BC305">
            <v>0</v>
          </cell>
          <cell r="BD305">
            <v>0</v>
          </cell>
          <cell r="BK305">
            <v>9464277</v>
          </cell>
          <cell r="BN305">
            <v>0</v>
          </cell>
          <cell r="BO305">
            <v>9754496.3913043477</v>
          </cell>
          <cell r="BP305">
            <v>-2025758.6086956523</v>
          </cell>
          <cell r="BQ305" t="str">
            <v>050112250287</v>
          </cell>
          <cell r="BR305" t="str">
            <v>Active</v>
          </cell>
          <cell r="BS305" t="str">
            <v>Male</v>
          </cell>
          <cell r="BT305" t="str">
            <v/>
          </cell>
          <cell r="BU305">
            <v>0</v>
          </cell>
          <cell r="BV305">
            <v>0</v>
          </cell>
          <cell r="BW305">
            <v>100000</v>
          </cell>
        </row>
        <row r="306">
          <cell r="C306" t="str">
            <v>C15876</v>
          </cell>
          <cell r="D306" t="str">
            <v>Nguyễn Lê Lai</v>
          </cell>
          <cell r="E306">
            <v>45405</v>
          </cell>
          <cell r="F306" t="str">
            <v>P5 - Auto HS Bag</v>
          </cell>
          <cell r="G306" t="str">
            <v>FACTORY B</v>
          </cell>
          <cell r="H306" t="str">
            <v>Auto Machine sub-operator-B</v>
          </cell>
          <cell r="I306" t="str">
            <v/>
          </cell>
          <cell r="J306" t="str">
            <v/>
          </cell>
          <cell r="K306">
            <v>5274000</v>
          </cell>
          <cell r="L306">
            <v>600000</v>
          </cell>
          <cell r="M306">
            <v>0</v>
          </cell>
          <cell r="N306">
            <v>0</v>
          </cell>
          <cell r="O306">
            <v>5874000</v>
          </cell>
          <cell r="P306">
            <v>24</v>
          </cell>
          <cell r="Q306">
            <v>5422154</v>
          </cell>
          <cell r="R306">
            <v>2</v>
          </cell>
          <cell r="S306">
            <v>451846</v>
          </cell>
          <cell r="T306">
            <v>0</v>
          </cell>
          <cell r="U306">
            <v>0</v>
          </cell>
          <cell r="V306">
            <v>225923.08333333334</v>
          </cell>
          <cell r="W306">
            <v>65</v>
          </cell>
          <cell r="X306">
            <v>550688</v>
          </cell>
          <cell r="Y306">
            <v>6424688</v>
          </cell>
          <cell r="Z306">
            <v>0</v>
          </cell>
          <cell r="AA306">
            <v>300000</v>
          </cell>
          <cell r="AB306">
            <v>200000</v>
          </cell>
          <cell r="AC306">
            <v>0</v>
          </cell>
          <cell r="AD306">
            <v>500000</v>
          </cell>
          <cell r="AE306">
            <v>500000</v>
          </cell>
          <cell r="AF306">
            <v>0</v>
          </cell>
          <cell r="AG306">
            <v>400000</v>
          </cell>
          <cell r="AH306">
            <v>116143</v>
          </cell>
          <cell r="AI306">
            <v>0</v>
          </cell>
          <cell r="AJ306">
            <v>0</v>
          </cell>
          <cell r="AK306">
            <v>5874000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7940831</v>
          </cell>
          <cell r="AR306">
            <v>8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338885</v>
          </cell>
          <cell r="AY306">
            <v>8279716</v>
          </cell>
          <cell r="AZ306">
            <v>616770</v>
          </cell>
          <cell r="BA306">
            <v>44100</v>
          </cell>
          <cell r="BB306">
            <v>0</v>
          </cell>
          <cell r="BC306">
            <v>0</v>
          </cell>
          <cell r="BD306">
            <v>0</v>
          </cell>
          <cell r="BK306">
            <v>7618846</v>
          </cell>
          <cell r="BN306">
            <v>0</v>
          </cell>
          <cell r="BO306">
            <v>7716066.083333333</v>
          </cell>
          <cell r="BP306">
            <v>-3900703.916666667</v>
          </cell>
          <cell r="BQ306" t="str">
            <v>050144011039</v>
          </cell>
          <cell r="BR306" t="str">
            <v>Active</v>
          </cell>
          <cell r="BS306" t="str">
            <v>Male</v>
          </cell>
          <cell r="BT306" t="str">
            <v/>
          </cell>
          <cell r="BU306">
            <v>0</v>
          </cell>
          <cell r="BV306">
            <v>0</v>
          </cell>
          <cell r="BW306">
            <v>100000</v>
          </cell>
        </row>
        <row r="307">
          <cell r="C307" t="str">
            <v>C15948</v>
          </cell>
          <cell r="D307" t="str">
            <v>Nguyễn Thanh Tuấn</v>
          </cell>
          <cell r="E307">
            <v>45435</v>
          </cell>
          <cell r="F307" t="str">
            <v>P5 - Auto HS Bag</v>
          </cell>
          <cell r="G307" t="str">
            <v>FACTORY B</v>
          </cell>
          <cell r="H307" t="str">
            <v>Auto Machine operator-C</v>
          </cell>
          <cell r="I307" t="str">
            <v/>
          </cell>
          <cell r="J307" t="str">
            <v/>
          </cell>
          <cell r="K307">
            <v>5274000</v>
          </cell>
          <cell r="L307">
            <v>700000</v>
          </cell>
          <cell r="M307">
            <v>0</v>
          </cell>
          <cell r="N307">
            <v>0</v>
          </cell>
          <cell r="O307">
            <v>5974000</v>
          </cell>
          <cell r="P307">
            <v>24</v>
          </cell>
          <cell r="Q307">
            <v>5514462</v>
          </cell>
          <cell r="R307">
            <v>2</v>
          </cell>
          <cell r="S307">
            <v>459538</v>
          </cell>
          <cell r="T307">
            <v>0</v>
          </cell>
          <cell r="U307">
            <v>0</v>
          </cell>
          <cell r="V307">
            <v>229769.25</v>
          </cell>
          <cell r="W307">
            <v>32.5</v>
          </cell>
          <cell r="X307">
            <v>280031</v>
          </cell>
          <cell r="Y307">
            <v>6254031</v>
          </cell>
          <cell r="Z307">
            <v>0</v>
          </cell>
          <cell r="AA307">
            <v>150000</v>
          </cell>
          <cell r="AB307">
            <v>200000</v>
          </cell>
          <cell r="AC307">
            <v>0</v>
          </cell>
          <cell r="AD307">
            <v>350000</v>
          </cell>
          <cell r="AE307">
            <v>500000</v>
          </cell>
          <cell r="AF307">
            <v>0</v>
          </cell>
          <cell r="AG307">
            <v>400000</v>
          </cell>
          <cell r="AH307">
            <v>295293</v>
          </cell>
          <cell r="AI307">
            <v>0</v>
          </cell>
          <cell r="AJ307">
            <v>0</v>
          </cell>
          <cell r="AK307">
            <v>5932167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7799324</v>
          </cell>
          <cell r="AR307">
            <v>16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689308</v>
          </cell>
          <cell r="AY307">
            <v>8488632</v>
          </cell>
          <cell r="AZ307">
            <v>627270</v>
          </cell>
          <cell r="BA307">
            <v>44100</v>
          </cell>
          <cell r="BB307">
            <v>0</v>
          </cell>
          <cell r="BC307">
            <v>0</v>
          </cell>
          <cell r="BD307">
            <v>0</v>
          </cell>
          <cell r="BK307">
            <v>7817262</v>
          </cell>
          <cell r="BN307">
            <v>0</v>
          </cell>
          <cell r="BO307">
            <v>8078831.5</v>
          </cell>
          <cell r="BP307">
            <v>-3548438.5</v>
          </cell>
          <cell r="BQ307" t="str">
            <v>050117955912</v>
          </cell>
          <cell r="BR307" t="str">
            <v>Active</v>
          </cell>
          <cell r="BS307" t="str">
            <v>Male</v>
          </cell>
          <cell r="BT307" t="str">
            <v/>
          </cell>
          <cell r="BU307">
            <v>0</v>
          </cell>
          <cell r="BV307">
            <v>0</v>
          </cell>
          <cell r="BW307">
            <v>100000</v>
          </cell>
        </row>
        <row r="308">
          <cell r="C308" t="str">
            <v>C16091</v>
          </cell>
          <cell r="D308" t="str">
            <v>Lâm Văn Xom</v>
          </cell>
          <cell r="E308">
            <v>45516</v>
          </cell>
          <cell r="F308" t="str">
            <v>P5 - Auto HS Bag</v>
          </cell>
          <cell r="G308" t="str">
            <v>FACTORY B</v>
          </cell>
          <cell r="H308" t="str">
            <v>Auto Machine assistant-B</v>
          </cell>
          <cell r="I308" t="str">
            <v/>
          </cell>
          <cell r="J308" t="str">
            <v/>
          </cell>
          <cell r="K308">
            <v>5274000</v>
          </cell>
          <cell r="L308">
            <v>400000</v>
          </cell>
          <cell r="M308">
            <v>0</v>
          </cell>
          <cell r="N308">
            <v>0</v>
          </cell>
          <cell r="O308">
            <v>5674000</v>
          </cell>
          <cell r="P308">
            <v>24</v>
          </cell>
          <cell r="Q308">
            <v>5237538</v>
          </cell>
          <cell r="R308">
            <v>2</v>
          </cell>
          <cell r="S308">
            <v>436462</v>
          </cell>
          <cell r="T308">
            <v>0</v>
          </cell>
          <cell r="U308">
            <v>0</v>
          </cell>
          <cell r="V308">
            <v>218230.75</v>
          </cell>
          <cell r="W308">
            <v>32.5</v>
          </cell>
          <cell r="X308">
            <v>265969</v>
          </cell>
          <cell r="Y308">
            <v>5939969</v>
          </cell>
          <cell r="Z308">
            <v>0</v>
          </cell>
          <cell r="AA308">
            <v>150000</v>
          </cell>
          <cell r="AB308">
            <v>200000</v>
          </cell>
          <cell r="AC308">
            <v>0</v>
          </cell>
          <cell r="AD308">
            <v>350000</v>
          </cell>
          <cell r="AE308">
            <v>500000</v>
          </cell>
          <cell r="AF308">
            <v>0</v>
          </cell>
          <cell r="AG308">
            <v>400000</v>
          </cell>
          <cell r="AH308">
            <v>350375</v>
          </cell>
          <cell r="AI308">
            <v>0</v>
          </cell>
          <cell r="AJ308">
            <v>0</v>
          </cell>
          <cell r="AK308">
            <v>5548500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7540344</v>
          </cell>
          <cell r="AR308">
            <v>16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654692</v>
          </cell>
          <cell r="AY308">
            <v>8195036</v>
          </cell>
          <cell r="AZ308">
            <v>595770</v>
          </cell>
          <cell r="BA308">
            <v>44100</v>
          </cell>
          <cell r="BB308">
            <v>0</v>
          </cell>
          <cell r="BC308">
            <v>0</v>
          </cell>
          <cell r="BD308">
            <v>0</v>
          </cell>
          <cell r="BK308">
            <v>7555166</v>
          </cell>
          <cell r="BN308">
            <v>0</v>
          </cell>
          <cell r="BO308">
            <v>7810836.5</v>
          </cell>
          <cell r="BP308">
            <v>-3784933.5</v>
          </cell>
          <cell r="BQ308" t="str">
            <v>0834289556</v>
          </cell>
          <cell r="BR308" t="str">
            <v>Active</v>
          </cell>
          <cell r="BS308" t="str">
            <v>Male</v>
          </cell>
          <cell r="BT308" t="str">
            <v/>
          </cell>
          <cell r="BU308">
            <v>0</v>
          </cell>
          <cell r="BV308">
            <v>0</v>
          </cell>
          <cell r="BW308">
            <v>100000</v>
          </cell>
        </row>
        <row r="309">
          <cell r="C309" t="str">
            <v>C16152</v>
          </cell>
          <cell r="D309" t="str">
            <v>Nguyễn Thanh Tâm</v>
          </cell>
          <cell r="E309">
            <v>45542</v>
          </cell>
          <cell r="F309" t="str">
            <v>P5 - Auto HS Bag</v>
          </cell>
          <cell r="G309" t="str">
            <v>FACTORY B</v>
          </cell>
          <cell r="H309" t="str">
            <v>Auto Machine assistant-B</v>
          </cell>
          <cell r="I309" t="str">
            <v/>
          </cell>
          <cell r="J309" t="str">
            <v/>
          </cell>
          <cell r="K309">
            <v>5274000</v>
          </cell>
          <cell r="L309">
            <v>400000</v>
          </cell>
          <cell r="M309">
            <v>0</v>
          </cell>
          <cell r="N309">
            <v>0</v>
          </cell>
          <cell r="O309">
            <v>5674000</v>
          </cell>
          <cell r="P309">
            <v>22.5</v>
          </cell>
          <cell r="Q309">
            <v>4910192</v>
          </cell>
          <cell r="R309">
            <v>3</v>
          </cell>
          <cell r="S309">
            <v>654692</v>
          </cell>
          <cell r="T309">
            <v>0.5</v>
          </cell>
          <cell r="U309">
            <v>109115</v>
          </cell>
          <cell r="V309">
            <v>218230.75555555554</v>
          </cell>
          <cell r="W309">
            <v>58</v>
          </cell>
          <cell r="X309">
            <v>474652</v>
          </cell>
          <cell r="Y309">
            <v>6039536</v>
          </cell>
          <cell r="Z309">
            <v>0</v>
          </cell>
          <cell r="AA309">
            <v>270000</v>
          </cell>
          <cell r="AB309">
            <v>200000</v>
          </cell>
          <cell r="AC309">
            <v>0</v>
          </cell>
          <cell r="AD309">
            <v>470000</v>
          </cell>
          <cell r="AE309">
            <v>500000</v>
          </cell>
          <cell r="AF309">
            <v>0</v>
          </cell>
          <cell r="AG309">
            <v>400000</v>
          </cell>
          <cell r="AH309">
            <v>171437</v>
          </cell>
          <cell r="AI309">
            <v>0</v>
          </cell>
          <cell r="AJ309">
            <v>0</v>
          </cell>
          <cell r="AK309">
            <v>5506667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7580973</v>
          </cell>
          <cell r="AR309">
            <v>16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654692</v>
          </cell>
          <cell r="AY309">
            <v>8235665</v>
          </cell>
          <cell r="AZ309">
            <v>595770</v>
          </cell>
          <cell r="BA309">
            <v>44100</v>
          </cell>
          <cell r="BB309">
            <v>0</v>
          </cell>
          <cell r="BC309">
            <v>0</v>
          </cell>
          <cell r="BD309">
            <v>0</v>
          </cell>
          <cell r="BK309">
            <v>7595795</v>
          </cell>
          <cell r="BN309">
            <v>0</v>
          </cell>
          <cell r="BO309">
            <v>7642782.5111111114</v>
          </cell>
          <cell r="BP309">
            <v>-3952987.4888888886</v>
          </cell>
          <cell r="BQ309" t="str">
            <v>050155273221</v>
          </cell>
          <cell r="BR309" t="str">
            <v>Active</v>
          </cell>
          <cell r="BS309" t="str">
            <v>Male</v>
          </cell>
          <cell r="BT309" t="str">
            <v/>
          </cell>
          <cell r="BU309">
            <v>0</v>
          </cell>
          <cell r="BV309">
            <v>0</v>
          </cell>
          <cell r="BW309">
            <v>100000</v>
          </cell>
        </row>
        <row r="310">
          <cell r="C310" t="str">
            <v>C16418</v>
          </cell>
          <cell r="D310" t="str">
            <v>Phan Minh Thành</v>
          </cell>
          <cell r="E310">
            <v>45696</v>
          </cell>
          <cell r="F310" t="str">
            <v>P5 - Auto HS Bag</v>
          </cell>
          <cell r="G310" t="str">
            <v>FACTORY B</v>
          </cell>
          <cell r="H310" t="str">
            <v>Auto Machine assistant-B</v>
          </cell>
          <cell r="I310" t="str">
            <v/>
          </cell>
          <cell r="J310" t="str">
            <v/>
          </cell>
          <cell r="K310">
            <v>5023000</v>
          </cell>
          <cell r="L310">
            <v>400000</v>
          </cell>
          <cell r="M310">
            <v>0</v>
          </cell>
          <cell r="N310">
            <v>0</v>
          </cell>
          <cell r="O310">
            <v>5423000</v>
          </cell>
          <cell r="P310">
            <v>23.9</v>
          </cell>
          <cell r="Q310">
            <v>4984988</v>
          </cell>
          <cell r="R310">
            <v>2</v>
          </cell>
          <cell r="S310">
            <v>417154</v>
          </cell>
          <cell r="T310">
            <v>0.10000000000000142</v>
          </cell>
          <cell r="U310">
            <v>20858</v>
          </cell>
          <cell r="V310">
            <v>208576.9037656904</v>
          </cell>
          <cell r="W310">
            <v>39</v>
          </cell>
          <cell r="X310">
            <v>305044</v>
          </cell>
          <cell r="Y310">
            <v>5707186</v>
          </cell>
          <cell r="Z310">
            <v>0</v>
          </cell>
          <cell r="AA310">
            <v>180000</v>
          </cell>
          <cell r="AB310">
            <v>200000</v>
          </cell>
          <cell r="AC310">
            <v>0</v>
          </cell>
          <cell r="AD310">
            <v>380000</v>
          </cell>
          <cell r="AE310">
            <v>500000</v>
          </cell>
          <cell r="AF310">
            <v>0</v>
          </cell>
          <cell r="AG310">
            <v>400000</v>
          </cell>
          <cell r="AH310">
            <v>155154</v>
          </cell>
          <cell r="AI310">
            <v>0</v>
          </cell>
          <cell r="AJ310">
            <v>0</v>
          </cell>
          <cell r="AK310">
            <v>5180000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7142340</v>
          </cell>
          <cell r="AR310">
            <v>16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625731</v>
          </cell>
          <cell r="AY310">
            <v>7768071</v>
          </cell>
          <cell r="AZ310">
            <v>569415</v>
          </cell>
          <cell r="BA310">
            <v>44100</v>
          </cell>
          <cell r="BB310">
            <v>0</v>
          </cell>
          <cell r="BC310">
            <v>0</v>
          </cell>
          <cell r="BD310">
            <v>0</v>
          </cell>
          <cell r="BK310">
            <v>7154556</v>
          </cell>
          <cell r="BN310">
            <v>0</v>
          </cell>
          <cell r="BO310">
            <v>7354449.807531381</v>
          </cell>
          <cell r="BP310">
            <v>-4214965.192468619</v>
          </cell>
          <cell r="BQ310" t="str">
            <v>050106514132</v>
          </cell>
          <cell r="BR310" t="str">
            <v>Active</v>
          </cell>
          <cell r="BS310" t="str">
            <v>Male</v>
          </cell>
          <cell r="BT310" t="str">
            <v/>
          </cell>
          <cell r="BU310">
            <v>0</v>
          </cell>
          <cell r="BV310">
            <v>0</v>
          </cell>
          <cell r="BW310">
            <v>100000</v>
          </cell>
        </row>
        <row r="311">
          <cell r="C311" t="str">
            <v>C16427</v>
          </cell>
          <cell r="D311" t="str">
            <v>Lê Tiến Phúc</v>
          </cell>
          <cell r="E311">
            <v>45701</v>
          </cell>
          <cell r="F311" t="str">
            <v>P5 - Auto HS Bag</v>
          </cell>
          <cell r="G311" t="str">
            <v>FACTORY B</v>
          </cell>
          <cell r="H311" t="str">
            <v>Auto Machine assistant-B</v>
          </cell>
          <cell r="I311" t="str">
            <v/>
          </cell>
          <cell r="J311" t="str">
            <v/>
          </cell>
          <cell r="K311">
            <v>5023000</v>
          </cell>
          <cell r="L311">
            <v>400000</v>
          </cell>
          <cell r="M311">
            <v>0</v>
          </cell>
          <cell r="N311">
            <v>0</v>
          </cell>
          <cell r="O311">
            <v>5423000</v>
          </cell>
          <cell r="P311">
            <v>23.9</v>
          </cell>
          <cell r="Q311">
            <v>4984988</v>
          </cell>
          <cell r="R311">
            <v>2</v>
          </cell>
          <cell r="S311">
            <v>417154</v>
          </cell>
          <cell r="T311">
            <v>0.10000000000000142</v>
          </cell>
          <cell r="U311">
            <v>20858</v>
          </cell>
          <cell r="V311">
            <v>208576.9037656904</v>
          </cell>
          <cell r="W311">
            <v>0</v>
          </cell>
          <cell r="X311">
            <v>0</v>
          </cell>
          <cell r="Y311">
            <v>5402142</v>
          </cell>
          <cell r="Z311">
            <v>0</v>
          </cell>
          <cell r="AA311">
            <v>0</v>
          </cell>
          <cell r="AB311">
            <v>200000</v>
          </cell>
          <cell r="AC311">
            <v>0</v>
          </cell>
          <cell r="AD311">
            <v>200000</v>
          </cell>
          <cell r="AE311">
            <v>500000</v>
          </cell>
          <cell r="AF311">
            <v>0</v>
          </cell>
          <cell r="AG311">
            <v>400000</v>
          </cell>
          <cell r="AH311">
            <v>324345</v>
          </cell>
          <cell r="AI311">
            <v>0</v>
          </cell>
          <cell r="AJ311">
            <v>0</v>
          </cell>
          <cell r="AK311">
            <v>5046667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6826487</v>
          </cell>
          <cell r="AR311">
            <v>24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938596</v>
          </cell>
          <cell r="AY311">
            <v>7765083</v>
          </cell>
          <cell r="AZ311">
            <v>569415</v>
          </cell>
          <cell r="BA311">
            <v>44100</v>
          </cell>
          <cell r="BB311">
            <v>0</v>
          </cell>
          <cell r="BC311">
            <v>0</v>
          </cell>
          <cell r="BD311">
            <v>0</v>
          </cell>
          <cell r="BK311">
            <v>7151568</v>
          </cell>
          <cell r="BN311">
            <v>0</v>
          </cell>
          <cell r="BO311">
            <v>7552217.7112970715</v>
          </cell>
          <cell r="BP311">
            <v>-4017197.2887029285</v>
          </cell>
          <cell r="BQ311" t="str">
            <v>050158103033</v>
          </cell>
          <cell r="BR311" t="str">
            <v>Active</v>
          </cell>
          <cell r="BS311" t="str">
            <v>Male</v>
          </cell>
          <cell r="BT311" t="str">
            <v/>
          </cell>
          <cell r="BU311">
            <v>0</v>
          </cell>
          <cell r="BV311">
            <v>0</v>
          </cell>
          <cell r="BW311">
            <v>100000</v>
          </cell>
        </row>
        <row r="312">
          <cell r="C312" t="str">
            <v>C16428</v>
          </cell>
          <cell r="D312" t="str">
            <v>Lê Văn Định</v>
          </cell>
          <cell r="E312">
            <v>45701</v>
          </cell>
          <cell r="F312" t="str">
            <v>P5 - Auto HS Bag</v>
          </cell>
          <cell r="G312" t="str">
            <v>FACTORY B</v>
          </cell>
          <cell r="H312" t="str">
            <v>Auto Machine assistant-B</v>
          </cell>
          <cell r="I312" t="str">
            <v/>
          </cell>
          <cell r="J312" t="str">
            <v/>
          </cell>
          <cell r="K312">
            <v>5023000</v>
          </cell>
          <cell r="L312">
            <v>400000</v>
          </cell>
          <cell r="M312">
            <v>0</v>
          </cell>
          <cell r="N312">
            <v>0</v>
          </cell>
          <cell r="O312">
            <v>5423000</v>
          </cell>
          <cell r="P312">
            <v>24</v>
          </cell>
          <cell r="Q312">
            <v>5005846</v>
          </cell>
          <cell r="R312">
            <v>2</v>
          </cell>
          <cell r="S312">
            <v>417154</v>
          </cell>
          <cell r="T312">
            <v>0</v>
          </cell>
          <cell r="U312">
            <v>0</v>
          </cell>
          <cell r="V312">
            <v>208576.91666666666</v>
          </cell>
          <cell r="W312">
            <v>32.5</v>
          </cell>
          <cell r="X312">
            <v>254203</v>
          </cell>
          <cell r="Y312">
            <v>5677203</v>
          </cell>
          <cell r="Z312">
            <v>0</v>
          </cell>
          <cell r="AA312">
            <v>150000</v>
          </cell>
          <cell r="AB312">
            <v>200000</v>
          </cell>
          <cell r="AC312">
            <v>0</v>
          </cell>
          <cell r="AD312">
            <v>350000</v>
          </cell>
          <cell r="AE312">
            <v>500000</v>
          </cell>
          <cell r="AF312">
            <v>0</v>
          </cell>
          <cell r="AG312">
            <v>400000</v>
          </cell>
          <cell r="AH312">
            <v>333250</v>
          </cell>
          <cell r="AI312">
            <v>0</v>
          </cell>
          <cell r="AJ312">
            <v>0</v>
          </cell>
          <cell r="AK312">
            <v>5046667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7260453</v>
          </cell>
          <cell r="AR312">
            <v>20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782163</v>
          </cell>
          <cell r="AY312">
            <v>8042616</v>
          </cell>
          <cell r="AZ312">
            <v>569415</v>
          </cell>
          <cell r="BA312">
            <v>44100</v>
          </cell>
          <cell r="BB312">
            <v>0</v>
          </cell>
          <cell r="BC312">
            <v>0</v>
          </cell>
          <cell r="BD312">
            <v>0</v>
          </cell>
          <cell r="BK312">
            <v>7429101</v>
          </cell>
          <cell r="BN312">
            <v>0</v>
          </cell>
          <cell r="BO312">
            <v>7627692.291666667</v>
          </cell>
          <cell r="BP312">
            <v>-3941722.708333333</v>
          </cell>
          <cell r="BQ312" t="str">
            <v>050075311939</v>
          </cell>
          <cell r="BR312" t="str">
            <v>Active</v>
          </cell>
          <cell r="BS312" t="str">
            <v>Male</v>
          </cell>
          <cell r="BT312" t="str">
            <v/>
          </cell>
          <cell r="BU312">
            <v>0</v>
          </cell>
          <cell r="BV312">
            <v>0</v>
          </cell>
          <cell r="BW312">
            <v>100000</v>
          </cell>
        </row>
        <row r="313">
          <cell r="C313" t="str">
            <v>C5842</v>
          </cell>
          <cell r="D313" t="str">
            <v>Dương Quốc Huỳnh</v>
          </cell>
          <cell r="E313">
            <v>41492</v>
          </cell>
          <cell r="F313" t="str">
            <v>P5 - Auto HS Bag</v>
          </cell>
          <cell r="G313" t="str">
            <v>FACTORY B</v>
          </cell>
          <cell r="H313" t="str">
            <v>Auto Machine leader-B</v>
          </cell>
          <cell r="I313" t="str">
            <v/>
          </cell>
          <cell r="J313" t="str">
            <v/>
          </cell>
          <cell r="K313">
            <v>5931000</v>
          </cell>
          <cell r="L313">
            <v>3800000</v>
          </cell>
          <cell r="M313">
            <v>0</v>
          </cell>
          <cell r="N313">
            <v>1100000</v>
          </cell>
          <cell r="O313">
            <v>10831000</v>
          </cell>
          <cell r="P313">
            <v>23.9</v>
          </cell>
          <cell r="Q313">
            <v>9956188</v>
          </cell>
          <cell r="R313">
            <v>2</v>
          </cell>
          <cell r="S313">
            <v>833154</v>
          </cell>
          <cell r="T313">
            <v>0.10000000000000142</v>
          </cell>
          <cell r="U313">
            <v>41658</v>
          </cell>
          <cell r="V313">
            <v>416576.9037656904</v>
          </cell>
          <cell r="W313">
            <v>0</v>
          </cell>
          <cell r="X313">
            <v>0</v>
          </cell>
          <cell r="Y313">
            <v>10789342</v>
          </cell>
          <cell r="Z313">
            <v>0</v>
          </cell>
          <cell r="AA313">
            <v>0</v>
          </cell>
          <cell r="AB313">
            <v>200000</v>
          </cell>
          <cell r="AC313">
            <v>0</v>
          </cell>
          <cell r="AD313">
            <v>200000</v>
          </cell>
          <cell r="AE313">
            <v>500000</v>
          </cell>
          <cell r="AF313">
            <v>0</v>
          </cell>
          <cell r="AG313">
            <v>400000</v>
          </cell>
          <cell r="AH313">
            <v>328223</v>
          </cell>
          <cell r="AI313">
            <v>0</v>
          </cell>
          <cell r="AJ313">
            <v>0</v>
          </cell>
          <cell r="AK313">
            <v>10664333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12217565</v>
          </cell>
          <cell r="AR313">
            <v>24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1874596</v>
          </cell>
          <cell r="AY313">
            <v>14092161</v>
          </cell>
          <cell r="AZ313">
            <v>1137255</v>
          </cell>
          <cell r="BA313">
            <v>44100</v>
          </cell>
          <cell r="BB313">
            <v>0</v>
          </cell>
          <cell r="BC313">
            <v>0</v>
          </cell>
          <cell r="BD313">
            <v>0</v>
          </cell>
          <cell r="BK313">
            <v>12910806</v>
          </cell>
          <cell r="BN313">
            <v>1</v>
          </cell>
          <cell r="BO313">
            <v>13567295.711297071</v>
          </cell>
          <cell r="BP313">
            <v>-2969959.2887029294</v>
          </cell>
          <cell r="BQ313" t="str">
            <v>050040931667</v>
          </cell>
          <cell r="BR313" t="str">
            <v>Active</v>
          </cell>
          <cell r="BS313" t="str">
            <v>Male</v>
          </cell>
          <cell r="BT313" t="str">
            <v/>
          </cell>
          <cell r="BU313">
            <v>0</v>
          </cell>
          <cell r="BV313">
            <v>0</v>
          </cell>
          <cell r="BW313">
            <v>100000</v>
          </cell>
        </row>
        <row r="314">
          <cell r="C314" t="str">
            <v>C6004</v>
          </cell>
          <cell r="D314" t="str">
            <v>Điểu Đông</v>
          </cell>
          <cell r="E314">
            <v>41570</v>
          </cell>
          <cell r="F314" t="str">
            <v>P5 - Auto HS Bag</v>
          </cell>
          <cell r="G314" t="str">
            <v>FACTORY B</v>
          </cell>
          <cell r="H314" t="str">
            <v>Auto Machine operator-C</v>
          </cell>
          <cell r="I314" t="str">
            <v/>
          </cell>
          <cell r="J314" t="str">
            <v/>
          </cell>
          <cell r="K314">
            <v>5931000</v>
          </cell>
          <cell r="L314">
            <v>2100000</v>
          </cell>
          <cell r="M314">
            <v>0</v>
          </cell>
          <cell r="N314">
            <v>0</v>
          </cell>
          <cell r="O314">
            <v>8031000</v>
          </cell>
          <cell r="P314">
            <v>14.7</v>
          </cell>
          <cell r="Q314">
            <v>4540604</v>
          </cell>
          <cell r="R314">
            <v>3</v>
          </cell>
          <cell r="S314">
            <v>926654</v>
          </cell>
          <cell r="T314">
            <v>8.3000000000000007</v>
          </cell>
          <cell r="U314">
            <v>2563742</v>
          </cell>
          <cell r="V314">
            <v>308884.62585034018</v>
          </cell>
          <cell r="W314">
            <v>19.5</v>
          </cell>
          <cell r="X314">
            <v>225872</v>
          </cell>
          <cell r="Y314">
            <v>5693130</v>
          </cell>
          <cell r="Z314">
            <v>0</v>
          </cell>
          <cell r="AA314">
            <v>90000</v>
          </cell>
          <cell r="AB314">
            <v>200000</v>
          </cell>
          <cell r="AC314">
            <v>0</v>
          </cell>
          <cell r="AD314">
            <v>290000</v>
          </cell>
          <cell r="AE314">
            <v>0</v>
          </cell>
          <cell r="AF314">
            <v>0</v>
          </cell>
          <cell r="AG314">
            <v>0</v>
          </cell>
          <cell r="AH314">
            <v>203517</v>
          </cell>
          <cell r="AI314">
            <v>0</v>
          </cell>
          <cell r="AJ314">
            <v>0</v>
          </cell>
          <cell r="AK314">
            <v>8031000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6186647</v>
          </cell>
          <cell r="AR314">
            <v>4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231663</v>
          </cell>
          <cell r="AY314">
            <v>6418310</v>
          </cell>
          <cell r="AZ314">
            <v>843255</v>
          </cell>
          <cell r="BA314">
            <v>44100</v>
          </cell>
          <cell r="BB314">
            <v>0</v>
          </cell>
          <cell r="BC314">
            <v>0</v>
          </cell>
          <cell r="BD314">
            <v>0</v>
          </cell>
          <cell r="BK314">
            <v>5530955</v>
          </cell>
          <cell r="BN314">
            <v>0</v>
          </cell>
          <cell r="BO314">
            <v>6215217.3129251702</v>
          </cell>
          <cell r="BP314">
            <v>-5628037.6870748298</v>
          </cell>
          <cell r="BQ314" t="str">
            <v>050040931330</v>
          </cell>
          <cell r="BR314" t="str">
            <v>Active</v>
          </cell>
          <cell r="BS314" t="str">
            <v>Male</v>
          </cell>
          <cell r="BT314" t="str">
            <v/>
          </cell>
          <cell r="BU314">
            <v>0</v>
          </cell>
          <cell r="BV314">
            <v>0</v>
          </cell>
          <cell r="BW314">
            <v>100000</v>
          </cell>
        </row>
        <row r="315">
          <cell r="C315" t="str">
            <v>C7190</v>
          </cell>
          <cell r="D315" t="str">
            <v>Lê Hữu Nhân</v>
          </cell>
          <cell r="E315">
            <v>43171</v>
          </cell>
          <cell r="F315" t="str">
            <v>P5 - Auto HS Bag</v>
          </cell>
          <cell r="G315" t="str">
            <v>FACTORY B</v>
          </cell>
          <cell r="H315" t="str">
            <v>Auto Machine operator-B</v>
          </cell>
          <cell r="I315" t="str">
            <v/>
          </cell>
          <cell r="J315" t="str">
            <v/>
          </cell>
          <cell r="K315">
            <v>5931000</v>
          </cell>
          <cell r="L315">
            <v>2300000</v>
          </cell>
          <cell r="M315">
            <v>0</v>
          </cell>
          <cell r="N315">
            <v>0</v>
          </cell>
          <cell r="O315">
            <v>8231000</v>
          </cell>
          <cell r="P315">
            <v>23.8</v>
          </cell>
          <cell r="Q315">
            <v>7534531</v>
          </cell>
          <cell r="R315">
            <v>2</v>
          </cell>
          <cell r="S315">
            <v>633154</v>
          </cell>
          <cell r="T315">
            <v>0.19999999999999929</v>
          </cell>
          <cell r="U315">
            <v>63315</v>
          </cell>
          <cell r="V315">
            <v>316576.93277310923</v>
          </cell>
          <cell r="W315">
            <v>65</v>
          </cell>
          <cell r="X315">
            <v>771656</v>
          </cell>
          <cell r="Y315">
            <v>8939341</v>
          </cell>
          <cell r="Z315">
            <v>0</v>
          </cell>
          <cell r="AA315">
            <v>300000</v>
          </cell>
          <cell r="AB315">
            <v>200000</v>
          </cell>
          <cell r="AC315">
            <v>0</v>
          </cell>
          <cell r="AD315">
            <v>500000</v>
          </cell>
          <cell r="AE315">
            <v>500000</v>
          </cell>
          <cell r="AF315">
            <v>0</v>
          </cell>
          <cell r="AG315">
            <v>400000</v>
          </cell>
          <cell r="AH315">
            <v>258998</v>
          </cell>
          <cell r="AI315">
            <v>0</v>
          </cell>
          <cell r="AJ315">
            <v>0</v>
          </cell>
          <cell r="AK315">
            <v>8231000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10598339</v>
          </cell>
          <cell r="AR315">
            <v>8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474865</v>
          </cell>
          <cell r="AY315">
            <v>11073204</v>
          </cell>
          <cell r="AZ315">
            <v>864255</v>
          </cell>
          <cell r="BA315">
            <v>44100</v>
          </cell>
          <cell r="BB315">
            <v>0</v>
          </cell>
          <cell r="BC315">
            <v>0</v>
          </cell>
          <cell r="BD315">
            <v>0</v>
          </cell>
          <cell r="BK315">
            <v>10164849</v>
          </cell>
          <cell r="BN315">
            <v>0</v>
          </cell>
          <cell r="BO315">
            <v>10243259.93277311</v>
          </cell>
          <cell r="BP315">
            <v>-1620995.0672268905</v>
          </cell>
          <cell r="BQ315" t="str">
            <v>050087500796</v>
          </cell>
          <cell r="BR315" t="str">
            <v>Active</v>
          </cell>
          <cell r="BS315" t="str">
            <v>Male</v>
          </cell>
          <cell r="BT315" t="str">
            <v/>
          </cell>
          <cell r="BU315">
            <v>0</v>
          </cell>
          <cell r="BV315">
            <v>0</v>
          </cell>
          <cell r="BW315">
            <v>100000</v>
          </cell>
        </row>
        <row r="316">
          <cell r="C316" t="str">
            <v>C0718</v>
          </cell>
          <cell r="D316" t="str">
            <v>Mai Thị Bưởi</v>
          </cell>
          <cell r="E316">
            <v>39704</v>
          </cell>
          <cell r="F316" t="str">
            <v>P5 - Auto HS Box</v>
          </cell>
          <cell r="G316" t="str">
            <v>FACTORY B</v>
          </cell>
          <cell r="H316" t="str">
            <v>Auto Machine vice leader-C</v>
          </cell>
          <cell r="I316" t="str">
            <v/>
          </cell>
          <cell r="J316" t="str">
            <v/>
          </cell>
          <cell r="K316">
            <v>5931000</v>
          </cell>
          <cell r="L316">
            <v>1000000</v>
          </cell>
          <cell r="M316">
            <v>0</v>
          </cell>
          <cell r="N316">
            <v>500000</v>
          </cell>
          <cell r="O316">
            <v>7431000</v>
          </cell>
          <cell r="P316">
            <v>24</v>
          </cell>
          <cell r="Q316">
            <v>6859385</v>
          </cell>
          <cell r="R316">
            <v>2</v>
          </cell>
          <cell r="S316">
            <v>571615</v>
          </cell>
          <cell r="T316">
            <v>0</v>
          </cell>
          <cell r="U316">
            <v>0</v>
          </cell>
          <cell r="V316">
            <v>285807.70833333331</v>
          </cell>
          <cell r="W316">
            <v>0</v>
          </cell>
          <cell r="X316">
            <v>0</v>
          </cell>
          <cell r="Y316">
            <v>7431000</v>
          </cell>
          <cell r="Z316">
            <v>0</v>
          </cell>
          <cell r="AA316">
            <v>0</v>
          </cell>
          <cell r="AB316">
            <v>200000</v>
          </cell>
          <cell r="AC316">
            <v>0</v>
          </cell>
          <cell r="AD316">
            <v>200000</v>
          </cell>
          <cell r="AE316">
            <v>500000</v>
          </cell>
          <cell r="AF316">
            <v>0</v>
          </cell>
          <cell r="AG316">
            <v>400000</v>
          </cell>
          <cell r="AH316">
            <v>623978</v>
          </cell>
          <cell r="AI316">
            <v>0</v>
          </cell>
          <cell r="AJ316">
            <v>0</v>
          </cell>
          <cell r="AK316">
            <v>7364333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53588.9453125</v>
          </cell>
          <cell r="AQ316">
            <v>9208566.9453125</v>
          </cell>
          <cell r="AR316">
            <v>24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1286135</v>
          </cell>
          <cell r="AY316">
            <v>10494701.9453125</v>
          </cell>
          <cell r="AZ316">
            <v>780255</v>
          </cell>
          <cell r="BA316">
            <v>44100</v>
          </cell>
          <cell r="BB316">
            <v>0</v>
          </cell>
          <cell r="BC316">
            <v>0</v>
          </cell>
          <cell r="BD316">
            <v>0</v>
          </cell>
          <cell r="BK316">
            <v>9670347</v>
          </cell>
          <cell r="BN316">
            <v>0</v>
          </cell>
          <cell r="BO316">
            <v>10165990.0703125</v>
          </cell>
          <cell r="BP316">
            <v>-1614264.9296875</v>
          </cell>
          <cell r="BQ316" t="str">
            <v>050040874388</v>
          </cell>
          <cell r="BR316" t="str">
            <v>Active</v>
          </cell>
          <cell r="BS316" t="str">
            <v>Female</v>
          </cell>
          <cell r="BT316" t="str">
            <v/>
          </cell>
          <cell r="BU316">
            <v>0</v>
          </cell>
          <cell r="BV316">
            <v>0</v>
          </cell>
          <cell r="BW316">
            <v>100000</v>
          </cell>
        </row>
        <row r="317">
          <cell r="C317" t="str">
            <v>C13306</v>
          </cell>
          <cell r="D317" t="str">
            <v>Nguyễn Quang Linh</v>
          </cell>
          <cell r="E317">
            <v>44254</v>
          </cell>
          <cell r="F317" t="str">
            <v>P5 - Auto HS Box</v>
          </cell>
          <cell r="G317" t="str">
            <v>FACTORY B</v>
          </cell>
          <cell r="H317" t="str">
            <v>Auto Machine operator-C</v>
          </cell>
          <cell r="I317" t="str">
            <v/>
          </cell>
          <cell r="J317" t="str">
            <v/>
          </cell>
          <cell r="K317">
            <v>5931000</v>
          </cell>
          <cell r="L317">
            <v>1800000</v>
          </cell>
          <cell r="M317">
            <v>0</v>
          </cell>
          <cell r="N317">
            <v>0</v>
          </cell>
          <cell r="O317">
            <v>7731000</v>
          </cell>
          <cell r="P317">
            <v>23.7</v>
          </cell>
          <cell r="Q317">
            <v>7047104</v>
          </cell>
          <cell r="R317">
            <v>2</v>
          </cell>
          <cell r="S317">
            <v>594692</v>
          </cell>
          <cell r="T317">
            <v>0.30000000000000071</v>
          </cell>
          <cell r="U317">
            <v>89204</v>
          </cell>
          <cell r="V317">
            <v>297346.16033755278</v>
          </cell>
          <cell r="W317">
            <v>0</v>
          </cell>
          <cell r="X317">
            <v>0</v>
          </cell>
          <cell r="Y317">
            <v>7641796</v>
          </cell>
          <cell r="Z317">
            <v>0</v>
          </cell>
          <cell r="AA317">
            <v>0</v>
          </cell>
          <cell r="AB317">
            <v>200000</v>
          </cell>
          <cell r="AC317">
            <v>0</v>
          </cell>
          <cell r="AD317">
            <v>200000</v>
          </cell>
          <cell r="AE317">
            <v>500000</v>
          </cell>
          <cell r="AF317">
            <v>0</v>
          </cell>
          <cell r="AG317">
            <v>400000</v>
          </cell>
          <cell r="AH317">
            <v>440088</v>
          </cell>
          <cell r="AI317">
            <v>0</v>
          </cell>
          <cell r="AJ317">
            <v>0</v>
          </cell>
          <cell r="AK317">
            <v>7731000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9181884</v>
          </cell>
          <cell r="AR317">
            <v>20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1115048</v>
          </cell>
          <cell r="AY317">
            <v>10296932</v>
          </cell>
          <cell r="AZ317">
            <v>811755</v>
          </cell>
          <cell r="BA317">
            <v>44100</v>
          </cell>
          <cell r="BB317">
            <v>0</v>
          </cell>
          <cell r="BC317">
            <v>0</v>
          </cell>
          <cell r="BD317">
            <v>0</v>
          </cell>
          <cell r="BK317">
            <v>9441077</v>
          </cell>
          <cell r="BN317">
            <v>0</v>
          </cell>
          <cell r="BO317">
            <v>10025249.400843881</v>
          </cell>
          <cell r="BP317">
            <v>-1786505.5991561189</v>
          </cell>
          <cell r="BQ317" t="str">
            <v>050123002102</v>
          </cell>
          <cell r="BR317" t="str">
            <v>Active</v>
          </cell>
          <cell r="BS317" t="str">
            <v>Male</v>
          </cell>
          <cell r="BT317" t="str">
            <v/>
          </cell>
          <cell r="BU317">
            <v>0</v>
          </cell>
          <cell r="BV317">
            <v>0</v>
          </cell>
          <cell r="BW317">
            <v>100000</v>
          </cell>
        </row>
        <row r="318">
          <cell r="C318" t="str">
            <v>C15575</v>
          </cell>
          <cell r="D318" t="str">
            <v>Điểu Trung Thành</v>
          </cell>
          <cell r="E318">
            <v>45344</v>
          </cell>
          <cell r="F318" t="str">
            <v>P5 - Auto HS Box</v>
          </cell>
          <cell r="G318" t="str">
            <v>FACTORY B</v>
          </cell>
          <cell r="H318" t="str">
            <v>Auto Machine operator-C</v>
          </cell>
          <cell r="I318" t="str">
            <v/>
          </cell>
          <cell r="J318" t="str">
            <v/>
          </cell>
          <cell r="K318">
            <v>5538000</v>
          </cell>
          <cell r="L318">
            <v>700000</v>
          </cell>
          <cell r="M318">
            <v>0</v>
          </cell>
          <cell r="N318">
            <v>0</v>
          </cell>
          <cell r="O318">
            <v>6238000</v>
          </cell>
          <cell r="P318">
            <v>23</v>
          </cell>
          <cell r="Q318">
            <v>5518231</v>
          </cell>
          <cell r="R318">
            <v>3</v>
          </cell>
          <cell r="S318">
            <v>719769</v>
          </cell>
          <cell r="T318">
            <v>0</v>
          </cell>
          <cell r="U318">
            <v>0</v>
          </cell>
          <cell r="V318">
            <v>239923.08695652173</v>
          </cell>
          <cell r="W318">
            <v>0</v>
          </cell>
          <cell r="X318">
            <v>0</v>
          </cell>
          <cell r="Y318">
            <v>6238000</v>
          </cell>
          <cell r="Z318">
            <v>0</v>
          </cell>
          <cell r="AA318">
            <v>0</v>
          </cell>
          <cell r="AB318">
            <v>200000</v>
          </cell>
          <cell r="AC318">
            <v>0</v>
          </cell>
          <cell r="AD318">
            <v>200000</v>
          </cell>
          <cell r="AE318">
            <v>500000</v>
          </cell>
          <cell r="AF318">
            <v>0</v>
          </cell>
          <cell r="AG318">
            <v>400000</v>
          </cell>
          <cell r="AH318">
            <v>427090</v>
          </cell>
          <cell r="AI318">
            <v>0</v>
          </cell>
          <cell r="AJ318">
            <v>0</v>
          </cell>
          <cell r="AK318">
            <v>5812000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7765090</v>
          </cell>
          <cell r="AR318">
            <v>24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1079654</v>
          </cell>
          <cell r="AY318">
            <v>8844744</v>
          </cell>
          <cell r="AZ318">
            <v>654990</v>
          </cell>
          <cell r="BA318">
            <v>44100</v>
          </cell>
          <cell r="BB318">
            <v>0</v>
          </cell>
          <cell r="BC318">
            <v>0</v>
          </cell>
          <cell r="BD318">
            <v>0</v>
          </cell>
          <cell r="BK318">
            <v>8145654</v>
          </cell>
          <cell r="BN318">
            <v>0</v>
          </cell>
          <cell r="BO318">
            <v>8584859.2608695645</v>
          </cell>
          <cell r="BP318">
            <v>-3070130.7391304355</v>
          </cell>
          <cell r="BQ318" t="str">
            <v>050040935875</v>
          </cell>
          <cell r="BR318" t="str">
            <v>Active</v>
          </cell>
          <cell r="BS318" t="str">
            <v>Male</v>
          </cell>
          <cell r="BT318" t="str">
            <v/>
          </cell>
          <cell r="BU318">
            <v>0</v>
          </cell>
          <cell r="BV318">
            <v>0</v>
          </cell>
          <cell r="BW318">
            <v>100000</v>
          </cell>
        </row>
        <row r="319">
          <cell r="C319" t="str">
            <v>C4480</v>
          </cell>
          <cell r="D319" t="str">
            <v>Nguyễn Thị Kim</v>
          </cell>
          <cell r="E319">
            <v>40943</v>
          </cell>
          <cell r="F319" t="str">
            <v>P5 - Auto HS Box</v>
          </cell>
          <cell r="G319" t="str">
            <v>FACTORY B</v>
          </cell>
          <cell r="H319" t="str">
            <v>Auto machine leader-C</v>
          </cell>
          <cell r="I319" t="str">
            <v/>
          </cell>
          <cell r="J319" t="str">
            <v/>
          </cell>
          <cell r="K319">
            <v>5931000</v>
          </cell>
          <cell r="L319">
            <v>1500000</v>
          </cell>
          <cell r="M319">
            <v>0</v>
          </cell>
          <cell r="N319">
            <v>300000</v>
          </cell>
          <cell r="O319">
            <v>7731000</v>
          </cell>
          <cell r="P319">
            <v>23.9</v>
          </cell>
          <cell r="Q319">
            <v>7106573</v>
          </cell>
          <cell r="R319">
            <v>2</v>
          </cell>
          <cell r="S319">
            <v>594692</v>
          </cell>
          <cell r="T319">
            <v>0.10000000000000142</v>
          </cell>
          <cell r="U319">
            <v>29735</v>
          </cell>
          <cell r="V319">
            <v>297346.1506276151</v>
          </cell>
          <cell r="W319">
            <v>0</v>
          </cell>
          <cell r="X319">
            <v>0</v>
          </cell>
          <cell r="Y319">
            <v>7701265</v>
          </cell>
          <cell r="Z319">
            <v>0</v>
          </cell>
          <cell r="AA319">
            <v>0</v>
          </cell>
          <cell r="AB319">
            <v>200000</v>
          </cell>
          <cell r="AC319">
            <v>0</v>
          </cell>
          <cell r="AD319">
            <v>200000</v>
          </cell>
          <cell r="AE319">
            <v>500000</v>
          </cell>
          <cell r="AF319">
            <v>0</v>
          </cell>
          <cell r="AG319">
            <v>400000</v>
          </cell>
          <cell r="AH319">
            <v>943802</v>
          </cell>
          <cell r="AI319">
            <v>0</v>
          </cell>
          <cell r="AJ319">
            <v>0</v>
          </cell>
          <cell r="AK319">
            <v>7631000</v>
          </cell>
          <cell r="AL319">
            <v>100000</v>
          </cell>
          <cell r="AM319">
            <v>0</v>
          </cell>
          <cell r="AN319">
            <v>0</v>
          </cell>
          <cell r="AO319">
            <v>0</v>
          </cell>
          <cell r="AP319">
            <v>55752.403242677829</v>
          </cell>
          <cell r="AQ319">
            <v>9900819.4032426775</v>
          </cell>
          <cell r="AR319">
            <v>24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1338058</v>
          </cell>
          <cell r="AY319">
            <v>11238877.403242677</v>
          </cell>
          <cell r="AZ319">
            <v>811755</v>
          </cell>
          <cell r="BA319">
            <v>44100</v>
          </cell>
          <cell r="BB319">
            <v>0</v>
          </cell>
          <cell r="BC319">
            <v>0</v>
          </cell>
          <cell r="BD319">
            <v>0</v>
          </cell>
          <cell r="BK319">
            <v>10383022</v>
          </cell>
          <cell r="BN319">
            <v>2</v>
          </cell>
          <cell r="BO319">
            <v>10892857.855125522</v>
          </cell>
          <cell r="BP319">
            <v>-9718897.1448744778</v>
          </cell>
          <cell r="BQ319" t="str">
            <v>050040931802</v>
          </cell>
          <cell r="BR319" t="str">
            <v>Active</v>
          </cell>
          <cell r="BS319" t="str">
            <v>Female</v>
          </cell>
          <cell r="BT319" t="str">
            <v/>
          </cell>
          <cell r="BU319">
            <v>0</v>
          </cell>
          <cell r="BV319">
            <v>0</v>
          </cell>
          <cell r="BW319">
            <v>100000</v>
          </cell>
        </row>
        <row r="320">
          <cell r="C320" t="str">
            <v>C15330</v>
          </cell>
          <cell r="D320" t="str">
            <v>Bùi Văn Hải</v>
          </cell>
          <cell r="E320">
            <v>44786</v>
          </cell>
          <cell r="F320" t="str">
            <v>P5 - Auto SC Bag</v>
          </cell>
          <cell r="G320" t="str">
            <v>FACTORY B</v>
          </cell>
          <cell r="H320" t="str">
            <v>Auto Machine sub-operator-B</v>
          </cell>
          <cell r="I320" t="str">
            <v/>
          </cell>
          <cell r="J320" t="str">
            <v/>
          </cell>
          <cell r="K320">
            <v>5815000</v>
          </cell>
          <cell r="L320">
            <v>800000</v>
          </cell>
          <cell r="M320">
            <v>0</v>
          </cell>
          <cell r="N320">
            <v>0</v>
          </cell>
          <cell r="O320">
            <v>6615000</v>
          </cell>
          <cell r="P320">
            <v>24</v>
          </cell>
          <cell r="Q320">
            <v>6106154</v>
          </cell>
          <cell r="R320">
            <v>2</v>
          </cell>
          <cell r="S320">
            <v>508846</v>
          </cell>
          <cell r="T320">
            <v>0</v>
          </cell>
          <cell r="U320">
            <v>0</v>
          </cell>
          <cell r="V320">
            <v>254423.08333333334</v>
          </cell>
          <cell r="W320">
            <v>65</v>
          </cell>
          <cell r="X320">
            <v>620156</v>
          </cell>
          <cell r="Y320">
            <v>7235156</v>
          </cell>
          <cell r="Z320">
            <v>0</v>
          </cell>
          <cell r="AA320">
            <v>300000</v>
          </cell>
          <cell r="AB320">
            <v>200000</v>
          </cell>
          <cell r="AC320">
            <v>0</v>
          </cell>
          <cell r="AD320">
            <v>500000</v>
          </cell>
          <cell r="AE320">
            <v>500000</v>
          </cell>
          <cell r="AF320">
            <v>0</v>
          </cell>
          <cell r="AG320">
            <v>400000</v>
          </cell>
          <cell r="AH320">
            <v>158155</v>
          </cell>
          <cell r="AI320">
            <v>0</v>
          </cell>
          <cell r="AJ320">
            <v>0</v>
          </cell>
          <cell r="AK320">
            <v>6448333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8793311</v>
          </cell>
          <cell r="AR320">
            <v>8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381635</v>
          </cell>
          <cell r="AY320">
            <v>9174946</v>
          </cell>
          <cell r="AZ320">
            <v>694575</v>
          </cell>
          <cell r="BA320">
            <v>44100</v>
          </cell>
          <cell r="BB320">
            <v>0</v>
          </cell>
          <cell r="BC320">
            <v>0</v>
          </cell>
          <cell r="BD320">
            <v>0</v>
          </cell>
          <cell r="BK320">
            <v>8436271</v>
          </cell>
          <cell r="BN320">
            <v>0</v>
          </cell>
          <cell r="BO320">
            <v>8527578.083333334</v>
          </cell>
          <cell r="BP320">
            <v>-3166996.916666666</v>
          </cell>
          <cell r="BQ320" t="str">
            <v>050077957100</v>
          </cell>
          <cell r="BR320" t="str">
            <v>Active</v>
          </cell>
          <cell r="BS320" t="str">
            <v>Male</v>
          </cell>
          <cell r="BT320" t="str">
            <v/>
          </cell>
          <cell r="BU320">
            <v>0</v>
          </cell>
          <cell r="BV320">
            <v>0</v>
          </cell>
          <cell r="BW320">
            <v>100000</v>
          </cell>
        </row>
        <row r="321">
          <cell r="C321" t="str">
            <v>C15372</v>
          </cell>
          <cell r="D321" t="str">
            <v>Lê Văn Hưng</v>
          </cell>
          <cell r="E321">
            <v>44966</v>
          </cell>
          <cell r="F321" t="str">
            <v>P5 - Auto SC Bag</v>
          </cell>
          <cell r="G321" t="str">
            <v>FACTORY B</v>
          </cell>
          <cell r="H321" t="str">
            <v>Auto Machine sub-operator-B</v>
          </cell>
          <cell r="I321" t="str">
            <v/>
          </cell>
          <cell r="J321" t="str">
            <v/>
          </cell>
          <cell r="K321">
            <v>5815000</v>
          </cell>
          <cell r="L321">
            <v>800000</v>
          </cell>
          <cell r="M321">
            <v>0</v>
          </cell>
          <cell r="N321">
            <v>0</v>
          </cell>
          <cell r="O321">
            <v>6615000</v>
          </cell>
          <cell r="P321">
            <v>23</v>
          </cell>
          <cell r="Q321">
            <v>5851731</v>
          </cell>
          <cell r="R321">
            <v>3</v>
          </cell>
          <cell r="S321">
            <v>763269</v>
          </cell>
          <cell r="T321">
            <v>0</v>
          </cell>
          <cell r="U321">
            <v>0</v>
          </cell>
          <cell r="V321">
            <v>254423.08695652173</v>
          </cell>
          <cell r="W321">
            <v>32.5</v>
          </cell>
          <cell r="X321">
            <v>310078</v>
          </cell>
          <cell r="Y321">
            <v>6925078</v>
          </cell>
          <cell r="Z321">
            <v>0</v>
          </cell>
          <cell r="AA321">
            <v>150000</v>
          </cell>
          <cell r="AB321">
            <v>200000</v>
          </cell>
          <cell r="AC321">
            <v>0</v>
          </cell>
          <cell r="AD321">
            <v>350000</v>
          </cell>
          <cell r="AE321">
            <v>500000</v>
          </cell>
          <cell r="AF321">
            <v>0</v>
          </cell>
          <cell r="AG321">
            <v>400000</v>
          </cell>
          <cell r="AH321">
            <v>340498</v>
          </cell>
          <cell r="AI321">
            <v>0</v>
          </cell>
          <cell r="AJ321">
            <v>0</v>
          </cell>
          <cell r="AK321">
            <v>6476500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8515576</v>
          </cell>
          <cell r="AR321">
            <v>20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954087</v>
          </cell>
          <cell r="AY321">
            <v>9469663</v>
          </cell>
          <cell r="AZ321">
            <v>694575</v>
          </cell>
          <cell r="BA321">
            <v>44100</v>
          </cell>
          <cell r="BB321">
            <v>0</v>
          </cell>
          <cell r="BC321">
            <v>0</v>
          </cell>
          <cell r="BD321">
            <v>0</v>
          </cell>
          <cell r="BK321">
            <v>8730988</v>
          </cell>
          <cell r="BN321">
            <v>0</v>
          </cell>
          <cell r="BO321">
            <v>8941555.7173913047</v>
          </cell>
          <cell r="BP321">
            <v>-2753019.2826086953</v>
          </cell>
          <cell r="BQ321" t="str">
            <v>050070598237</v>
          </cell>
          <cell r="BR321" t="str">
            <v>Active</v>
          </cell>
          <cell r="BS321" t="str">
            <v>Male</v>
          </cell>
          <cell r="BT321" t="str">
            <v/>
          </cell>
          <cell r="BU321">
            <v>0</v>
          </cell>
          <cell r="BV321">
            <v>0</v>
          </cell>
          <cell r="BW321">
            <v>100000</v>
          </cell>
        </row>
        <row r="322">
          <cell r="C322" t="str">
            <v>C15633</v>
          </cell>
          <cell r="D322" t="str">
            <v>Đỗ Minh Tâm</v>
          </cell>
          <cell r="E322">
            <v>45352</v>
          </cell>
          <cell r="F322" t="str">
            <v>P5 - Auto SC Bag</v>
          </cell>
          <cell r="G322" t="str">
            <v>FACTORY B</v>
          </cell>
          <cell r="H322" t="str">
            <v>Auto Machine sub-operator-B</v>
          </cell>
          <cell r="I322" t="str">
            <v/>
          </cell>
          <cell r="J322" t="str">
            <v/>
          </cell>
          <cell r="K322">
            <v>5538000</v>
          </cell>
          <cell r="L322">
            <v>600000</v>
          </cell>
          <cell r="M322">
            <v>0</v>
          </cell>
          <cell r="N322">
            <v>0</v>
          </cell>
          <cell r="O322">
            <v>6138000</v>
          </cell>
          <cell r="P322">
            <v>19.600000000000001</v>
          </cell>
          <cell r="Q322">
            <v>4627108</v>
          </cell>
          <cell r="R322">
            <v>2</v>
          </cell>
          <cell r="S322">
            <v>472154</v>
          </cell>
          <cell r="T322">
            <v>4.3999999999999986</v>
          </cell>
          <cell r="U322">
            <v>1038738</v>
          </cell>
          <cell r="V322">
            <v>236076.93877551018</v>
          </cell>
          <cell r="W322">
            <v>58.5</v>
          </cell>
          <cell r="X322">
            <v>517894</v>
          </cell>
          <cell r="Y322">
            <v>5617156</v>
          </cell>
          <cell r="Z322">
            <v>0</v>
          </cell>
          <cell r="AA322">
            <v>270000</v>
          </cell>
          <cell r="AB322">
            <v>200000</v>
          </cell>
          <cell r="AC322">
            <v>0</v>
          </cell>
          <cell r="AD322">
            <v>470000</v>
          </cell>
          <cell r="AE322">
            <v>0</v>
          </cell>
          <cell r="AF322">
            <v>0</v>
          </cell>
          <cell r="AG322">
            <v>0</v>
          </cell>
          <cell r="AH322">
            <v>130784</v>
          </cell>
          <cell r="AI322">
            <v>0</v>
          </cell>
          <cell r="AJ322">
            <v>0</v>
          </cell>
          <cell r="AK322">
            <v>5962000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6217940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6217940</v>
          </cell>
          <cell r="AZ322">
            <v>644490</v>
          </cell>
          <cell r="BA322">
            <v>44100</v>
          </cell>
          <cell r="BB322">
            <v>0</v>
          </cell>
          <cell r="BC322">
            <v>0</v>
          </cell>
          <cell r="BD322">
            <v>0</v>
          </cell>
          <cell r="BK322">
            <v>5529350</v>
          </cell>
          <cell r="BN322">
            <v>0</v>
          </cell>
          <cell r="BO322">
            <v>5800046</v>
          </cell>
          <cell r="BP322">
            <v>-5844444</v>
          </cell>
          <cell r="BQ322" t="str">
            <v>050040874280</v>
          </cell>
          <cell r="BR322" t="str">
            <v>Active</v>
          </cell>
          <cell r="BS322" t="str">
            <v>Male</v>
          </cell>
          <cell r="BT322" t="str">
            <v/>
          </cell>
          <cell r="BU322">
            <v>0</v>
          </cell>
          <cell r="BV322">
            <v>0</v>
          </cell>
          <cell r="BW322">
            <v>100000</v>
          </cell>
        </row>
        <row r="323">
          <cell r="C323" t="str">
            <v>C16365</v>
          </cell>
          <cell r="D323" t="str">
            <v>Trần Phước Bình</v>
          </cell>
          <cell r="E323">
            <v>45608</v>
          </cell>
          <cell r="F323" t="str">
            <v>P5 - Auto SC Bag</v>
          </cell>
          <cell r="G323" t="str">
            <v>FACTORY B</v>
          </cell>
          <cell r="H323" t="str">
            <v>Auto Machine assistant-B</v>
          </cell>
          <cell r="I323" t="str">
            <v/>
          </cell>
          <cell r="J323" t="str">
            <v/>
          </cell>
          <cell r="K323">
            <v>5023000</v>
          </cell>
          <cell r="L323">
            <v>400000</v>
          </cell>
          <cell r="M323">
            <v>0</v>
          </cell>
          <cell r="N323">
            <v>0</v>
          </cell>
          <cell r="O323">
            <v>5423000</v>
          </cell>
          <cell r="P323">
            <v>22.7</v>
          </cell>
          <cell r="Q323">
            <v>4734696</v>
          </cell>
          <cell r="R323">
            <v>3</v>
          </cell>
          <cell r="S323">
            <v>625731</v>
          </cell>
          <cell r="T323">
            <v>0.30000000000000071</v>
          </cell>
          <cell r="U323">
            <v>62573</v>
          </cell>
          <cell r="V323">
            <v>208576.91629955947</v>
          </cell>
          <cell r="W323">
            <v>58.5</v>
          </cell>
          <cell r="X323">
            <v>457566</v>
          </cell>
          <cell r="Y323">
            <v>5817993</v>
          </cell>
          <cell r="Z323">
            <v>0</v>
          </cell>
          <cell r="AA323">
            <v>270000</v>
          </cell>
          <cell r="AB323">
            <v>200000</v>
          </cell>
          <cell r="AC323">
            <v>0</v>
          </cell>
          <cell r="AD323">
            <v>470000</v>
          </cell>
          <cell r="AE323">
            <v>500000</v>
          </cell>
          <cell r="AF323">
            <v>0</v>
          </cell>
          <cell r="AG323">
            <v>400000</v>
          </cell>
          <cell r="AH323">
            <v>215675</v>
          </cell>
          <cell r="AI323">
            <v>0</v>
          </cell>
          <cell r="AJ323">
            <v>0</v>
          </cell>
          <cell r="AK323">
            <v>5234833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7403668</v>
          </cell>
          <cell r="AR323">
            <v>16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625731</v>
          </cell>
          <cell r="AY323">
            <v>8029399</v>
          </cell>
          <cell r="AZ323">
            <v>569415</v>
          </cell>
          <cell r="BA323">
            <v>44100</v>
          </cell>
          <cell r="BB323">
            <v>0</v>
          </cell>
          <cell r="BC323">
            <v>0</v>
          </cell>
          <cell r="BD323">
            <v>0</v>
          </cell>
          <cell r="BK323">
            <v>7415884</v>
          </cell>
          <cell r="BN323">
            <v>0</v>
          </cell>
          <cell r="BO323">
            <v>7463255.8325991193</v>
          </cell>
          <cell r="BP323">
            <v>-4106159.1674008807</v>
          </cell>
          <cell r="BQ323" t="str">
            <v>050119574517</v>
          </cell>
          <cell r="BR323" t="str">
            <v>Active</v>
          </cell>
          <cell r="BS323" t="str">
            <v>Male</v>
          </cell>
          <cell r="BT323" t="str">
            <v/>
          </cell>
          <cell r="BU323">
            <v>0</v>
          </cell>
          <cell r="BV323">
            <v>0</v>
          </cell>
          <cell r="BW323">
            <v>100000</v>
          </cell>
        </row>
        <row r="324">
          <cell r="C324" t="str">
            <v>C7142</v>
          </cell>
          <cell r="D324" t="str">
            <v>Nguyễn Văn Nguyên</v>
          </cell>
          <cell r="E324">
            <v>43117</v>
          </cell>
          <cell r="F324" t="str">
            <v>P5 - Auto SC Bag</v>
          </cell>
          <cell r="G324" t="str">
            <v>FACTORY B</v>
          </cell>
          <cell r="H324" t="str">
            <v>Auto Machine operator-B</v>
          </cell>
          <cell r="I324" t="str">
            <v/>
          </cell>
          <cell r="J324" t="str">
            <v/>
          </cell>
          <cell r="K324">
            <v>5931000</v>
          </cell>
          <cell r="L324">
            <v>2300000</v>
          </cell>
          <cell r="M324">
            <v>0</v>
          </cell>
          <cell r="N324">
            <v>0</v>
          </cell>
          <cell r="O324">
            <v>8231000</v>
          </cell>
          <cell r="P324">
            <v>23.9</v>
          </cell>
          <cell r="Q324">
            <v>7566188</v>
          </cell>
          <cell r="R324">
            <v>2</v>
          </cell>
          <cell r="S324">
            <v>633154</v>
          </cell>
          <cell r="T324">
            <v>0.10000000000000142</v>
          </cell>
          <cell r="U324">
            <v>31658</v>
          </cell>
          <cell r="V324">
            <v>316576.9037656904</v>
          </cell>
          <cell r="W324">
            <v>0</v>
          </cell>
          <cell r="X324">
            <v>0</v>
          </cell>
          <cell r="Y324">
            <v>8199342</v>
          </cell>
          <cell r="Z324">
            <v>0</v>
          </cell>
          <cell r="AA324">
            <v>0</v>
          </cell>
          <cell r="AB324">
            <v>200000</v>
          </cell>
          <cell r="AC324">
            <v>0</v>
          </cell>
          <cell r="AD324">
            <v>200000</v>
          </cell>
          <cell r="AE324">
            <v>500000</v>
          </cell>
          <cell r="AF324">
            <v>0</v>
          </cell>
          <cell r="AG324">
            <v>400000</v>
          </cell>
          <cell r="AH324">
            <v>328223</v>
          </cell>
          <cell r="AI324">
            <v>0</v>
          </cell>
          <cell r="AJ324">
            <v>0</v>
          </cell>
          <cell r="AK324">
            <v>8231000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9627565</v>
          </cell>
          <cell r="AR324">
            <v>24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1424596</v>
          </cell>
          <cell r="AY324">
            <v>11052161</v>
          </cell>
          <cell r="AZ324">
            <v>864255</v>
          </cell>
          <cell r="BA324">
            <v>44100</v>
          </cell>
          <cell r="BB324">
            <v>0</v>
          </cell>
          <cell r="BC324">
            <v>0</v>
          </cell>
          <cell r="BD324">
            <v>0</v>
          </cell>
          <cell r="BK324">
            <v>10143806</v>
          </cell>
          <cell r="BN324">
            <v>0</v>
          </cell>
          <cell r="BO324">
            <v>10677295.711297071</v>
          </cell>
          <cell r="BP324">
            <v>-1186959.2887029294</v>
          </cell>
          <cell r="BQ324" t="str">
            <v>050046467253</v>
          </cell>
          <cell r="BR324" t="str">
            <v>Active</v>
          </cell>
          <cell r="BS324" t="str">
            <v>Male</v>
          </cell>
          <cell r="BT324" t="str">
            <v/>
          </cell>
          <cell r="BU324">
            <v>0</v>
          </cell>
          <cell r="BV324">
            <v>0</v>
          </cell>
          <cell r="BW324">
            <v>100000</v>
          </cell>
        </row>
        <row r="325">
          <cell r="C325" t="str">
            <v>C12454</v>
          </cell>
          <cell r="D325" t="str">
            <v>Đỗ Thành Công</v>
          </cell>
          <cell r="E325">
            <v>44008</v>
          </cell>
          <cell r="F325" t="str">
            <v>P5 - Auto SC Box</v>
          </cell>
          <cell r="G325" t="str">
            <v>FACTORY B</v>
          </cell>
          <cell r="H325" t="str">
            <v>Auto Machine operator-B</v>
          </cell>
          <cell r="I325" t="str">
            <v/>
          </cell>
          <cell r="J325" t="str">
            <v/>
          </cell>
          <cell r="K325">
            <v>5931000</v>
          </cell>
          <cell r="L325">
            <v>1300000</v>
          </cell>
          <cell r="M325">
            <v>0</v>
          </cell>
          <cell r="N325">
            <v>0</v>
          </cell>
          <cell r="O325">
            <v>7231000</v>
          </cell>
          <cell r="P325">
            <v>23</v>
          </cell>
          <cell r="Q325">
            <v>6396654</v>
          </cell>
          <cell r="R325">
            <v>3</v>
          </cell>
          <cell r="S325">
            <v>834346</v>
          </cell>
          <cell r="T325">
            <v>0</v>
          </cell>
          <cell r="U325">
            <v>0</v>
          </cell>
          <cell r="V325">
            <v>278115.39130434784</v>
          </cell>
          <cell r="W325">
            <v>58.5</v>
          </cell>
          <cell r="X325">
            <v>610116</v>
          </cell>
          <cell r="Y325">
            <v>7841116</v>
          </cell>
          <cell r="Z325">
            <v>0</v>
          </cell>
          <cell r="AA325">
            <v>270000</v>
          </cell>
          <cell r="AB325">
            <v>200000</v>
          </cell>
          <cell r="AC325">
            <v>0</v>
          </cell>
          <cell r="AD325">
            <v>470000</v>
          </cell>
          <cell r="AE325">
            <v>500000</v>
          </cell>
          <cell r="AF325">
            <v>0</v>
          </cell>
          <cell r="AG325">
            <v>400000</v>
          </cell>
          <cell r="AH325">
            <v>311752</v>
          </cell>
          <cell r="AI325">
            <v>0</v>
          </cell>
          <cell r="AJ325">
            <v>0</v>
          </cell>
          <cell r="AK325">
            <v>7164333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9522868</v>
          </cell>
          <cell r="AR325">
            <v>4</v>
          </cell>
          <cell r="AS325">
            <v>0</v>
          </cell>
          <cell r="AT325">
            <v>2</v>
          </cell>
          <cell r="AU325">
            <v>0</v>
          </cell>
          <cell r="AV325">
            <v>0</v>
          </cell>
          <cell r="AW325">
            <v>0</v>
          </cell>
          <cell r="AX325">
            <v>354597</v>
          </cell>
          <cell r="AY325">
            <v>9877465</v>
          </cell>
          <cell r="AZ325">
            <v>759255</v>
          </cell>
          <cell r="BA325">
            <v>44100</v>
          </cell>
          <cell r="BB325">
            <v>0</v>
          </cell>
          <cell r="BC325">
            <v>0</v>
          </cell>
          <cell r="BD325">
            <v>0</v>
          </cell>
          <cell r="BK325">
            <v>9074110</v>
          </cell>
          <cell r="BN325">
            <v>0</v>
          </cell>
          <cell r="BO325">
            <v>9221338.5434782617</v>
          </cell>
          <cell r="BP325">
            <v>-2537916.4565217383</v>
          </cell>
          <cell r="BQ325" t="str">
            <v>050119639422</v>
          </cell>
          <cell r="BR325" t="str">
            <v>Active</v>
          </cell>
          <cell r="BS325" t="str">
            <v>Male</v>
          </cell>
          <cell r="BT325" t="str">
            <v/>
          </cell>
          <cell r="BU325">
            <v>0</v>
          </cell>
          <cell r="BV325">
            <v>0</v>
          </cell>
          <cell r="BW325">
            <v>100000</v>
          </cell>
        </row>
        <row r="326">
          <cell r="C326" t="str">
            <v>C12592</v>
          </cell>
          <cell r="D326" t="str">
            <v>Nguyễn Phương Bình</v>
          </cell>
          <cell r="E326">
            <v>44033</v>
          </cell>
          <cell r="F326" t="str">
            <v>P5 - Auto SC Box</v>
          </cell>
          <cell r="G326" t="str">
            <v>FACTORY B</v>
          </cell>
          <cell r="H326" t="str">
            <v>Auto Machine operator-B</v>
          </cell>
          <cell r="I326" t="str">
            <v/>
          </cell>
          <cell r="J326" t="str">
            <v/>
          </cell>
          <cell r="K326">
            <v>5931000</v>
          </cell>
          <cell r="L326">
            <v>2000000</v>
          </cell>
          <cell r="M326">
            <v>0</v>
          </cell>
          <cell r="N326">
            <v>0</v>
          </cell>
          <cell r="O326">
            <v>7931000</v>
          </cell>
          <cell r="P326">
            <v>21.6</v>
          </cell>
          <cell r="Q326">
            <v>6588831</v>
          </cell>
          <cell r="R326">
            <v>3</v>
          </cell>
          <cell r="S326">
            <v>915115</v>
          </cell>
          <cell r="T326">
            <v>1.3999999999999986</v>
          </cell>
          <cell r="U326">
            <v>427054</v>
          </cell>
          <cell r="V326">
            <v>305038.47222222219</v>
          </cell>
          <cell r="W326">
            <v>32.5</v>
          </cell>
          <cell r="X326">
            <v>371766</v>
          </cell>
          <cell r="Y326">
            <v>7875712</v>
          </cell>
          <cell r="Z326">
            <v>0</v>
          </cell>
          <cell r="AA326">
            <v>150000</v>
          </cell>
          <cell r="AB326">
            <v>200000</v>
          </cell>
          <cell r="AC326">
            <v>0</v>
          </cell>
          <cell r="AD326">
            <v>350000</v>
          </cell>
          <cell r="AE326">
            <v>0</v>
          </cell>
          <cell r="AF326">
            <v>0</v>
          </cell>
          <cell r="AG326">
            <v>300000</v>
          </cell>
          <cell r="AH326">
            <v>340221</v>
          </cell>
          <cell r="AI326">
            <v>0</v>
          </cell>
          <cell r="AJ326">
            <v>0</v>
          </cell>
          <cell r="AK326">
            <v>7931000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8865933</v>
          </cell>
          <cell r="AR326">
            <v>8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457558</v>
          </cell>
          <cell r="AY326">
            <v>9323491</v>
          </cell>
          <cell r="AZ326">
            <v>832755</v>
          </cell>
          <cell r="BA326">
            <v>44100</v>
          </cell>
          <cell r="BB326">
            <v>0</v>
          </cell>
          <cell r="BC326">
            <v>0</v>
          </cell>
          <cell r="BD326">
            <v>0</v>
          </cell>
          <cell r="BK326">
            <v>8446636</v>
          </cell>
          <cell r="BN326">
            <v>0</v>
          </cell>
          <cell r="BO326">
            <v>8899205.472222222</v>
          </cell>
          <cell r="BP326">
            <v>-2933549.527777778</v>
          </cell>
          <cell r="BQ326" t="str">
            <v>050074546721</v>
          </cell>
          <cell r="BR326" t="str">
            <v>Active</v>
          </cell>
          <cell r="BS326" t="str">
            <v>Male</v>
          </cell>
          <cell r="BT326" t="str">
            <v/>
          </cell>
          <cell r="BU326">
            <v>0</v>
          </cell>
          <cell r="BV326">
            <v>0</v>
          </cell>
          <cell r="BW326">
            <v>100000</v>
          </cell>
        </row>
        <row r="327">
          <cell r="C327" t="str">
            <v>C12615</v>
          </cell>
          <cell r="D327" t="str">
            <v>Bùi Văn Có</v>
          </cell>
          <cell r="E327">
            <v>44036</v>
          </cell>
          <cell r="F327" t="str">
            <v>P5 - Auto SC Box</v>
          </cell>
          <cell r="G327" t="str">
            <v>FACTORY B</v>
          </cell>
          <cell r="H327" t="str">
            <v>Auto Machine operator-B</v>
          </cell>
          <cell r="I327" t="str">
            <v/>
          </cell>
          <cell r="J327" t="str">
            <v/>
          </cell>
          <cell r="K327">
            <v>5931000</v>
          </cell>
          <cell r="L327">
            <v>2300000</v>
          </cell>
          <cell r="M327">
            <v>0</v>
          </cell>
          <cell r="N327">
            <v>0</v>
          </cell>
          <cell r="O327">
            <v>8231000</v>
          </cell>
          <cell r="P327">
            <v>24</v>
          </cell>
          <cell r="Q327">
            <v>7597846</v>
          </cell>
          <cell r="R327">
            <v>2</v>
          </cell>
          <cell r="S327">
            <v>633154</v>
          </cell>
          <cell r="T327">
            <v>0</v>
          </cell>
          <cell r="U327">
            <v>0</v>
          </cell>
          <cell r="V327">
            <v>316576.91666666669</v>
          </cell>
          <cell r="W327">
            <v>32.5</v>
          </cell>
          <cell r="X327">
            <v>385828</v>
          </cell>
          <cell r="Y327">
            <v>8616828</v>
          </cell>
          <cell r="Z327">
            <v>0</v>
          </cell>
          <cell r="AA327">
            <v>150000</v>
          </cell>
          <cell r="AB327">
            <v>200000</v>
          </cell>
          <cell r="AC327">
            <v>0</v>
          </cell>
          <cell r="AD327">
            <v>350000</v>
          </cell>
          <cell r="AE327">
            <v>500000</v>
          </cell>
          <cell r="AF327">
            <v>0</v>
          </cell>
          <cell r="AG327">
            <v>400000</v>
          </cell>
          <cell r="AH327">
            <v>296405</v>
          </cell>
          <cell r="AI327">
            <v>0</v>
          </cell>
          <cell r="AJ327">
            <v>0</v>
          </cell>
          <cell r="AK327">
            <v>8131000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10163233</v>
          </cell>
          <cell r="AR327">
            <v>12</v>
          </cell>
          <cell r="AS327">
            <v>0</v>
          </cell>
          <cell r="AT327">
            <v>2</v>
          </cell>
          <cell r="AU327">
            <v>0</v>
          </cell>
          <cell r="AV327">
            <v>0</v>
          </cell>
          <cell r="AW327">
            <v>0</v>
          </cell>
          <cell r="AX327">
            <v>878501</v>
          </cell>
          <cell r="AY327">
            <v>11041734</v>
          </cell>
          <cell r="AZ327">
            <v>864255</v>
          </cell>
          <cell r="BA327">
            <v>44100</v>
          </cell>
          <cell r="BB327">
            <v>0</v>
          </cell>
          <cell r="BC327">
            <v>0</v>
          </cell>
          <cell r="BD327">
            <v>0</v>
          </cell>
          <cell r="BK327">
            <v>10133379</v>
          </cell>
          <cell r="BN327">
            <v>0</v>
          </cell>
          <cell r="BO327">
            <v>10431414.604166666</v>
          </cell>
          <cell r="BP327">
            <v>-1432840.395833334</v>
          </cell>
          <cell r="BQ327" t="str">
            <v>050112168203</v>
          </cell>
          <cell r="BR327" t="str">
            <v>Active</v>
          </cell>
          <cell r="BS327" t="str">
            <v>Male</v>
          </cell>
          <cell r="BT327" t="str">
            <v/>
          </cell>
          <cell r="BU327">
            <v>0</v>
          </cell>
          <cell r="BV327">
            <v>0</v>
          </cell>
          <cell r="BW327">
            <v>100000</v>
          </cell>
        </row>
        <row r="328">
          <cell r="C328" t="str">
            <v>C12639</v>
          </cell>
          <cell r="D328" t="str">
            <v>Nguyễn Văn Hưng</v>
          </cell>
          <cell r="E328">
            <v>44049</v>
          </cell>
          <cell r="F328" t="str">
            <v>P5 - Auto SC Box</v>
          </cell>
          <cell r="G328" t="str">
            <v>FACTORY B</v>
          </cell>
          <cell r="H328" t="str">
            <v>Auto Machine sub-operator-B</v>
          </cell>
          <cell r="I328" t="str">
            <v/>
          </cell>
          <cell r="J328" t="str">
            <v/>
          </cell>
          <cell r="K328">
            <v>5931000</v>
          </cell>
          <cell r="L328">
            <v>800000</v>
          </cell>
          <cell r="M328">
            <v>0</v>
          </cell>
          <cell r="N328">
            <v>0</v>
          </cell>
          <cell r="O328">
            <v>6731000</v>
          </cell>
          <cell r="P328">
            <v>24</v>
          </cell>
          <cell r="Q328">
            <v>6213231</v>
          </cell>
          <cell r="R328">
            <v>2</v>
          </cell>
          <cell r="S328">
            <v>517769</v>
          </cell>
          <cell r="T328">
            <v>0</v>
          </cell>
          <cell r="U328">
            <v>0</v>
          </cell>
          <cell r="V328">
            <v>258884.625</v>
          </cell>
          <cell r="W328">
            <v>32.5</v>
          </cell>
          <cell r="X328">
            <v>315516</v>
          </cell>
          <cell r="Y328">
            <v>7046516</v>
          </cell>
          <cell r="Z328">
            <v>0</v>
          </cell>
          <cell r="AA328">
            <v>150000</v>
          </cell>
          <cell r="AB328">
            <v>200000</v>
          </cell>
          <cell r="AC328">
            <v>0</v>
          </cell>
          <cell r="AD328">
            <v>350000</v>
          </cell>
          <cell r="AE328">
            <v>500000</v>
          </cell>
          <cell r="AF328">
            <v>0</v>
          </cell>
          <cell r="AG328">
            <v>400000</v>
          </cell>
          <cell r="AH328">
            <v>366561</v>
          </cell>
          <cell r="AI328">
            <v>0</v>
          </cell>
          <cell r="AJ328">
            <v>0</v>
          </cell>
          <cell r="AK328">
            <v>6564333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8663077</v>
          </cell>
          <cell r="AR328">
            <v>12</v>
          </cell>
          <cell r="AS328">
            <v>0</v>
          </cell>
          <cell r="AT328">
            <v>2</v>
          </cell>
          <cell r="AU328">
            <v>0</v>
          </cell>
          <cell r="AV328">
            <v>0</v>
          </cell>
          <cell r="AW328">
            <v>0</v>
          </cell>
          <cell r="AX328">
            <v>718405</v>
          </cell>
          <cell r="AY328">
            <v>9381482</v>
          </cell>
          <cell r="AZ328">
            <v>706755</v>
          </cell>
          <cell r="BA328">
            <v>44100</v>
          </cell>
          <cell r="BB328">
            <v>0</v>
          </cell>
          <cell r="BC328">
            <v>0</v>
          </cell>
          <cell r="BD328">
            <v>0</v>
          </cell>
          <cell r="BK328">
            <v>8630627</v>
          </cell>
          <cell r="BN328">
            <v>1</v>
          </cell>
          <cell r="BO328">
            <v>8900609.09375</v>
          </cell>
          <cell r="BP328">
            <v>-7206145.90625</v>
          </cell>
          <cell r="BQ328" t="str">
            <v>050119781660</v>
          </cell>
          <cell r="BR328" t="str">
            <v>Active</v>
          </cell>
          <cell r="BS328" t="str">
            <v>Male</v>
          </cell>
          <cell r="BT328" t="str">
            <v/>
          </cell>
          <cell r="BU328">
            <v>0</v>
          </cell>
          <cell r="BV328">
            <v>0</v>
          </cell>
          <cell r="BW328">
            <v>100000</v>
          </cell>
        </row>
        <row r="329">
          <cell r="C329" t="str">
            <v>C14370</v>
          </cell>
          <cell r="D329" t="str">
            <v>Dương Quốc Anh</v>
          </cell>
          <cell r="E329">
            <v>44371</v>
          </cell>
          <cell r="F329" t="str">
            <v>P5 - Auto SC Box</v>
          </cell>
          <cell r="G329" t="str">
            <v>FACTORY B</v>
          </cell>
          <cell r="H329" t="str">
            <v>Auto Machine operator-B</v>
          </cell>
          <cell r="I329" t="str">
            <v/>
          </cell>
          <cell r="J329" t="str">
            <v/>
          </cell>
          <cell r="K329">
            <v>5931000</v>
          </cell>
          <cell r="L329">
            <v>1700000</v>
          </cell>
          <cell r="M329">
            <v>0</v>
          </cell>
          <cell r="N329">
            <v>0</v>
          </cell>
          <cell r="O329">
            <v>7631000</v>
          </cell>
          <cell r="P329">
            <v>22</v>
          </cell>
          <cell r="Q329">
            <v>6457000</v>
          </cell>
          <cell r="R329">
            <v>3</v>
          </cell>
          <cell r="S329">
            <v>880500</v>
          </cell>
          <cell r="T329">
            <v>1</v>
          </cell>
          <cell r="U329">
            <v>293500</v>
          </cell>
          <cell r="V329">
            <v>293500</v>
          </cell>
          <cell r="W329">
            <v>0</v>
          </cell>
          <cell r="X329">
            <v>0</v>
          </cell>
          <cell r="Y329">
            <v>7337500</v>
          </cell>
          <cell r="Z329">
            <v>0</v>
          </cell>
          <cell r="AA329">
            <v>0</v>
          </cell>
          <cell r="AB329">
            <v>200000</v>
          </cell>
          <cell r="AC329">
            <v>0</v>
          </cell>
          <cell r="AD329">
            <v>200000</v>
          </cell>
          <cell r="AE329">
            <v>0</v>
          </cell>
          <cell r="AF329">
            <v>0</v>
          </cell>
          <cell r="AG329">
            <v>300000</v>
          </cell>
          <cell r="AH329">
            <v>310167</v>
          </cell>
          <cell r="AI329">
            <v>0</v>
          </cell>
          <cell r="AJ329">
            <v>0</v>
          </cell>
          <cell r="AK329">
            <v>7631000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8147667</v>
          </cell>
          <cell r="AR329">
            <v>12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660375</v>
          </cell>
          <cell r="AY329">
            <v>8808042</v>
          </cell>
          <cell r="AZ329">
            <v>801255</v>
          </cell>
          <cell r="BA329">
            <v>44100</v>
          </cell>
          <cell r="BB329">
            <v>0</v>
          </cell>
          <cell r="BC329">
            <v>0</v>
          </cell>
          <cell r="BD329">
            <v>0</v>
          </cell>
          <cell r="BK329">
            <v>7962687</v>
          </cell>
          <cell r="BN329">
            <v>0</v>
          </cell>
          <cell r="BO329">
            <v>8687917</v>
          </cell>
          <cell r="BP329">
            <v>-3113338</v>
          </cell>
          <cell r="BQ329" t="str">
            <v>050126611703</v>
          </cell>
          <cell r="BR329" t="str">
            <v>Active</v>
          </cell>
          <cell r="BS329" t="str">
            <v>Male</v>
          </cell>
          <cell r="BT329" t="str">
            <v/>
          </cell>
          <cell r="BU329">
            <v>0</v>
          </cell>
          <cell r="BV329">
            <v>0</v>
          </cell>
          <cell r="BW329">
            <v>100000</v>
          </cell>
        </row>
        <row r="330">
          <cell r="C330" t="str">
            <v>C14591</v>
          </cell>
          <cell r="D330" t="str">
            <v>Phan Quốc Hưng</v>
          </cell>
          <cell r="E330">
            <v>44616</v>
          </cell>
          <cell r="F330" t="str">
            <v>P5 - Auto SC Box</v>
          </cell>
          <cell r="G330" t="str">
            <v>FACTORY B</v>
          </cell>
          <cell r="H330" t="str">
            <v>Auto Machine operator-B</v>
          </cell>
          <cell r="I330" t="str">
            <v/>
          </cell>
          <cell r="J330" t="str">
            <v/>
          </cell>
          <cell r="K330">
            <v>5931000</v>
          </cell>
          <cell r="L330">
            <v>1700000</v>
          </cell>
          <cell r="M330">
            <v>0</v>
          </cell>
          <cell r="N330">
            <v>0</v>
          </cell>
          <cell r="O330">
            <v>7631000</v>
          </cell>
          <cell r="P330">
            <v>23</v>
          </cell>
          <cell r="Q330">
            <v>6750500</v>
          </cell>
          <cell r="R330">
            <v>3</v>
          </cell>
          <cell r="S330">
            <v>880500</v>
          </cell>
          <cell r="T330">
            <v>0</v>
          </cell>
          <cell r="U330">
            <v>0</v>
          </cell>
          <cell r="V330">
            <v>293500</v>
          </cell>
          <cell r="W330">
            <v>0</v>
          </cell>
          <cell r="X330">
            <v>0</v>
          </cell>
          <cell r="Y330">
            <v>7631000</v>
          </cell>
          <cell r="Z330">
            <v>0</v>
          </cell>
          <cell r="AA330">
            <v>0</v>
          </cell>
          <cell r="AB330">
            <v>200000</v>
          </cell>
          <cell r="AC330">
            <v>0</v>
          </cell>
          <cell r="AD330">
            <v>200000</v>
          </cell>
          <cell r="AE330">
            <v>500000</v>
          </cell>
          <cell r="AF330">
            <v>0</v>
          </cell>
          <cell r="AG330">
            <v>400000</v>
          </cell>
          <cell r="AH330">
            <v>351287</v>
          </cell>
          <cell r="AI330">
            <v>0</v>
          </cell>
          <cell r="AJ330">
            <v>0</v>
          </cell>
          <cell r="AK330">
            <v>7220333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9082287</v>
          </cell>
          <cell r="AR330">
            <v>28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1540875</v>
          </cell>
          <cell r="AY330">
            <v>10623162</v>
          </cell>
          <cell r="AZ330">
            <v>801255</v>
          </cell>
          <cell r="BA330">
            <v>44100</v>
          </cell>
          <cell r="BB330">
            <v>0</v>
          </cell>
          <cell r="BC330">
            <v>0</v>
          </cell>
          <cell r="BD330">
            <v>0</v>
          </cell>
          <cell r="BK330">
            <v>9777807</v>
          </cell>
          <cell r="BN330">
            <v>0</v>
          </cell>
          <cell r="BO330">
            <v>10209537</v>
          </cell>
          <cell r="BP330">
            <v>-1591718</v>
          </cell>
          <cell r="BQ330" t="str">
            <v>050088729193</v>
          </cell>
          <cell r="BR330" t="str">
            <v>Active</v>
          </cell>
          <cell r="BS330" t="str">
            <v>Male</v>
          </cell>
          <cell r="BT330" t="str">
            <v/>
          </cell>
          <cell r="BU330">
            <v>0</v>
          </cell>
          <cell r="BV330">
            <v>0</v>
          </cell>
          <cell r="BW330">
            <v>100000</v>
          </cell>
        </row>
        <row r="331">
          <cell r="C331" t="str">
            <v>C16074</v>
          </cell>
          <cell r="D331" t="str">
            <v>Lâm Điểu Dương</v>
          </cell>
          <cell r="E331">
            <v>45503</v>
          </cell>
          <cell r="F331" t="str">
            <v>P5 - Auto SC Box</v>
          </cell>
          <cell r="G331" t="str">
            <v>FACTORY B</v>
          </cell>
          <cell r="H331" t="str">
            <v>Auto Machine sub-operator-B</v>
          </cell>
          <cell r="I331" t="str">
            <v/>
          </cell>
          <cell r="J331" t="str">
            <v/>
          </cell>
          <cell r="K331">
            <v>5274000</v>
          </cell>
          <cell r="L331">
            <v>600000</v>
          </cell>
          <cell r="M331">
            <v>0</v>
          </cell>
          <cell r="N331">
            <v>0</v>
          </cell>
          <cell r="O331">
            <v>5874000</v>
          </cell>
          <cell r="P331">
            <v>21</v>
          </cell>
          <cell r="Q331">
            <v>4744385</v>
          </cell>
          <cell r="R331">
            <v>3</v>
          </cell>
          <cell r="S331">
            <v>677769</v>
          </cell>
          <cell r="T331">
            <v>2</v>
          </cell>
          <cell r="U331">
            <v>451846</v>
          </cell>
          <cell r="V331">
            <v>225923.09523809524</v>
          </cell>
          <cell r="W331">
            <v>39</v>
          </cell>
          <cell r="X331">
            <v>330413</v>
          </cell>
          <cell r="Y331">
            <v>5752567</v>
          </cell>
          <cell r="Z331">
            <v>0</v>
          </cell>
          <cell r="AA331">
            <v>180000</v>
          </cell>
          <cell r="AB331">
            <v>200000</v>
          </cell>
          <cell r="AC331">
            <v>0</v>
          </cell>
          <cell r="AD331">
            <v>380000</v>
          </cell>
          <cell r="AE331">
            <v>0</v>
          </cell>
          <cell r="AF331">
            <v>0</v>
          </cell>
          <cell r="AG331">
            <v>0</v>
          </cell>
          <cell r="AH331">
            <v>320741</v>
          </cell>
          <cell r="AI331">
            <v>0</v>
          </cell>
          <cell r="AJ331">
            <v>0</v>
          </cell>
          <cell r="AK331">
            <v>5548500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6453308</v>
          </cell>
          <cell r="AR331">
            <v>8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338885</v>
          </cell>
          <cell r="AY331">
            <v>6792193</v>
          </cell>
          <cell r="AZ331">
            <v>616770</v>
          </cell>
          <cell r="BA331">
            <v>44100</v>
          </cell>
          <cell r="BB331">
            <v>0</v>
          </cell>
          <cell r="BC331">
            <v>0</v>
          </cell>
          <cell r="BD331">
            <v>0</v>
          </cell>
          <cell r="BK331">
            <v>6131323</v>
          </cell>
          <cell r="BN331">
            <v>0</v>
          </cell>
          <cell r="BO331">
            <v>6448818.0952380951</v>
          </cell>
          <cell r="BP331">
            <v>-5167951.9047619049</v>
          </cell>
          <cell r="BQ331" t="str">
            <v>0962582741</v>
          </cell>
          <cell r="BR331" t="str">
            <v>Active</v>
          </cell>
          <cell r="BS331" t="str">
            <v>Male</v>
          </cell>
          <cell r="BT331" t="str">
            <v/>
          </cell>
          <cell r="BU331">
            <v>0</v>
          </cell>
          <cell r="BV331">
            <v>0</v>
          </cell>
          <cell r="BW331">
            <v>100000</v>
          </cell>
        </row>
        <row r="332">
          <cell r="C332" t="str">
            <v>C16420</v>
          </cell>
          <cell r="D332" t="str">
            <v>Lý Tiết Thắng</v>
          </cell>
          <cell r="E332">
            <v>45696</v>
          </cell>
          <cell r="F332" t="str">
            <v>P5 - Auto SC Box</v>
          </cell>
          <cell r="G332" t="str">
            <v>FACTORY B</v>
          </cell>
          <cell r="H332" t="str">
            <v>Auto Machine assistant-B</v>
          </cell>
          <cell r="I332" t="str">
            <v/>
          </cell>
          <cell r="J332" t="str">
            <v/>
          </cell>
          <cell r="K332">
            <v>5023000</v>
          </cell>
          <cell r="L332">
            <v>400000</v>
          </cell>
          <cell r="M332">
            <v>0</v>
          </cell>
          <cell r="N332">
            <v>0</v>
          </cell>
          <cell r="O332">
            <v>5423000</v>
          </cell>
          <cell r="P332">
            <v>23</v>
          </cell>
          <cell r="Q332">
            <v>4797269</v>
          </cell>
          <cell r="R332">
            <v>3</v>
          </cell>
          <cell r="S332">
            <v>625731</v>
          </cell>
          <cell r="T332">
            <v>0</v>
          </cell>
          <cell r="U332">
            <v>0</v>
          </cell>
          <cell r="V332">
            <v>208576.91304347827</v>
          </cell>
          <cell r="W332">
            <v>0</v>
          </cell>
          <cell r="X332">
            <v>0</v>
          </cell>
          <cell r="Y332">
            <v>5423000</v>
          </cell>
          <cell r="Z332">
            <v>0</v>
          </cell>
          <cell r="AA332">
            <v>0</v>
          </cell>
          <cell r="AB332">
            <v>200000</v>
          </cell>
          <cell r="AC332">
            <v>0</v>
          </cell>
          <cell r="AD332">
            <v>200000</v>
          </cell>
          <cell r="AE332">
            <v>500000</v>
          </cell>
          <cell r="AF332">
            <v>0</v>
          </cell>
          <cell r="AG332">
            <v>400000</v>
          </cell>
          <cell r="AH332">
            <v>351287</v>
          </cell>
          <cell r="AI332">
            <v>0</v>
          </cell>
          <cell r="AJ332">
            <v>0</v>
          </cell>
          <cell r="AK332">
            <v>5180000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6874287</v>
          </cell>
          <cell r="AR332">
            <v>16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625731</v>
          </cell>
          <cell r="AY332">
            <v>7500018</v>
          </cell>
          <cell r="AZ332">
            <v>569415</v>
          </cell>
          <cell r="BA332">
            <v>44100</v>
          </cell>
          <cell r="BB332">
            <v>0</v>
          </cell>
          <cell r="BC332">
            <v>0</v>
          </cell>
          <cell r="BD332">
            <v>0</v>
          </cell>
          <cell r="BK332">
            <v>6886503</v>
          </cell>
          <cell r="BN332">
            <v>0</v>
          </cell>
          <cell r="BO332">
            <v>7391440.826086957</v>
          </cell>
          <cell r="BP332">
            <v>-4177974.173913043</v>
          </cell>
          <cell r="BQ332" t="str">
            <v>050412062005</v>
          </cell>
          <cell r="BR332" t="str">
            <v>Active</v>
          </cell>
          <cell r="BS332" t="str">
            <v>Male</v>
          </cell>
          <cell r="BT332" t="str">
            <v/>
          </cell>
          <cell r="BU332">
            <v>0</v>
          </cell>
          <cell r="BV332">
            <v>0</v>
          </cell>
          <cell r="BW332">
            <v>100000</v>
          </cell>
        </row>
        <row r="333">
          <cell r="C333" t="str">
            <v>C16448</v>
          </cell>
          <cell r="D333" t="str">
            <v>Đỗ Văn Nam</v>
          </cell>
          <cell r="E333">
            <v>45706</v>
          </cell>
          <cell r="F333" t="str">
            <v>P5 - Auto SC Box</v>
          </cell>
          <cell r="G333" t="str">
            <v>FACTORY B</v>
          </cell>
          <cell r="H333" t="str">
            <v>Auto Machine assistant-B</v>
          </cell>
          <cell r="I333" t="str">
            <v/>
          </cell>
          <cell r="J333" t="str">
            <v/>
          </cell>
          <cell r="K333">
            <v>5023000</v>
          </cell>
          <cell r="L333">
            <v>400000</v>
          </cell>
          <cell r="M333">
            <v>0</v>
          </cell>
          <cell r="N333">
            <v>0</v>
          </cell>
          <cell r="O333">
            <v>5423000</v>
          </cell>
          <cell r="P333">
            <v>23</v>
          </cell>
          <cell r="Q333">
            <v>4797269</v>
          </cell>
          <cell r="R333">
            <v>3</v>
          </cell>
          <cell r="S333">
            <v>625731</v>
          </cell>
          <cell r="T333">
            <v>0</v>
          </cell>
          <cell r="U333">
            <v>0</v>
          </cell>
          <cell r="V333">
            <v>208576.91304347827</v>
          </cell>
          <cell r="W333">
            <v>0</v>
          </cell>
          <cell r="X333">
            <v>0</v>
          </cell>
          <cell r="Y333">
            <v>5423000</v>
          </cell>
          <cell r="Z333">
            <v>0</v>
          </cell>
          <cell r="AA333">
            <v>0</v>
          </cell>
          <cell r="AB333">
            <v>200000</v>
          </cell>
          <cell r="AC333">
            <v>0</v>
          </cell>
          <cell r="AD333">
            <v>200000</v>
          </cell>
          <cell r="AE333">
            <v>500000</v>
          </cell>
          <cell r="AF333">
            <v>0</v>
          </cell>
          <cell r="AG333">
            <v>400000</v>
          </cell>
          <cell r="AH333">
            <v>351287</v>
          </cell>
          <cell r="AI333">
            <v>0</v>
          </cell>
          <cell r="AJ333">
            <v>0</v>
          </cell>
          <cell r="AK333">
            <v>4937000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6874287</v>
          </cell>
          <cell r="AR333">
            <v>16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625731</v>
          </cell>
          <cell r="AY333">
            <v>7500018</v>
          </cell>
          <cell r="AZ333">
            <v>569415</v>
          </cell>
          <cell r="BA333">
            <v>44100</v>
          </cell>
          <cell r="BB333">
            <v>0</v>
          </cell>
          <cell r="BC333">
            <v>0</v>
          </cell>
          <cell r="BD333">
            <v>0</v>
          </cell>
          <cell r="BK333">
            <v>6886503</v>
          </cell>
          <cell r="BN333">
            <v>0</v>
          </cell>
          <cell r="BO333">
            <v>7391440.826086957</v>
          </cell>
          <cell r="BP333">
            <v>-4177974.173913043</v>
          </cell>
          <cell r="BQ333" t="str">
            <v>050129179918</v>
          </cell>
          <cell r="BR333" t="str">
            <v>Active</v>
          </cell>
          <cell r="BS333" t="str">
            <v>Male</v>
          </cell>
          <cell r="BT333" t="str">
            <v/>
          </cell>
          <cell r="BU333">
            <v>0</v>
          </cell>
          <cell r="BV333">
            <v>0</v>
          </cell>
          <cell r="BW333">
            <v>100000</v>
          </cell>
        </row>
        <row r="334">
          <cell r="C334" t="str">
            <v>C16481</v>
          </cell>
          <cell r="D334" t="str">
            <v>Trần Thiện Tâm</v>
          </cell>
          <cell r="E334">
            <v>45715</v>
          </cell>
          <cell r="F334" t="str">
            <v>P5 - Auto SC Box</v>
          </cell>
          <cell r="G334" t="str">
            <v>FACTORY B</v>
          </cell>
          <cell r="H334" t="str">
            <v>Auto Machine assistant-C</v>
          </cell>
          <cell r="I334" t="str">
            <v/>
          </cell>
          <cell r="J334" t="str">
            <v/>
          </cell>
          <cell r="K334">
            <v>5023000</v>
          </cell>
          <cell r="L334">
            <v>200000</v>
          </cell>
          <cell r="M334">
            <v>0</v>
          </cell>
          <cell r="N334">
            <v>0</v>
          </cell>
          <cell r="O334">
            <v>5223000</v>
          </cell>
          <cell r="P334">
            <v>24</v>
          </cell>
          <cell r="Q334">
            <v>4821231</v>
          </cell>
          <cell r="R334">
            <v>2</v>
          </cell>
          <cell r="S334">
            <v>401769</v>
          </cell>
          <cell r="T334">
            <v>0</v>
          </cell>
          <cell r="U334">
            <v>0</v>
          </cell>
          <cell r="V334">
            <v>200884.625</v>
          </cell>
          <cell r="W334">
            <v>0</v>
          </cell>
          <cell r="X334">
            <v>0</v>
          </cell>
          <cell r="Y334">
            <v>5223000</v>
          </cell>
          <cell r="Z334">
            <v>0</v>
          </cell>
          <cell r="AA334">
            <v>0</v>
          </cell>
          <cell r="AB334">
            <v>200000</v>
          </cell>
          <cell r="AC334">
            <v>0</v>
          </cell>
          <cell r="AD334">
            <v>200000</v>
          </cell>
          <cell r="AE334">
            <v>500000</v>
          </cell>
          <cell r="AF334">
            <v>0</v>
          </cell>
          <cell r="AG334">
            <v>300000</v>
          </cell>
          <cell r="AH334">
            <v>190110</v>
          </cell>
          <cell r="AI334">
            <v>0</v>
          </cell>
          <cell r="AJ334">
            <v>0</v>
          </cell>
          <cell r="AK334">
            <v>4870333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6413110</v>
          </cell>
          <cell r="AR334">
            <v>20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753317</v>
          </cell>
          <cell r="AY334">
            <v>7166427</v>
          </cell>
          <cell r="AZ334">
            <v>548415</v>
          </cell>
          <cell r="BA334">
            <v>44100</v>
          </cell>
          <cell r="BB334">
            <v>0</v>
          </cell>
          <cell r="BC334">
            <v>0</v>
          </cell>
          <cell r="BD334">
            <v>0</v>
          </cell>
          <cell r="BK334">
            <v>6573912</v>
          </cell>
          <cell r="BN334">
            <v>0</v>
          </cell>
          <cell r="BO334">
            <v>7015321.5625</v>
          </cell>
          <cell r="BP334">
            <v>-4533093.4375</v>
          </cell>
          <cell r="BQ334" t="str">
            <v>053113082002</v>
          </cell>
          <cell r="BR334" t="str">
            <v>Active</v>
          </cell>
          <cell r="BS334" t="str">
            <v>Male</v>
          </cell>
          <cell r="BT334" t="str">
            <v/>
          </cell>
          <cell r="BU334">
            <v>0</v>
          </cell>
          <cell r="BV334">
            <v>0</v>
          </cell>
          <cell r="BW334">
            <v>100000</v>
          </cell>
        </row>
        <row r="335">
          <cell r="C335" t="str">
            <v>C16545</v>
          </cell>
          <cell r="D335" t="str">
            <v>Tạ Khánh Duy</v>
          </cell>
          <cell r="E335">
            <v>45736</v>
          </cell>
          <cell r="F335" t="str">
            <v>P5 - Auto SC Box</v>
          </cell>
          <cell r="G335" t="str">
            <v>FACTORY B</v>
          </cell>
          <cell r="H335" t="str">
            <v>New worker</v>
          </cell>
          <cell r="I335" t="str">
            <v/>
          </cell>
          <cell r="J335" t="str">
            <v/>
          </cell>
          <cell r="K335">
            <v>4694000</v>
          </cell>
          <cell r="L335">
            <v>0</v>
          </cell>
          <cell r="M335">
            <v>0</v>
          </cell>
          <cell r="N335">
            <v>0</v>
          </cell>
          <cell r="O335">
            <v>4694000</v>
          </cell>
          <cell r="P335">
            <v>24</v>
          </cell>
          <cell r="Q335">
            <v>4332923</v>
          </cell>
          <cell r="R335">
            <v>2</v>
          </cell>
          <cell r="S335">
            <v>361077</v>
          </cell>
          <cell r="T335">
            <v>0</v>
          </cell>
          <cell r="U335">
            <v>0</v>
          </cell>
          <cell r="V335">
            <v>180538.45833333334</v>
          </cell>
          <cell r="W335">
            <v>32.5</v>
          </cell>
          <cell r="X335">
            <v>220031</v>
          </cell>
          <cell r="Y335">
            <v>4914031</v>
          </cell>
          <cell r="Z335">
            <v>0</v>
          </cell>
          <cell r="AA335">
            <v>150000</v>
          </cell>
          <cell r="AB335">
            <v>200000</v>
          </cell>
          <cell r="AC335">
            <v>0</v>
          </cell>
          <cell r="AD335">
            <v>350000</v>
          </cell>
          <cell r="AE335">
            <v>500000</v>
          </cell>
          <cell r="AF335">
            <v>0</v>
          </cell>
          <cell r="AG335">
            <v>400000</v>
          </cell>
          <cell r="AH335">
            <v>366561</v>
          </cell>
          <cell r="AI335">
            <v>0</v>
          </cell>
          <cell r="AJ335">
            <v>0</v>
          </cell>
          <cell r="AK335">
            <v>4694000</v>
          </cell>
          <cell r="AL335">
            <v>0</v>
          </cell>
          <cell r="AM335">
            <v>286517</v>
          </cell>
          <cell r="AN335">
            <v>0</v>
          </cell>
          <cell r="AO335">
            <v>0</v>
          </cell>
          <cell r="AP335">
            <v>0</v>
          </cell>
          <cell r="AQ335">
            <v>6817109</v>
          </cell>
          <cell r="AR335">
            <v>12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406212</v>
          </cell>
          <cell r="AY335">
            <v>7223321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K335">
            <v>7223321</v>
          </cell>
          <cell r="BN335">
            <v>0</v>
          </cell>
          <cell r="BO335">
            <v>7167885.6875</v>
          </cell>
          <cell r="BP335">
            <v>-3832114.3125</v>
          </cell>
          <cell r="BQ335" t="str">
            <v>050120336948</v>
          </cell>
          <cell r="BR335" t="str">
            <v>Active</v>
          </cell>
          <cell r="BS335" t="str">
            <v>Male</v>
          </cell>
          <cell r="BT335" t="str">
            <v/>
          </cell>
          <cell r="BU335">
            <v>0</v>
          </cell>
          <cell r="BV335">
            <v>0</v>
          </cell>
          <cell r="BW335">
            <v>300000</v>
          </cell>
        </row>
        <row r="336">
          <cell r="C336" t="str">
            <v>C6000</v>
          </cell>
          <cell r="D336" t="str">
            <v>Lê Văn Thụ</v>
          </cell>
          <cell r="E336">
            <v>41563</v>
          </cell>
          <cell r="F336" t="str">
            <v>P5 - Auto SC Box</v>
          </cell>
          <cell r="G336" t="str">
            <v>FACTORY B</v>
          </cell>
          <cell r="H336" t="str">
            <v>Auto Machine leader-B</v>
          </cell>
          <cell r="I336" t="str">
            <v/>
          </cell>
          <cell r="J336" t="str">
            <v/>
          </cell>
          <cell r="K336">
            <v>5931000</v>
          </cell>
          <cell r="L336">
            <v>2300000</v>
          </cell>
          <cell r="M336">
            <v>0</v>
          </cell>
          <cell r="N336">
            <v>300000</v>
          </cell>
          <cell r="O336">
            <v>8531000</v>
          </cell>
          <cell r="P336">
            <v>23.9</v>
          </cell>
          <cell r="Q336">
            <v>7841958</v>
          </cell>
          <cell r="R336">
            <v>2</v>
          </cell>
          <cell r="S336">
            <v>656231</v>
          </cell>
          <cell r="T336">
            <v>0.10000000000000142</v>
          </cell>
          <cell r="U336">
            <v>32812</v>
          </cell>
          <cell r="V336">
            <v>328115.39748953976</v>
          </cell>
          <cell r="W336">
            <v>0</v>
          </cell>
          <cell r="X336">
            <v>0</v>
          </cell>
          <cell r="Y336">
            <v>8498189</v>
          </cell>
          <cell r="Z336">
            <v>0</v>
          </cell>
          <cell r="AA336">
            <v>0</v>
          </cell>
          <cell r="AB336">
            <v>200000</v>
          </cell>
          <cell r="AC336">
            <v>0</v>
          </cell>
          <cell r="AD336">
            <v>200000</v>
          </cell>
          <cell r="AE336">
            <v>500000</v>
          </cell>
          <cell r="AF336">
            <v>0</v>
          </cell>
          <cell r="AG336">
            <v>400000</v>
          </cell>
          <cell r="AH336">
            <v>365033</v>
          </cell>
          <cell r="AI336">
            <v>0</v>
          </cell>
          <cell r="AJ336">
            <v>0</v>
          </cell>
          <cell r="AK336">
            <v>8431000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9963222</v>
          </cell>
          <cell r="AR336">
            <v>28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1722606</v>
          </cell>
          <cell r="AY336">
            <v>11685828</v>
          </cell>
          <cell r="AZ336">
            <v>895755</v>
          </cell>
          <cell r="BA336">
            <v>44100</v>
          </cell>
          <cell r="BB336">
            <v>0</v>
          </cell>
          <cell r="BC336">
            <v>0</v>
          </cell>
          <cell r="BD336">
            <v>0</v>
          </cell>
          <cell r="BK336">
            <v>10745973</v>
          </cell>
          <cell r="BN336">
            <v>1</v>
          </cell>
          <cell r="BO336">
            <v>11211625.891213389</v>
          </cell>
          <cell r="BP336">
            <v>-5084129.1087866109</v>
          </cell>
          <cell r="BQ336" t="str">
            <v>050040870684</v>
          </cell>
          <cell r="BR336" t="str">
            <v>Active</v>
          </cell>
          <cell r="BS336" t="str">
            <v>Male</v>
          </cell>
          <cell r="BT336" t="str">
            <v/>
          </cell>
          <cell r="BU336">
            <v>0</v>
          </cell>
          <cell r="BV336">
            <v>0</v>
          </cell>
          <cell r="BW336">
            <v>100000</v>
          </cell>
        </row>
        <row r="337">
          <cell r="C337" t="str">
            <v>C7219</v>
          </cell>
          <cell r="D337" t="str">
            <v>Điểu Thanh Hải</v>
          </cell>
          <cell r="E337">
            <v>43179</v>
          </cell>
          <cell r="F337" t="str">
            <v>P5 - Auto SC Box</v>
          </cell>
          <cell r="G337" t="str">
            <v>FACTORY B</v>
          </cell>
          <cell r="H337" t="str">
            <v>Auto Machine sub-operator-B</v>
          </cell>
          <cell r="I337" t="str">
            <v/>
          </cell>
          <cell r="J337" t="str">
            <v/>
          </cell>
          <cell r="K337">
            <v>5931000</v>
          </cell>
          <cell r="L337">
            <v>800000</v>
          </cell>
          <cell r="M337">
            <v>0</v>
          </cell>
          <cell r="N337">
            <v>0</v>
          </cell>
          <cell r="O337">
            <v>6731000</v>
          </cell>
          <cell r="P337">
            <v>23.9</v>
          </cell>
          <cell r="Q337">
            <v>6187342</v>
          </cell>
          <cell r="R337">
            <v>2</v>
          </cell>
          <cell r="S337">
            <v>517769</v>
          </cell>
          <cell r="T337">
            <v>0.10000000000000142</v>
          </cell>
          <cell r="U337">
            <v>25888</v>
          </cell>
          <cell r="V337">
            <v>258884.60251046027</v>
          </cell>
          <cell r="W337">
            <v>0</v>
          </cell>
          <cell r="X337">
            <v>0</v>
          </cell>
          <cell r="Y337">
            <v>6705111</v>
          </cell>
          <cell r="Z337">
            <v>0</v>
          </cell>
          <cell r="AA337">
            <v>0</v>
          </cell>
          <cell r="AB337">
            <v>200000</v>
          </cell>
          <cell r="AC337">
            <v>0</v>
          </cell>
          <cell r="AD337">
            <v>200000</v>
          </cell>
          <cell r="AE337">
            <v>500000</v>
          </cell>
          <cell r="AF337">
            <v>200000</v>
          </cell>
          <cell r="AG337">
            <v>400000</v>
          </cell>
          <cell r="AH337">
            <v>365727</v>
          </cell>
          <cell r="AI337">
            <v>0</v>
          </cell>
          <cell r="AJ337">
            <v>0</v>
          </cell>
          <cell r="AK337">
            <v>6564333</v>
          </cell>
          <cell r="AL337">
            <v>200000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8570838</v>
          </cell>
          <cell r="AR337">
            <v>16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776654</v>
          </cell>
          <cell r="AY337">
            <v>9347492</v>
          </cell>
          <cell r="AZ337">
            <v>706755</v>
          </cell>
          <cell r="BA337">
            <v>44100</v>
          </cell>
          <cell r="BB337">
            <v>0</v>
          </cell>
          <cell r="BC337">
            <v>0</v>
          </cell>
          <cell r="BD337">
            <v>0</v>
          </cell>
          <cell r="BK337">
            <v>8596637</v>
          </cell>
          <cell r="BN337">
            <v>0</v>
          </cell>
          <cell r="BO337">
            <v>9188607.2050209213</v>
          </cell>
          <cell r="BP337">
            <v>-2518147.7949790787</v>
          </cell>
          <cell r="BQ337" t="str">
            <v>050087500397</v>
          </cell>
          <cell r="BR337" t="str">
            <v>Active</v>
          </cell>
          <cell r="BS337" t="str">
            <v>Male</v>
          </cell>
          <cell r="BT337" t="str">
            <v/>
          </cell>
          <cell r="BU337">
            <v>0</v>
          </cell>
          <cell r="BV337">
            <v>0</v>
          </cell>
          <cell r="BW337">
            <v>100000</v>
          </cell>
        </row>
        <row r="338">
          <cell r="C338" t="str">
            <v>C8054</v>
          </cell>
          <cell r="D338" t="str">
            <v>Trương Mạnh Hùng</v>
          </cell>
          <cell r="E338">
            <v>43522</v>
          </cell>
          <cell r="F338" t="str">
            <v>P5 - Auto SC Box</v>
          </cell>
          <cell r="G338" t="str">
            <v>FACTORY B</v>
          </cell>
          <cell r="H338" t="str">
            <v>Auto Machine operator-B</v>
          </cell>
          <cell r="I338" t="str">
            <v/>
          </cell>
          <cell r="J338" t="str">
            <v/>
          </cell>
          <cell r="K338">
            <v>5931000</v>
          </cell>
          <cell r="L338">
            <v>2000000</v>
          </cell>
          <cell r="M338">
            <v>0</v>
          </cell>
          <cell r="N338">
            <v>0</v>
          </cell>
          <cell r="O338">
            <v>7931000</v>
          </cell>
          <cell r="P338">
            <v>23.8</v>
          </cell>
          <cell r="Q338">
            <v>7259915</v>
          </cell>
          <cell r="R338">
            <v>2</v>
          </cell>
          <cell r="S338">
            <v>610077</v>
          </cell>
          <cell r="T338">
            <v>0.19999999999999929</v>
          </cell>
          <cell r="U338">
            <v>61008</v>
          </cell>
          <cell r="V338">
            <v>305038.44537815126</v>
          </cell>
          <cell r="W338">
            <v>0</v>
          </cell>
          <cell r="X338">
            <v>0</v>
          </cell>
          <cell r="Y338">
            <v>7869992</v>
          </cell>
          <cell r="Z338">
            <v>0</v>
          </cell>
          <cell r="AA338">
            <v>0</v>
          </cell>
          <cell r="AB338">
            <v>200000</v>
          </cell>
          <cell r="AC338">
            <v>0</v>
          </cell>
          <cell r="AD338">
            <v>200000</v>
          </cell>
          <cell r="AE338">
            <v>500000</v>
          </cell>
          <cell r="AF338">
            <v>0</v>
          </cell>
          <cell r="AG338">
            <v>400000</v>
          </cell>
          <cell r="AH338">
            <v>364197</v>
          </cell>
          <cell r="AI338">
            <v>0</v>
          </cell>
          <cell r="AJ338">
            <v>0</v>
          </cell>
          <cell r="AK338">
            <v>7731000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9334189</v>
          </cell>
          <cell r="AR338">
            <v>12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686337</v>
          </cell>
          <cell r="AY338">
            <v>10020526</v>
          </cell>
          <cell r="AZ338">
            <v>832755</v>
          </cell>
          <cell r="BA338">
            <v>44100</v>
          </cell>
          <cell r="BB338">
            <v>0</v>
          </cell>
          <cell r="BC338">
            <v>0</v>
          </cell>
          <cell r="BD338">
            <v>0</v>
          </cell>
          <cell r="BK338">
            <v>9143671</v>
          </cell>
          <cell r="BN338">
            <v>0</v>
          </cell>
          <cell r="BO338">
            <v>9891746.6680672262</v>
          </cell>
          <cell r="BP338">
            <v>-1941008.3319327738</v>
          </cell>
          <cell r="BQ338" t="str">
            <v>050036745867</v>
          </cell>
          <cell r="BR338" t="str">
            <v>Active</v>
          </cell>
          <cell r="BS338" t="str">
            <v>Male</v>
          </cell>
          <cell r="BT338" t="str">
            <v/>
          </cell>
          <cell r="BU338">
            <v>0</v>
          </cell>
          <cell r="BV338">
            <v>0</v>
          </cell>
          <cell r="BW338">
            <v>100000</v>
          </cell>
        </row>
        <row r="339">
          <cell r="C339" t="str">
            <v>C10963</v>
          </cell>
          <cell r="D339" t="str">
            <v>Phạm Văn Tuấn</v>
          </cell>
          <cell r="E339">
            <v>43637</v>
          </cell>
          <cell r="F339" t="str">
            <v>P5 - Auto Turn Top Bag</v>
          </cell>
          <cell r="G339" t="str">
            <v>FACTORY B</v>
          </cell>
          <cell r="H339" t="str">
            <v>Auto Machine operator-C</v>
          </cell>
          <cell r="I339" t="str">
            <v/>
          </cell>
          <cell r="J339" t="str">
            <v/>
          </cell>
          <cell r="K339">
            <v>5931000</v>
          </cell>
          <cell r="L339">
            <v>2100000</v>
          </cell>
          <cell r="M339">
            <v>0</v>
          </cell>
          <cell r="N339">
            <v>0</v>
          </cell>
          <cell r="O339">
            <v>8031000</v>
          </cell>
          <cell r="P339">
            <v>23</v>
          </cell>
          <cell r="Q339">
            <v>7104346</v>
          </cell>
          <cell r="R339">
            <v>3</v>
          </cell>
          <cell r="S339">
            <v>926654</v>
          </cell>
          <cell r="T339">
            <v>0</v>
          </cell>
          <cell r="U339">
            <v>0</v>
          </cell>
          <cell r="V339">
            <v>308884.60869565216</v>
          </cell>
          <cell r="W339">
            <v>58.5</v>
          </cell>
          <cell r="X339">
            <v>677616</v>
          </cell>
          <cell r="Y339">
            <v>8708616</v>
          </cell>
          <cell r="Z339">
            <v>0</v>
          </cell>
          <cell r="AA339">
            <v>270000</v>
          </cell>
          <cell r="AB339">
            <v>200000</v>
          </cell>
          <cell r="AC339">
            <v>0</v>
          </cell>
          <cell r="AD339">
            <v>470000</v>
          </cell>
          <cell r="AE339">
            <v>500000</v>
          </cell>
          <cell r="AF339">
            <v>0</v>
          </cell>
          <cell r="AG339">
            <v>400000</v>
          </cell>
          <cell r="AH339">
            <v>280579</v>
          </cell>
          <cell r="AI339">
            <v>0</v>
          </cell>
          <cell r="AJ339">
            <v>0</v>
          </cell>
          <cell r="AK339">
            <v>7931000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10359195</v>
          </cell>
          <cell r="AR339">
            <v>12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694990</v>
          </cell>
          <cell r="AY339">
            <v>11054185</v>
          </cell>
          <cell r="AZ339">
            <v>843255</v>
          </cell>
          <cell r="BA339">
            <v>44100</v>
          </cell>
          <cell r="BB339">
            <v>0</v>
          </cell>
          <cell r="BC339">
            <v>0</v>
          </cell>
          <cell r="BD339">
            <v>0</v>
          </cell>
          <cell r="BK339">
            <v>10166830</v>
          </cell>
          <cell r="BN339">
            <v>0</v>
          </cell>
          <cell r="BO339">
            <v>10244905.913043479</v>
          </cell>
          <cell r="BP339">
            <v>-1598349.0869565215</v>
          </cell>
          <cell r="BQ339" t="str">
            <v>050106938250</v>
          </cell>
          <cell r="BR339" t="str">
            <v>Active</v>
          </cell>
          <cell r="BS339" t="str">
            <v>Male</v>
          </cell>
          <cell r="BT339" t="str">
            <v/>
          </cell>
          <cell r="BU339">
            <v>0</v>
          </cell>
          <cell r="BV339">
            <v>0</v>
          </cell>
          <cell r="BW339">
            <v>100000</v>
          </cell>
        </row>
        <row r="340">
          <cell r="C340" t="str">
            <v>C14529</v>
          </cell>
          <cell r="D340" t="str">
            <v>Lê Quốc Việt</v>
          </cell>
          <cell r="E340">
            <v>44609</v>
          </cell>
          <cell r="F340" t="str">
            <v>P5 - Auto Turn Top Bag</v>
          </cell>
          <cell r="G340" t="str">
            <v>FACTORY B</v>
          </cell>
          <cell r="H340" t="str">
            <v>Auto Machine operator-C</v>
          </cell>
          <cell r="I340" t="str">
            <v/>
          </cell>
          <cell r="J340" t="str">
            <v/>
          </cell>
          <cell r="K340">
            <v>5931000</v>
          </cell>
          <cell r="L340">
            <v>700000</v>
          </cell>
          <cell r="M340">
            <v>0</v>
          </cell>
          <cell r="N340">
            <v>0</v>
          </cell>
          <cell r="O340">
            <v>6631000</v>
          </cell>
          <cell r="P340">
            <v>23</v>
          </cell>
          <cell r="Q340">
            <v>5865885</v>
          </cell>
          <cell r="R340">
            <v>2</v>
          </cell>
          <cell r="S340">
            <v>510077</v>
          </cell>
          <cell r="T340">
            <v>1</v>
          </cell>
          <cell r="U340">
            <v>255038</v>
          </cell>
          <cell r="V340">
            <v>255038.47826086957</v>
          </cell>
          <cell r="W340">
            <v>58.5</v>
          </cell>
          <cell r="X340">
            <v>559491</v>
          </cell>
          <cell r="Y340">
            <v>6935453</v>
          </cell>
          <cell r="Z340">
            <v>0</v>
          </cell>
          <cell r="AA340">
            <v>270000</v>
          </cell>
          <cell r="AB340">
            <v>200000</v>
          </cell>
          <cell r="AC340">
            <v>0</v>
          </cell>
          <cell r="AD340">
            <v>470000</v>
          </cell>
          <cell r="AE340">
            <v>0</v>
          </cell>
          <cell r="AF340">
            <v>0</v>
          </cell>
          <cell r="AG340">
            <v>400000</v>
          </cell>
          <cell r="AH340">
            <v>236775</v>
          </cell>
          <cell r="AI340">
            <v>0</v>
          </cell>
          <cell r="AJ340">
            <v>0</v>
          </cell>
          <cell r="AK340">
            <v>6553667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8042228</v>
          </cell>
          <cell r="AR340">
            <v>4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191279</v>
          </cell>
          <cell r="AY340">
            <v>8233507</v>
          </cell>
          <cell r="AZ340">
            <v>696255</v>
          </cell>
          <cell r="BA340">
            <v>44100</v>
          </cell>
          <cell r="BB340">
            <v>0</v>
          </cell>
          <cell r="BC340">
            <v>0</v>
          </cell>
          <cell r="BD340">
            <v>0</v>
          </cell>
          <cell r="BK340">
            <v>7493152</v>
          </cell>
          <cell r="BN340">
            <v>0</v>
          </cell>
          <cell r="BO340">
            <v>7710256.2391304346</v>
          </cell>
          <cell r="BP340">
            <v>-3985998.7608695654</v>
          </cell>
          <cell r="BQ340" t="str">
            <v>050135501211</v>
          </cell>
          <cell r="BR340" t="str">
            <v>Active</v>
          </cell>
          <cell r="BS340" t="str">
            <v>Male</v>
          </cell>
          <cell r="BT340" t="str">
            <v/>
          </cell>
          <cell r="BU340">
            <v>0</v>
          </cell>
          <cell r="BV340">
            <v>0</v>
          </cell>
          <cell r="BW340">
            <v>100000</v>
          </cell>
        </row>
        <row r="341">
          <cell r="C341" t="str">
            <v>C15628</v>
          </cell>
          <cell r="D341" t="str">
            <v>Lê Văn An Toàn</v>
          </cell>
          <cell r="E341">
            <v>45352</v>
          </cell>
          <cell r="F341" t="str">
            <v>P5 - Auto Turn Top Bag</v>
          </cell>
          <cell r="G341" t="str">
            <v>FACTORY B</v>
          </cell>
          <cell r="H341" t="str">
            <v>Auto Machine operator-C</v>
          </cell>
          <cell r="I341" t="str">
            <v/>
          </cell>
          <cell r="J341" t="str">
            <v/>
          </cell>
          <cell r="K341">
            <v>5538000</v>
          </cell>
          <cell r="L341">
            <v>700000</v>
          </cell>
          <cell r="M341">
            <v>0</v>
          </cell>
          <cell r="N341">
            <v>0</v>
          </cell>
          <cell r="O341">
            <v>6238000</v>
          </cell>
          <cell r="P341">
            <v>21.8</v>
          </cell>
          <cell r="Q341">
            <v>5230323</v>
          </cell>
          <cell r="R341">
            <v>2</v>
          </cell>
          <cell r="S341">
            <v>479846</v>
          </cell>
          <cell r="T341">
            <v>2.1999999999999993</v>
          </cell>
          <cell r="U341">
            <v>527831</v>
          </cell>
          <cell r="V341">
            <v>239923.07339449541</v>
          </cell>
          <cell r="W341">
            <v>32.5</v>
          </cell>
          <cell r="X341">
            <v>292406</v>
          </cell>
          <cell r="Y341">
            <v>6002575</v>
          </cell>
          <cell r="Z341">
            <v>0</v>
          </cell>
          <cell r="AA341">
            <v>150000</v>
          </cell>
          <cell r="AB341">
            <v>200000</v>
          </cell>
          <cell r="AC341">
            <v>0</v>
          </cell>
          <cell r="AD341">
            <v>350000</v>
          </cell>
          <cell r="AE341">
            <v>0</v>
          </cell>
          <cell r="AF341">
            <v>0</v>
          </cell>
          <cell r="AG341">
            <v>150000</v>
          </cell>
          <cell r="AH341">
            <v>238059</v>
          </cell>
          <cell r="AI341">
            <v>0</v>
          </cell>
          <cell r="AJ341">
            <v>0</v>
          </cell>
          <cell r="AK341">
            <v>5862000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6740634</v>
          </cell>
          <cell r="AR341">
            <v>12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539827</v>
          </cell>
          <cell r="AY341">
            <v>7280461</v>
          </cell>
          <cell r="AZ341">
            <v>654990</v>
          </cell>
          <cell r="BA341">
            <v>44100</v>
          </cell>
          <cell r="BB341">
            <v>0</v>
          </cell>
          <cell r="BC341">
            <v>0</v>
          </cell>
          <cell r="BD341">
            <v>0</v>
          </cell>
          <cell r="BK341">
            <v>6581371</v>
          </cell>
          <cell r="BN341">
            <v>0</v>
          </cell>
          <cell r="BO341">
            <v>6908112.6100917431</v>
          </cell>
          <cell r="BP341">
            <v>-4746877.3899082569</v>
          </cell>
          <cell r="BQ341" t="str">
            <v>050151523282</v>
          </cell>
          <cell r="BR341" t="str">
            <v>Active</v>
          </cell>
          <cell r="BS341" t="str">
            <v>Male</v>
          </cell>
          <cell r="BT341" t="str">
            <v/>
          </cell>
          <cell r="BU341">
            <v>0</v>
          </cell>
          <cell r="BV341">
            <v>0</v>
          </cell>
          <cell r="BW341">
            <v>100000</v>
          </cell>
        </row>
        <row r="342">
          <cell r="C342" t="str">
            <v>C15629</v>
          </cell>
          <cell r="D342" t="str">
            <v>Nguyễn Hoàng Huy</v>
          </cell>
          <cell r="E342">
            <v>45352</v>
          </cell>
          <cell r="F342" t="str">
            <v>P5 - Auto Turn Top Bag</v>
          </cell>
          <cell r="G342" t="str">
            <v>FACTORY B</v>
          </cell>
          <cell r="H342" t="str">
            <v>Auto Machine sub-operator-C</v>
          </cell>
          <cell r="I342" t="str">
            <v/>
          </cell>
          <cell r="J342" t="str">
            <v/>
          </cell>
          <cell r="K342">
            <v>5538000</v>
          </cell>
          <cell r="L342">
            <v>400000</v>
          </cell>
          <cell r="M342">
            <v>0</v>
          </cell>
          <cell r="N342">
            <v>0</v>
          </cell>
          <cell r="O342">
            <v>5938000</v>
          </cell>
          <cell r="P342">
            <v>23.5</v>
          </cell>
          <cell r="Q342">
            <v>5367038</v>
          </cell>
          <cell r="R342">
            <v>2</v>
          </cell>
          <cell r="S342">
            <v>456769</v>
          </cell>
          <cell r="T342">
            <v>0.5</v>
          </cell>
          <cell r="U342">
            <v>114192</v>
          </cell>
          <cell r="V342">
            <v>228384.59574468085</v>
          </cell>
          <cell r="W342">
            <v>32.5</v>
          </cell>
          <cell r="X342">
            <v>278344</v>
          </cell>
          <cell r="Y342">
            <v>6102151</v>
          </cell>
          <cell r="Z342">
            <v>0</v>
          </cell>
          <cell r="AA342">
            <v>150000</v>
          </cell>
          <cell r="AB342">
            <v>200000</v>
          </cell>
          <cell r="AC342">
            <v>0</v>
          </cell>
          <cell r="AD342">
            <v>350000</v>
          </cell>
          <cell r="AE342">
            <v>500000</v>
          </cell>
          <cell r="AF342">
            <v>0</v>
          </cell>
          <cell r="AG342">
            <v>400000</v>
          </cell>
          <cell r="AH342">
            <v>241923</v>
          </cell>
          <cell r="AI342">
            <v>0</v>
          </cell>
          <cell r="AJ342">
            <v>0</v>
          </cell>
          <cell r="AK342">
            <v>5762000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7594074</v>
          </cell>
          <cell r="AR342">
            <v>8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342577</v>
          </cell>
          <cell r="AY342">
            <v>7936651</v>
          </cell>
          <cell r="AZ342">
            <v>623490</v>
          </cell>
          <cell r="BA342">
            <v>44100</v>
          </cell>
          <cell r="BB342">
            <v>0</v>
          </cell>
          <cell r="BC342">
            <v>0</v>
          </cell>
          <cell r="BD342">
            <v>0</v>
          </cell>
          <cell r="BK342">
            <v>7269061</v>
          </cell>
          <cell r="BN342">
            <v>0</v>
          </cell>
          <cell r="BO342">
            <v>7644114.5957446806</v>
          </cell>
          <cell r="BP342">
            <v>-3979375.4042553194</v>
          </cell>
          <cell r="BQ342" t="str">
            <v>050151504946</v>
          </cell>
          <cell r="BR342" t="str">
            <v>Active</v>
          </cell>
          <cell r="BS342" t="str">
            <v>Male</v>
          </cell>
          <cell r="BT342" t="str">
            <v/>
          </cell>
          <cell r="BU342">
            <v>0</v>
          </cell>
          <cell r="BV342">
            <v>0</v>
          </cell>
          <cell r="BW342">
            <v>100000</v>
          </cell>
        </row>
        <row r="343">
          <cell r="C343" t="str">
            <v>C15630</v>
          </cell>
          <cell r="D343" t="str">
            <v>Điểu Trung Nghĩa</v>
          </cell>
          <cell r="E343">
            <v>45352</v>
          </cell>
          <cell r="F343" t="str">
            <v>P5 - Auto Turn Top Bag</v>
          </cell>
          <cell r="G343" t="str">
            <v>FACTORY B</v>
          </cell>
          <cell r="H343" t="str">
            <v>Auto Machine operator-C</v>
          </cell>
          <cell r="I343" t="str">
            <v/>
          </cell>
          <cell r="J343" t="str">
            <v/>
          </cell>
          <cell r="K343">
            <v>5538000</v>
          </cell>
          <cell r="L343">
            <v>700000</v>
          </cell>
          <cell r="M343">
            <v>0</v>
          </cell>
          <cell r="N343">
            <v>0</v>
          </cell>
          <cell r="O343">
            <v>6238000</v>
          </cell>
          <cell r="P343">
            <v>23.9</v>
          </cell>
          <cell r="Q343">
            <v>5734162</v>
          </cell>
          <cell r="R343">
            <v>2</v>
          </cell>
          <cell r="S343">
            <v>479846</v>
          </cell>
          <cell r="T343">
            <v>0.10000000000000142</v>
          </cell>
          <cell r="U343">
            <v>23992</v>
          </cell>
          <cell r="V343">
            <v>239923.09623430963</v>
          </cell>
          <cell r="W343">
            <v>0</v>
          </cell>
          <cell r="X343">
            <v>0</v>
          </cell>
          <cell r="Y343">
            <v>6214008</v>
          </cell>
          <cell r="Z343">
            <v>0</v>
          </cell>
          <cell r="AA343">
            <v>0</v>
          </cell>
          <cell r="AB343">
            <v>200000</v>
          </cell>
          <cell r="AC343">
            <v>0</v>
          </cell>
          <cell r="AD343">
            <v>200000</v>
          </cell>
          <cell r="AE343">
            <v>500000</v>
          </cell>
          <cell r="AF343">
            <v>0</v>
          </cell>
          <cell r="AG343">
            <v>400000</v>
          </cell>
          <cell r="AH343">
            <v>340200</v>
          </cell>
          <cell r="AI343">
            <v>0</v>
          </cell>
          <cell r="AJ343">
            <v>0</v>
          </cell>
          <cell r="AK343">
            <v>6062000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7654208</v>
          </cell>
          <cell r="AR343">
            <v>20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899712</v>
          </cell>
          <cell r="AY343">
            <v>8553920</v>
          </cell>
          <cell r="AZ343">
            <v>654990</v>
          </cell>
          <cell r="BA343">
            <v>44100</v>
          </cell>
          <cell r="BB343">
            <v>0</v>
          </cell>
          <cell r="BC343">
            <v>0</v>
          </cell>
          <cell r="BD343">
            <v>0</v>
          </cell>
          <cell r="BK343">
            <v>7854830</v>
          </cell>
          <cell r="BN343">
            <v>0</v>
          </cell>
          <cell r="BO343">
            <v>8354015.7405857742</v>
          </cell>
          <cell r="BP343">
            <v>-3300974.2594142258</v>
          </cell>
          <cell r="BQ343" t="str">
            <v>050077956716</v>
          </cell>
          <cell r="BR343" t="str">
            <v>Active</v>
          </cell>
          <cell r="BS343" t="str">
            <v>Male</v>
          </cell>
          <cell r="BT343" t="str">
            <v/>
          </cell>
          <cell r="BU343">
            <v>0</v>
          </cell>
          <cell r="BV343">
            <v>0</v>
          </cell>
          <cell r="BW343">
            <v>100000</v>
          </cell>
        </row>
        <row r="344">
          <cell r="C344" t="str">
            <v>C15910</v>
          </cell>
          <cell r="D344" t="str">
            <v>Vũ Văn Kỳ</v>
          </cell>
          <cell r="E344">
            <v>45419</v>
          </cell>
          <cell r="F344" t="str">
            <v>P5 - Auto Turn Top Bag</v>
          </cell>
          <cell r="G344" t="str">
            <v>FACTORY B</v>
          </cell>
          <cell r="H344" t="str">
            <v>Auto Machine sub-operator-C</v>
          </cell>
          <cell r="I344" t="str">
            <v/>
          </cell>
          <cell r="J344" t="str">
            <v/>
          </cell>
          <cell r="K344">
            <v>5274000</v>
          </cell>
          <cell r="L344">
            <v>400000</v>
          </cell>
          <cell r="M344">
            <v>0</v>
          </cell>
          <cell r="N344">
            <v>0</v>
          </cell>
          <cell r="O344">
            <v>5674000</v>
          </cell>
          <cell r="P344">
            <v>22.7</v>
          </cell>
          <cell r="Q344">
            <v>4953838</v>
          </cell>
          <cell r="R344">
            <v>3</v>
          </cell>
          <cell r="S344">
            <v>654692</v>
          </cell>
          <cell r="T344">
            <v>0.30000000000000071</v>
          </cell>
          <cell r="U344">
            <v>65469</v>
          </cell>
          <cell r="V344">
            <v>218230.74889867843</v>
          </cell>
          <cell r="W344">
            <v>0</v>
          </cell>
          <cell r="X344">
            <v>0</v>
          </cell>
          <cell r="Y344">
            <v>5608530</v>
          </cell>
          <cell r="Z344">
            <v>0</v>
          </cell>
          <cell r="AA344">
            <v>0</v>
          </cell>
          <cell r="AB344">
            <v>200000</v>
          </cell>
          <cell r="AC344">
            <v>0</v>
          </cell>
          <cell r="AD344">
            <v>200000</v>
          </cell>
          <cell r="AE344">
            <v>500000</v>
          </cell>
          <cell r="AF344">
            <v>0</v>
          </cell>
          <cell r="AG344">
            <v>400000</v>
          </cell>
          <cell r="AH344">
            <v>199051</v>
          </cell>
          <cell r="AI344">
            <v>0</v>
          </cell>
          <cell r="AJ344">
            <v>0</v>
          </cell>
          <cell r="AK344">
            <v>5540667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6907581</v>
          </cell>
          <cell r="AR344">
            <v>20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818365</v>
          </cell>
          <cell r="AY344">
            <v>7725946</v>
          </cell>
          <cell r="AZ344">
            <v>595770</v>
          </cell>
          <cell r="BA344">
            <v>44100</v>
          </cell>
          <cell r="BB344">
            <v>0</v>
          </cell>
          <cell r="BC344">
            <v>0</v>
          </cell>
          <cell r="BD344">
            <v>0</v>
          </cell>
          <cell r="BK344">
            <v>7086076</v>
          </cell>
          <cell r="BN344">
            <v>0</v>
          </cell>
          <cell r="BO344">
            <v>7553157.8722466957</v>
          </cell>
          <cell r="BP344">
            <v>-4042612.1277533043</v>
          </cell>
          <cell r="BQ344" t="str">
            <v>050053265313</v>
          </cell>
          <cell r="BR344" t="str">
            <v>Active</v>
          </cell>
          <cell r="BS344" t="str">
            <v>Male</v>
          </cell>
          <cell r="BT344" t="str">
            <v/>
          </cell>
          <cell r="BU344">
            <v>0</v>
          </cell>
          <cell r="BV344">
            <v>0</v>
          </cell>
          <cell r="BW344">
            <v>100000</v>
          </cell>
        </row>
        <row r="345">
          <cell r="C345" t="str">
            <v>C15921</v>
          </cell>
          <cell r="D345" t="str">
            <v>Bùi Hữu Thương</v>
          </cell>
          <cell r="E345">
            <v>45423</v>
          </cell>
          <cell r="F345" t="str">
            <v>P5 - Auto Turn Top Bag</v>
          </cell>
          <cell r="G345" t="str">
            <v>FACTORY B</v>
          </cell>
          <cell r="H345" t="str">
            <v>Auto Machine assistant-C</v>
          </cell>
          <cell r="I345" t="str">
            <v/>
          </cell>
          <cell r="J345" t="str">
            <v/>
          </cell>
          <cell r="K345">
            <v>5274000</v>
          </cell>
          <cell r="L345">
            <v>200000</v>
          </cell>
          <cell r="M345">
            <v>0</v>
          </cell>
          <cell r="N345">
            <v>0</v>
          </cell>
          <cell r="O345">
            <v>5474000</v>
          </cell>
          <cell r="P345">
            <v>24</v>
          </cell>
          <cell r="Q345">
            <v>5052923</v>
          </cell>
          <cell r="R345">
            <v>2</v>
          </cell>
          <cell r="S345">
            <v>421077</v>
          </cell>
          <cell r="T345">
            <v>0</v>
          </cell>
          <cell r="U345">
            <v>0</v>
          </cell>
          <cell r="V345">
            <v>210538.45833333334</v>
          </cell>
          <cell r="W345">
            <v>6.5</v>
          </cell>
          <cell r="X345">
            <v>51319</v>
          </cell>
          <cell r="Y345">
            <v>5525319</v>
          </cell>
          <cell r="Z345">
            <v>0</v>
          </cell>
          <cell r="AA345">
            <v>30000</v>
          </cell>
          <cell r="AB345">
            <v>200000</v>
          </cell>
          <cell r="AC345">
            <v>0</v>
          </cell>
          <cell r="AD345">
            <v>230000</v>
          </cell>
          <cell r="AE345">
            <v>500000</v>
          </cell>
          <cell r="AF345">
            <v>0</v>
          </cell>
          <cell r="AG345">
            <v>400000</v>
          </cell>
          <cell r="AH345">
            <v>247070</v>
          </cell>
          <cell r="AI345">
            <v>0</v>
          </cell>
          <cell r="AJ345">
            <v>0</v>
          </cell>
          <cell r="AK345">
            <v>5474000</v>
          </cell>
          <cell r="AL345">
            <v>200000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7102389</v>
          </cell>
          <cell r="AR345">
            <v>20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789519</v>
          </cell>
          <cell r="AY345">
            <v>7891908</v>
          </cell>
          <cell r="AZ345">
            <v>574770</v>
          </cell>
          <cell r="BA345">
            <v>44100</v>
          </cell>
          <cell r="BB345">
            <v>0</v>
          </cell>
          <cell r="BC345">
            <v>0</v>
          </cell>
          <cell r="BD345">
            <v>0</v>
          </cell>
          <cell r="BK345">
            <v>7273038</v>
          </cell>
          <cell r="BN345">
            <v>0</v>
          </cell>
          <cell r="BO345">
            <v>7677416.145833333</v>
          </cell>
          <cell r="BP345">
            <v>-3897353.854166667</v>
          </cell>
          <cell r="BQ345" t="str">
            <v>050150918186</v>
          </cell>
          <cell r="BR345" t="str">
            <v>Active</v>
          </cell>
          <cell r="BS345" t="str">
            <v>Male</v>
          </cell>
          <cell r="BT345" t="str">
            <v/>
          </cell>
          <cell r="BU345">
            <v>0</v>
          </cell>
          <cell r="BV345">
            <v>0</v>
          </cell>
          <cell r="BW345">
            <v>100000</v>
          </cell>
        </row>
        <row r="346">
          <cell r="C346" t="str">
            <v>C15932</v>
          </cell>
          <cell r="D346" t="str">
            <v>Hoàng Văn Hà</v>
          </cell>
          <cell r="E346">
            <v>45430</v>
          </cell>
          <cell r="F346" t="str">
            <v>P5 - Auto Turn Top Bag</v>
          </cell>
          <cell r="G346" t="str">
            <v>FACTORY B</v>
          </cell>
          <cell r="H346" t="str">
            <v>Auto Machine operator-C</v>
          </cell>
          <cell r="I346" t="str">
            <v/>
          </cell>
          <cell r="J346" t="str">
            <v/>
          </cell>
          <cell r="K346">
            <v>5274000</v>
          </cell>
          <cell r="L346">
            <v>700000</v>
          </cell>
          <cell r="M346">
            <v>0</v>
          </cell>
          <cell r="N346">
            <v>0</v>
          </cell>
          <cell r="O346">
            <v>5974000</v>
          </cell>
          <cell r="P346">
            <v>23.5</v>
          </cell>
          <cell r="Q346">
            <v>5399577</v>
          </cell>
          <cell r="R346">
            <v>2</v>
          </cell>
          <cell r="S346">
            <v>459538</v>
          </cell>
          <cell r="T346">
            <v>0.5</v>
          </cell>
          <cell r="U346">
            <v>114885</v>
          </cell>
          <cell r="V346">
            <v>229769.2340425532</v>
          </cell>
          <cell r="W346">
            <v>32.5</v>
          </cell>
          <cell r="X346">
            <v>280031</v>
          </cell>
          <cell r="Y346">
            <v>6139146</v>
          </cell>
          <cell r="Z346">
            <v>0</v>
          </cell>
          <cell r="AA346">
            <v>150000</v>
          </cell>
          <cell r="AB346">
            <v>200000</v>
          </cell>
          <cell r="AC346">
            <v>0</v>
          </cell>
          <cell r="AD346">
            <v>350000</v>
          </cell>
          <cell r="AE346">
            <v>500000</v>
          </cell>
          <cell r="AF346">
            <v>0</v>
          </cell>
          <cell r="AG346">
            <v>400000</v>
          </cell>
          <cell r="AH346">
            <v>329578</v>
          </cell>
          <cell r="AI346">
            <v>0</v>
          </cell>
          <cell r="AJ346">
            <v>0</v>
          </cell>
          <cell r="AK346">
            <v>5732167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7718724</v>
          </cell>
          <cell r="AR346">
            <v>12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516981</v>
          </cell>
          <cell r="AY346">
            <v>8235705</v>
          </cell>
          <cell r="AZ346">
            <v>627270</v>
          </cell>
          <cell r="BA346">
            <v>44100</v>
          </cell>
          <cell r="BB346">
            <v>0</v>
          </cell>
          <cell r="BC346">
            <v>0</v>
          </cell>
          <cell r="BD346">
            <v>0</v>
          </cell>
          <cell r="BK346">
            <v>7564335</v>
          </cell>
          <cell r="BN346">
            <v>0</v>
          </cell>
          <cell r="BO346">
            <v>7883346.8510638298</v>
          </cell>
          <cell r="BP346">
            <v>-3743923.1489361702</v>
          </cell>
          <cell r="BQ346" t="str">
            <v>050116653025</v>
          </cell>
          <cell r="BR346" t="str">
            <v>Active</v>
          </cell>
          <cell r="BS346" t="str">
            <v>Male</v>
          </cell>
          <cell r="BT346" t="str">
            <v/>
          </cell>
          <cell r="BU346">
            <v>0</v>
          </cell>
          <cell r="BV346">
            <v>0</v>
          </cell>
          <cell r="BW346">
            <v>100000</v>
          </cell>
        </row>
        <row r="347">
          <cell r="C347" t="str">
            <v>C16137</v>
          </cell>
          <cell r="D347" t="str">
            <v>Nguyễn Văn Chất</v>
          </cell>
          <cell r="E347">
            <v>45533</v>
          </cell>
          <cell r="F347" t="str">
            <v>P5 - Auto Turn Top Bag</v>
          </cell>
          <cell r="G347" t="str">
            <v>FACTORY B</v>
          </cell>
          <cell r="H347" t="str">
            <v>Auto Machine sub-operator-C</v>
          </cell>
          <cell r="I347" t="str">
            <v/>
          </cell>
          <cell r="J347" t="str">
            <v/>
          </cell>
          <cell r="K347">
            <v>5274000</v>
          </cell>
          <cell r="L347">
            <v>400000</v>
          </cell>
          <cell r="M347">
            <v>0</v>
          </cell>
          <cell r="N347">
            <v>0</v>
          </cell>
          <cell r="O347">
            <v>5674000</v>
          </cell>
          <cell r="P347">
            <v>22.9</v>
          </cell>
          <cell r="Q347">
            <v>4997485</v>
          </cell>
          <cell r="R347">
            <v>3</v>
          </cell>
          <cell r="S347">
            <v>654692</v>
          </cell>
          <cell r="T347">
            <v>0.10000000000000142</v>
          </cell>
          <cell r="U347">
            <v>21823</v>
          </cell>
          <cell r="V347">
            <v>218230.78602620089</v>
          </cell>
          <cell r="W347">
            <v>26</v>
          </cell>
          <cell r="X347">
            <v>212775</v>
          </cell>
          <cell r="Y347">
            <v>5864952</v>
          </cell>
          <cell r="Z347">
            <v>0</v>
          </cell>
          <cell r="AA347">
            <v>120000</v>
          </cell>
          <cell r="AB347">
            <v>200000</v>
          </cell>
          <cell r="AC347">
            <v>0</v>
          </cell>
          <cell r="AD347">
            <v>320000</v>
          </cell>
          <cell r="AE347">
            <v>500000</v>
          </cell>
          <cell r="AF347">
            <v>0</v>
          </cell>
          <cell r="AG347">
            <v>400000</v>
          </cell>
          <cell r="AH347">
            <v>330912</v>
          </cell>
          <cell r="AI347">
            <v>0</v>
          </cell>
          <cell r="AJ347">
            <v>0</v>
          </cell>
          <cell r="AK347">
            <v>5373333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7415864</v>
          </cell>
          <cell r="AR347">
            <v>8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327346</v>
          </cell>
          <cell r="AY347">
            <v>7743210</v>
          </cell>
          <cell r="AZ347">
            <v>595770</v>
          </cell>
          <cell r="BA347">
            <v>44100</v>
          </cell>
          <cell r="BB347">
            <v>0</v>
          </cell>
          <cell r="BC347">
            <v>0</v>
          </cell>
          <cell r="BD347">
            <v>0</v>
          </cell>
          <cell r="BK347">
            <v>7103340</v>
          </cell>
          <cell r="BN347">
            <v>0</v>
          </cell>
          <cell r="BO347">
            <v>7521319.7860262012</v>
          </cell>
          <cell r="BP347">
            <v>-4074450.2139737988</v>
          </cell>
          <cell r="BQ347" t="str">
            <v>050153703271</v>
          </cell>
          <cell r="BR347" t="str">
            <v>Active</v>
          </cell>
          <cell r="BS347" t="str">
            <v>Male</v>
          </cell>
          <cell r="BT347" t="str">
            <v/>
          </cell>
          <cell r="BU347">
            <v>0</v>
          </cell>
          <cell r="BV347">
            <v>0</v>
          </cell>
          <cell r="BW347">
            <v>100000</v>
          </cell>
        </row>
        <row r="348">
          <cell r="C348" t="str">
            <v>C16434</v>
          </cell>
          <cell r="D348" t="str">
            <v>A Lại</v>
          </cell>
          <cell r="E348">
            <v>45701</v>
          </cell>
          <cell r="F348" t="str">
            <v>P5 - Auto Turn Top Bag</v>
          </cell>
          <cell r="G348" t="str">
            <v>FACTORY B</v>
          </cell>
          <cell r="H348" t="str">
            <v>Auto Machine assistant-C</v>
          </cell>
          <cell r="I348" t="str">
            <v/>
          </cell>
          <cell r="J348" t="str">
            <v/>
          </cell>
          <cell r="K348">
            <v>5023000</v>
          </cell>
          <cell r="L348">
            <v>200000</v>
          </cell>
          <cell r="M348">
            <v>0</v>
          </cell>
          <cell r="N348">
            <v>0</v>
          </cell>
          <cell r="O348">
            <v>5223000</v>
          </cell>
          <cell r="P348">
            <v>22.9</v>
          </cell>
          <cell r="Q348">
            <v>4600258</v>
          </cell>
          <cell r="R348">
            <v>2</v>
          </cell>
          <cell r="S348">
            <v>401769</v>
          </cell>
          <cell r="T348">
            <v>1.1000000000000014</v>
          </cell>
          <cell r="U348">
            <v>220973</v>
          </cell>
          <cell r="V348">
            <v>200884.6288209607</v>
          </cell>
          <cell r="W348">
            <v>0</v>
          </cell>
          <cell r="X348">
            <v>0</v>
          </cell>
          <cell r="Y348">
            <v>5002027</v>
          </cell>
          <cell r="Z348">
            <v>0</v>
          </cell>
          <cell r="AA348">
            <v>0</v>
          </cell>
          <cell r="AB348">
            <v>200000</v>
          </cell>
          <cell r="AC348">
            <v>0</v>
          </cell>
          <cell r="AD348">
            <v>200000</v>
          </cell>
          <cell r="AE348">
            <v>0</v>
          </cell>
          <cell r="AF348">
            <v>0</v>
          </cell>
          <cell r="AG348">
            <v>400000</v>
          </cell>
          <cell r="AH348">
            <v>366203</v>
          </cell>
          <cell r="AI348">
            <v>0</v>
          </cell>
          <cell r="AJ348">
            <v>0</v>
          </cell>
          <cell r="AK348">
            <v>4980000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5968230</v>
          </cell>
          <cell r="AR348">
            <v>16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602654</v>
          </cell>
          <cell r="AY348">
            <v>6570884</v>
          </cell>
          <cell r="AZ348">
            <v>548415</v>
          </cell>
          <cell r="BA348">
            <v>44100</v>
          </cell>
          <cell r="BB348">
            <v>0</v>
          </cell>
          <cell r="BC348">
            <v>0</v>
          </cell>
          <cell r="BD348">
            <v>0</v>
          </cell>
          <cell r="BK348">
            <v>5978369</v>
          </cell>
          <cell r="BN348">
            <v>0</v>
          </cell>
          <cell r="BO348">
            <v>6469999.2576419218</v>
          </cell>
          <cell r="BP348">
            <v>-5078415.7423580782</v>
          </cell>
          <cell r="BQ348" t="str">
            <v>050158170946</v>
          </cell>
          <cell r="BR348" t="str">
            <v>Active</v>
          </cell>
          <cell r="BS348" t="str">
            <v>Male</v>
          </cell>
          <cell r="BT348" t="str">
            <v/>
          </cell>
          <cell r="BU348">
            <v>0</v>
          </cell>
          <cell r="BV348">
            <v>0</v>
          </cell>
          <cell r="BW348">
            <v>100000</v>
          </cell>
        </row>
        <row r="349">
          <cell r="C349" t="str">
            <v>C16435</v>
          </cell>
          <cell r="D349" t="str">
            <v>Nguyễn Văn Cường</v>
          </cell>
          <cell r="E349">
            <v>45701</v>
          </cell>
          <cell r="F349" t="str">
            <v>P5 - Auto Turn Top Bag</v>
          </cell>
          <cell r="G349" t="str">
            <v>FACTORY B</v>
          </cell>
          <cell r="H349" t="str">
            <v>Auto Machine assistant-C</v>
          </cell>
          <cell r="I349" t="str">
            <v/>
          </cell>
          <cell r="J349" t="str">
            <v/>
          </cell>
          <cell r="K349">
            <v>5023000</v>
          </cell>
          <cell r="L349">
            <v>200000</v>
          </cell>
          <cell r="M349">
            <v>0</v>
          </cell>
          <cell r="N349">
            <v>0</v>
          </cell>
          <cell r="O349">
            <v>5223000</v>
          </cell>
          <cell r="P349">
            <v>21.9</v>
          </cell>
          <cell r="Q349">
            <v>4399373</v>
          </cell>
          <cell r="R349">
            <v>2</v>
          </cell>
          <cell r="S349">
            <v>401769</v>
          </cell>
          <cell r="T349">
            <v>2.1000000000000014</v>
          </cell>
          <cell r="U349">
            <v>421858</v>
          </cell>
          <cell r="V349">
            <v>200884.61187214614</v>
          </cell>
          <cell r="W349">
            <v>0</v>
          </cell>
          <cell r="X349">
            <v>0</v>
          </cell>
          <cell r="Y349">
            <v>4801142</v>
          </cell>
          <cell r="Z349">
            <v>0</v>
          </cell>
          <cell r="AA349">
            <v>0</v>
          </cell>
          <cell r="AB349">
            <v>200000</v>
          </cell>
          <cell r="AC349">
            <v>0</v>
          </cell>
          <cell r="AD349">
            <v>200000</v>
          </cell>
          <cell r="AE349">
            <v>0</v>
          </cell>
          <cell r="AF349">
            <v>0</v>
          </cell>
          <cell r="AG349">
            <v>150000</v>
          </cell>
          <cell r="AH349">
            <v>148487</v>
          </cell>
          <cell r="AI349">
            <v>0</v>
          </cell>
          <cell r="AJ349">
            <v>0</v>
          </cell>
          <cell r="AK349">
            <v>4980000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5299629</v>
          </cell>
          <cell r="AR349">
            <v>16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602654</v>
          </cell>
          <cell r="AY349">
            <v>5902283</v>
          </cell>
          <cell r="AZ349">
            <v>548415</v>
          </cell>
          <cell r="BA349">
            <v>44100</v>
          </cell>
          <cell r="BB349">
            <v>0</v>
          </cell>
          <cell r="BC349">
            <v>0</v>
          </cell>
          <cell r="BD349">
            <v>0</v>
          </cell>
          <cell r="BK349">
            <v>5309768</v>
          </cell>
          <cell r="BN349">
            <v>0</v>
          </cell>
          <cell r="BO349">
            <v>5801398.2237442918</v>
          </cell>
          <cell r="BP349">
            <v>-5747016.7762557082</v>
          </cell>
          <cell r="BQ349" t="str">
            <v>050067349455</v>
          </cell>
          <cell r="BR349" t="str">
            <v>Active</v>
          </cell>
          <cell r="BS349" t="str">
            <v>Male</v>
          </cell>
          <cell r="BT349" t="str">
            <v/>
          </cell>
          <cell r="BU349">
            <v>0</v>
          </cell>
          <cell r="BV349">
            <v>0</v>
          </cell>
          <cell r="BW349">
            <v>100000</v>
          </cell>
        </row>
        <row r="350">
          <cell r="C350" t="str">
            <v>C16483</v>
          </cell>
          <cell r="D350" t="str">
            <v>Điểu Bơ</v>
          </cell>
          <cell r="E350">
            <v>45715</v>
          </cell>
          <cell r="F350" t="str">
            <v>P5 - Auto Turn Top Bag</v>
          </cell>
          <cell r="G350" t="str">
            <v>FACTORY B</v>
          </cell>
          <cell r="H350" t="str">
            <v>Auto Machine assistant-C</v>
          </cell>
          <cell r="I350" t="str">
            <v/>
          </cell>
          <cell r="J350" t="str">
            <v/>
          </cell>
          <cell r="K350">
            <v>5023000</v>
          </cell>
          <cell r="L350">
            <v>200000</v>
          </cell>
          <cell r="M350">
            <v>0</v>
          </cell>
          <cell r="N350">
            <v>0</v>
          </cell>
          <cell r="O350">
            <v>5223000</v>
          </cell>
          <cell r="P350">
            <v>17.100000000000001</v>
          </cell>
          <cell r="Q350">
            <v>3435127</v>
          </cell>
          <cell r="R350">
            <v>3</v>
          </cell>
          <cell r="S350">
            <v>602654</v>
          </cell>
          <cell r="T350">
            <v>5.8999999999999986</v>
          </cell>
          <cell r="U350">
            <v>1185219</v>
          </cell>
          <cell r="V350">
            <v>200884.61988304093</v>
          </cell>
          <cell r="W350">
            <v>0</v>
          </cell>
          <cell r="X350">
            <v>0</v>
          </cell>
          <cell r="Y350">
            <v>4037781</v>
          </cell>
          <cell r="Z350">
            <v>0</v>
          </cell>
          <cell r="AA350">
            <v>0</v>
          </cell>
          <cell r="AB350">
            <v>200000</v>
          </cell>
          <cell r="AC350">
            <v>0</v>
          </cell>
          <cell r="AD350">
            <v>200000</v>
          </cell>
          <cell r="AE350">
            <v>0</v>
          </cell>
          <cell r="AF350">
            <v>0</v>
          </cell>
          <cell r="AG350">
            <v>0</v>
          </cell>
          <cell r="AH350">
            <v>240428</v>
          </cell>
          <cell r="AI350">
            <v>0</v>
          </cell>
          <cell r="AJ350">
            <v>0</v>
          </cell>
          <cell r="AK350">
            <v>4870333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4478209</v>
          </cell>
          <cell r="AR350">
            <v>16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602654</v>
          </cell>
          <cell r="AY350">
            <v>5080863</v>
          </cell>
          <cell r="AZ350">
            <v>548415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K350">
            <v>4532448</v>
          </cell>
          <cell r="BN350">
            <v>0</v>
          </cell>
          <cell r="BO350">
            <v>4979978.2397660818</v>
          </cell>
          <cell r="BP350">
            <v>-6568436.7602339182</v>
          </cell>
          <cell r="BQ350" t="str">
            <v>050155020072</v>
          </cell>
          <cell r="BR350" t="str">
            <v>Active</v>
          </cell>
          <cell r="BS350" t="str">
            <v>Male</v>
          </cell>
          <cell r="BT350" t="str">
            <v/>
          </cell>
          <cell r="BU350">
            <v>0</v>
          </cell>
          <cell r="BV350">
            <v>0</v>
          </cell>
          <cell r="BW350">
            <v>100000</v>
          </cell>
        </row>
        <row r="351">
          <cell r="C351" t="str">
            <v>C7149</v>
          </cell>
          <cell r="D351" t="str">
            <v>Hồ Minh Hảo</v>
          </cell>
          <cell r="E351">
            <v>43161</v>
          </cell>
          <cell r="F351" t="str">
            <v>P5 - Auto Turn Top Bag</v>
          </cell>
          <cell r="G351" t="str">
            <v>FACTORY B</v>
          </cell>
          <cell r="H351" t="str">
            <v>Auto Machine leader-B</v>
          </cell>
          <cell r="I351" t="str">
            <v/>
          </cell>
          <cell r="J351" t="str">
            <v/>
          </cell>
          <cell r="K351">
            <v>5931000</v>
          </cell>
          <cell r="L351">
            <v>3800000</v>
          </cell>
          <cell r="M351">
            <v>0</v>
          </cell>
          <cell r="N351">
            <v>400000</v>
          </cell>
          <cell r="O351">
            <v>10131000</v>
          </cell>
          <cell r="P351">
            <v>23.8</v>
          </cell>
          <cell r="Q351">
            <v>9273762</v>
          </cell>
          <cell r="R351">
            <v>2</v>
          </cell>
          <cell r="S351">
            <v>779308</v>
          </cell>
          <cell r="T351">
            <v>0.19999999999999929</v>
          </cell>
          <cell r="U351">
            <v>77931</v>
          </cell>
          <cell r="V351">
            <v>389653.86554621847</v>
          </cell>
          <cell r="W351">
            <v>0</v>
          </cell>
          <cell r="X351">
            <v>0</v>
          </cell>
          <cell r="Y351">
            <v>10053070</v>
          </cell>
          <cell r="Z351">
            <v>0</v>
          </cell>
          <cell r="AA351">
            <v>0</v>
          </cell>
          <cell r="AB351">
            <v>200000</v>
          </cell>
          <cell r="AC351">
            <v>0</v>
          </cell>
          <cell r="AD351">
            <v>200000</v>
          </cell>
          <cell r="AE351">
            <v>500000</v>
          </cell>
          <cell r="AF351">
            <v>0</v>
          </cell>
          <cell r="AG351">
            <v>400000</v>
          </cell>
          <cell r="AH351">
            <v>282723</v>
          </cell>
          <cell r="AI351">
            <v>0</v>
          </cell>
          <cell r="AJ351">
            <v>0</v>
          </cell>
          <cell r="AK351">
            <v>9997667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11435793</v>
          </cell>
          <cell r="AR351">
            <v>20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1461202</v>
          </cell>
          <cell r="AY351">
            <v>12896995</v>
          </cell>
          <cell r="AZ351">
            <v>1063755</v>
          </cell>
          <cell r="BA351">
            <v>44100</v>
          </cell>
          <cell r="BB351">
            <v>22309</v>
          </cell>
          <cell r="BC351">
            <v>0</v>
          </cell>
          <cell r="BD351">
            <v>0</v>
          </cell>
          <cell r="BK351">
            <v>11766831</v>
          </cell>
          <cell r="BN351">
            <v>0</v>
          </cell>
          <cell r="BO351">
            <v>12509927.663865546</v>
          </cell>
          <cell r="BP351">
            <v>446172.66386554576</v>
          </cell>
          <cell r="BQ351" t="str">
            <v>050087500443</v>
          </cell>
          <cell r="BR351" t="str">
            <v>Active</v>
          </cell>
          <cell r="BS351" t="str">
            <v>Male</v>
          </cell>
          <cell r="BT351" t="str">
            <v/>
          </cell>
          <cell r="BU351">
            <v>0</v>
          </cell>
          <cell r="BV351">
            <v>0</v>
          </cell>
          <cell r="BW351">
            <v>100000</v>
          </cell>
        </row>
        <row r="352">
          <cell r="C352" t="str">
            <v>C12452</v>
          </cell>
          <cell r="D352" t="str">
            <v>Mai Văn Thọ</v>
          </cell>
          <cell r="E352">
            <v>44008</v>
          </cell>
          <cell r="F352" t="str">
            <v>P5 - Box Scrape</v>
          </cell>
          <cell r="G352" t="str">
            <v>FACTORY B</v>
          </cell>
          <cell r="H352" t="str">
            <v>Box Scrape worker</v>
          </cell>
          <cell r="I352" t="str">
            <v/>
          </cell>
          <cell r="J352" t="str">
            <v/>
          </cell>
          <cell r="K352">
            <v>5931000</v>
          </cell>
          <cell r="L352">
            <v>400000</v>
          </cell>
          <cell r="M352">
            <v>0</v>
          </cell>
          <cell r="N352">
            <v>0</v>
          </cell>
          <cell r="O352">
            <v>6331000</v>
          </cell>
          <cell r="P352">
            <v>24</v>
          </cell>
          <cell r="Q352">
            <v>5844000</v>
          </cell>
          <cell r="R352">
            <v>2</v>
          </cell>
          <cell r="S352">
            <v>487000</v>
          </cell>
          <cell r="T352">
            <v>0</v>
          </cell>
          <cell r="U352">
            <v>0</v>
          </cell>
          <cell r="V352">
            <v>243500</v>
          </cell>
          <cell r="W352">
            <v>0</v>
          </cell>
          <cell r="X352">
            <v>0</v>
          </cell>
          <cell r="Y352">
            <v>6331000</v>
          </cell>
          <cell r="Z352">
            <v>0</v>
          </cell>
          <cell r="AA352">
            <v>0</v>
          </cell>
          <cell r="AB352">
            <v>200000</v>
          </cell>
          <cell r="AC352">
            <v>0</v>
          </cell>
          <cell r="AD352">
            <v>200000</v>
          </cell>
          <cell r="AE352">
            <v>500000</v>
          </cell>
          <cell r="AF352">
            <v>0</v>
          </cell>
          <cell r="AG352">
            <v>400000</v>
          </cell>
          <cell r="AH352">
            <v>367258</v>
          </cell>
          <cell r="AI352">
            <v>0</v>
          </cell>
          <cell r="AJ352">
            <v>0</v>
          </cell>
          <cell r="AK352">
            <v>6331000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7798258</v>
          </cell>
          <cell r="AR352">
            <v>16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730500</v>
          </cell>
          <cell r="AY352">
            <v>8528758</v>
          </cell>
          <cell r="AZ352">
            <v>664755</v>
          </cell>
          <cell r="BA352">
            <v>44100</v>
          </cell>
          <cell r="BB352">
            <v>0</v>
          </cell>
          <cell r="BC352">
            <v>0</v>
          </cell>
          <cell r="BD352">
            <v>0</v>
          </cell>
          <cell r="BK352">
            <v>7819903</v>
          </cell>
          <cell r="BN352">
            <v>0</v>
          </cell>
          <cell r="BO352">
            <v>8385258</v>
          </cell>
          <cell r="BP352">
            <v>-3279497</v>
          </cell>
          <cell r="BQ352" t="str">
            <v>050060274778</v>
          </cell>
          <cell r="BR352" t="str">
            <v>Active</v>
          </cell>
          <cell r="BS352" t="str">
            <v>Male</v>
          </cell>
          <cell r="BT352" t="str">
            <v/>
          </cell>
          <cell r="BU352">
            <v>0</v>
          </cell>
          <cell r="BV352">
            <v>0</v>
          </cell>
          <cell r="BW352">
            <v>100000</v>
          </cell>
        </row>
        <row r="353">
          <cell r="C353" t="str">
            <v>C15241</v>
          </cell>
          <cell r="D353" t="str">
            <v>Phan Thành Phong</v>
          </cell>
          <cell r="E353">
            <v>44775</v>
          </cell>
          <cell r="F353" t="str">
            <v>P5 - Box Scrape</v>
          </cell>
          <cell r="G353" t="str">
            <v>FACTORY B</v>
          </cell>
          <cell r="H353" t="str">
            <v>Auto Machine assistant-B</v>
          </cell>
          <cell r="I353" t="str">
            <v/>
          </cell>
          <cell r="J353" t="str">
            <v/>
          </cell>
          <cell r="K353">
            <v>5815000</v>
          </cell>
          <cell r="L353">
            <v>400000</v>
          </cell>
          <cell r="M353">
            <v>0</v>
          </cell>
          <cell r="N353">
            <v>0</v>
          </cell>
          <cell r="O353">
            <v>6215000</v>
          </cell>
          <cell r="P353">
            <v>23</v>
          </cell>
          <cell r="Q353">
            <v>5497885</v>
          </cell>
          <cell r="R353">
            <v>3</v>
          </cell>
          <cell r="S353">
            <v>717115</v>
          </cell>
          <cell r="T353">
            <v>0</v>
          </cell>
          <cell r="U353">
            <v>0</v>
          </cell>
          <cell r="V353">
            <v>239038.47826086957</v>
          </cell>
          <cell r="W353">
            <v>0</v>
          </cell>
          <cell r="X353">
            <v>0</v>
          </cell>
          <cell r="Y353">
            <v>6215000</v>
          </cell>
          <cell r="Z353">
            <v>0</v>
          </cell>
          <cell r="AA353">
            <v>0</v>
          </cell>
          <cell r="AB353">
            <v>200000</v>
          </cell>
          <cell r="AC353">
            <v>0</v>
          </cell>
          <cell r="AD353">
            <v>200000</v>
          </cell>
          <cell r="AE353">
            <v>500000</v>
          </cell>
          <cell r="AF353">
            <v>0</v>
          </cell>
          <cell r="AG353">
            <v>400000</v>
          </cell>
          <cell r="AH353">
            <v>351955</v>
          </cell>
          <cell r="AI353">
            <v>0</v>
          </cell>
          <cell r="AJ353">
            <v>0</v>
          </cell>
          <cell r="AK353">
            <v>6215000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7666955</v>
          </cell>
          <cell r="AR353">
            <v>20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896394</v>
          </cell>
          <cell r="AY353">
            <v>8563349</v>
          </cell>
          <cell r="AZ353">
            <v>652575</v>
          </cell>
          <cell r="BA353">
            <v>44100</v>
          </cell>
          <cell r="BB353">
            <v>0</v>
          </cell>
          <cell r="BC353">
            <v>0</v>
          </cell>
          <cell r="BD353">
            <v>0</v>
          </cell>
          <cell r="BK353">
            <v>7866674</v>
          </cell>
          <cell r="BN353">
            <v>0</v>
          </cell>
          <cell r="BO353">
            <v>8364551.1956521738</v>
          </cell>
          <cell r="BP353">
            <v>-3288023.8043478262</v>
          </cell>
          <cell r="BQ353" t="str">
            <v>050139281311</v>
          </cell>
          <cell r="BR353" t="str">
            <v>Active</v>
          </cell>
          <cell r="BS353" t="str">
            <v>Male</v>
          </cell>
          <cell r="BT353" t="str">
            <v/>
          </cell>
          <cell r="BU353">
            <v>0</v>
          </cell>
          <cell r="BV353">
            <v>0</v>
          </cell>
          <cell r="BW353">
            <v>100000</v>
          </cell>
        </row>
        <row r="354">
          <cell r="C354" t="str">
            <v>C15523</v>
          </cell>
          <cell r="D354" t="str">
            <v>Nguyễn Xuân Ngọ</v>
          </cell>
          <cell r="E354">
            <v>45265</v>
          </cell>
          <cell r="F354" t="str">
            <v>P5 - Box Scrape</v>
          </cell>
          <cell r="G354" t="str">
            <v>FACTORY B</v>
          </cell>
          <cell r="H354" t="str">
            <v>Box Scrape worker</v>
          </cell>
          <cell r="I354" t="str">
            <v/>
          </cell>
          <cell r="J354" t="str">
            <v/>
          </cell>
          <cell r="K354">
            <v>5538000</v>
          </cell>
          <cell r="L354">
            <v>400000</v>
          </cell>
          <cell r="M354">
            <v>0</v>
          </cell>
          <cell r="N354">
            <v>0</v>
          </cell>
          <cell r="O354">
            <v>5938000</v>
          </cell>
          <cell r="P354">
            <v>23.9</v>
          </cell>
          <cell r="Q354">
            <v>5458392</v>
          </cell>
          <cell r="R354">
            <v>2</v>
          </cell>
          <cell r="S354">
            <v>456769</v>
          </cell>
          <cell r="T354">
            <v>0.10000000000000142</v>
          </cell>
          <cell r="U354">
            <v>22838</v>
          </cell>
          <cell r="V354">
            <v>228384.60251046027</v>
          </cell>
          <cell r="W354">
            <v>0</v>
          </cell>
          <cell r="X354">
            <v>0</v>
          </cell>
          <cell r="Y354">
            <v>5915161</v>
          </cell>
          <cell r="Z354">
            <v>0</v>
          </cell>
          <cell r="AA354">
            <v>0</v>
          </cell>
          <cell r="AB354">
            <v>200000</v>
          </cell>
          <cell r="AC354">
            <v>0</v>
          </cell>
          <cell r="AD354">
            <v>200000</v>
          </cell>
          <cell r="AE354">
            <v>500000</v>
          </cell>
          <cell r="AF354">
            <v>0</v>
          </cell>
          <cell r="AG354">
            <v>400000</v>
          </cell>
          <cell r="AH354">
            <v>365727</v>
          </cell>
          <cell r="AI354">
            <v>0</v>
          </cell>
          <cell r="AJ354">
            <v>0</v>
          </cell>
          <cell r="AK354">
            <v>5860667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7380888</v>
          </cell>
          <cell r="AR354">
            <v>16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685154</v>
          </cell>
          <cell r="AY354">
            <v>8066042</v>
          </cell>
          <cell r="AZ354">
            <v>623490</v>
          </cell>
          <cell r="BA354">
            <v>44100</v>
          </cell>
          <cell r="BB354">
            <v>0</v>
          </cell>
          <cell r="BC354">
            <v>0</v>
          </cell>
          <cell r="BD354">
            <v>0</v>
          </cell>
          <cell r="BK354">
            <v>7398452</v>
          </cell>
          <cell r="BN354">
            <v>0</v>
          </cell>
          <cell r="BO354">
            <v>7937657.2050209204</v>
          </cell>
          <cell r="BP354">
            <v>-3685832.7949790796</v>
          </cell>
          <cell r="BQ354" t="str">
            <v>050120050017</v>
          </cell>
          <cell r="BR354" t="str">
            <v>Active</v>
          </cell>
          <cell r="BS354" t="str">
            <v>Male</v>
          </cell>
          <cell r="BT354" t="str">
            <v/>
          </cell>
          <cell r="BU354">
            <v>0</v>
          </cell>
          <cell r="BV354">
            <v>0</v>
          </cell>
          <cell r="BW354">
            <v>100000</v>
          </cell>
        </row>
        <row r="355">
          <cell r="C355" t="str">
            <v>C15577</v>
          </cell>
          <cell r="D355" t="str">
            <v>Vũ Thị Xuân</v>
          </cell>
          <cell r="E355">
            <v>45344</v>
          </cell>
          <cell r="F355" t="str">
            <v>P5 - Box Scrape</v>
          </cell>
          <cell r="G355" t="str">
            <v>FACTORY B</v>
          </cell>
          <cell r="H355" t="str">
            <v>Box Scrape worker</v>
          </cell>
          <cell r="I355" t="str">
            <v/>
          </cell>
          <cell r="J355" t="str">
            <v/>
          </cell>
          <cell r="K355">
            <v>5538000</v>
          </cell>
          <cell r="L355">
            <v>400000</v>
          </cell>
          <cell r="M355">
            <v>0</v>
          </cell>
          <cell r="N355">
            <v>0</v>
          </cell>
          <cell r="O355">
            <v>5938000</v>
          </cell>
          <cell r="P355">
            <v>24</v>
          </cell>
          <cell r="Q355">
            <v>5481231</v>
          </cell>
          <cell r="R355">
            <v>2</v>
          </cell>
          <cell r="S355">
            <v>456769</v>
          </cell>
          <cell r="T355">
            <v>0</v>
          </cell>
          <cell r="U355">
            <v>0</v>
          </cell>
          <cell r="V355">
            <v>228384.625</v>
          </cell>
          <cell r="W355">
            <v>0</v>
          </cell>
          <cell r="X355">
            <v>0</v>
          </cell>
          <cell r="Y355">
            <v>5938000</v>
          </cell>
          <cell r="Z355">
            <v>0</v>
          </cell>
          <cell r="AA355">
            <v>0</v>
          </cell>
          <cell r="AB355">
            <v>200000</v>
          </cell>
          <cell r="AC355">
            <v>0</v>
          </cell>
          <cell r="AD355">
            <v>200000</v>
          </cell>
          <cell r="AE355">
            <v>500000</v>
          </cell>
          <cell r="AF355">
            <v>0</v>
          </cell>
          <cell r="AG355">
            <v>400000</v>
          </cell>
          <cell r="AH355">
            <v>367258</v>
          </cell>
          <cell r="AI355">
            <v>0</v>
          </cell>
          <cell r="AJ355">
            <v>0</v>
          </cell>
          <cell r="AK355">
            <v>5678667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42822.1171875</v>
          </cell>
          <cell r="AQ355">
            <v>7448080.1171875</v>
          </cell>
          <cell r="AR355">
            <v>16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685154</v>
          </cell>
          <cell r="AY355">
            <v>8133234.1171875</v>
          </cell>
          <cell r="AZ355">
            <v>623490</v>
          </cell>
          <cell r="BA355">
            <v>44100</v>
          </cell>
          <cell r="BB355">
            <v>0</v>
          </cell>
          <cell r="BC355">
            <v>0</v>
          </cell>
          <cell r="BD355">
            <v>0</v>
          </cell>
          <cell r="BK355">
            <v>7465644</v>
          </cell>
          <cell r="BN355">
            <v>0</v>
          </cell>
          <cell r="BO355">
            <v>8004849.3671875</v>
          </cell>
          <cell r="BP355">
            <v>-3618640.6328125</v>
          </cell>
          <cell r="BQ355" t="str">
            <v>050104425590</v>
          </cell>
          <cell r="BR355" t="str">
            <v>Active</v>
          </cell>
          <cell r="BS355" t="str">
            <v>Female</v>
          </cell>
          <cell r="BT355" t="str">
            <v/>
          </cell>
          <cell r="BU355">
            <v>0</v>
          </cell>
          <cell r="BV355">
            <v>0</v>
          </cell>
          <cell r="BW355">
            <v>100000</v>
          </cell>
        </row>
        <row r="356">
          <cell r="C356" t="str">
            <v>C16078</v>
          </cell>
          <cell r="D356" t="str">
            <v>Thị Kim Tiên</v>
          </cell>
          <cell r="E356">
            <v>45510</v>
          </cell>
          <cell r="F356" t="str">
            <v>P5 - Box Scrape</v>
          </cell>
          <cell r="G356" t="str">
            <v>FACTORY B</v>
          </cell>
          <cell r="H356" t="str">
            <v>Box Scrape worker</v>
          </cell>
          <cell r="I356" t="str">
            <v/>
          </cell>
          <cell r="J356" t="str">
            <v/>
          </cell>
          <cell r="K356">
            <v>5274000</v>
          </cell>
          <cell r="L356">
            <v>300000</v>
          </cell>
          <cell r="M356">
            <v>0</v>
          </cell>
          <cell r="N356">
            <v>0</v>
          </cell>
          <cell r="O356">
            <v>5574000</v>
          </cell>
          <cell r="P356">
            <v>21.3</v>
          </cell>
          <cell r="Q356">
            <v>4566392</v>
          </cell>
          <cell r="R356">
            <v>2</v>
          </cell>
          <cell r="S356">
            <v>428769</v>
          </cell>
          <cell r="T356">
            <v>2.6999999999999993</v>
          </cell>
          <cell r="U356">
            <v>578838</v>
          </cell>
          <cell r="V356">
            <v>214384.60093896714</v>
          </cell>
          <cell r="W356">
            <v>0</v>
          </cell>
          <cell r="X356">
            <v>0</v>
          </cell>
          <cell r="Y356">
            <v>4995161</v>
          </cell>
          <cell r="Z356">
            <v>0</v>
          </cell>
          <cell r="AA356">
            <v>0</v>
          </cell>
          <cell r="AB356">
            <v>200000</v>
          </cell>
          <cell r="AC356">
            <v>0</v>
          </cell>
          <cell r="AD356">
            <v>200000</v>
          </cell>
          <cell r="AE356">
            <v>0</v>
          </cell>
          <cell r="AF356">
            <v>0</v>
          </cell>
          <cell r="AG356">
            <v>300000</v>
          </cell>
          <cell r="AH356">
            <v>325941</v>
          </cell>
          <cell r="AI356">
            <v>0</v>
          </cell>
          <cell r="AJ356">
            <v>0</v>
          </cell>
          <cell r="AK356">
            <v>5448500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40197.112676056335</v>
          </cell>
          <cell r="AQ356">
            <v>5861299.1126760561</v>
          </cell>
          <cell r="AR356">
            <v>12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482365</v>
          </cell>
          <cell r="AY356">
            <v>6343664.1126760561</v>
          </cell>
          <cell r="AZ356">
            <v>585270</v>
          </cell>
          <cell r="BA356">
            <v>44100</v>
          </cell>
          <cell r="BB356">
            <v>0</v>
          </cell>
          <cell r="BC356">
            <v>0</v>
          </cell>
          <cell r="BD356">
            <v>0</v>
          </cell>
          <cell r="BK356">
            <v>5714294</v>
          </cell>
          <cell r="BN356">
            <v>0</v>
          </cell>
          <cell r="BO356">
            <v>6282876.0140845068</v>
          </cell>
          <cell r="BP356">
            <v>-5302393.9859154932</v>
          </cell>
          <cell r="BQ356" t="str">
            <v>050154831557</v>
          </cell>
          <cell r="BR356" t="str">
            <v>Active</v>
          </cell>
          <cell r="BS356" t="str">
            <v>Female</v>
          </cell>
          <cell r="BT356" t="str">
            <v/>
          </cell>
          <cell r="BU356">
            <v>0</v>
          </cell>
          <cell r="BV356">
            <v>0</v>
          </cell>
          <cell r="BW356">
            <v>100000</v>
          </cell>
        </row>
        <row r="357">
          <cell r="C357" t="str">
            <v>C16206</v>
          </cell>
          <cell r="D357" t="str">
            <v>Nguyễn Lâm Hào</v>
          </cell>
          <cell r="E357">
            <v>45558</v>
          </cell>
          <cell r="F357" t="str">
            <v>P5 - Box Scrape</v>
          </cell>
          <cell r="G357" t="str">
            <v>FACTORY B</v>
          </cell>
          <cell r="H357" t="str">
            <v>Box Scrape worker</v>
          </cell>
          <cell r="I357" t="str">
            <v/>
          </cell>
          <cell r="J357" t="str">
            <v/>
          </cell>
          <cell r="K357">
            <v>5274000</v>
          </cell>
          <cell r="L357">
            <v>300000</v>
          </cell>
          <cell r="M357">
            <v>0</v>
          </cell>
          <cell r="N357">
            <v>0</v>
          </cell>
          <cell r="O357">
            <v>5574000</v>
          </cell>
          <cell r="P357">
            <v>24</v>
          </cell>
          <cell r="Q357">
            <v>5145231</v>
          </cell>
          <cell r="R357">
            <v>2</v>
          </cell>
          <cell r="S357">
            <v>428769</v>
          </cell>
          <cell r="T357">
            <v>0</v>
          </cell>
          <cell r="U357">
            <v>0</v>
          </cell>
          <cell r="V357">
            <v>214384.625</v>
          </cell>
          <cell r="W357">
            <v>0</v>
          </cell>
          <cell r="X357">
            <v>0</v>
          </cell>
          <cell r="Y357">
            <v>5574000</v>
          </cell>
          <cell r="Z357">
            <v>0</v>
          </cell>
          <cell r="AA357">
            <v>0</v>
          </cell>
          <cell r="AB357">
            <v>200000</v>
          </cell>
          <cell r="AC357">
            <v>0</v>
          </cell>
          <cell r="AD357">
            <v>200000</v>
          </cell>
          <cell r="AE357">
            <v>500000</v>
          </cell>
          <cell r="AF357">
            <v>0</v>
          </cell>
          <cell r="AG357">
            <v>400000</v>
          </cell>
          <cell r="AH357">
            <v>367258</v>
          </cell>
          <cell r="AI357">
            <v>0</v>
          </cell>
          <cell r="AJ357">
            <v>0</v>
          </cell>
          <cell r="AK357">
            <v>5364833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7041258</v>
          </cell>
          <cell r="AR357">
            <v>16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643154</v>
          </cell>
          <cell r="AY357">
            <v>7684412</v>
          </cell>
          <cell r="AZ357">
            <v>585270</v>
          </cell>
          <cell r="BA357">
            <v>44100</v>
          </cell>
          <cell r="BB357">
            <v>0</v>
          </cell>
          <cell r="BC357">
            <v>0</v>
          </cell>
          <cell r="BD357">
            <v>0</v>
          </cell>
          <cell r="BK357">
            <v>7055042</v>
          </cell>
          <cell r="BN357">
            <v>0</v>
          </cell>
          <cell r="BO357">
            <v>7570027.25</v>
          </cell>
          <cell r="BP357">
            <v>-4015242.75</v>
          </cell>
          <cell r="BQ357" t="str">
            <v>050108683578</v>
          </cell>
          <cell r="BR357" t="str">
            <v>Active</v>
          </cell>
          <cell r="BS357" t="str">
            <v>Male</v>
          </cell>
          <cell r="BT357" t="str">
            <v/>
          </cell>
          <cell r="BU357">
            <v>0</v>
          </cell>
          <cell r="BV357">
            <v>0</v>
          </cell>
          <cell r="BW357">
            <v>100000</v>
          </cell>
        </row>
        <row r="358">
          <cell r="C358" t="str">
            <v>C16229</v>
          </cell>
          <cell r="D358" t="str">
            <v>Trần Văn Tân</v>
          </cell>
          <cell r="E358">
            <v>45561</v>
          </cell>
          <cell r="F358" t="str">
            <v>P5 - Box Scrape</v>
          </cell>
          <cell r="G358" t="str">
            <v>FACTORY B</v>
          </cell>
          <cell r="H358" t="str">
            <v>Box Scrape worker</v>
          </cell>
          <cell r="I358" t="str">
            <v/>
          </cell>
          <cell r="J358" t="str">
            <v/>
          </cell>
          <cell r="K358">
            <v>5274000</v>
          </cell>
          <cell r="L358">
            <v>300000</v>
          </cell>
          <cell r="M358">
            <v>0</v>
          </cell>
          <cell r="N358">
            <v>0</v>
          </cell>
          <cell r="O358">
            <v>5574000</v>
          </cell>
          <cell r="P358">
            <v>23.2</v>
          </cell>
          <cell r="Q358">
            <v>4973723</v>
          </cell>
          <cell r="R358">
            <v>2</v>
          </cell>
          <cell r="S358">
            <v>428769</v>
          </cell>
          <cell r="T358">
            <v>0.80000000000000071</v>
          </cell>
          <cell r="U358">
            <v>171508</v>
          </cell>
          <cell r="V358">
            <v>214384.61206896554</v>
          </cell>
          <cell r="W358">
            <v>0</v>
          </cell>
          <cell r="X358">
            <v>0</v>
          </cell>
          <cell r="Y358">
            <v>5402492</v>
          </cell>
          <cell r="Z358">
            <v>0</v>
          </cell>
          <cell r="AA358">
            <v>0</v>
          </cell>
          <cell r="AB358">
            <v>200000</v>
          </cell>
          <cell r="AC358">
            <v>0</v>
          </cell>
          <cell r="AD358">
            <v>200000</v>
          </cell>
          <cell r="AE358">
            <v>0</v>
          </cell>
          <cell r="AF358">
            <v>0</v>
          </cell>
          <cell r="AG358">
            <v>400000</v>
          </cell>
          <cell r="AH358">
            <v>355016</v>
          </cell>
          <cell r="AI358">
            <v>0</v>
          </cell>
          <cell r="AJ358">
            <v>0</v>
          </cell>
          <cell r="AK358">
            <v>5364833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6357508</v>
          </cell>
          <cell r="AR358">
            <v>12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482365</v>
          </cell>
          <cell r="AY358">
            <v>6839873</v>
          </cell>
          <cell r="AZ358">
            <v>585270</v>
          </cell>
          <cell r="BA358">
            <v>44100</v>
          </cell>
          <cell r="BB358">
            <v>0</v>
          </cell>
          <cell r="BC358">
            <v>0</v>
          </cell>
          <cell r="BD358">
            <v>0</v>
          </cell>
          <cell r="BK358">
            <v>6210503</v>
          </cell>
          <cell r="BN358">
            <v>0</v>
          </cell>
          <cell r="BO358">
            <v>6779084.9181034481</v>
          </cell>
          <cell r="BP358">
            <v>-4806185.0818965519</v>
          </cell>
          <cell r="BQ358" t="str">
            <v>050326701941</v>
          </cell>
          <cell r="BR358" t="str">
            <v>Active</v>
          </cell>
          <cell r="BS358" t="str">
            <v>Male</v>
          </cell>
          <cell r="BT358" t="str">
            <v/>
          </cell>
          <cell r="BU358">
            <v>0</v>
          </cell>
          <cell r="BV358">
            <v>0</v>
          </cell>
          <cell r="BW358">
            <v>100000</v>
          </cell>
        </row>
        <row r="359">
          <cell r="C359" t="str">
            <v>C16237</v>
          </cell>
          <cell r="D359" t="str">
            <v>Điểu Cảnh</v>
          </cell>
          <cell r="E359">
            <v>45563</v>
          </cell>
          <cell r="F359" t="str">
            <v>P5 - Box Scrape</v>
          </cell>
          <cell r="G359" t="str">
            <v>FACTORY B</v>
          </cell>
          <cell r="H359" t="str">
            <v>Box Scrape worker</v>
          </cell>
          <cell r="I359" t="str">
            <v/>
          </cell>
          <cell r="J359" t="str">
            <v/>
          </cell>
          <cell r="K359">
            <v>5274000</v>
          </cell>
          <cell r="L359">
            <v>300000</v>
          </cell>
          <cell r="M359">
            <v>0</v>
          </cell>
          <cell r="N359">
            <v>0</v>
          </cell>
          <cell r="O359">
            <v>5574000</v>
          </cell>
          <cell r="P359">
            <v>22.8</v>
          </cell>
          <cell r="Q359">
            <v>4887969</v>
          </cell>
          <cell r="R359">
            <v>3</v>
          </cell>
          <cell r="S359">
            <v>643154</v>
          </cell>
          <cell r="T359">
            <v>0.19999999999999929</v>
          </cell>
          <cell r="U359">
            <v>42877</v>
          </cell>
          <cell r="V359">
            <v>214384.60526315789</v>
          </cell>
          <cell r="W359">
            <v>0</v>
          </cell>
          <cell r="X359">
            <v>0</v>
          </cell>
          <cell r="Y359">
            <v>5531123</v>
          </cell>
          <cell r="Z359">
            <v>0</v>
          </cell>
          <cell r="AA359">
            <v>0</v>
          </cell>
          <cell r="AB359">
            <v>200000</v>
          </cell>
          <cell r="AC359">
            <v>0</v>
          </cell>
          <cell r="AD359">
            <v>200000</v>
          </cell>
          <cell r="AE359">
            <v>500000</v>
          </cell>
          <cell r="AF359">
            <v>0</v>
          </cell>
          <cell r="AG359">
            <v>400000</v>
          </cell>
          <cell r="AH359">
            <v>348895</v>
          </cell>
          <cell r="AI359">
            <v>0</v>
          </cell>
          <cell r="AJ359">
            <v>0</v>
          </cell>
          <cell r="AK359">
            <v>5364833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6980018</v>
          </cell>
          <cell r="AR359">
            <v>16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643154</v>
          </cell>
          <cell r="AY359">
            <v>7623172</v>
          </cell>
          <cell r="AZ359">
            <v>585270</v>
          </cell>
          <cell r="BA359">
            <v>44100</v>
          </cell>
          <cell r="BB359">
            <v>0</v>
          </cell>
          <cell r="BC359">
            <v>0</v>
          </cell>
          <cell r="BD359">
            <v>0</v>
          </cell>
          <cell r="BK359">
            <v>6993802</v>
          </cell>
          <cell r="BN359">
            <v>0</v>
          </cell>
          <cell r="BO359">
            <v>7508787.2105263155</v>
          </cell>
          <cell r="BP359">
            <v>-4076482.7894736845</v>
          </cell>
          <cell r="BQ359" t="str">
            <v>050111391022</v>
          </cell>
          <cell r="BR359" t="str">
            <v>Active</v>
          </cell>
          <cell r="BS359" t="str">
            <v>Male</v>
          </cell>
          <cell r="BT359" t="str">
            <v/>
          </cell>
          <cell r="BU359">
            <v>0</v>
          </cell>
          <cell r="BV359">
            <v>0</v>
          </cell>
          <cell r="BW359">
            <v>100000</v>
          </cell>
        </row>
        <row r="360">
          <cell r="C360" t="str">
            <v>C16291</v>
          </cell>
          <cell r="D360" t="str">
            <v>Sơn Thanh</v>
          </cell>
          <cell r="E360">
            <v>45579</v>
          </cell>
          <cell r="F360" t="str">
            <v>P5 - Box Scrape</v>
          </cell>
          <cell r="G360" t="str">
            <v>FACTORY B</v>
          </cell>
          <cell r="H360" t="str">
            <v>Box Scrape worker</v>
          </cell>
          <cell r="I360" t="str">
            <v/>
          </cell>
          <cell r="J360" t="str">
            <v/>
          </cell>
          <cell r="K360">
            <v>5274000</v>
          </cell>
          <cell r="L360">
            <v>300000</v>
          </cell>
          <cell r="M360">
            <v>0</v>
          </cell>
          <cell r="N360">
            <v>0</v>
          </cell>
          <cell r="O360">
            <v>5574000</v>
          </cell>
          <cell r="P360">
            <v>24</v>
          </cell>
          <cell r="Q360">
            <v>5145231</v>
          </cell>
          <cell r="R360">
            <v>2</v>
          </cell>
          <cell r="S360">
            <v>428769</v>
          </cell>
          <cell r="T360">
            <v>0</v>
          </cell>
          <cell r="U360">
            <v>0</v>
          </cell>
          <cell r="V360">
            <v>214384.625</v>
          </cell>
          <cell r="W360">
            <v>0</v>
          </cell>
          <cell r="X360">
            <v>0</v>
          </cell>
          <cell r="Y360">
            <v>5574000</v>
          </cell>
          <cell r="Z360">
            <v>0</v>
          </cell>
          <cell r="AA360">
            <v>0</v>
          </cell>
          <cell r="AB360">
            <v>200000</v>
          </cell>
          <cell r="AC360">
            <v>0</v>
          </cell>
          <cell r="AD360">
            <v>200000</v>
          </cell>
          <cell r="AE360">
            <v>500000</v>
          </cell>
          <cell r="AF360">
            <v>0</v>
          </cell>
          <cell r="AG360">
            <v>400000</v>
          </cell>
          <cell r="AH360">
            <v>367258</v>
          </cell>
          <cell r="AI360">
            <v>0</v>
          </cell>
          <cell r="AJ360">
            <v>0</v>
          </cell>
          <cell r="AK360">
            <v>5314833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7041258</v>
          </cell>
          <cell r="AR360">
            <v>16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643154</v>
          </cell>
          <cell r="AY360">
            <v>7684412</v>
          </cell>
          <cell r="AZ360">
            <v>585270</v>
          </cell>
          <cell r="BA360">
            <v>44100</v>
          </cell>
          <cell r="BB360">
            <v>0</v>
          </cell>
          <cell r="BC360">
            <v>0</v>
          </cell>
          <cell r="BD360">
            <v>0</v>
          </cell>
          <cell r="BK360">
            <v>7055042</v>
          </cell>
          <cell r="BN360">
            <v>0</v>
          </cell>
          <cell r="BO360">
            <v>7570027.25</v>
          </cell>
          <cell r="BP360">
            <v>-4015242.75</v>
          </cell>
          <cell r="BQ360" t="str">
            <v>050119623070</v>
          </cell>
          <cell r="BR360" t="str">
            <v>Active</v>
          </cell>
          <cell r="BS360" t="str">
            <v>Male</v>
          </cell>
          <cell r="BT360" t="str">
            <v/>
          </cell>
          <cell r="BU360">
            <v>0</v>
          </cell>
          <cell r="BV360">
            <v>0</v>
          </cell>
          <cell r="BW360">
            <v>100000</v>
          </cell>
        </row>
        <row r="361">
          <cell r="C361" t="str">
            <v>C16430</v>
          </cell>
          <cell r="D361" t="str">
            <v>Trần Thị Kim Loan</v>
          </cell>
          <cell r="E361">
            <v>45701</v>
          </cell>
          <cell r="F361" t="str">
            <v>P5 - Box Scrape</v>
          </cell>
          <cell r="G361" t="str">
            <v>FACTORY B</v>
          </cell>
          <cell r="H361" t="str">
            <v>Box Scrape worker</v>
          </cell>
          <cell r="I361" t="str">
            <v/>
          </cell>
          <cell r="J361" t="str">
            <v/>
          </cell>
          <cell r="K361">
            <v>5023000</v>
          </cell>
          <cell r="L361">
            <v>300000</v>
          </cell>
          <cell r="M361">
            <v>0</v>
          </cell>
          <cell r="N361">
            <v>0</v>
          </cell>
          <cell r="O361">
            <v>5323000</v>
          </cell>
          <cell r="P361">
            <v>24</v>
          </cell>
          <cell r="Q361">
            <v>4913538</v>
          </cell>
          <cell r="R361">
            <v>2</v>
          </cell>
          <cell r="S361">
            <v>409462</v>
          </cell>
          <cell r="T361">
            <v>0</v>
          </cell>
          <cell r="U361">
            <v>0</v>
          </cell>
          <cell r="V361">
            <v>204730.75</v>
          </cell>
          <cell r="W361">
            <v>0</v>
          </cell>
          <cell r="X361">
            <v>0</v>
          </cell>
          <cell r="Y361">
            <v>5323000</v>
          </cell>
          <cell r="Z361">
            <v>0</v>
          </cell>
          <cell r="AA361">
            <v>0</v>
          </cell>
          <cell r="AB361">
            <v>200000</v>
          </cell>
          <cell r="AC361">
            <v>0</v>
          </cell>
          <cell r="AD361">
            <v>200000</v>
          </cell>
          <cell r="AE361">
            <v>500000</v>
          </cell>
          <cell r="AF361">
            <v>0</v>
          </cell>
          <cell r="AG361">
            <v>400000</v>
          </cell>
          <cell r="AH361">
            <v>367258</v>
          </cell>
          <cell r="AI361">
            <v>0</v>
          </cell>
          <cell r="AJ361">
            <v>0</v>
          </cell>
          <cell r="AK361">
            <v>5013333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38387.015625</v>
          </cell>
          <cell r="AQ361">
            <v>6828645.015625</v>
          </cell>
          <cell r="AR361">
            <v>16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614192</v>
          </cell>
          <cell r="AY361">
            <v>7442837.015625</v>
          </cell>
          <cell r="AZ361">
            <v>558915</v>
          </cell>
          <cell r="BA361">
            <v>44100</v>
          </cell>
          <cell r="BB361">
            <v>0</v>
          </cell>
          <cell r="BC361">
            <v>0</v>
          </cell>
          <cell r="BD361">
            <v>0</v>
          </cell>
          <cell r="BK361">
            <v>6839822</v>
          </cell>
          <cell r="BN361">
            <v>0</v>
          </cell>
          <cell r="BO361">
            <v>7338106.515625</v>
          </cell>
          <cell r="BP361">
            <v>-4220808.484375</v>
          </cell>
          <cell r="BQ361" t="str">
            <v>050079859432</v>
          </cell>
          <cell r="BR361" t="str">
            <v>Active</v>
          </cell>
          <cell r="BS361" t="str">
            <v>Female</v>
          </cell>
          <cell r="BT361" t="str">
            <v/>
          </cell>
          <cell r="BU361">
            <v>0</v>
          </cell>
          <cell r="BV361">
            <v>0</v>
          </cell>
          <cell r="BW361">
            <v>100000</v>
          </cell>
        </row>
        <row r="362">
          <cell r="C362" t="str">
            <v>C16431</v>
          </cell>
          <cell r="D362" t="str">
            <v>Trần Anh Tài</v>
          </cell>
          <cell r="E362">
            <v>45701</v>
          </cell>
          <cell r="F362" t="str">
            <v>P5 - Box Scrape</v>
          </cell>
          <cell r="G362" t="str">
            <v>FACTORY B</v>
          </cell>
          <cell r="H362" t="str">
            <v>Box Scrape worker</v>
          </cell>
          <cell r="I362" t="str">
            <v/>
          </cell>
          <cell r="J362" t="str">
            <v/>
          </cell>
          <cell r="K362">
            <v>5023000</v>
          </cell>
          <cell r="L362">
            <v>300000</v>
          </cell>
          <cell r="M362">
            <v>0</v>
          </cell>
          <cell r="N362">
            <v>0</v>
          </cell>
          <cell r="O362">
            <v>5323000</v>
          </cell>
          <cell r="P362">
            <v>23.6</v>
          </cell>
          <cell r="Q362">
            <v>4831646</v>
          </cell>
          <cell r="R362">
            <v>2</v>
          </cell>
          <cell r="S362">
            <v>409462</v>
          </cell>
          <cell r="T362">
            <v>0.39999999999999858</v>
          </cell>
          <cell r="U362">
            <v>81892</v>
          </cell>
          <cell r="V362">
            <v>204730.7627118644</v>
          </cell>
          <cell r="W362">
            <v>0</v>
          </cell>
          <cell r="X362">
            <v>0</v>
          </cell>
          <cell r="Y362">
            <v>5241108</v>
          </cell>
          <cell r="Z362">
            <v>0</v>
          </cell>
          <cell r="AA362">
            <v>0</v>
          </cell>
          <cell r="AB362">
            <v>200000</v>
          </cell>
          <cell r="AC362">
            <v>0</v>
          </cell>
          <cell r="AD362">
            <v>200000</v>
          </cell>
          <cell r="AE362">
            <v>500000</v>
          </cell>
          <cell r="AF362">
            <v>0</v>
          </cell>
          <cell r="AG362">
            <v>400000</v>
          </cell>
          <cell r="AH362">
            <v>361137</v>
          </cell>
          <cell r="AI362">
            <v>0</v>
          </cell>
          <cell r="AJ362">
            <v>0</v>
          </cell>
          <cell r="AK362">
            <v>5013333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6702245</v>
          </cell>
          <cell r="AR362">
            <v>12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460644</v>
          </cell>
          <cell r="AY362">
            <v>7162889</v>
          </cell>
          <cell r="AZ362">
            <v>558915</v>
          </cell>
          <cell r="BA362">
            <v>44100</v>
          </cell>
          <cell r="BB362">
            <v>0</v>
          </cell>
          <cell r="BC362">
            <v>0</v>
          </cell>
          <cell r="BD362">
            <v>0</v>
          </cell>
          <cell r="BK362">
            <v>6559874</v>
          </cell>
          <cell r="BN362">
            <v>0</v>
          </cell>
          <cell r="BO362">
            <v>7109341.1440677969</v>
          </cell>
          <cell r="BP362">
            <v>-4449573.8559322031</v>
          </cell>
          <cell r="BQ362" t="str">
            <v>050120475451</v>
          </cell>
          <cell r="BR362" t="str">
            <v>Active</v>
          </cell>
          <cell r="BS362" t="str">
            <v>Male</v>
          </cell>
          <cell r="BT362" t="str">
            <v/>
          </cell>
          <cell r="BU362">
            <v>0</v>
          </cell>
          <cell r="BV362">
            <v>0</v>
          </cell>
          <cell r="BW362">
            <v>100000</v>
          </cell>
        </row>
        <row r="363">
          <cell r="C363" t="str">
            <v>C1315</v>
          </cell>
          <cell r="D363" t="str">
            <v>Lưu Thị Làn</v>
          </cell>
          <cell r="E363">
            <v>39776</v>
          </cell>
          <cell r="F363" t="str">
            <v>P5 - Cleaning</v>
          </cell>
          <cell r="G363" t="str">
            <v>FACTORY B</v>
          </cell>
          <cell r="H363" t="str">
            <v>Factory cleaner</v>
          </cell>
          <cell r="I363" t="str">
            <v/>
          </cell>
          <cell r="J363" t="str">
            <v/>
          </cell>
          <cell r="K363">
            <v>5931000</v>
          </cell>
          <cell r="L363">
            <v>900000</v>
          </cell>
          <cell r="M363">
            <v>0</v>
          </cell>
          <cell r="N363">
            <v>0</v>
          </cell>
          <cell r="O363">
            <v>6831000</v>
          </cell>
          <cell r="P363">
            <v>24</v>
          </cell>
          <cell r="Q363">
            <v>6305538</v>
          </cell>
          <cell r="R363">
            <v>2</v>
          </cell>
          <cell r="S363">
            <v>525462</v>
          </cell>
          <cell r="T363">
            <v>0</v>
          </cell>
          <cell r="U363">
            <v>0</v>
          </cell>
          <cell r="V363">
            <v>262730.75</v>
          </cell>
          <cell r="W363">
            <v>0</v>
          </cell>
          <cell r="X363">
            <v>0</v>
          </cell>
          <cell r="Y363">
            <v>6831000</v>
          </cell>
          <cell r="Z363">
            <v>0</v>
          </cell>
          <cell r="AA363">
            <v>0</v>
          </cell>
          <cell r="AB363">
            <v>200000</v>
          </cell>
          <cell r="AC363">
            <v>0</v>
          </cell>
          <cell r="AD363">
            <v>200000</v>
          </cell>
          <cell r="AE363">
            <v>500000</v>
          </cell>
          <cell r="AF363">
            <v>0</v>
          </cell>
          <cell r="AG363">
            <v>400000</v>
          </cell>
          <cell r="AH363">
            <v>0</v>
          </cell>
          <cell r="AI363">
            <v>0</v>
          </cell>
          <cell r="AJ363">
            <v>0</v>
          </cell>
          <cell r="AK363">
            <v>6831000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49262.015625</v>
          </cell>
          <cell r="AQ363">
            <v>7980262.015625</v>
          </cell>
          <cell r="AR363">
            <v>24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1182288</v>
          </cell>
          <cell r="AY363">
            <v>9162550.015625</v>
          </cell>
          <cell r="AZ363">
            <v>717255</v>
          </cell>
          <cell r="BA363">
            <v>44100</v>
          </cell>
          <cell r="BB363">
            <v>0</v>
          </cell>
          <cell r="BC363">
            <v>0</v>
          </cell>
          <cell r="BD363">
            <v>0</v>
          </cell>
          <cell r="BK363">
            <v>8401195</v>
          </cell>
          <cell r="BN363">
            <v>0</v>
          </cell>
          <cell r="BO363">
            <v>8868454.265625</v>
          </cell>
          <cell r="BP363">
            <v>-2848800.734375</v>
          </cell>
          <cell r="BQ363" t="str">
            <v>050040820490</v>
          </cell>
          <cell r="BR363" t="str">
            <v>Active</v>
          </cell>
          <cell r="BS363" t="str">
            <v>Female</v>
          </cell>
          <cell r="BT363" t="str">
            <v/>
          </cell>
          <cell r="BU363">
            <v>0</v>
          </cell>
          <cell r="BV363">
            <v>0</v>
          </cell>
          <cell r="BW363">
            <v>100000</v>
          </cell>
        </row>
        <row r="364">
          <cell r="C364" t="str">
            <v>C13714</v>
          </cell>
          <cell r="D364" t="str">
            <v>Đỗ Minh Hiếu</v>
          </cell>
          <cell r="E364">
            <v>44281</v>
          </cell>
          <cell r="F364" t="str">
            <v>P5 - Cutting Bag</v>
          </cell>
          <cell r="G364" t="str">
            <v>FACTORY B</v>
          </cell>
          <cell r="H364" t="str">
            <v>Auto Machine operator-C</v>
          </cell>
          <cell r="I364" t="str">
            <v/>
          </cell>
          <cell r="J364" t="str">
            <v/>
          </cell>
          <cell r="K364">
            <v>5931000</v>
          </cell>
          <cell r="L364">
            <v>1200000</v>
          </cell>
          <cell r="M364">
            <v>0</v>
          </cell>
          <cell r="N364">
            <v>0</v>
          </cell>
          <cell r="O364">
            <v>7131000</v>
          </cell>
          <cell r="P364">
            <v>23.6</v>
          </cell>
          <cell r="Q364">
            <v>6472754</v>
          </cell>
          <cell r="R364">
            <v>2</v>
          </cell>
          <cell r="S364">
            <v>548538</v>
          </cell>
          <cell r="T364">
            <v>0.39999999999999858</v>
          </cell>
          <cell r="U364">
            <v>109708</v>
          </cell>
          <cell r="V364">
            <v>274269.23728813557</v>
          </cell>
          <cell r="W364">
            <v>58.5</v>
          </cell>
          <cell r="X364">
            <v>601678</v>
          </cell>
          <cell r="Y364">
            <v>7622970</v>
          </cell>
          <cell r="Z364">
            <v>0</v>
          </cell>
          <cell r="AA364">
            <v>270000</v>
          </cell>
          <cell r="AB364">
            <v>200000</v>
          </cell>
          <cell r="AC364">
            <v>0</v>
          </cell>
          <cell r="AD364">
            <v>470000</v>
          </cell>
          <cell r="AE364">
            <v>500000</v>
          </cell>
          <cell r="AF364">
            <v>0</v>
          </cell>
          <cell r="AG364">
            <v>400000</v>
          </cell>
          <cell r="AH364">
            <v>434905</v>
          </cell>
          <cell r="AI364">
            <v>0</v>
          </cell>
          <cell r="AJ364">
            <v>0</v>
          </cell>
          <cell r="AK364">
            <v>7131000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9427875</v>
          </cell>
          <cell r="AR364">
            <v>4</v>
          </cell>
          <cell r="AS364">
            <v>0</v>
          </cell>
          <cell r="AT364">
            <v>8</v>
          </cell>
          <cell r="AU364">
            <v>0</v>
          </cell>
          <cell r="AV364">
            <v>0</v>
          </cell>
          <cell r="AW364">
            <v>0</v>
          </cell>
          <cell r="AX364">
            <v>781667</v>
          </cell>
          <cell r="AY364">
            <v>10209542</v>
          </cell>
          <cell r="AZ364">
            <v>748755</v>
          </cell>
          <cell r="BA364">
            <v>44100</v>
          </cell>
          <cell r="BB364">
            <v>0</v>
          </cell>
          <cell r="BC364">
            <v>0</v>
          </cell>
          <cell r="BD364">
            <v>0</v>
          </cell>
          <cell r="BK364">
            <v>9416687</v>
          </cell>
          <cell r="BN364">
            <v>0</v>
          </cell>
          <cell r="BO364">
            <v>9337600.8559322041</v>
          </cell>
          <cell r="BP364">
            <v>-2411154.1440677959</v>
          </cell>
          <cell r="BQ364" t="str">
            <v>050096235248</v>
          </cell>
          <cell r="BR364" t="str">
            <v>Active</v>
          </cell>
          <cell r="BS364" t="str">
            <v>Male</v>
          </cell>
          <cell r="BT364" t="str">
            <v/>
          </cell>
          <cell r="BU364">
            <v>0</v>
          </cell>
          <cell r="BV364">
            <v>0</v>
          </cell>
          <cell r="BW364">
            <v>100000</v>
          </cell>
        </row>
        <row r="365">
          <cell r="C365" t="str">
            <v>C14432</v>
          </cell>
          <cell r="D365" t="str">
            <v>Ngô Văn Kiệt</v>
          </cell>
          <cell r="E365">
            <v>44601</v>
          </cell>
          <cell r="F365" t="str">
            <v>P5 - Cutting Bag</v>
          </cell>
          <cell r="G365" t="str">
            <v>FACTORY B</v>
          </cell>
          <cell r="H365" t="str">
            <v>Semi Machine operator</v>
          </cell>
          <cell r="I365" t="str">
            <v/>
          </cell>
          <cell r="J365" t="str">
            <v/>
          </cell>
          <cell r="K365">
            <v>5931000</v>
          </cell>
          <cell r="L365">
            <v>400000</v>
          </cell>
          <cell r="M365">
            <v>0</v>
          </cell>
          <cell r="N365">
            <v>0</v>
          </cell>
          <cell r="O365">
            <v>6331000</v>
          </cell>
          <cell r="P365">
            <v>23.8</v>
          </cell>
          <cell r="Q365">
            <v>5795300</v>
          </cell>
          <cell r="R365">
            <v>2</v>
          </cell>
          <cell r="S365">
            <v>487000</v>
          </cell>
          <cell r="T365">
            <v>0.19999999999999929</v>
          </cell>
          <cell r="U365">
            <v>48700</v>
          </cell>
          <cell r="V365">
            <v>243500</v>
          </cell>
          <cell r="W365">
            <v>0</v>
          </cell>
          <cell r="X365">
            <v>0</v>
          </cell>
          <cell r="Y365">
            <v>6282300</v>
          </cell>
          <cell r="Z365">
            <v>0</v>
          </cell>
          <cell r="AA365">
            <v>0</v>
          </cell>
          <cell r="AB365">
            <v>200000</v>
          </cell>
          <cell r="AC365">
            <v>0</v>
          </cell>
          <cell r="AD365">
            <v>200000</v>
          </cell>
          <cell r="AE365">
            <v>500000</v>
          </cell>
          <cell r="AF365">
            <v>0</v>
          </cell>
          <cell r="AG365">
            <v>400000</v>
          </cell>
          <cell r="AH365">
            <v>364197</v>
          </cell>
          <cell r="AI365">
            <v>0</v>
          </cell>
          <cell r="AJ365">
            <v>0</v>
          </cell>
          <cell r="AK365">
            <v>6273000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7746497</v>
          </cell>
          <cell r="AR365">
            <v>24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1095750</v>
          </cell>
          <cell r="AY365">
            <v>8842247</v>
          </cell>
          <cell r="AZ365">
            <v>664755</v>
          </cell>
          <cell r="BA365">
            <v>44100</v>
          </cell>
          <cell r="BB365">
            <v>0</v>
          </cell>
          <cell r="BC365">
            <v>0</v>
          </cell>
          <cell r="BD365">
            <v>0</v>
          </cell>
          <cell r="BK365">
            <v>8133392</v>
          </cell>
          <cell r="BN365">
            <v>0</v>
          </cell>
          <cell r="BO365">
            <v>8576997</v>
          </cell>
          <cell r="BP365">
            <v>-3087758</v>
          </cell>
          <cell r="BQ365" t="str">
            <v>050134596950</v>
          </cell>
          <cell r="BR365" t="str">
            <v>Active</v>
          </cell>
          <cell r="BS365" t="str">
            <v>Male</v>
          </cell>
          <cell r="BT365" t="str">
            <v/>
          </cell>
          <cell r="BU365">
            <v>0</v>
          </cell>
          <cell r="BV365">
            <v>0</v>
          </cell>
          <cell r="BW365">
            <v>100000</v>
          </cell>
        </row>
        <row r="366">
          <cell r="C366" t="str">
            <v>C14640</v>
          </cell>
          <cell r="D366" t="str">
            <v>Nguyễn Minh Hoàng</v>
          </cell>
          <cell r="E366">
            <v>44621</v>
          </cell>
          <cell r="F366" t="str">
            <v>P5 - Cutting Bag</v>
          </cell>
          <cell r="G366" t="str">
            <v>FACTORY B</v>
          </cell>
          <cell r="H366" t="str">
            <v>Auto Machine operator-C</v>
          </cell>
          <cell r="I366" t="str">
            <v/>
          </cell>
          <cell r="J366" t="str">
            <v/>
          </cell>
          <cell r="K366">
            <v>5931000</v>
          </cell>
          <cell r="L366">
            <v>1200000</v>
          </cell>
          <cell r="M366">
            <v>0</v>
          </cell>
          <cell r="N366">
            <v>0</v>
          </cell>
          <cell r="O366">
            <v>7131000</v>
          </cell>
          <cell r="P366">
            <v>22.8</v>
          </cell>
          <cell r="Q366">
            <v>6253338</v>
          </cell>
          <cell r="R366">
            <v>3</v>
          </cell>
          <cell r="S366">
            <v>822808</v>
          </cell>
          <cell r="T366">
            <v>0.19999999999999929</v>
          </cell>
          <cell r="U366">
            <v>54854</v>
          </cell>
          <cell r="V366">
            <v>274269.21052631579</v>
          </cell>
          <cell r="W366">
            <v>58.5</v>
          </cell>
          <cell r="X366">
            <v>601678</v>
          </cell>
          <cell r="Y366">
            <v>7677824</v>
          </cell>
          <cell r="Z366">
            <v>0</v>
          </cell>
          <cell r="AA366">
            <v>270000</v>
          </cell>
          <cell r="AB366">
            <v>200000</v>
          </cell>
          <cell r="AC366">
            <v>0</v>
          </cell>
          <cell r="AD366">
            <v>470000</v>
          </cell>
          <cell r="AE366">
            <v>500000</v>
          </cell>
          <cell r="AF366">
            <v>0</v>
          </cell>
          <cell r="AG366">
            <v>400000</v>
          </cell>
          <cell r="AH366">
            <v>542585</v>
          </cell>
          <cell r="AI366">
            <v>0</v>
          </cell>
          <cell r="AJ366">
            <v>0</v>
          </cell>
          <cell r="AK366">
            <v>6637000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9590409</v>
          </cell>
          <cell r="AR366">
            <v>12</v>
          </cell>
          <cell r="AS366">
            <v>0</v>
          </cell>
          <cell r="AT366">
            <v>4</v>
          </cell>
          <cell r="AU366">
            <v>0</v>
          </cell>
          <cell r="AV366">
            <v>0</v>
          </cell>
          <cell r="AW366">
            <v>0</v>
          </cell>
          <cell r="AX366">
            <v>905088</v>
          </cell>
          <cell r="AY366">
            <v>10495497</v>
          </cell>
          <cell r="AZ366">
            <v>748755</v>
          </cell>
          <cell r="BA366">
            <v>44100</v>
          </cell>
          <cell r="BB366">
            <v>0</v>
          </cell>
          <cell r="BC366">
            <v>0</v>
          </cell>
          <cell r="BD366">
            <v>0</v>
          </cell>
          <cell r="BK366">
            <v>9702642</v>
          </cell>
          <cell r="BN366">
            <v>0</v>
          </cell>
          <cell r="BO366">
            <v>9637269.421052631</v>
          </cell>
          <cell r="BP366">
            <v>-2111485.578947369</v>
          </cell>
          <cell r="BQ366" t="str">
            <v>050082294632</v>
          </cell>
          <cell r="BR366" t="str">
            <v>Active</v>
          </cell>
          <cell r="BS366" t="str">
            <v>Male</v>
          </cell>
          <cell r="BT366" t="str">
            <v/>
          </cell>
          <cell r="BU366">
            <v>0</v>
          </cell>
          <cell r="BV366">
            <v>0</v>
          </cell>
          <cell r="BW366">
            <v>100000</v>
          </cell>
        </row>
        <row r="367">
          <cell r="C367" t="str">
            <v>C15716</v>
          </cell>
          <cell r="D367" t="str">
            <v>Trần Huy Sơn</v>
          </cell>
          <cell r="E367">
            <v>45362</v>
          </cell>
          <cell r="F367" t="str">
            <v>P5 - Cutting Bag</v>
          </cell>
          <cell r="G367" t="str">
            <v>FACTORY B</v>
          </cell>
          <cell r="H367" t="str">
            <v>Auto Machine operator-C</v>
          </cell>
          <cell r="I367" t="str">
            <v/>
          </cell>
          <cell r="J367" t="str">
            <v/>
          </cell>
          <cell r="K367">
            <v>5538000</v>
          </cell>
          <cell r="L367">
            <v>700000</v>
          </cell>
          <cell r="M367">
            <v>0</v>
          </cell>
          <cell r="N367">
            <v>0</v>
          </cell>
          <cell r="O367">
            <v>6238000</v>
          </cell>
          <cell r="P367">
            <v>24</v>
          </cell>
          <cell r="Q367">
            <v>5758154</v>
          </cell>
          <cell r="R367">
            <v>2</v>
          </cell>
          <cell r="S367">
            <v>479846</v>
          </cell>
          <cell r="T367">
            <v>0</v>
          </cell>
          <cell r="U367">
            <v>0</v>
          </cell>
          <cell r="V367">
            <v>239923.08333333334</v>
          </cell>
          <cell r="W367">
            <v>65</v>
          </cell>
          <cell r="X367">
            <v>584813</v>
          </cell>
          <cell r="Y367">
            <v>6822813</v>
          </cell>
          <cell r="Z367">
            <v>0</v>
          </cell>
          <cell r="AA367">
            <v>300000</v>
          </cell>
          <cell r="AB367">
            <v>200000</v>
          </cell>
          <cell r="AC367">
            <v>0</v>
          </cell>
          <cell r="AD367">
            <v>500000</v>
          </cell>
          <cell r="AE367">
            <v>500000</v>
          </cell>
          <cell r="AF367">
            <v>0</v>
          </cell>
          <cell r="AG367">
            <v>400000</v>
          </cell>
          <cell r="AH367">
            <v>586209</v>
          </cell>
          <cell r="AI367">
            <v>0</v>
          </cell>
          <cell r="AJ367">
            <v>0</v>
          </cell>
          <cell r="AK367">
            <v>5862000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8809022</v>
          </cell>
          <cell r="AR367">
            <v>12</v>
          </cell>
          <cell r="AS367">
            <v>0</v>
          </cell>
          <cell r="AT367">
            <v>8</v>
          </cell>
          <cell r="AU367">
            <v>0</v>
          </cell>
          <cell r="AV367">
            <v>0</v>
          </cell>
          <cell r="AW367">
            <v>0</v>
          </cell>
          <cell r="AX367">
            <v>1043665</v>
          </cell>
          <cell r="AY367">
            <v>9852687</v>
          </cell>
          <cell r="AZ367">
            <v>654990</v>
          </cell>
          <cell r="BA367">
            <v>44100</v>
          </cell>
          <cell r="BB367">
            <v>0</v>
          </cell>
          <cell r="BC367">
            <v>0</v>
          </cell>
          <cell r="BD367">
            <v>0</v>
          </cell>
          <cell r="BK367">
            <v>9153597</v>
          </cell>
          <cell r="BN367">
            <v>0</v>
          </cell>
          <cell r="BO367">
            <v>8924016.708333334</v>
          </cell>
          <cell r="BP367">
            <v>-2730973.291666666</v>
          </cell>
          <cell r="BQ367" t="str">
            <v>050138535417</v>
          </cell>
          <cell r="BR367" t="str">
            <v>Active</v>
          </cell>
          <cell r="BS367" t="str">
            <v>Male</v>
          </cell>
          <cell r="BT367" t="str">
            <v/>
          </cell>
          <cell r="BU367">
            <v>0</v>
          </cell>
          <cell r="BV367">
            <v>0</v>
          </cell>
          <cell r="BW367">
            <v>100000</v>
          </cell>
        </row>
        <row r="368">
          <cell r="C368" t="str">
            <v>C15909</v>
          </cell>
          <cell r="D368" t="str">
            <v>Nguyễn Hoàng Phi</v>
          </cell>
          <cell r="E368">
            <v>45419</v>
          </cell>
          <cell r="F368" t="str">
            <v>P5 - Cutting Bag</v>
          </cell>
          <cell r="G368" t="str">
            <v>FACTORY B</v>
          </cell>
          <cell r="H368" t="str">
            <v>Auto Machine sub-operator-C</v>
          </cell>
          <cell r="I368" t="str">
            <v/>
          </cell>
          <cell r="J368" t="str">
            <v/>
          </cell>
          <cell r="K368">
            <v>5274000</v>
          </cell>
          <cell r="L368">
            <v>400000</v>
          </cell>
          <cell r="M368">
            <v>0</v>
          </cell>
          <cell r="N368">
            <v>0</v>
          </cell>
          <cell r="O368">
            <v>5674000</v>
          </cell>
          <cell r="P368">
            <v>17</v>
          </cell>
          <cell r="Q368">
            <v>3709923</v>
          </cell>
          <cell r="R368">
            <v>2</v>
          </cell>
          <cell r="S368">
            <v>436462</v>
          </cell>
          <cell r="T368">
            <v>7</v>
          </cell>
          <cell r="U368">
            <v>1527615</v>
          </cell>
          <cell r="V368">
            <v>218230.76470588235</v>
          </cell>
          <cell r="W368">
            <v>39</v>
          </cell>
          <cell r="X368">
            <v>319162</v>
          </cell>
          <cell r="Y368">
            <v>4465547</v>
          </cell>
          <cell r="Z368">
            <v>0</v>
          </cell>
          <cell r="AA368">
            <v>180000</v>
          </cell>
          <cell r="AB368">
            <v>200000</v>
          </cell>
          <cell r="AC368">
            <v>0</v>
          </cell>
          <cell r="AD368">
            <v>380000</v>
          </cell>
          <cell r="AE368">
            <v>0</v>
          </cell>
          <cell r="AF368">
            <v>0</v>
          </cell>
          <cell r="AG368">
            <v>0</v>
          </cell>
          <cell r="AH368">
            <v>400248</v>
          </cell>
          <cell r="AI368">
            <v>0</v>
          </cell>
          <cell r="AJ368">
            <v>0</v>
          </cell>
          <cell r="AK368">
            <v>5674000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5245795</v>
          </cell>
          <cell r="AR368">
            <v>8</v>
          </cell>
          <cell r="AS368">
            <v>0</v>
          </cell>
          <cell r="AT368">
            <v>2</v>
          </cell>
          <cell r="AU368">
            <v>0</v>
          </cell>
          <cell r="AV368">
            <v>0</v>
          </cell>
          <cell r="AW368">
            <v>0</v>
          </cell>
          <cell r="AX368">
            <v>441917</v>
          </cell>
          <cell r="AY368">
            <v>5687712</v>
          </cell>
          <cell r="AZ368">
            <v>595770</v>
          </cell>
          <cell r="BA368">
            <v>44100</v>
          </cell>
          <cell r="BB368">
            <v>0</v>
          </cell>
          <cell r="BC368">
            <v>0</v>
          </cell>
          <cell r="BD368">
            <v>0</v>
          </cell>
          <cell r="BK368">
            <v>5047842</v>
          </cell>
          <cell r="BN368">
            <v>0</v>
          </cell>
          <cell r="BO368">
            <v>5199421.4558823528</v>
          </cell>
          <cell r="BP368">
            <v>-6396348.5441176472</v>
          </cell>
          <cell r="BQ368" t="str">
            <v>050091458443</v>
          </cell>
          <cell r="BR368" t="str">
            <v>Active</v>
          </cell>
          <cell r="BS368" t="str">
            <v>Male</v>
          </cell>
          <cell r="BT368" t="str">
            <v/>
          </cell>
          <cell r="BU368">
            <v>0</v>
          </cell>
          <cell r="BV368">
            <v>0</v>
          </cell>
          <cell r="BW368">
            <v>0</v>
          </cell>
        </row>
        <row r="369">
          <cell r="C369" t="str">
            <v>C15933</v>
          </cell>
          <cell r="D369" t="str">
            <v>Lê Nguyễn Anh Tuấn</v>
          </cell>
          <cell r="E369">
            <v>45430</v>
          </cell>
          <cell r="F369" t="str">
            <v>P5 - Cutting Bag</v>
          </cell>
          <cell r="G369" t="str">
            <v>FACTORY B</v>
          </cell>
          <cell r="H369" t="str">
            <v>Semi Machine sub-operator</v>
          </cell>
          <cell r="I369" t="str">
            <v/>
          </cell>
          <cell r="J369" t="str">
            <v/>
          </cell>
          <cell r="K369">
            <v>5274000</v>
          </cell>
          <cell r="L369">
            <v>200000</v>
          </cell>
          <cell r="M369">
            <v>0</v>
          </cell>
          <cell r="N369">
            <v>0</v>
          </cell>
          <cell r="O369">
            <v>5474000</v>
          </cell>
          <cell r="P369">
            <v>23</v>
          </cell>
          <cell r="Q369">
            <v>4842385</v>
          </cell>
          <cell r="R369">
            <v>3</v>
          </cell>
          <cell r="S369">
            <v>631615</v>
          </cell>
          <cell r="T369">
            <v>0</v>
          </cell>
          <cell r="U369">
            <v>0</v>
          </cell>
          <cell r="V369">
            <v>210538.47826086957</v>
          </cell>
          <cell r="W369">
            <v>0</v>
          </cell>
          <cell r="X369">
            <v>0</v>
          </cell>
          <cell r="Y369">
            <v>5474000</v>
          </cell>
          <cell r="Z369">
            <v>0</v>
          </cell>
          <cell r="AA369">
            <v>0</v>
          </cell>
          <cell r="AB369">
            <v>200000</v>
          </cell>
          <cell r="AC369">
            <v>0</v>
          </cell>
          <cell r="AD369">
            <v>200000</v>
          </cell>
          <cell r="AE369">
            <v>500000</v>
          </cell>
          <cell r="AF369">
            <v>0</v>
          </cell>
          <cell r="AG369">
            <v>400000</v>
          </cell>
          <cell r="AH369">
            <v>351955</v>
          </cell>
          <cell r="AI369">
            <v>0</v>
          </cell>
          <cell r="AJ369">
            <v>0</v>
          </cell>
          <cell r="AK369">
            <v>5432167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6925955</v>
          </cell>
          <cell r="AR369">
            <v>20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789519</v>
          </cell>
          <cell r="AY369">
            <v>7715474</v>
          </cell>
          <cell r="AZ369">
            <v>574770</v>
          </cell>
          <cell r="BA369">
            <v>44100</v>
          </cell>
          <cell r="BB369">
            <v>0</v>
          </cell>
          <cell r="BC369">
            <v>0</v>
          </cell>
          <cell r="BD369">
            <v>0</v>
          </cell>
          <cell r="BK369">
            <v>7096604</v>
          </cell>
          <cell r="BN369">
            <v>0</v>
          </cell>
          <cell r="BO369">
            <v>7552301.1956521738</v>
          </cell>
          <cell r="BP369">
            <v>-4022468.8043478262</v>
          </cell>
          <cell r="BQ369" t="str">
            <v>060280565582</v>
          </cell>
          <cell r="BR369" t="str">
            <v>Active</v>
          </cell>
          <cell r="BS369" t="str">
            <v>Male</v>
          </cell>
          <cell r="BT369" t="str">
            <v/>
          </cell>
          <cell r="BU369">
            <v>0</v>
          </cell>
          <cell r="BV369">
            <v>0</v>
          </cell>
          <cell r="BW369">
            <v>100000</v>
          </cell>
        </row>
        <row r="370">
          <cell r="C370" t="str">
            <v>C16081</v>
          </cell>
          <cell r="D370" t="str">
            <v>Lâm Xam Bô</v>
          </cell>
          <cell r="E370">
            <v>45510</v>
          </cell>
          <cell r="F370" t="str">
            <v>P5 - Cutting Bag</v>
          </cell>
          <cell r="G370" t="str">
            <v>FACTORY B</v>
          </cell>
          <cell r="H370" t="str">
            <v>Auto Machine sub-operator-C</v>
          </cell>
          <cell r="I370" t="str">
            <v/>
          </cell>
          <cell r="J370" t="str">
            <v/>
          </cell>
          <cell r="K370">
            <v>5274000</v>
          </cell>
          <cell r="L370">
            <v>400000</v>
          </cell>
          <cell r="M370">
            <v>0</v>
          </cell>
          <cell r="N370">
            <v>0</v>
          </cell>
          <cell r="O370">
            <v>5674000</v>
          </cell>
          <cell r="P370">
            <v>17.8</v>
          </cell>
          <cell r="Q370">
            <v>3884508</v>
          </cell>
          <cell r="R370">
            <v>3</v>
          </cell>
          <cell r="S370">
            <v>654692</v>
          </cell>
          <cell r="T370">
            <v>5.1999999999999993</v>
          </cell>
          <cell r="U370">
            <v>1134800</v>
          </cell>
          <cell r="V370">
            <v>218230.78651685393</v>
          </cell>
          <cell r="W370">
            <v>39</v>
          </cell>
          <cell r="X370">
            <v>319163</v>
          </cell>
          <cell r="Y370">
            <v>4858363</v>
          </cell>
          <cell r="Z370">
            <v>0</v>
          </cell>
          <cell r="AA370">
            <v>180000</v>
          </cell>
          <cell r="AB370">
            <v>200000</v>
          </cell>
          <cell r="AC370">
            <v>0</v>
          </cell>
          <cell r="AD370">
            <v>380000</v>
          </cell>
          <cell r="AE370">
            <v>0</v>
          </cell>
          <cell r="AF370">
            <v>0</v>
          </cell>
          <cell r="AG370">
            <v>0</v>
          </cell>
          <cell r="AH370">
            <v>411186</v>
          </cell>
          <cell r="AI370">
            <v>0</v>
          </cell>
          <cell r="AJ370">
            <v>0</v>
          </cell>
          <cell r="AK370">
            <v>5415167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5649549</v>
          </cell>
          <cell r="AR370">
            <v>4</v>
          </cell>
          <cell r="AS370">
            <v>0</v>
          </cell>
          <cell r="AT370">
            <v>4</v>
          </cell>
          <cell r="AU370">
            <v>0</v>
          </cell>
          <cell r="AV370">
            <v>0</v>
          </cell>
          <cell r="AW370">
            <v>0</v>
          </cell>
          <cell r="AX370">
            <v>392815</v>
          </cell>
          <cell r="AY370">
            <v>6042364</v>
          </cell>
          <cell r="AZ370">
            <v>595770</v>
          </cell>
          <cell r="BA370">
            <v>44100</v>
          </cell>
          <cell r="BB370">
            <v>0</v>
          </cell>
          <cell r="BC370">
            <v>0</v>
          </cell>
          <cell r="BD370">
            <v>0</v>
          </cell>
          <cell r="BK370">
            <v>5402494</v>
          </cell>
          <cell r="BN370">
            <v>0</v>
          </cell>
          <cell r="BO370">
            <v>5648616.7865168536</v>
          </cell>
          <cell r="BP370">
            <v>-5947153.2134831464</v>
          </cell>
          <cell r="BQ370" t="str">
            <v>050150993757</v>
          </cell>
          <cell r="BR370" t="str">
            <v>Active</v>
          </cell>
          <cell r="BS370" t="str">
            <v>Male</v>
          </cell>
          <cell r="BT370" t="str">
            <v/>
          </cell>
          <cell r="BU370">
            <v>0</v>
          </cell>
          <cell r="BV370">
            <v>0</v>
          </cell>
          <cell r="BW370">
            <v>100000</v>
          </cell>
        </row>
        <row r="371">
          <cell r="C371" t="str">
            <v>C16218</v>
          </cell>
          <cell r="D371" t="str">
            <v>Nguyễn Văn Quý</v>
          </cell>
          <cell r="E371">
            <v>45561</v>
          </cell>
          <cell r="F371" t="str">
            <v>P5 - Cutting Bag</v>
          </cell>
          <cell r="G371" t="str">
            <v>FACTORY B</v>
          </cell>
          <cell r="H371" t="str">
            <v>Semi Machine sub-operator</v>
          </cell>
          <cell r="I371" t="str">
            <v/>
          </cell>
          <cell r="J371" t="str">
            <v/>
          </cell>
          <cell r="K371">
            <v>5274000</v>
          </cell>
          <cell r="L371">
            <v>200000</v>
          </cell>
          <cell r="M371">
            <v>0</v>
          </cell>
          <cell r="N371">
            <v>0</v>
          </cell>
          <cell r="O371">
            <v>5474000</v>
          </cell>
          <cell r="P371">
            <v>22.6</v>
          </cell>
          <cell r="Q371">
            <v>4758169</v>
          </cell>
          <cell r="R371">
            <v>3</v>
          </cell>
          <cell r="S371">
            <v>631615</v>
          </cell>
          <cell r="T371">
            <v>0.39999999999999858</v>
          </cell>
          <cell r="U371">
            <v>84215</v>
          </cell>
          <cell r="V371">
            <v>210538.45132743361</v>
          </cell>
          <cell r="W371">
            <v>0</v>
          </cell>
          <cell r="X371">
            <v>0</v>
          </cell>
          <cell r="Y371">
            <v>5389784</v>
          </cell>
          <cell r="Z371">
            <v>0</v>
          </cell>
          <cell r="AA371">
            <v>0</v>
          </cell>
          <cell r="AB371">
            <v>200000</v>
          </cell>
          <cell r="AC371">
            <v>0</v>
          </cell>
          <cell r="AD371">
            <v>200000</v>
          </cell>
          <cell r="AE371">
            <v>500000</v>
          </cell>
          <cell r="AF371">
            <v>0</v>
          </cell>
          <cell r="AG371">
            <v>400000</v>
          </cell>
          <cell r="AH371">
            <v>345834</v>
          </cell>
          <cell r="AI371">
            <v>0</v>
          </cell>
          <cell r="AJ371">
            <v>0</v>
          </cell>
          <cell r="AK371">
            <v>5264833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6835618</v>
          </cell>
          <cell r="AR371">
            <v>16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631615</v>
          </cell>
          <cell r="AY371">
            <v>7467233</v>
          </cell>
          <cell r="AZ371">
            <v>574770</v>
          </cell>
          <cell r="BA371">
            <v>44100</v>
          </cell>
          <cell r="BB371">
            <v>0</v>
          </cell>
          <cell r="BC371">
            <v>0</v>
          </cell>
          <cell r="BD371">
            <v>0</v>
          </cell>
          <cell r="BK371">
            <v>6848363</v>
          </cell>
          <cell r="BN371">
            <v>0</v>
          </cell>
          <cell r="BO371">
            <v>7356694.9026548676</v>
          </cell>
          <cell r="BP371">
            <v>-4218075.0973451324</v>
          </cell>
          <cell r="BQ371" t="str">
            <v>056516061983</v>
          </cell>
          <cell r="BR371" t="str">
            <v>Active</v>
          </cell>
          <cell r="BS371" t="str">
            <v>Male</v>
          </cell>
          <cell r="BT371" t="str">
            <v/>
          </cell>
          <cell r="BU371">
            <v>0</v>
          </cell>
          <cell r="BV371">
            <v>0</v>
          </cell>
          <cell r="BW371">
            <v>100000</v>
          </cell>
        </row>
        <row r="372">
          <cell r="C372" t="str">
            <v>C6164</v>
          </cell>
          <cell r="D372" t="str">
            <v>Trần Việt Hùng</v>
          </cell>
          <cell r="E372">
            <v>41717</v>
          </cell>
          <cell r="F372" t="str">
            <v>P5 - Cutting Bag</v>
          </cell>
          <cell r="G372" t="str">
            <v>FACTORY B</v>
          </cell>
          <cell r="H372" t="str">
            <v>Auto Machine leader-C</v>
          </cell>
          <cell r="I372" t="str">
            <v/>
          </cell>
          <cell r="J372" t="str">
            <v/>
          </cell>
          <cell r="K372">
            <v>5931000</v>
          </cell>
          <cell r="L372">
            <v>3500000</v>
          </cell>
          <cell r="M372">
            <v>0</v>
          </cell>
          <cell r="N372">
            <v>300000</v>
          </cell>
          <cell r="O372">
            <v>9731000</v>
          </cell>
          <cell r="P372">
            <v>24</v>
          </cell>
          <cell r="Q372">
            <v>8982462</v>
          </cell>
          <cell r="R372">
            <v>2</v>
          </cell>
          <cell r="S372">
            <v>748538</v>
          </cell>
          <cell r="T372">
            <v>0</v>
          </cell>
          <cell r="U372">
            <v>0</v>
          </cell>
          <cell r="V372">
            <v>374269.25</v>
          </cell>
          <cell r="W372">
            <v>0</v>
          </cell>
          <cell r="X372">
            <v>0</v>
          </cell>
          <cell r="Y372">
            <v>9731000</v>
          </cell>
          <cell r="Z372">
            <v>0</v>
          </cell>
          <cell r="AA372">
            <v>0</v>
          </cell>
          <cell r="AB372">
            <v>200000</v>
          </cell>
          <cell r="AC372">
            <v>0</v>
          </cell>
          <cell r="AD372">
            <v>200000</v>
          </cell>
          <cell r="AE372">
            <v>500000</v>
          </cell>
          <cell r="AF372">
            <v>0</v>
          </cell>
          <cell r="AG372">
            <v>400000</v>
          </cell>
          <cell r="AH372">
            <v>424802</v>
          </cell>
          <cell r="AI372">
            <v>0</v>
          </cell>
          <cell r="AJ372">
            <v>0</v>
          </cell>
          <cell r="AK372">
            <v>9631000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11255802</v>
          </cell>
          <cell r="AR372">
            <v>28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1964914</v>
          </cell>
          <cell r="AY372">
            <v>13220716</v>
          </cell>
          <cell r="AZ372">
            <v>1021755</v>
          </cell>
          <cell r="BA372">
            <v>44100</v>
          </cell>
          <cell r="BB372">
            <v>0</v>
          </cell>
          <cell r="BC372">
            <v>0</v>
          </cell>
          <cell r="BD372">
            <v>0</v>
          </cell>
          <cell r="BK372">
            <v>12154861</v>
          </cell>
          <cell r="BN372">
            <v>1</v>
          </cell>
          <cell r="BO372">
            <v>12665744.375</v>
          </cell>
          <cell r="BP372">
            <v>-3756010.625</v>
          </cell>
          <cell r="BQ372" t="str">
            <v>050040934208</v>
          </cell>
          <cell r="BR372" t="str">
            <v>Active</v>
          </cell>
          <cell r="BS372" t="str">
            <v>Male</v>
          </cell>
          <cell r="BT372" t="str">
            <v/>
          </cell>
          <cell r="BU372">
            <v>0</v>
          </cell>
          <cell r="BV372">
            <v>0</v>
          </cell>
          <cell r="BW372">
            <v>100000</v>
          </cell>
        </row>
        <row r="373">
          <cell r="C373" t="str">
            <v>C7152</v>
          </cell>
          <cell r="D373" t="str">
            <v>Nguyễn Hồng Phong</v>
          </cell>
          <cell r="E373">
            <v>43164</v>
          </cell>
          <cell r="F373" t="str">
            <v>P5 - Cutting Bag</v>
          </cell>
          <cell r="G373" t="str">
            <v>FACTORY B</v>
          </cell>
          <cell r="H373" t="str">
            <v>Auto Machine vice leader-C</v>
          </cell>
          <cell r="I373" t="str">
            <v/>
          </cell>
          <cell r="J373" t="str">
            <v/>
          </cell>
          <cell r="K373">
            <v>5931000</v>
          </cell>
          <cell r="L373">
            <v>2700000</v>
          </cell>
          <cell r="M373">
            <v>0</v>
          </cell>
          <cell r="N373">
            <v>300000</v>
          </cell>
          <cell r="O373">
            <v>8931000</v>
          </cell>
          <cell r="P373">
            <v>23</v>
          </cell>
          <cell r="Q373">
            <v>7900500</v>
          </cell>
          <cell r="R373">
            <v>3</v>
          </cell>
          <cell r="S373">
            <v>1030500</v>
          </cell>
          <cell r="T373">
            <v>0</v>
          </cell>
          <cell r="U373">
            <v>0</v>
          </cell>
          <cell r="V373">
            <v>343500</v>
          </cell>
          <cell r="W373">
            <v>52</v>
          </cell>
          <cell r="X373">
            <v>669825</v>
          </cell>
          <cell r="Y373">
            <v>9600825</v>
          </cell>
          <cell r="Z373">
            <v>0</v>
          </cell>
          <cell r="AA373">
            <v>240000</v>
          </cell>
          <cell r="AB373">
            <v>200000</v>
          </cell>
          <cell r="AC373">
            <v>0</v>
          </cell>
          <cell r="AD373">
            <v>440000</v>
          </cell>
          <cell r="AE373">
            <v>500000</v>
          </cell>
          <cell r="AF373">
            <v>0</v>
          </cell>
          <cell r="AG373">
            <v>400000</v>
          </cell>
          <cell r="AH373">
            <v>266894</v>
          </cell>
          <cell r="AI373">
            <v>0</v>
          </cell>
          <cell r="AJ373">
            <v>0</v>
          </cell>
          <cell r="AK373">
            <v>8864333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11207719</v>
          </cell>
          <cell r="AR373">
            <v>16</v>
          </cell>
          <cell r="AS373">
            <v>0</v>
          </cell>
          <cell r="AT373">
            <v>2</v>
          </cell>
          <cell r="AU373">
            <v>0</v>
          </cell>
          <cell r="AV373">
            <v>0</v>
          </cell>
          <cell r="AW373">
            <v>0</v>
          </cell>
          <cell r="AX373">
            <v>1210838</v>
          </cell>
          <cell r="AY373">
            <v>12418557</v>
          </cell>
          <cell r="AZ373">
            <v>937755</v>
          </cell>
          <cell r="BA373">
            <v>44100</v>
          </cell>
          <cell r="BB373">
            <v>0</v>
          </cell>
          <cell r="BC373">
            <v>0</v>
          </cell>
          <cell r="BD373">
            <v>0</v>
          </cell>
          <cell r="BK373">
            <v>11436702</v>
          </cell>
          <cell r="BN373">
            <v>0</v>
          </cell>
          <cell r="BO373">
            <v>11410769</v>
          </cell>
          <cell r="BP373">
            <v>-526986</v>
          </cell>
          <cell r="BQ373" t="str">
            <v>050046448798</v>
          </cell>
          <cell r="BR373" t="str">
            <v>Active</v>
          </cell>
          <cell r="BS373" t="str">
            <v>Male</v>
          </cell>
          <cell r="BT373" t="str">
            <v/>
          </cell>
          <cell r="BU373">
            <v>0</v>
          </cell>
          <cell r="BV373">
            <v>0</v>
          </cell>
          <cell r="BW373">
            <v>100000</v>
          </cell>
        </row>
        <row r="374">
          <cell r="C374" t="str">
            <v>C14433</v>
          </cell>
          <cell r="D374" t="str">
            <v>Phan Thành Tài</v>
          </cell>
          <cell r="E374">
            <v>44601</v>
          </cell>
          <cell r="F374" t="str">
            <v>P5 - Cutting Box</v>
          </cell>
          <cell r="G374" t="str">
            <v>FACTORY B</v>
          </cell>
          <cell r="H374" t="str">
            <v>Auto Machine sub-operator-C</v>
          </cell>
          <cell r="I374" t="str">
            <v/>
          </cell>
          <cell r="J374" t="str">
            <v/>
          </cell>
          <cell r="K374">
            <v>5931000</v>
          </cell>
          <cell r="L374">
            <v>400000</v>
          </cell>
          <cell r="M374">
            <v>0</v>
          </cell>
          <cell r="N374">
            <v>0</v>
          </cell>
          <cell r="O374">
            <v>6331000</v>
          </cell>
          <cell r="P374">
            <v>23.6</v>
          </cell>
          <cell r="Q374">
            <v>5746600</v>
          </cell>
          <cell r="R374">
            <v>2</v>
          </cell>
          <cell r="S374">
            <v>487000</v>
          </cell>
          <cell r="T374">
            <v>0.39999999999999858</v>
          </cell>
          <cell r="U374">
            <v>97400</v>
          </cell>
          <cell r="V374">
            <v>243499.99999999997</v>
          </cell>
          <cell r="W374">
            <v>65</v>
          </cell>
          <cell r="X374">
            <v>593531</v>
          </cell>
          <cell r="Y374">
            <v>6827131</v>
          </cell>
          <cell r="Z374">
            <v>0</v>
          </cell>
          <cell r="AA374">
            <v>300000</v>
          </cell>
          <cell r="AB374">
            <v>200000</v>
          </cell>
          <cell r="AC374">
            <v>0</v>
          </cell>
          <cell r="AD374">
            <v>500000</v>
          </cell>
          <cell r="AE374">
            <v>500000</v>
          </cell>
          <cell r="AF374">
            <v>0</v>
          </cell>
          <cell r="AG374">
            <v>400000</v>
          </cell>
          <cell r="AH374">
            <v>457985</v>
          </cell>
          <cell r="AI374">
            <v>0</v>
          </cell>
          <cell r="AJ374">
            <v>0</v>
          </cell>
          <cell r="AK374">
            <v>6273000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8685116</v>
          </cell>
          <cell r="AR374">
            <v>8</v>
          </cell>
          <cell r="AS374">
            <v>0</v>
          </cell>
          <cell r="AT374">
            <v>8</v>
          </cell>
          <cell r="AU374">
            <v>0</v>
          </cell>
          <cell r="AV374">
            <v>0</v>
          </cell>
          <cell r="AW374">
            <v>0</v>
          </cell>
          <cell r="AX374">
            <v>876600</v>
          </cell>
          <cell r="AY374">
            <v>9561716</v>
          </cell>
          <cell r="AZ374">
            <v>664755</v>
          </cell>
          <cell r="BA374">
            <v>44100</v>
          </cell>
          <cell r="BB374">
            <v>0</v>
          </cell>
          <cell r="BC374">
            <v>0</v>
          </cell>
          <cell r="BD374">
            <v>0</v>
          </cell>
          <cell r="BK374">
            <v>8852861</v>
          </cell>
          <cell r="BN374">
            <v>0</v>
          </cell>
          <cell r="BO374">
            <v>8678585</v>
          </cell>
          <cell r="BP374">
            <v>-2986170</v>
          </cell>
          <cell r="BQ374" t="str">
            <v>050133092762</v>
          </cell>
          <cell r="BR374" t="str">
            <v>Active</v>
          </cell>
          <cell r="BS374" t="str">
            <v>Male</v>
          </cell>
          <cell r="BT374" t="str">
            <v/>
          </cell>
          <cell r="BU374">
            <v>0</v>
          </cell>
          <cell r="BV374">
            <v>0</v>
          </cell>
          <cell r="BW374">
            <v>100000</v>
          </cell>
        </row>
        <row r="375">
          <cell r="C375" t="str">
            <v>C15215</v>
          </cell>
          <cell r="D375" t="str">
            <v>Phan Thanh Tùng</v>
          </cell>
          <cell r="E375">
            <v>44768</v>
          </cell>
          <cell r="F375" t="str">
            <v>P5 - Cutting Box</v>
          </cell>
          <cell r="G375" t="str">
            <v>FACTORY B</v>
          </cell>
          <cell r="H375" t="str">
            <v>Auto Machine operator-C</v>
          </cell>
          <cell r="I375" t="str">
            <v/>
          </cell>
          <cell r="J375" t="str">
            <v/>
          </cell>
          <cell r="K375">
            <v>5815000</v>
          </cell>
          <cell r="L375">
            <v>1200000</v>
          </cell>
          <cell r="M375">
            <v>0</v>
          </cell>
          <cell r="N375">
            <v>0</v>
          </cell>
          <cell r="O375">
            <v>7015000</v>
          </cell>
          <cell r="P375">
            <v>23.5</v>
          </cell>
          <cell r="Q375">
            <v>6340481</v>
          </cell>
          <cell r="R375">
            <v>2</v>
          </cell>
          <cell r="S375">
            <v>539615</v>
          </cell>
          <cell r="T375">
            <v>0.5</v>
          </cell>
          <cell r="U375">
            <v>134904</v>
          </cell>
          <cell r="V375">
            <v>269807.70212765958</v>
          </cell>
          <cell r="W375">
            <v>6.5</v>
          </cell>
          <cell r="X375">
            <v>65766</v>
          </cell>
          <cell r="Y375">
            <v>6945862</v>
          </cell>
          <cell r="Z375">
            <v>0</v>
          </cell>
          <cell r="AA375">
            <v>30000</v>
          </cell>
          <cell r="AB375">
            <v>200000</v>
          </cell>
          <cell r="AC375">
            <v>0</v>
          </cell>
          <cell r="AD375">
            <v>230000</v>
          </cell>
          <cell r="AE375">
            <v>500000</v>
          </cell>
          <cell r="AF375">
            <v>0</v>
          </cell>
          <cell r="AG375">
            <v>400000</v>
          </cell>
          <cell r="AH375">
            <v>359606</v>
          </cell>
          <cell r="AI375">
            <v>0</v>
          </cell>
          <cell r="AJ375">
            <v>0</v>
          </cell>
          <cell r="AK375">
            <v>7015000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8435468</v>
          </cell>
          <cell r="AR375">
            <v>28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1416490</v>
          </cell>
          <cell r="AY375">
            <v>9851958</v>
          </cell>
          <cell r="AZ375">
            <v>736575</v>
          </cell>
          <cell r="BA375">
            <v>44100</v>
          </cell>
          <cell r="BB375">
            <v>0</v>
          </cell>
          <cell r="BC375">
            <v>0</v>
          </cell>
          <cell r="BD375">
            <v>0</v>
          </cell>
          <cell r="BK375">
            <v>9071283</v>
          </cell>
          <cell r="BN375">
            <v>0</v>
          </cell>
          <cell r="BO375">
            <v>9414028.957446808</v>
          </cell>
          <cell r="BP375">
            <v>-2322546.042553192</v>
          </cell>
          <cell r="BQ375" t="str">
            <v>050091458168</v>
          </cell>
          <cell r="BR375" t="str">
            <v>Active</v>
          </cell>
          <cell r="BS375" t="str">
            <v>Male</v>
          </cell>
          <cell r="BT375" t="str">
            <v/>
          </cell>
          <cell r="BU375">
            <v>0</v>
          </cell>
          <cell r="BV375">
            <v>0</v>
          </cell>
          <cell r="BW375">
            <v>100000</v>
          </cell>
        </row>
        <row r="376">
          <cell r="C376" t="str">
            <v>C15705</v>
          </cell>
          <cell r="D376" t="str">
            <v>Lê Bình Đông</v>
          </cell>
          <cell r="E376">
            <v>45356</v>
          </cell>
          <cell r="F376" t="str">
            <v>P5 - Cutting Box</v>
          </cell>
          <cell r="G376" t="str">
            <v>FACTORY B</v>
          </cell>
          <cell r="H376" t="str">
            <v>Semi Machine sub-operator</v>
          </cell>
          <cell r="I376" t="str">
            <v/>
          </cell>
          <cell r="J376" t="str">
            <v/>
          </cell>
          <cell r="K376">
            <v>5538000</v>
          </cell>
          <cell r="L376">
            <v>400000</v>
          </cell>
          <cell r="M376">
            <v>0</v>
          </cell>
          <cell r="N376">
            <v>0</v>
          </cell>
          <cell r="O376">
            <v>5938000</v>
          </cell>
          <cell r="P376">
            <v>21.8</v>
          </cell>
          <cell r="Q376">
            <v>4978785</v>
          </cell>
          <cell r="R376">
            <v>3</v>
          </cell>
          <cell r="S376">
            <v>685154</v>
          </cell>
          <cell r="T376">
            <v>1.1999999999999993</v>
          </cell>
          <cell r="U376">
            <v>274062</v>
          </cell>
          <cell r="V376">
            <v>228384.63302752294</v>
          </cell>
          <cell r="W376">
            <v>19.5</v>
          </cell>
          <cell r="X376">
            <v>167006</v>
          </cell>
          <cell r="Y376">
            <v>5830945</v>
          </cell>
          <cell r="Z376">
            <v>0</v>
          </cell>
          <cell r="AA376">
            <v>90000</v>
          </cell>
          <cell r="AB376">
            <v>200000</v>
          </cell>
          <cell r="AC376">
            <v>0</v>
          </cell>
          <cell r="AD376">
            <v>290000</v>
          </cell>
          <cell r="AE376">
            <v>0</v>
          </cell>
          <cell r="AF376">
            <v>0</v>
          </cell>
          <cell r="AG376">
            <v>300000</v>
          </cell>
          <cell r="AH376">
            <v>333592</v>
          </cell>
          <cell r="AI376">
            <v>0</v>
          </cell>
          <cell r="AJ376">
            <v>0</v>
          </cell>
          <cell r="AK376">
            <v>5595333</v>
          </cell>
          <cell r="AL376">
            <v>100000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6854537</v>
          </cell>
          <cell r="AR376">
            <v>16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685154</v>
          </cell>
          <cell r="AY376">
            <v>7539691</v>
          </cell>
          <cell r="AZ376">
            <v>623490</v>
          </cell>
          <cell r="BA376">
            <v>44100</v>
          </cell>
          <cell r="BB376">
            <v>0</v>
          </cell>
          <cell r="BC376">
            <v>0</v>
          </cell>
          <cell r="BD376">
            <v>0</v>
          </cell>
          <cell r="BK376">
            <v>6872101</v>
          </cell>
          <cell r="BN376">
            <v>0</v>
          </cell>
          <cell r="BO376">
            <v>7244300.2660550456</v>
          </cell>
          <cell r="BP376">
            <v>-4379189.7339449544</v>
          </cell>
          <cell r="BQ376" t="str">
            <v>050151296154</v>
          </cell>
          <cell r="BR376" t="str">
            <v>Active</v>
          </cell>
          <cell r="BS376" t="str">
            <v>Male</v>
          </cell>
          <cell r="BT376" t="str">
            <v/>
          </cell>
          <cell r="BU376">
            <v>0</v>
          </cell>
          <cell r="BV376">
            <v>0</v>
          </cell>
          <cell r="BW376">
            <v>100000</v>
          </cell>
        </row>
        <row r="377">
          <cell r="C377" t="str">
            <v>C15750</v>
          </cell>
          <cell r="D377" t="str">
            <v>Đỗ Nhật Minh</v>
          </cell>
          <cell r="E377">
            <v>45367</v>
          </cell>
          <cell r="F377" t="str">
            <v>P5 - Cutting Box</v>
          </cell>
          <cell r="G377" t="str">
            <v>FACTORY B</v>
          </cell>
          <cell r="H377" t="str">
            <v>Auto Machine sub-operator-C</v>
          </cell>
          <cell r="I377" t="str">
            <v/>
          </cell>
          <cell r="J377" t="str">
            <v/>
          </cell>
          <cell r="K377">
            <v>5538000</v>
          </cell>
          <cell r="L377">
            <v>400000</v>
          </cell>
          <cell r="M377">
            <v>0</v>
          </cell>
          <cell r="N377">
            <v>0</v>
          </cell>
          <cell r="O377">
            <v>5938000</v>
          </cell>
          <cell r="P377">
            <v>24</v>
          </cell>
          <cell r="Q377">
            <v>5481231</v>
          </cell>
          <cell r="R377">
            <v>2</v>
          </cell>
          <cell r="S377">
            <v>456769</v>
          </cell>
          <cell r="T377">
            <v>0</v>
          </cell>
          <cell r="U377">
            <v>0</v>
          </cell>
          <cell r="V377">
            <v>228384.625</v>
          </cell>
          <cell r="W377">
            <v>58.5</v>
          </cell>
          <cell r="X377">
            <v>501019</v>
          </cell>
          <cell r="Y377">
            <v>6439019</v>
          </cell>
          <cell r="Z377">
            <v>0</v>
          </cell>
          <cell r="AA377">
            <v>270000</v>
          </cell>
          <cell r="AB377">
            <v>200000</v>
          </cell>
          <cell r="AC377">
            <v>0</v>
          </cell>
          <cell r="AD377">
            <v>470000</v>
          </cell>
          <cell r="AE377">
            <v>500000</v>
          </cell>
          <cell r="AF377">
            <v>0</v>
          </cell>
          <cell r="AG377">
            <v>400000</v>
          </cell>
          <cell r="AH377">
            <v>283006</v>
          </cell>
          <cell r="AI377">
            <v>0</v>
          </cell>
          <cell r="AJ377">
            <v>0</v>
          </cell>
          <cell r="AK377">
            <v>5718000</v>
          </cell>
          <cell r="AL377">
            <v>100000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8192025</v>
          </cell>
          <cell r="AR377">
            <v>16</v>
          </cell>
          <cell r="AS377">
            <v>0</v>
          </cell>
          <cell r="AT377">
            <v>4</v>
          </cell>
          <cell r="AU377">
            <v>0</v>
          </cell>
          <cell r="AV377">
            <v>0</v>
          </cell>
          <cell r="AW377">
            <v>0</v>
          </cell>
          <cell r="AX377">
            <v>924958</v>
          </cell>
          <cell r="AY377">
            <v>9116983</v>
          </cell>
          <cell r="AZ377">
            <v>623490</v>
          </cell>
          <cell r="BA377">
            <v>44100</v>
          </cell>
          <cell r="BB377">
            <v>0</v>
          </cell>
          <cell r="BC377">
            <v>0</v>
          </cell>
          <cell r="BD377">
            <v>0</v>
          </cell>
          <cell r="BK377">
            <v>8449393</v>
          </cell>
          <cell r="BN377">
            <v>0</v>
          </cell>
          <cell r="BO377">
            <v>8361967.5625</v>
          </cell>
          <cell r="BP377">
            <v>-3261522.4375</v>
          </cell>
          <cell r="BQ377" t="str">
            <v>050127714611</v>
          </cell>
          <cell r="BR377" t="str">
            <v>Active</v>
          </cell>
          <cell r="BS377" t="str">
            <v>Male</v>
          </cell>
          <cell r="BT377" t="str">
            <v/>
          </cell>
          <cell r="BU377">
            <v>0</v>
          </cell>
          <cell r="BV377">
            <v>0</v>
          </cell>
          <cell r="BW377">
            <v>100000</v>
          </cell>
        </row>
        <row r="378">
          <cell r="C378" t="str">
            <v>C16495</v>
          </cell>
          <cell r="D378" t="str">
            <v>Phan Văn Tuấn</v>
          </cell>
          <cell r="E378">
            <v>45720</v>
          </cell>
          <cell r="F378" t="str">
            <v>P5 - Cutting Box</v>
          </cell>
          <cell r="G378" t="str">
            <v>FACTORY B</v>
          </cell>
          <cell r="H378" t="str">
            <v>Semi Machine sub-operator</v>
          </cell>
          <cell r="I378" t="str">
            <v/>
          </cell>
          <cell r="J378" t="str">
            <v/>
          </cell>
          <cell r="K378">
            <v>5023000</v>
          </cell>
          <cell r="L378">
            <v>200000</v>
          </cell>
          <cell r="M378">
            <v>0</v>
          </cell>
          <cell r="N378">
            <v>0</v>
          </cell>
          <cell r="O378">
            <v>5223000</v>
          </cell>
          <cell r="P378">
            <v>24</v>
          </cell>
          <cell r="Q378">
            <v>4821231</v>
          </cell>
          <cell r="R378">
            <v>2</v>
          </cell>
          <cell r="S378">
            <v>401769</v>
          </cell>
          <cell r="T378">
            <v>0</v>
          </cell>
          <cell r="U378">
            <v>0</v>
          </cell>
          <cell r="V378">
            <v>200884.625</v>
          </cell>
          <cell r="W378">
            <v>19.5</v>
          </cell>
          <cell r="X378">
            <v>146897</v>
          </cell>
          <cell r="Y378">
            <v>5369897</v>
          </cell>
          <cell r="Z378">
            <v>0</v>
          </cell>
          <cell r="AA378">
            <v>90000</v>
          </cell>
          <cell r="AB378">
            <v>200000</v>
          </cell>
          <cell r="AC378">
            <v>0</v>
          </cell>
          <cell r="AD378">
            <v>290000</v>
          </cell>
          <cell r="AE378">
            <v>500000</v>
          </cell>
          <cell r="AF378">
            <v>0</v>
          </cell>
          <cell r="AG378">
            <v>400000</v>
          </cell>
          <cell r="AH378">
            <v>367258</v>
          </cell>
          <cell r="AI378">
            <v>0</v>
          </cell>
          <cell r="AJ378">
            <v>0</v>
          </cell>
          <cell r="AK378">
            <v>4958500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6927155</v>
          </cell>
          <cell r="AR378">
            <v>24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903981</v>
          </cell>
          <cell r="AY378">
            <v>7831136</v>
          </cell>
          <cell r="AZ378">
            <v>548415</v>
          </cell>
          <cell r="BA378">
            <v>44100</v>
          </cell>
          <cell r="BB378">
            <v>0</v>
          </cell>
          <cell r="BC378">
            <v>0</v>
          </cell>
          <cell r="BD378">
            <v>91558</v>
          </cell>
          <cell r="BK378">
            <v>7147063</v>
          </cell>
          <cell r="BN378">
            <v>0</v>
          </cell>
          <cell r="BO378">
            <v>7682911.875</v>
          </cell>
          <cell r="BP378">
            <v>-3865503.125</v>
          </cell>
          <cell r="BQ378" t="str">
            <v>050118111701</v>
          </cell>
          <cell r="BR378" t="str">
            <v>Active</v>
          </cell>
          <cell r="BS378" t="str">
            <v>Male</v>
          </cell>
          <cell r="BT378" t="str">
            <v/>
          </cell>
          <cell r="BU378">
            <v>0</v>
          </cell>
          <cell r="BV378">
            <v>0</v>
          </cell>
          <cell r="BW378">
            <v>300000</v>
          </cell>
        </row>
        <row r="379">
          <cell r="C379" t="str">
            <v>C16546</v>
          </cell>
          <cell r="D379" t="str">
            <v>Hoàng Văn Chánh</v>
          </cell>
          <cell r="E379">
            <v>45736</v>
          </cell>
          <cell r="F379" t="str">
            <v>P5 - Cutting Box</v>
          </cell>
          <cell r="G379" t="str">
            <v>FACTORY B</v>
          </cell>
          <cell r="H379" t="str">
            <v>New worker</v>
          </cell>
          <cell r="I379" t="str">
            <v/>
          </cell>
          <cell r="J379" t="str">
            <v/>
          </cell>
          <cell r="K379">
            <v>4694000</v>
          </cell>
          <cell r="L379">
            <v>0</v>
          </cell>
          <cell r="M379">
            <v>0</v>
          </cell>
          <cell r="N379">
            <v>0</v>
          </cell>
          <cell r="O379">
            <v>4694000</v>
          </cell>
          <cell r="P379">
            <v>22.7</v>
          </cell>
          <cell r="Q379">
            <v>4098223</v>
          </cell>
          <cell r="R379">
            <v>3</v>
          </cell>
          <cell r="S379">
            <v>541615</v>
          </cell>
          <cell r="T379">
            <v>0.30000000000000071</v>
          </cell>
          <cell r="U379">
            <v>54162</v>
          </cell>
          <cell r="V379">
            <v>180538.45814977973</v>
          </cell>
          <cell r="W379">
            <v>0</v>
          </cell>
          <cell r="X379">
            <v>0</v>
          </cell>
          <cell r="Y379">
            <v>4639838</v>
          </cell>
          <cell r="Z379">
            <v>0</v>
          </cell>
          <cell r="AA379">
            <v>0</v>
          </cell>
          <cell r="AB379">
            <v>200000</v>
          </cell>
          <cell r="AC379">
            <v>0</v>
          </cell>
          <cell r="AD379">
            <v>200000</v>
          </cell>
          <cell r="AE379">
            <v>500000</v>
          </cell>
          <cell r="AF379">
            <v>0</v>
          </cell>
          <cell r="AG379">
            <v>400000</v>
          </cell>
          <cell r="AH379">
            <v>347364</v>
          </cell>
          <cell r="AI379">
            <v>0</v>
          </cell>
          <cell r="AJ379">
            <v>0</v>
          </cell>
          <cell r="AK379">
            <v>4694000</v>
          </cell>
          <cell r="AL379">
            <v>0</v>
          </cell>
          <cell r="AM379">
            <v>192271</v>
          </cell>
          <cell r="AN379">
            <v>0</v>
          </cell>
          <cell r="AO379">
            <v>0</v>
          </cell>
          <cell r="AP379">
            <v>0</v>
          </cell>
          <cell r="AQ379">
            <v>6279473</v>
          </cell>
          <cell r="AR379">
            <v>16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541615</v>
          </cell>
          <cell r="AY379">
            <v>6821088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K379">
            <v>6821088</v>
          </cell>
          <cell r="BN379">
            <v>0</v>
          </cell>
          <cell r="BO379">
            <v>6840549.9162995592</v>
          </cell>
          <cell r="BP379">
            <v>-4159450.0837004408</v>
          </cell>
          <cell r="BQ379" t="str">
            <v>050133508985</v>
          </cell>
          <cell r="BR379" t="str">
            <v>Active</v>
          </cell>
          <cell r="BS379" t="str">
            <v>Male</v>
          </cell>
          <cell r="BT379" t="str">
            <v/>
          </cell>
          <cell r="BU379">
            <v>0</v>
          </cell>
          <cell r="BV379">
            <v>0</v>
          </cell>
          <cell r="BW379">
            <v>200000</v>
          </cell>
        </row>
        <row r="380">
          <cell r="C380" t="str">
            <v>C16578</v>
          </cell>
          <cell r="D380" t="str">
            <v>Trần Văn Toản</v>
          </cell>
          <cell r="E380">
            <v>45750</v>
          </cell>
          <cell r="F380" t="str">
            <v>P5 - Cutting Box</v>
          </cell>
          <cell r="G380" t="str">
            <v>FACTORY B</v>
          </cell>
          <cell r="H380" t="str">
            <v>New worker</v>
          </cell>
          <cell r="I380" t="str">
            <v/>
          </cell>
          <cell r="J380" t="str">
            <v/>
          </cell>
          <cell r="K380">
            <v>4694000</v>
          </cell>
          <cell r="L380">
            <v>0</v>
          </cell>
          <cell r="M380">
            <v>0</v>
          </cell>
          <cell r="N380">
            <v>0</v>
          </cell>
          <cell r="O380">
            <v>4694000</v>
          </cell>
          <cell r="P380">
            <v>19.8</v>
          </cell>
          <cell r="Q380">
            <v>3574662</v>
          </cell>
          <cell r="R380">
            <v>2</v>
          </cell>
          <cell r="S380">
            <v>361077</v>
          </cell>
          <cell r="T380">
            <v>4.1999999999999993</v>
          </cell>
          <cell r="U380">
            <v>758262</v>
          </cell>
          <cell r="V380">
            <v>180538.48484848483</v>
          </cell>
          <cell r="W380">
            <v>0</v>
          </cell>
          <cell r="X380">
            <v>0</v>
          </cell>
          <cell r="Y380">
            <v>3935739</v>
          </cell>
          <cell r="Z380">
            <v>0</v>
          </cell>
          <cell r="AA380">
            <v>0</v>
          </cell>
          <cell r="AB380">
            <v>168000</v>
          </cell>
          <cell r="AC380">
            <v>0</v>
          </cell>
          <cell r="AD380">
            <v>168000</v>
          </cell>
          <cell r="AE380">
            <v>419000</v>
          </cell>
          <cell r="AF380">
            <v>0</v>
          </cell>
          <cell r="AG380">
            <v>126000</v>
          </cell>
          <cell r="AH380">
            <v>302988</v>
          </cell>
          <cell r="AI380">
            <v>0</v>
          </cell>
          <cell r="AJ380">
            <v>0</v>
          </cell>
          <cell r="AK380">
            <v>4694000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4951727</v>
          </cell>
          <cell r="AR380">
            <v>16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541615</v>
          </cell>
          <cell r="AY380">
            <v>5493342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K380">
            <v>5493342</v>
          </cell>
          <cell r="BN380">
            <v>0</v>
          </cell>
          <cell r="BO380">
            <v>5412803.9696969697</v>
          </cell>
          <cell r="BP380">
            <v>-5587196.0303030303</v>
          </cell>
          <cell r="BQ380" t="str">
            <v>057914041977</v>
          </cell>
          <cell r="BR380" t="str">
            <v>Active</v>
          </cell>
          <cell r="BS380" t="str">
            <v>Male</v>
          </cell>
          <cell r="BT380" t="str">
            <v/>
          </cell>
          <cell r="BU380">
            <v>0</v>
          </cell>
          <cell r="BV380">
            <v>0</v>
          </cell>
          <cell r="BW380">
            <v>100000</v>
          </cell>
        </row>
        <row r="381">
          <cell r="C381" t="str">
            <v>C2236</v>
          </cell>
          <cell r="D381" t="str">
            <v>Nguyễn Văn Tiến</v>
          </cell>
          <cell r="E381">
            <v>40141</v>
          </cell>
          <cell r="F381" t="str">
            <v>P5 - Cutting Box</v>
          </cell>
          <cell r="G381" t="str">
            <v>FACTORY B</v>
          </cell>
          <cell r="H381" t="str">
            <v>Semi Machine operator</v>
          </cell>
          <cell r="I381" t="str">
            <v/>
          </cell>
          <cell r="J381" t="str">
            <v/>
          </cell>
          <cell r="K381">
            <v>5931000</v>
          </cell>
          <cell r="L381">
            <v>900000</v>
          </cell>
          <cell r="M381">
            <v>0</v>
          </cell>
          <cell r="N381">
            <v>600000</v>
          </cell>
          <cell r="O381">
            <v>7431000</v>
          </cell>
          <cell r="P381">
            <v>24</v>
          </cell>
          <cell r="Q381">
            <v>6859385</v>
          </cell>
          <cell r="R381">
            <v>2</v>
          </cell>
          <cell r="S381">
            <v>571615</v>
          </cell>
          <cell r="T381">
            <v>0</v>
          </cell>
          <cell r="U381">
            <v>0</v>
          </cell>
          <cell r="V381">
            <v>285807.70833333331</v>
          </cell>
          <cell r="W381">
            <v>0</v>
          </cell>
          <cell r="X381">
            <v>0</v>
          </cell>
          <cell r="Y381">
            <v>7431000</v>
          </cell>
          <cell r="Z381">
            <v>0</v>
          </cell>
          <cell r="AA381">
            <v>0</v>
          </cell>
          <cell r="AB381">
            <v>200000</v>
          </cell>
          <cell r="AC381">
            <v>0</v>
          </cell>
          <cell r="AD381">
            <v>200000</v>
          </cell>
          <cell r="AE381">
            <v>500000</v>
          </cell>
          <cell r="AF381">
            <v>0</v>
          </cell>
          <cell r="AG381">
            <v>400000</v>
          </cell>
          <cell r="AH381">
            <v>367258</v>
          </cell>
          <cell r="AI381">
            <v>0</v>
          </cell>
          <cell r="AJ381">
            <v>0</v>
          </cell>
          <cell r="AK381">
            <v>7431000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8898258</v>
          </cell>
          <cell r="AR381">
            <v>16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857423</v>
          </cell>
          <cell r="AY381">
            <v>9755681</v>
          </cell>
          <cell r="AZ381">
            <v>780255</v>
          </cell>
          <cell r="BA381">
            <v>44100</v>
          </cell>
          <cell r="BB381">
            <v>0</v>
          </cell>
          <cell r="BC381">
            <v>0</v>
          </cell>
          <cell r="BD381">
            <v>0</v>
          </cell>
          <cell r="BK381">
            <v>8931326</v>
          </cell>
          <cell r="BN381">
            <v>0</v>
          </cell>
          <cell r="BO381">
            <v>9569873.416666666</v>
          </cell>
          <cell r="BP381">
            <v>-2210381.583333334</v>
          </cell>
          <cell r="BQ381" t="str">
            <v>050040934321</v>
          </cell>
          <cell r="BR381" t="str">
            <v>Active</v>
          </cell>
          <cell r="BS381" t="str">
            <v>Male</v>
          </cell>
          <cell r="BT381" t="str">
            <v/>
          </cell>
          <cell r="BU381">
            <v>0</v>
          </cell>
          <cell r="BV381">
            <v>0</v>
          </cell>
          <cell r="BW381">
            <v>100000</v>
          </cell>
        </row>
        <row r="382">
          <cell r="C382" t="str">
            <v>C6794</v>
          </cell>
          <cell r="D382" t="str">
            <v>Lê Văn Điểm</v>
          </cell>
          <cell r="E382">
            <v>42781</v>
          </cell>
          <cell r="F382" t="str">
            <v>P5 - Cutting Box</v>
          </cell>
          <cell r="G382" t="str">
            <v>FACTORY B</v>
          </cell>
          <cell r="H382" t="str">
            <v>Semi Machine operator</v>
          </cell>
          <cell r="I382" t="str">
            <v/>
          </cell>
          <cell r="J382" t="str">
            <v/>
          </cell>
          <cell r="K382">
            <v>5931000</v>
          </cell>
          <cell r="L382">
            <v>600000</v>
          </cell>
          <cell r="M382">
            <v>0</v>
          </cell>
          <cell r="N382">
            <v>100000</v>
          </cell>
          <cell r="O382">
            <v>6631000</v>
          </cell>
          <cell r="P382">
            <v>23.8</v>
          </cell>
          <cell r="Q382">
            <v>6069915</v>
          </cell>
          <cell r="R382">
            <v>2</v>
          </cell>
          <cell r="S382">
            <v>510077</v>
          </cell>
          <cell r="T382">
            <v>0.19999999999999929</v>
          </cell>
          <cell r="U382">
            <v>51008</v>
          </cell>
          <cell r="V382">
            <v>255038.44537815126</v>
          </cell>
          <cell r="W382">
            <v>0</v>
          </cell>
          <cell r="X382">
            <v>0</v>
          </cell>
          <cell r="Y382">
            <v>6579992</v>
          </cell>
          <cell r="Z382">
            <v>0</v>
          </cell>
          <cell r="AA382">
            <v>0</v>
          </cell>
          <cell r="AB382">
            <v>200000</v>
          </cell>
          <cell r="AC382">
            <v>0</v>
          </cell>
          <cell r="AD382">
            <v>200000</v>
          </cell>
          <cell r="AE382">
            <v>500000</v>
          </cell>
          <cell r="AF382">
            <v>0</v>
          </cell>
          <cell r="AG382">
            <v>400000</v>
          </cell>
          <cell r="AH382">
            <v>364197</v>
          </cell>
          <cell r="AI382">
            <v>0</v>
          </cell>
          <cell r="AJ382">
            <v>0</v>
          </cell>
          <cell r="AK382">
            <v>6631000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8044189</v>
          </cell>
          <cell r="AR382">
            <v>20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956394</v>
          </cell>
          <cell r="AY382">
            <v>9000583</v>
          </cell>
          <cell r="AZ382">
            <v>696255</v>
          </cell>
          <cell r="BA382">
            <v>44100</v>
          </cell>
          <cell r="BB382">
            <v>0</v>
          </cell>
          <cell r="BC382">
            <v>0</v>
          </cell>
          <cell r="BD382">
            <v>0</v>
          </cell>
          <cell r="BK382">
            <v>8260228</v>
          </cell>
          <cell r="BN382">
            <v>0</v>
          </cell>
          <cell r="BO382">
            <v>8781785.1134453788</v>
          </cell>
          <cell r="BP382">
            <v>-2914469.8865546212</v>
          </cell>
          <cell r="BQ382" t="str">
            <v>050075311904</v>
          </cell>
          <cell r="BR382" t="str">
            <v>Active</v>
          </cell>
          <cell r="BS382" t="str">
            <v>Male</v>
          </cell>
          <cell r="BT382" t="str">
            <v/>
          </cell>
          <cell r="BU382">
            <v>0</v>
          </cell>
          <cell r="BV382">
            <v>0</v>
          </cell>
          <cell r="BW382">
            <v>100000</v>
          </cell>
        </row>
        <row r="383">
          <cell r="C383" t="str">
            <v>C13990</v>
          </cell>
          <cell r="D383" t="str">
            <v>Nguyễn Anh Tài</v>
          </cell>
          <cell r="E383">
            <v>44308</v>
          </cell>
          <cell r="F383" t="str">
            <v>P5 - Printing Machine Bag</v>
          </cell>
          <cell r="G383" t="str">
            <v>FACTORY B</v>
          </cell>
          <cell r="H383" t="str">
            <v>Printing machine operator - L2</v>
          </cell>
          <cell r="I383" t="str">
            <v/>
          </cell>
          <cell r="J383" t="str">
            <v/>
          </cell>
          <cell r="K383">
            <v>7283000</v>
          </cell>
          <cell r="L383">
            <v>2000000</v>
          </cell>
          <cell r="M383">
            <v>364000</v>
          </cell>
          <cell r="N383">
            <v>1603000</v>
          </cell>
          <cell r="O383">
            <v>11250000</v>
          </cell>
          <cell r="P383">
            <v>24</v>
          </cell>
          <cell r="Q383">
            <v>10384615</v>
          </cell>
          <cell r="R383">
            <v>2</v>
          </cell>
          <cell r="S383">
            <v>865385</v>
          </cell>
          <cell r="T383">
            <v>0</v>
          </cell>
          <cell r="U383">
            <v>0</v>
          </cell>
          <cell r="V383">
            <v>432692.29166666669</v>
          </cell>
          <cell r="W383">
            <v>0</v>
          </cell>
          <cell r="X383">
            <v>0</v>
          </cell>
          <cell r="Y383">
            <v>11250000</v>
          </cell>
          <cell r="Z383">
            <v>0</v>
          </cell>
          <cell r="AA383">
            <v>0</v>
          </cell>
          <cell r="AB383">
            <v>200000</v>
          </cell>
          <cell r="AC383">
            <v>0</v>
          </cell>
          <cell r="AD383">
            <v>200000</v>
          </cell>
          <cell r="AE383">
            <v>500000</v>
          </cell>
          <cell r="AF383">
            <v>0</v>
          </cell>
          <cell r="AG383">
            <v>400000</v>
          </cell>
          <cell r="AH383">
            <v>168511</v>
          </cell>
          <cell r="AI383">
            <v>0</v>
          </cell>
          <cell r="AJ383">
            <v>0</v>
          </cell>
          <cell r="AK383">
            <v>10916667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12518511</v>
          </cell>
          <cell r="AR383">
            <v>4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324519</v>
          </cell>
          <cell r="AY383">
            <v>12843030</v>
          </cell>
          <cell r="AZ383">
            <v>1181250</v>
          </cell>
          <cell r="BA383">
            <v>44100</v>
          </cell>
          <cell r="BB383">
            <v>32680</v>
          </cell>
          <cell r="BC383">
            <v>0</v>
          </cell>
          <cell r="BD383">
            <v>0</v>
          </cell>
          <cell r="BK383">
            <v>11585000</v>
          </cell>
          <cell r="BN383">
            <v>0</v>
          </cell>
          <cell r="BO383">
            <v>12834857.145833334</v>
          </cell>
          <cell r="BP383">
            <v>653607.14583333395</v>
          </cell>
          <cell r="BQ383" t="str">
            <v>050055721871</v>
          </cell>
          <cell r="BR383" t="str">
            <v>Active</v>
          </cell>
          <cell r="BS383" t="str">
            <v>Male</v>
          </cell>
          <cell r="BT383" t="str">
            <v/>
          </cell>
          <cell r="BU383">
            <v>0</v>
          </cell>
          <cell r="BV383">
            <v>0</v>
          </cell>
          <cell r="BW383">
            <v>100000</v>
          </cell>
        </row>
        <row r="384">
          <cell r="C384" t="str">
            <v>C13113</v>
          </cell>
          <cell r="D384" t="str">
            <v>Phạm Minh Trí</v>
          </cell>
          <cell r="E384">
            <v>44155</v>
          </cell>
          <cell r="F384" t="str">
            <v>P5 - Printing Machine Box</v>
          </cell>
          <cell r="G384" t="str">
            <v>FACTORY B</v>
          </cell>
          <cell r="H384" t="str">
            <v>Printing machine sub operator - L2</v>
          </cell>
          <cell r="I384" t="str">
            <v/>
          </cell>
          <cell r="J384" t="str">
            <v/>
          </cell>
          <cell r="K384">
            <v>6783000</v>
          </cell>
          <cell r="L384">
            <v>1300000</v>
          </cell>
          <cell r="M384">
            <v>339000</v>
          </cell>
          <cell r="N384">
            <v>0</v>
          </cell>
          <cell r="O384">
            <v>8422000</v>
          </cell>
          <cell r="P384">
            <v>20</v>
          </cell>
          <cell r="Q384">
            <v>6478462</v>
          </cell>
          <cell r="R384">
            <v>2</v>
          </cell>
          <cell r="S384">
            <v>647846</v>
          </cell>
          <cell r="T384">
            <v>4</v>
          </cell>
          <cell r="U384">
            <v>1295692</v>
          </cell>
          <cell r="V384">
            <v>323923.09999999998</v>
          </cell>
          <cell r="W384">
            <v>0</v>
          </cell>
          <cell r="X384">
            <v>0</v>
          </cell>
          <cell r="Y384">
            <v>7126308</v>
          </cell>
          <cell r="Z384">
            <v>0</v>
          </cell>
          <cell r="AA384">
            <v>0</v>
          </cell>
          <cell r="AB384">
            <v>200000</v>
          </cell>
          <cell r="AC384">
            <v>0</v>
          </cell>
          <cell r="AD384">
            <v>200000</v>
          </cell>
          <cell r="AE384">
            <v>0</v>
          </cell>
          <cell r="AF384">
            <v>0</v>
          </cell>
          <cell r="AG384">
            <v>0</v>
          </cell>
          <cell r="AH384">
            <v>180940</v>
          </cell>
          <cell r="AI384">
            <v>0</v>
          </cell>
          <cell r="AJ384">
            <v>0</v>
          </cell>
          <cell r="AK384">
            <v>8234500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7507248</v>
          </cell>
          <cell r="AR384">
            <v>4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242942</v>
          </cell>
          <cell r="AY384">
            <v>7750190</v>
          </cell>
          <cell r="AZ384">
            <v>884310</v>
          </cell>
          <cell r="BA384">
            <v>44100</v>
          </cell>
          <cell r="BB384">
            <v>0</v>
          </cell>
          <cell r="BC384">
            <v>0</v>
          </cell>
          <cell r="BD384">
            <v>0</v>
          </cell>
          <cell r="BK384">
            <v>6821780</v>
          </cell>
          <cell r="BN384">
            <v>0</v>
          </cell>
          <cell r="BO384">
            <v>7769209.5499999998</v>
          </cell>
          <cell r="BP384">
            <v>-4115100.45</v>
          </cell>
          <cell r="BQ384" t="str">
            <v>050124616351</v>
          </cell>
          <cell r="BR384" t="str">
            <v>Active</v>
          </cell>
          <cell r="BS384" t="str">
            <v>Male</v>
          </cell>
          <cell r="BT384" t="str">
            <v/>
          </cell>
          <cell r="BU384">
            <v>0</v>
          </cell>
          <cell r="BV384">
            <v>0</v>
          </cell>
          <cell r="BW384">
            <v>100000</v>
          </cell>
        </row>
        <row r="385">
          <cell r="C385" t="str">
            <v>C15409</v>
          </cell>
          <cell r="D385" t="str">
            <v>Nguyễn Văn Hiếu</v>
          </cell>
          <cell r="E385">
            <v>44981</v>
          </cell>
          <cell r="F385" t="str">
            <v>P5 - Printing Machine Box</v>
          </cell>
          <cell r="G385" t="str">
            <v>FACTORY B</v>
          </cell>
          <cell r="H385" t="str">
            <v>Printing machine operator - Flexo</v>
          </cell>
          <cell r="I385" t="str">
            <v/>
          </cell>
          <cell r="J385" t="str">
            <v/>
          </cell>
          <cell r="K385">
            <v>8483000</v>
          </cell>
          <cell r="L385">
            <v>2000000</v>
          </cell>
          <cell r="M385">
            <v>424000</v>
          </cell>
          <cell r="N385">
            <v>0</v>
          </cell>
          <cell r="O385">
            <v>10907000</v>
          </cell>
          <cell r="P385">
            <v>24</v>
          </cell>
          <cell r="Q385">
            <v>10068000</v>
          </cell>
          <cell r="R385">
            <v>2</v>
          </cell>
          <cell r="S385">
            <v>839000</v>
          </cell>
          <cell r="T385">
            <v>0</v>
          </cell>
          <cell r="U385">
            <v>0</v>
          </cell>
          <cell r="V385">
            <v>419500</v>
          </cell>
          <cell r="W385">
            <v>0</v>
          </cell>
          <cell r="X385">
            <v>0</v>
          </cell>
          <cell r="Y385">
            <v>10907000</v>
          </cell>
          <cell r="Z385">
            <v>0</v>
          </cell>
          <cell r="AA385">
            <v>0</v>
          </cell>
          <cell r="AB385">
            <v>200000</v>
          </cell>
          <cell r="AC385">
            <v>0</v>
          </cell>
          <cell r="AD385">
            <v>200000</v>
          </cell>
          <cell r="AE385">
            <v>500000</v>
          </cell>
          <cell r="AF385">
            <v>0</v>
          </cell>
          <cell r="AG385">
            <v>400000</v>
          </cell>
          <cell r="AH385">
            <v>367258</v>
          </cell>
          <cell r="AI385">
            <v>0</v>
          </cell>
          <cell r="AJ385">
            <v>0</v>
          </cell>
          <cell r="AK385">
            <v>10539500</v>
          </cell>
          <cell r="AL385">
            <v>100000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12474258</v>
          </cell>
          <cell r="AR385">
            <v>8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629250</v>
          </cell>
          <cell r="AY385">
            <v>13103508</v>
          </cell>
          <cell r="AZ385">
            <v>1145235</v>
          </cell>
          <cell r="BA385">
            <v>44100</v>
          </cell>
          <cell r="BB385">
            <v>42426</v>
          </cell>
          <cell r="BC385">
            <v>0</v>
          </cell>
          <cell r="BD385">
            <v>0</v>
          </cell>
          <cell r="BK385">
            <v>11871747</v>
          </cell>
          <cell r="BN385">
            <v>0</v>
          </cell>
          <cell r="BO385">
            <v>12993758</v>
          </cell>
          <cell r="BP385">
            <v>848523</v>
          </cell>
          <cell r="BQ385" t="str">
            <v>050143874351</v>
          </cell>
          <cell r="BR385" t="str">
            <v>Active</v>
          </cell>
          <cell r="BS385" t="str">
            <v>Male</v>
          </cell>
          <cell r="BT385" t="str">
            <v/>
          </cell>
          <cell r="BU385">
            <v>0</v>
          </cell>
          <cell r="BV385">
            <v>0</v>
          </cell>
          <cell r="BW385">
            <v>100000</v>
          </cell>
        </row>
        <row r="386">
          <cell r="C386" t="str">
            <v>C15987</v>
          </cell>
          <cell r="D386" t="str">
            <v>Lưu Thanh Minh</v>
          </cell>
          <cell r="E386">
            <v>45454</v>
          </cell>
          <cell r="F386" t="str">
            <v>P5 - Printing Machine Box</v>
          </cell>
          <cell r="G386" t="str">
            <v>FACTORY B</v>
          </cell>
          <cell r="H386" t="str">
            <v>Printing machine sub operator - Flexo</v>
          </cell>
          <cell r="I386" t="str">
            <v/>
          </cell>
          <cell r="J386" t="str">
            <v/>
          </cell>
          <cell r="K386">
            <v>5740000</v>
          </cell>
          <cell r="L386">
            <v>1000000</v>
          </cell>
          <cell r="M386">
            <v>287000</v>
          </cell>
          <cell r="N386">
            <v>0</v>
          </cell>
          <cell r="O386">
            <v>7027000</v>
          </cell>
          <cell r="P386">
            <v>23.8</v>
          </cell>
          <cell r="Q386">
            <v>6432408</v>
          </cell>
          <cell r="R386">
            <v>2</v>
          </cell>
          <cell r="S386">
            <v>540538</v>
          </cell>
          <cell r="T386">
            <v>0.19999999999999929</v>
          </cell>
          <cell r="U386">
            <v>54054</v>
          </cell>
          <cell r="V386">
            <v>270269.24369747896</v>
          </cell>
          <cell r="W386">
            <v>0</v>
          </cell>
          <cell r="X386">
            <v>0</v>
          </cell>
          <cell r="Y386">
            <v>6972946</v>
          </cell>
          <cell r="Z386">
            <v>0</v>
          </cell>
          <cell r="AA386">
            <v>0</v>
          </cell>
          <cell r="AB386">
            <v>200000</v>
          </cell>
          <cell r="AC386">
            <v>0</v>
          </cell>
          <cell r="AD386">
            <v>200000</v>
          </cell>
          <cell r="AE386">
            <v>500000</v>
          </cell>
          <cell r="AF386">
            <v>0</v>
          </cell>
          <cell r="AG386">
            <v>400000</v>
          </cell>
          <cell r="AH386">
            <v>364197</v>
          </cell>
          <cell r="AI386">
            <v>0</v>
          </cell>
          <cell r="AJ386">
            <v>0</v>
          </cell>
          <cell r="AK386">
            <v>6327000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8437143</v>
          </cell>
          <cell r="AR386">
            <v>8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405404</v>
          </cell>
          <cell r="AY386">
            <v>8842547</v>
          </cell>
          <cell r="AZ386">
            <v>737835</v>
          </cell>
          <cell r="BA386">
            <v>44100</v>
          </cell>
          <cell r="BB386">
            <v>0</v>
          </cell>
          <cell r="BC386">
            <v>0</v>
          </cell>
          <cell r="BD386">
            <v>0</v>
          </cell>
          <cell r="BK386">
            <v>8060612</v>
          </cell>
          <cell r="BN386">
            <v>0</v>
          </cell>
          <cell r="BO386">
            <v>8807412.2436974794</v>
          </cell>
          <cell r="BP386">
            <v>-2930422.7563025206</v>
          </cell>
          <cell r="BQ386" t="str">
            <v>050057039741</v>
          </cell>
          <cell r="BR386" t="str">
            <v>Active</v>
          </cell>
          <cell r="BS386" t="str">
            <v>Male</v>
          </cell>
          <cell r="BT386" t="str">
            <v/>
          </cell>
          <cell r="BU386">
            <v>0</v>
          </cell>
          <cell r="BV386">
            <v>0</v>
          </cell>
          <cell r="BW386">
            <v>100000</v>
          </cell>
        </row>
        <row r="387">
          <cell r="C387" t="str">
            <v>C1306</v>
          </cell>
          <cell r="D387" t="str">
            <v>Nguyễn Thị Thanh Mỹ</v>
          </cell>
          <cell r="E387">
            <v>39776</v>
          </cell>
          <cell r="F387" t="str">
            <v>P5 - Production Office</v>
          </cell>
          <cell r="G387" t="str">
            <v>FACTORY B</v>
          </cell>
          <cell r="H387" t="str">
            <v>Plan staff</v>
          </cell>
          <cell r="I387" t="str">
            <v/>
          </cell>
          <cell r="J387" t="str">
            <v/>
          </cell>
          <cell r="K387">
            <v>7119000</v>
          </cell>
          <cell r="L387">
            <v>2500000</v>
          </cell>
          <cell r="M387">
            <v>0</v>
          </cell>
          <cell r="N387">
            <v>2000000</v>
          </cell>
          <cell r="O387">
            <v>11619000</v>
          </cell>
          <cell r="P387">
            <v>22.6</v>
          </cell>
          <cell r="Q387">
            <v>10099592</v>
          </cell>
          <cell r="R387">
            <v>3</v>
          </cell>
          <cell r="S387">
            <v>1340654</v>
          </cell>
          <cell r="T387">
            <v>0.39999999999999858</v>
          </cell>
          <cell r="U387">
            <v>178754</v>
          </cell>
          <cell r="V387">
            <v>446884.60176991147</v>
          </cell>
          <cell r="W387">
            <v>0</v>
          </cell>
          <cell r="X387">
            <v>0</v>
          </cell>
          <cell r="Y387">
            <v>11440246</v>
          </cell>
          <cell r="Z387">
            <v>0</v>
          </cell>
          <cell r="AA387">
            <v>0</v>
          </cell>
          <cell r="AB387">
            <v>200000</v>
          </cell>
          <cell r="AC387">
            <v>0</v>
          </cell>
          <cell r="AD387">
            <v>200000</v>
          </cell>
          <cell r="AE387">
            <v>500000</v>
          </cell>
          <cell r="AF387">
            <v>0</v>
          </cell>
          <cell r="AG387">
            <v>400000</v>
          </cell>
          <cell r="AH387">
            <v>345834</v>
          </cell>
          <cell r="AI387">
            <v>0</v>
          </cell>
          <cell r="AJ387">
            <v>0</v>
          </cell>
          <cell r="AK387">
            <v>11452333</v>
          </cell>
          <cell r="AL387">
            <v>100000</v>
          </cell>
          <cell r="AM387">
            <v>0</v>
          </cell>
          <cell r="AN387">
            <v>0</v>
          </cell>
          <cell r="AO387">
            <v>0</v>
          </cell>
          <cell r="AP387">
            <v>83790.862831858394</v>
          </cell>
          <cell r="AQ387">
            <v>13069870.862831859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13069870.862831859</v>
          </cell>
          <cell r="AZ387">
            <v>1219995</v>
          </cell>
          <cell r="BA387">
            <v>44100</v>
          </cell>
          <cell r="BB387">
            <v>0</v>
          </cell>
          <cell r="BC387">
            <v>0</v>
          </cell>
          <cell r="BD387">
            <v>0</v>
          </cell>
          <cell r="BK387">
            <v>11805776</v>
          </cell>
          <cell r="BN387">
            <v>1</v>
          </cell>
          <cell r="BO387">
            <v>14469870.862831859</v>
          </cell>
          <cell r="BP387">
            <v>-2150124.1371681411</v>
          </cell>
          <cell r="BQ387" t="str">
            <v>050040823201</v>
          </cell>
          <cell r="BR387" t="str">
            <v>Active</v>
          </cell>
          <cell r="BS387" t="str">
            <v>Female</v>
          </cell>
          <cell r="BT387" t="str">
            <v/>
          </cell>
          <cell r="BU387">
            <v>0</v>
          </cell>
          <cell r="BV387">
            <v>0</v>
          </cell>
          <cell r="BW387">
            <v>1400000</v>
          </cell>
        </row>
        <row r="388">
          <cell r="C388" t="str">
            <v>C14623</v>
          </cell>
          <cell r="D388" t="str">
            <v>Trần Văn Hoài</v>
          </cell>
          <cell r="E388">
            <v>44621</v>
          </cell>
          <cell r="F388" t="str">
            <v>P5 - Production Office</v>
          </cell>
          <cell r="G388" t="str">
            <v>FACTORY B</v>
          </cell>
          <cell r="H388" t="str">
            <v>Factory manager</v>
          </cell>
          <cell r="I388" t="str">
            <v/>
          </cell>
          <cell r="J388" t="str">
            <v/>
          </cell>
          <cell r="K388">
            <v>15800000</v>
          </cell>
          <cell r="L388">
            <v>20500000</v>
          </cell>
          <cell r="M388">
            <v>0</v>
          </cell>
          <cell r="N388">
            <v>0</v>
          </cell>
          <cell r="O388">
            <v>36300000</v>
          </cell>
          <cell r="P388">
            <v>23.5</v>
          </cell>
          <cell r="Q388">
            <v>32809615</v>
          </cell>
          <cell r="R388">
            <v>2</v>
          </cell>
          <cell r="S388">
            <v>2792308</v>
          </cell>
          <cell r="T388">
            <v>0.5</v>
          </cell>
          <cell r="U388">
            <v>698077</v>
          </cell>
          <cell r="V388">
            <v>1396153.8297872341</v>
          </cell>
          <cell r="W388">
            <v>0</v>
          </cell>
          <cell r="X388">
            <v>0</v>
          </cell>
          <cell r="Y388">
            <v>35601923</v>
          </cell>
          <cell r="Z388">
            <v>490385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35533333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36092308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36092308</v>
          </cell>
          <cell r="AZ388">
            <v>3811500</v>
          </cell>
          <cell r="BA388">
            <v>0</v>
          </cell>
          <cell r="BB388">
            <v>519042</v>
          </cell>
          <cell r="BC388">
            <v>0</v>
          </cell>
          <cell r="BD388">
            <v>0</v>
          </cell>
          <cell r="BK388">
            <v>31761766</v>
          </cell>
          <cell r="BN388">
            <v>3</v>
          </cell>
          <cell r="BO388">
            <v>35701923</v>
          </cell>
          <cell r="BP388">
            <v>7690423</v>
          </cell>
          <cell r="BQ388" t="str">
            <v>050040818690</v>
          </cell>
          <cell r="BR388" t="str">
            <v>Active</v>
          </cell>
          <cell r="BS388" t="str">
            <v>Male</v>
          </cell>
          <cell r="BT388" t="str">
            <v/>
          </cell>
          <cell r="BU388">
            <v>0</v>
          </cell>
          <cell r="BV388">
            <v>0</v>
          </cell>
          <cell r="BW388">
            <v>100000</v>
          </cell>
        </row>
        <row r="389">
          <cell r="C389" t="str">
            <v>C14762</v>
          </cell>
          <cell r="D389" t="str">
            <v>Bùi Thị Yến Thu</v>
          </cell>
          <cell r="E389">
            <v>44649</v>
          </cell>
          <cell r="F389" t="str">
            <v>P5 - Production Office</v>
          </cell>
          <cell r="G389" t="str">
            <v>FACTORY B</v>
          </cell>
          <cell r="H389" t="str">
            <v>Plan staff</v>
          </cell>
          <cell r="I389" t="str">
            <v/>
          </cell>
          <cell r="J389" t="str">
            <v/>
          </cell>
          <cell r="K389">
            <v>5773000</v>
          </cell>
          <cell r="L389">
            <v>1900000</v>
          </cell>
          <cell r="M389">
            <v>0</v>
          </cell>
          <cell r="N389">
            <v>0</v>
          </cell>
          <cell r="O389">
            <v>7673000</v>
          </cell>
          <cell r="P389">
            <v>23</v>
          </cell>
          <cell r="Q389">
            <v>6787654</v>
          </cell>
          <cell r="R389">
            <v>3</v>
          </cell>
          <cell r="S389">
            <v>885346</v>
          </cell>
          <cell r="T389">
            <v>0</v>
          </cell>
          <cell r="U389">
            <v>0</v>
          </cell>
          <cell r="V389">
            <v>295115.39130434784</v>
          </cell>
          <cell r="W389">
            <v>0</v>
          </cell>
          <cell r="X389">
            <v>0</v>
          </cell>
          <cell r="Y389">
            <v>7673000</v>
          </cell>
          <cell r="Z389">
            <v>0</v>
          </cell>
          <cell r="AA389">
            <v>0</v>
          </cell>
          <cell r="AB389">
            <v>200000</v>
          </cell>
          <cell r="AC389">
            <v>0</v>
          </cell>
          <cell r="AD389">
            <v>200000</v>
          </cell>
          <cell r="AE389">
            <v>500000</v>
          </cell>
          <cell r="AF389">
            <v>0</v>
          </cell>
          <cell r="AG389">
            <v>400000</v>
          </cell>
          <cell r="AH389">
            <v>351955</v>
          </cell>
          <cell r="AI389">
            <v>0</v>
          </cell>
          <cell r="AJ389">
            <v>0</v>
          </cell>
          <cell r="AK389">
            <v>7573000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55334.135869565216</v>
          </cell>
          <cell r="AQ389">
            <v>9180289.1358695645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9180289.1358695645</v>
          </cell>
          <cell r="AZ389">
            <v>805665</v>
          </cell>
          <cell r="BA389">
            <v>44100</v>
          </cell>
          <cell r="BB389">
            <v>0</v>
          </cell>
          <cell r="BC389">
            <v>0</v>
          </cell>
          <cell r="BD389">
            <v>0</v>
          </cell>
          <cell r="BK389">
            <v>8330524</v>
          </cell>
          <cell r="BN389">
            <v>0</v>
          </cell>
          <cell r="BO389">
            <v>9280289.1358695645</v>
          </cell>
          <cell r="BP389">
            <v>-2525375.8641304355</v>
          </cell>
          <cell r="BQ389" t="str">
            <v>050066285429</v>
          </cell>
          <cell r="BR389" t="str">
            <v>Active</v>
          </cell>
          <cell r="BS389" t="str">
            <v>Female</v>
          </cell>
          <cell r="BT389" t="str">
            <v/>
          </cell>
          <cell r="BU389">
            <v>0</v>
          </cell>
          <cell r="BV389">
            <v>0</v>
          </cell>
          <cell r="BW389">
            <v>100000</v>
          </cell>
        </row>
        <row r="390">
          <cell r="C390" t="str">
            <v>C3465</v>
          </cell>
          <cell r="D390" t="str">
            <v>Lê Văn Khỏe</v>
          </cell>
          <cell r="E390">
            <v>40596</v>
          </cell>
          <cell r="F390" t="str">
            <v>P5 - Production Office</v>
          </cell>
          <cell r="G390" t="str">
            <v>FACTORY B</v>
          </cell>
          <cell r="H390" t="str">
            <v>Factory vice manager</v>
          </cell>
          <cell r="I390" t="str">
            <v/>
          </cell>
          <cell r="J390" t="str">
            <v/>
          </cell>
          <cell r="K390">
            <v>11219000</v>
          </cell>
          <cell r="L390">
            <v>7300000</v>
          </cell>
          <cell r="M390">
            <v>0</v>
          </cell>
          <cell r="N390">
            <v>0</v>
          </cell>
          <cell r="O390">
            <v>18519000</v>
          </cell>
          <cell r="P390">
            <v>22.8</v>
          </cell>
          <cell r="Q390">
            <v>16239738</v>
          </cell>
          <cell r="R390">
            <v>3</v>
          </cell>
          <cell r="S390">
            <v>2136808</v>
          </cell>
          <cell r="T390">
            <v>0.19999999999999929</v>
          </cell>
          <cell r="U390">
            <v>142454</v>
          </cell>
          <cell r="V390">
            <v>712269.21052631573</v>
          </cell>
          <cell r="W390">
            <v>0</v>
          </cell>
          <cell r="X390">
            <v>0</v>
          </cell>
          <cell r="Y390">
            <v>18376546</v>
          </cell>
          <cell r="Z390">
            <v>0</v>
          </cell>
          <cell r="AA390">
            <v>0</v>
          </cell>
          <cell r="AB390">
            <v>200000</v>
          </cell>
          <cell r="AC390">
            <v>0</v>
          </cell>
          <cell r="AD390">
            <v>200000</v>
          </cell>
          <cell r="AE390">
            <v>500000</v>
          </cell>
          <cell r="AF390">
            <v>0</v>
          </cell>
          <cell r="AG390">
            <v>400000</v>
          </cell>
          <cell r="AH390">
            <v>0</v>
          </cell>
          <cell r="AI390">
            <v>0</v>
          </cell>
          <cell r="AJ390">
            <v>0</v>
          </cell>
          <cell r="AK390">
            <v>18252333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19476546</v>
          </cell>
          <cell r="AR390">
            <v>17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2270358</v>
          </cell>
          <cell r="AY390">
            <v>21746904</v>
          </cell>
          <cell r="AZ390">
            <v>1944495</v>
          </cell>
          <cell r="BA390">
            <v>44100</v>
          </cell>
          <cell r="BB390">
            <v>0</v>
          </cell>
          <cell r="BC390">
            <v>0</v>
          </cell>
          <cell r="BD390">
            <v>0</v>
          </cell>
          <cell r="BK390">
            <v>19758309</v>
          </cell>
          <cell r="BN390">
            <v>2</v>
          </cell>
          <cell r="BO390">
            <v>21090118.072368421</v>
          </cell>
          <cell r="BP390">
            <v>-654376.92763157934</v>
          </cell>
          <cell r="BQ390" t="str">
            <v>050040934399</v>
          </cell>
          <cell r="BR390" t="str">
            <v>Active</v>
          </cell>
          <cell r="BS390" t="str">
            <v>Male</v>
          </cell>
          <cell r="BT390" t="str">
            <v/>
          </cell>
          <cell r="BU390">
            <v>0</v>
          </cell>
          <cell r="BV390">
            <v>0</v>
          </cell>
          <cell r="BW390">
            <v>100000</v>
          </cell>
        </row>
        <row r="391">
          <cell r="C391" t="str">
            <v>C4110</v>
          </cell>
          <cell r="D391" t="str">
            <v>Đàm Thị Thủy</v>
          </cell>
          <cell r="E391">
            <v>40819</v>
          </cell>
          <cell r="F391" t="str">
            <v>P5 - Production Office</v>
          </cell>
          <cell r="G391" t="str">
            <v>FACTORY B</v>
          </cell>
          <cell r="H391" t="str">
            <v>Factory vice manager</v>
          </cell>
          <cell r="I391" t="str">
            <v/>
          </cell>
          <cell r="J391" t="str">
            <v/>
          </cell>
          <cell r="K391">
            <v>8076000</v>
          </cell>
          <cell r="L391">
            <v>7300000</v>
          </cell>
          <cell r="M391">
            <v>0</v>
          </cell>
          <cell r="N391">
            <v>0</v>
          </cell>
          <cell r="O391">
            <v>15376000</v>
          </cell>
          <cell r="P391">
            <v>24</v>
          </cell>
          <cell r="Q391">
            <v>14193231</v>
          </cell>
          <cell r="R391">
            <v>2</v>
          </cell>
          <cell r="S391">
            <v>1182769</v>
          </cell>
          <cell r="T391">
            <v>0</v>
          </cell>
          <cell r="U391">
            <v>0</v>
          </cell>
          <cell r="V391">
            <v>591384.625</v>
          </cell>
          <cell r="W391">
            <v>0</v>
          </cell>
          <cell r="X391">
            <v>0</v>
          </cell>
          <cell r="Y391">
            <v>15376000</v>
          </cell>
          <cell r="Z391">
            <v>0</v>
          </cell>
          <cell r="AA391">
            <v>0</v>
          </cell>
          <cell r="AB391">
            <v>200000</v>
          </cell>
          <cell r="AC391">
            <v>0</v>
          </cell>
          <cell r="AD391">
            <v>200000</v>
          </cell>
          <cell r="AE391">
            <v>500000</v>
          </cell>
          <cell r="AF391">
            <v>0</v>
          </cell>
          <cell r="AG391">
            <v>400000</v>
          </cell>
          <cell r="AH391">
            <v>0</v>
          </cell>
          <cell r="AI391">
            <v>0</v>
          </cell>
          <cell r="AJ391">
            <v>0</v>
          </cell>
          <cell r="AK391">
            <v>14459333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110884.6171875</v>
          </cell>
          <cell r="AQ391">
            <v>16586884.6171875</v>
          </cell>
          <cell r="AR391">
            <v>25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2772115</v>
          </cell>
          <cell r="AY391">
            <v>19358999.6171875</v>
          </cell>
          <cell r="AZ391">
            <v>1614480</v>
          </cell>
          <cell r="BA391">
            <v>44100</v>
          </cell>
          <cell r="BB391">
            <v>0</v>
          </cell>
          <cell r="BC391">
            <v>0</v>
          </cell>
          <cell r="BD391">
            <v>0</v>
          </cell>
          <cell r="BK391">
            <v>17700420</v>
          </cell>
          <cell r="BN391">
            <v>2</v>
          </cell>
          <cell r="BO391">
            <v>18534961.5703125</v>
          </cell>
          <cell r="BP391">
            <v>-2879518.4296875</v>
          </cell>
          <cell r="BQ391" t="str">
            <v>050040820369</v>
          </cell>
          <cell r="BR391" t="str">
            <v>Active</v>
          </cell>
          <cell r="BS391" t="str">
            <v>Female</v>
          </cell>
          <cell r="BT391" t="str">
            <v/>
          </cell>
          <cell r="BU391">
            <v>0</v>
          </cell>
          <cell r="BV391">
            <v>0</v>
          </cell>
          <cell r="BW391">
            <v>100000</v>
          </cell>
        </row>
        <row r="392">
          <cell r="C392" t="str">
            <v>C15710</v>
          </cell>
          <cell r="D392" t="str">
            <v>Văn Thị Vũ Thường</v>
          </cell>
          <cell r="E392">
            <v>45360</v>
          </cell>
          <cell r="F392" t="str">
            <v>P5 - QC</v>
          </cell>
          <cell r="G392" t="str">
            <v>FACTORY B</v>
          </cell>
          <cell r="H392" t="str">
            <v>Bag QC vice leader</v>
          </cell>
          <cell r="I392" t="str">
            <v/>
          </cell>
          <cell r="J392" t="str">
            <v/>
          </cell>
          <cell r="K392">
            <v>5538000</v>
          </cell>
          <cell r="L392">
            <v>1900000</v>
          </cell>
          <cell r="M392">
            <v>0</v>
          </cell>
          <cell r="N392">
            <v>0</v>
          </cell>
          <cell r="O392">
            <v>7438000</v>
          </cell>
          <cell r="P392">
            <v>22</v>
          </cell>
          <cell r="Q392">
            <v>6293692</v>
          </cell>
          <cell r="R392">
            <v>2</v>
          </cell>
          <cell r="S392">
            <v>572154</v>
          </cell>
          <cell r="T392">
            <v>2</v>
          </cell>
          <cell r="U392">
            <v>572154</v>
          </cell>
          <cell r="V392">
            <v>286076.90909090912</v>
          </cell>
          <cell r="W392">
            <v>0</v>
          </cell>
          <cell r="X392">
            <v>0</v>
          </cell>
          <cell r="Y392">
            <v>6865846</v>
          </cell>
          <cell r="Z392">
            <v>0</v>
          </cell>
          <cell r="AA392">
            <v>0</v>
          </cell>
          <cell r="AB392">
            <v>200000</v>
          </cell>
          <cell r="AC392">
            <v>0</v>
          </cell>
          <cell r="AD392">
            <v>200000</v>
          </cell>
          <cell r="AE392">
            <v>0</v>
          </cell>
          <cell r="AF392">
            <v>0</v>
          </cell>
          <cell r="AG392">
            <v>300000</v>
          </cell>
          <cell r="AH392">
            <v>458300</v>
          </cell>
          <cell r="AI392">
            <v>0</v>
          </cell>
          <cell r="AJ392">
            <v>0</v>
          </cell>
          <cell r="AK392">
            <v>7262000</v>
          </cell>
          <cell r="AL392">
            <v>100000</v>
          </cell>
          <cell r="AM392">
            <v>0</v>
          </cell>
          <cell r="AN392">
            <v>0</v>
          </cell>
          <cell r="AO392">
            <v>0</v>
          </cell>
          <cell r="AP392">
            <v>53639.420454545456</v>
          </cell>
          <cell r="AQ392">
            <v>7977785.4204545459</v>
          </cell>
          <cell r="AR392">
            <v>16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858231</v>
          </cell>
          <cell r="AY392">
            <v>8836016.4204545468</v>
          </cell>
          <cell r="AZ392">
            <v>780990</v>
          </cell>
          <cell r="BA392">
            <v>44100</v>
          </cell>
          <cell r="BB392">
            <v>0</v>
          </cell>
          <cell r="BC392">
            <v>0</v>
          </cell>
          <cell r="BD392">
            <v>0</v>
          </cell>
          <cell r="BK392">
            <v>8010926</v>
          </cell>
          <cell r="BN392">
            <v>0</v>
          </cell>
          <cell r="BO392">
            <v>8649939.2386363633</v>
          </cell>
          <cell r="BP392">
            <v>-3131050.7613636367</v>
          </cell>
          <cell r="BQ392" t="str">
            <v>050040823015</v>
          </cell>
          <cell r="BR392" t="str">
            <v>Active</v>
          </cell>
          <cell r="BS392" t="str">
            <v>Female</v>
          </cell>
          <cell r="BT392" t="str">
            <v/>
          </cell>
          <cell r="BU392">
            <v>0</v>
          </cell>
          <cell r="BV392">
            <v>0</v>
          </cell>
          <cell r="BW392">
            <v>100000</v>
          </cell>
        </row>
        <row r="393">
          <cell r="C393" t="str">
            <v>C15937</v>
          </cell>
          <cell r="D393" t="str">
            <v>Lê Thị Cẩm Nhung</v>
          </cell>
          <cell r="E393">
            <v>45432</v>
          </cell>
          <cell r="F393" t="str">
            <v>P5 - QC</v>
          </cell>
          <cell r="G393" t="str">
            <v>FACTORY B</v>
          </cell>
          <cell r="H393" t="str">
            <v>QC worker</v>
          </cell>
          <cell r="I393" t="str">
            <v/>
          </cell>
          <cell r="J393" t="str">
            <v/>
          </cell>
          <cell r="K393">
            <v>5274000</v>
          </cell>
          <cell r="L393">
            <v>500000</v>
          </cell>
          <cell r="M393">
            <v>0</v>
          </cell>
          <cell r="N393">
            <v>0</v>
          </cell>
          <cell r="O393">
            <v>5774000</v>
          </cell>
          <cell r="P393">
            <v>24</v>
          </cell>
          <cell r="Q393">
            <v>5329846</v>
          </cell>
          <cell r="R393">
            <v>2</v>
          </cell>
          <cell r="S393">
            <v>444154</v>
          </cell>
          <cell r="T393">
            <v>0</v>
          </cell>
          <cell r="U393">
            <v>0</v>
          </cell>
          <cell r="V393">
            <v>222076.91666666666</v>
          </cell>
          <cell r="W393">
            <v>0</v>
          </cell>
          <cell r="X393">
            <v>0</v>
          </cell>
          <cell r="Y393">
            <v>5774000</v>
          </cell>
          <cell r="Z393">
            <v>0</v>
          </cell>
          <cell r="AA393">
            <v>0</v>
          </cell>
          <cell r="AB393">
            <v>200000</v>
          </cell>
          <cell r="AC393">
            <v>0</v>
          </cell>
          <cell r="AD393">
            <v>200000</v>
          </cell>
          <cell r="AE393">
            <v>500000</v>
          </cell>
          <cell r="AF393">
            <v>0</v>
          </cell>
          <cell r="AG393">
            <v>400000</v>
          </cell>
          <cell r="AH393">
            <v>400000</v>
          </cell>
          <cell r="AI393">
            <v>0</v>
          </cell>
          <cell r="AJ393">
            <v>0</v>
          </cell>
          <cell r="AK393">
            <v>5732167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41639.421875</v>
          </cell>
          <cell r="AQ393">
            <v>7315639.421875</v>
          </cell>
          <cell r="AR393">
            <v>20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832788</v>
          </cell>
          <cell r="AY393">
            <v>8148427.421875</v>
          </cell>
          <cell r="AZ393">
            <v>606270</v>
          </cell>
          <cell r="BA393">
            <v>44100</v>
          </cell>
          <cell r="BB393">
            <v>0</v>
          </cell>
          <cell r="BC393">
            <v>0</v>
          </cell>
          <cell r="BD393">
            <v>0</v>
          </cell>
          <cell r="BK393">
            <v>7498057</v>
          </cell>
          <cell r="BN393">
            <v>0</v>
          </cell>
          <cell r="BO393">
            <v>7970831.713541667</v>
          </cell>
          <cell r="BP393">
            <v>-3635438.286458333</v>
          </cell>
          <cell r="BQ393" t="str">
            <v>050153430923</v>
          </cell>
          <cell r="BR393" t="str">
            <v>Active</v>
          </cell>
          <cell r="BS393" t="str">
            <v>Female</v>
          </cell>
          <cell r="BT393" t="str">
            <v/>
          </cell>
          <cell r="BU393">
            <v>0</v>
          </cell>
          <cell r="BV393">
            <v>0</v>
          </cell>
          <cell r="BW393">
            <v>100000</v>
          </cell>
        </row>
        <row r="394">
          <cell r="C394" t="str">
            <v>C16417</v>
          </cell>
          <cell r="D394" t="str">
            <v>Huỳnh Thị Thu Hương</v>
          </cell>
          <cell r="E394">
            <v>45696</v>
          </cell>
          <cell r="F394" t="str">
            <v>P5 - QC</v>
          </cell>
          <cell r="G394" t="str">
            <v>FACTORY B</v>
          </cell>
          <cell r="H394" t="str">
            <v>QC worker</v>
          </cell>
          <cell r="I394" t="str">
            <v/>
          </cell>
          <cell r="J394" t="str">
            <v/>
          </cell>
          <cell r="K394">
            <v>5023000</v>
          </cell>
          <cell r="L394">
            <v>500000</v>
          </cell>
          <cell r="M394">
            <v>0</v>
          </cell>
          <cell r="N394">
            <v>0</v>
          </cell>
          <cell r="O394">
            <v>5523000</v>
          </cell>
          <cell r="P394">
            <v>24</v>
          </cell>
          <cell r="Q394">
            <v>5098154</v>
          </cell>
          <cell r="R394">
            <v>2</v>
          </cell>
          <cell r="S394">
            <v>424846</v>
          </cell>
          <cell r="T394">
            <v>0</v>
          </cell>
          <cell r="U394">
            <v>0</v>
          </cell>
          <cell r="V394">
            <v>212423.08333333334</v>
          </cell>
          <cell r="W394">
            <v>0</v>
          </cell>
          <cell r="X394">
            <v>0</v>
          </cell>
          <cell r="Y394">
            <v>5523000</v>
          </cell>
          <cell r="Z394">
            <v>0</v>
          </cell>
          <cell r="AA394">
            <v>0</v>
          </cell>
          <cell r="AB394">
            <v>200000</v>
          </cell>
          <cell r="AC394">
            <v>0</v>
          </cell>
          <cell r="AD394">
            <v>200000</v>
          </cell>
          <cell r="AE394">
            <v>500000</v>
          </cell>
          <cell r="AF394">
            <v>0</v>
          </cell>
          <cell r="AG394">
            <v>400000</v>
          </cell>
          <cell r="AH394">
            <v>400000</v>
          </cell>
          <cell r="AI394">
            <v>0</v>
          </cell>
          <cell r="AJ394">
            <v>0</v>
          </cell>
          <cell r="AK394">
            <v>5246667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39829.328125</v>
          </cell>
          <cell r="AQ394">
            <v>7062829.328125</v>
          </cell>
          <cell r="AR394">
            <v>24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955904</v>
          </cell>
          <cell r="AY394">
            <v>8018733.328125</v>
          </cell>
          <cell r="AZ394">
            <v>579915</v>
          </cell>
          <cell r="BA394">
            <v>44100</v>
          </cell>
          <cell r="BB394">
            <v>0</v>
          </cell>
          <cell r="BC394">
            <v>0</v>
          </cell>
          <cell r="BD394">
            <v>0</v>
          </cell>
          <cell r="BK394">
            <v>7394718</v>
          </cell>
          <cell r="BN394">
            <v>0</v>
          </cell>
          <cell r="BO394">
            <v>7800098.578125</v>
          </cell>
          <cell r="BP394">
            <v>-3779816.421875</v>
          </cell>
          <cell r="BQ394" t="str">
            <v>050133547131</v>
          </cell>
          <cell r="BR394" t="str">
            <v>Active</v>
          </cell>
          <cell r="BS394" t="str">
            <v>Female</v>
          </cell>
          <cell r="BT394" t="str">
            <v/>
          </cell>
          <cell r="BU394">
            <v>0</v>
          </cell>
          <cell r="BV394">
            <v>0</v>
          </cell>
          <cell r="BW394">
            <v>100000</v>
          </cell>
        </row>
        <row r="395">
          <cell r="C395" t="str">
            <v>C16447</v>
          </cell>
          <cell r="D395" t="str">
            <v>Võ Thị Bích Ngọc</v>
          </cell>
          <cell r="E395">
            <v>45706</v>
          </cell>
          <cell r="F395" t="str">
            <v>P5 - QC</v>
          </cell>
          <cell r="G395" t="str">
            <v>FACTORY B</v>
          </cell>
          <cell r="H395" t="str">
            <v>QC worker</v>
          </cell>
          <cell r="I395" t="str">
            <v/>
          </cell>
          <cell r="J395" t="str">
            <v/>
          </cell>
          <cell r="K395">
            <v>5023000</v>
          </cell>
          <cell r="L395">
            <v>500000</v>
          </cell>
          <cell r="M395">
            <v>0</v>
          </cell>
          <cell r="N395">
            <v>0</v>
          </cell>
          <cell r="O395">
            <v>5523000</v>
          </cell>
          <cell r="P395">
            <v>22.8</v>
          </cell>
          <cell r="Q395">
            <v>4843246</v>
          </cell>
          <cell r="R395">
            <v>3</v>
          </cell>
          <cell r="S395">
            <v>637269</v>
          </cell>
          <cell r="T395">
            <v>0.19999999999999929</v>
          </cell>
          <cell r="U395">
            <v>42485</v>
          </cell>
          <cell r="V395">
            <v>212423.0701754386</v>
          </cell>
          <cell r="W395">
            <v>0</v>
          </cell>
          <cell r="X395">
            <v>0</v>
          </cell>
          <cell r="Y395">
            <v>5480515</v>
          </cell>
          <cell r="Z395">
            <v>0</v>
          </cell>
          <cell r="AA395">
            <v>0</v>
          </cell>
          <cell r="AB395">
            <v>200000</v>
          </cell>
          <cell r="AC395">
            <v>0</v>
          </cell>
          <cell r="AD395">
            <v>200000</v>
          </cell>
          <cell r="AE395">
            <v>500000</v>
          </cell>
          <cell r="AF395">
            <v>0</v>
          </cell>
          <cell r="AG395">
            <v>400000</v>
          </cell>
          <cell r="AH395">
            <v>285000</v>
          </cell>
          <cell r="AI395">
            <v>0</v>
          </cell>
          <cell r="AJ395">
            <v>0</v>
          </cell>
          <cell r="AK395">
            <v>4970333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39829.325657894733</v>
          </cell>
          <cell r="AQ395">
            <v>6905344.3256578948</v>
          </cell>
          <cell r="AR395">
            <v>12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477952</v>
          </cell>
          <cell r="AY395">
            <v>7383296.3256578948</v>
          </cell>
          <cell r="AZ395">
            <v>579915</v>
          </cell>
          <cell r="BA395">
            <v>44100</v>
          </cell>
          <cell r="BB395">
            <v>0</v>
          </cell>
          <cell r="BC395">
            <v>0</v>
          </cell>
          <cell r="BD395">
            <v>0</v>
          </cell>
          <cell r="BK395">
            <v>6759281</v>
          </cell>
          <cell r="BN395">
            <v>0</v>
          </cell>
          <cell r="BO395">
            <v>7323978.9309210526</v>
          </cell>
          <cell r="BP395">
            <v>-4255936.0690789474</v>
          </cell>
          <cell r="BQ395" t="str">
            <v>050118892981</v>
          </cell>
          <cell r="BR395" t="str">
            <v>Active</v>
          </cell>
          <cell r="BS395" t="str">
            <v>Female</v>
          </cell>
          <cell r="BT395" t="str">
            <v/>
          </cell>
          <cell r="BU395">
            <v>0</v>
          </cell>
          <cell r="BV395">
            <v>0</v>
          </cell>
          <cell r="BW395">
            <v>100000</v>
          </cell>
        </row>
        <row r="396">
          <cell r="C396" t="str">
            <v>C2079</v>
          </cell>
          <cell r="D396" t="str">
            <v>Huỳnh Mẫu Bảy</v>
          </cell>
          <cell r="E396">
            <v>40091</v>
          </cell>
          <cell r="F396" t="str">
            <v>P5 - QC</v>
          </cell>
          <cell r="G396" t="str">
            <v>FACTORY B</v>
          </cell>
          <cell r="H396" t="str">
            <v>Bag QC leader</v>
          </cell>
          <cell r="I396" t="str">
            <v/>
          </cell>
          <cell r="J396" t="str">
            <v/>
          </cell>
          <cell r="K396">
            <v>6641000</v>
          </cell>
          <cell r="L396">
            <v>3200000</v>
          </cell>
          <cell r="M396">
            <v>0</v>
          </cell>
          <cell r="N396">
            <v>2000000</v>
          </cell>
          <cell r="O396">
            <v>11841000</v>
          </cell>
          <cell r="P396">
            <v>24</v>
          </cell>
          <cell r="Q396">
            <v>10930154</v>
          </cell>
          <cell r="R396">
            <v>2</v>
          </cell>
          <cell r="S396">
            <v>910846</v>
          </cell>
          <cell r="T396">
            <v>0</v>
          </cell>
          <cell r="U396">
            <v>0</v>
          </cell>
          <cell r="V396">
            <v>455423.08333333331</v>
          </cell>
          <cell r="W396">
            <v>0</v>
          </cell>
          <cell r="X396">
            <v>0</v>
          </cell>
          <cell r="Y396">
            <v>11841000</v>
          </cell>
          <cell r="Z396">
            <v>0</v>
          </cell>
          <cell r="AA396">
            <v>0</v>
          </cell>
          <cell r="AB396">
            <v>200000</v>
          </cell>
          <cell r="AC396">
            <v>0</v>
          </cell>
          <cell r="AD396">
            <v>200000</v>
          </cell>
          <cell r="AE396">
            <v>500000</v>
          </cell>
          <cell r="AF396">
            <v>0</v>
          </cell>
          <cell r="AG396">
            <v>400000</v>
          </cell>
          <cell r="AH396">
            <v>700000</v>
          </cell>
          <cell r="AI396">
            <v>0</v>
          </cell>
          <cell r="AJ396">
            <v>0</v>
          </cell>
          <cell r="AK396">
            <v>11674333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13641000</v>
          </cell>
          <cell r="AR396">
            <v>24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2049404</v>
          </cell>
          <cell r="AY396">
            <v>15690404</v>
          </cell>
          <cell r="AZ396">
            <v>1243305</v>
          </cell>
          <cell r="BA396">
            <v>44100</v>
          </cell>
          <cell r="BB396">
            <v>0</v>
          </cell>
          <cell r="BC396">
            <v>0</v>
          </cell>
          <cell r="BD396">
            <v>0</v>
          </cell>
          <cell r="BK396">
            <v>14402999</v>
          </cell>
          <cell r="BN396">
            <v>2</v>
          </cell>
          <cell r="BO396">
            <v>15107269.25</v>
          </cell>
          <cell r="BP396">
            <v>-5936035.75</v>
          </cell>
          <cell r="BQ396" t="str">
            <v>050040931926</v>
          </cell>
          <cell r="BR396" t="str">
            <v>Active</v>
          </cell>
          <cell r="BS396" t="str">
            <v>Male</v>
          </cell>
          <cell r="BT396" t="str">
            <v/>
          </cell>
          <cell r="BU396">
            <v>0</v>
          </cell>
          <cell r="BV396">
            <v>0</v>
          </cell>
          <cell r="BW396">
            <v>100000</v>
          </cell>
        </row>
        <row r="397">
          <cell r="C397" t="str">
            <v>C5204</v>
          </cell>
          <cell r="D397" t="str">
            <v>Lê Mộng Hằng</v>
          </cell>
          <cell r="E397">
            <v>41172</v>
          </cell>
          <cell r="F397" t="str">
            <v>P5 - QC</v>
          </cell>
          <cell r="G397" t="str">
            <v>FACTORY B</v>
          </cell>
          <cell r="H397" t="str">
            <v>QC worker</v>
          </cell>
          <cell r="I397" t="str">
            <v/>
          </cell>
          <cell r="J397" t="str">
            <v/>
          </cell>
          <cell r="K397">
            <v>5931000</v>
          </cell>
          <cell r="L397">
            <v>1100000</v>
          </cell>
          <cell r="M397">
            <v>0</v>
          </cell>
          <cell r="N397">
            <v>0</v>
          </cell>
          <cell r="O397">
            <v>7031000</v>
          </cell>
          <cell r="P397">
            <v>24</v>
          </cell>
          <cell r="Q397">
            <v>6490154</v>
          </cell>
          <cell r="R397">
            <v>2</v>
          </cell>
          <cell r="S397">
            <v>540846</v>
          </cell>
          <cell r="T397">
            <v>0</v>
          </cell>
          <cell r="U397">
            <v>0</v>
          </cell>
          <cell r="V397">
            <v>270423.08333333331</v>
          </cell>
          <cell r="W397">
            <v>0</v>
          </cell>
          <cell r="X397">
            <v>0</v>
          </cell>
          <cell r="Y397">
            <v>7031000</v>
          </cell>
          <cell r="Z397">
            <v>0</v>
          </cell>
          <cell r="AA397">
            <v>0</v>
          </cell>
          <cell r="AB397">
            <v>200000</v>
          </cell>
          <cell r="AC397">
            <v>0</v>
          </cell>
          <cell r="AD397">
            <v>200000</v>
          </cell>
          <cell r="AE397">
            <v>500000</v>
          </cell>
          <cell r="AF397">
            <v>0</v>
          </cell>
          <cell r="AG397">
            <v>400000</v>
          </cell>
          <cell r="AH397">
            <v>400000</v>
          </cell>
          <cell r="AI397">
            <v>0</v>
          </cell>
          <cell r="AJ397">
            <v>0</v>
          </cell>
          <cell r="AK397">
            <v>7031000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50704.328125</v>
          </cell>
          <cell r="AQ397">
            <v>8581704.328125</v>
          </cell>
          <cell r="AR397">
            <v>20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1014087</v>
          </cell>
          <cell r="AY397">
            <v>9595791.328125</v>
          </cell>
          <cell r="AZ397">
            <v>738255</v>
          </cell>
          <cell r="BA397">
            <v>44100</v>
          </cell>
          <cell r="BB397">
            <v>0</v>
          </cell>
          <cell r="BC397">
            <v>0</v>
          </cell>
          <cell r="BD397">
            <v>0</v>
          </cell>
          <cell r="BK397">
            <v>8813436</v>
          </cell>
          <cell r="BN397">
            <v>0</v>
          </cell>
          <cell r="BO397">
            <v>9357762.036458334</v>
          </cell>
          <cell r="BP397">
            <v>-2380492.963541666</v>
          </cell>
          <cell r="BQ397" t="str">
            <v>050040924237</v>
          </cell>
          <cell r="BR397" t="str">
            <v>Active</v>
          </cell>
          <cell r="BS397" t="str">
            <v>Female</v>
          </cell>
          <cell r="BT397" t="str">
            <v/>
          </cell>
          <cell r="BU397">
            <v>0</v>
          </cell>
          <cell r="BV397">
            <v>0</v>
          </cell>
          <cell r="BW397">
            <v>100000</v>
          </cell>
        </row>
        <row r="398">
          <cell r="C398" t="str">
            <v>C5531</v>
          </cell>
          <cell r="D398" t="str">
            <v>Vũ Thị Phương</v>
          </cell>
          <cell r="E398">
            <v>41334</v>
          </cell>
          <cell r="F398" t="str">
            <v>P5 - QC</v>
          </cell>
          <cell r="G398" t="str">
            <v>FACTORY B</v>
          </cell>
          <cell r="H398" t="str">
            <v>QC worker</v>
          </cell>
          <cell r="I398" t="str">
            <v/>
          </cell>
          <cell r="J398" t="str">
            <v/>
          </cell>
          <cell r="K398">
            <v>5931000</v>
          </cell>
          <cell r="L398">
            <v>1100000</v>
          </cell>
          <cell r="M398">
            <v>0</v>
          </cell>
          <cell r="N398">
            <v>500000</v>
          </cell>
          <cell r="O398">
            <v>7531000</v>
          </cell>
          <cell r="P398">
            <v>22.9</v>
          </cell>
          <cell r="Q398">
            <v>6633073</v>
          </cell>
          <cell r="R398">
            <v>3</v>
          </cell>
          <cell r="S398">
            <v>868962</v>
          </cell>
          <cell r="T398">
            <v>0.10000000000000142</v>
          </cell>
          <cell r="U398">
            <v>28965</v>
          </cell>
          <cell r="V398">
            <v>289653.84279475984</v>
          </cell>
          <cell r="W398">
            <v>0</v>
          </cell>
          <cell r="X398">
            <v>0</v>
          </cell>
          <cell r="Y398">
            <v>7502035</v>
          </cell>
          <cell r="Z398">
            <v>0</v>
          </cell>
          <cell r="AA398">
            <v>0</v>
          </cell>
          <cell r="AB398">
            <v>200000</v>
          </cell>
          <cell r="AC398">
            <v>0</v>
          </cell>
          <cell r="AD398">
            <v>200000</v>
          </cell>
          <cell r="AE398">
            <v>500000</v>
          </cell>
          <cell r="AF398">
            <v>0</v>
          </cell>
          <cell r="AG398">
            <v>400000</v>
          </cell>
          <cell r="AH398">
            <v>381700</v>
          </cell>
          <cell r="AI398">
            <v>0</v>
          </cell>
          <cell r="AJ398">
            <v>0</v>
          </cell>
          <cell r="AK398">
            <v>7531000</v>
          </cell>
          <cell r="AL398">
            <v>100000</v>
          </cell>
          <cell r="AM398">
            <v>0</v>
          </cell>
          <cell r="AN398">
            <v>0</v>
          </cell>
          <cell r="AO398">
            <v>0</v>
          </cell>
          <cell r="AP398">
            <v>54310.095524017466</v>
          </cell>
          <cell r="AQ398">
            <v>9138045.0955240168</v>
          </cell>
          <cell r="AR398">
            <v>16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868962</v>
          </cell>
          <cell r="AY398">
            <v>10007007.095524017</v>
          </cell>
          <cell r="AZ398">
            <v>790755</v>
          </cell>
          <cell r="BA398">
            <v>44100</v>
          </cell>
          <cell r="BB398">
            <v>0</v>
          </cell>
          <cell r="BC398">
            <v>0</v>
          </cell>
          <cell r="BD398">
            <v>0</v>
          </cell>
          <cell r="BK398">
            <v>9172152</v>
          </cell>
          <cell r="BN398">
            <v>0</v>
          </cell>
          <cell r="BO398">
            <v>9817352.781113537</v>
          </cell>
          <cell r="BP398">
            <v>-1973402.218886463</v>
          </cell>
          <cell r="BQ398" t="str">
            <v>050040932450</v>
          </cell>
          <cell r="BR398" t="str">
            <v>Active</v>
          </cell>
          <cell r="BS398" t="str">
            <v>Female</v>
          </cell>
          <cell r="BT398" t="str">
            <v/>
          </cell>
          <cell r="BU398">
            <v>0</v>
          </cell>
          <cell r="BV398">
            <v>0</v>
          </cell>
          <cell r="BW398">
            <v>100000</v>
          </cell>
        </row>
        <row r="399">
          <cell r="C399" t="str">
            <v>C13967</v>
          </cell>
          <cell r="D399" t="str">
            <v>Lê Thị Huỳnh Như</v>
          </cell>
          <cell r="E399">
            <v>44306</v>
          </cell>
          <cell r="F399" t="str">
            <v>P5 - Semi HS Bag</v>
          </cell>
          <cell r="G399" t="str">
            <v>FACTORY B</v>
          </cell>
          <cell r="H399" t="str">
            <v>Semi Machine sub-operator</v>
          </cell>
          <cell r="I399" t="str">
            <v/>
          </cell>
          <cell r="J399" t="str">
            <v/>
          </cell>
          <cell r="K399">
            <v>5931000</v>
          </cell>
          <cell r="L399">
            <v>400000</v>
          </cell>
          <cell r="M399">
            <v>0</v>
          </cell>
          <cell r="N399">
            <v>0</v>
          </cell>
          <cell r="O399">
            <v>6331000</v>
          </cell>
          <cell r="P399">
            <v>24</v>
          </cell>
          <cell r="Q399">
            <v>5844000</v>
          </cell>
          <cell r="R399">
            <v>2</v>
          </cell>
          <cell r="S399">
            <v>487000</v>
          </cell>
          <cell r="T399">
            <v>0</v>
          </cell>
          <cell r="U399">
            <v>0</v>
          </cell>
          <cell r="V399">
            <v>243500</v>
          </cell>
          <cell r="W399">
            <v>0</v>
          </cell>
          <cell r="X399">
            <v>0</v>
          </cell>
          <cell r="Y399">
            <v>6331000</v>
          </cell>
          <cell r="Z399">
            <v>0</v>
          </cell>
          <cell r="AA399">
            <v>0</v>
          </cell>
          <cell r="AB399">
            <v>200000</v>
          </cell>
          <cell r="AC399">
            <v>0</v>
          </cell>
          <cell r="AD399">
            <v>200000</v>
          </cell>
          <cell r="AE399">
            <v>500000</v>
          </cell>
          <cell r="AF399">
            <v>0</v>
          </cell>
          <cell r="AG399">
            <v>400000</v>
          </cell>
          <cell r="AH399">
            <v>556478</v>
          </cell>
          <cell r="AI399">
            <v>0</v>
          </cell>
          <cell r="AJ399">
            <v>0</v>
          </cell>
          <cell r="AK399">
            <v>6331000</v>
          </cell>
          <cell r="AL399">
            <v>100000</v>
          </cell>
          <cell r="AM399">
            <v>0</v>
          </cell>
          <cell r="AN399">
            <v>0</v>
          </cell>
          <cell r="AO399">
            <v>0</v>
          </cell>
          <cell r="AP399">
            <v>45656.25</v>
          </cell>
          <cell r="AQ399">
            <v>8133134.25</v>
          </cell>
          <cell r="AR399">
            <v>24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1095750</v>
          </cell>
          <cell r="AY399">
            <v>9228884.25</v>
          </cell>
          <cell r="AZ399">
            <v>664755</v>
          </cell>
          <cell r="BA399">
            <v>44100</v>
          </cell>
          <cell r="BB399">
            <v>0</v>
          </cell>
          <cell r="BC399">
            <v>0</v>
          </cell>
          <cell r="BD399">
            <v>0</v>
          </cell>
          <cell r="BK399">
            <v>8520029</v>
          </cell>
          <cell r="BN399">
            <v>0</v>
          </cell>
          <cell r="BO399">
            <v>8963634.25</v>
          </cell>
          <cell r="BP399">
            <v>-2701120.75</v>
          </cell>
          <cell r="BQ399" t="str">
            <v>050127733071</v>
          </cell>
          <cell r="BR399" t="str">
            <v>Active</v>
          </cell>
          <cell r="BS399" t="str">
            <v>Female</v>
          </cell>
          <cell r="BT399" t="str">
            <v/>
          </cell>
          <cell r="BU399">
            <v>0</v>
          </cell>
          <cell r="BV399">
            <v>0</v>
          </cell>
          <cell r="BW399">
            <v>100000</v>
          </cell>
        </row>
        <row r="400">
          <cell r="C400" t="str">
            <v>C1478</v>
          </cell>
          <cell r="D400" t="str">
            <v>Nguyễn Thị Ngọc Lan</v>
          </cell>
          <cell r="E400">
            <v>39811</v>
          </cell>
          <cell r="F400" t="str">
            <v>P5 - Semi HS Bag</v>
          </cell>
          <cell r="G400" t="str">
            <v>FACTORY B</v>
          </cell>
          <cell r="H400" t="str">
            <v>Semi machine operator</v>
          </cell>
          <cell r="I400" t="str">
            <v/>
          </cell>
          <cell r="J400" t="str">
            <v/>
          </cell>
          <cell r="K400">
            <v>5931000</v>
          </cell>
          <cell r="L400">
            <v>900000</v>
          </cell>
          <cell r="M400">
            <v>0</v>
          </cell>
          <cell r="N400">
            <v>0</v>
          </cell>
          <cell r="O400">
            <v>6831000</v>
          </cell>
          <cell r="P400">
            <v>23</v>
          </cell>
          <cell r="Q400">
            <v>6042808</v>
          </cell>
          <cell r="R400">
            <v>3</v>
          </cell>
          <cell r="S400">
            <v>788192</v>
          </cell>
          <cell r="T400">
            <v>0</v>
          </cell>
          <cell r="U400">
            <v>0</v>
          </cell>
          <cell r="V400">
            <v>262730.78260869568</v>
          </cell>
          <cell r="W400">
            <v>0</v>
          </cell>
          <cell r="X400">
            <v>0</v>
          </cell>
          <cell r="Y400">
            <v>6831000</v>
          </cell>
          <cell r="Z400">
            <v>0</v>
          </cell>
          <cell r="AA400">
            <v>0</v>
          </cell>
          <cell r="AB400">
            <v>200000</v>
          </cell>
          <cell r="AC400">
            <v>0</v>
          </cell>
          <cell r="AD400">
            <v>200000</v>
          </cell>
          <cell r="AE400">
            <v>500000</v>
          </cell>
          <cell r="AF400">
            <v>0</v>
          </cell>
          <cell r="AG400">
            <v>400000</v>
          </cell>
          <cell r="AH400">
            <v>334718</v>
          </cell>
          <cell r="AI400">
            <v>0</v>
          </cell>
          <cell r="AJ400">
            <v>0</v>
          </cell>
          <cell r="AK400">
            <v>6831000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49262.02173913044</v>
          </cell>
          <cell r="AQ400">
            <v>8314980.0217391308</v>
          </cell>
          <cell r="AR400">
            <v>20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985240</v>
          </cell>
          <cell r="AY400">
            <v>9300220.0217391308</v>
          </cell>
          <cell r="AZ400">
            <v>717255</v>
          </cell>
          <cell r="BA400">
            <v>44100</v>
          </cell>
          <cell r="BB400">
            <v>0</v>
          </cell>
          <cell r="BC400">
            <v>0</v>
          </cell>
          <cell r="BD400">
            <v>0</v>
          </cell>
          <cell r="BK400">
            <v>8538865</v>
          </cell>
          <cell r="BN400">
            <v>0</v>
          </cell>
          <cell r="BO400">
            <v>9071806.978260871</v>
          </cell>
          <cell r="BP400">
            <v>-2645448.021739129</v>
          </cell>
          <cell r="BQ400" t="str">
            <v>050040931748</v>
          </cell>
          <cell r="BR400" t="str">
            <v>Active</v>
          </cell>
          <cell r="BS400" t="str">
            <v>Female</v>
          </cell>
          <cell r="BT400" t="str">
            <v/>
          </cell>
          <cell r="BU400">
            <v>0</v>
          </cell>
          <cell r="BV400">
            <v>0</v>
          </cell>
          <cell r="BW400">
            <v>100000</v>
          </cell>
        </row>
        <row r="401">
          <cell r="C401" t="str">
            <v>C15232</v>
          </cell>
          <cell r="D401" t="str">
            <v>Nguyễn Thị Thu</v>
          </cell>
          <cell r="E401">
            <v>44770</v>
          </cell>
          <cell r="F401" t="str">
            <v>P5 - Semi HS Bag</v>
          </cell>
          <cell r="G401" t="str">
            <v>FACTORY B</v>
          </cell>
          <cell r="H401" t="str">
            <v>Semi Machine sub-operator</v>
          </cell>
          <cell r="I401" t="str">
            <v/>
          </cell>
          <cell r="J401" t="str">
            <v/>
          </cell>
          <cell r="K401">
            <v>5815000</v>
          </cell>
          <cell r="L401">
            <v>400000</v>
          </cell>
          <cell r="M401">
            <v>0</v>
          </cell>
          <cell r="N401">
            <v>0</v>
          </cell>
          <cell r="O401">
            <v>6215000</v>
          </cell>
          <cell r="P401">
            <v>24</v>
          </cell>
          <cell r="Q401">
            <v>5736923</v>
          </cell>
          <cell r="R401">
            <v>2</v>
          </cell>
          <cell r="S401">
            <v>478077</v>
          </cell>
          <cell r="T401">
            <v>0</v>
          </cell>
          <cell r="U401">
            <v>0</v>
          </cell>
          <cell r="V401">
            <v>239038.45833333334</v>
          </cell>
          <cell r="W401">
            <v>0</v>
          </cell>
          <cell r="X401">
            <v>0</v>
          </cell>
          <cell r="Y401">
            <v>6215000</v>
          </cell>
          <cell r="Z401">
            <v>0</v>
          </cell>
          <cell r="AA401">
            <v>0</v>
          </cell>
          <cell r="AB401">
            <v>200000</v>
          </cell>
          <cell r="AC401">
            <v>0</v>
          </cell>
          <cell r="AD401">
            <v>200000</v>
          </cell>
          <cell r="AE401">
            <v>500000</v>
          </cell>
          <cell r="AF401">
            <v>0</v>
          </cell>
          <cell r="AG401">
            <v>400000</v>
          </cell>
          <cell r="AH401">
            <v>426480</v>
          </cell>
          <cell r="AI401">
            <v>0</v>
          </cell>
          <cell r="AJ401">
            <v>0</v>
          </cell>
          <cell r="AK401">
            <v>6215000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44819.7109375</v>
          </cell>
          <cell r="AQ401">
            <v>7786299.7109375</v>
          </cell>
          <cell r="AR401">
            <v>24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1075673</v>
          </cell>
          <cell r="AY401">
            <v>8861972.7109375</v>
          </cell>
          <cell r="AZ401">
            <v>652575</v>
          </cell>
          <cell r="BA401">
            <v>44100</v>
          </cell>
          <cell r="BB401">
            <v>0</v>
          </cell>
          <cell r="BC401">
            <v>0</v>
          </cell>
          <cell r="BD401">
            <v>0</v>
          </cell>
          <cell r="BK401">
            <v>8165298</v>
          </cell>
          <cell r="BN401">
            <v>0</v>
          </cell>
          <cell r="BO401">
            <v>8603415.0859375</v>
          </cell>
          <cell r="BP401">
            <v>-3049159.9140625</v>
          </cell>
          <cell r="BQ401" t="str">
            <v>050092772011</v>
          </cell>
          <cell r="BR401" t="str">
            <v>Active</v>
          </cell>
          <cell r="BS401" t="str">
            <v>Female</v>
          </cell>
          <cell r="BT401" t="str">
            <v/>
          </cell>
          <cell r="BU401">
            <v>0</v>
          </cell>
          <cell r="BV401">
            <v>0</v>
          </cell>
          <cell r="BW401">
            <v>100000</v>
          </cell>
        </row>
        <row r="402">
          <cell r="C402" t="str">
            <v>C15625</v>
          </cell>
          <cell r="D402" t="str">
            <v>Phan Ngọc Hương</v>
          </cell>
          <cell r="E402">
            <v>45349</v>
          </cell>
          <cell r="F402" t="str">
            <v>P5 - Semi HS Bag</v>
          </cell>
          <cell r="G402" t="str">
            <v>FACTORY B</v>
          </cell>
          <cell r="H402" t="str">
            <v>Semi Machine sub-operator</v>
          </cell>
          <cell r="I402" t="str">
            <v/>
          </cell>
          <cell r="J402" t="str">
            <v/>
          </cell>
          <cell r="K402">
            <v>5538000</v>
          </cell>
          <cell r="L402">
            <v>400000</v>
          </cell>
          <cell r="M402">
            <v>0</v>
          </cell>
          <cell r="N402">
            <v>0</v>
          </cell>
          <cell r="O402">
            <v>5938000</v>
          </cell>
          <cell r="P402">
            <v>24</v>
          </cell>
          <cell r="Q402">
            <v>5481231</v>
          </cell>
          <cell r="R402">
            <v>2</v>
          </cell>
          <cell r="S402">
            <v>456769</v>
          </cell>
          <cell r="T402">
            <v>0</v>
          </cell>
          <cell r="U402">
            <v>0</v>
          </cell>
          <cell r="V402">
            <v>228384.625</v>
          </cell>
          <cell r="W402">
            <v>0</v>
          </cell>
          <cell r="X402">
            <v>0</v>
          </cell>
          <cell r="Y402">
            <v>5938000</v>
          </cell>
          <cell r="Z402">
            <v>0</v>
          </cell>
          <cell r="AA402">
            <v>0</v>
          </cell>
          <cell r="AB402">
            <v>200000</v>
          </cell>
          <cell r="AC402">
            <v>0</v>
          </cell>
          <cell r="AD402">
            <v>200000</v>
          </cell>
          <cell r="AE402">
            <v>500000</v>
          </cell>
          <cell r="AF402">
            <v>0</v>
          </cell>
          <cell r="AG402">
            <v>400000</v>
          </cell>
          <cell r="AH402">
            <v>432043</v>
          </cell>
          <cell r="AI402">
            <v>0</v>
          </cell>
          <cell r="AJ402">
            <v>0</v>
          </cell>
          <cell r="AK402">
            <v>5595333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42822.1171875</v>
          </cell>
          <cell r="AQ402">
            <v>7512865.1171875</v>
          </cell>
          <cell r="AR402">
            <v>24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1027731</v>
          </cell>
          <cell r="AY402">
            <v>8540596.1171875</v>
          </cell>
          <cell r="AZ402">
            <v>623490</v>
          </cell>
          <cell r="BA402">
            <v>44100</v>
          </cell>
          <cell r="BB402">
            <v>0</v>
          </cell>
          <cell r="BC402">
            <v>0</v>
          </cell>
          <cell r="BD402">
            <v>0</v>
          </cell>
          <cell r="BK402">
            <v>7873006</v>
          </cell>
          <cell r="BN402">
            <v>0</v>
          </cell>
          <cell r="BO402">
            <v>8298018.9921875</v>
          </cell>
          <cell r="BP402">
            <v>-3325471.0078125</v>
          </cell>
          <cell r="BQ402" t="str">
            <v>050046861172</v>
          </cell>
          <cell r="BR402" t="str">
            <v>Active</v>
          </cell>
          <cell r="BS402" t="str">
            <v>Female</v>
          </cell>
          <cell r="BT402" t="str">
            <v/>
          </cell>
          <cell r="BU402">
            <v>0</v>
          </cell>
          <cell r="BV402">
            <v>0</v>
          </cell>
          <cell r="BW402">
            <v>100000</v>
          </cell>
        </row>
        <row r="403">
          <cell r="C403" t="str">
            <v>C15715</v>
          </cell>
          <cell r="D403" t="str">
            <v>Thị Kim Chi</v>
          </cell>
          <cell r="E403">
            <v>45362</v>
          </cell>
          <cell r="F403" t="str">
            <v>P5 - Semi HS Bag</v>
          </cell>
          <cell r="G403" t="str">
            <v>FACTORY B</v>
          </cell>
          <cell r="H403" t="str">
            <v>Semi Machine sub-operator</v>
          </cell>
          <cell r="I403" t="str">
            <v/>
          </cell>
          <cell r="J403" t="str">
            <v/>
          </cell>
          <cell r="K403">
            <v>5538000</v>
          </cell>
          <cell r="L403">
            <v>200000</v>
          </cell>
          <cell r="M403">
            <v>0</v>
          </cell>
          <cell r="N403">
            <v>0</v>
          </cell>
          <cell r="O403">
            <v>5738000</v>
          </cell>
          <cell r="P403">
            <v>23.9</v>
          </cell>
          <cell r="Q403">
            <v>5274546</v>
          </cell>
          <cell r="R403">
            <v>2</v>
          </cell>
          <cell r="S403">
            <v>441385</v>
          </cell>
          <cell r="T403">
            <v>0.10000000000000142</v>
          </cell>
          <cell r="U403">
            <v>22069</v>
          </cell>
          <cell r="V403">
            <v>220692.30125523015</v>
          </cell>
          <cell r="W403">
            <v>0</v>
          </cell>
          <cell r="X403">
            <v>0</v>
          </cell>
          <cell r="Y403">
            <v>5715931</v>
          </cell>
          <cell r="Z403">
            <v>0</v>
          </cell>
          <cell r="AA403">
            <v>0</v>
          </cell>
          <cell r="AB403">
            <v>200000</v>
          </cell>
          <cell r="AC403">
            <v>0</v>
          </cell>
          <cell r="AD403">
            <v>200000</v>
          </cell>
          <cell r="AE403">
            <v>500000</v>
          </cell>
          <cell r="AF403">
            <v>0</v>
          </cell>
          <cell r="AG403">
            <v>400000</v>
          </cell>
          <cell r="AH403">
            <v>405383</v>
          </cell>
          <cell r="AI403">
            <v>0</v>
          </cell>
          <cell r="AJ403">
            <v>0</v>
          </cell>
          <cell r="AK403">
            <v>5562000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41379.806485355657</v>
          </cell>
          <cell r="AQ403">
            <v>7262693.8064853558</v>
          </cell>
          <cell r="AR403">
            <v>16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662077</v>
          </cell>
          <cell r="AY403">
            <v>7924770.8064853558</v>
          </cell>
          <cell r="AZ403">
            <v>602490</v>
          </cell>
          <cell r="BA403">
            <v>44100</v>
          </cell>
          <cell r="BB403">
            <v>0</v>
          </cell>
          <cell r="BC403">
            <v>0</v>
          </cell>
          <cell r="BD403">
            <v>0</v>
          </cell>
          <cell r="BK403">
            <v>7278181</v>
          </cell>
          <cell r="BN403">
            <v>0</v>
          </cell>
          <cell r="BO403">
            <v>7804078.4089958165</v>
          </cell>
          <cell r="BP403">
            <v>-3798411.5910041835</v>
          </cell>
          <cell r="BQ403" t="str">
            <v>050075395121</v>
          </cell>
          <cell r="BR403" t="str">
            <v>Active</v>
          </cell>
          <cell r="BS403" t="str">
            <v>Female</v>
          </cell>
          <cell r="BT403" t="str">
            <v/>
          </cell>
          <cell r="BU403">
            <v>0</v>
          </cell>
          <cell r="BV403">
            <v>0</v>
          </cell>
          <cell r="BW403">
            <v>100000</v>
          </cell>
        </row>
        <row r="404">
          <cell r="C404" t="str">
            <v>C15842</v>
          </cell>
          <cell r="D404" t="str">
            <v>Trần Thị Mỹ Xuyên</v>
          </cell>
          <cell r="E404">
            <v>45393</v>
          </cell>
          <cell r="F404" t="str">
            <v>P5 - Semi HS Bag</v>
          </cell>
          <cell r="G404" t="str">
            <v>FACTORY B</v>
          </cell>
          <cell r="H404" t="str">
            <v>Semi Machine operator</v>
          </cell>
          <cell r="I404" t="str">
            <v/>
          </cell>
          <cell r="J404" t="str">
            <v/>
          </cell>
          <cell r="K404">
            <v>5538000</v>
          </cell>
          <cell r="L404">
            <v>400000</v>
          </cell>
          <cell r="M404">
            <v>0</v>
          </cell>
          <cell r="N404">
            <v>0</v>
          </cell>
          <cell r="O404">
            <v>5938000</v>
          </cell>
          <cell r="P404">
            <v>20.100000000000001</v>
          </cell>
          <cell r="Q404">
            <v>4590531</v>
          </cell>
          <cell r="R404">
            <v>3</v>
          </cell>
          <cell r="S404">
            <v>685154</v>
          </cell>
          <cell r="T404">
            <v>2.8999999999999986</v>
          </cell>
          <cell r="U404">
            <v>662315</v>
          </cell>
          <cell r="V404">
            <v>228384.62686567163</v>
          </cell>
          <cell r="W404">
            <v>0</v>
          </cell>
          <cell r="X404">
            <v>0</v>
          </cell>
          <cell r="Y404">
            <v>5275685</v>
          </cell>
          <cell r="Z404">
            <v>0</v>
          </cell>
          <cell r="AA404">
            <v>0</v>
          </cell>
          <cell r="AB404">
            <v>200000</v>
          </cell>
          <cell r="AC404">
            <v>0</v>
          </cell>
          <cell r="AD404">
            <v>200000</v>
          </cell>
          <cell r="AE404">
            <v>0</v>
          </cell>
          <cell r="AF404">
            <v>0</v>
          </cell>
          <cell r="AG404">
            <v>0</v>
          </cell>
          <cell r="AH404">
            <v>276673</v>
          </cell>
          <cell r="AI404">
            <v>0</v>
          </cell>
          <cell r="AJ404">
            <v>0</v>
          </cell>
          <cell r="AK404">
            <v>5718000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42822.117537313432</v>
          </cell>
          <cell r="AQ404">
            <v>5795180.1175373131</v>
          </cell>
          <cell r="AR404">
            <v>12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513865</v>
          </cell>
          <cell r="AY404">
            <v>6309045.1175373131</v>
          </cell>
          <cell r="AZ404">
            <v>623490</v>
          </cell>
          <cell r="BA404">
            <v>44100</v>
          </cell>
          <cell r="BB404">
            <v>0</v>
          </cell>
          <cell r="BC404">
            <v>0</v>
          </cell>
          <cell r="BD404">
            <v>0</v>
          </cell>
          <cell r="BK404">
            <v>5641455</v>
          </cell>
          <cell r="BN404">
            <v>0</v>
          </cell>
          <cell r="BO404">
            <v>6237757.0578358211</v>
          </cell>
          <cell r="BP404">
            <v>-5385732.9421641789</v>
          </cell>
          <cell r="BQ404" t="str">
            <v>050152427945</v>
          </cell>
          <cell r="BR404" t="str">
            <v>Active</v>
          </cell>
          <cell r="BS404" t="str">
            <v>Female</v>
          </cell>
          <cell r="BT404" t="str">
            <v/>
          </cell>
          <cell r="BU404">
            <v>0</v>
          </cell>
          <cell r="BV404">
            <v>0</v>
          </cell>
          <cell r="BW404">
            <v>100000</v>
          </cell>
        </row>
        <row r="405">
          <cell r="C405" t="str">
            <v>C15843</v>
          </cell>
          <cell r="D405" t="str">
            <v>Huỳnh Thị Cẩm Tiên</v>
          </cell>
          <cell r="E405">
            <v>45395</v>
          </cell>
          <cell r="F405" t="str">
            <v>P5 - Semi HS Bag</v>
          </cell>
          <cell r="G405" t="str">
            <v>FACTORY B</v>
          </cell>
          <cell r="H405" t="str">
            <v>Semi Machine sub-operator</v>
          </cell>
          <cell r="I405" t="str">
            <v/>
          </cell>
          <cell r="J405" t="str">
            <v/>
          </cell>
          <cell r="K405">
            <v>5538000</v>
          </cell>
          <cell r="L405">
            <v>200000</v>
          </cell>
          <cell r="M405">
            <v>0</v>
          </cell>
          <cell r="N405">
            <v>0</v>
          </cell>
          <cell r="O405">
            <v>5738000</v>
          </cell>
          <cell r="P405">
            <v>23.6</v>
          </cell>
          <cell r="Q405">
            <v>5208338</v>
          </cell>
          <cell r="R405">
            <v>2</v>
          </cell>
          <cell r="S405">
            <v>441385</v>
          </cell>
          <cell r="T405">
            <v>0.39999999999999858</v>
          </cell>
          <cell r="U405">
            <v>88277</v>
          </cell>
          <cell r="V405">
            <v>220692.2881355932</v>
          </cell>
          <cell r="W405">
            <v>0</v>
          </cell>
          <cell r="X405">
            <v>0</v>
          </cell>
          <cell r="Y405">
            <v>5649723</v>
          </cell>
          <cell r="Z405">
            <v>0</v>
          </cell>
          <cell r="AA405">
            <v>0</v>
          </cell>
          <cell r="AB405">
            <v>200000</v>
          </cell>
          <cell r="AC405">
            <v>0</v>
          </cell>
          <cell r="AD405">
            <v>200000</v>
          </cell>
          <cell r="AE405">
            <v>500000</v>
          </cell>
          <cell r="AF405">
            <v>0</v>
          </cell>
          <cell r="AG405">
            <v>400000</v>
          </cell>
          <cell r="AH405">
            <v>499895</v>
          </cell>
          <cell r="AI405">
            <v>0</v>
          </cell>
          <cell r="AJ405">
            <v>0</v>
          </cell>
          <cell r="AK405">
            <v>5518000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41379.804025423728</v>
          </cell>
          <cell r="AQ405">
            <v>7290997.8040254237</v>
          </cell>
          <cell r="AR405">
            <v>20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827596</v>
          </cell>
          <cell r="AY405">
            <v>8118593.8040254237</v>
          </cell>
          <cell r="AZ405">
            <v>602490</v>
          </cell>
          <cell r="BA405">
            <v>44100</v>
          </cell>
          <cell r="BB405">
            <v>0</v>
          </cell>
          <cell r="BC405">
            <v>0</v>
          </cell>
          <cell r="BD405">
            <v>0</v>
          </cell>
          <cell r="BK405">
            <v>7472004</v>
          </cell>
          <cell r="BN405">
            <v>0</v>
          </cell>
          <cell r="BO405">
            <v>7942728.5243644062</v>
          </cell>
          <cell r="BP405">
            <v>-3659761.4756355938</v>
          </cell>
          <cell r="BQ405" t="str">
            <v>050152439722</v>
          </cell>
          <cell r="BR405" t="str">
            <v>Active</v>
          </cell>
          <cell r="BS405" t="str">
            <v>Female</v>
          </cell>
          <cell r="BT405" t="str">
            <v/>
          </cell>
          <cell r="BU405">
            <v>0</v>
          </cell>
          <cell r="BV405">
            <v>0</v>
          </cell>
          <cell r="BW405">
            <v>100000</v>
          </cell>
        </row>
        <row r="406">
          <cell r="C406" t="str">
            <v>C15845</v>
          </cell>
          <cell r="D406" t="str">
            <v>Phạm Văn Giào</v>
          </cell>
          <cell r="E406">
            <v>45395</v>
          </cell>
          <cell r="F406" t="str">
            <v>P5 - Semi HS Bag</v>
          </cell>
          <cell r="G406" t="str">
            <v>FACTORY B</v>
          </cell>
          <cell r="H406" t="str">
            <v>Semi Machine sub-operator</v>
          </cell>
          <cell r="I406" t="str">
            <v/>
          </cell>
          <cell r="J406" t="str">
            <v/>
          </cell>
          <cell r="K406">
            <v>5538000</v>
          </cell>
          <cell r="L406">
            <v>200000</v>
          </cell>
          <cell r="M406">
            <v>0</v>
          </cell>
          <cell r="N406">
            <v>0</v>
          </cell>
          <cell r="O406">
            <v>5738000</v>
          </cell>
          <cell r="P406">
            <v>23</v>
          </cell>
          <cell r="Q406">
            <v>5075923</v>
          </cell>
          <cell r="R406">
            <v>3</v>
          </cell>
          <cell r="S406">
            <v>662077</v>
          </cell>
          <cell r="T406">
            <v>0</v>
          </cell>
          <cell r="U406">
            <v>0</v>
          </cell>
          <cell r="V406">
            <v>220692.30434782608</v>
          </cell>
          <cell r="W406">
            <v>0</v>
          </cell>
          <cell r="X406">
            <v>0</v>
          </cell>
          <cell r="Y406">
            <v>5738000</v>
          </cell>
          <cell r="Z406">
            <v>0</v>
          </cell>
          <cell r="AA406">
            <v>0</v>
          </cell>
          <cell r="AB406">
            <v>200000</v>
          </cell>
          <cell r="AC406">
            <v>0</v>
          </cell>
          <cell r="AD406">
            <v>200000</v>
          </cell>
          <cell r="AE406">
            <v>500000</v>
          </cell>
          <cell r="AF406">
            <v>0</v>
          </cell>
          <cell r="AG406">
            <v>400000</v>
          </cell>
          <cell r="AH406">
            <v>427090</v>
          </cell>
          <cell r="AI406">
            <v>0</v>
          </cell>
          <cell r="AJ406">
            <v>0</v>
          </cell>
          <cell r="AK406">
            <v>5518000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7265090</v>
          </cell>
          <cell r="AR406">
            <v>20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827596</v>
          </cell>
          <cell r="AY406">
            <v>8092686</v>
          </cell>
          <cell r="AZ406">
            <v>602490</v>
          </cell>
          <cell r="BA406">
            <v>44100</v>
          </cell>
          <cell r="BB406">
            <v>0</v>
          </cell>
          <cell r="BC406">
            <v>0</v>
          </cell>
          <cell r="BD406">
            <v>0</v>
          </cell>
          <cell r="BK406">
            <v>7446096</v>
          </cell>
          <cell r="BN406">
            <v>0</v>
          </cell>
          <cell r="BO406">
            <v>7916820.7608695654</v>
          </cell>
          <cell r="BP406">
            <v>-3685669.2391304346</v>
          </cell>
          <cell r="BQ406" t="str">
            <v>050152324471</v>
          </cell>
          <cell r="BR406" t="str">
            <v>Active</v>
          </cell>
          <cell r="BS406" t="str">
            <v>Male</v>
          </cell>
          <cell r="BT406" t="str">
            <v/>
          </cell>
          <cell r="BU406">
            <v>0</v>
          </cell>
          <cell r="BV406">
            <v>0</v>
          </cell>
          <cell r="BW406">
            <v>100000</v>
          </cell>
        </row>
        <row r="407">
          <cell r="C407" t="str">
            <v>C15955</v>
          </cell>
          <cell r="D407" t="str">
            <v>Nguyễn Thị Phượng</v>
          </cell>
          <cell r="E407">
            <v>45444</v>
          </cell>
          <cell r="F407" t="str">
            <v>P5 - Semi HS Bag</v>
          </cell>
          <cell r="G407" t="str">
            <v>FACTORY B</v>
          </cell>
          <cell r="H407" t="str">
            <v>Semi Machine sub-operator</v>
          </cell>
          <cell r="I407" t="str">
            <v/>
          </cell>
          <cell r="J407" t="str">
            <v/>
          </cell>
          <cell r="K407">
            <v>5274000</v>
          </cell>
          <cell r="L407">
            <v>200000</v>
          </cell>
          <cell r="M407">
            <v>0</v>
          </cell>
          <cell r="N407">
            <v>0</v>
          </cell>
          <cell r="O407">
            <v>5474000</v>
          </cell>
          <cell r="P407">
            <v>19.100000000000001</v>
          </cell>
          <cell r="Q407">
            <v>4021285</v>
          </cell>
          <cell r="R407">
            <v>3</v>
          </cell>
          <cell r="S407">
            <v>631615</v>
          </cell>
          <cell r="T407">
            <v>3.8999999999999986</v>
          </cell>
          <cell r="U407">
            <v>821100</v>
          </cell>
          <cell r="V407">
            <v>210538.48167539266</v>
          </cell>
          <cell r="W407">
            <v>0</v>
          </cell>
          <cell r="X407">
            <v>0</v>
          </cell>
          <cell r="Y407">
            <v>4652900</v>
          </cell>
          <cell r="Z407">
            <v>0</v>
          </cell>
          <cell r="AA407">
            <v>0</v>
          </cell>
          <cell r="AB407">
            <v>200000</v>
          </cell>
          <cell r="AC407">
            <v>0</v>
          </cell>
          <cell r="AD407">
            <v>200000</v>
          </cell>
          <cell r="AE407">
            <v>0</v>
          </cell>
          <cell r="AF407">
            <v>0</v>
          </cell>
          <cell r="AG407">
            <v>0</v>
          </cell>
          <cell r="AH407">
            <v>462850</v>
          </cell>
          <cell r="AI407">
            <v>0</v>
          </cell>
          <cell r="AJ407">
            <v>0</v>
          </cell>
          <cell r="AK407">
            <v>5432167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39475.96531413612</v>
          </cell>
          <cell r="AQ407">
            <v>5355225.9653141359</v>
          </cell>
          <cell r="AR407">
            <v>12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473712</v>
          </cell>
          <cell r="AY407">
            <v>5828937.9653141359</v>
          </cell>
          <cell r="AZ407">
            <v>574770</v>
          </cell>
          <cell r="BA407">
            <v>44100</v>
          </cell>
          <cell r="BB407">
            <v>0</v>
          </cell>
          <cell r="BC407">
            <v>0</v>
          </cell>
          <cell r="BD407">
            <v>0</v>
          </cell>
          <cell r="BK407">
            <v>5210068</v>
          </cell>
          <cell r="BN407">
            <v>0</v>
          </cell>
          <cell r="BO407">
            <v>5771033.6878272248</v>
          </cell>
          <cell r="BP407">
            <v>-5803736.3121727752</v>
          </cell>
          <cell r="BQ407" t="str">
            <v>050153202742</v>
          </cell>
          <cell r="BR407" t="str">
            <v>Active</v>
          </cell>
          <cell r="BS407" t="str">
            <v>Female</v>
          </cell>
          <cell r="BT407" t="str">
            <v/>
          </cell>
          <cell r="BU407">
            <v>0</v>
          </cell>
          <cell r="BV407">
            <v>0</v>
          </cell>
          <cell r="BW407">
            <v>100000</v>
          </cell>
        </row>
        <row r="408">
          <cell r="C408" t="str">
            <v>C16075</v>
          </cell>
          <cell r="D408" t="str">
            <v>Điểu Phước</v>
          </cell>
          <cell r="E408">
            <v>45503</v>
          </cell>
          <cell r="F408" t="str">
            <v>P5 - Semi HS Bag</v>
          </cell>
          <cell r="G408" t="str">
            <v>FACTORY B</v>
          </cell>
          <cell r="H408" t="str">
            <v>Semi Machine sub-operator</v>
          </cell>
          <cell r="I408" t="str">
            <v/>
          </cell>
          <cell r="J408" t="str">
            <v/>
          </cell>
          <cell r="K408">
            <v>5274000</v>
          </cell>
          <cell r="L408">
            <v>200000</v>
          </cell>
          <cell r="M408">
            <v>0</v>
          </cell>
          <cell r="N408">
            <v>0</v>
          </cell>
          <cell r="O408">
            <v>5474000</v>
          </cell>
          <cell r="P408">
            <v>17.899999999999999</v>
          </cell>
          <cell r="Q408">
            <v>3768638</v>
          </cell>
          <cell r="R408">
            <v>2</v>
          </cell>
          <cell r="S408">
            <v>421077</v>
          </cell>
          <cell r="T408">
            <v>6.1000000000000014</v>
          </cell>
          <cell r="U408">
            <v>1284285</v>
          </cell>
          <cell r="V408">
            <v>210538.43575418997</v>
          </cell>
          <cell r="W408">
            <v>0</v>
          </cell>
          <cell r="X408">
            <v>0</v>
          </cell>
          <cell r="Y408">
            <v>4189715</v>
          </cell>
          <cell r="Z408">
            <v>0</v>
          </cell>
          <cell r="AA408">
            <v>0</v>
          </cell>
          <cell r="AB408">
            <v>200000</v>
          </cell>
          <cell r="AC408">
            <v>0</v>
          </cell>
          <cell r="AD408">
            <v>200000</v>
          </cell>
          <cell r="AE408">
            <v>0</v>
          </cell>
          <cell r="AF408">
            <v>0</v>
          </cell>
          <cell r="AG408">
            <v>0</v>
          </cell>
          <cell r="AH408">
            <v>332387</v>
          </cell>
          <cell r="AI408">
            <v>0</v>
          </cell>
          <cell r="AJ408">
            <v>0</v>
          </cell>
          <cell r="AK408">
            <v>5348500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4722102</v>
          </cell>
          <cell r="AR408">
            <v>12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473711</v>
          </cell>
          <cell r="AY408">
            <v>5195813</v>
          </cell>
          <cell r="AZ408">
            <v>574770</v>
          </cell>
          <cell r="BA408">
            <v>44100</v>
          </cell>
          <cell r="BB408">
            <v>0</v>
          </cell>
          <cell r="BC408">
            <v>0</v>
          </cell>
          <cell r="BD408">
            <v>0</v>
          </cell>
          <cell r="BK408">
            <v>4576943</v>
          </cell>
          <cell r="BN408">
            <v>0</v>
          </cell>
          <cell r="BO408">
            <v>5137909.6536312848</v>
          </cell>
          <cell r="BP408">
            <v>-6436860.3463687152</v>
          </cell>
          <cell r="BQ408" t="str">
            <v>0969384261</v>
          </cell>
          <cell r="BR408" t="str">
            <v>Active</v>
          </cell>
          <cell r="BS408" t="str">
            <v>Male</v>
          </cell>
          <cell r="BT408" t="str">
            <v/>
          </cell>
          <cell r="BU408">
            <v>0</v>
          </cell>
          <cell r="BV408">
            <v>0</v>
          </cell>
          <cell r="BW408">
            <v>100000</v>
          </cell>
        </row>
        <row r="409">
          <cell r="C409" t="str">
            <v>C16202</v>
          </cell>
          <cell r="D409" t="str">
            <v>Nguyễn Thị Hồng</v>
          </cell>
          <cell r="E409">
            <v>45558</v>
          </cell>
          <cell r="F409" t="str">
            <v>P5 - Semi HS Bag</v>
          </cell>
          <cell r="G409" t="str">
            <v>FACTORY B</v>
          </cell>
          <cell r="H409" t="str">
            <v>Semi Machine operator</v>
          </cell>
          <cell r="I409" t="str">
            <v/>
          </cell>
          <cell r="J409" t="str">
            <v/>
          </cell>
          <cell r="K409">
            <v>5274000</v>
          </cell>
          <cell r="L409">
            <v>400000</v>
          </cell>
          <cell r="M409">
            <v>0</v>
          </cell>
          <cell r="N409">
            <v>0</v>
          </cell>
          <cell r="O409">
            <v>5674000</v>
          </cell>
          <cell r="P409">
            <v>23.9</v>
          </cell>
          <cell r="Q409">
            <v>5215715</v>
          </cell>
          <cell r="R409">
            <v>2</v>
          </cell>
          <cell r="S409">
            <v>436462</v>
          </cell>
          <cell r="T409">
            <v>0.10000000000000142</v>
          </cell>
          <cell r="U409">
            <v>21823</v>
          </cell>
          <cell r="V409">
            <v>218230.75313807532</v>
          </cell>
          <cell r="W409">
            <v>0</v>
          </cell>
          <cell r="X409">
            <v>0</v>
          </cell>
          <cell r="Y409">
            <v>5652177</v>
          </cell>
          <cell r="Z409">
            <v>0</v>
          </cell>
          <cell r="AA409">
            <v>0</v>
          </cell>
          <cell r="AB409">
            <v>200000</v>
          </cell>
          <cell r="AC409">
            <v>0</v>
          </cell>
          <cell r="AD409">
            <v>200000</v>
          </cell>
          <cell r="AE409">
            <v>500000</v>
          </cell>
          <cell r="AF409">
            <v>0</v>
          </cell>
          <cell r="AG409">
            <v>400000</v>
          </cell>
          <cell r="AH409">
            <v>871133</v>
          </cell>
          <cell r="AI409">
            <v>0</v>
          </cell>
          <cell r="AJ409">
            <v>0</v>
          </cell>
          <cell r="AK409">
            <v>5398167</v>
          </cell>
          <cell r="AL409">
            <v>100000</v>
          </cell>
          <cell r="AM409">
            <v>0</v>
          </cell>
          <cell r="AN409">
            <v>0</v>
          </cell>
          <cell r="AO409">
            <v>0</v>
          </cell>
          <cell r="AP409">
            <v>40918.266213389121</v>
          </cell>
          <cell r="AQ409">
            <v>7764228.2662133891</v>
          </cell>
          <cell r="AR409">
            <v>20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818365</v>
          </cell>
          <cell r="AY409">
            <v>8582593.2662133891</v>
          </cell>
          <cell r="AZ409">
            <v>595770</v>
          </cell>
          <cell r="BA409">
            <v>44100</v>
          </cell>
          <cell r="BB409">
            <v>0</v>
          </cell>
          <cell r="BC409">
            <v>0</v>
          </cell>
          <cell r="BD409">
            <v>0</v>
          </cell>
          <cell r="BK409">
            <v>7942723</v>
          </cell>
          <cell r="BN409">
            <v>0</v>
          </cell>
          <cell r="BO409">
            <v>8409805.1490585767</v>
          </cell>
          <cell r="BP409">
            <v>-3185964.8509414233</v>
          </cell>
          <cell r="BQ409" t="str">
            <v>050040932612</v>
          </cell>
          <cell r="BR409" t="str">
            <v>Active</v>
          </cell>
          <cell r="BS409" t="str">
            <v>Female</v>
          </cell>
          <cell r="BT409" t="str">
            <v/>
          </cell>
          <cell r="BU409">
            <v>0</v>
          </cell>
          <cell r="BV409">
            <v>0</v>
          </cell>
          <cell r="BW409">
            <v>100000</v>
          </cell>
        </row>
        <row r="410">
          <cell r="C410" t="str">
            <v>C16457</v>
          </cell>
          <cell r="D410" t="str">
            <v>Lê Thị Kiều Oanh</v>
          </cell>
          <cell r="E410">
            <v>45710</v>
          </cell>
          <cell r="F410" t="str">
            <v>P5 - Semi HS Bag</v>
          </cell>
          <cell r="G410" t="str">
            <v>FACTORY B</v>
          </cell>
          <cell r="H410" t="str">
            <v>Semi Machine sub-operator</v>
          </cell>
          <cell r="I410" t="str">
            <v/>
          </cell>
          <cell r="J410" t="str">
            <v/>
          </cell>
          <cell r="K410">
            <v>5023000</v>
          </cell>
          <cell r="L410">
            <v>200000</v>
          </cell>
          <cell r="M410">
            <v>0</v>
          </cell>
          <cell r="N410">
            <v>0</v>
          </cell>
          <cell r="O410">
            <v>5223000</v>
          </cell>
          <cell r="P410">
            <v>21.3</v>
          </cell>
          <cell r="Q410">
            <v>4278842</v>
          </cell>
          <cell r="R410">
            <v>3</v>
          </cell>
          <cell r="S410">
            <v>602654</v>
          </cell>
          <cell r="T410">
            <v>1.6999999999999993</v>
          </cell>
          <cell r="U410">
            <v>341504</v>
          </cell>
          <cell r="V410">
            <v>200884.60093896714</v>
          </cell>
          <cell r="W410">
            <v>0</v>
          </cell>
          <cell r="X410">
            <v>0</v>
          </cell>
          <cell r="Y410">
            <v>4881496</v>
          </cell>
          <cell r="Z410">
            <v>0</v>
          </cell>
          <cell r="AA410">
            <v>0</v>
          </cell>
          <cell r="AB410">
            <v>200000</v>
          </cell>
          <cell r="AC410">
            <v>0</v>
          </cell>
          <cell r="AD410">
            <v>200000</v>
          </cell>
          <cell r="AE410">
            <v>0</v>
          </cell>
          <cell r="AF410">
            <v>0</v>
          </cell>
          <cell r="AG410">
            <v>300000</v>
          </cell>
          <cell r="AH410">
            <v>273013</v>
          </cell>
          <cell r="AI410">
            <v>0</v>
          </cell>
          <cell r="AJ410">
            <v>0</v>
          </cell>
          <cell r="AK410">
            <v>4870333</v>
          </cell>
          <cell r="AL410">
            <v>200000</v>
          </cell>
          <cell r="AM410">
            <v>0</v>
          </cell>
          <cell r="AN410">
            <v>0</v>
          </cell>
          <cell r="AO410">
            <v>0</v>
          </cell>
          <cell r="AP410">
            <v>37665.862676056335</v>
          </cell>
          <cell r="AQ410">
            <v>5892174.8626760561</v>
          </cell>
          <cell r="AR410">
            <v>12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451990</v>
          </cell>
          <cell r="AY410">
            <v>6344164.8626760561</v>
          </cell>
          <cell r="AZ410">
            <v>548415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K410">
            <v>5795750</v>
          </cell>
          <cell r="BN410">
            <v>0</v>
          </cell>
          <cell r="BO410">
            <v>6293501.7640845068</v>
          </cell>
          <cell r="BP410">
            <v>-5254913.2359154932</v>
          </cell>
          <cell r="BQ410" t="str">
            <v>050126635394</v>
          </cell>
          <cell r="BR410" t="str">
            <v>Active</v>
          </cell>
          <cell r="BS410" t="str">
            <v>Female</v>
          </cell>
          <cell r="BT410" t="str">
            <v/>
          </cell>
          <cell r="BU410">
            <v>0</v>
          </cell>
          <cell r="BV410">
            <v>0</v>
          </cell>
          <cell r="BW410">
            <v>100000</v>
          </cell>
        </row>
        <row r="411">
          <cell r="C411" t="str">
            <v>C5432</v>
          </cell>
          <cell r="D411" t="str">
            <v>Phạm Thị Minh Hiền</v>
          </cell>
          <cell r="E411">
            <v>41327</v>
          </cell>
          <cell r="F411" t="str">
            <v>P5 - Semi HS Bag</v>
          </cell>
          <cell r="G411" t="str">
            <v>FACTORY B</v>
          </cell>
          <cell r="H411" t="str">
            <v>Semi machine operator</v>
          </cell>
          <cell r="I411" t="str">
            <v/>
          </cell>
          <cell r="J411" t="str">
            <v/>
          </cell>
          <cell r="K411">
            <v>5931000</v>
          </cell>
          <cell r="L411">
            <v>900000</v>
          </cell>
          <cell r="M411">
            <v>0</v>
          </cell>
          <cell r="N411">
            <v>0</v>
          </cell>
          <cell r="O411">
            <v>6831000</v>
          </cell>
          <cell r="P411">
            <v>24</v>
          </cell>
          <cell r="Q411">
            <v>6305538</v>
          </cell>
          <cell r="R411">
            <v>2</v>
          </cell>
          <cell r="S411">
            <v>525462</v>
          </cell>
          <cell r="T411">
            <v>0</v>
          </cell>
          <cell r="U411">
            <v>0</v>
          </cell>
          <cell r="V411">
            <v>262730.75</v>
          </cell>
          <cell r="W411">
            <v>0</v>
          </cell>
          <cell r="X411">
            <v>0</v>
          </cell>
          <cell r="Y411">
            <v>6831000</v>
          </cell>
          <cell r="Z411">
            <v>0</v>
          </cell>
          <cell r="AA411">
            <v>0</v>
          </cell>
          <cell r="AB411">
            <v>200000</v>
          </cell>
          <cell r="AC411">
            <v>0</v>
          </cell>
          <cell r="AD411">
            <v>200000</v>
          </cell>
          <cell r="AE411">
            <v>500000</v>
          </cell>
          <cell r="AF411">
            <v>0</v>
          </cell>
          <cell r="AG411">
            <v>400000</v>
          </cell>
          <cell r="AH411">
            <v>146375</v>
          </cell>
          <cell r="AI411">
            <v>0</v>
          </cell>
          <cell r="AJ411">
            <v>0</v>
          </cell>
          <cell r="AK411">
            <v>6831000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49262.015625</v>
          </cell>
          <cell r="AQ411">
            <v>8126637.015625</v>
          </cell>
          <cell r="AR411">
            <v>24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1182288</v>
          </cell>
          <cell r="AY411">
            <v>9308925.015625</v>
          </cell>
          <cell r="AZ411">
            <v>717255</v>
          </cell>
          <cell r="BA411">
            <v>44100</v>
          </cell>
          <cell r="BB411">
            <v>0</v>
          </cell>
          <cell r="BC411">
            <v>0</v>
          </cell>
          <cell r="BD411">
            <v>0</v>
          </cell>
          <cell r="BK411">
            <v>8547570</v>
          </cell>
          <cell r="BN411">
            <v>0</v>
          </cell>
          <cell r="BO411">
            <v>9014829.265625</v>
          </cell>
          <cell r="BP411">
            <v>-2702425.734375</v>
          </cell>
          <cell r="BQ411" t="str">
            <v>050041002007</v>
          </cell>
          <cell r="BR411" t="str">
            <v>Active</v>
          </cell>
          <cell r="BS411" t="str">
            <v>Female</v>
          </cell>
          <cell r="BT411" t="str">
            <v/>
          </cell>
          <cell r="BU411">
            <v>0</v>
          </cell>
          <cell r="BV411">
            <v>0</v>
          </cell>
          <cell r="BW411">
            <v>100000</v>
          </cell>
        </row>
        <row r="412">
          <cell r="C412" t="str">
            <v>C5433</v>
          </cell>
          <cell r="D412" t="str">
            <v>Trần Thị Trinh Tùy</v>
          </cell>
          <cell r="E412">
            <v>41327</v>
          </cell>
          <cell r="F412" t="str">
            <v>P5 - Semi HS Bag</v>
          </cell>
          <cell r="G412" t="str">
            <v>FACTORY B</v>
          </cell>
          <cell r="H412" t="str">
            <v>Semi machine operator</v>
          </cell>
          <cell r="I412" t="str">
            <v/>
          </cell>
          <cell r="J412" t="str">
            <v/>
          </cell>
          <cell r="K412">
            <v>5931000</v>
          </cell>
          <cell r="L412">
            <v>900000</v>
          </cell>
          <cell r="M412">
            <v>0</v>
          </cell>
          <cell r="N412">
            <v>0</v>
          </cell>
          <cell r="O412">
            <v>6831000</v>
          </cell>
          <cell r="P412">
            <v>24</v>
          </cell>
          <cell r="Q412">
            <v>6305538</v>
          </cell>
          <cell r="R412">
            <v>2</v>
          </cell>
          <cell r="S412">
            <v>525462</v>
          </cell>
          <cell r="T412">
            <v>0</v>
          </cell>
          <cell r="U412">
            <v>0</v>
          </cell>
          <cell r="V412">
            <v>262730.75</v>
          </cell>
          <cell r="W412">
            <v>0</v>
          </cell>
          <cell r="X412">
            <v>0</v>
          </cell>
          <cell r="Y412">
            <v>6831000</v>
          </cell>
          <cell r="Z412">
            <v>0</v>
          </cell>
          <cell r="AA412">
            <v>0</v>
          </cell>
          <cell r="AB412">
            <v>200000</v>
          </cell>
          <cell r="AC412">
            <v>0</v>
          </cell>
          <cell r="AD412">
            <v>200000</v>
          </cell>
          <cell r="AE412">
            <v>500000</v>
          </cell>
          <cell r="AF412">
            <v>0</v>
          </cell>
          <cell r="AG412">
            <v>400000</v>
          </cell>
          <cell r="AH412">
            <v>1028356</v>
          </cell>
          <cell r="AI412">
            <v>0</v>
          </cell>
          <cell r="AJ412">
            <v>0</v>
          </cell>
          <cell r="AK412">
            <v>6831000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49262.015625</v>
          </cell>
          <cell r="AQ412">
            <v>9008618.015625</v>
          </cell>
          <cell r="AR412">
            <v>24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1182288</v>
          </cell>
          <cell r="AY412">
            <v>10190906.015625</v>
          </cell>
          <cell r="AZ412">
            <v>717255</v>
          </cell>
          <cell r="BA412">
            <v>44100</v>
          </cell>
          <cell r="BB412">
            <v>0</v>
          </cell>
          <cell r="BC412">
            <v>0</v>
          </cell>
          <cell r="BD412">
            <v>0</v>
          </cell>
          <cell r="BK412">
            <v>9429551</v>
          </cell>
          <cell r="BN412">
            <v>0</v>
          </cell>
          <cell r="BO412">
            <v>9896810.265625</v>
          </cell>
          <cell r="BP412">
            <v>-1820444.734375</v>
          </cell>
          <cell r="BQ412" t="str">
            <v>050040932574</v>
          </cell>
          <cell r="BR412" t="str">
            <v>Active</v>
          </cell>
          <cell r="BS412" t="str">
            <v>Female</v>
          </cell>
          <cell r="BT412" t="str">
            <v/>
          </cell>
          <cell r="BU412">
            <v>0</v>
          </cell>
          <cell r="BV412">
            <v>0</v>
          </cell>
          <cell r="BW412">
            <v>100000</v>
          </cell>
        </row>
        <row r="413">
          <cell r="C413" t="str">
            <v>C7968</v>
          </cell>
          <cell r="D413" t="str">
            <v>Phạm Thị Phương Thảo</v>
          </cell>
          <cell r="E413">
            <v>43517</v>
          </cell>
          <cell r="F413" t="str">
            <v>P5 - Semi HS Bag</v>
          </cell>
          <cell r="G413" t="str">
            <v>FACTORY B</v>
          </cell>
          <cell r="H413" t="str">
            <v>Semi Machine operator</v>
          </cell>
          <cell r="I413" t="str">
            <v/>
          </cell>
          <cell r="J413" t="str">
            <v/>
          </cell>
          <cell r="K413">
            <v>5931000</v>
          </cell>
          <cell r="L413">
            <v>400000</v>
          </cell>
          <cell r="M413">
            <v>0</v>
          </cell>
          <cell r="N413">
            <v>0</v>
          </cell>
          <cell r="O413">
            <v>6331000</v>
          </cell>
          <cell r="P413">
            <v>17.600000000000001</v>
          </cell>
          <cell r="Q413">
            <v>4285600</v>
          </cell>
          <cell r="R413">
            <v>3</v>
          </cell>
          <cell r="S413">
            <v>730500</v>
          </cell>
          <cell r="T413">
            <v>5.3999999999999986</v>
          </cell>
          <cell r="U413">
            <v>1314900</v>
          </cell>
          <cell r="V413">
            <v>243499.99999999997</v>
          </cell>
          <cell r="W413">
            <v>0</v>
          </cell>
          <cell r="X413">
            <v>0</v>
          </cell>
          <cell r="Y413">
            <v>5016100</v>
          </cell>
          <cell r="Z413">
            <v>0</v>
          </cell>
          <cell r="AA413">
            <v>0</v>
          </cell>
          <cell r="AB413">
            <v>200000</v>
          </cell>
          <cell r="AC413">
            <v>0</v>
          </cell>
          <cell r="AD413">
            <v>200000</v>
          </cell>
          <cell r="AE413">
            <v>0</v>
          </cell>
          <cell r="AF413">
            <v>0</v>
          </cell>
          <cell r="AG413">
            <v>0</v>
          </cell>
          <cell r="AH413">
            <v>296011</v>
          </cell>
          <cell r="AI413">
            <v>0</v>
          </cell>
          <cell r="AJ413">
            <v>0</v>
          </cell>
          <cell r="AK413">
            <v>6331000</v>
          </cell>
          <cell r="AL413">
            <v>100000</v>
          </cell>
          <cell r="AM413">
            <v>0</v>
          </cell>
          <cell r="AN413">
            <v>0</v>
          </cell>
          <cell r="AO413">
            <v>0</v>
          </cell>
          <cell r="AP413">
            <v>45656.249999999993</v>
          </cell>
          <cell r="AQ413">
            <v>5657767.25</v>
          </cell>
          <cell r="AR413">
            <v>16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730500</v>
          </cell>
          <cell r="AY413">
            <v>6388267.25</v>
          </cell>
          <cell r="AZ413">
            <v>664755</v>
          </cell>
          <cell r="BA413">
            <v>44100</v>
          </cell>
          <cell r="BB413">
            <v>0</v>
          </cell>
          <cell r="BC413">
            <v>0</v>
          </cell>
          <cell r="BD413">
            <v>0</v>
          </cell>
          <cell r="BK413">
            <v>5679412</v>
          </cell>
          <cell r="BN413">
            <v>0</v>
          </cell>
          <cell r="BO413">
            <v>6244767.25</v>
          </cell>
          <cell r="BP413">
            <v>-5419987.75</v>
          </cell>
          <cell r="BQ413" t="str">
            <v>050060848227</v>
          </cell>
          <cell r="BR413" t="str">
            <v>Active</v>
          </cell>
          <cell r="BS413" t="str">
            <v>Female</v>
          </cell>
          <cell r="BT413" t="str">
            <v/>
          </cell>
          <cell r="BU413">
            <v>0</v>
          </cell>
          <cell r="BV413">
            <v>0</v>
          </cell>
          <cell r="BW413">
            <v>100000</v>
          </cell>
        </row>
        <row r="414">
          <cell r="C414" t="str">
            <v>C9333</v>
          </cell>
          <cell r="D414" t="str">
            <v>Lê Thị Thêm</v>
          </cell>
          <cell r="E414">
            <v>42826</v>
          </cell>
          <cell r="F414" t="str">
            <v>P5 - Semi HS Bag</v>
          </cell>
          <cell r="G414" t="str">
            <v>FACTORY B</v>
          </cell>
          <cell r="H414" t="str">
            <v>Semi machine operator</v>
          </cell>
          <cell r="I414" t="str">
            <v/>
          </cell>
          <cell r="J414" t="str">
            <v/>
          </cell>
          <cell r="K414">
            <v>5931000</v>
          </cell>
          <cell r="L414">
            <v>400000</v>
          </cell>
          <cell r="M414">
            <v>0</v>
          </cell>
          <cell r="N414">
            <v>0</v>
          </cell>
          <cell r="O414">
            <v>6331000</v>
          </cell>
          <cell r="P414">
            <v>23.6</v>
          </cell>
          <cell r="Q414">
            <v>5746600</v>
          </cell>
          <cell r="R414">
            <v>2</v>
          </cell>
          <cell r="S414">
            <v>487000</v>
          </cell>
          <cell r="T414">
            <v>0.39999999999999858</v>
          </cell>
          <cell r="U414">
            <v>97400</v>
          </cell>
          <cell r="V414">
            <v>243499.99999999997</v>
          </cell>
          <cell r="W414">
            <v>0</v>
          </cell>
          <cell r="X414">
            <v>0</v>
          </cell>
          <cell r="Y414">
            <v>6233600</v>
          </cell>
          <cell r="Z414">
            <v>0</v>
          </cell>
          <cell r="AA414">
            <v>0</v>
          </cell>
          <cell r="AB414">
            <v>200000</v>
          </cell>
          <cell r="AC414">
            <v>0</v>
          </cell>
          <cell r="AD414">
            <v>200000</v>
          </cell>
          <cell r="AE414">
            <v>500000</v>
          </cell>
          <cell r="AF414">
            <v>0</v>
          </cell>
          <cell r="AG414">
            <v>300000</v>
          </cell>
          <cell r="AH414">
            <v>319644</v>
          </cell>
          <cell r="AI414">
            <v>0</v>
          </cell>
          <cell r="AJ414">
            <v>0</v>
          </cell>
          <cell r="AK414">
            <v>6731000</v>
          </cell>
          <cell r="AL414">
            <v>200000</v>
          </cell>
          <cell r="AM414">
            <v>0</v>
          </cell>
          <cell r="AN414">
            <v>0</v>
          </cell>
          <cell r="AO414">
            <v>0</v>
          </cell>
          <cell r="AP414">
            <v>45656.249999999993</v>
          </cell>
          <cell r="AQ414">
            <v>7798900.25</v>
          </cell>
          <cell r="AR414">
            <v>24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1095750</v>
          </cell>
          <cell r="AY414">
            <v>8894650.25</v>
          </cell>
          <cell r="AZ414">
            <v>664755</v>
          </cell>
          <cell r="BA414">
            <v>44100</v>
          </cell>
          <cell r="BB414">
            <v>0</v>
          </cell>
          <cell r="BC414">
            <v>0</v>
          </cell>
          <cell r="BD414">
            <v>0</v>
          </cell>
          <cell r="BK414">
            <v>8185795</v>
          </cell>
          <cell r="BN414">
            <v>0</v>
          </cell>
          <cell r="BO414">
            <v>8629400.25</v>
          </cell>
          <cell r="BP414">
            <v>-3035354.75</v>
          </cell>
          <cell r="BQ414" t="str">
            <v>050073841523</v>
          </cell>
          <cell r="BR414" t="str">
            <v>Active</v>
          </cell>
          <cell r="BS414" t="str">
            <v>Female</v>
          </cell>
          <cell r="BT414" t="str">
            <v/>
          </cell>
          <cell r="BU414">
            <v>0</v>
          </cell>
          <cell r="BV414">
            <v>0</v>
          </cell>
          <cell r="BW414">
            <v>100000</v>
          </cell>
        </row>
        <row r="415">
          <cell r="C415" t="str">
            <v>C11871</v>
          </cell>
          <cell r="D415" t="str">
            <v>Lê Thị Thanh Giàu</v>
          </cell>
          <cell r="E415">
            <v>43874</v>
          </cell>
          <cell r="F415" t="str">
            <v>P5 - Semi HS Box</v>
          </cell>
          <cell r="G415" t="str">
            <v>FACTORY B</v>
          </cell>
          <cell r="H415" t="str">
            <v>Semi Machine sub-operator</v>
          </cell>
          <cell r="I415" t="str">
            <v/>
          </cell>
          <cell r="J415" t="str">
            <v/>
          </cell>
          <cell r="K415">
            <v>5931000</v>
          </cell>
          <cell r="L415">
            <v>400000</v>
          </cell>
          <cell r="M415">
            <v>0</v>
          </cell>
          <cell r="N415">
            <v>0</v>
          </cell>
          <cell r="O415">
            <v>6331000</v>
          </cell>
          <cell r="P415">
            <v>22.8</v>
          </cell>
          <cell r="Q415">
            <v>5551800</v>
          </cell>
          <cell r="R415">
            <v>3</v>
          </cell>
          <cell r="S415">
            <v>730500</v>
          </cell>
          <cell r="T415">
            <v>0.19999999999999929</v>
          </cell>
          <cell r="U415">
            <v>48700</v>
          </cell>
          <cell r="V415">
            <v>243500</v>
          </cell>
          <cell r="W415">
            <v>0</v>
          </cell>
          <cell r="X415">
            <v>0</v>
          </cell>
          <cell r="Y415">
            <v>6282300</v>
          </cell>
          <cell r="Z415">
            <v>0</v>
          </cell>
          <cell r="AA415">
            <v>0</v>
          </cell>
          <cell r="AB415">
            <v>200000</v>
          </cell>
          <cell r="AC415">
            <v>0</v>
          </cell>
          <cell r="AD415">
            <v>200000</v>
          </cell>
          <cell r="AE415">
            <v>500000</v>
          </cell>
          <cell r="AF415">
            <v>0</v>
          </cell>
          <cell r="AG415">
            <v>400000</v>
          </cell>
          <cell r="AH415">
            <v>431770</v>
          </cell>
          <cell r="AI415">
            <v>0</v>
          </cell>
          <cell r="AJ415">
            <v>0</v>
          </cell>
          <cell r="AK415">
            <v>6331000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45656.25</v>
          </cell>
          <cell r="AQ415">
            <v>7859726.25</v>
          </cell>
          <cell r="AR415">
            <v>16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730500</v>
          </cell>
          <cell r="AY415">
            <v>8590226.25</v>
          </cell>
          <cell r="AZ415">
            <v>664755</v>
          </cell>
          <cell r="BA415">
            <v>44100</v>
          </cell>
          <cell r="BB415">
            <v>0</v>
          </cell>
          <cell r="BC415">
            <v>0</v>
          </cell>
          <cell r="BD415">
            <v>0</v>
          </cell>
          <cell r="BK415">
            <v>7881371</v>
          </cell>
          <cell r="BN415">
            <v>0</v>
          </cell>
          <cell r="BO415">
            <v>8346726.25</v>
          </cell>
          <cell r="BP415">
            <v>-3318028.75</v>
          </cell>
          <cell r="BQ415" t="str">
            <v>050117707560</v>
          </cell>
          <cell r="BR415" t="str">
            <v>Active</v>
          </cell>
          <cell r="BS415" t="str">
            <v>Female</v>
          </cell>
          <cell r="BT415" t="str">
            <v/>
          </cell>
          <cell r="BU415">
            <v>0</v>
          </cell>
          <cell r="BV415">
            <v>0</v>
          </cell>
          <cell r="BW415">
            <v>0</v>
          </cell>
        </row>
        <row r="416">
          <cell r="C416" t="str">
            <v>C13251</v>
          </cell>
          <cell r="D416" t="str">
            <v>Nguyễn Thị Thu Trang</v>
          </cell>
          <cell r="E416">
            <v>44252</v>
          </cell>
          <cell r="F416" t="str">
            <v>P5 - Semi HS Box</v>
          </cell>
          <cell r="G416" t="str">
            <v>FACTORY B</v>
          </cell>
          <cell r="H416" t="str">
            <v>Semi Machine operator</v>
          </cell>
          <cell r="I416" t="str">
            <v/>
          </cell>
          <cell r="J416" t="str">
            <v/>
          </cell>
          <cell r="K416">
            <v>5931000</v>
          </cell>
          <cell r="L416">
            <v>400000</v>
          </cell>
          <cell r="M416">
            <v>0</v>
          </cell>
          <cell r="N416">
            <v>0</v>
          </cell>
          <cell r="O416">
            <v>6331000</v>
          </cell>
          <cell r="P416">
            <v>22.4</v>
          </cell>
          <cell r="Q416">
            <v>5454400</v>
          </cell>
          <cell r="R416">
            <v>3</v>
          </cell>
          <cell r="S416">
            <v>730500</v>
          </cell>
          <cell r="T416">
            <v>0.60000000000000142</v>
          </cell>
          <cell r="U416">
            <v>146100</v>
          </cell>
          <cell r="V416">
            <v>243500.00000000003</v>
          </cell>
          <cell r="W416">
            <v>0</v>
          </cell>
          <cell r="X416">
            <v>0</v>
          </cell>
          <cell r="Y416">
            <v>6184900</v>
          </cell>
          <cell r="Z416">
            <v>0</v>
          </cell>
          <cell r="AA416">
            <v>0</v>
          </cell>
          <cell r="AB416">
            <v>200000</v>
          </cell>
          <cell r="AC416">
            <v>0</v>
          </cell>
          <cell r="AD416">
            <v>200000</v>
          </cell>
          <cell r="AE416">
            <v>0</v>
          </cell>
          <cell r="AF416">
            <v>0</v>
          </cell>
          <cell r="AG416">
            <v>400000</v>
          </cell>
          <cell r="AH416">
            <v>552171</v>
          </cell>
          <cell r="AI416">
            <v>0</v>
          </cell>
          <cell r="AJ416">
            <v>0</v>
          </cell>
          <cell r="AK416">
            <v>6331000</v>
          </cell>
          <cell r="AL416">
            <v>100000</v>
          </cell>
          <cell r="AM416">
            <v>0</v>
          </cell>
          <cell r="AN416">
            <v>0</v>
          </cell>
          <cell r="AO416">
            <v>0</v>
          </cell>
          <cell r="AP416">
            <v>45656.250000000007</v>
          </cell>
          <cell r="AQ416">
            <v>7482727.25</v>
          </cell>
          <cell r="AR416">
            <v>20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913125</v>
          </cell>
          <cell r="AY416">
            <v>8395852.25</v>
          </cell>
          <cell r="AZ416">
            <v>664755</v>
          </cell>
          <cell r="BA416">
            <v>44100</v>
          </cell>
          <cell r="BB416">
            <v>0</v>
          </cell>
          <cell r="BC416">
            <v>0</v>
          </cell>
          <cell r="BD416">
            <v>0</v>
          </cell>
          <cell r="BK416">
            <v>7686997</v>
          </cell>
          <cell r="BN416">
            <v>0</v>
          </cell>
          <cell r="BO416">
            <v>8491477.25</v>
          </cell>
          <cell r="BP416">
            <v>-3173277.75</v>
          </cell>
          <cell r="BQ416" t="str">
            <v>050106514078</v>
          </cell>
          <cell r="BR416" t="str">
            <v>Active</v>
          </cell>
          <cell r="BS416" t="str">
            <v>Female</v>
          </cell>
          <cell r="BT416" t="str">
            <v/>
          </cell>
          <cell r="BU416">
            <v>0</v>
          </cell>
          <cell r="BV416">
            <v>0</v>
          </cell>
          <cell r="BW416">
            <v>400000</v>
          </cell>
        </row>
        <row r="417">
          <cell r="C417" t="str">
            <v>C13274</v>
          </cell>
          <cell r="D417" t="str">
            <v>Lê Thị Trang</v>
          </cell>
          <cell r="E417">
            <v>44252</v>
          </cell>
          <cell r="F417" t="str">
            <v>P5 - Semi HS Box</v>
          </cell>
          <cell r="G417" t="str">
            <v>FACTORY B</v>
          </cell>
          <cell r="H417" t="str">
            <v>Semi machine operator</v>
          </cell>
          <cell r="I417" t="str">
            <v/>
          </cell>
          <cell r="J417" t="str">
            <v/>
          </cell>
          <cell r="K417">
            <v>5931000</v>
          </cell>
          <cell r="L417">
            <v>900000</v>
          </cell>
          <cell r="M417">
            <v>0</v>
          </cell>
          <cell r="N417">
            <v>0</v>
          </cell>
          <cell r="O417">
            <v>6831000</v>
          </cell>
          <cell r="P417">
            <v>23.9</v>
          </cell>
          <cell r="Q417">
            <v>6279265</v>
          </cell>
          <cell r="R417">
            <v>2</v>
          </cell>
          <cell r="S417">
            <v>525462</v>
          </cell>
          <cell r="T417">
            <v>0.10000000000000142</v>
          </cell>
          <cell r="U417">
            <v>26273</v>
          </cell>
          <cell r="V417">
            <v>262730.75313807535</v>
          </cell>
          <cell r="W417">
            <v>0</v>
          </cell>
          <cell r="X417">
            <v>0</v>
          </cell>
          <cell r="Y417">
            <v>6804727</v>
          </cell>
          <cell r="Z417">
            <v>0</v>
          </cell>
          <cell r="AA417">
            <v>0</v>
          </cell>
          <cell r="AB417">
            <v>200000</v>
          </cell>
          <cell r="AC417">
            <v>0</v>
          </cell>
          <cell r="AD417">
            <v>200000</v>
          </cell>
          <cell r="AE417">
            <v>500000</v>
          </cell>
          <cell r="AF417">
            <v>0</v>
          </cell>
          <cell r="AG417">
            <v>400000</v>
          </cell>
          <cell r="AH417">
            <v>593554</v>
          </cell>
          <cell r="AI417">
            <v>0</v>
          </cell>
          <cell r="AJ417">
            <v>0</v>
          </cell>
          <cell r="AK417">
            <v>6747667</v>
          </cell>
          <cell r="AL417">
            <v>100000</v>
          </cell>
          <cell r="AM417">
            <v>0</v>
          </cell>
          <cell r="AN417">
            <v>0</v>
          </cell>
          <cell r="AO417">
            <v>0</v>
          </cell>
          <cell r="AP417">
            <v>49262.016213389128</v>
          </cell>
          <cell r="AQ417">
            <v>8647543.0162133891</v>
          </cell>
          <cell r="AR417">
            <v>16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788192</v>
          </cell>
          <cell r="AY417">
            <v>9435735.0162133891</v>
          </cell>
          <cell r="AZ417">
            <v>717255</v>
          </cell>
          <cell r="BA417">
            <v>44100</v>
          </cell>
          <cell r="BB417">
            <v>0</v>
          </cell>
          <cell r="BC417">
            <v>0</v>
          </cell>
          <cell r="BD417">
            <v>0</v>
          </cell>
          <cell r="BK417">
            <v>8674380</v>
          </cell>
          <cell r="BN417">
            <v>0</v>
          </cell>
          <cell r="BO417">
            <v>9273004.5224895403</v>
          </cell>
          <cell r="BP417">
            <v>-2444250.4775104597</v>
          </cell>
          <cell r="BQ417" t="str">
            <v>050126082654</v>
          </cell>
          <cell r="BR417" t="str">
            <v>Active</v>
          </cell>
          <cell r="BS417" t="str">
            <v>Female</v>
          </cell>
          <cell r="BT417" t="str">
            <v/>
          </cell>
          <cell r="BU417">
            <v>0</v>
          </cell>
          <cell r="BV417">
            <v>0</v>
          </cell>
          <cell r="BW417">
            <v>100000</v>
          </cell>
        </row>
        <row r="418">
          <cell r="C418" t="str">
            <v>C13357</v>
          </cell>
          <cell r="D418" t="str">
            <v>Trần Thị Thúy Quyên</v>
          </cell>
          <cell r="E418">
            <v>44257</v>
          </cell>
          <cell r="F418" t="str">
            <v>P5 - Semi HS Box</v>
          </cell>
          <cell r="G418" t="str">
            <v>FACTORY B</v>
          </cell>
          <cell r="H418" t="str">
            <v>Semi Machine sub-operator</v>
          </cell>
          <cell r="I418" t="str">
            <v/>
          </cell>
          <cell r="J418" t="str">
            <v/>
          </cell>
          <cell r="K418">
            <v>5931000</v>
          </cell>
          <cell r="L418">
            <v>400000</v>
          </cell>
          <cell r="M418">
            <v>0</v>
          </cell>
          <cell r="N418">
            <v>0</v>
          </cell>
          <cell r="O418">
            <v>6331000</v>
          </cell>
          <cell r="P418">
            <v>23.8</v>
          </cell>
          <cell r="Q418">
            <v>5795300</v>
          </cell>
          <cell r="R418">
            <v>2</v>
          </cell>
          <cell r="S418">
            <v>487000</v>
          </cell>
          <cell r="T418">
            <v>0.19999999999999929</v>
          </cell>
          <cell r="U418">
            <v>48700</v>
          </cell>
          <cell r="V418">
            <v>243500</v>
          </cell>
          <cell r="W418">
            <v>0</v>
          </cell>
          <cell r="X418">
            <v>0</v>
          </cell>
          <cell r="Y418">
            <v>6282300</v>
          </cell>
          <cell r="Z418">
            <v>0</v>
          </cell>
          <cell r="AA418">
            <v>0</v>
          </cell>
          <cell r="AB418">
            <v>200000</v>
          </cell>
          <cell r="AC418">
            <v>0</v>
          </cell>
          <cell r="AD418">
            <v>200000</v>
          </cell>
          <cell r="AE418">
            <v>500000</v>
          </cell>
          <cell r="AF418">
            <v>0</v>
          </cell>
          <cell r="AG418">
            <v>400000</v>
          </cell>
          <cell r="AH418">
            <v>512551</v>
          </cell>
          <cell r="AI418">
            <v>0</v>
          </cell>
          <cell r="AJ418">
            <v>0</v>
          </cell>
          <cell r="AK418">
            <v>6331000</v>
          </cell>
          <cell r="AL418">
            <v>100000</v>
          </cell>
          <cell r="AM418">
            <v>0</v>
          </cell>
          <cell r="AN418">
            <v>0</v>
          </cell>
          <cell r="AO418">
            <v>0</v>
          </cell>
          <cell r="AP418">
            <v>45656.25</v>
          </cell>
          <cell r="AQ418">
            <v>8040507.25</v>
          </cell>
          <cell r="AR418">
            <v>20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913125</v>
          </cell>
          <cell r="AY418">
            <v>8953632.25</v>
          </cell>
          <cell r="AZ418">
            <v>664755</v>
          </cell>
          <cell r="BA418">
            <v>44100</v>
          </cell>
          <cell r="BB418">
            <v>0</v>
          </cell>
          <cell r="BC418">
            <v>0</v>
          </cell>
          <cell r="BD418">
            <v>0</v>
          </cell>
          <cell r="BK418">
            <v>8244777</v>
          </cell>
          <cell r="BN418">
            <v>0</v>
          </cell>
          <cell r="BO418">
            <v>8749257.25</v>
          </cell>
          <cell r="BP418">
            <v>-2915497.75</v>
          </cell>
          <cell r="BQ418" t="str">
            <v>050126544380</v>
          </cell>
          <cell r="BR418" t="str">
            <v>Active</v>
          </cell>
          <cell r="BS418" t="str">
            <v>Female</v>
          </cell>
          <cell r="BT418" t="str">
            <v/>
          </cell>
          <cell r="BU418">
            <v>0</v>
          </cell>
          <cell r="BV418">
            <v>0</v>
          </cell>
          <cell r="BW418">
            <v>100000</v>
          </cell>
        </row>
        <row r="419">
          <cell r="C419" t="str">
            <v>C13909</v>
          </cell>
          <cell r="D419" t="str">
            <v>Dư Thị Nhung</v>
          </cell>
          <cell r="E419">
            <v>44300</v>
          </cell>
          <cell r="F419" t="str">
            <v>P5 - Semi HS Box</v>
          </cell>
          <cell r="G419" t="str">
            <v>FACTORY B</v>
          </cell>
          <cell r="H419" t="str">
            <v>Semi Machine sub-operator</v>
          </cell>
          <cell r="I419" t="str">
            <v/>
          </cell>
          <cell r="J419" t="str">
            <v/>
          </cell>
          <cell r="K419">
            <v>5931000</v>
          </cell>
          <cell r="L419">
            <v>400000</v>
          </cell>
          <cell r="M419">
            <v>0</v>
          </cell>
          <cell r="N419">
            <v>0</v>
          </cell>
          <cell r="O419">
            <v>6331000</v>
          </cell>
          <cell r="P419">
            <v>24</v>
          </cell>
          <cell r="Q419">
            <v>5844000</v>
          </cell>
          <cell r="R419">
            <v>2</v>
          </cell>
          <cell r="S419">
            <v>487000</v>
          </cell>
          <cell r="T419">
            <v>0</v>
          </cell>
          <cell r="U419">
            <v>0</v>
          </cell>
          <cell r="V419">
            <v>243500</v>
          </cell>
          <cell r="W419">
            <v>0</v>
          </cell>
          <cell r="X419">
            <v>0</v>
          </cell>
          <cell r="Y419">
            <v>6331000</v>
          </cell>
          <cell r="Z419">
            <v>0</v>
          </cell>
          <cell r="AA419">
            <v>0</v>
          </cell>
          <cell r="AB419">
            <v>200000</v>
          </cell>
          <cell r="AC419">
            <v>0</v>
          </cell>
          <cell r="AD419">
            <v>200000</v>
          </cell>
          <cell r="AE419">
            <v>500000</v>
          </cell>
          <cell r="AF419">
            <v>0</v>
          </cell>
          <cell r="AG419">
            <v>400000</v>
          </cell>
          <cell r="AH419">
            <v>405898</v>
          </cell>
          <cell r="AI419">
            <v>0</v>
          </cell>
          <cell r="AJ419">
            <v>0</v>
          </cell>
          <cell r="AK419">
            <v>6331000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45656.25</v>
          </cell>
          <cell r="AQ419">
            <v>7882554.25</v>
          </cell>
          <cell r="AR419">
            <v>24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1095750</v>
          </cell>
          <cell r="AY419">
            <v>8978304.25</v>
          </cell>
          <cell r="AZ419">
            <v>664755</v>
          </cell>
          <cell r="BA419">
            <v>44100</v>
          </cell>
          <cell r="BB419">
            <v>0</v>
          </cell>
          <cell r="BC419">
            <v>0</v>
          </cell>
          <cell r="BD419">
            <v>0</v>
          </cell>
          <cell r="BK419">
            <v>8269449</v>
          </cell>
          <cell r="BN419">
            <v>0</v>
          </cell>
          <cell r="BO419">
            <v>8713054.25</v>
          </cell>
          <cell r="BP419">
            <v>-2951700.75</v>
          </cell>
          <cell r="BQ419" t="str">
            <v>050128517410</v>
          </cell>
          <cell r="BR419" t="str">
            <v>Active</v>
          </cell>
          <cell r="BS419" t="str">
            <v>Female</v>
          </cell>
          <cell r="BT419" t="str">
            <v/>
          </cell>
          <cell r="BU419">
            <v>0</v>
          </cell>
          <cell r="BV419">
            <v>0</v>
          </cell>
          <cell r="BW419">
            <v>100000</v>
          </cell>
        </row>
        <row r="420">
          <cell r="C420" t="str">
            <v>C15826</v>
          </cell>
          <cell r="D420" t="str">
            <v>Lê Thị Ngọc Thảo</v>
          </cell>
          <cell r="E420">
            <v>45391</v>
          </cell>
          <cell r="F420" t="str">
            <v>P5 - Semi HS Box</v>
          </cell>
          <cell r="G420" t="str">
            <v>FACTORY B</v>
          </cell>
          <cell r="H420" t="str">
            <v>Semi Machine sub-operator</v>
          </cell>
          <cell r="I420" t="str">
            <v/>
          </cell>
          <cell r="J420" t="str">
            <v/>
          </cell>
          <cell r="K420">
            <v>5538000</v>
          </cell>
          <cell r="L420">
            <v>200000</v>
          </cell>
          <cell r="M420">
            <v>0</v>
          </cell>
          <cell r="N420">
            <v>0</v>
          </cell>
          <cell r="O420">
            <v>5738000</v>
          </cell>
          <cell r="P420">
            <v>22.6</v>
          </cell>
          <cell r="Q420">
            <v>4987646</v>
          </cell>
          <cell r="R420">
            <v>3</v>
          </cell>
          <cell r="S420">
            <v>662077</v>
          </cell>
          <cell r="T420">
            <v>0.39999999999999858</v>
          </cell>
          <cell r="U420">
            <v>88277</v>
          </cell>
          <cell r="V420">
            <v>220692.30088495574</v>
          </cell>
          <cell r="W420">
            <v>0</v>
          </cell>
          <cell r="X420">
            <v>0</v>
          </cell>
          <cell r="Y420">
            <v>5649723</v>
          </cell>
          <cell r="Z420">
            <v>0</v>
          </cell>
          <cell r="AA420">
            <v>0</v>
          </cell>
          <cell r="AB420">
            <v>200000</v>
          </cell>
          <cell r="AC420">
            <v>0</v>
          </cell>
          <cell r="AD420">
            <v>200000</v>
          </cell>
          <cell r="AE420">
            <v>500000</v>
          </cell>
          <cell r="AF420">
            <v>0</v>
          </cell>
          <cell r="AG420">
            <v>400000</v>
          </cell>
          <cell r="AH420">
            <v>543571</v>
          </cell>
          <cell r="AI420">
            <v>0</v>
          </cell>
          <cell r="AJ420">
            <v>0</v>
          </cell>
          <cell r="AK420">
            <v>5518000</v>
          </cell>
          <cell r="AL420">
            <v>100000</v>
          </cell>
          <cell r="AM420">
            <v>0</v>
          </cell>
          <cell r="AN420">
            <v>0</v>
          </cell>
          <cell r="AO420">
            <v>0</v>
          </cell>
          <cell r="AP420">
            <v>41379.806415929197</v>
          </cell>
          <cell r="AQ420">
            <v>7434673.8064159295</v>
          </cell>
          <cell r="AR420">
            <v>16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662077</v>
          </cell>
          <cell r="AY420">
            <v>8096750.8064159295</v>
          </cell>
          <cell r="AZ420">
            <v>602490</v>
          </cell>
          <cell r="BA420">
            <v>44100</v>
          </cell>
          <cell r="BB420">
            <v>0</v>
          </cell>
          <cell r="BC420">
            <v>0</v>
          </cell>
          <cell r="BD420">
            <v>0</v>
          </cell>
          <cell r="BK420">
            <v>7450161</v>
          </cell>
          <cell r="BN420">
            <v>0</v>
          </cell>
          <cell r="BO420">
            <v>7976058.4081858406</v>
          </cell>
          <cell r="BP420">
            <v>-3626431.5918141594</v>
          </cell>
          <cell r="BQ420" t="str">
            <v>050128086053</v>
          </cell>
          <cell r="BR420" t="str">
            <v>Active</v>
          </cell>
          <cell r="BS420" t="str">
            <v>Female</v>
          </cell>
          <cell r="BT420" t="str">
            <v/>
          </cell>
          <cell r="BU420">
            <v>0</v>
          </cell>
          <cell r="BV420">
            <v>0</v>
          </cell>
          <cell r="BW420">
            <v>100000</v>
          </cell>
        </row>
        <row r="421">
          <cell r="C421" t="str">
            <v>C15829</v>
          </cell>
          <cell r="D421" t="str">
            <v>Đặng Thị ALyNa</v>
          </cell>
          <cell r="E421">
            <v>45391</v>
          </cell>
          <cell r="F421" t="str">
            <v>P5 - Semi HS Box</v>
          </cell>
          <cell r="G421" t="str">
            <v>FACTORY B</v>
          </cell>
          <cell r="H421" t="str">
            <v>Semi Machine sub-operator</v>
          </cell>
          <cell r="I421" t="str">
            <v/>
          </cell>
          <cell r="J421" t="str">
            <v/>
          </cell>
          <cell r="K421">
            <v>5538000</v>
          </cell>
          <cell r="L421">
            <v>200000</v>
          </cell>
          <cell r="M421">
            <v>0</v>
          </cell>
          <cell r="N421">
            <v>0</v>
          </cell>
          <cell r="O421">
            <v>5738000</v>
          </cell>
          <cell r="P421">
            <v>24</v>
          </cell>
          <cell r="Q421">
            <v>5296615</v>
          </cell>
          <cell r="R421">
            <v>2</v>
          </cell>
          <cell r="S421">
            <v>441385</v>
          </cell>
          <cell r="T421">
            <v>0</v>
          </cell>
          <cell r="U421">
            <v>0</v>
          </cell>
          <cell r="V421">
            <v>220692.29166666666</v>
          </cell>
          <cell r="W421">
            <v>0</v>
          </cell>
          <cell r="X421">
            <v>0</v>
          </cell>
          <cell r="Y421">
            <v>5738000</v>
          </cell>
          <cell r="Z421">
            <v>0</v>
          </cell>
          <cell r="AA421">
            <v>0</v>
          </cell>
          <cell r="AB421">
            <v>200000</v>
          </cell>
          <cell r="AC421">
            <v>0</v>
          </cell>
          <cell r="AD421">
            <v>200000</v>
          </cell>
          <cell r="AE421">
            <v>500000</v>
          </cell>
          <cell r="AF421">
            <v>0</v>
          </cell>
          <cell r="AG421">
            <v>300000</v>
          </cell>
          <cell r="AH421">
            <v>397152</v>
          </cell>
          <cell r="AI421">
            <v>0</v>
          </cell>
          <cell r="AJ421">
            <v>0</v>
          </cell>
          <cell r="AK421">
            <v>5518000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41379.8046875</v>
          </cell>
          <cell r="AQ421">
            <v>7176531.8046875</v>
          </cell>
          <cell r="AR421">
            <v>20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827596</v>
          </cell>
          <cell r="AY421">
            <v>8004127.8046875</v>
          </cell>
          <cell r="AZ421">
            <v>602490</v>
          </cell>
          <cell r="BA421">
            <v>44100</v>
          </cell>
          <cell r="BB421">
            <v>0</v>
          </cell>
          <cell r="BC421">
            <v>0</v>
          </cell>
          <cell r="BD421">
            <v>0</v>
          </cell>
          <cell r="BK421">
            <v>7357538</v>
          </cell>
          <cell r="BN421">
            <v>0</v>
          </cell>
          <cell r="BO421">
            <v>7828262.533854167</v>
          </cell>
          <cell r="BP421">
            <v>-3774227.466145833</v>
          </cell>
          <cell r="BQ421" t="str">
            <v>050143585112</v>
          </cell>
          <cell r="BR421" t="str">
            <v>Active</v>
          </cell>
          <cell r="BS421" t="str">
            <v>Female</v>
          </cell>
          <cell r="BT421" t="str">
            <v/>
          </cell>
          <cell r="BU421">
            <v>0</v>
          </cell>
          <cell r="BV421">
            <v>0</v>
          </cell>
          <cell r="BW421">
            <v>100000</v>
          </cell>
        </row>
        <row r="422">
          <cell r="C422" t="str">
            <v>C15994</v>
          </cell>
          <cell r="D422" t="str">
            <v>Nguyễn Thị Thanh Hiên</v>
          </cell>
          <cell r="E422">
            <v>45458</v>
          </cell>
          <cell r="F422" t="str">
            <v>P5 - Semi HS Box</v>
          </cell>
          <cell r="G422" t="str">
            <v>FACTORY B</v>
          </cell>
          <cell r="H422" t="str">
            <v>Semi Machine operator</v>
          </cell>
          <cell r="I422" t="str">
            <v/>
          </cell>
          <cell r="J422" t="str">
            <v/>
          </cell>
          <cell r="K422">
            <v>5274000</v>
          </cell>
          <cell r="L422">
            <v>400000</v>
          </cell>
          <cell r="M422">
            <v>0</v>
          </cell>
          <cell r="N422">
            <v>0</v>
          </cell>
          <cell r="O422">
            <v>5674000</v>
          </cell>
          <cell r="P422">
            <v>22.5</v>
          </cell>
          <cell r="Q422">
            <v>4910192</v>
          </cell>
          <cell r="R422">
            <v>3</v>
          </cell>
          <cell r="S422">
            <v>654692</v>
          </cell>
          <cell r="T422">
            <v>0.5</v>
          </cell>
          <cell r="U422">
            <v>109115</v>
          </cell>
          <cell r="V422">
            <v>218230.75555555554</v>
          </cell>
          <cell r="W422">
            <v>0</v>
          </cell>
          <cell r="X422">
            <v>0</v>
          </cell>
          <cell r="Y422">
            <v>5564884</v>
          </cell>
          <cell r="Z422">
            <v>0</v>
          </cell>
          <cell r="AA422">
            <v>0</v>
          </cell>
          <cell r="AB422">
            <v>200000</v>
          </cell>
          <cell r="AC422">
            <v>0</v>
          </cell>
          <cell r="AD422">
            <v>200000</v>
          </cell>
          <cell r="AE422">
            <v>500000</v>
          </cell>
          <cell r="AF422">
            <v>0</v>
          </cell>
          <cell r="AG422">
            <v>400000</v>
          </cell>
          <cell r="AH422">
            <v>475523</v>
          </cell>
          <cell r="AI422">
            <v>0</v>
          </cell>
          <cell r="AJ422">
            <v>0</v>
          </cell>
          <cell r="AK422">
            <v>5632167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40918.266666666663</v>
          </cell>
          <cell r="AQ422">
            <v>7181325.2666666666</v>
          </cell>
          <cell r="AR422">
            <v>16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654692</v>
          </cell>
          <cell r="AY422">
            <v>7836017.2666666666</v>
          </cell>
          <cell r="AZ422">
            <v>595770</v>
          </cell>
          <cell r="BA422">
            <v>44100</v>
          </cell>
          <cell r="BB422">
            <v>0</v>
          </cell>
          <cell r="BC422">
            <v>0</v>
          </cell>
          <cell r="BD422">
            <v>0</v>
          </cell>
          <cell r="BK422">
            <v>7196147</v>
          </cell>
          <cell r="BN422">
            <v>0</v>
          </cell>
          <cell r="BO422">
            <v>7717786.777777778</v>
          </cell>
          <cell r="BP422">
            <v>-3877983.222222222</v>
          </cell>
          <cell r="BQ422" t="str">
            <v>050044163672</v>
          </cell>
          <cell r="BR422" t="str">
            <v>Active</v>
          </cell>
          <cell r="BS422" t="str">
            <v>Female</v>
          </cell>
          <cell r="BT422" t="str">
            <v/>
          </cell>
          <cell r="BU422">
            <v>0</v>
          </cell>
          <cell r="BV422">
            <v>0</v>
          </cell>
          <cell r="BW422">
            <v>100000</v>
          </cell>
        </row>
        <row r="423">
          <cell r="C423" t="str">
            <v>C16022</v>
          </cell>
          <cell r="D423" t="str">
            <v>Trần Thị Tuyền Trinh</v>
          </cell>
          <cell r="E423">
            <v>45482</v>
          </cell>
          <cell r="F423" t="str">
            <v>P5 - Semi HS Box</v>
          </cell>
          <cell r="G423" t="str">
            <v>FACTORY B</v>
          </cell>
          <cell r="H423" t="str">
            <v>Semi Machine sub-operator</v>
          </cell>
          <cell r="I423" t="str">
            <v/>
          </cell>
          <cell r="J423" t="str">
            <v/>
          </cell>
          <cell r="K423">
            <v>5274000</v>
          </cell>
          <cell r="L423">
            <v>200000</v>
          </cell>
          <cell r="M423">
            <v>0</v>
          </cell>
          <cell r="N423">
            <v>0</v>
          </cell>
          <cell r="O423">
            <v>5474000</v>
          </cell>
          <cell r="P423">
            <v>23.9</v>
          </cell>
          <cell r="Q423">
            <v>5031869</v>
          </cell>
          <cell r="R423">
            <v>2</v>
          </cell>
          <cell r="S423">
            <v>421077</v>
          </cell>
          <cell r="T423">
            <v>0.10000000000000142</v>
          </cell>
          <cell r="U423">
            <v>21054</v>
          </cell>
          <cell r="V423">
            <v>210538.4518828452</v>
          </cell>
          <cell r="W423">
            <v>0</v>
          </cell>
          <cell r="X423">
            <v>0</v>
          </cell>
          <cell r="Y423">
            <v>5452946</v>
          </cell>
          <cell r="Z423">
            <v>0</v>
          </cell>
          <cell r="AA423">
            <v>0</v>
          </cell>
          <cell r="AB423">
            <v>200000</v>
          </cell>
          <cell r="AC423">
            <v>0</v>
          </cell>
          <cell r="AD423">
            <v>200000</v>
          </cell>
          <cell r="AE423">
            <v>500000</v>
          </cell>
          <cell r="AF423">
            <v>0</v>
          </cell>
          <cell r="AG423">
            <v>400000</v>
          </cell>
          <cell r="AH423">
            <v>526717</v>
          </cell>
          <cell r="AI423">
            <v>0</v>
          </cell>
          <cell r="AJ423">
            <v>0</v>
          </cell>
          <cell r="AK423">
            <v>5390333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39475.959728033471</v>
          </cell>
          <cell r="AQ423">
            <v>7119138.9597280333</v>
          </cell>
          <cell r="AR423">
            <v>16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631615</v>
          </cell>
          <cell r="AY423">
            <v>7750753.9597280333</v>
          </cell>
          <cell r="AZ423">
            <v>574770</v>
          </cell>
          <cell r="BA423">
            <v>44100</v>
          </cell>
          <cell r="BB423">
            <v>0</v>
          </cell>
          <cell r="BC423">
            <v>0</v>
          </cell>
          <cell r="BD423">
            <v>0</v>
          </cell>
          <cell r="BK423">
            <v>7131884</v>
          </cell>
          <cell r="BN423">
            <v>0</v>
          </cell>
          <cell r="BO423">
            <v>7640215.8634937238</v>
          </cell>
          <cell r="BP423">
            <v>-3934554.1365062762</v>
          </cell>
          <cell r="BQ423" t="str">
            <v>050111835850</v>
          </cell>
          <cell r="BR423" t="str">
            <v>Active</v>
          </cell>
          <cell r="BS423" t="str">
            <v>Female</v>
          </cell>
          <cell r="BT423" t="str">
            <v/>
          </cell>
          <cell r="BU423">
            <v>0</v>
          </cell>
          <cell r="BV423">
            <v>0</v>
          </cell>
          <cell r="BW423">
            <v>100000</v>
          </cell>
        </row>
        <row r="424">
          <cell r="C424" t="str">
            <v>C16089</v>
          </cell>
          <cell r="D424" t="str">
            <v>Lương Thị Kim Huệ</v>
          </cell>
          <cell r="E424">
            <v>45516</v>
          </cell>
          <cell r="F424" t="str">
            <v>P5 - Semi HS Box</v>
          </cell>
          <cell r="G424" t="str">
            <v>FACTORY B</v>
          </cell>
          <cell r="H424" t="str">
            <v>Semi Machine sub-operator</v>
          </cell>
          <cell r="I424" t="str">
            <v/>
          </cell>
          <cell r="J424" t="str">
            <v/>
          </cell>
          <cell r="K424">
            <v>5274000</v>
          </cell>
          <cell r="L424">
            <v>200000</v>
          </cell>
          <cell r="M424">
            <v>0</v>
          </cell>
          <cell r="N424">
            <v>0</v>
          </cell>
          <cell r="O424">
            <v>5474000</v>
          </cell>
          <cell r="P424">
            <v>23.9</v>
          </cell>
          <cell r="Q424">
            <v>5031869</v>
          </cell>
          <cell r="R424">
            <v>2</v>
          </cell>
          <cell r="S424">
            <v>421077</v>
          </cell>
          <cell r="T424">
            <v>0.10000000000000142</v>
          </cell>
          <cell r="U424">
            <v>21054</v>
          </cell>
          <cell r="V424">
            <v>210538.4518828452</v>
          </cell>
          <cell r="W424">
            <v>0</v>
          </cell>
          <cell r="X424">
            <v>0</v>
          </cell>
          <cell r="Y424">
            <v>5452946</v>
          </cell>
          <cell r="Z424">
            <v>0</v>
          </cell>
          <cell r="AA424">
            <v>0</v>
          </cell>
          <cell r="AB424">
            <v>200000</v>
          </cell>
          <cell r="AC424">
            <v>0</v>
          </cell>
          <cell r="AD424">
            <v>200000</v>
          </cell>
          <cell r="AE424">
            <v>500000</v>
          </cell>
          <cell r="AF424">
            <v>0</v>
          </cell>
          <cell r="AG424">
            <v>400000</v>
          </cell>
          <cell r="AH424">
            <v>525376</v>
          </cell>
          <cell r="AI424">
            <v>0</v>
          </cell>
          <cell r="AJ424">
            <v>0</v>
          </cell>
          <cell r="AK424">
            <v>5348500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39475.959728033471</v>
          </cell>
          <cell r="AQ424">
            <v>7117797.9597280333</v>
          </cell>
          <cell r="AR424">
            <v>24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947423</v>
          </cell>
          <cell r="AY424">
            <v>8065220.9597280333</v>
          </cell>
          <cell r="AZ424">
            <v>574770</v>
          </cell>
          <cell r="BA424">
            <v>44100</v>
          </cell>
          <cell r="BB424">
            <v>0</v>
          </cell>
          <cell r="BC424">
            <v>0</v>
          </cell>
          <cell r="BD424">
            <v>0</v>
          </cell>
          <cell r="BK424">
            <v>7446351</v>
          </cell>
          <cell r="BN424">
            <v>0</v>
          </cell>
          <cell r="BO424">
            <v>7849413.3153765686</v>
          </cell>
          <cell r="BP424">
            <v>-3725356.6846234314</v>
          </cell>
          <cell r="BQ424" t="str">
            <v>050056222275</v>
          </cell>
          <cell r="BR424" t="str">
            <v>Active</v>
          </cell>
          <cell r="BS424" t="str">
            <v>Female</v>
          </cell>
          <cell r="BT424" t="str">
            <v/>
          </cell>
          <cell r="BU424">
            <v>0</v>
          </cell>
          <cell r="BV424">
            <v>0</v>
          </cell>
          <cell r="BW424">
            <v>100000</v>
          </cell>
        </row>
        <row r="425">
          <cell r="C425" t="str">
            <v>C16256</v>
          </cell>
          <cell r="D425" t="str">
            <v>Trần Thị Thoa</v>
          </cell>
          <cell r="E425">
            <v>45570</v>
          </cell>
          <cell r="F425" t="str">
            <v>P5 - Semi HS Box</v>
          </cell>
          <cell r="G425" t="str">
            <v>FACTORY B</v>
          </cell>
          <cell r="H425" t="str">
            <v>Semi Machine sub-operator</v>
          </cell>
          <cell r="I425" t="str">
            <v/>
          </cell>
          <cell r="J425" t="str">
            <v/>
          </cell>
          <cell r="K425">
            <v>5274000</v>
          </cell>
          <cell r="L425">
            <v>200000</v>
          </cell>
          <cell r="M425">
            <v>0</v>
          </cell>
          <cell r="N425">
            <v>0</v>
          </cell>
          <cell r="O425">
            <v>5474000</v>
          </cell>
          <cell r="P425">
            <v>20</v>
          </cell>
          <cell r="Q425">
            <v>4210769</v>
          </cell>
          <cell r="R425">
            <v>2</v>
          </cell>
          <cell r="S425">
            <v>421077</v>
          </cell>
          <cell r="T425">
            <v>4</v>
          </cell>
          <cell r="U425">
            <v>842154</v>
          </cell>
          <cell r="V425">
            <v>210538.45</v>
          </cell>
          <cell r="W425">
            <v>0</v>
          </cell>
          <cell r="X425">
            <v>0</v>
          </cell>
          <cell r="Y425">
            <v>4631846</v>
          </cell>
          <cell r="Z425">
            <v>0</v>
          </cell>
          <cell r="AA425">
            <v>0</v>
          </cell>
          <cell r="AB425">
            <v>200000</v>
          </cell>
          <cell r="AC425">
            <v>0</v>
          </cell>
          <cell r="AD425">
            <v>200000</v>
          </cell>
          <cell r="AE425">
            <v>0</v>
          </cell>
          <cell r="AF425">
            <v>0</v>
          </cell>
          <cell r="AG425">
            <v>0</v>
          </cell>
          <cell r="AH425">
            <v>431352</v>
          </cell>
          <cell r="AI425">
            <v>0</v>
          </cell>
          <cell r="AJ425">
            <v>0</v>
          </cell>
          <cell r="AK425">
            <v>5264833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39475.959375000006</v>
          </cell>
          <cell r="AQ425">
            <v>5302673.9593749996</v>
          </cell>
          <cell r="AR425">
            <v>12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473712</v>
          </cell>
          <cell r="AY425">
            <v>5776385.9593749996</v>
          </cell>
          <cell r="AZ425">
            <v>574770</v>
          </cell>
          <cell r="BA425">
            <v>44100</v>
          </cell>
          <cell r="BB425">
            <v>0</v>
          </cell>
          <cell r="BC425">
            <v>0</v>
          </cell>
          <cell r="BD425">
            <v>0</v>
          </cell>
          <cell r="BK425">
            <v>5157516</v>
          </cell>
          <cell r="BN425">
            <v>0</v>
          </cell>
          <cell r="BO425">
            <v>5618481.6343749994</v>
          </cell>
          <cell r="BP425">
            <v>-5956288.3656250006</v>
          </cell>
          <cell r="BQ425" t="str">
            <v>050063533006</v>
          </cell>
          <cell r="BR425" t="str">
            <v>Active</v>
          </cell>
          <cell r="BS425" t="str">
            <v>Female</v>
          </cell>
          <cell r="BT425" t="str">
            <v/>
          </cell>
          <cell r="BU425">
            <v>0</v>
          </cell>
          <cell r="BV425">
            <v>0</v>
          </cell>
          <cell r="BW425">
            <v>0</v>
          </cell>
        </row>
        <row r="426">
          <cell r="C426" t="str">
            <v>C2832</v>
          </cell>
          <cell r="D426" t="str">
            <v>Trần Thị Vân Chi</v>
          </cell>
          <cell r="E426">
            <v>40331</v>
          </cell>
          <cell r="F426" t="str">
            <v>P5 - Semi HS Box</v>
          </cell>
          <cell r="G426" t="str">
            <v>FACTORY B</v>
          </cell>
          <cell r="H426" t="str">
            <v>Semi machine operator</v>
          </cell>
          <cell r="I426" t="str">
            <v/>
          </cell>
          <cell r="J426" t="str">
            <v/>
          </cell>
          <cell r="K426">
            <v>5931000</v>
          </cell>
          <cell r="L426">
            <v>900000</v>
          </cell>
          <cell r="M426">
            <v>0</v>
          </cell>
          <cell r="N426">
            <v>0</v>
          </cell>
          <cell r="O426">
            <v>6831000</v>
          </cell>
          <cell r="P426">
            <v>18.899999999999999</v>
          </cell>
          <cell r="Q426">
            <v>4965612</v>
          </cell>
          <cell r="R426">
            <v>2</v>
          </cell>
          <cell r="S426">
            <v>525462</v>
          </cell>
          <cell r="T426">
            <v>5.1000000000000014</v>
          </cell>
          <cell r="U426">
            <v>1339927</v>
          </cell>
          <cell r="V426">
            <v>262730.79365079367</v>
          </cell>
          <cell r="W426">
            <v>0</v>
          </cell>
          <cell r="X426">
            <v>0</v>
          </cell>
          <cell r="Y426">
            <v>5491074</v>
          </cell>
          <cell r="Z426">
            <v>0</v>
          </cell>
          <cell r="AA426">
            <v>0</v>
          </cell>
          <cell r="AB426">
            <v>200000</v>
          </cell>
          <cell r="AC426">
            <v>0</v>
          </cell>
          <cell r="AD426">
            <v>200000</v>
          </cell>
          <cell r="AE426">
            <v>0</v>
          </cell>
          <cell r="AF426">
            <v>0</v>
          </cell>
          <cell r="AG426">
            <v>0</v>
          </cell>
          <cell r="AH426">
            <v>458939</v>
          </cell>
          <cell r="AI426">
            <v>0</v>
          </cell>
          <cell r="AJ426">
            <v>0</v>
          </cell>
          <cell r="AK426">
            <v>6831000</v>
          </cell>
          <cell r="AL426">
            <v>100000</v>
          </cell>
          <cell r="AM426">
            <v>0</v>
          </cell>
          <cell r="AN426">
            <v>0</v>
          </cell>
          <cell r="AO426">
            <v>0</v>
          </cell>
          <cell r="AP426">
            <v>49262.023809523816</v>
          </cell>
          <cell r="AQ426">
            <v>6299275.0238095243</v>
          </cell>
          <cell r="AR426">
            <v>8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394096</v>
          </cell>
          <cell r="AY426">
            <v>6693371.0238095243</v>
          </cell>
          <cell r="AZ426">
            <v>717255</v>
          </cell>
          <cell r="BA426">
            <v>44100</v>
          </cell>
          <cell r="BB426">
            <v>0</v>
          </cell>
          <cell r="BC426">
            <v>0</v>
          </cell>
          <cell r="BD426">
            <v>0</v>
          </cell>
          <cell r="BK426">
            <v>5932016</v>
          </cell>
          <cell r="BN426">
            <v>0</v>
          </cell>
          <cell r="BO426">
            <v>6662005.8174603181</v>
          </cell>
          <cell r="BP426">
            <v>-5055249.1825396819</v>
          </cell>
          <cell r="BQ426" t="str">
            <v>050040931373</v>
          </cell>
          <cell r="BR426" t="str">
            <v>Active</v>
          </cell>
          <cell r="BS426" t="str">
            <v>Female</v>
          </cell>
          <cell r="BT426" t="str">
            <v/>
          </cell>
          <cell r="BU426">
            <v>0</v>
          </cell>
          <cell r="BV426">
            <v>0</v>
          </cell>
          <cell r="BW426">
            <v>100000</v>
          </cell>
        </row>
        <row r="427">
          <cell r="C427" t="str">
            <v>C3894</v>
          </cell>
          <cell r="D427" t="str">
            <v>Nguyễn Thị Thanh</v>
          </cell>
          <cell r="E427">
            <v>40737</v>
          </cell>
          <cell r="F427" t="str">
            <v>P5 - Semi HS Box</v>
          </cell>
          <cell r="G427" t="str">
            <v>FACTORY B</v>
          </cell>
          <cell r="H427" t="str">
            <v>Semi Machine operator</v>
          </cell>
          <cell r="I427" t="str">
            <v/>
          </cell>
          <cell r="J427" t="str">
            <v/>
          </cell>
          <cell r="K427">
            <v>5931000</v>
          </cell>
          <cell r="L427">
            <v>900000</v>
          </cell>
          <cell r="M427">
            <v>0</v>
          </cell>
          <cell r="N427">
            <v>0</v>
          </cell>
          <cell r="O427">
            <v>6831000</v>
          </cell>
          <cell r="P427">
            <v>24</v>
          </cell>
          <cell r="Q427">
            <v>6305538</v>
          </cell>
          <cell r="R427">
            <v>2</v>
          </cell>
          <cell r="S427">
            <v>525462</v>
          </cell>
          <cell r="T427">
            <v>0</v>
          </cell>
          <cell r="U427">
            <v>0</v>
          </cell>
          <cell r="V427">
            <v>262730.75</v>
          </cell>
          <cell r="W427">
            <v>0</v>
          </cell>
          <cell r="X427">
            <v>0</v>
          </cell>
          <cell r="Y427">
            <v>6831000</v>
          </cell>
          <cell r="Z427">
            <v>0</v>
          </cell>
          <cell r="AA427">
            <v>0</v>
          </cell>
          <cell r="AB427">
            <v>200000</v>
          </cell>
          <cell r="AC427">
            <v>0</v>
          </cell>
          <cell r="AD427">
            <v>200000</v>
          </cell>
          <cell r="AE427">
            <v>500000</v>
          </cell>
          <cell r="AF427">
            <v>0</v>
          </cell>
          <cell r="AG427">
            <v>400000</v>
          </cell>
          <cell r="AH427">
            <v>394795</v>
          </cell>
          <cell r="AI427">
            <v>0</v>
          </cell>
          <cell r="AJ427">
            <v>0</v>
          </cell>
          <cell r="AK427">
            <v>6831000</v>
          </cell>
          <cell r="AL427">
            <v>100000</v>
          </cell>
          <cell r="AM427">
            <v>0</v>
          </cell>
          <cell r="AN427">
            <v>0</v>
          </cell>
          <cell r="AO427">
            <v>0</v>
          </cell>
          <cell r="AP427">
            <v>49262.015625</v>
          </cell>
          <cell r="AQ427">
            <v>8475057.015625</v>
          </cell>
          <cell r="AR427">
            <v>16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788192</v>
          </cell>
          <cell r="AY427">
            <v>9263249.015625</v>
          </cell>
          <cell r="AZ427">
            <v>717255</v>
          </cell>
          <cell r="BA427">
            <v>44100</v>
          </cell>
          <cell r="BB427">
            <v>0</v>
          </cell>
          <cell r="BC427">
            <v>0</v>
          </cell>
          <cell r="BD427">
            <v>0</v>
          </cell>
          <cell r="BK427">
            <v>8501894</v>
          </cell>
          <cell r="BN427">
            <v>0</v>
          </cell>
          <cell r="BO427">
            <v>9100518.515625</v>
          </cell>
          <cell r="BP427">
            <v>-2616736.484375</v>
          </cell>
          <cell r="BQ427" t="str">
            <v>050040931454</v>
          </cell>
          <cell r="BR427" t="str">
            <v>Active</v>
          </cell>
          <cell r="BS427" t="str">
            <v>Female</v>
          </cell>
          <cell r="BT427" t="str">
            <v/>
          </cell>
          <cell r="BU427">
            <v>0</v>
          </cell>
          <cell r="BV427">
            <v>0</v>
          </cell>
          <cell r="BW427">
            <v>100000</v>
          </cell>
        </row>
        <row r="428">
          <cell r="C428" t="str">
            <v>C5156</v>
          </cell>
          <cell r="D428" t="str">
            <v>Trần Thị Vân Phương</v>
          </cell>
          <cell r="E428">
            <v>41171</v>
          </cell>
          <cell r="F428" t="str">
            <v>P5 - Semi HS Box</v>
          </cell>
          <cell r="G428" t="str">
            <v>FACTORY B</v>
          </cell>
          <cell r="H428" t="str">
            <v>Semi machine operator</v>
          </cell>
          <cell r="I428" t="str">
            <v/>
          </cell>
          <cell r="J428" t="str">
            <v/>
          </cell>
          <cell r="K428">
            <v>5931000</v>
          </cell>
          <cell r="L428">
            <v>900000</v>
          </cell>
          <cell r="M428">
            <v>0</v>
          </cell>
          <cell r="N428">
            <v>0</v>
          </cell>
          <cell r="O428">
            <v>6831000</v>
          </cell>
          <cell r="P428">
            <v>22.7</v>
          </cell>
          <cell r="Q428">
            <v>5963988</v>
          </cell>
          <cell r="R428">
            <v>3</v>
          </cell>
          <cell r="S428">
            <v>788192</v>
          </cell>
          <cell r="T428">
            <v>0.30000000000000071</v>
          </cell>
          <cell r="U428">
            <v>78819</v>
          </cell>
          <cell r="V428">
            <v>262730.7488986784</v>
          </cell>
          <cell r="W428">
            <v>0</v>
          </cell>
          <cell r="X428">
            <v>0</v>
          </cell>
          <cell r="Y428">
            <v>6752180</v>
          </cell>
          <cell r="Z428">
            <v>0</v>
          </cell>
          <cell r="AA428">
            <v>0</v>
          </cell>
          <cell r="AB428">
            <v>200000</v>
          </cell>
          <cell r="AC428">
            <v>0</v>
          </cell>
          <cell r="AD428">
            <v>200000</v>
          </cell>
          <cell r="AE428">
            <v>500000</v>
          </cell>
          <cell r="AF428">
            <v>0</v>
          </cell>
          <cell r="AG428">
            <v>300000</v>
          </cell>
          <cell r="AH428">
            <v>357227</v>
          </cell>
          <cell r="AI428">
            <v>0</v>
          </cell>
          <cell r="AJ428">
            <v>0</v>
          </cell>
          <cell r="AK428">
            <v>6831000</v>
          </cell>
          <cell r="AL428">
            <v>100000</v>
          </cell>
          <cell r="AM428">
            <v>0</v>
          </cell>
          <cell r="AN428">
            <v>0</v>
          </cell>
          <cell r="AO428">
            <v>0</v>
          </cell>
          <cell r="AP428">
            <v>49262.015418502197</v>
          </cell>
          <cell r="AQ428">
            <v>8258669.0154185025</v>
          </cell>
          <cell r="AR428">
            <v>20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985240</v>
          </cell>
          <cell r="AY428">
            <v>9243909.0154185034</v>
          </cell>
          <cell r="AZ428">
            <v>717255</v>
          </cell>
          <cell r="BA428">
            <v>44100</v>
          </cell>
          <cell r="BB428">
            <v>0</v>
          </cell>
          <cell r="BC428">
            <v>0</v>
          </cell>
          <cell r="BD428">
            <v>0</v>
          </cell>
          <cell r="BK428">
            <v>8482554</v>
          </cell>
          <cell r="BN428">
            <v>0</v>
          </cell>
          <cell r="BO428">
            <v>9015495.8876651991</v>
          </cell>
          <cell r="BP428">
            <v>-2701759.1123348009</v>
          </cell>
          <cell r="BQ428" t="str">
            <v>050040931284</v>
          </cell>
          <cell r="BR428" t="str">
            <v>Active</v>
          </cell>
          <cell r="BS428" t="str">
            <v>Female</v>
          </cell>
          <cell r="BT428" t="str">
            <v/>
          </cell>
          <cell r="BU428">
            <v>0</v>
          </cell>
          <cell r="BV428">
            <v>0</v>
          </cell>
          <cell r="BW428">
            <v>100000</v>
          </cell>
        </row>
        <row r="429">
          <cell r="C429" t="str">
            <v>C6482</v>
          </cell>
          <cell r="D429" t="str">
            <v>Hoàng Thị Cúc</v>
          </cell>
          <cell r="E429">
            <v>42583</v>
          </cell>
          <cell r="F429" t="str">
            <v>P5 - Semi HS Box</v>
          </cell>
          <cell r="G429" t="str">
            <v>FACTORY B</v>
          </cell>
          <cell r="H429" t="str">
            <v>Semi machine operator</v>
          </cell>
          <cell r="I429" t="str">
            <v/>
          </cell>
          <cell r="J429" t="str">
            <v/>
          </cell>
          <cell r="K429">
            <v>5931000</v>
          </cell>
          <cell r="L429">
            <v>900000</v>
          </cell>
          <cell r="M429">
            <v>0</v>
          </cell>
          <cell r="N429">
            <v>0</v>
          </cell>
          <cell r="O429">
            <v>6831000</v>
          </cell>
          <cell r="P429">
            <v>23</v>
          </cell>
          <cell r="Q429">
            <v>6042808</v>
          </cell>
          <cell r="R429">
            <v>3</v>
          </cell>
          <cell r="S429">
            <v>788192</v>
          </cell>
          <cell r="T429">
            <v>0</v>
          </cell>
          <cell r="U429">
            <v>0</v>
          </cell>
          <cell r="V429">
            <v>262730.78260869568</v>
          </cell>
          <cell r="W429">
            <v>0</v>
          </cell>
          <cell r="X429">
            <v>0</v>
          </cell>
          <cell r="Y429">
            <v>6831000</v>
          </cell>
          <cell r="Z429">
            <v>0</v>
          </cell>
          <cell r="AA429">
            <v>0</v>
          </cell>
          <cell r="AB429">
            <v>200000</v>
          </cell>
          <cell r="AC429">
            <v>0</v>
          </cell>
          <cell r="AD429">
            <v>200000</v>
          </cell>
          <cell r="AE429">
            <v>500000</v>
          </cell>
          <cell r="AF429">
            <v>0</v>
          </cell>
          <cell r="AG429">
            <v>400000</v>
          </cell>
          <cell r="AH429">
            <v>228377</v>
          </cell>
          <cell r="AI429">
            <v>0</v>
          </cell>
          <cell r="AJ429">
            <v>0</v>
          </cell>
          <cell r="AK429">
            <v>6831000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49262.02173913044</v>
          </cell>
          <cell r="AQ429">
            <v>8208639.0217391308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8208639.0217391308</v>
          </cell>
          <cell r="AZ429">
            <v>717255</v>
          </cell>
          <cell r="BA429">
            <v>44100</v>
          </cell>
          <cell r="BB429">
            <v>0</v>
          </cell>
          <cell r="BC429">
            <v>0</v>
          </cell>
          <cell r="BD429">
            <v>0</v>
          </cell>
          <cell r="BK429">
            <v>7447284</v>
          </cell>
          <cell r="BN429">
            <v>0</v>
          </cell>
          <cell r="BO429">
            <v>8308639.0217391308</v>
          </cell>
          <cell r="BP429">
            <v>-3408615.9782608692</v>
          </cell>
          <cell r="BQ429" t="str">
            <v>050042476363</v>
          </cell>
          <cell r="BR429" t="str">
            <v>Active</v>
          </cell>
          <cell r="BS429" t="str">
            <v>Female</v>
          </cell>
          <cell r="BT429" t="str">
            <v/>
          </cell>
          <cell r="BU429">
            <v>0</v>
          </cell>
          <cell r="BV429">
            <v>0</v>
          </cell>
          <cell r="BW429">
            <v>100000</v>
          </cell>
        </row>
        <row r="430">
          <cell r="C430" t="str">
            <v>C9048</v>
          </cell>
          <cell r="D430" t="str">
            <v>THỊ THẮM</v>
          </cell>
          <cell r="E430">
            <v>42866</v>
          </cell>
          <cell r="F430" t="str">
            <v>P5 - Semi HS Box</v>
          </cell>
          <cell r="G430" t="str">
            <v>FACTORY B</v>
          </cell>
          <cell r="H430" t="str">
            <v>Semi machine operator</v>
          </cell>
          <cell r="I430" t="str">
            <v/>
          </cell>
          <cell r="J430" t="str">
            <v/>
          </cell>
          <cell r="K430">
            <v>5931000</v>
          </cell>
          <cell r="L430">
            <v>900000</v>
          </cell>
          <cell r="M430">
            <v>0</v>
          </cell>
          <cell r="N430">
            <v>0</v>
          </cell>
          <cell r="O430">
            <v>6831000</v>
          </cell>
          <cell r="P430">
            <v>22.8</v>
          </cell>
          <cell r="Q430">
            <v>5990262</v>
          </cell>
          <cell r="R430">
            <v>3</v>
          </cell>
          <cell r="S430">
            <v>788192</v>
          </cell>
          <cell r="T430">
            <v>0.19999999999999929</v>
          </cell>
          <cell r="U430">
            <v>52546</v>
          </cell>
          <cell r="V430">
            <v>262730.78947368421</v>
          </cell>
          <cell r="W430">
            <v>0</v>
          </cell>
          <cell r="X430">
            <v>0</v>
          </cell>
          <cell r="Y430">
            <v>6778454</v>
          </cell>
          <cell r="Z430">
            <v>0</v>
          </cell>
          <cell r="AA430">
            <v>0</v>
          </cell>
          <cell r="AB430">
            <v>200000</v>
          </cell>
          <cell r="AC430">
            <v>0</v>
          </cell>
          <cell r="AD430">
            <v>200000</v>
          </cell>
          <cell r="AE430">
            <v>500000</v>
          </cell>
          <cell r="AF430">
            <v>0</v>
          </cell>
          <cell r="AG430">
            <v>400000</v>
          </cell>
          <cell r="AH430">
            <v>394241</v>
          </cell>
          <cell r="AI430">
            <v>0</v>
          </cell>
          <cell r="AJ430">
            <v>0</v>
          </cell>
          <cell r="AK430">
            <v>6831000</v>
          </cell>
          <cell r="AL430">
            <v>100000</v>
          </cell>
          <cell r="AM430">
            <v>0</v>
          </cell>
          <cell r="AN430">
            <v>0</v>
          </cell>
          <cell r="AO430">
            <v>0</v>
          </cell>
          <cell r="AP430">
            <v>49262.023026315786</v>
          </cell>
          <cell r="AQ430">
            <v>8421957.0230263155</v>
          </cell>
          <cell r="AR430">
            <v>4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197048</v>
          </cell>
          <cell r="AY430">
            <v>8619005.0230263155</v>
          </cell>
          <cell r="AZ430">
            <v>717255</v>
          </cell>
          <cell r="BA430">
            <v>44100</v>
          </cell>
          <cell r="BB430">
            <v>0</v>
          </cell>
          <cell r="BC430">
            <v>0</v>
          </cell>
          <cell r="BD430">
            <v>0</v>
          </cell>
          <cell r="BK430">
            <v>7857650</v>
          </cell>
          <cell r="BN430">
            <v>0</v>
          </cell>
          <cell r="BO430">
            <v>8653322.4177631568</v>
          </cell>
          <cell r="BP430">
            <v>-3063932.5822368432</v>
          </cell>
          <cell r="BQ430" t="str">
            <v>050076195304</v>
          </cell>
          <cell r="BR430" t="str">
            <v>Active</v>
          </cell>
          <cell r="BS430" t="str">
            <v>Female</v>
          </cell>
          <cell r="BT430" t="str">
            <v/>
          </cell>
          <cell r="BU430">
            <v>0</v>
          </cell>
          <cell r="BV430">
            <v>0</v>
          </cell>
          <cell r="BW430">
            <v>100000</v>
          </cell>
        </row>
        <row r="431">
          <cell r="C431" t="str">
            <v>C10515</v>
          </cell>
          <cell r="D431" t="str">
            <v>Trần Thị Nhung</v>
          </cell>
          <cell r="E431">
            <v>43567</v>
          </cell>
          <cell r="F431" t="str">
            <v>P5 - Semi Paper lami Box</v>
          </cell>
          <cell r="G431" t="str">
            <v>FACTORY B</v>
          </cell>
          <cell r="H431" t="str">
            <v>Semi machine operator</v>
          </cell>
          <cell r="I431" t="str">
            <v/>
          </cell>
          <cell r="J431" t="str">
            <v/>
          </cell>
          <cell r="K431">
            <v>5931000</v>
          </cell>
          <cell r="L431">
            <v>400000</v>
          </cell>
          <cell r="M431">
            <v>0</v>
          </cell>
          <cell r="N431">
            <v>0</v>
          </cell>
          <cell r="O431">
            <v>6331000</v>
          </cell>
          <cell r="P431">
            <v>23.8</v>
          </cell>
          <cell r="Q431">
            <v>5795300</v>
          </cell>
          <cell r="R431">
            <v>2</v>
          </cell>
          <cell r="S431">
            <v>487000</v>
          </cell>
          <cell r="T431">
            <v>0.19999999999999929</v>
          </cell>
          <cell r="U431">
            <v>48700</v>
          </cell>
          <cell r="V431">
            <v>243500</v>
          </cell>
          <cell r="W431">
            <v>0</v>
          </cell>
          <cell r="X431">
            <v>0</v>
          </cell>
          <cell r="Y431">
            <v>6282300</v>
          </cell>
          <cell r="Z431">
            <v>0</v>
          </cell>
          <cell r="AA431">
            <v>0</v>
          </cell>
          <cell r="AB431">
            <v>200000</v>
          </cell>
          <cell r="AC431">
            <v>0</v>
          </cell>
          <cell r="AD431">
            <v>200000</v>
          </cell>
          <cell r="AE431">
            <v>500000</v>
          </cell>
          <cell r="AF431">
            <v>0</v>
          </cell>
          <cell r="AG431">
            <v>400000</v>
          </cell>
          <cell r="AH431">
            <v>483317</v>
          </cell>
          <cell r="AI431">
            <v>0</v>
          </cell>
          <cell r="AJ431">
            <v>0</v>
          </cell>
          <cell r="AK431">
            <v>6331000</v>
          </cell>
          <cell r="AL431">
            <v>100000</v>
          </cell>
          <cell r="AM431">
            <v>0</v>
          </cell>
          <cell r="AN431">
            <v>0</v>
          </cell>
          <cell r="AO431">
            <v>0</v>
          </cell>
          <cell r="AP431">
            <v>45656.25</v>
          </cell>
          <cell r="AQ431">
            <v>8011273.25</v>
          </cell>
          <cell r="AR431">
            <v>16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730500</v>
          </cell>
          <cell r="AY431">
            <v>8741773.25</v>
          </cell>
          <cell r="AZ431">
            <v>664755</v>
          </cell>
          <cell r="BA431">
            <v>44100</v>
          </cell>
          <cell r="BB431">
            <v>0</v>
          </cell>
          <cell r="BC431">
            <v>0</v>
          </cell>
          <cell r="BD431">
            <v>0</v>
          </cell>
          <cell r="BK431">
            <v>8032918</v>
          </cell>
          <cell r="BN431">
            <v>0</v>
          </cell>
          <cell r="BO431">
            <v>8598273.25</v>
          </cell>
          <cell r="BP431">
            <v>-3066481.75</v>
          </cell>
          <cell r="BQ431" t="str">
            <v>050076206217</v>
          </cell>
          <cell r="BR431" t="str">
            <v>Active</v>
          </cell>
          <cell r="BS431" t="str">
            <v>Female</v>
          </cell>
          <cell r="BT431" t="str">
            <v/>
          </cell>
          <cell r="BU431">
            <v>0</v>
          </cell>
          <cell r="BV431">
            <v>0</v>
          </cell>
          <cell r="BW431">
            <v>100000</v>
          </cell>
        </row>
        <row r="432">
          <cell r="C432" t="str">
            <v>C14430</v>
          </cell>
          <cell r="D432" t="str">
            <v>Nguyễn Thủy Tiên</v>
          </cell>
          <cell r="E432">
            <v>44601</v>
          </cell>
          <cell r="F432" t="str">
            <v>P5 - Semi Paper lami Box</v>
          </cell>
          <cell r="G432" t="str">
            <v>FACTORY B</v>
          </cell>
          <cell r="H432" t="str">
            <v>Semi Machine sub-operator</v>
          </cell>
          <cell r="I432" t="str">
            <v/>
          </cell>
          <cell r="J432" t="str">
            <v/>
          </cell>
          <cell r="K432">
            <v>5931000</v>
          </cell>
          <cell r="L432">
            <v>400000</v>
          </cell>
          <cell r="M432">
            <v>0</v>
          </cell>
          <cell r="N432">
            <v>0</v>
          </cell>
          <cell r="O432">
            <v>6331000</v>
          </cell>
          <cell r="P432">
            <v>23.8</v>
          </cell>
          <cell r="Q432">
            <v>5795300</v>
          </cell>
          <cell r="R432">
            <v>2</v>
          </cell>
          <cell r="S432">
            <v>487000</v>
          </cell>
          <cell r="T432">
            <v>0.19999999999999929</v>
          </cell>
          <cell r="U432">
            <v>48700</v>
          </cell>
          <cell r="V432">
            <v>243500</v>
          </cell>
          <cell r="W432">
            <v>0</v>
          </cell>
          <cell r="X432">
            <v>0</v>
          </cell>
          <cell r="Y432">
            <v>6282300</v>
          </cell>
          <cell r="Z432">
            <v>0</v>
          </cell>
          <cell r="AA432">
            <v>0</v>
          </cell>
          <cell r="AB432">
            <v>200000</v>
          </cell>
          <cell r="AC432">
            <v>0</v>
          </cell>
          <cell r="AD432">
            <v>200000</v>
          </cell>
          <cell r="AE432">
            <v>500000</v>
          </cell>
          <cell r="AF432">
            <v>0</v>
          </cell>
          <cell r="AG432">
            <v>400000</v>
          </cell>
          <cell r="AH432">
            <v>526142</v>
          </cell>
          <cell r="AI432">
            <v>0</v>
          </cell>
          <cell r="AJ432">
            <v>0</v>
          </cell>
          <cell r="AK432">
            <v>6273000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45656.25</v>
          </cell>
          <cell r="AQ432">
            <v>7954098.25</v>
          </cell>
          <cell r="AR432">
            <v>16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730500</v>
          </cell>
          <cell r="AY432">
            <v>8684598.25</v>
          </cell>
          <cell r="AZ432">
            <v>664755</v>
          </cell>
          <cell r="BA432">
            <v>44100</v>
          </cell>
          <cell r="BB432">
            <v>0</v>
          </cell>
          <cell r="BC432">
            <v>0</v>
          </cell>
          <cell r="BD432">
            <v>0</v>
          </cell>
          <cell r="BK432">
            <v>7975743</v>
          </cell>
          <cell r="BN432">
            <v>0</v>
          </cell>
          <cell r="BO432">
            <v>8541098.25</v>
          </cell>
          <cell r="BP432">
            <v>-3123656.75</v>
          </cell>
          <cell r="BQ432" t="str">
            <v>050135679302</v>
          </cell>
          <cell r="BR432" t="str">
            <v>Active</v>
          </cell>
          <cell r="BS432" t="str">
            <v>Female</v>
          </cell>
          <cell r="BT432" t="str">
            <v/>
          </cell>
          <cell r="BU432">
            <v>0</v>
          </cell>
          <cell r="BV432">
            <v>0</v>
          </cell>
          <cell r="BW432">
            <v>100000</v>
          </cell>
        </row>
        <row r="433">
          <cell r="C433" t="str">
            <v>C15417</v>
          </cell>
          <cell r="D433" t="str">
            <v>Võ Thị Mỹ Dung</v>
          </cell>
          <cell r="E433">
            <v>44987</v>
          </cell>
          <cell r="F433" t="str">
            <v>P5 - Semi Paper lami Box</v>
          </cell>
          <cell r="G433" t="str">
            <v>FACTORY B</v>
          </cell>
          <cell r="H433" t="str">
            <v>Semi Machine sub-operator</v>
          </cell>
          <cell r="I433" t="str">
            <v/>
          </cell>
          <cell r="J433" t="str">
            <v/>
          </cell>
          <cell r="K433">
            <v>5815000</v>
          </cell>
          <cell r="L433">
            <v>400000</v>
          </cell>
          <cell r="M433">
            <v>0</v>
          </cell>
          <cell r="N433">
            <v>0</v>
          </cell>
          <cell r="O433">
            <v>6215000</v>
          </cell>
          <cell r="P433">
            <v>24</v>
          </cell>
          <cell r="Q433">
            <v>5736923</v>
          </cell>
          <cell r="R433">
            <v>2</v>
          </cell>
          <cell r="S433">
            <v>478077</v>
          </cell>
          <cell r="T433">
            <v>0</v>
          </cell>
          <cell r="U433">
            <v>0</v>
          </cell>
          <cell r="V433">
            <v>239038.45833333334</v>
          </cell>
          <cell r="W433">
            <v>0</v>
          </cell>
          <cell r="X433">
            <v>0</v>
          </cell>
          <cell r="Y433">
            <v>6215000</v>
          </cell>
          <cell r="Z433">
            <v>0</v>
          </cell>
          <cell r="AA433">
            <v>0</v>
          </cell>
          <cell r="AB433">
            <v>200000</v>
          </cell>
          <cell r="AC433">
            <v>0</v>
          </cell>
          <cell r="AD433">
            <v>200000</v>
          </cell>
          <cell r="AE433">
            <v>500000</v>
          </cell>
          <cell r="AF433">
            <v>0</v>
          </cell>
          <cell r="AG433">
            <v>400000</v>
          </cell>
          <cell r="AH433">
            <v>483317</v>
          </cell>
          <cell r="AI433">
            <v>0</v>
          </cell>
          <cell r="AJ433">
            <v>0</v>
          </cell>
          <cell r="AK433">
            <v>6030333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44819.7109375</v>
          </cell>
          <cell r="AQ433">
            <v>7843136.7109375</v>
          </cell>
          <cell r="AR433">
            <v>16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717115</v>
          </cell>
          <cell r="AY433">
            <v>8560251.7109375</v>
          </cell>
          <cell r="AZ433">
            <v>652575</v>
          </cell>
          <cell r="BA433">
            <v>44100</v>
          </cell>
          <cell r="BB433">
            <v>0</v>
          </cell>
          <cell r="BC433">
            <v>0</v>
          </cell>
          <cell r="BD433">
            <v>0</v>
          </cell>
          <cell r="BK433">
            <v>7863577</v>
          </cell>
          <cell r="BN433">
            <v>0</v>
          </cell>
          <cell r="BO433">
            <v>8421213.627604166</v>
          </cell>
          <cell r="BP433">
            <v>-3231361.372395834</v>
          </cell>
          <cell r="BQ433" t="str">
            <v>050143874416</v>
          </cell>
          <cell r="BR433" t="str">
            <v>Active</v>
          </cell>
          <cell r="BS433" t="str">
            <v>Female</v>
          </cell>
          <cell r="BT433" t="str">
            <v/>
          </cell>
          <cell r="BU433">
            <v>0</v>
          </cell>
          <cell r="BV433">
            <v>0</v>
          </cell>
          <cell r="BW433">
            <v>100000</v>
          </cell>
        </row>
        <row r="434">
          <cell r="C434" t="str">
            <v>C15418</v>
          </cell>
          <cell r="D434" t="str">
            <v>Trần Minh Phát</v>
          </cell>
          <cell r="E434">
            <v>44987</v>
          </cell>
          <cell r="F434" t="str">
            <v>P5 - Semi Paper lami Box</v>
          </cell>
          <cell r="G434" t="str">
            <v>FACTORY B</v>
          </cell>
          <cell r="H434" t="str">
            <v>Semi Machine sub-operator</v>
          </cell>
          <cell r="I434" t="str">
            <v/>
          </cell>
          <cell r="J434" t="str">
            <v/>
          </cell>
          <cell r="K434">
            <v>5815000</v>
          </cell>
          <cell r="L434">
            <v>400000</v>
          </cell>
          <cell r="M434">
            <v>0</v>
          </cell>
          <cell r="N434">
            <v>0</v>
          </cell>
          <cell r="O434">
            <v>6215000</v>
          </cell>
          <cell r="P434">
            <v>24</v>
          </cell>
          <cell r="Q434">
            <v>5736923</v>
          </cell>
          <cell r="R434">
            <v>2</v>
          </cell>
          <cell r="S434">
            <v>478077</v>
          </cell>
          <cell r="T434">
            <v>0</v>
          </cell>
          <cell r="U434">
            <v>0</v>
          </cell>
          <cell r="V434">
            <v>239038.45833333334</v>
          </cell>
          <cell r="W434">
            <v>0</v>
          </cell>
          <cell r="X434">
            <v>0</v>
          </cell>
          <cell r="Y434">
            <v>6215000</v>
          </cell>
          <cell r="Z434">
            <v>0</v>
          </cell>
          <cell r="AA434">
            <v>0</v>
          </cell>
          <cell r="AB434">
            <v>200000</v>
          </cell>
          <cell r="AC434">
            <v>0</v>
          </cell>
          <cell r="AD434">
            <v>200000</v>
          </cell>
          <cell r="AE434">
            <v>500000</v>
          </cell>
          <cell r="AF434">
            <v>0</v>
          </cell>
          <cell r="AG434">
            <v>400000</v>
          </cell>
          <cell r="AH434">
            <v>626142</v>
          </cell>
          <cell r="AI434">
            <v>0</v>
          </cell>
          <cell r="AJ434">
            <v>0</v>
          </cell>
          <cell r="AK434">
            <v>6030333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7941142</v>
          </cell>
          <cell r="AR434">
            <v>20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896394</v>
          </cell>
          <cell r="AY434">
            <v>8837536</v>
          </cell>
          <cell r="AZ434">
            <v>652575</v>
          </cell>
          <cell r="BA434">
            <v>44100</v>
          </cell>
          <cell r="BB434">
            <v>0</v>
          </cell>
          <cell r="BC434">
            <v>0</v>
          </cell>
          <cell r="BD434">
            <v>0</v>
          </cell>
          <cell r="BK434">
            <v>8140861</v>
          </cell>
          <cell r="BN434">
            <v>0</v>
          </cell>
          <cell r="BO434">
            <v>8638738.145833334</v>
          </cell>
          <cell r="BP434">
            <v>-3013836.854166666</v>
          </cell>
          <cell r="BQ434" t="str">
            <v>050143874386</v>
          </cell>
          <cell r="BR434" t="str">
            <v>Active</v>
          </cell>
          <cell r="BS434" t="str">
            <v>Male</v>
          </cell>
          <cell r="BT434" t="str">
            <v/>
          </cell>
          <cell r="BU434">
            <v>0</v>
          </cell>
          <cell r="BV434">
            <v>0</v>
          </cell>
          <cell r="BW434">
            <v>100000</v>
          </cell>
        </row>
        <row r="435">
          <cell r="C435" t="str">
            <v>C15919</v>
          </cell>
          <cell r="D435" t="str">
            <v>Lê Thị Yên</v>
          </cell>
          <cell r="E435">
            <v>45423</v>
          </cell>
          <cell r="F435" t="str">
            <v>P5 - Semi Paper lami Box</v>
          </cell>
          <cell r="G435" t="str">
            <v>FACTORY B</v>
          </cell>
          <cell r="H435" t="str">
            <v>Semi Machine sub-operator</v>
          </cell>
          <cell r="I435" t="str">
            <v/>
          </cell>
          <cell r="J435" t="str">
            <v/>
          </cell>
          <cell r="K435">
            <v>5274000</v>
          </cell>
          <cell r="L435">
            <v>200000</v>
          </cell>
          <cell r="M435">
            <v>0</v>
          </cell>
          <cell r="N435">
            <v>0</v>
          </cell>
          <cell r="O435">
            <v>5474000</v>
          </cell>
          <cell r="P435">
            <v>24</v>
          </cell>
          <cell r="Q435">
            <v>5052923</v>
          </cell>
          <cell r="R435">
            <v>2</v>
          </cell>
          <cell r="S435">
            <v>421077</v>
          </cell>
          <cell r="T435">
            <v>0</v>
          </cell>
          <cell r="U435">
            <v>0</v>
          </cell>
          <cell r="V435">
            <v>210538.45833333334</v>
          </cell>
          <cell r="W435">
            <v>0</v>
          </cell>
          <cell r="X435">
            <v>0</v>
          </cell>
          <cell r="Y435">
            <v>5474000</v>
          </cell>
          <cell r="Z435">
            <v>0</v>
          </cell>
          <cell r="AA435">
            <v>0</v>
          </cell>
          <cell r="AB435">
            <v>200000</v>
          </cell>
          <cell r="AC435">
            <v>0</v>
          </cell>
          <cell r="AD435">
            <v>200000</v>
          </cell>
          <cell r="AE435">
            <v>500000</v>
          </cell>
          <cell r="AF435">
            <v>0</v>
          </cell>
          <cell r="AG435">
            <v>400000</v>
          </cell>
          <cell r="AH435">
            <v>526142</v>
          </cell>
          <cell r="AI435">
            <v>0</v>
          </cell>
          <cell r="AJ435">
            <v>0</v>
          </cell>
          <cell r="AK435">
            <v>5474000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39475.9609375</v>
          </cell>
          <cell r="AQ435">
            <v>7139617.9609375</v>
          </cell>
          <cell r="AR435">
            <v>16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631615</v>
          </cell>
          <cell r="AY435">
            <v>7771232.9609375</v>
          </cell>
          <cell r="AZ435">
            <v>574770</v>
          </cell>
          <cell r="BA435">
            <v>44100</v>
          </cell>
          <cell r="BB435">
            <v>0</v>
          </cell>
          <cell r="BC435">
            <v>0</v>
          </cell>
          <cell r="BD435">
            <v>0</v>
          </cell>
          <cell r="BK435">
            <v>7152363</v>
          </cell>
          <cell r="BN435">
            <v>0</v>
          </cell>
          <cell r="BO435">
            <v>7660694.877604167</v>
          </cell>
          <cell r="BP435">
            <v>-3914075.122395833</v>
          </cell>
          <cell r="BQ435" t="str">
            <v>050150910878</v>
          </cell>
          <cell r="BR435" t="str">
            <v>Active</v>
          </cell>
          <cell r="BS435" t="str">
            <v>Female</v>
          </cell>
          <cell r="BT435" t="str">
            <v/>
          </cell>
          <cell r="BU435">
            <v>0</v>
          </cell>
          <cell r="BV435">
            <v>0</v>
          </cell>
          <cell r="BW435">
            <v>100000</v>
          </cell>
        </row>
        <row r="436">
          <cell r="C436" t="str">
            <v>C16004</v>
          </cell>
          <cell r="D436" t="str">
            <v>Nguyễn Thị Ngọc Xuân</v>
          </cell>
          <cell r="E436">
            <v>45465</v>
          </cell>
          <cell r="F436" t="str">
            <v>P5 - Semi Paper lami Box</v>
          </cell>
          <cell r="G436" t="str">
            <v>FACTORY B</v>
          </cell>
          <cell r="H436" t="str">
            <v>Semi Machine operator</v>
          </cell>
          <cell r="I436" t="str">
            <v/>
          </cell>
          <cell r="J436" t="str">
            <v/>
          </cell>
          <cell r="K436">
            <v>5274000</v>
          </cell>
          <cell r="L436">
            <v>400000</v>
          </cell>
          <cell r="M436">
            <v>0</v>
          </cell>
          <cell r="N436">
            <v>0</v>
          </cell>
          <cell r="O436">
            <v>5674000</v>
          </cell>
          <cell r="P436">
            <v>23.9</v>
          </cell>
          <cell r="Q436">
            <v>5215715</v>
          </cell>
          <cell r="R436">
            <v>2</v>
          </cell>
          <cell r="S436">
            <v>436462</v>
          </cell>
          <cell r="T436">
            <v>0.10000000000000142</v>
          </cell>
          <cell r="U436">
            <v>21823</v>
          </cell>
          <cell r="V436">
            <v>218230.75313807532</v>
          </cell>
          <cell r="W436">
            <v>0</v>
          </cell>
          <cell r="X436">
            <v>0</v>
          </cell>
          <cell r="Y436">
            <v>5652177</v>
          </cell>
          <cell r="Z436">
            <v>0</v>
          </cell>
          <cell r="AA436">
            <v>0</v>
          </cell>
          <cell r="AB436">
            <v>200000</v>
          </cell>
          <cell r="AC436">
            <v>0</v>
          </cell>
          <cell r="AD436">
            <v>200000</v>
          </cell>
          <cell r="AE436">
            <v>500000</v>
          </cell>
          <cell r="AF436">
            <v>0</v>
          </cell>
          <cell r="AG436">
            <v>400000</v>
          </cell>
          <cell r="AH436">
            <v>526142</v>
          </cell>
          <cell r="AI436">
            <v>0</v>
          </cell>
          <cell r="AJ436">
            <v>0</v>
          </cell>
          <cell r="AK436">
            <v>5457000</v>
          </cell>
          <cell r="AL436">
            <v>100000</v>
          </cell>
          <cell r="AM436">
            <v>0</v>
          </cell>
          <cell r="AN436">
            <v>0</v>
          </cell>
          <cell r="AO436">
            <v>0</v>
          </cell>
          <cell r="AP436">
            <v>40918.266213389121</v>
          </cell>
          <cell r="AQ436">
            <v>7419237.2662133891</v>
          </cell>
          <cell r="AR436">
            <v>16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654692</v>
          </cell>
          <cell r="AY436">
            <v>8073929.2662133891</v>
          </cell>
          <cell r="AZ436">
            <v>595770</v>
          </cell>
          <cell r="BA436">
            <v>44100</v>
          </cell>
          <cell r="BB436">
            <v>0</v>
          </cell>
          <cell r="BC436">
            <v>0</v>
          </cell>
          <cell r="BD436">
            <v>0</v>
          </cell>
          <cell r="BK436">
            <v>7434059</v>
          </cell>
          <cell r="BN436">
            <v>0</v>
          </cell>
          <cell r="BO436">
            <v>7955698.7724895393</v>
          </cell>
          <cell r="BP436">
            <v>-3640071.2275104607</v>
          </cell>
          <cell r="BQ436" t="str">
            <v>050153752157</v>
          </cell>
          <cell r="BR436" t="str">
            <v>Active</v>
          </cell>
          <cell r="BS436" t="str">
            <v>Female</v>
          </cell>
          <cell r="BT436" t="str">
            <v/>
          </cell>
          <cell r="BU436">
            <v>0</v>
          </cell>
          <cell r="BV436">
            <v>0</v>
          </cell>
          <cell r="BW436">
            <v>100000</v>
          </cell>
        </row>
        <row r="437">
          <cell r="C437" t="str">
            <v>C16419</v>
          </cell>
          <cell r="D437" t="str">
            <v>Đặng Thị Kim Hoa</v>
          </cell>
          <cell r="E437">
            <v>45696</v>
          </cell>
          <cell r="F437" t="str">
            <v>P5 - Semi Paper lami Box</v>
          </cell>
          <cell r="G437" t="str">
            <v>FACTORY B</v>
          </cell>
          <cell r="H437" t="str">
            <v>Semi Machine sub-operator</v>
          </cell>
          <cell r="I437" t="str">
            <v/>
          </cell>
          <cell r="J437" t="str">
            <v/>
          </cell>
          <cell r="K437">
            <v>5023000</v>
          </cell>
          <cell r="L437">
            <v>200000</v>
          </cell>
          <cell r="M437">
            <v>0</v>
          </cell>
          <cell r="N437">
            <v>0</v>
          </cell>
          <cell r="O437">
            <v>5223000</v>
          </cell>
          <cell r="P437">
            <v>24</v>
          </cell>
          <cell r="Q437">
            <v>4821231</v>
          </cell>
          <cell r="R437">
            <v>2</v>
          </cell>
          <cell r="S437">
            <v>401769</v>
          </cell>
          <cell r="T437">
            <v>0</v>
          </cell>
          <cell r="U437">
            <v>0</v>
          </cell>
          <cell r="V437">
            <v>200884.625</v>
          </cell>
          <cell r="W437">
            <v>0</v>
          </cell>
          <cell r="X437">
            <v>0</v>
          </cell>
          <cell r="Y437">
            <v>5223000</v>
          </cell>
          <cell r="Z437">
            <v>0</v>
          </cell>
          <cell r="AA437">
            <v>0</v>
          </cell>
          <cell r="AB437">
            <v>200000</v>
          </cell>
          <cell r="AC437">
            <v>0</v>
          </cell>
          <cell r="AD437">
            <v>200000</v>
          </cell>
          <cell r="AE437">
            <v>500000</v>
          </cell>
          <cell r="AF437">
            <v>0</v>
          </cell>
          <cell r="AG437">
            <v>400000</v>
          </cell>
          <cell r="AH437">
            <v>526142</v>
          </cell>
          <cell r="AI437">
            <v>0</v>
          </cell>
          <cell r="AJ437">
            <v>0</v>
          </cell>
          <cell r="AK437">
            <v>5046667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37665.8671875</v>
          </cell>
          <cell r="AQ437">
            <v>6886807.8671875</v>
          </cell>
          <cell r="AR437">
            <v>16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602654</v>
          </cell>
          <cell r="AY437">
            <v>7489461.8671875</v>
          </cell>
          <cell r="AZ437">
            <v>548415</v>
          </cell>
          <cell r="BA437">
            <v>44100</v>
          </cell>
          <cell r="BB437">
            <v>0</v>
          </cell>
          <cell r="BC437">
            <v>0</v>
          </cell>
          <cell r="BD437">
            <v>0</v>
          </cell>
          <cell r="BK437">
            <v>6896947</v>
          </cell>
          <cell r="BN437">
            <v>0</v>
          </cell>
          <cell r="BO437">
            <v>7388577.1171875</v>
          </cell>
          <cell r="BP437">
            <v>-4159837.8828125</v>
          </cell>
          <cell r="BQ437" t="str">
            <v>050085003809</v>
          </cell>
          <cell r="BR437" t="str">
            <v>Active</v>
          </cell>
          <cell r="BS437" t="str">
            <v>Female</v>
          </cell>
          <cell r="BT437" t="str">
            <v/>
          </cell>
          <cell r="BU437">
            <v>0</v>
          </cell>
          <cell r="BV437">
            <v>0</v>
          </cell>
          <cell r="BW437">
            <v>100000</v>
          </cell>
        </row>
        <row r="438">
          <cell r="C438" t="str">
            <v>C16429</v>
          </cell>
          <cell r="D438" t="str">
            <v>Đặng Thị Thu Truyền</v>
          </cell>
          <cell r="E438">
            <v>45701</v>
          </cell>
          <cell r="F438" t="str">
            <v>P5 - Semi Paper lami Box</v>
          </cell>
          <cell r="G438" t="str">
            <v>FACTORY B</v>
          </cell>
          <cell r="H438" t="str">
            <v>Semi Machine sub-operator</v>
          </cell>
          <cell r="I438" t="str">
            <v/>
          </cell>
          <cell r="J438" t="str">
            <v/>
          </cell>
          <cell r="K438">
            <v>5023000</v>
          </cell>
          <cell r="L438">
            <v>200000</v>
          </cell>
          <cell r="M438">
            <v>0</v>
          </cell>
          <cell r="N438">
            <v>0</v>
          </cell>
          <cell r="O438">
            <v>5223000</v>
          </cell>
          <cell r="P438">
            <v>24</v>
          </cell>
          <cell r="Q438">
            <v>4821231</v>
          </cell>
          <cell r="R438">
            <v>2</v>
          </cell>
          <cell r="S438">
            <v>401769</v>
          </cell>
          <cell r="T438">
            <v>0</v>
          </cell>
          <cell r="U438">
            <v>0</v>
          </cell>
          <cell r="V438">
            <v>200884.625</v>
          </cell>
          <cell r="W438">
            <v>0</v>
          </cell>
          <cell r="X438">
            <v>0</v>
          </cell>
          <cell r="Y438">
            <v>5223000</v>
          </cell>
          <cell r="Z438">
            <v>0</v>
          </cell>
          <cell r="AA438">
            <v>0</v>
          </cell>
          <cell r="AB438">
            <v>200000</v>
          </cell>
          <cell r="AC438">
            <v>0</v>
          </cell>
          <cell r="AD438">
            <v>200000</v>
          </cell>
          <cell r="AE438">
            <v>500000</v>
          </cell>
          <cell r="AF438">
            <v>0</v>
          </cell>
          <cell r="AG438">
            <v>400000</v>
          </cell>
          <cell r="AH438">
            <v>526142</v>
          </cell>
          <cell r="AI438">
            <v>0</v>
          </cell>
          <cell r="AJ438">
            <v>0</v>
          </cell>
          <cell r="AK438">
            <v>4980000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37665.8671875</v>
          </cell>
          <cell r="AQ438">
            <v>6886807.8671875</v>
          </cell>
          <cell r="AR438">
            <v>16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602654</v>
          </cell>
          <cell r="AY438">
            <v>7489461.8671875</v>
          </cell>
          <cell r="AZ438">
            <v>548415</v>
          </cell>
          <cell r="BA438">
            <v>44100</v>
          </cell>
          <cell r="BB438">
            <v>0</v>
          </cell>
          <cell r="BC438">
            <v>0</v>
          </cell>
          <cell r="BD438">
            <v>0</v>
          </cell>
          <cell r="BK438">
            <v>6896947</v>
          </cell>
          <cell r="BN438">
            <v>0</v>
          </cell>
          <cell r="BO438">
            <v>7388577.1171875</v>
          </cell>
          <cell r="BP438">
            <v>-4159837.8828125</v>
          </cell>
          <cell r="BQ438" t="str">
            <v>050115839095</v>
          </cell>
          <cell r="BR438" t="str">
            <v>Active</v>
          </cell>
          <cell r="BS438" t="str">
            <v>Female</v>
          </cell>
          <cell r="BT438" t="str">
            <v/>
          </cell>
          <cell r="BU438">
            <v>0</v>
          </cell>
          <cell r="BV438">
            <v>0</v>
          </cell>
          <cell r="BW438">
            <v>100000</v>
          </cell>
        </row>
        <row r="439">
          <cell r="C439" t="str">
            <v>C13884</v>
          </cell>
          <cell r="D439" t="str">
            <v>Ngô Thị Bảo Châu</v>
          </cell>
          <cell r="E439">
            <v>44298</v>
          </cell>
          <cell r="F439" t="str">
            <v>P5 - Semi SC Bag</v>
          </cell>
          <cell r="G439" t="str">
            <v>FACTORY B</v>
          </cell>
          <cell r="H439" t="str">
            <v>Semi Machine operator</v>
          </cell>
          <cell r="I439" t="str">
            <v/>
          </cell>
          <cell r="J439" t="str">
            <v/>
          </cell>
          <cell r="K439">
            <v>5931000</v>
          </cell>
          <cell r="L439">
            <v>800000</v>
          </cell>
          <cell r="M439">
            <v>0</v>
          </cell>
          <cell r="N439">
            <v>0</v>
          </cell>
          <cell r="O439">
            <v>6731000</v>
          </cell>
          <cell r="P439">
            <v>23</v>
          </cell>
          <cell r="Q439">
            <v>5954346</v>
          </cell>
          <cell r="R439">
            <v>3</v>
          </cell>
          <cell r="S439">
            <v>776654</v>
          </cell>
          <cell r="T439">
            <v>0</v>
          </cell>
          <cell r="U439">
            <v>0</v>
          </cell>
          <cell r="V439">
            <v>258884.60869565216</v>
          </cell>
          <cell r="W439">
            <v>0</v>
          </cell>
          <cell r="X439">
            <v>0</v>
          </cell>
          <cell r="Y439">
            <v>6731000</v>
          </cell>
          <cell r="Z439">
            <v>0</v>
          </cell>
          <cell r="AA439">
            <v>0</v>
          </cell>
          <cell r="AB439">
            <v>200000</v>
          </cell>
          <cell r="AC439">
            <v>0</v>
          </cell>
          <cell r="AD439">
            <v>200000</v>
          </cell>
          <cell r="AE439">
            <v>500000</v>
          </cell>
          <cell r="AF439">
            <v>0</v>
          </cell>
          <cell r="AG439">
            <v>400000</v>
          </cell>
          <cell r="AH439">
            <v>287227</v>
          </cell>
          <cell r="AI439">
            <v>0</v>
          </cell>
          <cell r="AJ439">
            <v>0</v>
          </cell>
          <cell r="AK439">
            <v>6731000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48540.864130434784</v>
          </cell>
          <cell r="AQ439">
            <v>8166767.8641304346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8166767.8641304346</v>
          </cell>
          <cell r="AZ439">
            <v>706755</v>
          </cell>
          <cell r="BA439">
            <v>44100</v>
          </cell>
          <cell r="BB439">
            <v>0</v>
          </cell>
          <cell r="BC439">
            <v>0</v>
          </cell>
          <cell r="BD439">
            <v>0</v>
          </cell>
          <cell r="BK439">
            <v>7415913</v>
          </cell>
          <cell r="BN439">
            <v>0</v>
          </cell>
          <cell r="BO439">
            <v>8266767.8641304346</v>
          </cell>
          <cell r="BP439">
            <v>-3439987.1358695654</v>
          </cell>
          <cell r="BQ439" t="str">
            <v>050113031015</v>
          </cell>
          <cell r="BR439" t="str">
            <v>Active</v>
          </cell>
          <cell r="BS439" t="str">
            <v>Female</v>
          </cell>
          <cell r="BT439" t="str">
            <v/>
          </cell>
          <cell r="BU439">
            <v>0</v>
          </cell>
          <cell r="BV439">
            <v>0</v>
          </cell>
          <cell r="BW439">
            <v>100000</v>
          </cell>
        </row>
        <row r="440">
          <cell r="C440" t="str">
            <v>C14086</v>
          </cell>
          <cell r="D440" t="str">
            <v>Võ Anh Quân</v>
          </cell>
          <cell r="E440">
            <v>44323</v>
          </cell>
          <cell r="F440" t="str">
            <v>P5 - Semi SC Bag</v>
          </cell>
          <cell r="G440" t="str">
            <v>FACTORY B</v>
          </cell>
          <cell r="H440" t="str">
            <v>Semi Machine operator</v>
          </cell>
          <cell r="I440" t="str">
            <v/>
          </cell>
          <cell r="J440" t="str">
            <v/>
          </cell>
          <cell r="K440">
            <v>5931000</v>
          </cell>
          <cell r="L440">
            <v>900000</v>
          </cell>
          <cell r="M440">
            <v>0</v>
          </cell>
          <cell r="N440">
            <v>0</v>
          </cell>
          <cell r="O440">
            <v>6831000</v>
          </cell>
          <cell r="P440">
            <v>24</v>
          </cell>
          <cell r="Q440">
            <v>6305538</v>
          </cell>
          <cell r="R440">
            <v>2</v>
          </cell>
          <cell r="S440">
            <v>525462</v>
          </cell>
          <cell r="T440">
            <v>0</v>
          </cell>
          <cell r="U440">
            <v>0</v>
          </cell>
          <cell r="V440">
            <v>262730.75</v>
          </cell>
          <cell r="W440">
            <v>0</v>
          </cell>
          <cell r="X440">
            <v>0</v>
          </cell>
          <cell r="Y440">
            <v>6831000</v>
          </cell>
          <cell r="Z440">
            <v>0</v>
          </cell>
          <cell r="AA440">
            <v>0</v>
          </cell>
          <cell r="AB440">
            <v>200000</v>
          </cell>
          <cell r="AC440">
            <v>0</v>
          </cell>
          <cell r="AD440">
            <v>200000</v>
          </cell>
          <cell r="AE440">
            <v>500000</v>
          </cell>
          <cell r="AF440">
            <v>0</v>
          </cell>
          <cell r="AG440">
            <v>400000</v>
          </cell>
          <cell r="AH440">
            <v>446711</v>
          </cell>
          <cell r="AI440">
            <v>0</v>
          </cell>
          <cell r="AJ440">
            <v>0</v>
          </cell>
          <cell r="AK440">
            <v>6747667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8377711</v>
          </cell>
          <cell r="AR440">
            <v>16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788192</v>
          </cell>
          <cell r="AY440">
            <v>9165903</v>
          </cell>
          <cell r="AZ440">
            <v>717255</v>
          </cell>
          <cell r="BA440">
            <v>44100</v>
          </cell>
          <cell r="BB440">
            <v>0</v>
          </cell>
          <cell r="BC440">
            <v>0</v>
          </cell>
          <cell r="BD440">
            <v>0</v>
          </cell>
          <cell r="BK440">
            <v>8404548</v>
          </cell>
          <cell r="BN440">
            <v>0</v>
          </cell>
          <cell r="BO440">
            <v>9003172.5</v>
          </cell>
          <cell r="BP440">
            <v>-2714082.5</v>
          </cell>
          <cell r="BQ440" t="str">
            <v>050127502975</v>
          </cell>
          <cell r="BR440" t="str">
            <v>Active</v>
          </cell>
          <cell r="BS440" t="str">
            <v>Male</v>
          </cell>
          <cell r="BT440" t="str">
            <v/>
          </cell>
          <cell r="BU440">
            <v>0</v>
          </cell>
          <cell r="BV440">
            <v>0</v>
          </cell>
          <cell r="BW440">
            <v>100000</v>
          </cell>
        </row>
        <row r="441">
          <cell r="C441" t="str">
            <v>C15368</v>
          </cell>
          <cell r="D441" t="str">
            <v>Nguyễn Văn Toàn</v>
          </cell>
          <cell r="E441">
            <v>44966</v>
          </cell>
          <cell r="F441" t="str">
            <v>P5 - Semi SC Bag</v>
          </cell>
          <cell r="G441" t="str">
            <v>FACTORY B</v>
          </cell>
          <cell r="H441" t="str">
            <v>Semi Machine operator</v>
          </cell>
          <cell r="I441" t="str">
            <v/>
          </cell>
          <cell r="J441" t="str">
            <v/>
          </cell>
          <cell r="K441">
            <v>5815000</v>
          </cell>
          <cell r="L441">
            <v>600000</v>
          </cell>
          <cell r="M441">
            <v>0</v>
          </cell>
          <cell r="N441">
            <v>0</v>
          </cell>
          <cell r="O441">
            <v>6415000</v>
          </cell>
          <cell r="P441">
            <v>22.6</v>
          </cell>
          <cell r="Q441">
            <v>5576115</v>
          </cell>
          <cell r="R441">
            <v>3</v>
          </cell>
          <cell r="S441">
            <v>740192</v>
          </cell>
          <cell r="T441">
            <v>0.39999999999999858</v>
          </cell>
          <cell r="U441">
            <v>98692</v>
          </cell>
          <cell r="V441">
            <v>246730.75221238937</v>
          </cell>
          <cell r="W441">
            <v>0</v>
          </cell>
          <cell r="X441">
            <v>0</v>
          </cell>
          <cell r="Y441">
            <v>6316307</v>
          </cell>
          <cell r="Z441">
            <v>0</v>
          </cell>
          <cell r="AA441">
            <v>0</v>
          </cell>
          <cell r="AB441">
            <v>200000</v>
          </cell>
          <cell r="AC441">
            <v>0</v>
          </cell>
          <cell r="AD441">
            <v>200000</v>
          </cell>
          <cell r="AE441">
            <v>500000</v>
          </cell>
          <cell r="AF441">
            <v>0</v>
          </cell>
          <cell r="AG441">
            <v>400000</v>
          </cell>
          <cell r="AH441">
            <v>272404</v>
          </cell>
          <cell r="AI441">
            <v>0</v>
          </cell>
          <cell r="AJ441">
            <v>0</v>
          </cell>
          <cell r="AK441">
            <v>6276500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7688711</v>
          </cell>
          <cell r="AR441">
            <v>12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555144</v>
          </cell>
          <cell r="AY441">
            <v>8243855</v>
          </cell>
          <cell r="AZ441">
            <v>673575</v>
          </cell>
          <cell r="BA441">
            <v>44100</v>
          </cell>
          <cell r="BB441">
            <v>0</v>
          </cell>
          <cell r="BC441">
            <v>0</v>
          </cell>
          <cell r="BD441">
            <v>0</v>
          </cell>
          <cell r="BK441">
            <v>7526180</v>
          </cell>
          <cell r="BN441">
            <v>0</v>
          </cell>
          <cell r="BO441">
            <v>8158807.1283185836</v>
          </cell>
          <cell r="BP441">
            <v>-3514767.8716814164</v>
          </cell>
          <cell r="BQ441" t="str">
            <v>050063552851</v>
          </cell>
          <cell r="BR441" t="str">
            <v>Active</v>
          </cell>
          <cell r="BS441" t="str">
            <v>Male</v>
          </cell>
          <cell r="BT441" t="str">
            <v/>
          </cell>
          <cell r="BU441">
            <v>0</v>
          </cell>
          <cell r="BV441">
            <v>0</v>
          </cell>
          <cell r="BW441">
            <v>100000</v>
          </cell>
        </row>
        <row r="442">
          <cell r="C442" t="str">
            <v>C15918</v>
          </cell>
          <cell r="D442" t="str">
            <v>Lâm Văn Ron</v>
          </cell>
          <cell r="E442">
            <v>45423</v>
          </cell>
          <cell r="F442" t="str">
            <v>P5 - Semi SC Bag</v>
          </cell>
          <cell r="G442" t="str">
            <v>FACTORY B</v>
          </cell>
          <cell r="H442" t="str">
            <v>Semi Machine sub-operator</v>
          </cell>
          <cell r="I442" t="str">
            <v/>
          </cell>
          <cell r="J442" t="str">
            <v/>
          </cell>
          <cell r="K442">
            <v>5274000</v>
          </cell>
          <cell r="L442">
            <v>200000</v>
          </cell>
          <cell r="M442">
            <v>0</v>
          </cell>
          <cell r="N442">
            <v>0</v>
          </cell>
          <cell r="O442">
            <v>5474000</v>
          </cell>
          <cell r="P442">
            <v>21</v>
          </cell>
          <cell r="Q442">
            <v>4421308</v>
          </cell>
          <cell r="R442">
            <v>2</v>
          </cell>
          <cell r="S442">
            <v>421077</v>
          </cell>
          <cell r="T442">
            <v>3</v>
          </cell>
          <cell r="U442">
            <v>631615</v>
          </cell>
          <cell r="V442">
            <v>210538.47619047618</v>
          </cell>
          <cell r="W442">
            <v>0</v>
          </cell>
          <cell r="X442">
            <v>0</v>
          </cell>
          <cell r="Y442">
            <v>4842385</v>
          </cell>
          <cell r="Z442">
            <v>0</v>
          </cell>
          <cell r="AA442">
            <v>0</v>
          </cell>
          <cell r="AB442">
            <v>200000</v>
          </cell>
          <cell r="AC442">
            <v>0</v>
          </cell>
          <cell r="AD442">
            <v>200000</v>
          </cell>
          <cell r="AE442">
            <v>0</v>
          </cell>
          <cell r="AF442">
            <v>0</v>
          </cell>
          <cell r="AG442">
            <v>0</v>
          </cell>
          <cell r="AH442">
            <v>402343</v>
          </cell>
          <cell r="AI442">
            <v>0</v>
          </cell>
          <cell r="AJ442">
            <v>0</v>
          </cell>
          <cell r="AK442">
            <v>5474000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5444728</v>
          </cell>
          <cell r="AR442">
            <v>16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631615</v>
          </cell>
          <cell r="AY442">
            <v>6076343</v>
          </cell>
          <cell r="AZ442">
            <v>574770</v>
          </cell>
          <cell r="BA442">
            <v>44100</v>
          </cell>
          <cell r="BB442">
            <v>0</v>
          </cell>
          <cell r="BC442">
            <v>0</v>
          </cell>
          <cell r="BD442">
            <v>0</v>
          </cell>
          <cell r="BK442">
            <v>5457473</v>
          </cell>
          <cell r="BN442">
            <v>0</v>
          </cell>
          <cell r="BO442">
            <v>5965804.9523809524</v>
          </cell>
          <cell r="BP442">
            <v>-5608965.0476190476</v>
          </cell>
          <cell r="BQ442" t="str">
            <v>050109870177</v>
          </cell>
          <cell r="BR442" t="str">
            <v>Active</v>
          </cell>
          <cell r="BS442" t="str">
            <v>Male</v>
          </cell>
          <cell r="BT442" t="str">
            <v/>
          </cell>
          <cell r="BU442">
            <v>0</v>
          </cell>
          <cell r="BV442">
            <v>0</v>
          </cell>
          <cell r="BW442">
            <v>100000</v>
          </cell>
        </row>
        <row r="443">
          <cell r="C443" t="str">
            <v>C15938</v>
          </cell>
          <cell r="D443" t="str">
            <v>Đỗ Thanh Hải</v>
          </cell>
          <cell r="E443">
            <v>45432</v>
          </cell>
          <cell r="F443" t="str">
            <v>P5 - Semi SC Bag</v>
          </cell>
          <cell r="G443" t="str">
            <v>FACTORY B</v>
          </cell>
          <cell r="H443" t="str">
            <v>Semi Machine operator</v>
          </cell>
          <cell r="I443" t="str">
            <v/>
          </cell>
          <cell r="J443" t="str">
            <v/>
          </cell>
          <cell r="K443">
            <v>5274000</v>
          </cell>
          <cell r="L443">
            <v>400000</v>
          </cell>
          <cell r="M443">
            <v>0</v>
          </cell>
          <cell r="N443">
            <v>0</v>
          </cell>
          <cell r="O443">
            <v>5674000</v>
          </cell>
          <cell r="P443">
            <v>21.7</v>
          </cell>
          <cell r="Q443">
            <v>4735608</v>
          </cell>
          <cell r="R443">
            <v>2</v>
          </cell>
          <cell r="S443">
            <v>436462</v>
          </cell>
          <cell r="T443">
            <v>2.3000000000000007</v>
          </cell>
          <cell r="U443">
            <v>501931</v>
          </cell>
          <cell r="V443">
            <v>218230.78341013825</v>
          </cell>
          <cell r="W443">
            <v>0</v>
          </cell>
          <cell r="X443">
            <v>0</v>
          </cell>
          <cell r="Y443">
            <v>5172070</v>
          </cell>
          <cell r="Z443">
            <v>0</v>
          </cell>
          <cell r="AA443">
            <v>0</v>
          </cell>
          <cell r="AB443">
            <v>200000</v>
          </cell>
          <cell r="AC443">
            <v>0</v>
          </cell>
          <cell r="AD443">
            <v>200000</v>
          </cell>
          <cell r="AE443">
            <v>0</v>
          </cell>
          <cell r="AF443">
            <v>0</v>
          </cell>
          <cell r="AG443">
            <v>150000</v>
          </cell>
          <cell r="AH443">
            <v>243627</v>
          </cell>
          <cell r="AI443">
            <v>0</v>
          </cell>
          <cell r="AJ443">
            <v>0</v>
          </cell>
          <cell r="AK443">
            <v>5498833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5765697</v>
          </cell>
          <cell r="AR443">
            <v>16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654692</v>
          </cell>
          <cell r="AY443">
            <v>6420389</v>
          </cell>
          <cell r="AZ443">
            <v>595770</v>
          </cell>
          <cell r="BA443">
            <v>44100</v>
          </cell>
          <cell r="BB443">
            <v>0</v>
          </cell>
          <cell r="BC443">
            <v>0</v>
          </cell>
          <cell r="BD443">
            <v>0</v>
          </cell>
          <cell r="BK443">
            <v>5780519</v>
          </cell>
          <cell r="BN443">
            <v>0</v>
          </cell>
          <cell r="BO443">
            <v>6302158.5668202769</v>
          </cell>
          <cell r="BP443">
            <v>-5293611.4331797231</v>
          </cell>
          <cell r="BQ443" t="str">
            <v>050152960260</v>
          </cell>
          <cell r="BR443" t="str">
            <v>Active</v>
          </cell>
          <cell r="BS443" t="str">
            <v>Male</v>
          </cell>
          <cell r="BT443" t="str">
            <v/>
          </cell>
          <cell r="BU443">
            <v>0</v>
          </cell>
          <cell r="BV443">
            <v>0</v>
          </cell>
          <cell r="BW443">
            <v>100000</v>
          </cell>
        </row>
        <row r="444">
          <cell r="C444" t="str">
            <v>C15986</v>
          </cell>
          <cell r="D444" t="str">
            <v>Trần Thị Hoàng Yến</v>
          </cell>
          <cell r="E444">
            <v>45454</v>
          </cell>
          <cell r="F444" t="str">
            <v>P5 - Semi SC Bag</v>
          </cell>
          <cell r="G444" t="str">
            <v>FACTORY B</v>
          </cell>
          <cell r="H444" t="str">
            <v>Semi Machine sub-operator</v>
          </cell>
          <cell r="I444" t="str">
            <v/>
          </cell>
          <cell r="J444" t="str">
            <v/>
          </cell>
          <cell r="K444">
            <v>5274000</v>
          </cell>
          <cell r="L444">
            <v>200000</v>
          </cell>
          <cell r="M444">
            <v>0</v>
          </cell>
          <cell r="N444">
            <v>0</v>
          </cell>
          <cell r="O444">
            <v>5474000</v>
          </cell>
          <cell r="P444">
            <v>16</v>
          </cell>
          <cell r="Q444">
            <v>3368615</v>
          </cell>
          <cell r="R444">
            <v>6</v>
          </cell>
          <cell r="S444">
            <v>1263231</v>
          </cell>
          <cell r="T444">
            <v>4</v>
          </cell>
          <cell r="U444">
            <v>842154</v>
          </cell>
          <cell r="V444">
            <v>210538.4375</v>
          </cell>
          <cell r="W444">
            <v>0</v>
          </cell>
          <cell r="X444">
            <v>0</v>
          </cell>
          <cell r="Y444">
            <v>4631846</v>
          </cell>
          <cell r="Z444">
            <v>0</v>
          </cell>
          <cell r="AA444">
            <v>0</v>
          </cell>
          <cell r="AB444">
            <v>200000</v>
          </cell>
          <cell r="AC444">
            <v>0</v>
          </cell>
          <cell r="AD444">
            <v>200000</v>
          </cell>
          <cell r="AE444">
            <v>0</v>
          </cell>
          <cell r="AF444">
            <v>0</v>
          </cell>
          <cell r="AG444">
            <v>0</v>
          </cell>
          <cell r="AH444">
            <v>199810</v>
          </cell>
          <cell r="AI444">
            <v>0</v>
          </cell>
          <cell r="AJ444">
            <v>0</v>
          </cell>
          <cell r="AK444">
            <v>5432167</v>
          </cell>
          <cell r="AL444">
            <v>100000</v>
          </cell>
          <cell r="AM444">
            <v>0</v>
          </cell>
          <cell r="AN444">
            <v>0</v>
          </cell>
          <cell r="AO444">
            <v>0</v>
          </cell>
          <cell r="AP444">
            <v>39475.95703125</v>
          </cell>
          <cell r="AQ444">
            <v>5171131.95703125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5171131.95703125</v>
          </cell>
          <cell r="AZ444">
            <v>574770</v>
          </cell>
          <cell r="BA444">
            <v>44100</v>
          </cell>
          <cell r="BB444">
            <v>0</v>
          </cell>
          <cell r="BC444">
            <v>0</v>
          </cell>
          <cell r="BD444">
            <v>0</v>
          </cell>
          <cell r="BK444">
            <v>4552262</v>
          </cell>
          <cell r="BN444">
            <v>0</v>
          </cell>
          <cell r="BO444">
            <v>5271131.95703125</v>
          </cell>
          <cell r="BP444">
            <v>-6303638.04296875</v>
          </cell>
          <cell r="BQ444" t="str">
            <v>050126086595</v>
          </cell>
          <cell r="BR444" t="str">
            <v>Active</v>
          </cell>
          <cell r="BS444" t="str">
            <v>Female</v>
          </cell>
          <cell r="BT444" t="str">
            <v/>
          </cell>
          <cell r="BU444">
            <v>0</v>
          </cell>
          <cell r="BV444">
            <v>0</v>
          </cell>
          <cell r="BW444">
            <v>100000</v>
          </cell>
        </row>
        <row r="445">
          <cell r="C445" t="str">
            <v>C16021</v>
          </cell>
          <cell r="D445" t="str">
            <v>Nguyễn Văn Nghiệp</v>
          </cell>
          <cell r="E445">
            <v>45482</v>
          </cell>
          <cell r="F445" t="str">
            <v>P5 - Semi SC Bag</v>
          </cell>
          <cell r="G445" t="str">
            <v>FACTORY B</v>
          </cell>
          <cell r="H445" t="str">
            <v>Semi Machine operator</v>
          </cell>
          <cell r="I445" t="str">
            <v/>
          </cell>
          <cell r="J445" t="str">
            <v/>
          </cell>
          <cell r="K445">
            <v>5274000</v>
          </cell>
          <cell r="L445">
            <v>400000</v>
          </cell>
          <cell r="M445">
            <v>0</v>
          </cell>
          <cell r="N445">
            <v>0</v>
          </cell>
          <cell r="O445">
            <v>5674000</v>
          </cell>
          <cell r="P445">
            <v>13.8</v>
          </cell>
          <cell r="Q445">
            <v>3011585</v>
          </cell>
          <cell r="R445">
            <v>2</v>
          </cell>
          <cell r="S445">
            <v>436462</v>
          </cell>
          <cell r="T445">
            <v>10.199999999999999</v>
          </cell>
          <cell r="U445">
            <v>2225954</v>
          </cell>
          <cell r="V445">
            <v>218230.79710144925</v>
          </cell>
          <cell r="W445">
            <v>0</v>
          </cell>
          <cell r="X445">
            <v>0</v>
          </cell>
          <cell r="Y445">
            <v>3448047</v>
          </cell>
          <cell r="Z445">
            <v>0</v>
          </cell>
          <cell r="AA445">
            <v>0</v>
          </cell>
          <cell r="AB445">
            <v>200000</v>
          </cell>
          <cell r="AC445">
            <v>0</v>
          </cell>
          <cell r="AD445">
            <v>200000</v>
          </cell>
          <cell r="AE445">
            <v>0</v>
          </cell>
          <cell r="AF445">
            <v>0</v>
          </cell>
          <cell r="AG445">
            <v>0</v>
          </cell>
          <cell r="AH445">
            <v>274865</v>
          </cell>
          <cell r="AI445">
            <v>0</v>
          </cell>
          <cell r="AJ445">
            <v>0</v>
          </cell>
          <cell r="AK445">
            <v>5590333</v>
          </cell>
          <cell r="AL445">
            <v>100000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4022912</v>
          </cell>
          <cell r="AR445">
            <v>12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491019</v>
          </cell>
          <cell r="AY445">
            <v>4513931</v>
          </cell>
          <cell r="AZ445">
            <v>595770</v>
          </cell>
          <cell r="BA445">
            <v>44100</v>
          </cell>
          <cell r="BB445">
            <v>0</v>
          </cell>
          <cell r="BC445">
            <v>0</v>
          </cell>
          <cell r="BD445">
            <v>0</v>
          </cell>
          <cell r="BK445">
            <v>3874061</v>
          </cell>
          <cell r="BN445">
            <v>0</v>
          </cell>
          <cell r="BO445">
            <v>4350258.1956521738</v>
          </cell>
          <cell r="BP445">
            <v>-7245511.8043478262</v>
          </cell>
          <cell r="BQ445" t="str">
            <v>050098252190</v>
          </cell>
          <cell r="BR445" t="str">
            <v>Active</v>
          </cell>
          <cell r="BS445" t="str">
            <v>Male</v>
          </cell>
          <cell r="BT445" t="str">
            <v/>
          </cell>
          <cell r="BU445">
            <v>0</v>
          </cell>
          <cell r="BV445">
            <v>0</v>
          </cell>
          <cell r="BW445">
            <v>0</v>
          </cell>
        </row>
        <row r="446">
          <cell r="C446" t="str">
            <v>C16204</v>
          </cell>
          <cell r="D446" t="str">
            <v>Nguyễn Thị Thanh</v>
          </cell>
          <cell r="E446">
            <v>45558</v>
          </cell>
          <cell r="F446" t="str">
            <v>P5 - Semi SC Bag</v>
          </cell>
          <cell r="G446" t="str">
            <v>FACTORY B</v>
          </cell>
          <cell r="H446" t="str">
            <v>Semi Machine sub-operator</v>
          </cell>
          <cell r="I446" t="str">
            <v/>
          </cell>
          <cell r="J446" t="str">
            <v/>
          </cell>
          <cell r="K446">
            <v>5274000</v>
          </cell>
          <cell r="L446">
            <v>200000</v>
          </cell>
          <cell r="M446">
            <v>0</v>
          </cell>
          <cell r="N446">
            <v>0</v>
          </cell>
          <cell r="O446">
            <v>5474000</v>
          </cell>
          <cell r="P446">
            <v>23.8</v>
          </cell>
          <cell r="Q446">
            <v>5010815</v>
          </cell>
          <cell r="R446">
            <v>2</v>
          </cell>
          <cell r="S446">
            <v>421077</v>
          </cell>
          <cell r="T446">
            <v>0.19999999999999929</v>
          </cell>
          <cell r="U446">
            <v>42108</v>
          </cell>
          <cell r="V446">
            <v>210538.44537815126</v>
          </cell>
          <cell r="W446">
            <v>0</v>
          </cell>
          <cell r="X446">
            <v>0</v>
          </cell>
          <cell r="Y446">
            <v>5431892</v>
          </cell>
          <cell r="Z446">
            <v>0</v>
          </cell>
          <cell r="AA446">
            <v>0</v>
          </cell>
          <cell r="AB446">
            <v>200000</v>
          </cell>
          <cell r="AC446">
            <v>0</v>
          </cell>
          <cell r="AD446">
            <v>200000</v>
          </cell>
          <cell r="AE446">
            <v>500000</v>
          </cell>
          <cell r="AF446">
            <v>0</v>
          </cell>
          <cell r="AG446">
            <v>400000</v>
          </cell>
          <cell r="AH446">
            <v>295369</v>
          </cell>
          <cell r="AI446">
            <v>0</v>
          </cell>
          <cell r="AJ446">
            <v>0</v>
          </cell>
          <cell r="AK446">
            <v>5264833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39475.958508403361</v>
          </cell>
          <cell r="AQ446">
            <v>6866736.958508403</v>
          </cell>
          <cell r="AR446">
            <v>16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631615</v>
          </cell>
          <cell r="AY446">
            <v>7498351.958508403</v>
          </cell>
          <cell r="AZ446">
            <v>574770</v>
          </cell>
          <cell r="BA446">
            <v>44100</v>
          </cell>
          <cell r="BB446">
            <v>0</v>
          </cell>
          <cell r="BC446">
            <v>0</v>
          </cell>
          <cell r="BD446">
            <v>0</v>
          </cell>
          <cell r="BK446">
            <v>6879482</v>
          </cell>
          <cell r="BN446">
            <v>0</v>
          </cell>
          <cell r="BO446">
            <v>7387813.8492647056</v>
          </cell>
          <cell r="BP446">
            <v>-4186956.1507352944</v>
          </cell>
          <cell r="BQ446" t="str">
            <v>050155538357</v>
          </cell>
          <cell r="BR446" t="str">
            <v>Active</v>
          </cell>
          <cell r="BS446" t="str">
            <v>Female</v>
          </cell>
          <cell r="BT446" t="str">
            <v/>
          </cell>
          <cell r="BU446">
            <v>0</v>
          </cell>
          <cell r="BV446">
            <v>0</v>
          </cell>
          <cell r="BW446">
            <v>100000</v>
          </cell>
        </row>
        <row r="447">
          <cell r="C447" t="str">
            <v>C16432</v>
          </cell>
          <cell r="D447" t="str">
            <v>Vũ Thành Chung</v>
          </cell>
          <cell r="E447">
            <v>45701</v>
          </cell>
          <cell r="F447" t="str">
            <v>P5 - Semi SC Bag</v>
          </cell>
          <cell r="G447" t="str">
            <v>FACTORY B</v>
          </cell>
          <cell r="H447" t="str">
            <v>Semi Machine sub-operator</v>
          </cell>
          <cell r="I447" t="str">
            <v/>
          </cell>
          <cell r="J447" t="str">
            <v/>
          </cell>
          <cell r="K447">
            <v>5023000</v>
          </cell>
          <cell r="L447">
            <v>200000</v>
          </cell>
          <cell r="M447">
            <v>0</v>
          </cell>
          <cell r="N447">
            <v>0</v>
          </cell>
          <cell r="O447">
            <v>5223000</v>
          </cell>
          <cell r="P447">
            <v>22.8</v>
          </cell>
          <cell r="Q447">
            <v>4580169</v>
          </cell>
          <cell r="R447">
            <v>3</v>
          </cell>
          <cell r="S447">
            <v>602654</v>
          </cell>
          <cell r="T447">
            <v>0.19999999999999929</v>
          </cell>
          <cell r="U447">
            <v>40177</v>
          </cell>
          <cell r="V447">
            <v>200884.60526315789</v>
          </cell>
          <cell r="W447">
            <v>0</v>
          </cell>
          <cell r="X447">
            <v>0</v>
          </cell>
          <cell r="Y447">
            <v>5182823</v>
          </cell>
          <cell r="Z447">
            <v>0</v>
          </cell>
          <cell r="AA447">
            <v>0</v>
          </cell>
          <cell r="AB447">
            <v>200000</v>
          </cell>
          <cell r="AC447">
            <v>0</v>
          </cell>
          <cell r="AD447">
            <v>200000</v>
          </cell>
          <cell r="AE447">
            <v>500000</v>
          </cell>
          <cell r="AF447">
            <v>0</v>
          </cell>
          <cell r="AG447">
            <v>400000</v>
          </cell>
          <cell r="AH447">
            <v>236562</v>
          </cell>
          <cell r="AI447">
            <v>0</v>
          </cell>
          <cell r="AJ447">
            <v>0</v>
          </cell>
          <cell r="AK447">
            <v>4980000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6519385</v>
          </cell>
          <cell r="AR447">
            <v>16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602654</v>
          </cell>
          <cell r="AY447">
            <v>7122039</v>
          </cell>
          <cell r="AZ447">
            <v>548415</v>
          </cell>
          <cell r="BA447">
            <v>44100</v>
          </cell>
          <cell r="BB447">
            <v>0</v>
          </cell>
          <cell r="BC447">
            <v>0</v>
          </cell>
          <cell r="BD447">
            <v>0</v>
          </cell>
          <cell r="BK447">
            <v>6529524</v>
          </cell>
          <cell r="BN447">
            <v>0</v>
          </cell>
          <cell r="BO447">
            <v>7021154.2105263155</v>
          </cell>
          <cell r="BP447">
            <v>-4527260.7894736845</v>
          </cell>
          <cell r="BQ447" t="str">
            <v>050129505246</v>
          </cell>
          <cell r="BR447" t="str">
            <v>Active</v>
          </cell>
          <cell r="BS447" t="str">
            <v>Male</v>
          </cell>
          <cell r="BT447" t="str">
            <v/>
          </cell>
          <cell r="BU447">
            <v>0</v>
          </cell>
          <cell r="BV447">
            <v>0</v>
          </cell>
          <cell r="BW447">
            <v>100000</v>
          </cell>
        </row>
        <row r="448">
          <cell r="C448" t="str">
            <v>C16433</v>
          </cell>
          <cell r="D448" t="str">
            <v>Nguyễn Thanh Tâm</v>
          </cell>
          <cell r="E448">
            <v>45701</v>
          </cell>
          <cell r="F448" t="str">
            <v>P5 - Semi SC Bag</v>
          </cell>
          <cell r="G448" t="str">
            <v>FACTORY B</v>
          </cell>
          <cell r="H448" t="str">
            <v>Semi Machine sub-operator</v>
          </cell>
          <cell r="I448" t="str">
            <v/>
          </cell>
          <cell r="J448" t="str">
            <v/>
          </cell>
          <cell r="K448">
            <v>5023000</v>
          </cell>
          <cell r="L448">
            <v>200000</v>
          </cell>
          <cell r="M448">
            <v>0</v>
          </cell>
          <cell r="N448">
            <v>0</v>
          </cell>
          <cell r="O448">
            <v>5223000</v>
          </cell>
          <cell r="P448">
            <v>21.8</v>
          </cell>
          <cell r="Q448">
            <v>4379285</v>
          </cell>
          <cell r="R448">
            <v>4</v>
          </cell>
          <cell r="S448">
            <v>803538</v>
          </cell>
          <cell r="T448">
            <v>0.19999999999999929</v>
          </cell>
          <cell r="U448">
            <v>40177</v>
          </cell>
          <cell r="V448">
            <v>200884.63302752294</v>
          </cell>
          <cell r="W448">
            <v>0</v>
          </cell>
          <cell r="X448">
            <v>0</v>
          </cell>
          <cell r="Y448">
            <v>5182823</v>
          </cell>
          <cell r="Z448">
            <v>0</v>
          </cell>
          <cell r="AA448">
            <v>0</v>
          </cell>
          <cell r="AB448">
            <v>200000</v>
          </cell>
          <cell r="AC448">
            <v>0</v>
          </cell>
          <cell r="AD448">
            <v>200000</v>
          </cell>
          <cell r="AE448">
            <v>500000</v>
          </cell>
          <cell r="AF448">
            <v>0</v>
          </cell>
          <cell r="AG448">
            <v>400000</v>
          </cell>
          <cell r="AH448">
            <v>272848</v>
          </cell>
          <cell r="AI448">
            <v>0</v>
          </cell>
          <cell r="AJ448">
            <v>0</v>
          </cell>
          <cell r="AK448">
            <v>4980000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6555671</v>
          </cell>
          <cell r="AR448">
            <v>16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602654</v>
          </cell>
          <cell r="AY448">
            <v>7158325</v>
          </cell>
          <cell r="AZ448">
            <v>548415</v>
          </cell>
          <cell r="BA448">
            <v>44100</v>
          </cell>
          <cell r="BB448">
            <v>0</v>
          </cell>
          <cell r="BC448">
            <v>0</v>
          </cell>
          <cell r="BD448">
            <v>0</v>
          </cell>
          <cell r="BK448">
            <v>6565810</v>
          </cell>
          <cell r="BN448">
            <v>0</v>
          </cell>
          <cell r="BO448">
            <v>6957440.2660550456</v>
          </cell>
          <cell r="BP448">
            <v>-4590974.7339449544</v>
          </cell>
          <cell r="BQ448" t="str">
            <v>050157974881</v>
          </cell>
          <cell r="BR448" t="str">
            <v>Active</v>
          </cell>
          <cell r="BS448" t="str">
            <v>Male</v>
          </cell>
          <cell r="BT448" t="str">
            <v/>
          </cell>
          <cell r="BU448">
            <v>0</v>
          </cell>
          <cell r="BV448">
            <v>0</v>
          </cell>
          <cell r="BW448">
            <v>0</v>
          </cell>
        </row>
        <row r="449">
          <cell r="C449" t="str">
            <v>C8051</v>
          </cell>
          <cell r="D449" t="str">
            <v>Nguyễn Văn Kiên</v>
          </cell>
          <cell r="E449">
            <v>43522</v>
          </cell>
          <cell r="F449" t="str">
            <v>P5 - Semi SC Bag</v>
          </cell>
          <cell r="G449" t="str">
            <v>FACTORY B</v>
          </cell>
          <cell r="H449" t="str">
            <v>Semi machine operator</v>
          </cell>
          <cell r="I449" t="str">
            <v/>
          </cell>
          <cell r="J449" t="str">
            <v/>
          </cell>
          <cell r="K449">
            <v>5931000</v>
          </cell>
          <cell r="L449">
            <v>600000</v>
          </cell>
          <cell r="M449">
            <v>0</v>
          </cell>
          <cell r="N449">
            <v>300000</v>
          </cell>
          <cell r="O449">
            <v>6831000</v>
          </cell>
          <cell r="P449">
            <v>18.3</v>
          </cell>
          <cell r="Q449">
            <v>4807973</v>
          </cell>
          <cell r="R449">
            <v>2</v>
          </cell>
          <cell r="S449">
            <v>525462</v>
          </cell>
          <cell r="T449">
            <v>5.6999999999999993</v>
          </cell>
          <cell r="U449">
            <v>1497565</v>
          </cell>
          <cell r="V449">
            <v>262730.7650273224</v>
          </cell>
          <cell r="W449">
            <v>0</v>
          </cell>
          <cell r="X449">
            <v>0</v>
          </cell>
          <cell r="Y449">
            <v>5333435</v>
          </cell>
          <cell r="Z449">
            <v>0</v>
          </cell>
          <cell r="AA449">
            <v>0</v>
          </cell>
          <cell r="AB449">
            <v>200000</v>
          </cell>
          <cell r="AC449">
            <v>0</v>
          </cell>
          <cell r="AD449">
            <v>200000</v>
          </cell>
          <cell r="AE449">
            <v>0</v>
          </cell>
          <cell r="AF449">
            <v>0</v>
          </cell>
          <cell r="AG449">
            <v>0</v>
          </cell>
          <cell r="AH449">
            <v>309750</v>
          </cell>
          <cell r="AI449">
            <v>0</v>
          </cell>
          <cell r="AJ449">
            <v>0</v>
          </cell>
          <cell r="AK449">
            <v>6831000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5843185</v>
          </cell>
          <cell r="AR449">
            <v>8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394096</v>
          </cell>
          <cell r="AY449">
            <v>6237281</v>
          </cell>
          <cell r="AZ449">
            <v>717255</v>
          </cell>
          <cell r="BA449">
            <v>44100</v>
          </cell>
          <cell r="BB449">
            <v>0</v>
          </cell>
          <cell r="BC449">
            <v>0</v>
          </cell>
          <cell r="BD449">
            <v>0</v>
          </cell>
          <cell r="BK449">
            <v>5475926</v>
          </cell>
          <cell r="BN449">
            <v>0</v>
          </cell>
          <cell r="BO449">
            <v>6205915.7650273228</v>
          </cell>
          <cell r="BP449">
            <v>-5511339.2349726772</v>
          </cell>
          <cell r="BQ449" t="str">
            <v>050065220757</v>
          </cell>
          <cell r="BR449" t="str">
            <v>Active</v>
          </cell>
          <cell r="BS449" t="str">
            <v>Male</v>
          </cell>
          <cell r="BT449" t="str">
            <v/>
          </cell>
          <cell r="BU449">
            <v>0</v>
          </cell>
          <cell r="BV449">
            <v>0</v>
          </cell>
          <cell r="BW449">
            <v>100000</v>
          </cell>
        </row>
        <row r="450">
          <cell r="C450" t="str">
            <v>C8055</v>
          </cell>
          <cell r="D450" t="str">
            <v>Lê Thị Anh Thư</v>
          </cell>
          <cell r="E450">
            <v>43522</v>
          </cell>
          <cell r="F450" t="str">
            <v>P5 - Semi SC Bag</v>
          </cell>
          <cell r="G450" t="str">
            <v>FACTORY B</v>
          </cell>
          <cell r="H450" t="str">
            <v>Semi Machine leader</v>
          </cell>
          <cell r="I450" t="str">
            <v/>
          </cell>
          <cell r="J450" t="str">
            <v/>
          </cell>
          <cell r="K450">
            <v>5931000</v>
          </cell>
          <cell r="L450">
            <v>2200000</v>
          </cell>
          <cell r="M450">
            <v>0</v>
          </cell>
          <cell r="N450">
            <v>200000</v>
          </cell>
          <cell r="O450">
            <v>8331000</v>
          </cell>
          <cell r="P450">
            <v>22.5</v>
          </cell>
          <cell r="Q450">
            <v>7209519</v>
          </cell>
          <cell r="R450">
            <v>3</v>
          </cell>
          <cell r="S450">
            <v>961269</v>
          </cell>
          <cell r="T450">
            <v>0.5</v>
          </cell>
          <cell r="U450">
            <v>160212</v>
          </cell>
          <cell r="V450">
            <v>320423.06666666665</v>
          </cell>
          <cell r="W450">
            <v>0</v>
          </cell>
          <cell r="X450">
            <v>0</v>
          </cell>
          <cell r="Y450">
            <v>8170788</v>
          </cell>
          <cell r="Z450">
            <v>0</v>
          </cell>
          <cell r="AA450">
            <v>0</v>
          </cell>
          <cell r="AB450">
            <v>200000</v>
          </cell>
          <cell r="AC450">
            <v>0</v>
          </cell>
          <cell r="AD450">
            <v>200000</v>
          </cell>
          <cell r="AE450">
            <v>500000</v>
          </cell>
          <cell r="AF450">
            <v>0</v>
          </cell>
          <cell r="AG450">
            <v>400000</v>
          </cell>
          <cell r="AH450">
            <v>280983</v>
          </cell>
          <cell r="AI450">
            <v>0</v>
          </cell>
          <cell r="AJ450">
            <v>0</v>
          </cell>
          <cell r="AK450">
            <v>8264333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60079.324999999997</v>
          </cell>
          <cell r="AQ450">
            <v>9611850.3249999993</v>
          </cell>
          <cell r="AR450">
            <v>14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841111</v>
          </cell>
          <cell r="AY450">
            <v>10452961.324999999</v>
          </cell>
          <cell r="AZ450">
            <v>874755</v>
          </cell>
          <cell r="BA450">
            <v>44100</v>
          </cell>
          <cell r="BB450">
            <v>0</v>
          </cell>
          <cell r="BC450">
            <v>0</v>
          </cell>
          <cell r="BD450">
            <v>0</v>
          </cell>
          <cell r="BK450">
            <v>9534106</v>
          </cell>
          <cell r="BN450">
            <v>0</v>
          </cell>
          <cell r="BO450">
            <v>10272590.691666666</v>
          </cell>
          <cell r="BP450">
            <v>-1602164.3083333336</v>
          </cell>
          <cell r="BQ450" t="str">
            <v>050103659792</v>
          </cell>
          <cell r="BR450" t="str">
            <v>Active</v>
          </cell>
          <cell r="BS450" t="str">
            <v>Female</v>
          </cell>
          <cell r="BT450" t="str">
            <v/>
          </cell>
          <cell r="BU450">
            <v>0</v>
          </cell>
          <cell r="BV450">
            <v>0</v>
          </cell>
          <cell r="BW450">
            <v>100000</v>
          </cell>
        </row>
        <row r="451">
          <cell r="C451" t="str">
            <v>C13709</v>
          </cell>
          <cell r="D451" t="str">
            <v>Nguyễn Quang Đức</v>
          </cell>
          <cell r="E451">
            <v>44281</v>
          </cell>
          <cell r="F451" t="str">
            <v>P5 - Semi SC Box</v>
          </cell>
          <cell r="G451" t="str">
            <v>FACTORY B</v>
          </cell>
          <cell r="H451" t="str">
            <v>Semi Machine operator</v>
          </cell>
          <cell r="I451" t="str">
            <v/>
          </cell>
          <cell r="J451" t="str">
            <v/>
          </cell>
          <cell r="K451">
            <v>5931000</v>
          </cell>
          <cell r="L451">
            <v>400000</v>
          </cell>
          <cell r="M451">
            <v>0</v>
          </cell>
          <cell r="N451">
            <v>0</v>
          </cell>
          <cell r="O451">
            <v>6331000</v>
          </cell>
          <cell r="P451">
            <v>18.2</v>
          </cell>
          <cell r="Q451">
            <v>4431700</v>
          </cell>
          <cell r="R451">
            <v>2</v>
          </cell>
          <cell r="S451">
            <v>487000</v>
          </cell>
          <cell r="T451">
            <v>5.8000000000000007</v>
          </cell>
          <cell r="U451">
            <v>1412300</v>
          </cell>
          <cell r="V451">
            <v>243500</v>
          </cell>
          <cell r="W451">
            <v>0</v>
          </cell>
          <cell r="X451">
            <v>0</v>
          </cell>
          <cell r="Y451">
            <v>4918700</v>
          </cell>
          <cell r="Z451">
            <v>0</v>
          </cell>
          <cell r="AA451">
            <v>0</v>
          </cell>
          <cell r="AB451">
            <v>200000</v>
          </cell>
          <cell r="AC451">
            <v>0</v>
          </cell>
          <cell r="AD451">
            <v>200000</v>
          </cell>
          <cell r="AE451">
            <v>0</v>
          </cell>
          <cell r="AF451">
            <v>0</v>
          </cell>
          <cell r="AG451">
            <v>0</v>
          </cell>
          <cell r="AH451">
            <v>248409</v>
          </cell>
          <cell r="AI451">
            <v>0</v>
          </cell>
          <cell r="AJ451">
            <v>0</v>
          </cell>
          <cell r="AK451">
            <v>6331000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5367109</v>
          </cell>
          <cell r="AR451">
            <v>8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365250</v>
          </cell>
          <cell r="AY451">
            <v>5732359</v>
          </cell>
          <cell r="AZ451">
            <v>664755</v>
          </cell>
          <cell r="BA451">
            <v>44100</v>
          </cell>
          <cell r="BB451">
            <v>0</v>
          </cell>
          <cell r="BC451">
            <v>0</v>
          </cell>
          <cell r="BD451">
            <v>0</v>
          </cell>
          <cell r="BK451">
            <v>5023504</v>
          </cell>
          <cell r="BN451">
            <v>0</v>
          </cell>
          <cell r="BO451">
            <v>5710609</v>
          </cell>
          <cell r="BP451">
            <v>-5954146</v>
          </cell>
          <cell r="BQ451" t="str">
            <v>050116651243</v>
          </cell>
          <cell r="BR451" t="str">
            <v>Active</v>
          </cell>
          <cell r="BS451" t="str">
            <v>Male</v>
          </cell>
          <cell r="BT451" t="str">
            <v/>
          </cell>
          <cell r="BU451">
            <v>0</v>
          </cell>
          <cell r="BV451">
            <v>0</v>
          </cell>
          <cell r="BW451">
            <v>100000</v>
          </cell>
        </row>
        <row r="452">
          <cell r="C452" t="str">
            <v>C15522</v>
          </cell>
          <cell r="D452" t="str">
            <v>Nguyễn Tuấn Kiệt</v>
          </cell>
          <cell r="E452">
            <v>45265</v>
          </cell>
          <cell r="F452" t="str">
            <v>P5 - Semi SC Box</v>
          </cell>
          <cell r="G452" t="str">
            <v>FACTORY B</v>
          </cell>
          <cell r="H452" t="str">
            <v>Semi Machine sub-operator</v>
          </cell>
          <cell r="I452" t="str">
            <v/>
          </cell>
          <cell r="J452" t="str">
            <v/>
          </cell>
          <cell r="K452">
            <v>5538000</v>
          </cell>
          <cell r="L452">
            <v>200000</v>
          </cell>
          <cell r="M452">
            <v>0</v>
          </cell>
          <cell r="N452">
            <v>0</v>
          </cell>
          <cell r="O452">
            <v>5738000</v>
          </cell>
          <cell r="P452">
            <v>17</v>
          </cell>
          <cell r="Q452">
            <v>3751769</v>
          </cell>
          <cell r="R452">
            <v>3</v>
          </cell>
          <cell r="S452">
            <v>662077</v>
          </cell>
          <cell r="T452">
            <v>6</v>
          </cell>
          <cell r="U452">
            <v>1324154</v>
          </cell>
          <cell r="V452">
            <v>220692.29411764705</v>
          </cell>
          <cell r="W452">
            <v>0</v>
          </cell>
          <cell r="X452">
            <v>0</v>
          </cell>
          <cell r="Y452">
            <v>4413846</v>
          </cell>
          <cell r="Z452">
            <v>0</v>
          </cell>
          <cell r="AA452">
            <v>0</v>
          </cell>
          <cell r="AB452">
            <v>200000</v>
          </cell>
          <cell r="AC452">
            <v>0</v>
          </cell>
          <cell r="AD452">
            <v>200000</v>
          </cell>
          <cell r="AE452">
            <v>0</v>
          </cell>
          <cell r="AF452">
            <v>0</v>
          </cell>
          <cell r="AG452">
            <v>0</v>
          </cell>
          <cell r="AH452">
            <v>224357</v>
          </cell>
          <cell r="AI452">
            <v>0</v>
          </cell>
          <cell r="AJ452">
            <v>0</v>
          </cell>
          <cell r="AK452">
            <v>5694000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4838203</v>
          </cell>
          <cell r="AR452">
            <v>7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289659</v>
          </cell>
          <cell r="AY452">
            <v>5127862</v>
          </cell>
          <cell r="AZ452">
            <v>602490</v>
          </cell>
          <cell r="BA452">
            <v>44100</v>
          </cell>
          <cell r="BB452">
            <v>0</v>
          </cell>
          <cell r="BC452">
            <v>0</v>
          </cell>
          <cell r="BD452">
            <v>0</v>
          </cell>
          <cell r="BK452">
            <v>4481272</v>
          </cell>
          <cell r="BN452">
            <v>0</v>
          </cell>
          <cell r="BO452">
            <v>5031308.7573529407</v>
          </cell>
          <cell r="BP452">
            <v>-6571181.2426470593</v>
          </cell>
          <cell r="BQ452" t="str">
            <v>050123002005</v>
          </cell>
          <cell r="BR452" t="str">
            <v>Active</v>
          </cell>
          <cell r="BS452" t="str">
            <v>Male</v>
          </cell>
          <cell r="BT452" t="str">
            <v/>
          </cell>
          <cell r="BU452">
            <v>0</v>
          </cell>
          <cell r="BV452">
            <v>0</v>
          </cell>
          <cell r="BW452">
            <v>0</v>
          </cell>
        </row>
        <row r="453">
          <cell r="C453" t="str">
            <v>C15570</v>
          </cell>
          <cell r="D453" t="str">
            <v>Quách Ngọc Kim Thư</v>
          </cell>
          <cell r="E453">
            <v>45344</v>
          </cell>
          <cell r="F453" t="str">
            <v>P5 - Semi SC Box</v>
          </cell>
          <cell r="G453" t="str">
            <v>FACTORY B</v>
          </cell>
          <cell r="H453" t="str">
            <v>Semi Machine operator</v>
          </cell>
          <cell r="I453" t="str">
            <v/>
          </cell>
          <cell r="J453" t="str">
            <v/>
          </cell>
          <cell r="K453">
            <v>5538000</v>
          </cell>
          <cell r="L453">
            <v>400000</v>
          </cell>
          <cell r="M453">
            <v>0</v>
          </cell>
          <cell r="N453">
            <v>0</v>
          </cell>
          <cell r="O453">
            <v>5938000</v>
          </cell>
          <cell r="P453">
            <v>23.9</v>
          </cell>
          <cell r="Q453">
            <v>5458392</v>
          </cell>
          <cell r="R453">
            <v>2</v>
          </cell>
          <cell r="S453">
            <v>456769</v>
          </cell>
          <cell r="T453">
            <v>0.10000000000000142</v>
          </cell>
          <cell r="U453">
            <v>22838</v>
          </cell>
          <cell r="V453">
            <v>228384.60251046027</v>
          </cell>
          <cell r="W453">
            <v>0</v>
          </cell>
          <cell r="X453">
            <v>0</v>
          </cell>
          <cell r="Y453">
            <v>5915161</v>
          </cell>
          <cell r="Z453">
            <v>0</v>
          </cell>
          <cell r="AA453">
            <v>0</v>
          </cell>
          <cell r="AB453">
            <v>200000</v>
          </cell>
          <cell r="AC453">
            <v>0</v>
          </cell>
          <cell r="AD453">
            <v>200000</v>
          </cell>
          <cell r="AE453">
            <v>500000</v>
          </cell>
          <cell r="AF453">
            <v>0</v>
          </cell>
          <cell r="AG453">
            <v>400000</v>
          </cell>
          <cell r="AH453">
            <v>455957</v>
          </cell>
          <cell r="AI453">
            <v>0</v>
          </cell>
          <cell r="AJ453">
            <v>0</v>
          </cell>
          <cell r="AK453">
            <v>5628667</v>
          </cell>
          <cell r="AL453">
            <v>100000</v>
          </cell>
          <cell r="AM453">
            <v>0</v>
          </cell>
          <cell r="AN453">
            <v>0</v>
          </cell>
          <cell r="AO453">
            <v>0</v>
          </cell>
          <cell r="AP453">
            <v>42822.1129707113</v>
          </cell>
          <cell r="AQ453">
            <v>7613940.1129707117</v>
          </cell>
          <cell r="AR453">
            <v>8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342577</v>
          </cell>
          <cell r="AY453">
            <v>7956517.1129707117</v>
          </cell>
          <cell r="AZ453">
            <v>623490</v>
          </cell>
          <cell r="BA453">
            <v>44100</v>
          </cell>
          <cell r="BB453">
            <v>0</v>
          </cell>
          <cell r="BC453">
            <v>0</v>
          </cell>
          <cell r="BD453">
            <v>0</v>
          </cell>
          <cell r="BK453">
            <v>7288927</v>
          </cell>
          <cell r="BN453">
            <v>0</v>
          </cell>
          <cell r="BO453">
            <v>7942324.7154811723</v>
          </cell>
          <cell r="BP453">
            <v>-3681165.2845188277</v>
          </cell>
          <cell r="BQ453" t="str">
            <v>050151290903</v>
          </cell>
          <cell r="BR453" t="str">
            <v>Active</v>
          </cell>
          <cell r="BS453" t="str">
            <v>Female</v>
          </cell>
          <cell r="BT453" t="str">
            <v/>
          </cell>
          <cell r="BU453">
            <v>0</v>
          </cell>
          <cell r="BV453">
            <v>0</v>
          </cell>
          <cell r="BW453">
            <v>100000</v>
          </cell>
        </row>
        <row r="454">
          <cell r="C454" t="str">
            <v>C15626</v>
          </cell>
          <cell r="D454" t="str">
            <v>Nguyễn Trọng Nghĩa</v>
          </cell>
          <cell r="E454">
            <v>45349</v>
          </cell>
          <cell r="F454" t="str">
            <v>P5 - Semi SC Box</v>
          </cell>
          <cell r="G454" t="str">
            <v>FACTORY B</v>
          </cell>
          <cell r="H454" t="str">
            <v>Semi Machine operator</v>
          </cell>
          <cell r="I454" t="str">
            <v/>
          </cell>
          <cell r="J454" t="str">
            <v/>
          </cell>
          <cell r="K454">
            <v>5538000</v>
          </cell>
          <cell r="L454">
            <v>400000</v>
          </cell>
          <cell r="M454">
            <v>0</v>
          </cell>
          <cell r="N454">
            <v>0</v>
          </cell>
          <cell r="O454">
            <v>5938000</v>
          </cell>
          <cell r="P454">
            <v>13.8</v>
          </cell>
          <cell r="Q454">
            <v>3151708</v>
          </cell>
          <cell r="R454">
            <v>2</v>
          </cell>
          <cell r="S454">
            <v>456769</v>
          </cell>
          <cell r="T454">
            <v>10.199999999999999</v>
          </cell>
          <cell r="U454">
            <v>2329523</v>
          </cell>
          <cell r="V454">
            <v>228384.63768115939</v>
          </cell>
          <cell r="W454">
            <v>0</v>
          </cell>
          <cell r="X454">
            <v>0</v>
          </cell>
          <cell r="Y454">
            <v>3608477</v>
          </cell>
          <cell r="Z454">
            <v>0</v>
          </cell>
          <cell r="AA454">
            <v>0</v>
          </cell>
          <cell r="AB454">
            <v>200000</v>
          </cell>
          <cell r="AC454">
            <v>0</v>
          </cell>
          <cell r="AD454">
            <v>200000</v>
          </cell>
          <cell r="AE454">
            <v>0</v>
          </cell>
          <cell r="AF454">
            <v>0</v>
          </cell>
          <cell r="AG454">
            <v>0</v>
          </cell>
          <cell r="AH454">
            <v>214662</v>
          </cell>
          <cell r="AI454">
            <v>0</v>
          </cell>
          <cell r="AJ454">
            <v>0</v>
          </cell>
          <cell r="AK454">
            <v>5762000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4023139</v>
          </cell>
          <cell r="AR454">
            <v>8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342577</v>
          </cell>
          <cell r="AY454">
            <v>4365716</v>
          </cell>
          <cell r="AZ454">
            <v>623490</v>
          </cell>
          <cell r="BA454">
            <v>44100</v>
          </cell>
          <cell r="BB454">
            <v>0</v>
          </cell>
          <cell r="BC454">
            <v>0</v>
          </cell>
          <cell r="BD454">
            <v>0</v>
          </cell>
          <cell r="BK454">
            <v>3698126</v>
          </cell>
          <cell r="BN454">
            <v>0</v>
          </cell>
          <cell r="BO454">
            <v>4351523.6376811592</v>
          </cell>
          <cell r="BP454">
            <v>-7271966.3623188408</v>
          </cell>
          <cell r="BQ454" t="str">
            <v>050102386083</v>
          </cell>
          <cell r="BR454" t="str">
            <v>Active</v>
          </cell>
          <cell r="BS454" t="str">
            <v>Male</v>
          </cell>
          <cell r="BT454" t="str">
            <v/>
          </cell>
          <cell r="BU454">
            <v>0</v>
          </cell>
          <cell r="BV454">
            <v>0</v>
          </cell>
          <cell r="BW454">
            <v>100000</v>
          </cell>
        </row>
        <row r="455">
          <cell r="C455" t="str">
            <v>C15704</v>
          </cell>
          <cell r="D455" t="str">
            <v>Võ Thị Thanh Ngân</v>
          </cell>
          <cell r="E455">
            <v>45356</v>
          </cell>
          <cell r="F455" t="str">
            <v>P5 - Semi SC Box</v>
          </cell>
          <cell r="G455" t="str">
            <v>FACTORY B</v>
          </cell>
          <cell r="H455" t="str">
            <v>Semi Machine sub-operator</v>
          </cell>
          <cell r="I455" t="str">
            <v/>
          </cell>
          <cell r="J455" t="str">
            <v/>
          </cell>
          <cell r="K455">
            <v>5538000</v>
          </cell>
          <cell r="L455">
            <v>400000</v>
          </cell>
          <cell r="M455">
            <v>0</v>
          </cell>
          <cell r="N455">
            <v>0</v>
          </cell>
          <cell r="O455">
            <v>5938000</v>
          </cell>
          <cell r="P455">
            <v>22.9</v>
          </cell>
          <cell r="Q455">
            <v>5230008</v>
          </cell>
          <cell r="R455">
            <v>3</v>
          </cell>
          <cell r="S455">
            <v>685154</v>
          </cell>
          <cell r="T455">
            <v>0.10000000000000142</v>
          </cell>
          <cell r="U455">
            <v>22838</v>
          </cell>
          <cell r="V455">
            <v>228384.6288209607</v>
          </cell>
          <cell r="W455">
            <v>0</v>
          </cell>
          <cell r="X455">
            <v>0</v>
          </cell>
          <cell r="Y455">
            <v>5915162</v>
          </cell>
          <cell r="Z455">
            <v>0</v>
          </cell>
          <cell r="AA455">
            <v>0</v>
          </cell>
          <cell r="AB455">
            <v>200000</v>
          </cell>
          <cell r="AC455">
            <v>0</v>
          </cell>
          <cell r="AD455">
            <v>200000</v>
          </cell>
          <cell r="AE455">
            <v>500000</v>
          </cell>
          <cell r="AF455">
            <v>0</v>
          </cell>
          <cell r="AG455">
            <v>400000</v>
          </cell>
          <cell r="AH455">
            <v>271733</v>
          </cell>
          <cell r="AI455">
            <v>0</v>
          </cell>
          <cell r="AJ455">
            <v>0</v>
          </cell>
          <cell r="AK455">
            <v>5595333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42822.117903930135</v>
          </cell>
          <cell r="AQ455">
            <v>7329717.1179039301</v>
          </cell>
          <cell r="AR455">
            <v>16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685154</v>
          </cell>
          <cell r="AY455">
            <v>8014871.1179039301</v>
          </cell>
          <cell r="AZ455">
            <v>623490</v>
          </cell>
          <cell r="BA455">
            <v>44100</v>
          </cell>
          <cell r="BB455">
            <v>0</v>
          </cell>
          <cell r="BC455">
            <v>0</v>
          </cell>
          <cell r="BD455">
            <v>0</v>
          </cell>
          <cell r="BK455">
            <v>7347281</v>
          </cell>
          <cell r="BN455">
            <v>0</v>
          </cell>
          <cell r="BO455">
            <v>7886486.3755458519</v>
          </cell>
          <cell r="BP455">
            <v>-3737003.6244541481</v>
          </cell>
          <cell r="BQ455" t="str">
            <v>050116653531</v>
          </cell>
          <cell r="BR455" t="str">
            <v>Active</v>
          </cell>
          <cell r="BS455" t="str">
            <v>Female</v>
          </cell>
          <cell r="BT455" t="str">
            <v/>
          </cell>
          <cell r="BU455">
            <v>0</v>
          </cell>
          <cell r="BV455">
            <v>0</v>
          </cell>
          <cell r="BW455">
            <v>100000</v>
          </cell>
        </row>
        <row r="456">
          <cell r="C456" t="str">
            <v>C15770</v>
          </cell>
          <cell r="D456" t="str">
            <v>Lê Thanh Sang</v>
          </cell>
          <cell r="E456">
            <v>45372</v>
          </cell>
          <cell r="F456" t="str">
            <v>P5 - Semi SC Box</v>
          </cell>
          <cell r="G456" t="str">
            <v>FACTORY B</v>
          </cell>
          <cell r="H456" t="str">
            <v>Semi Machine sub-operator</v>
          </cell>
          <cell r="I456" t="str">
            <v/>
          </cell>
          <cell r="J456" t="str">
            <v/>
          </cell>
          <cell r="K456">
            <v>5538000</v>
          </cell>
          <cell r="L456">
            <v>200000</v>
          </cell>
          <cell r="M456">
            <v>0</v>
          </cell>
          <cell r="N456">
            <v>0</v>
          </cell>
          <cell r="O456">
            <v>5738000</v>
          </cell>
          <cell r="P456">
            <v>24</v>
          </cell>
          <cell r="Q456">
            <v>5296615</v>
          </cell>
          <cell r="R456">
            <v>2</v>
          </cell>
          <cell r="S456">
            <v>441385</v>
          </cell>
          <cell r="T456">
            <v>0</v>
          </cell>
          <cell r="U456">
            <v>0</v>
          </cell>
          <cell r="V456">
            <v>220692.29166666666</v>
          </cell>
          <cell r="W456">
            <v>0</v>
          </cell>
          <cell r="X456">
            <v>0</v>
          </cell>
          <cell r="Y456">
            <v>5738000</v>
          </cell>
          <cell r="Z456">
            <v>0</v>
          </cell>
          <cell r="AA456">
            <v>0</v>
          </cell>
          <cell r="AB456">
            <v>200000</v>
          </cell>
          <cell r="AC456">
            <v>0</v>
          </cell>
          <cell r="AD456">
            <v>200000</v>
          </cell>
          <cell r="AE456">
            <v>500000</v>
          </cell>
          <cell r="AF456">
            <v>0</v>
          </cell>
          <cell r="AG456">
            <v>400000</v>
          </cell>
          <cell r="AH456">
            <v>282408</v>
          </cell>
          <cell r="AI456">
            <v>0</v>
          </cell>
          <cell r="AJ456">
            <v>0</v>
          </cell>
          <cell r="AK456">
            <v>5518000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7120408</v>
          </cell>
          <cell r="AR456">
            <v>16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662077</v>
          </cell>
          <cell r="AY456">
            <v>7782485</v>
          </cell>
          <cell r="AZ456">
            <v>602490</v>
          </cell>
          <cell r="BA456">
            <v>44100</v>
          </cell>
          <cell r="BB456">
            <v>0</v>
          </cell>
          <cell r="BC456">
            <v>0</v>
          </cell>
          <cell r="BD456">
            <v>0</v>
          </cell>
          <cell r="BK456">
            <v>7135895</v>
          </cell>
          <cell r="BN456">
            <v>0</v>
          </cell>
          <cell r="BO456">
            <v>7661792.583333333</v>
          </cell>
          <cell r="BP456">
            <v>-3940697.416666667</v>
          </cell>
          <cell r="BQ456" t="str">
            <v>050151740178</v>
          </cell>
          <cell r="BR456" t="str">
            <v>Active</v>
          </cell>
          <cell r="BS456" t="str">
            <v>Male</v>
          </cell>
          <cell r="BT456" t="str">
            <v/>
          </cell>
          <cell r="BU456">
            <v>0</v>
          </cell>
          <cell r="BV456">
            <v>0</v>
          </cell>
          <cell r="BW456">
            <v>100000</v>
          </cell>
        </row>
        <row r="457">
          <cell r="C457" t="str">
            <v>C16153</v>
          </cell>
          <cell r="D457" t="str">
            <v>Hoàng Thị Ca</v>
          </cell>
          <cell r="E457">
            <v>45542</v>
          </cell>
          <cell r="F457" t="str">
            <v>P5 - Semi SC Box</v>
          </cell>
          <cell r="G457" t="str">
            <v>FACTORY B</v>
          </cell>
          <cell r="H457" t="str">
            <v>Semi Machine sub-operator</v>
          </cell>
          <cell r="I457" t="str">
            <v/>
          </cell>
          <cell r="J457" t="str">
            <v/>
          </cell>
          <cell r="K457">
            <v>5274000</v>
          </cell>
          <cell r="L457">
            <v>200000</v>
          </cell>
          <cell r="M457">
            <v>0</v>
          </cell>
          <cell r="N457">
            <v>0</v>
          </cell>
          <cell r="O457">
            <v>5474000</v>
          </cell>
          <cell r="P457">
            <v>22.9</v>
          </cell>
          <cell r="Q457">
            <v>4821331</v>
          </cell>
          <cell r="R457">
            <v>3</v>
          </cell>
          <cell r="S457">
            <v>631615</v>
          </cell>
          <cell r="T457">
            <v>0.10000000000000142</v>
          </cell>
          <cell r="U457">
            <v>21054</v>
          </cell>
          <cell r="V457">
            <v>210538.47161572054</v>
          </cell>
          <cell r="W457">
            <v>0</v>
          </cell>
          <cell r="X457">
            <v>0</v>
          </cell>
          <cell r="Y457">
            <v>5452946</v>
          </cell>
          <cell r="Z457">
            <v>0</v>
          </cell>
          <cell r="AA457">
            <v>0</v>
          </cell>
          <cell r="AB457">
            <v>200000</v>
          </cell>
          <cell r="AC457">
            <v>0</v>
          </cell>
          <cell r="AD457">
            <v>200000</v>
          </cell>
          <cell r="AE457">
            <v>500000</v>
          </cell>
          <cell r="AF457">
            <v>0</v>
          </cell>
          <cell r="AG457">
            <v>400000</v>
          </cell>
          <cell r="AH457">
            <v>162126</v>
          </cell>
          <cell r="AI457">
            <v>0</v>
          </cell>
          <cell r="AJ457">
            <v>0</v>
          </cell>
          <cell r="AK457">
            <v>5306667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39475.963427947601</v>
          </cell>
          <cell r="AQ457">
            <v>6754547.9634279478</v>
          </cell>
          <cell r="AR457">
            <v>12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473712</v>
          </cell>
          <cell r="AY457">
            <v>7228259.9634279478</v>
          </cell>
          <cell r="AZ457">
            <v>574770</v>
          </cell>
          <cell r="BA457">
            <v>44100</v>
          </cell>
          <cell r="BB457">
            <v>0</v>
          </cell>
          <cell r="BC457">
            <v>0</v>
          </cell>
          <cell r="BD457">
            <v>0</v>
          </cell>
          <cell r="BK457">
            <v>6609390</v>
          </cell>
          <cell r="BN457">
            <v>0</v>
          </cell>
          <cell r="BO457">
            <v>7170355.6708515286</v>
          </cell>
          <cell r="BP457">
            <v>-4404414.3291484714</v>
          </cell>
          <cell r="BQ457" t="str">
            <v>050116653051</v>
          </cell>
          <cell r="BR457" t="str">
            <v>Active</v>
          </cell>
          <cell r="BS457" t="str">
            <v>Female</v>
          </cell>
          <cell r="BT457" t="str">
            <v/>
          </cell>
          <cell r="BU457">
            <v>0</v>
          </cell>
          <cell r="BV457">
            <v>0</v>
          </cell>
          <cell r="BW457">
            <v>100000</v>
          </cell>
        </row>
        <row r="458">
          <cell r="C458" t="str">
            <v>C16238</v>
          </cell>
          <cell r="D458" t="str">
            <v>Hoàng Thị Sang</v>
          </cell>
          <cell r="E458">
            <v>45563</v>
          </cell>
          <cell r="F458" t="str">
            <v>P5 - Semi SC Box</v>
          </cell>
          <cell r="G458" t="str">
            <v>FACTORY B</v>
          </cell>
          <cell r="H458" t="str">
            <v>Semi Machine sub-operator</v>
          </cell>
          <cell r="I458" t="str">
            <v/>
          </cell>
          <cell r="J458" t="str">
            <v/>
          </cell>
          <cell r="K458">
            <v>5274000</v>
          </cell>
          <cell r="L458">
            <v>200000</v>
          </cell>
          <cell r="M458">
            <v>0</v>
          </cell>
          <cell r="N458">
            <v>0</v>
          </cell>
          <cell r="O458">
            <v>5474000</v>
          </cell>
          <cell r="P458">
            <v>23.6</v>
          </cell>
          <cell r="Q458">
            <v>4968708</v>
          </cell>
          <cell r="R458">
            <v>2</v>
          </cell>
          <cell r="S458">
            <v>421077</v>
          </cell>
          <cell r="T458">
            <v>0.39999999999999858</v>
          </cell>
          <cell r="U458">
            <v>84215</v>
          </cell>
          <cell r="V458">
            <v>210538.47457627117</v>
          </cell>
          <cell r="W458">
            <v>0</v>
          </cell>
          <cell r="X458">
            <v>0</v>
          </cell>
          <cell r="Y458">
            <v>5389785</v>
          </cell>
          <cell r="Z458">
            <v>0</v>
          </cell>
          <cell r="AA458">
            <v>0</v>
          </cell>
          <cell r="AB458">
            <v>200000</v>
          </cell>
          <cell r="AC458">
            <v>0</v>
          </cell>
          <cell r="AD458">
            <v>200000</v>
          </cell>
          <cell r="AE458">
            <v>500000</v>
          </cell>
          <cell r="AF458">
            <v>0</v>
          </cell>
          <cell r="AG458">
            <v>400000</v>
          </cell>
          <cell r="AH458">
            <v>287359</v>
          </cell>
          <cell r="AI458">
            <v>0</v>
          </cell>
          <cell r="AJ458">
            <v>0</v>
          </cell>
          <cell r="AK458">
            <v>5264833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39475.963983050846</v>
          </cell>
          <cell r="AQ458">
            <v>6816619.9639830505</v>
          </cell>
          <cell r="AR458">
            <v>16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631615</v>
          </cell>
          <cell r="AY458">
            <v>7448234.9639830505</v>
          </cell>
          <cell r="AZ458">
            <v>574770</v>
          </cell>
          <cell r="BA458">
            <v>44100</v>
          </cell>
          <cell r="BB458">
            <v>0</v>
          </cell>
          <cell r="BC458">
            <v>0</v>
          </cell>
          <cell r="BD458">
            <v>0</v>
          </cell>
          <cell r="BK458">
            <v>6829365</v>
          </cell>
          <cell r="BN458">
            <v>0</v>
          </cell>
          <cell r="BO458">
            <v>7337696.9131355928</v>
          </cell>
          <cell r="BP458">
            <v>-4237073.0868644072</v>
          </cell>
          <cell r="BQ458" t="str">
            <v>050155983989</v>
          </cell>
          <cell r="BR458" t="str">
            <v>Active</v>
          </cell>
          <cell r="BS458" t="str">
            <v>Female</v>
          </cell>
          <cell r="BT458" t="str">
            <v/>
          </cell>
          <cell r="BU458">
            <v>0</v>
          </cell>
          <cell r="BV458">
            <v>0</v>
          </cell>
          <cell r="BW458">
            <v>100000</v>
          </cell>
        </row>
        <row r="459">
          <cell r="C459" t="str">
            <v>C16449</v>
          </cell>
          <cell r="D459" t="str">
            <v>Thị Phương</v>
          </cell>
          <cell r="E459">
            <v>45706</v>
          </cell>
          <cell r="F459" t="str">
            <v>P5 - Semi SC Box</v>
          </cell>
          <cell r="G459" t="str">
            <v>FACTORY B</v>
          </cell>
          <cell r="H459" t="str">
            <v>Semi Machine sub-operator</v>
          </cell>
          <cell r="I459" t="str">
            <v/>
          </cell>
          <cell r="J459" t="str">
            <v/>
          </cell>
          <cell r="K459">
            <v>5023000</v>
          </cell>
          <cell r="L459">
            <v>200000</v>
          </cell>
          <cell r="M459">
            <v>0</v>
          </cell>
          <cell r="N459">
            <v>0</v>
          </cell>
          <cell r="O459">
            <v>5223000</v>
          </cell>
          <cell r="P459">
            <v>22.9</v>
          </cell>
          <cell r="Q459">
            <v>4600258</v>
          </cell>
          <cell r="R459">
            <v>3</v>
          </cell>
          <cell r="S459">
            <v>602654</v>
          </cell>
          <cell r="T459">
            <v>0.10000000000000142</v>
          </cell>
          <cell r="U459">
            <v>20088</v>
          </cell>
          <cell r="V459">
            <v>200884.6288209607</v>
          </cell>
          <cell r="W459">
            <v>0</v>
          </cell>
          <cell r="X459">
            <v>0</v>
          </cell>
          <cell r="Y459">
            <v>5202912</v>
          </cell>
          <cell r="Z459">
            <v>0</v>
          </cell>
          <cell r="AA459">
            <v>0</v>
          </cell>
          <cell r="AB459">
            <v>200000</v>
          </cell>
          <cell r="AC459">
            <v>0</v>
          </cell>
          <cell r="AD459">
            <v>200000</v>
          </cell>
          <cell r="AE459">
            <v>500000</v>
          </cell>
          <cell r="AF459">
            <v>0</v>
          </cell>
          <cell r="AG459">
            <v>400000</v>
          </cell>
          <cell r="AH459">
            <v>142212</v>
          </cell>
          <cell r="AI459">
            <v>0</v>
          </cell>
          <cell r="AJ459">
            <v>0</v>
          </cell>
          <cell r="AK459">
            <v>4870333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37665.867903930135</v>
          </cell>
          <cell r="AQ459">
            <v>6482789.8679039301</v>
          </cell>
          <cell r="AR459">
            <v>16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602654</v>
          </cell>
          <cell r="AY459">
            <v>7085443.8679039301</v>
          </cell>
          <cell r="AZ459">
            <v>548415</v>
          </cell>
          <cell r="BA459">
            <v>44100</v>
          </cell>
          <cell r="BB459">
            <v>0</v>
          </cell>
          <cell r="BC459">
            <v>0</v>
          </cell>
          <cell r="BD459">
            <v>0</v>
          </cell>
          <cell r="BK459">
            <v>6492929</v>
          </cell>
          <cell r="BN459">
            <v>0</v>
          </cell>
          <cell r="BO459">
            <v>6984559.1255458519</v>
          </cell>
          <cell r="BP459">
            <v>-4563855.8744541481</v>
          </cell>
          <cell r="BQ459" t="str">
            <v>050042567466</v>
          </cell>
          <cell r="BR459" t="str">
            <v>Active</v>
          </cell>
          <cell r="BS459" t="str">
            <v>Female</v>
          </cell>
          <cell r="BT459" t="str">
            <v/>
          </cell>
          <cell r="BU459">
            <v>0</v>
          </cell>
          <cell r="BV459">
            <v>0</v>
          </cell>
          <cell r="BW459">
            <v>100000</v>
          </cell>
        </row>
        <row r="460">
          <cell r="C460" t="str">
            <v>C16450</v>
          </cell>
          <cell r="D460" t="str">
            <v>Châu Thị Hồng Yến</v>
          </cell>
          <cell r="E460">
            <v>45706</v>
          </cell>
          <cell r="F460" t="str">
            <v>P5 - Semi SC Box</v>
          </cell>
          <cell r="G460" t="str">
            <v>FACTORY B</v>
          </cell>
          <cell r="H460" t="str">
            <v>Semi Machine sub-operator</v>
          </cell>
          <cell r="I460" t="str">
            <v/>
          </cell>
          <cell r="J460" t="str">
            <v/>
          </cell>
          <cell r="K460">
            <v>5023000</v>
          </cell>
          <cell r="L460">
            <v>200000</v>
          </cell>
          <cell r="M460">
            <v>0</v>
          </cell>
          <cell r="N460">
            <v>0</v>
          </cell>
          <cell r="O460">
            <v>5223000</v>
          </cell>
          <cell r="P460">
            <v>17</v>
          </cell>
          <cell r="Q460">
            <v>3415038</v>
          </cell>
          <cell r="R460">
            <v>2</v>
          </cell>
          <cell r="S460">
            <v>401769</v>
          </cell>
          <cell r="T460">
            <v>7</v>
          </cell>
          <cell r="U460">
            <v>1406192</v>
          </cell>
          <cell r="V460">
            <v>200884.58823529413</v>
          </cell>
          <cell r="W460">
            <v>0</v>
          </cell>
          <cell r="X460">
            <v>0</v>
          </cell>
          <cell r="Y460">
            <v>3816807</v>
          </cell>
          <cell r="Z460">
            <v>0</v>
          </cell>
          <cell r="AA460">
            <v>0</v>
          </cell>
          <cell r="AB460">
            <v>200000</v>
          </cell>
          <cell r="AC460">
            <v>0</v>
          </cell>
          <cell r="AD460">
            <v>200000</v>
          </cell>
          <cell r="AE460">
            <v>0</v>
          </cell>
          <cell r="AF460">
            <v>0</v>
          </cell>
          <cell r="AG460">
            <v>0</v>
          </cell>
          <cell r="AH460">
            <v>212298</v>
          </cell>
          <cell r="AI460">
            <v>0</v>
          </cell>
          <cell r="AJ460">
            <v>0</v>
          </cell>
          <cell r="AK460">
            <v>4870333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37665.86029411765</v>
          </cell>
          <cell r="AQ460">
            <v>4266770.8602941176</v>
          </cell>
          <cell r="AR460">
            <v>8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301327</v>
          </cell>
          <cell r="AY460">
            <v>4568097.8602941176</v>
          </cell>
          <cell r="AZ460">
            <v>548415</v>
          </cell>
          <cell r="BA460">
            <v>44100</v>
          </cell>
          <cell r="BB460">
            <v>0</v>
          </cell>
          <cell r="BC460">
            <v>0</v>
          </cell>
          <cell r="BD460">
            <v>0</v>
          </cell>
          <cell r="BK460">
            <v>3975583</v>
          </cell>
          <cell r="BN460">
            <v>0</v>
          </cell>
          <cell r="BO460">
            <v>4467655.448529412</v>
          </cell>
          <cell r="BP460">
            <v>-7080759.551470588</v>
          </cell>
          <cell r="BQ460" t="str">
            <v>050156266725</v>
          </cell>
          <cell r="BR460" t="str">
            <v>Active</v>
          </cell>
          <cell r="BS460" t="str">
            <v>Female</v>
          </cell>
          <cell r="BT460" t="str">
            <v/>
          </cell>
          <cell r="BU460">
            <v>0</v>
          </cell>
          <cell r="BV460">
            <v>0</v>
          </cell>
          <cell r="BW460">
            <v>0</v>
          </cell>
        </row>
        <row r="461">
          <cell r="C461" t="str">
            <v>C4042</v>
          </cell>
          <cell r="D461" t="str">
            <v>Lê Sỹ Hóa</v>
          </cell>
          <cell r="E461">
            <v>40793</v>
          </cell>
          <cell r="F461" t="str">
            <v>P5 - Semi SC Box</v>
          </cell>
          <cell r="G461" t="str">
            <v>FACTORY B</v>
          </cell>
          <cell r="H461" t="str">
            <v>Semi Machine operator</v>
          </cell>
          <cell r="I461" t="str">
            <v/>
          </cell>
          <cell r="J461" t="str">
            <v/>
          </cell>
          <cell r="K461">
            <v>5931000</v>
          </cell>
          <cell r="L461">
            <v>900000</v>
          </cell>
          <cell r="M461">
            <v>0</v>
          </cell>
          <cell r="N461">
            <v>100000</v>
          </cell>
          <cell r="O461">
            <v>6931000</v>
          </cell>
          <cell r="P461">
            <v>23</v>
          </cell>
          <cell r="Q461">
            <v>6131269</v>
          </cell>
          <cell r="R461">
            <v>3</v>
          </cell>
          <cell r="S461">
            <v>799731</v>
          </cell>
          <cell r="T461">
            <v>0</v>
          </cell>
          <cell r="U461">
            <v>0</v>
          </cell>
          <cell r="V461">
            <v>266576.91304347827</v>
          </cell>
          <cell r="W461">
            <v>0</v>
          </cell>
          <cell r="X461">
            <v>0</v>
          </cell>
          <cell r="Y461">
            <v>6931000</v>
          </cell>
          <cell r="Z461">
            <v>0</v>
          </cell>
          <cell r="AA461">
            <v>0</v>
          </cell>
          <cell r="AB461">
            <v>200000</v>
          </cell>
          <cell r="AC461">
            <v>0</v>
          </cell>
          <cell r="AD461">
            <v>200000</v>
          </cell>
          <cell r="AE461">
            <v>500000</v>
          </cell>
          <cell r="AF461">
            <v>0</v>
          </cell>
          <cell r="AG461">
            <v>400000</v>
          </cell>
          <cell r="AH461">
            <v>253509</v>
          </cell>
          <cell r="AI461">
            <v>0</v>
          </cell>
          <cell r="AJ461">
            <v>0</v>
          </cell>
          <cell r="AK461">
            <v>6931000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8284509</v>
          </cell>
          <cell r="AR461">
            <v>16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799731</v>
          </cell>
          <cell r="AY461">
            <v>9084240</v>
          </cell>
          <cell r="AZ461">
            <v>727755</v>
          </cell>
          <cell r="BA461">
            <v>44100</v>
          </cell>
          <cell r="BB461">
            <v>0</v>
          </cell>
          <cell r="BC461">
            <v>0</v>
          </cell>
          <cell r="BD461">
            <v>0</v>
          </cell>
          <cell r="BK461">
            <v>8312385</v>
          </cell>
          <cell r="BN461">
            <v>1</v>
          </cell>
          <cell r="BO461">
            <v>8917662.826086957</v>
          </cell>
          <cell r="BP461">
            <v>-7210092.173913043</v>
          </cell>
          <cell r="BQ461" t="str">
            <v>050131296050</v>
          </cell>
          <cell r="BR461" t="str">
            <v>Active</v>
          </cell>
          <cell r="BS461" t="str">
            <v>Male</v>
          </cell>
          <cell r="BT461" t="str">
            <v/>
          </cell>
          <cell r="BU461">
            <v>0</v>
          </cell>
          <cell r="BV461">
            <v>0</v>
          </cell>
          <cell r="BW461">
            <v>100000</v>
          </cell>
        </row>
        <row r="462">
          <cell r="C462" t="str">
            <v>C11673</v>
          </cell>
          <cell r="D462" t="str">
            <v>Phạm Thị Cẩm Châu</v>
          </cell>
          <cell r="E462">
            <v>43789</v>
          </cell>
          <cell r="F462" t="str">
            <v>P5 - Semi Turn Top Bag</v>
          </cell>
          <cell r="G462" t="str">
            <v>FACTORY B</v>
          </cell>
          <cell r="H462" t="str">
            <v>Semi Machine sub-operator</v>
          </cell>
          <cell r="I462" t="str">
            <v/>
          </cell>
          <cell r="J462" t="str">
            <v/>
          </cell>
          <cell r="K462">
            <v>5931000</v>
          </cell>
          <cell r="L462">
            <v>200000</v>
          </cell>
          <cell r="M462">
            <v>0</v>
          </cell>
          <cell r="N462">
            <v>0</v>
          </cell>
          <cell r="O462">
            <v>6131000</v>
          </cell>
          <cell r="P462">
            <v>24</v>
          </cell>
          <cell r="Q462">
            <v>5659385</v>
          </cell>
          <cell r="R462">
            <v>2</v>
          </cell>
          <cell r="S462">
            <v>471615</v>
          </cell>
          <cell r="T462">
            <v>0</v>
          </cell>
          <cell r="U462">
            <v>0</v>
          </cell>
          <cell r="V462">
            <v>235807.70833333334</v>
          </cell>
          <cell r="W462">
            <v>0</v>
          </cell>
          <cell r="X462">
            <v>0</v>
          </cell>
          <cell r="Y462">
            <v>6131000</v>
          </cell>
          <cell r="Z462">
            <v>0</v>
          </cell>
          <cell r="AA462">
            <v>0</v>
          </cell>
          <cell r="AB462">
            <v>200000</v>
          </cell>
          <cell r="AC462">
            <v>0</v>
          </cell>
          <cell r="AD462">
            <v>200000</v>
          </cell>
          <cell r="AE462">
            <v>500000</v>
          </cell>
          <cell r="AF462">
            <v>0</v>
          </cell>
          <cell r="AG462">
            <v>400000</v>
          </cell>
          <cell r="AH462">
            <v>494046</v>
          </cell>
          <cell r="AI462">
            <v>0</v>
          </cell>
          <cell r="AJ462">
            <v>0</v>
          </cell>
          <cell r="AK462">
            <v>6131000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44213.9453125</v>
          </cell>
          <cell r="AQ462">
            <v>7769259.9453125</v>
          </cell>
          <cell r="AR462">
            <v>20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884279</v>
          </cell>
          <cell r="AY462">
            <v>8653538.9453125</v>
          </cell>
          <cell r="AZ462">
            <v>643755</v>
          </cell>
          <cell r="BA462">
            <v>44100</v>
          </cell>
          <cell r="BB462">
            <v>0</v>
          </cell>
          <cell r="BC462">
            <v>0</v>
          </cell>
          <cell r="BD462">
            <v>0</v>
          </cell>
          <cell r="BK462">
            <v>7965684</v>
          </cell>
          <cell r="BN462">
            <v>0</v>
          </cell>
          <cell r="BO462">
            <v>8458779.216145834</v>
          </cell>
          <cell r="BP462">
            <v>-3184975.783854166</v>
          </cell>
          <cell r="BQ462" t="str">
            <v>050113873490</v>
          </cell>
          <cell r="BR462" t="str">
            <v>Active</v>
          </cell>
          <cell r="BS462" t="str">
            <v>Female</v>
          </cell>
          <cell r="BT462" t="str">
            <v/>
          </cell>
          <cell r="BU462">
            <v>0</v>
          </cell>
          <cell r="BV462">
            <v>0</v>
          </cell>
          <cell r="BW462">
            <v>100000</v>
          </cell>
        </row>
        <row r="463">
          <cell r="C463" t="str">
            <v>C1730</v>
          </cell>
          <cell r="D463" t="str">
            <v>Trần Thị Thủy</v>
          </cell>
          <cell r="E463">
            <v>39874</v>
          </cell>
          <cell r="F463" t="str">
            <v>P5 - Semi Turn Top Bag</v>
          </cell>
          <cell r="G463" t="str">
            <v>FACTORY B</v>
          </cell>
          <cell r="H463" t="str">
            <v>Semi Machine sub-operator</v>
          </cell>
          <cell r="I463" t="str">
            <v/>
          </cell>
          <cell r="J463" t="str">
            <v/>
          </cell>
          <cell r="K463">
            <v>5931000</v>
          </cell>
          <cell r="L463">
            <v>200000</v>
          </cell>
          <cell r="M463">
            <v>0</v>
          </cell>
          <cell r="N463">
            <v>0</v>
          </cell>
          <cell r="O463">
            <v>6131000</v>
          </cell>
          <cell r="P463">
            <v>24</v>
          </cell>
          <cell r="Q463">
            <v>5659385</v>
          </cell>
          <cell r="R463">
            <v>2</v>
          </cell>
          <cell r="S463">
            <v>471615</v>
          </cell>
          <cell r="T463">
            <v>0</v>
          </cell>
          <cell r="U463">
            <v>0</v>
          </cell>
          <cell r="V463">
            <v>235807.70833333334</v>
          </cell>
          <cell r="W463">
            <v>0</v>
          </cell>
          <cell r="X463">
            <v>0</v>
          </cell>
          <cell r="Y463">
            <v>6131000</v>
          </cell>
          <cell r="Z463">
            <v>0</v>
          </cell>
          <cell r="AA463">
            <v>0</v>
          </cell>
          <cell r="AB463">
            <v>200000</v>
          </cell>
          <cell r="AC463">
            <v>0</v>
          </cell>
          <cell r="AD463">
            <v>200000</v>
          </cell>
          <cell r="AE463">
            <v>500000</v>
          </cell>
          <cell r="AF463">
            <v>0</v>
          </cell>
          <cell r="AG463">
            <v>400000</v>
          </cell>
          <cell r="AH463">
            <v>502123</v>
          </cell>
          <cell r="AI463">
            <v>0</v>
          </cell>
          <cell r="AJ463">
            <v>0</v>
          </cell>
          <cell r="AK463">
            <v>6131000</v>
          </cell>
          <cell r="AL463">
            <v>100000</v>
          </cell>
          <cell r="AM463">
            <v>0</v>
          </cell>
          <cell r="AN463">
            <v>0</v>
          </cell>
          <cell r="AO463">
            <v>0</v>
          </cell>
          <cell r="AP463">
            <v>44213.9453125</v>
          </cell>
          <cell r="AQ463">
            <v>7877336.9453125</v>
          </cell>
          <cell r="AR463">
            <v>20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884279</v>
          </cell>
          <cell r="AY463">
            <v>8761615.9453125</v>
          </cell>
          <cell r="AZ463">
            <v>643755</v>
          </cell>
          <cell r="BA463">
            <v>44100</v>
          </cell>
          <cell r="BB463">
            <v>0</v>
          </cell>
          <cell r="BC463">
            <v>0</v>
          </cell>
          <cell r="BD463">
            <v>0</v>
          </cell>
          <cell r="BK463">
            <v>8073761</v>
          </cell>
          <cell r="BN463">
            <v>0</v>
          </cell>
          <cell r="BO463">
            <v>8566856.216145834</v>
          </cell>
          <cell r="BP463">
            <v>-3076898.783854166</v>
          </cell>
          <cell r="BQ463" t="str">
            <v>050040932426</v>
          </cell>
          <cell r="BR463" t="str">
            <v>Active</v>
          </cell>
          <cell r="BS463" t="str">
            <v>Female</v>
          </cell>
          <cell r="BT463" t="str">
            <v/>
          </cell>
          <cell r="BU463">
            <v>0</v>
          </cell>
          <cell r="BV463">
            <v>0</v>
          </cell>
          <cell r="BW463">
            <v>100000</v>
          </cell>
        </row>
        <row r="464">
          <cell r="C464" t="str">
            <v>C2963</v>
          </cell>
          <cell r="D464" t="str">
            <v>Phạm Thúy Hồng</v>
          </cell>
          <cell r="E464">
            <v>40364</v>
          </cell>
          <cell r="F464" t="str">
            <v>P5 - Semi Turn Top Bag</v>
          </cell>
          <cell r="G464" t="str">
            <v>FACTORY B</v>
          </cell>
          <cell r="H464" t="str">
            <v>Semi Machine sub-operator</v>
          </cell>
          <cell r="I464" t="str">
            <v/>
          </cell>
          <cell r="J464" t="str">
            <v/>
          </cell>
          <cell r="K464">
            <v>5931000</v>
          </cell>
          <cell r="L464">
            <v>200000</v>
          </cell>
          <cell r="M464">
            <v>0</v>
          </cell>
          <cell r="N464">
            <v>0</v>
          </cell>
          <cell r="O464">
            <v>6131000</v>
          </cell>
          <cell r="P464">
            <v>24</v>
          </cell>
          <cell r="Q464">
            <v>5659385</v>
          </cell>
          <cell r="R464">
            <v>2</v>
          </cell>
          <cell r="S464">
            <v>471615</v>
          </cell>
          <cell r="T464">
            <v>0</v>
          </cell>
          <cell r="U464">
            <v>0</v>
          </cell>
          <cell r="V464">
            <v>235807.70833333334</v>
          </cell>
          <cell r="W464">
            <v>0</v>
          </cell>
          <cell r="X464">
            <v>0</v>
          </cell>
          <cell r="Y464">
            <v>6131000</v>
          </cell>
          <cell r="Z464">
            <v>0</v>
          </cell>
          <cell r="AA464">
            <v>0</v>
          </cell>
          <cell r="AB464">
            <v>200000</v>
          </cell>
          <cell r="AC464">
            <v>0</v>
          </cell>
          <cell r="AD464">
            <v>200000</v>
          </cell>
          <cell r="AE464">
            <v>500000</v>
          </cell>
          <cell r="AF464">
            <v>0</v>
          </cell>
          <cell r="AG464">
            <v>400000</v>
          </cell>
          <cell r="AH464">
            <v>502123</v>
          </cell>
          <cell r="AI464">
            <v>0</v>
          </cell>
          <cell r="AJ464">
            <v>0</v>
          </cell>
          <cell r="AK464">
            <v>6131000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44213.9453125</v>
          </cell>
          <cell r="AQ464">
            <v>7777336.9453125</v>
          </cell>
          <cell r="AR464">
            <v>20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884279</v>
          </cell>
          <cell r="AY464">
            <v>8661615.9453125</v>
          </cell>
          <cell r="AZ464">
            <v>643755</v>
          </cell>
          <cell r="BA464">
            <v>44100</v>
          </cell>
          <cell r="BB464">
            <v>0</v>
          </cell>
          <cell r="BC464">
            <v>0</v>
          </cell>
          <cell r="BD464">
            <v>0</v>
          </cell>
          <cell r="BK464">
            <v>7973761</v>
          </cell>
          <cell r="BN464">
            <v>0</v>
          </cell>
          <cell r="BO464">
            <v>8466856.216145834</v>
          </cell>
          <cell r="BP464">
            <v>-3176898.783854166</v>
          </cell>
          <cell r="BQ464" t="str">
            <v>050040936030</v>
          </cell>
          <cell r="BR464" t="str">
            <v>Active</v>
          </cell>
          <cell r="BS464" t="str">
            <v>Female</v>
          </cell>
          <cell r="BT464" t="str">
            <v/>
          </cell>
          <cell r="BU464">
            <v>0</v>
          </cell>
          <cell r="BV464">
            <v>0</v>
          </cell>
          <cell r="BW464">
            <v>100000</v>
          </cell>
        </row>
        <row r="465">
          <cell r="C465" t="str">
            <v>C3518</v>
          </cell>
          <cell r="D465" t="str">
            <v>Hồ Thị Vân</v>
          </cell>
          <cell r="E465">
            <v>40602</v>
          </cell>
          <cell r="F465" t="str">
            <v>P5 - Semi Turn Top Bag</v>
          </cell>
          <cell r="G465" t="str">
            <v>FACTORY B</v>
          </cell>
          <cell r="H465" t="str">
            <v>Semi machine vice leader</v>
          </cell>
          <cell r="I465" t="str">
            <v/>
          </cell>
          <cell r="J465" t="str">
            <v/>
          </cell>
          <cell r="K465">
            <v>5931000</v>
          </cell>
          <cell r="L465">
            <v>1000000</v>
          </cell>
          <cell r="M465">
            <v>0</v>
          </cell>
          <cell r="N465">
            <v>200000</v>
          </cell>
          <cell r="O465">
            <v>7131000</v>
          </cell>
          <cell r="P465">
            <v>24</v>
          </cell>
          <cell r="Q465">
            <v>6582462</v>
          </cell>
          <cell r="R465">
            <v>2</v>
          </cell>
          <cell r="S465">
            <v>548538</v>
          </cell>
          <cell r="T465">
            <v>0</v>
          </cell>
          <cell r="U465">
            <v>0</v>
          </cell>
          <cell r="V465">
            <v>274269.25</v>
          </cell>
          <cell r="W465">
            <v>0</v>
          </cell>
          <cell r="X465">
            <v>0</v>
          </cell>
          <cell r="Y465">
            <v>7131000</v>
          </cell>
          <cell r="Z465">
            <v>0</v>
          </cell>
          <cell r="AA465">
            <v>0</v>
          </cell>
          <cell r="AB465">
            <v>200000</v>
          </cell>
          <cell r="AC465">
            <v>0</v>
          </cell>
          <cell r="AD465">
            <v>200000</v>
          </cell>
          <cell r="AE465">
            <v>500000</v>
          </cell>
          <cell r="AF465">
            <v>0</v>
          </cell>
          <cell r="AG465">
            <v>400000</v>
          </cell>
          <cell r="AH465">
            <v>518593</v>
          </cell>
          <cell r="AI465">
            <v>0</v>
          </cell>
          <cell r="AJ465">
            <v>0</v>
          </cell>
          <cell r="AK465">
            <v>7064333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51425.484375</v>
          </cell>
          <cell r="AQ465">
            <v>8801018.484375</v>
          </cell>
          <cell r="AR465">
            <v>20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1028510</v>
          </cell>
          <cell r="AY465">
            <v>9829528.484375</v>
          </cell>
          <cell r="AZ465">
            <v>748755</v>
          </cell>
          <cell r="BA465">
            <v>44100</v>
          </cell>
          <cell r="BB465">
            <v>0</v>
          </cell>
          <cell r="BC465">
            <v>0</v>
          </cell>
          <cell r="BD465">
            <v>0</v>
          </cell>
          <cell r="BK465">
            <v>9036673</v>
          </cell>
          <cell r="BN465">
            <v>0</v>
          </cell>
          <cell r="BO465">
            <v>9586691.609375</v>
          </cell>
          <cell r="BP465">
            <v>-2162063.390625</v>
          </cell>
          <cell r="BQ465" t="str">
            <v>050040936049</v>
          </cell>
          <cell r="BR465" t="str">
            <v>Active</v>
          </cell>
          <cell r="BS465" t="str">
            <v>Female</v>
          </cell>
          <cell r="BT465" t="str">
            <v/>
          </cell>
          <cell r="BU465">
            <v>0</v>
          </cell>
          <cell r="BV465">
            <v>0</v>
          </cell>
          <cell r="BW465">
            <v>100000</v>
          </cell>
        </row>
        <row r="466">
          <cell r="C466" t="str">
            <v>C4275</v>
          </cell>
          <cell r="D466" t="str">
            <v>Lê Thị Thúy Hằng</v>
          </cell>
          <cell r="E466">
            <v>40854</v>
          </cell>
          <cell r="F466" t="str">
            <v>P5 - Semi Turn Top Bag</v>
          </cell>
          <cell r="G466" t="str">
            <v>FACTORY B</v>
          </cell>
          <cell r="H466" t="str">
            <v>Semi Machine sub-operator</v>
          </cell>
          <cell r="I466" t="str">
            <v/>
          </cell>
          <cell r="J466" t="str">
            <v/>
          </cell>
          <cell r="K466">
            <v>5931000</v>
          </cell>
          <cell r="L466">
            <v>200000</v>
          </cell>
          <cell r="M466">
            <v>0</v>
          </cell>
          <cell r="N466">
            <v>0</v>
          </cell>
          <cell r="O466">
            <v>6131000</v>
          </cell>
          <cell r="P466">
            <v>17.8</v>
          </cell>
          <cell r="Q466">
            <v>4197377</v>
          </cell>
          <cell r="R466">
            <v>3</v>
          </cell>
          <cell r="S466">
            <v>707423</v>
          </cell>
          <cell r="T466">
            <v>5.1999999999999993</v>
          </cell>
          <cell r="U466">
            <v>1226200</v>
          </cell>
          <cell r="V466">
            <v>235807.69662921346</v>
          </cell>
          <cell r="W466">
            <v>0</v>
          </cell>
          <cell r="X466">
            <v>0</v>
          </cell>
          <cell r="Y466">
            <v>4904800</v>
          </cell>
          <cell r="Z466">
            <v>0</v>
          </cell>
          <cell r="AA466">
            <v>0</v>
          </cell>
          <cell r="AB466">
            <v>200000</v>
          </cell>
          <cell r="AC466">
            <v>0</v>
          </cell>
          <cell r="AD466">
            <v>200000</v>
          </cell>
          <cell r="AE466">
            <v>0</v>
          </cell>
          <cell r="AF466">
            <v>0</v>
          </cell>
          <cell r="AG466">
            <v>0</v>
          </cell>
          <cell r="AH466">
            <v>352169</v>
          </cell>
          <cell r="AI466">
            <v>0</v>
          </cell>
          <cell r="AJ466">
            <v>0</v>
          </cell>
          <cell r="AK466">
            <v>6131000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44213.943117977527</v>
          </cell>
          <cell r="AQ466">
            <v>5501182.9431179771</v>
          </cell>
          <cell r="AR466">
            <v>12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530567</v>
          </cell>
          <cell r="AY466">
            <v>6031749.9431179771</v>
          </cell>
          <cell r="AZ466">
            <v>643755</v>
          </cell>
          <cell r="BA466">
            <v>44100</v>
          </cell>
          <cell r="BB466">
            <v>0</v>
          </cell>
          <cell r="BC466">
            <v>0</v>
          </cell>
          <cell r="BD466">
            <v>0</v>
          </cell>
          <cell r="BK466">
            <v>5343895</v>
          </cell>
          <cell r="BN466">
            <v>0</v>
          </cell>
          <cell r="BO466">
            <v>5954894.4880617969</v>
          </cell>
          <cell r="BP466">
            <v>-5688860.5119382031</v>
          </cell>
          <cell r="BQ466" t="str">
            <v>050040856657</v>
          </cell>
          <cell r="BR466" t="str">
            <v>Active</v>
          </cell>
          <cell r="BS466" t="str">
            <v>Female</v>
          </cell>
          <cell r="BT466" t="str">
            <v/>
          </cell>
          <cell r="BU466">
            <v>0</v>
          </cell>
          <cell r="BV466">
            <v>0</v>
          </cell>
          <cell r="BW466">
            <v>100000</v>
          </cell>
        </row>
        <row r="467">
          <cell r="C467" t="str">
            <v>C4641</v>
          </cell>
          <cell r="D467" t="str">
            <v>Trần Thị Thư</v>
          </cell>
          <cell r="E467">
            <v>40949</v>
          </cell>
          <cell r="F467" t="str">
            <v>P5 - Semi Turn Top Bag</v>
          </cell>
          <cell r="G467" t="str">
            <v>FACTORY B</v>
          </cell>
          <cell r="H467" t="str">
            <v>Semi Machine sub-operator</v>
          </cell>
          <cell r="I467" t="str">
            <v/>
          </cell>
          <cell r="J467" t="str">
            <v/>
          </cell>
          <cell r="K467">
            <v>5931000</v>
          </cell>
          <cell r="L467">
            <v>400000</v>
          </cell>
          <cell r="M467">
            <v>0</v>
          </cell>
          <cell r="N467">
            <v>0</v>
          </cell>
          <cell r="O467">
            <v>6331000</v>
          </cell>
          <cell r="P467">
            <v>24</v>
          </cell>
          <cell r="Q467">
            <v>5844000</v>
          </cell>
          <cell r="R467">
            <v>2</v>
          </cell>
          <cell r="S467">
            <v>487000</v>
          </cell>
          <cell r="T467">
            <v>0</v>
          </cell>
          <cell r="U467">
            <v>0</v>
          </cell>
          <cell r="V467">
            <v>243500</v>
          </cell>
          <cell r="W467">
            <v>0</v>
          </cell>
          <cell r="X467">
            <v>0</v>
          </cell>
          <cell r="Y467">
            <v>6331000</v>
          </cell>
          <cell r="Z467">
            <v>0</v>
          </cell>
          <cell r="AA467">
            <v>0</v>
          </cell>
          <cell r="AB467">
            <v>200000</v>
          </cell>
          <cell r="AC467">
            <v>0</v>
          </cell>
          <cell r="AD467">
            <v>200000</v>
          </cell>
          <cell r="AE467">
            <v>500000</v>
          </cell>
          <cell r="AF467">
            <v>0</v>
          </cell>
          <cell r="AG467">
            <v>400000</v>
          </cell>
          <cell r="AH467">
            <v>502123</v>
          </cell>
          <cell r="AI467">
            <v>0</v>
          </cell>
          <cell r="AJ467">
            <v>0</v>
          </cell>
          <cell r="AK467">
            <v>6297667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45656.25</v>
          </cell>
          <cell r="AQ467">
            <v>7978779.25</v>
          </cell>
          <cell r="AR467">
            <v>20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913125</v>
          </cell>
          <cell r="AY467">
            <v>8891904.25</v>
          </cell>
          <cell r="AZ467">
            <v>664755</v>
          </cell>
          <cell r="BA467">
            <v>44100</v>
          </cell>
          <cell r="BB467">
            <v>0</v>
          </cell>
          <cell r="BC467">
            <v>0</v>
          </cell>
          <cell r="BD467">
            <v>0</v>
          </cell>
          <cell r="BK467">
            <v>8183049</v>
          </cell>
          <cell r="BN467">
            <v>0</v>
          </cell>
          <cell r="BO467">
            <v>8687529.25</v>
          </cell>
          <cell r="BP467">
            <v>-2977225.75</v>
          </cell>
          <cell r="BQ467" t="str">
            <v>050040854336</v>
          </cell>
          <cell r="BR467" t="str">
            <v>Active</v>
          </cell>
          <cell r="BS467" t="str">
            <v>Female</v>
          </cell>
          <cell r="BT467" t="str">
            <v/>
          </cell>
          <cell r="BU467">
            <v>0</v>
          </cell>
          <cell r="BV467">
            <v>0</v>
          </cell>
          <cell r="BW467">
            <v>100000</v>
          </cell>
        </row>
        <row r="468">
          <cell r="C468" t="str">
            <v>C6149</v>
          </cell>
          <cell r="D468" t="str">
            <v>Hoàng Thị Ngọc Bình</v>
          </cell>
          <cell r="E468">
            <v>41715</v>
          </cell>
          <cell r="F468" t="str">
            <v>P5 - Semi Turn Top Bag</v>
          </cell>
          <cell r="G468" t="str">
            <v>FACTORY B</v>
          </cell>
          <cell r="H468" t="str">
            <v>Semi Machine operator</v>
          </cell>
          <cell r="I468" t="str">
            <v/>
          </cell>
          <cell r="J468" t="str">
            <v/>
          </cell>
          <cell r="K468">
            <v>5931000</v>
          </cell>
          <cell r="L468">
            <v>400000</v>
          </cell>
          <cell r="M468">
            <v>0</v>
          </cell>
          <cell r="N468">
            <v>0</v>
          </cell>
          <cell r="O468">
            <v>6331000</v>
          </cell>
          <cell r="P468">
            <v>23.9</v>
          </cell>
          <cell r="Q468">
            <v>5819650</v>
          </cell>
          <cell r="R468">
            <v>2</v>
          </cell>
          <cell r="S468">
            <v>487000</v>
          </cell>
          <cell r="T468">
            <v>0.10000000000000142</v>
          </cell>
          <cell r="U468">
            <v>24350</v>
          </cell>
          <cell r="V468">
            <v>243500</v>
          </cell>
          <cell r="W468">
            <v>0</v>
          </cell>
          <cell r="X468">
            <v>0</v>
          </cell>
          <cell r="Y468">
            <v>6306650</v>
          </cell>
          <cell r="Z468">
            <v>0</v>
          </cell>
          <cell r="AA468">
            <v>0</v>
          </cell>
          <cell r="AB468">
            <v>200000</v>
          </cell>
          <cell r="AC468">
            <v>0</v>
          </cell>
          <cell r="AD468">
            <v>200000</v>
          </cell>
          <cell r="AE468">
            <v>500000</v>
          </cell>
          <cell r="AF468">
            <v>0</v>
          </cell>
          <cell r="AG468">
            <v>400000</v>
          </cell>
          <cell r="AH468">
            <v>516432</v>
          </cell>
          <cell r="AI468">
            <v>0</v>
          </cell>
          <cell r="AJ468">
            <v>0</v>
          </cell>
          <cell r="AK468">
            <v>6331000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45656.25</v>
          </cell>
          <cell r="AQ468">
            <v>7968738.25</v>
          </cell>
          <cell r="AR468">
            <v>20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913125</v>
          </cell>
          <cell r="AY468">
            <v>8881863.25</v>
          </cell>
          <cell r="AZ468">
            <v>664755</v>
          </cell>
          <cell r="BA468">
            <v>44100</v>
          </cell>
          <cell r="BB468">
            <v>0</v>
          </cell>
          <cell r="BC468">
            <v>0</v>
          </cell>
          <cell r="BD468">
            <v>0</v>
          </cell>
          <cell r="BK468">
            <v>8173008</v>
          </cell>
          <cell r="BN468">
            <v>0</v>
          </cell>
          <cell r="BO468">
            <v>8677488.25</v>
          </cell>
          <cell r="BP468">
            <v>-2987266.75</v>
          </cell>
          <cell r="BQ468" t="str">
            <v>050040936121</v>
          </cell>
          <cell r="BR468" t="str">
            <v>Active</v>
          </cell>
          <cell r="BS468" t="str">
            <v>Female</v>
          </cell>
          <cell r="BT468" t="str">
            <v/>
          </cell>
          <cell r="BU468">
            <v>0</v>
          </cell>
          <cell r="BV468">
            <v>0</v>
          </cell>
          <cell r="BW468">
            <v>100000</v>
          </cell>
        </row>
        <row r="469">
          <cell r="C469" t="str">
            <v>C6757</v>
          </cell>
          <cell r="D469" t="str">
            <v>Thị Tuyết</v>
          </cell>
          <cell r="E469">
            <v>42702</v>
          </cell>
          <cell r="F469" t="str">
            <v>P5 - Semi Turn Top Bag</v>
          </cell>
          <cell r="G469" t="str">
            <v>FACTORY B</v>
          </cell>
          <cell r="H469" t="str">
            <v>Semi Machine sub-operator</v>
          </cell>
          <cell r="I469" t="str">
            <v/>
          </cell>
          <cell r="J469" t="str">
            <v/>
          </cell>
          <cell r="K469">
            <v>5931000</v>
          </cell>
          <cell r="L469">
            <v>200000</v>
          </cell>
          <cell r="M469">
            <v>0</v>
          </cell>
          <cell r="N469">
            <v>0</v>
          </cell>
          <cell r="O469">
            <v>6131000</v>
          </cell>
          <cell r="P469">
            <v>24</v>
          </cell>
          <cell r="Q469">
            <v>5659385</v>
          </cell>
          <cell r="R469">
            <v>2</v>
          </cell>
          <cell r="S469">
            <v>471615</v>
          </cell>
          <cell r="T469">
            <v>0</v>
          </cell>
          <cell r="U469">
            <v>0</v>
          </cell>
          <cell r="V469">
            <v>235807.70833333334</v>
          </cell>
          <cell r="W469">
            <v>0</v>
          </cell>
          <cell r="X469">
            <v>0</v>
          </cell>
          <cell r="Y469">
            <v>6131000</v>
          </cell>
          <cell r="Z469">
            <v>0</v>
          </cell>
          <cell r="AA469">
            <v>0</v>
          </cell>
          <cell r="AB469">
            <v>200000</v>
          </cell>
          <cell r="AC469">
            <v>0</v>
          </cell>
          <cell r="AD469">
            <v>200000</v>
          </cell>
          <cell r="AE469">
            <v>500000</v>
          </cell>
          <cell r="AF469">
            <v>0</v>
          </cell>
          <cell r="AG469">
            <v>400000</v>
          </cell>
          <cell r="AH469">
            <v>525683</v>
          </cell>
          <cell r="AI469">
            <v>0</v>
          </cell>
          <cell r="AJ469">
            <v>0</v>
          </cell>
          <cell r="AK469">
            <v>6131000</v>
          </cell>
          <cell r="AL469">
            <v>100000</v>
          </cell>
          <cell r="AM469">
            <v>0</v>
          </cell>
          <cell r="AN469">
            <v>0</v>
          </cell>
          <cell r="AO469">
            <v>0</v>
          </cell>
          <cell r="AP469">
            <v>44213.9453125</v>
          </cell>
          <cell r="AQ469">
            <v>7900896.9453125</v>
          </cell>
          <cell r="AR469">
            <v>16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707423</v>
          </cell>
          <cell r="AY469">
            <v>8608319.9453125</v>
          </cell>
          <cell r="AZ469">
            <v>643755</v>
          </cell>
          <cell r="BA469">
            <v>44100</v>
          </cell>
          <cell r="BB469">
            <v>0</v>
          </cell>
          <cell r="BC469">
            <v>0</v>
          </cell>
          <cell r="BD469">
            <v>0</v>
          </cell>
          <cell r="BK469">
            <v>7920465</v>
          </cell>
          <cell r="BN469">
            <v>0</v>
          </cell>
          <cell r="BO469">
            <v>8472512.361979166</v>
          </cell>
          <cell r="BP469">
            <v>-3171242.638020834</v>
          </cell>
          <cell r="BQ469" t="str">
            <v>050070010523</v>
          </cell>
          <cell r="BR469" t="str">
            <v>Active</v>
          </cell>
          <cell r="BS469" t="str">
            <v>Female</v>
          </cell>
          <cell r="BT469" t="str">
            <v/>
          </cell>
          <cell r="BU469">
            <v>0</v>
          </cell>
          <cell r="BV469">
            <v>0</v>
          </cell>
          <cell r="BW469">
            <v>100000</v>
          </cell>
        </row>
        <row r="470">
          <cell r="C470" t="str">
            <v>C6923</v>
          </cell>
          <cell r="D470" t="str">
            <v>Châu Thị Bạch Tuyết</v>
          </cell>
          <cell r="E470">
            <v>42822</v>
          </cell>
          <cell r="F470" t="str">
            <v>P5 - Semi Turn Top Bag</v>
          </cell>
          <cell r="G470" t="str">
            <v>FACTORY B</v>
          </cell>
          <cell r="H470" t="str">
            <v>Semi Machine sub-operator</v>
          </cell>
          <cell r="I470" t="str">
            <v/>
          </cell>
          <cell r="J470" t="str">
            <v/>
          </cell>
          <cell r="K470">
            <v>5931000</v>
          </cell>
          <cell r="L470">
            <v>200000</v>
          </cell>
          <cell r="M470">
            <v>0</v>
          </cell>
          <cell r="N470">
            <v>0</v>
          </cell>
          <cell r="O470">
            <v>6131000</v>
          </cell>
          <cell r="P470">
            <v>22.8</v>
          </cell>
          <cell r="Q470">
            <v>5376415</v>
          </cell>
          <cell r="R470">
            <v>3</v>
          </cell>
          <cell r="S470">
            <v>707423</v>
          </cell>
          <cell r="T470">
            <v>0.19999999999999929</v>
          </cell>
          <cell r="U470">
            <v>47162</v>
          </cell>
          <cell r="V470">
            <v>235807.67543859649</v>
          </cell>
          <cell r="W470">
            <v>0</v>
          </cell>
          <cell r="X470">
            <v>0</v>
          </cell>
          <cell r="Y470">
            <v>6083838</v>
          </cell>
          <cell r="Z470">
            <v>0</v>
          </cell>
          <cell r="AA470">
            <v>0</v>
          </cell>
          <cell r="AB470">
            <v>200000</v>
          </cell>
          <cell r="AC470">
            <v>0</v>
          </cell>
          <cell r="AD470">
            <v>200000</v>
          </cell>
          <cell r="AE470">
            <v>500000</v>
          </cell>
          <cell r="AF470">
            <v>0</v>
          </cell>
          <cell r="AG470">
            <v>400000</v>
          </cell>
          <cell r="AH470">
            <v>482871</v>
          </cell>
          <cell r="AI470">
            <v>0</v>
          </cell>
          <cell r="AJ470">
            <v>0</v>
          </cell>
          <cell r="AK470">
            <v>6131000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44213.93914473684</v>
          </cell>
          <cell r="AQ470">
            <v>7710922.9391447371</v>
          </cell>
          <cell r="AR470">
            <v>16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707423</v>
          </cell>
          <cell r="AY470">
            <v>8418345.939144738</v>
          </cell>
          <cell r="AZ470">
            <v>643755</v>
          </cell>
          <cell r="BA470">
            <v>44100</v>
          </cell>
          <cell r="BB470">
            <v>0</v>
          </cell>
          <cell r="BC470">
            <v>0</v>
          </cell>
          <cell r="BD470">
            <v>0</v>
          </cell>
          <cell r="BK470">
            <v>7730491</v>
          </cell>
          <cell r="BN470">
            <v>0</v>
          </cell>
          <cell r="BO470">
            <v>8282538.2900219299</v>
          </cell>
          <cell r="BP470">
            <v>-3361216.7099780701</v>
          </cell>
          <cell r="BQ470" t="str">
            <v>050042466996</v>
          </cell>
          <cell r="BR470" t="str">
            <v>Active</v>
          </cell>
          <cell r="BS470" t="str">
            <v>Female</v>
          </cell>
          <cell r="BT470" t="str">
            <v/>
          </cell>
          <cell r="BU470">
            <v>0</v>
          </cell>
          <cell r="BV470">
            <v>0</v>
          </cell>
          <cell r="BW470">
            <v>100000</v>
          </cell>
        </row>
        <row r="471">
          <cell r="C471" t="str">
            <v>C15285</v>
          </cell>
          <cell r="D471" t="str">
            <v>Võ Thị Dung My</v>
          </cell>
          <cell r="E471">
            <v>44779</v>
          </cell>
          <cell r="F471" t="str">
            <v>P5 - WIP Bag</v>
          </cell>
          <cell r="G471" t="str">
            <v>FACTORY B</v>
          </cell>
          <cell r="H471" t="str">
            <v>WIP worker</v>
          </cell>
          <cell r="I471" t="str">
            <v/>
          </cell>
          <cell r="J471" t="str">
            <v/>
          </cell>
          <cell r="K471">
            <v>5815000</v>
          </cell>
          <cell r="L471">
            <v>400000</v>
          </cell>
          <cell r="M471">
            <v>0</v>
          </cell>
          <cell r="N471">
            <v>0</v>
          </cell>
          <cell r="O471">
            <v>6215000</v>
          </cell>
          <cell r="P471">
            <v>21.3</v>
          </cell>
          <cell r="Q471">
            <v>5091519</v>
          </cell>
          <cell r="R471">
            <v>3</v>
          </cell>
          <cell r="S471">
            <v>717115</v>
          </cell>
          <cell r="T471">
            <v>1.6999999999999993</v>
          </cell>
          <cell r="U471">
            <v>406365</v>
          </cell>
          <cell r="V471">
            <v>239038.45070422534</v>
          </cell>
          <cell r="W471">
            <v>0</v>
          </cell>
          <cell r="X471">
            <v>0</v>
          </cell>
          <cell r="Y471">
            <v>5808634</v>
          </cell>
          <cell r="Z471">
            <v>0</v>
          </cell>
          <cell r="AA471">
            <v>0</v>
          </cell>
          <cell r="AB471">
            <v>200000</v>
          </cell>
          <cell r="AC471">
            <v>0</v>
          </cell>
          <cell r="AD471">
            <v>200000</v>
          </cell>
          <cell r="AE471">
            <v>0</v>
          </cell>
          <cell r="AF471">
            <v>0</v>
          </cell>
          <cell r="AG471">
            <v>300000</v>
          </cell>
          <cell r="AH471">
            <v>325941</v>
          </cell>
          <cell r="AI471">
            <v>0</v>
          </cell>
          <cell r="AJ471">
            <v>0</v>
          </cell>
          <cell r="AK471">
            <v>6181667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44819.709507042251</v>
          </cell>
          <cell r="AQ471">
            <v>6679394.7095070425</v>
          </cell>
          <cell r="AR471">
            <v>4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179279</v>
          </cell>
          <cell r="AY471">
            <v>6858673.7095070425</v>
          </cell>
          <cell r="AZ471">
            <v>652575</v>
          </cell>
          <cell r="BA471">
            <v>44100</v>
          </cell>
          <cell r="BB471">
            <v>0</v>
          </cell>
          <cell r="BC471">
            <v>0</v>
          </cell>
          <cell r="BD471">
            <v>0</v>
          </cell>
          <cell r="BK471">
            <v>6161999</v>
          </cell>
          <cell r="BN471">
            <v>0</v>
          </cell>
          <cell r="BO471">
            <v>6898913.9348591547</v>
          </cell>
          <cell r="BP471">
            <v>-4753661.0651408453</v>
          </cell>
          <cell r="BQ471" t="str">
            <v>050139639143</v>
          </cell>
          <cell r="BR471" t="str">
            <v>Active</v>
          </cell>
          <cell r="BS471" t="str">
            <v>Female</v>
          </cell>
          <cell r="BT471" t="str">
            <v/>
          </cell>
          <cell r="BU471">
            <v>0</v>
          </cell>
          <cell r="BV471">
            <v>0</v>
          </cell>
          <cell r="BW471">
            <v>100000</v>
          </cell>
        </row>
        <row r="472">
          <cell r="C472" t="str">
            <v>C15908</v>
          </cell>
          <cell r="D472" t="str">
            <v>Nguyễn Minh Luân</v>
          </cell>
          <cell r="E472">
            <v>45419</v>
          </cell>
          <cell r="F472" t="str">
            <v>P5 - WIP Bag</v>
          </cell>
          <cell r="G472" t="str">
            <v>FACTORY B</v>
          </cell>
          <cell r="H472" t="str">
            <v>WIP worker</v>
          </cell>
          <cell r="I472" t="str">
            <v/>
          </cell>
          <cell r="J472" t="str">
            <v/>
          </cell>
          <cell r="K472">
            <v>5274000</v>
          </cell>
          <cell r="L472">
            <v>300000</v>
          </cell>
          <cell r="M472">
            <v>0</v>
          </cell>
          <cell r="N472">
            <v>0</v>
          </cell>
          <cell r="O472">
            <v>5574000</v>
          </cell>
          <cell r="P472">
            <v>23.8</v>
          </cell>
          <cell r="Q472">
            <v>5102354</v>
          </cell>
          <cell r="R472">
            <v>2</v>
          </cell>
          <cell r="S472">
            <v>428769</v>
          </cell>
          <cell r="T472">
            <v>0.19999999999999929</v>
          </cell>
          <cell r="U472">
            <v>42877</v>
          </cell>
          <cell r="V472">
            <v>214384.62184873948</v>
          </cell>
          <cell r="W472">
            <v>0</v>
          </cell>
          <cell r="X472">
            <v>0</v>
          </cell>
          <cell r="Y472">
            <v>5531123</v>
          </cell>
          <cell r="Z472">
            <v>0</v>
          </cell>
          <cell r="AA472">
            <v>0</v>
          </cell>
          <cell r="AB472">
            <v>200000</v>
          </cell>
          <cell r="AC472">
            <v>0</v>
          </cell>
          <cell r="AD472">
            <v>200000</v>
          </cell>
          <cell r="AE472">
            <v>500000</v>
          </cell>
          <cell r="AF472">
            <v>0</v>
          </cell>
          <cell r="AG472">
            <v>400000</v>
          </cell>
          <cell r="AH472">
            <v>364197</v>
          </cell>
          <cell r="AI472">
            <v>0</v>
          </cell>
          <cell r="AJ472">
            <v>0</v>
          </cell>
          <cell r="AK472">
            <v>5574000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6995320</v>
          </cell>
          <cell r="AR472">
            <v>20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803942</v>
          </cell>
          <cell r="AY472">
            <v>7799262</v>
          </cell>
          <cell r="AZ472">
            <v>585270</v>
          </cell>
          <cell r="BA472">
            <v>44100</v>
          </cell>
          <cell r="BB472">
            <v>0</v>
          </cell>
          <cell r="BC472">
            <v>0</v>
          </cell>
          <cell r="BD472">
            <v>0</v>
          </cell>
          <cell r="BK472">
            <v>7169892</v>
          </cell>
          <cell r="BN472">
            <v>0</v>
          </cell>
          <cell r="BO472">
            <v>7631281.5546218492</v>
          </cell>
          <cell r="BP472">
            <v>-3953988.4453781508</v>
          </cell>
          <cell r="BQ472" t="str">
            <v>050134828711</v>
          </cell>
          <cell r="BR472" t="str">
            <v>Active</v>
          </cell>
          <cell r="BS472" t="str">
            <v>Male</v>
          </cell>
          <cell r="BT472" t="str">
            <v/>
          </cell>
          <cell r="BU472">
            <v>0</v>
          </cell>
          <cell r="BV472">
            <v>0</v>
          </cell>
          <cell r="BW472">
            <v>100000</v>
          </cell>
        </row>
        <row r="473">
          <cell r="C473" t="str">
            <v>C4669</v>
          </cell>
          <cell r="D473" t="str">
            <v>Nguyễn Thị Chung</v>
          </cell>
          <cell r="E473">
            <v>40952</v>
          </cell>
          <cell r="F473" t="str">
            <v>P5 - WIP Bag</v>
          </cell>
          <cell r="G473" t="str">
            <v>FACTORY B</v>
          </cell>
          <cell r="H473" t="str">
            <v>WIP worker</v>
          </cell>
          <cell r="I473" t="str">
            <v/>
          </cell>
          <cell r="J473" t="str">
            <v/>
          </cell>
          <cell r="K473">
            <v>5931000</v>
          </cell>
          <cell r="L473">
            <v>600000</v>
          </cell>
          <cell r="M473">
            <v>0</v>
          </cell>
          <cell r="N473">
            <v>0</v>
          </cell>
          <cell r="O473">
            <v>6531000</v>
          </cell>
          <cell r="P473">
            <v>24</v>
          </cell>
          <cell r="Q473">
            <v>6028615</v>
          </cell>
          <cell r="R473">
            <v>2</v>
          </cell>
          <cell r="S473">
            <v>502385</v>
          </cell>
          <cell r="T473">
            <v>0</v>
          </cell>
          <cell r="U473">
            <v>0</v>
          </cell>
          <cell r="V473">
            <v>251192.29166666666</v>
          </cell>
          <cell r="W473">
            <v>0</v>
          </cell>
          <cell r="X473">
            <v>0</v>
          </cell>
          <cell r="Y473">
            <v>6531000</v>
          </cell>
          <cell r="Z473">
            <v>0</v>
          </cell>
          <cell r="AA473">
            <v>0</v>
          </cell>
          <cell r="AB473">
            <v>200000</v>
          </cell>
          <cell r="AC473">
            <v>0</v>
          </cell>
          <cell r="AD473">
            <v>200000</v>
          </cell>
          <cell r="AE473">
            <v>500000</v>
          </cell>
          <cell r="AF473">
            <v>0</v>
          </cell>
          <cell r="AG473">
            <v>400000</v>
          </cell>
          <cell r="AH473">
            <v>367258</v>
          </cell>
          <cell r="AI473">
            <v>0</v>
          </cell>
          <cell r="AJ473">
            <v>0</v>
          </cell>
          <cell r="AK473">
            <v>6531000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47098.5546875</v>
          </cell>
          <cell r="AQ473">
            <v>8045356.5546875</v>
          </cell>
          <cell r="AR473">
            <v>20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941971</v>
          </cell>
          <cell r="AY473">
            <v>8987327.5546875</v>
          </cell>
          <cell r="AZ473">
            <v>685755</v>
          </cell>
          <cell r="BA473">
            <v>44100</v>
          </cell>
          <cell r="BB473">
            <v>0</v>
          </cell>
          <cell r="BC473">
            <v>0</v>
          </cell>
          <cell r="BD473">
            <v>0</v>
          </cell>
          <cell r="BK473">
            <v>8257473</v>
          </cell>
          <cell r="BN473">
            <v>0</v>
          </cell>
          <cell r="BO473">
            <v>8773337.283854166</v>
          </cell>
          <cell r="BP473">
            <v>-2912417.716145834</v>
          </cell>
          <cell r="BQ473" t="str">
            <v>050040863521</v>
          </cell>
          <cell r="BR473" t="str">
            <v>Active</v>
          </cell>
          <cell r="BS473" t="str">
            <v>Female</v>
          </cell>
          <cell r="BT473" t="str">
            <v/>
          </cell>
          <cell r="BU473">
            <v>0</v>
          </cell>
          <cell r="BV473">
            <v>0</v>
          </cell>
          <cell r="BW473">
            <v>100000</v>
          </cell>
        </row>
        <row r="474">
          <cell r="C474" t="str">
            <v>C11379</v>
          </cell>
          <cell r="D474" t="str">
            <v>Lâm Sa Nến</v>
          </cell>
          <cell r="E474">
            <v>43718</v>
          </cell>
          <cell r="F474" t="str">
            <v>P5 - WIP Box</v>
          </cell>
          <cell r="G474" t="str">
            <v>FACTORY B</v>
          </cell>
          <cell r="H474" t="str">
            <v>Wip worker</v>
          </cell>
          <cell r="I474" t="str">
            <v/>
          </cell>
          <cell r="J474" t="str">
            <v/>
          </cell>
          <cell r="K474">
            <v>5931000</v>
          </cell>
          <cell r="L474">
            <v>600000</v>
          </cell>
          <cell r="M474">
            <v>0</v>
          </cell>
          <cell r="N474">
            <v>0</v>
          </cell>
          <cell r="O474">
            <v>6531000</v>
          </cell>
          <cell r="P474">
            <v>10.9</v>
          </cell>
          <cell r="Q474">
            <v>2737996</v>
          </cell>
          <cell r="R474">
            <v>2</v>
          </cell>
          <cell r="S474">
            <v>502385</v>
          </cell>
          <cell r="T474">
            <v>13.1</v>
          </cell>
          <cell r="U474">
            <v>3290619</v>
          </cell>
          <cell r="V474">
            <v>251192.29357798165</v>
          </cell>
          <cell r="W474">
            <v>0</v>
          </cell>
          <cell r="X474">
            <v>0</v>
          </cell>
          <cell r="Y474">
            <v>3240381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6531000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3240381</v>
          </cell>
          <cell r="AR474">
            <v>4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188394</v>
          </cell>
          <cell r="AY474">
            <v>3428775</v>
          </cell>
          <cell r="AZ474">
            <v>0</v>
          </cell>
          <cell r="BA474">
            <v>44100</v>
          </cell>
          <cell r="BB474">
            <v>0</v>
          </cell>
          <cell r="BC474">
            <v>0</v>
          </cell>
          <cell r="BD474">
            <v>0</v>
          </cell>
          <cell r="BK474">
            <v>3384675</v>
          </cell>
          <cell r="BN474">
            <v>0</v>
          </cell>
          <cell r="BO474">
            <v>3465977.1467889911</v>
          </cell>
          <cell r="BP474">
            <v>-7534022.8532110089</v>
          </cell>
          <cell r="BQ474" t="str">
            <v>050113388622</v>
          </cell>
          <cell r="BR474" t="str">
            <v>Active</v>
          </cell>
          <cell r="BS474" t="str">
            <v>Male</v>
          </cell>
          <cell r="BT474" t="str">
            <v/>
          </cell>
          <cell r="BU474">
            <v>0</v>
          </cell>
          <cell r="BV474">
            <v>0</v>
          </cell>
          <cell r="BW474">
            <v>100000</v>
          </cell>
        </row>
        <row r="475">
          <cell r="C475" t="str">
            <v>C15917</v>
          </cell>
          <cell r="D475" t="str">
            <v>Nguyễn Ngọc Lâm</v>
          </cell>
          <cell r="E475">
            <v>45423</v>
          </cell>
          <cell r="F475" t="str">
            <v>P5 - WIP Box</v>
          </cell>
          <cell r="G475" t="str">
            <v>FACTORY B</v>
          </cell>
          <cell r="H475" t="str">
            <v>WIP worker</v>
          </cell>
          <cell r="I475" t="str">
            <v/>
          </cell>
          <cell r="J475" t="str">
            <v/>
          </cell>
          <cell r="K475">
            <v>5274000</v>
          </cell>
          <cell r="L475">
            <v>300000</v>
          </cell>
          <cell r="M475">
            <v>0</v>
          </cell>
          <cell r="N475">
            <v>0</v>
          </cell>
          <cell r="O475">
            <v>5574000</v>
          </cell>
          <cell r="P475">
            <v>22.9</v>
          </cell>
          <cell r="Q475">
            <v>4909408</v>
          </cell>
          <cell r="R475">
            <v>3</v>
          </cell>
          <cell r="S475">
            <v>643154</v>
          </cell>
          <cell r="T475">
            <v>0.10000000000000142</v>
          </cell>
          <cell r="U475">
            <v>21438</v>
          </cell>
          <cell r="V475">
            <v>214384.6288209607</v>
          </cell>
          <cell r="W475">
            <v>0</v>
          </cell>
          <cell r="X475">
            <v>0</v>
          </cell>
          <cell r="Y475">
            <v>5552562</v>
          </cell>
          <cell r="Z475">
            <v>0</v>
          </cell>
          <cell r="AA475">
            <v>0</v>
          </cell>
          <cell r="AB475">
            <v>200000</v>
          </cell>
          <cell r="AC475">
            <v>0</v>
          </cell>
          <cell r="AD475">
            <v>200000</v>
          </cell>
          <cell r="AE475">
            <v>500000</v>
          </cell>
          <cell r="AF475">
            <v>0</v>
          </cell>
          <cell r="AG475">
            <v>400000</v>
          </cell>
          <cell r="AH475">
            <v>350425</v>
          </cell>
          <cell r="AI475">
            <v>0</v>
          </cell>
          <cell r="AJ475">
            <v>0</v>
          </cell>
          <cell r="AK475">
            <v>5574000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7002987</v>
          </cell>
          <cell r="AR475">
            <v>8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321577</v>
          </cell>
          <cell r="AY475">
            <v>7324564</v>
          </cell>
          <cell r="AZ475">
            <v>585270</v>
          </cell>
          <cell r="BA475">
            <v>44100</v>
          </cell>
          <cell r="BB475">
            <v>0</v>
          </cell>
          <cell r="BC475">
            <v>0</v>
          </cell>
          <cell r="BD475">
            <v>0</v>
          </cell>
          <cell r="BK475">
            <v>6695194</v>
          </cell>
          <cell r="BN475">
            <v>0</v>
          </cell>
          <cell r="BO475">
            <v>7317371.6288209604</v>
          </cell>
          <cell r="BP475">
            <v>-4267898.3711790396</v>
          </cell>
          <cell r="BQ475" t="str">
            <v>058201012004</v>
          </cell>
          <cell r="BR475" t="str">
            <v>Active</v>
          </cell>
          <cell r="BS475" t="str">
            <v>Male</v>
          </cell>
          <cell r="BT475" t="str">
            <v/>
          </cell>
          <cell r="BU475">
            <v>0</v>
          </cell>
          <cell r="BV475">
            <v>0</v>
          </cell>
          <cell r="BW475">
            <v>100000</v>
          </cell>
        </row>
        <row r="476">
          <cell r="C476" t="str">
            <v>C15950</v>
          </cell>
          <cell r="D476" t="str">
            <v>Nguyễn Thị Thu Hòa</v>
          </cell>
          <cell r="E476">
            <v>45444</v>
          </cell>
          <cell r="F476" t="str">
            <v>P5 - WIP Box</v>
          </cell>
          <cell r="G476" t="str">
            <v>FACTORY B</v>
          </cell>
          <cell r="H476" t="str">
            <v>WIP worker</v>
          </cell>
          <cell r="I476" t="str">
            <v/>
          </cell>
          <cell r="J476" t="str">
            <v/>
          </cell>
          <cell r="K476">
            <v>5274000</v>
          </cell>
          <cell r="L476">
            <v>300000</v>
          </cell>
          <cell r="M476">
            <v>0</v>
          </cell>
          <cell r="N476">
            <v>0</v>
          </cell>
          <cell r="O476">
            <v>5574000</v>
          </cell>
          <cell r="P476">
            <v>21.4</v>
          </cell>
          <cell r="Q476">
            <v>4587831</v>
          </cell>
          <cell r="R476">
            <v>3</v>
          </cell>
          <cell r="S476">
            <v>643154</v>
          </cell>
          <cell r="T476">
            <v>1.6000000000000014</v>
          </cell>
          <cell r="U476">
            <v>343015</v>
          </cell>
          <cell r="V476">
            <v>214384.62616822432</v>
          </cell>
          <cell r="W476">
            <v>0</v>
          </cell>
          <cell r="X476">
            <v>0</v>
          </cell>
          <cell r="Y476">
            <v>5230985</v>
          </cell>
          <cell r="Z476">
            <v>0</v>
          </cell>
          <cell r="AA476">
            <v>0</v>
          </cell>
          <cell r="AB476">
            <v>200000</v>
          </cell>
          <cell r="AC476">
            <v>0</v>
          </cell>
          <cell r="AD476">
            <v>200000</v>
          </cell>
          <cell r="AE476">
            <v>0</v>
          </cell>
          <cell r="AF476">
            <v>0</v>
          </cell>
          <cell r="AG476">
            <v>300000</v>
          </cell>
          <cell r="AH476">
            <v>327471</v>
          </cell>
          <cell r="AI476">
            <v>0</v>
          </cell>
          <cell r="AJ476">
            <v>0</v>
          </cell>
          <cell r="AK476">
            <v>5498833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40197.117406542064</v>
          </cell>
          <cell r="AQ476">
            <v>6098653.1174065424</v>
          </cell>
          <cell r="AR476">
            <v>12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482365</v>
          </cell>
          <cell r="AY476">
            <v>6581018.1174065424</v>
          </cell>
          <cell r="AZ476">
            <v>585270</v>
          </cell>
          <cell r="BA476">
            <v>44100</v>
          </cell>
          <cell r="BB476">
            <v>0</v>
          </cell>
          <cell r="BC476">
            <v>0</v>
          </cell>
          <cell r="BD476">
            <v>0</v>
          </cell>
          <cell r="BK476">
            <v>5951648</v>
          </cell>
          <cell r="BN476">
            <v>0</v>
          </cell>
          <cell r="BO476">
            <v>6520230.0566588789</v>
          </cell>
          <cell r="BP476">
            <v>-5065039.9433411211</v>
          </cell>
          <cell r="BQ476" t="str">
            <v>050154087831</v>
          </cell>
          <cell r="BR476" t="str">
            <v>Active</v>
          </cell>
          <cell r="BS476" t="str">
            <v>Female</v>
          </cell>
          <cell r="BT476" t="str">
            <v/>
          </cell>
          <cell r="BU476">
            <v>0</v>
          </cell>
          <cell r="BV476">
            <v>0</v>
          </cell>
          <cell r="BW476">
            <v>100000</v>
          </cell>
        </row>
        <row r="477">
          <cell r="C477" t="str">
            <v>C16203</v>
          </cell>
          <cell r="D477" t="str">
            <v>Nguyễn Lê Thúy Vy</v>
          </cell>
          <cell r="E477">
            <v>45558</v>
          </cell>
          <cell r="F477" t="str">
            <v>P5 - WIP Box</v>
          </cell>
          <cell r="G477" t="str">
            <v>FACTORY B</v>
          </cell>
          <cell r="H477" t="str">
            <v>WIP worker</v>
          </cell>
          <cell r="I477" t="str">
            <v/>
          </cell>
          <cell r="J477" t="str">
            <v/>
          </cell>
          <cell r="K477">
            <v>5274000</v>
          </cell>
          <cell r="L477">
            <v>300000</v>
          </cell>
          <cell r="M477">
            <v>0</v>
          </cell>
          <cell r="N477">
            <v>0</v>
          </cell>
          <cell r="O477">
            <v>5574000</v>
          </cell>
          <cell r="P477">
            <v>23.8</v>
          </cell>
          <cell r="Q477">
            <v>5102354</v>
          </cell>
          <cell r="R477">
            <v>2</v>
          </cell>
          <cell r="S477">
            <v>428769</v>
          </cell>
          <cell r="T477">
            <v>0.19999999999999929</v>
          </cell>
          <cell r="U477">
            <v>42877</v>
          </cell>
          <cell r="V477">
            <v>214384.62184873948</v>
          </cell>
          <cell r="W477">
            <v>0</v>
          </cell>
          <cell r="X477">
            <v>0</v>
          </cell>
          <cell r="Y477">
            <v>5531123</v>
          </cell>
          <cell r="Z477">
            <v>0</v>
          </cell>
          <cell r="AA477">
            <v>0</v>
          </cell>
          <cell r="AB477">
            <v>200000</v>
          </cell>
          <cell r="AC477">
            <v>0</v>
          </cell>
          <cell r="AD477">
            <v>200000</v>
          </cell>
          <cell r="AE477">
            <v>500000</v>
          </cell>
          <cell r="AF477">
            <v>0</v>
          </cell>
          <cell r="AG477">
            <v>400000</v>
          </cell>
          <cell r="AH477">
            <v>364197</v>
          </cell>
          <cell r="AI477">
            <v>0</v>
          </cell>
          <cell r="AJ477">
            <v>0</v>
          </cell>
          <cell r="AK477">
            <v>5364833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40197.116596638654</v>
          </cell>
          <cell r="AQ477">
            <v>7035517.1165966382</v>
          </cell>
          <cell r="AR477">
            <v>20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803942</v>
          </cell>
          <cell r="AY477">
            <v>7839459.1165966382</v>
          </cell>
          <cell r="AZ477">
            <v>585270</v>
          </cell>
          <cell r="BA477">
            <v>44100</v>
          </cell>
          <cell r="BB477">
            <v>0</v>
          </cell>
          <cell r="BC477">
            <v>0</v>
          </cell>
          <cell r="BD477">
            <v>0</v>
          </cell>
          <cell r="BK477">
            <v>7210089</v>
          </cell>
          <cell r="BN477">
            <v>0</v>
          </cell>
          <cell r="BO477">
            <v>7671478.6712184865</v>
          </cell>
          <cell r="BP477">
            <v>-3913791.3287815135</v>
          </cell>
          <cell r="BQ477" t="str">
            <v>050155758721</v>
          </cell>
          <cell r="BR477" t="str">
            <v>Active</v>
          </cell>
          <cell r="BS477" t="str">
            <v>Female</v>
          </cell>
          <cell r="BT477" t="str">
            <v/>
          </cell>
          <cell r="BU477">
            <v>0</v>
          </cell>
          <cell r="BV477">
            <v>0</v>
          </cell>
          <cell r="BW477">
            <v>100000</v>
          </cell>
        </row>
        <row r="478">
          <cell r="C478" t="str">
            <v>C4100</v>
          </cell>
          <cell r="D478" t="str">
            <v>Võ Thị Sang</v>
          </cell>
          <cell r="E478">
            <v>40815</v>
          </cell>
          <cell r="F478" t="str">
            <v>P4 - Cleaning</v>
          </cell>
          <cell r="G478" t="str">
            <v>FACTORY D</v>
          </cell>
          <cell r="H478" t="str">
            <v>Factory cleaner</v>
          </cell>
          <cell r="I478" t="str">
            <v/>
          </cell>
          <cell r="J478" t="str">
            <v/>
          </cell>
          <cell r="K478">
            <v>5931000</v>
          </cell>
          <cell r="L478">
            <v>900000</v>
          </cell>
          <cell r="M478">
            <v>0</v>
          </cell>
          <cell r="N478">
            <v>0</v>
          </cell>
          <cell r="O478">
            <v>6831000</v>
          </cell>
          <cell r="P478">
            <v>23</v>
          </cell>
          <cell r="Q478">
            <v>6042808</v>
          </cell>
          <cell r="R478">
            <v>3</v>
          </cell>
          <cell r="S478">
            <v>788192</v>
          </cell>
          <cell r="T478">
            <v>0</v>
          </cell>
          <cell r="U478">
            <v>0</v>
          </cell>
          <cell r="V478">
            <v>262730.78260869568</v>
          </cell>
          <cell r="W478">
            <v>0</v>
          </cell>
          <cell r="X478">
            <v>0</v>
          </cell>
          <cell r="Y478">
            <v>6831000</v>
          </cell>
          <cell r="Z478">
            <v>0</v>
          </cell>
          <cell r="AA478">
            <v>0</v>
          </cell>
          <cell r="AB478">
            <v>200000</v>
          </cell>
          <cell r="AC478">
            <v>0</v>
          </cell>
          <cell r="AD478">
            <v>200000</v>
          </cell>
          <cell r="AE478">
            <v>500000</v>
          </cell>
          <cell r="AF478">
            <v>0</v>
          </cell>
          <cell r="AG478">
            <v>400000</v>
          </cell>
          <cell r="AH478">
            <v>0</v>
          </cell>
          <cell r="AI478">
            <v>0</v>
          </cell>
          <cell r="AJ478">
            <v>0</v>
          </cell>
          <cell r="AK478">
            <v>6797667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49262.02173913044</v>
          </cell>
          <cell r="AQ478">
            <v>7980262.0217391308</v>
          </cell>
          <cell r="AR478">
            <v>8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394096</v>
          </cell>
          <cell r="AY478">
            <v>8374358.0217391308</v>
          </cell>
          <cell r="AZ478">
            <v>717255</v>
          </cell>
          <cell r="BA478">
            <v>44100</v>
          </cell>
          <cell r="BB478">
            <v>0</v>
          </cell>
          <cell r="BC478">
            <v>0</v>
          </cell>
          <cell r="BD478">
            <v>0</v>
          </cell>
          <cell r="BK478">
            <v>7613003</v>
          </cell>
          <cell r="BN478">
            <v>0</v>
          </cell>
          <cell r="BO478">
            <v>8342992.8043478262</v>
          </cell>
          <cell r="BP478">
            <v>-3374262.1956521738</v>
          </cell>
          <cell r="BQ478" t="str">
            <v>050067514898</v>
          </cell>
          <cell r="BR478" t="str">
            <v>Active</v>
          </cell>
          <cell r="BS478" t="str">
            <v>Female</v>
          </cell>
          <cell r="BT478" t="str">
            <v/>
          </cell>
          <cell r="BU478">
            <v>0</v>
          </cell>
          <cell r="BV478">
            <v>0</v>
          </cell>
          <cell r="BW478">
            <v>100000</v>
          </cell>
        </row>
        <row r="479">
          <cell r="C479" t="str">
            <v>C0585</v>
          </cell>
          <cell r="D479" t="str">
            <v>Lê Thị Thiện</v>
          </cell>
          <cell r="E479">
            <v>39683</v>
          </cell>
          <cell r="F479" t="str">
            <v>P4 - FB2-1</v>
          </cell>
          <cell r="G479" t="str">
            <v>FACTORY D</v>
          </cell>
          <cell r="H479" t="str">
            <v>Bag team leader</v>
          </cell>
          <cell r="I479" t="str">
            <v/>
          </cell>
          <cell r="J479" t="str">
            <v/>
          </cell>
          <cell r="K479">
            <v>5931000</v>
          </cell>
          <cell r="L479">
            <v>2300000</v>
          </cell>
          <cell r="M479">
            <v>0</v>
          </cell>
          <cell r="N479">
            <v>500000</v>
          </cell>
          <cell r="O479">
            <v>8731000</v>
          </cell>
          <cell r="P479">
            <v>24</v>
          </cell>
          <cell r="Q479">
            <v>8059385</v>
          </cell>
          <cell r="R479">
            <v>2</v>
          </cell>
          <cell r="S479">
            <v>671615</v>
          </cell>
          <cell r="T479">
            <v>0</v>
          </cell>
          <cell r="U479">
            <v>0</v>
          </cell>
          <cell r="V479">
            <v>335807.70833333331</v>
          </cell>
          <cell r="W479">
            <v>0</v>
          </cell>
          <cell r="X479">
            <v>0</v>
          </cell>
          <cell r="Y479">
            <v>8731000</v>
          </cell>
          <cell r="Z479">
            <v>0</v>
          </cell>
          <cell r="AA479">
            <v>0</v>
          </cell>
          <cell r="AB479">
            <v>200000</v>
          </cell>
          <cell r="AC479">
            <v>0</v>
          </cell>
          <cell r="AD479">
            <v>200000</v>
          </cell>
          <cell r="AE479">
            <v>500000</v>
          </cell>
          <cell r="AF479">
            <v>0</v>
          </cell>
          <cell r="AG479">
            <v>400000</v>
          </cell>
          <cell r="AH479">
            <v>531409</v>
          </cell>
          <cell r="AI479">
            <v>0</v>
          </cell>
          <cell r="AJ479">
            <v>0</v>
          </cell>
          <cell r="AK479">
            <v>8564333</v>
          </cell>
          <cell r="AL479">
            <v>100000</v>
          </cell>
          <cell r="AM479">
            <v>0</v>
          </cell>
          <cell r="AN479">
            <v>0</v>
          </cell>
          <cell r="AO479">
            <v>0</v>
          </cell>
          <cell r="AP479">
            <v>62963.9453125</v>
          </cell>
          <cell r="AQ479">
            <v>10525372.9453125</v>
          </cell>
          <cell r="AR479">
            <v>12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755567</v>
          </cell>
          <cell r="AY479">
            <v>11280939.9453125</v>
          </cell>
          <cell r="AZ479">
            <v>916755</v>
          </cell>
          <cell r="BA479">
            <v>44100</v>
          </cell>
          <cell r="BB479">
            <v>0</v>
          </cell>
          <cell r="BC479">
            <v>0</v>
          </cell>
          <cell r="BD479">
            <v>0</v>
          </cell>
          <cell r="BK479">
            <v>10320085</v>
          </cell>
          <cell r="BN479">
            <v>1</v>
          </cell>
          <cell r="BO479">
            <v>11129084.5078125</v>
          </cell>
          <cell r="BP479">
            <v>-5187670.4921875</v>
          </cell>
          <cell r="BQ479" t="str">
            <v>050040870846</v>
          </cell>
          <cell r="BR479" t="str">
            <v>Active</v>
          </cell>
          <cell r="BS479" t="str">
            <v>Female</v>
          </cell>
          <cell r="BT479" t="str">
            <v/>
          </cell>
          <cell r="BU479">
            <v>0</v>
          </cell>
          <cell r="BV479">
            <v>0</v>
          </cell>
          <cell r="BW479">
            <v>100000</v>
          </cell>
        </row>
        <row r="480">
          <cell r="C480" t="str">
            <v>C0816</v>
          </cell>
          <cell r="D480" t="str">
            <v>Nguyễn Thị Thúy</v>
          </cell>
          <cell r="E480">
            <v>39707</v>
          </cell>
          <cell r="F480" t="str">
            <v>P4 - FB2-1</v>
          </cell>
          <cell r="G480" t="str">
            <v>FACTORY D</v>
          </cell>
          <cell r="H480" t="str">
            <v>Normal worker</v>
          </cell>
          <cell r="I480" t="str">
            <v/>
          </cell>
          <cell r="J480" t="str">
            <v/>
          </cell>
          <cell r="K480">
            <v>5931000</v>
          </cell>
          <cell r="L480">
            <v>0</v>
          </cell>
          <cell r="M480">
            <v>0</v>
          </cell>
          <cell r="N480">
            <v>0</v>
          </cell>
          <cell r="O480">
            <v>5931000</v>
          </cell>
          <cell r="P480">
            <v>23.8</v>
          </cell>
          <cell r="Q480">
            <v>5429146</v>
          </cell>
          <cell r="R480">
            <v>2</v>
          </cell>
          <cell r="S480">
            <v>456231</v>
          </cell>
          <cell r="T480">
            <v>0.19999999999999929</v>
          </cell>
          <cell r="U480">
            <v>45623</v>
          </cell>
          <cell r="V480">
            <v>228115.37815126049</v>
          </cell>
          <cell r="W480">
            <v>0</v>
          </cell>
          <cell r="X480">
            <v>0</v>
          </cell>
          <cell r="Y480">
            <v>5885377</v>
          </cell>
          <cell r="Z480">
            <v>0</v>
          </cell>
          <cell r="AA480">
            <v>0</v>
          </cell>
          <cell r="AB480">
            <v>200000</v>
          </cell>
          <cell r="AC480">
            <v>0</v>
          </cell>
          <cell r="AD480">
            <v>200000</v>
          </cell>
          <cell r="AE480">
            <v>500000</v>
          </cell>
          <cell r="AF480">
            <v>0</v>
          </cell>
          <cell r="AG480">
            <v>400000</v>
          </cell>
          <cell r="AH480">
            <v>598535</v>
          </cell>
          <cell r="AI480">
            <v>0</v>
          </cell>
          <cell r="AJ480">
            <v>0</v>
          </cell>
          <cell r="AK480">
            <v>5931000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42771.633403361338</v>
          </cell>
          <cell r="AQ480">
            <v>7626683.6334033618</v>
          </cell>
          <cell r="AR480">
            <v>12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513260</v>
          </cell>
          <cell r="AY480">
            <v>8139943.6334033618</v>
          </cell>
          <cell r="AZ480">
            <v>622755</v>
          </cell>
          <cell r="BA480">
            <v>44100</v>
          </cell>
          <cell r="BB480">
            <v>0</v>
          </cell>
          <cell r="BC480">
            <v>0</v>
          </cell>
          <cell r="BD480">
            <v>0</v>
          </cell>
          <cell r="BK480">
            <v>7473089</v>
          </cell>
          <cell r="BN480">
            <v>1</v>
          </cell>
          <cell r="BO480">
            <v>8068856.7006302522</v>
          </cell>
          <cell r="BP480">
            <v>-7953898.2993697478</v>
          </cell>
          <cell r="BQ480" t="str">
            <v>050040870633</v>
          </cell>
          <cell r="BR480" t="str">
            <v>Active</v>
          </cell>
          <cell r="BS480" t="str">
            <v>Female</v>
          </cell>
          <cell r="BT480" t="str">
            <v/>
          </cell>
          <cell r="BU480">
            <v>0</v>
          </cell>
          <cell r="BV480">
            <v>0</v>
          </cell>
          <cell r="BW480">
            <v>100000</v>
          </cell>
        </row>
        <row r="481">
          <cell r="C481" t="str">
            <v>C1030</v>
          </cell>
          <cell r="D481" t="str">
            <v>Vũ Thị Liên</v>
          </cell>
          <cell r="E481">
            <v>39707</v>
          </cell>
          <cell r="F481" t="str">
            <v>P4 - FB2-1</v>
          </cell>
          <cell r="G481" t="str">
            <v>FACTORY D</v>
          </cell>
          <cell r="H481" t="str">
            <v>Normal worker</v>
          </cell>
          <cell r="I481" t="str">
            <v/>
          </cell>
          <cell r="J481" t="str">
            <v/>
          </cell>
          <cell r="K481">
            <v>5931000</v>
          </cell>
          <cell r="L481">
            <v>0</v>
          </cell>
          <cell r="M481">
            <v>0</v>
          </cell>
          <cell r="N481">
            <v>0</v>
          </cell>
          <cell r="O481">
            <v>5931000</v>
          </cell>
          <cell r="P481">
            <v>24</v>
          </cell>
          <cell r="Q481">
            <v>5474769</v>
          </cell>
          <cell r="R481">
            <v>2</v>
          </cell>
          <cell r="S481">
            <v>456231</v>
          </cell>
          <cell r="T481">
            <v>0</v>
          </cell>
          <cell r="U481">
            <v>0</v>
          </cell>
          <cell r="V481">
            <v>228115.375</v>
          </cell>
          <cell r="W481">
            <v>0</v>
          </cell>
          <cell r="X481">
            <v>0</v>
          </cell>
          <cell r="Y481">
            <v>5931000</v>
          </cell>
          <cell r="Z481">
            <v>0</v>
          </cell>
          <cell r="AA481">
            <v>0</v>
          </cell>
          <cell r="AB481">
            <v>200000</v>
          </cell>
          <cell r="AC481">
            <v>0</v>
          </cell>
          <cell r="AD481">
            <v>200000</v>
          </cell>
          <cell r="AE481">
            <v>500000</v>
          </cell>
          <cell r="AF481">
            <v>0</v>
          </cell>
          <cell r="AG481">
            <v>400000</v>
          </cell>
          <cell r="AH481">
            <v>564771</v>
          </cell>
          <cell r="AI481">
            <v>0</v>
          </cell>
          <cell r="AJ481">
            <v>0</v>
          </cell>
          <cell r="AK481">
            <v>5931000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42771.6328125</v>
          </cell>
          <cell r="AQ481">
            <v>7638542.6328125</v>
          </cell>
          <cell r="AR481">
            <v>12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513260</v>
          </cell>
          <cell r="AY481">
            <v>8151802.6328125</v>
          </cell>
          <cell r="AZ481">
            <v>622755</v>
          </cell>
          <cell r="BA481">
            <v>44100</v>
          </cell>
          <cell r="BB481">
            <v>0</v>
          </cell>
          <cell r="BC481">
            <v>0</v>
          </cell>
          <cell r="BD481">
            <v>0</v>
          </cell>
          <cell r="BK481">
            <v>7484948</v>
          </cell>
          <cell r="BN481">
            <v>0</v>
          </cell>
          <cell r="BO481">
            <v>8080715.6953125</v>
          </cell>
          <cell r="BP481">
            <v>-3542039.3046875</v>
          </cell>
          <cell r="BQ481" t="str">
            <v>050040927309</v>
          </cell>
          <cell r="BR481" t="str">
            <v>Active</v>
          </cell>
          <cell r="BS481" t="str">
            <v>Female</v>
          </cell>
          <cell r="BT481" t="str">
            <v/>
          </cell>
          <cell r="BU481">
            <v>0</v>
          </cell>
          <cell r="BV481">
            <v>0</v>
          </cell>
          <cell r="BW481">
            <v>100000</v>
          </cell>
        </row>
        <row r="482">
          <cell r="C482" t="str">
            <v>C13192</v>
          </cell>
          <cell r="D482" t="str">
            <v>Trần Văn Lượng</v>
          </cell>
          <cell r="E482">
            <v>44249</v>
          </cell>
          <cell r="F482" t="str">
            <v>P4 - FB2-1</v>
          </cell>
          <cell r="G482" t="str">
            <v>FACTORY D</v>
          </cell>
          <cell r="H482" t="str">
            <v>Normal worker</v>
          </cell>
          <cell r="I482" t="str">
            <v/>
          </cell>
          <cell r="J482" t="str">
            <v/>
          </cell>
          <cell r="K482">
            <v>5931000</v>
          </cell>
          <cell r="L482">
            <v>0</v>
          </cell>
          <cell r="M482">
            <v>0</v>
          </cell>
          <cell r="N482">
            <v>0</v>
          </cell>
          <cell r="O482">
            <v>5931000</v>
          </cell>
          <cell r="P482">
            <v>24</v>
          </cell>
          <cell r="Q482">
            <v>5474769</v>
          </cell>
          <cell r="R482">
            <v>2</v>
          </cell>
          <cell r="S482">
            <v>456231</v>
          </cell>
          <cell r="T482">
            <v>0</v>
          </cell>
          <cell r="U482">
            <v>0</v>
          </cell>
          <cell r="V482">
            <v>228115.375</v>
          </cell>
          <cell r="W482">
            <v>0</v>
          </cell>
          <cell r="X482">
            <v>0</v>
          </cell>
          <cell r="Y482">
            <v>5931000</v>
          </cell>
          <cell r="Z482">
            <v>0</v>
          </cell>
          <cell r="AA482">
            <v>0</v>
          </cell>
          <cell r="AB482">
            <v>200000</v>
          </cell>
          <cell r="AC482">
            <v>0</v>
          </cell>
          <cell r="AD482">
            <v>200000</v>
          </cell>
          <cell r="AE482">
            <v>500000</v>
          </cell>
          <cell r="AF482">
            <v>0</v>
          </cell>
          <cell r="AG482">
            <v>400000</v>
          </cell>
          <cell r="AH482">
            <v>564771</v>
          </cell>
          <cell r="AI482">
            <v>0</v>
          </cell>
          <cell r="AJ482">
            <v>0</v>
          </cell>
          <cell r="AK482">
            <v>5931000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7595771</v>
          </cell>
          <cell r="AR482">
            <v>12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513260</v>
          </cell>
          <cell r="AY482">
            <v>8109031</v>
          </cell>
          <cell r="AZ482">
            <v>622755</v>
          </cell>
          <cell r="BA482">
            <v>44100</v>
          </cell>
          <cell r="BB482">
            <v>0</v>
          </cell>
          <cell r="BC482">
            <v>0</v>
          </cell>
          <cell r="BD482">
            <v>0</v>
          </cell>
          <cell r="BK482">
            <v>7442176</v>
          </cell>
          <cell r="BN482">
            <v>0</v>
          </cell>
          <cell r="BO482">
            <v>8037944.0625</v>
          </cell>
          <cell r="BP482">
            <v>-3584810.9375</v>
          </cell>
          <cell r="BQ482" t="str">
            <v>050126082662</v>
          </cell>
          <cell r="BR482" t="str">
            <v>Active</v>
          </cell>
          <cell r="BS482" t="str">
            <v>Male</v>
          </cell>
          <cell r="BT482" t="str">
            <v/>
          </cell>
          <cell r="BU482">
            <v>0</v>
          </cell>
          <cell r="BV482">
            <v>0</v>
          </cell>
          <cell r="BW482">
            <v>100000</v>
          </cell>
        </row>
        <row r="483">
          <cell r="C483" t="str">
            <v>C13605</v>
          </cell>
          <cell r="D483" t="str">
            <v>Võ Thị Nguyên</v>
          </cell>
          <cell r="E483">
            <v>44274</v>
          </cell>
          <cell r="F483" t="str">
            <v>P4 - FB2-1</v>
          </cell>
          <cell r="G483" t="str">
            <v>FACTORY D</v>
          </cell>
          <cell r="H483" t="str">
            <v>Normal Worker</v>
          </cell>
          <cell r="I483" t="str">
            <v/>
          </cell>
          <cell r="J483" t="str">
            <v/>
          </cell>
          <cell r="K483">
            <v>5931000</v>
          </cell>
          <cell r="L483">
            <v>0</v>
          </cell>
          <cell r="M483">
            <v>0</v>
          </cell>
          <cell r="N483">
            <v>0</v>
          </cell>
          <cell r="O483">
            <v>5931000</v>
          </cell>
          <cell r="P483">
            <v>24</v>
          </cell>
          <cell r="Q483">
            <v>5474769</v>
          </cell>
          <cell r="R483">
            <v>2</v>
          </cell>
          <cell r="S483">
            <v>456231</v>
          </cell>
          <cell r="T483">
            <v>0</v>
          </cell>
          <cell r="U483">
            <v>0</v>
          </cell>
          <cell r="V483">
            <v>228115.375</v>
          </cell>
          <cell r="W483">
            <v>0</v>
          </cell>
          <cell r="X483">
            <v>0</v>
          </cell>
          <cell r="Y483">
            <v>5931000</v>
          </cell>
          <cell r="Z483">
            <v>0</v>
          </cell>
          <cell r="AA483">
            <v>0</v>
          </cell>
          <cell r="AB483">
            <v>200000</v>
          </cell>
          <cell r="AC483">
            <v>0</v>
          </cell>
          <cell r="AD483">
            <v>200000</v>
          </cell>
          <cell r="AE483">
            <v>500000</v>
          </cell>
          <cell r="AF483">
            <v>0</v>
          </cell>
          <cell r="AG483">
            <v>400000</v>
          </cell>
          <cell r="AH483">
            <v>543370</v>
          </cell>
          <cell r="AI483">
            <v>0</v>
          </cell>
          <cell r="AJ483">
            <v>0</v>
          </cell>
          <cell r="AK483">
            <v>5931000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42771.6328125</v>
          </cell>
          <cell r="AQ483">
            <v>7617141.6328125</v>
          </cell>
          <cell r="AR483">
            <v>12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513260</v>
          </cell>
          <cell r="AY483">
            <v>8130401.6328125</v>
          </cell>
          <cell r="AZ483">
            <v>622755</v>
          </cell>
          <cell r="BA483">
            <v>44100</v>
          </cell>
          <cell r="BB483">
            <v>0</v>
          </cell>
          <cell r="BC483">
            <v>0</v>
          </cell>
          <cell r="BD483">
            <v>0</v>
          </cell>
          <cell r="BK483">
            <v>7463547</v>
          </cell>
          <cell r="BN483">
            <v>0</v>
          </cell>
          <cell r="BO483">
            <v>8059314.6953125</v>
          </cell>
          <cell r="BP483">
            <v>-3563440.3046875</v>
          </cell>
          <cell r="BQ483" t="str">
            <v>050117912547</v>
          </cell>
          <cell r="BR483" t="str">
            <v>Active</v>
          </cell>
          <cell r="BS483" t="str">
            <v>Female</v>
          </cell>
          <cell r="BT483" t="str">
            <v/>
          </cell>
          <cell r="BU483">
            <v>0</v>
          </cell>
          <cell r="BV483">
            <v>0</v>
          </cell>
          <cell r="BW483">
            <v>100000</v>
          </cell>
        </row>
        <row r="484">
          <cell r="C484" t="str">
            <v>C15178</v>
          </cell>
          <cell r="D484" t="str">
            <v>Lê Thị Trang</v>
          </cell>
          <cell r="E484">
            <v>44729</v>
          </cell>
          <cell r="F484" t="str">
            <v>P4 - FB2-1</v>
          </cell>
          <cell r="G484" t="str">
            <v>FACTORY D</v>
          </cell>
          <cell r="H484" t="str">
            <v>Normal Worker</v>
          </cell>
          <cell r="I484" t="str">
            <v/>
          </cell>
          <cell r="J484" t="str">
            <v/>
          </cell>
          <cell r="K484">
            <v>5815000</v>
          </cell>
          <cell r="L484">
            <v>0</v>
          </cell>
          <cell r="M484">
            <v>0</v>
          </cell>
          <cell r="N484">
            <v>0</v>
          </cell>
          <cell r="O484">
            <v>5815000</v>
          </cell>
          <cell r="P484">
            <v>22.6</v>
          </cell>
          <cell r="Q484">
            <v>5054577</v>
          </cell>
          <cell r="R484">
            <v>3</v>
          </cell>
          <cell r="S484">
            <v>670962</v>
          </cell>
          <cell r="T484">
            <v>0.39999999999999858</v>
          </cell>
          <cell r="U484">
            <v>89462</v>
          </cell>
          <cell r="V484">
            <v>223653.8495575221</v>
          </cell>
          <cell r="W484">
            <v>0</v>
          </cell>
          <cell r="X484">
            <v>0</v>
          </cell>
          <cell r="Y484">
            <v>5725539</v>
          </cell>
          <cell r="Z484">
            <v>0</v>
          </cell>
          <cell r="AA484">
            <v>0</v>
          </cell>
          <cell r="AB484">
            <v>200000</v>
          </cell>
          <cell r="AC484">
            <v>0</v>
          </cell>
          <cell r="AD484">
            <v>200000</v>
          </cell>
          <cell r="AE484">
            <v>500000</v>
          </cell>
          <cell r="AF484">
            <v>0</v>
          </cell>
          <cell r="AG484">
            <v>400000</v>
          </cell>
          <cell r="AH484">
            <v>564110</v>
          </cell>
          <cell r="AI484">
            <v>0</v>
          </cell>
          <cell r="AJ484">
            <v>0</v>
          </cell>
          <cell r="AK484">
            <v>5815000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41935.096792035394</v>
          </cell>
          <cell r="AQ484">
            <v>7431584.0967920357</v>
          </cell>
          <cell r="AR484">
            <v>12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503221</v>
          </cell>
          <cell r="AY484">
            <v>7934805.0967920357</v>
          </cell>
          <cell r="AZ484">
            <v>610575</v>
          </cell>
          <cell r="BA484">
            <v>44100</v>
          </cell>
          <cell r="BB484">
            <v>0</v>
          </cell>
          <cell r="BC484">
            <v>0</v>
          </cell>
          <cell r="BD484">
            <v>0</v>
          </cell>
          <cell r="BK484">
            <v>7280130</v>
          </cell>
          <cell r="BN484">
            <v>0</v>
          </cell>
          <cell r="BO484">
            <v>7867064.8711283188</v>
          </cell>
          <cell r="BP484">
            <v>-3743510.1288716812</v>
          </cell>
          <cell r="BQ484" t="str">
            <v>050135503522</v>
          </cell>
          <cell r="BR484" t="str">
            <v>Active</v>
          </cell>
          <cell r="BS484" t="str">
            <v>Female</v>
          </cell>
          <cell r="BT484" t="str">
            <v/>
          </cell>
          <cell r="BU484">
            <v>0</v>
          </cell>
          <cell r="BV484">
            <v>0</v>
          </cell>
          <cell r="BW484">
            <v>100000</v>
          </cell>
        </row>
        <row r="485">
          <cell r="C485" t="str">
            <v>C15220</v>
          </cell>
          <cell r="D485" t="str">
            <v>Thị Svin</v>
          </cell>
          <cell r="E485">
            <v>44768</v>
          </cell>
          <cell r="F485" t="str">
            <v>P4 - FB2-1</v>
          </cell>
          <cell r="G485" t="str">
            <v>FACTORY D</v>
          </cell>
          <cell r="H485" t="str">
            <v>Normal worker</v>
          </cell>
          <cell r="I485" t="str">
            <v/>
          </cell>
          <cell r="J485" t="str">
            <v/>
          </cell>
          <cell r="K485">
            <v>5815000</v>
          </cell>
          <cell r="L485">
            <v>0</v>
          </cell>
          <cell r="M485">
            <v>0</v>
          </cell>
          <cell r="N485">
            <v>0</v>
          </cell>
          <cell r="O485">
            <v>5815000</v>
          </cell>
          <cell r="P485">
            <v>22</v>
          </cell>
          <cell r="Q485">
            <v>4920385</v>
          </cell>
          <cell r="R485">
            <v>2</v>
          </cell>
          <cell r="S485">
            <v>447308</v>
          </cell>
          <cell r="T485">
            <v>2</v>
          </cell>
          <cell r="U485">
            <v>447308</v>
          </cell>
          <cell r="V485">
            <v>223653.86363636365</v>
          </cell>
          <cell r="W485">
            <v>0</v>
          </cell>
          <cell r="X485">
            <v>0</v>
          </cell>
          <cell r="Y485">
            <v>5367693</v>
          </cell>
          <cell r="Z485">
            <v>0</v>
          </cell>
          <cell r="AA485">
            <v>0</v>
          </cell>
          <cell r="AB485">
            <v>200000</v>
          </cell>
          <cell r="AC485">
            <v>0</v>
          </cell>
          <cell r="AD485">
            <v>200000</v>
          </cell>
          <cell r="AE485">
            <v>500000</v>
          </cell>
          <cell r="AF485">
            <v>0</v>
          </cell>
          <cell r="AG485">
            <v>150000</v>
          </cell>
          <cell r="AH485">
            <v>562511</v>
          </cell>
          <cell r="AI485">
            <v>0</v>
          </cell>
          <cell r="AJ485">
            <v>0</v>
          </cell>
          <cell r="AK485">
            <v>5815000</v>
          </cell>
          <cell r="AL485">
            <v>100000</v>
          </cell>
          <cell r="AM485">
            <v>0</v>
          </cell>
          <cell r="AN485">
            <v>0</v>
          </cell>
          <cell r="AO485">
            <v>0</v>
          </cell>
          <cell r="AP485">
            <v>41935.099431818184</v>
          </cell>
          <cell r="AQ485">
            <v>6922139.0994318184</v>
          </cell>
          <cell r="AR485">
            <v>8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335481</v>
          </cell>
          <cell r="AY485">
            <v>7257620.0994318184</v>
          </cell>
          <cell r="AZ485">
            <v>610575</v>
          </cell>
          <cell r="BA485">
            <v>44100</v>
          </cell>
          <cell r="BB485">
            <v>0</v>
          </cell>
          <cell r="BC485">
            <v>0</v>
          </cell>
          <cell r="BD485">
            <v>0</v>
          </cell>
          <cell r="BK485">
            <v>6602945</v>
          </cell>
          <cell r="BN485">
            <v>0</v>
          </cell>
          <cell r="BO485">
            <v>7245792.9630681816</v>
          </cell>
          <cell r="BP485">
            <v>-4364782.0369318184</v>
          </cell>
          <cell r="BQ485" t="str">
            <v>050109387581</v>
          </cell>
          <cell r="BR485" t="str">
            <v>Active</v>
          </cell>
          <cell r="BS485" t="str">
            <v>Female</v>
          </cell>
          <cell r="BT485" t="str">
            <v/>
          </cell>
          <cell r="BU485">
            <v>0</v>
          </cell>
          <cell r="BV485">
            <v>0</v>
          </cell>
          <cell r="BW485">
            <v>100000</v>
          </cell>
        </row>
        <row r="486">
          <cell r="C486" t="str">
            <v>C15957</v>
          </cell>
          <cell r="D486" t="str">
            <v>Trương Thị Hậu</v>
          </cell>
          <cell r="E486">
            <v>45444</v>
          </cell>
          <cell r="F486" t="str">
            <v>P4 - FB2-1</v>
          </cell>
          <cell r="G486" t="str">
            <v>FACTORY D</v>
          </cell>
          <cell r="H486" t="str">
            <v>Normal worker</v>
          </cell>
          <cell r="I486" t="str">
            <v/>
          </cell>
          <cell r="J486" t="str">
            <v/>
          </cell>
          <cell r="K486">
            <v>5274000</v>
          </cell>
          <cell r="L486">
            <v>0</v>
          </cell>
          <cell r="M486">
            <v>0</v>
          </cell>
          <cell r="N486">
            <v>0</v>
          </cell>
          <cell r="O486">
            <v>5274000</v>
          </cell>
          <cell r="P486">
            <v>23.8</v>
          </cell>
          <cell r="Q486">
            <v>4827738</v>
          </cell>
          <cell r="R486">
            <v>2</v>
          </cell>
          <cell r="S486">
            <v>405692</v>
          </cell>
          <cell r="T486">
            <v>0.19999999999999929</v>
          </cell>
          <cell r="U486">
            <v>40569</v>
          </cell>
          <cell r="V486">
            <v>202846.1344537815</v>
          </cell>
          <cell r="W486">
            <v>0</v>
          </cell>
          <cell r="X486">
            <v>0</v>
          </cell>
          <cell r="Y486">
            <v>5233430</v>
          </cell>
          <cell r="Z486">
            <v>0</v>
          </cell>
          <cell r="AA486">
            <v>0</v>
          </cell>
          <cell r="AB486">
            <v>200000</v>
          </cell>
          <cell r="AC486">
            <v>0</v>
          </cell>
          <cell r="AD486">
            <v>200000</v>
          </cell>
          <cell r="AE486">
            <v>500000</v>
          </cell>
          <cell r="AF486">
            <v>0</v>
          </cell>
          <cell r="AG486">
            <v>400000</v>
          </cell>
          <cell r="AH486">
            <v>557086</v>
          </cell>
          <cell r="AI486">
            <v>0</v>
          </cell>
          <cell r="AJ486">
            <v>0</v>
          </cell>
          <cell r="AK486">
            <v>5232167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38033.65021008403</v>
          </cell>
          <cell r="AQ486">
            <v>6928549.6502100844</v>
          </cell>
          <cell r="AR486">
            <v>12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456404</v>
          </cell>
          <cell r="AY486">
            <v>7384953.6502100844</v>
          </cell>
          <cell r="AZ486">
            <v>553770</v>
          </cell>
          <cell r="BA486">
            <v>44100</v>
          </cell>
          <cell r="BB486">
            <v>0</v>
          </cell>
          <cell r="BC486">
            <v>0</v>
          </cell>
          <cell r="BD486">
            <v>0</v>
          </cell>
          <cell r="BK486">
            <v>6787084</v>
          </cell>
          <cell r="BN486">
            <v>0</v>
          </cell>
          <cell r="BO486">
            <v>7332818.8518907567</v>
          </cell>
          <cell r="BP486">
            <v>-4220951.1481092433</v>
          </cell>
          <cell r="BQ486" t="str">
            <v>050157151913</v>
          </cell>
          <cell r="BR486" t="str">
            <v>Active</v>
          </cell>
          <cell r="BS486" t="str">
            <v>Female</v>
          </cell>
          <cell r="BT486" t="str">
            <v/>
          </cell>
          <cell r="BU486">
            <v>0</v>
          </cell>
          <cell r="BV486">
            <v>0</v>
          </cell>
          <cell r="BW486">
            <v>100000</v>
          </cell>
        </row>
        <row r="487">
          <cell r="C487" t="str">
            <v>C1640</v>
          </cell>
          <cell r="D487" t="str">
            <v>Vũ Thị Thu Hà</v>
          </cell>
          <cell r="E487">
            <v>39863</v>
          </cell>
          <cell r="F487" t="str">
            <v>P4 - FB2-1</v>
          </cell>
          <cell r="G487" t="str">
            <v>FACTORY D</v>
          </cell>
          <cell r="H487" t="str">
            <v>Normal worker</v>
          </cell>
          <cell r="I487" t="str">
            <v/>
          </cell>
          <cell r="J487" t="str">
            <v/>
          </cell>
          <cell r="K487">
            <v>5931000</v>
          </cell>
          <cell r="L487">
            <v>0</v>
          </cell>
          <cell r="M487">
            <v>0</v>
          </cell>
          <cell r="N487">
            <v>0</v>
          </cell>
          <cell r="O487">
            <v>5931000</v>
          </cell>
          <cell r="P487">
            <v>24</v>
          </cell>
          <cell r="Q487">
            <v>5474769</v>
          </cell>
          <cell r="R487">
            <v>2</v>
          </cell>
          <cell r="S487">
            <v>456231</v>
          </cell>
          <cell r="T487">
            <v>0</v>
          </cell>
          <cell r="U487">
            <v>0</v>
          </cell>
          <cell r="V487">
            <v>228115.375</v>
          </cell>
          <cell r="W487">
            <v>0</v>
          </cell>
          <cell r="X487">
            <v>0</v>
          </cell>
          <cell r="Y487">
            <v>5931000</v>
          </cell>
          <cell r="Z487">
            <v>0</v>
          </cell>
          <cell r="AA487">
            <v>0</v>
          </cell>
          <cell r="AB487">
            <v>200000</v>
          </cell>
          <cell r="AC487">
            <v>0</v>
          </cell>
          <cell r="AD487">
            <v>200000</v>
          </cell>
          <cell r="AE487">
            <v>500000</v>
          </cell>
          <cell r="AF487">
            <v>0</v>
          </cell>
          <cell r="AG487">
            <v>400000</v>
          </cell>
          <cell r="AH487">
            <v>559381</v>
          </cell>
          <cell r="AI487">
            <v>0</v>
          </cell>
          <cell r="AJ487">
            <v>0</v>
          </cell>
          <cell r="AK487">
            <v>5931000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42771.6328125</v>
          </cell>
          <cell r="AQ487">
            <v>7633152.6328125</v>
          </cell>
          <cell r="AR487">
            <v>12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513260</v>
          </cell>
          <cell r="AY487">
            <v>8146412.6328125</v>
          </cell>
          <cell r="AZ487">
            <v>622755</v>
          </cell>
          <cell r="BA487">
            <v>44100</v>
          </cell>
          <cell r="BB487">
            <v>0</v>
          </cell>
          <cell r="BC487">
            <v>0</v>
          </cell>
          <cell r="BD487">
            <v>0</v>
          </cell>
          <cell r="BK487">
            <v>7479558</v>
          </cell>
          <cell r="BN487">
            <v>1</v>
          </cell>
          <cell r="BO487">
            <v>8075325.6953125</v>
          </cell>
          <cell r="BP487">
            <v>-7947429.3046875</v>
          </cell>
          <cell r="BQ487" t="str">
            <v>050040927465</v>
          </cell>
          <cell r="BR487" t="str">
            <v>Active</v>
          </cell>
          <cell r="BS487" t="str">
            <v>Female</v>
          </cell>
          <cell r="BT487" t="str">
            <v/>
          </cell>
          <cell r="BU487">
            <v>0</v>
          </cell>
          <cell r="BV487">
            <v>0</v>
          </cell>
          <cell r="BW487">
            <v>100000</v>
          </cell>
        </row>
        <row r="488">
          <cell r="C488" t="str">
            <v>C16583</v>
          </cell>
          <cell r="D488" t="str">
            <v>Điểu Kiệt</v>
          </cell>
          <cell r="E488">
            <v>45750</v>
          </cell>
          <cell r="F488" t="str">
            <v>P4 - FB2-1</v>
          </cell>
          <cell r="G488" t="str">
            <v>FACTORY D</v>
          </cell>
          <cell r="H488" t="str">
            <v>New worker</v>
          </cell>
          <cell r="I488" t="str">
            <v/>
          </cell>
          <cell r="J488" t="str">
            <v/>
          </cell>
          <cell r="K488">
            <v>4694000</v>
          </cell>
          <cell r="L488">
            <v>0</v>
          </cell>
          <cell r="M488">
            <v>0</v>
          </cell>
          <cell r="N488">
            <v>0</v>
          </cell>
          <cell r="O488">
            <v>4694000</v>
          </cell>
          <cell r="P488">
            <v>19.7</v>
          </cell>
          <cell r="Q488">
            <v>3556608</v>
          </cell>
          <cell r="R488">
            <v>2</v>
          </cell>
          <cell r="S488">
            <v>361077</v>
          </cell>
          <cell r="T488">
            <v>4.3000000000000007</v>
          </cell>
          <cell r="U488">
            <v>776315</v>
          </cell>
          <cell r="V488">
            <v>180538.47715736041</v>
          </cell>
          <cell r="W488">
            <v>0</v>
          </cell>
          <cell r="X488">
            <v>0</v>
          </cell>
          <cell r="Y488">
            <v>3917685</v>
          </cell>
          <cell r="Z488">
            <v>0</v>
          </cell>
          <cell r="AA488">
            <v>0</v>
          </cell>
          <cell r="AB488">
            <v>167000</v>
          </cell>
          <cell r="AC488">
            <v>0</v>
          </cell>
          <cell r="AD488">
            <v>167000</v>
          </cell>
          <cell r="AE488">
            <v>417000</v>
          </cell>
          <cell r="AF488">
            <v>0</v>
          </cell>
          <cell r="AG488">
            <v>125000</v>
          </cell>
          <cell r="AH488">
            <v>0</v>
          </cell>
          <cell r="AI488">
            <v>0</v>
          </cell>
          <cell r="AJ488">
            <v>0</v>
          </cell>
          <cell r="AK488">
            <v>4694000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4626685</v>
          </cell>
          <cell r="AR488">
            <v>8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270808</v>
          </cell>
          <cell r="AY488">
            <v>4897493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K488">
            <v>4897493</v>
          </cell>
          <cell r="BN488">
            <v>0</v>
          </cell>
          <cell r="BO488">
            <v>4907223.4771573599</v>
          </cell>
          <cell r="BP488">
            <v>-6092776.5228426401</v>
          </cell>
          <cell r="BQ488" t="str">
            <v>050140061023</v>
          </cell>
          <cell r="BR488" t="str">
            <v>Active</v>
          </cell>
          <cell r="BS488" t="str">
            <v>Male</v>
          </cell>
          <cell r="BT488" t="str">
            <v/>
          </cell>
          <cell r="BU488">
            <v>0</v>
          </cell>
          <cell r="BV488">
            <v>0</v>
          </cell>
          <cell r="BW488">
            <v>100000</v>
          </cell>
        </row>
        <row r="489">
          <cell r="C489" t="str">
            <v>C16584</v>
          </cell>
          <cell r="D489" t="str">
            <v>Thị Nguyệt</v>
          </cell>
          <cell r="E489">
            <v>45750</v>
          </cell>
          <cell r="F489" t="str">
            <v>P4 - FB2-1</v>
          </cell>
          <cell r="G489" t="str">
            <v>FACTORY D</v>
          </cell>
          <cell r="H489" t="str">
            <v>New worker</v>
          </cell>
          <cell r="I489" t="str">
            <v/>
          </cell>
          <cell r="J489" t="str">
            <v/>
          </cell>
          <cell r="K489">
            <v>4694000</v>
          </cell>
          <cell r="L489">
            <v>0</v>
          </cell>
          <cell r="M489">
            <v>0</v>
          </cell>
          <cell r="N489">
            <v>0</v>
          </cell>
          <cell r="O489">
            <v>4694000</v>
          </cell>
          <cell r="P489">
            <v>18.8</v>
          </cell>
          <cell r="Q489">
            <v>3394123</v>
          </cell>
          <cell r="R489">
            <v>2</v>
          </cell>
          <cell r="S489">
            <v>361077</v>
          </cell>
          <cell r="T489">
            <v>5.1999999999999993</v>
          </cell>
          <cell r="U489">
            <v>938800</v>
          </cell>
          <cell r="V489">
            <v>180538.45744680849</v>
          </cell>
          <cell r="W489">
            <v>0</v>
          </cell>
          <cell r="X489">
            <v>0</v>
          </cell>
          <cell r="Y489">
            <v>3755200</v>
          </cell>
          <cell r="Z489">
            <v>0</v>
          </cell>
          <cell r="AA489">
            <v>0</v>
          </cell>
          <cell r="AB489">
            <v>160000</v>
          </cell>
          <cell r="AC489">
            <v>0</v>
          </cell>
          <cell r="AD489">
            <v>160000</v>
          </cell>
          <cell r="AE489">
            <v>400000</v>
          </cell>
          <cell r="AF489">
            <v>0</v>
          </cell>
          <cell r="AG489">
            <v>120000</v>
          </cell>
          <cell r="AH489">
            <v>0</v>
          </cell>
          <cell r="AI489">
            <v>0</v>
          </cell>
          <cell r="AJ489">
            <v>0</v>
          </cell>
          <cell r="AK489">
            <v>4694000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33850.960771276594</v>
          </cell>
          <cell r="AQ489">
            <v>4469050.9607712766</v>
          </cell>
          <cell r="AR489">
            <v>8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270808</v>
          </cell>
          <cell r="AY489">
            <v>4739858.9607712766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K489">
            <v>4739859</v>
          </cell>
          <cell r="BN489">
            <v>0</v>
          </cell>
          <cell r="BO489">
            <v>4749589.4182180855</v>
          </cell>
          <cell r="BP489">
            <v>-6250410.5817819145</v>
          </cell>
          <cell r="BQ489" t="str">
            <v>050149334103</v>
          </cell>
          <cell r="BR489" t="str">
            <v>Active</v>
          </cell>
          <cell r="BS489" t="str">
            <v>Female</v>
          </cell>
          <cell r="BT489" t="str">
            <v/>
          </cell>
          <cell r="BU489">
            <v>0</v>
          </cell>
          <cell r="BV489">
            <v>0</v>
          </cell>
          <cell r="BW489">
            <v>100000</v>
          </cell>
        </row>
        <row r="490">
          <cell r="C490" t="str">
            <v>C2783</v>
          </cell>
          <cell r="D490" t="str">
            <v>Võ Thị Hồng Gấm</v>
          </cell>
          <cell r="E490">
            <v>40316</v>
          </cell>
          <cell r="F490" t="str">
            <v>P4 - FB2-1</v>
          </cell>
          <cell r="G490" t="str">
            <v>FACTORY D</v>
          </cell>
          <cell r="H490" t="str">
            <v>Drill worker</v>
          </cell>
          <cell r="I490" t="str">
            <v/>
          </cell>
          <cell r="J490" t="str">
            <v/>
          </cell>
          <cell r="K490">
            <v>5931000</v>
          </cell>
          <cell r="L490">
            <v>200000</v>
          </cell>
          <cell r="M490">
            <v>0</v>
          </cell>
          <cell r="N490">
            <v>0</v>
          </cell>
          <cell r="O490">
            <v>6131000</v>
          </cell>
          <cell r="P490">
            <v>24</v>
          </cell>
          <cell r="Q490">
            <v>5659385</v>
          </cell>
          <cell r="R490">
            <v>2</v>
          </cell>
          <cell r="S490">
            <v>471615</v>
          </cell>
          <cell r="T490">
            <v>0</v>
          </cell>
          <cell r="U490">
            <v>0</v>
          </cell>
          <cell r="V490">
            <v>235807.70833333334</v>
          </cell>
          <cell r="W490">
            <v>0</v>
          </cell>
          <cell r="X490">
            <v>0</v>
          </cell>
          <cell r="Y490">
            <v>6131000</v>
          </cell>
          <cell r="Z490">
            <v>0</v>
          </cell>
          <cell r="AA490">
            <v>0</v>
          </cell>
          <cell r="AB490">
            <v>200000</v>
          </cell>
          <cell r="AC490">
            <v>0</v>
          </cell>
          <cell r="AD490">
            <v>200000</v>
          </cell>
          <cell r="AE490">
            <v>500000</v>
          </cell>
          <cell r="AF490">
            <v>0</v>
          </cell>
          <cell r="AG490">
            <v>400000</v>
          </cell>
          <cell r="AH490">
            <v>538939</v>
          </cell>
          <cell r="AI490">
            <v>0</v>
          </cell>
          <cell r="AJ490">
            <v>0</v>
          </cell>
          <cell r="AK490">
            <v>6131000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44213.9453125</v>
          </cell>
          <cell r="AQ490">
            <v>7814152.9453125</v>
          </cell>
          <cell r="AR490">
            <v>12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530567</v>
          </cell>
          <cell r="AY490">
            <v>8344719.9453125</v>
          </cell>
          <cell r="AZ490">
            <v>643755</v>
          </cell>
          <cell r="BA490">
            <v>44100</v>
          </cell>
          <cell r="BB490">
            <v>0</v>
          </cell>
          <cell r="BC490">
            <v>0</v>
          </cell>
          <cell r="BD490">
            <v>0</v>
          </cell>
          <cell r="BK490">
            <v>7656865</v>
          </cell>
          <cell r="BN490">
            <v>0</v>
          </cell>
          <cell r="BO490">
            <v>8467864.5078125</v>
          </cell>
          <cell r="BP490">
            <v>-3175890.4921875</v>
          </cell>
          <cell r="BQ490" t="str">
            <v>050040852147</v>
          </cell>
          <cell r="BR490" t="str">
            <v>Active</v>
          </cell>
          <cell r="BS490" t="str">
            <v>Female</v>
          </cell>
          <cell r="BT490" t="str">
            <v/>
          </cell>
          <cell r="BU490">
            <v>0</v>
          </cell>
          <cell r="BV490">
            <v>0</v>
          </cell>
          <cell r="BW490">
            <v>300000</v>
          </cell>
        </row>
        <row r="491">
          <cell r="C491" t="str">
            <v>C4389</v>
          </cell>
          <cell r="D491" t="str">
            <v>Hồ Thị Liên</v>
          </cell>
          <cell r="E491">
            <v>40890</v>
          </cell>
          <cell r="F491" t="str">
            <v>P4 - FB2-1</v>
          </cell>
          <cell r="G491" t="str">
            <v>FACTORY D</v>
          </cell>
          <cell r="H491" t="str">
            <v>Normal worker</v>
          </cell>
          <cell r="I491" t="str">
            <v/>
          </cell>
          <cell r="J491" t="str">
            <v/>
          </cell>
          <cell r="K491">
            <v>5931000</v>
          </cell>
          <cell r="L491">
            <v>0</v>
          </cell>
          <cell r="M491">
            <v>0</v>
          </cell>
          <cell r="N491">
            <v>0</v>
          </cell>
          <cell r="O491">
            <v>5931000</v>
          </cell>
          <cell r="P491">
            <v>23.6</v>
          </cell>
          <cell r="Q491">
            <v>5383523</v>
          </cell>
          <cell r="R491">
            <v>2</v>
          </cell>
          <cell r="S491">
            <v>456231</v>
          </cell>
          <cell r="T491">
            <v>0.39999999999999858</v>
          </cell>
          <cell r="U491">
            <v>91246</v>
          </cell>
          <cell r="V491">
            <v>228115.38135593219</v>
          </cell>
          <cell r="W491">
            <v>0</v>
          </cell>
          <cell r="X491">
            <v>0</v>
          </cell>
          <cell r="Y491">
            <v>5839754</v>
          </cell>
          <cell r="Z491">
            <v>0</v>
          </cell>
          <cell r="AA491">
            <v>0</v>
          </cell>
          <cell r="AB491">
            <v>200000</v>
          </cell>
          <cell r="AC491">
            <v>0</v>
          </cell>
          <cell r="AD491">
            <v>200000</v>
          </cell>
          <cell r="AE491">
            <v>500000</v>
          </cell>
          <cell r="AF491">
            <v>0</v>
          </cell>
          <cell r="AG491">
            <v>400000</v>
          </cell>
          <cell r="AH491">
            <v>537047</v>
          </cell>
          <cell r="AI491">
            <v>0</v>
          </cell>
          <cell r="AJ491">
            <v>0</v>
          </cell>
          <cell r="AK491">
            <v>5931000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42771.634004237283</v>
          </cell>
          <cell r="AQ491">
            <v>7519572.6340042371</v>
          </cell>
          <cell r="AR491">
            <v>8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342173</v>
          </cell>
          <cell r="AY491">
            <v>7861745.6340042371</v>
          </cell>
          <cell r="AZ491">
            <v>622755</v>
          </cell>
          <cell r="BA491">
            <v>44100</v>
          </cell>
          <cell r="BB491">
            <v>0</v>
          </cell>
          <cell r="BC491">
            <v>0</v>
          </cell>
          <cell r="BD491">
            <v>0</v>
          </cell>
          <cell r="BK491">
            <v>7194891</v>
          </cell>
          <cell r="BN491">
            <v>0</v>
          </cell>
          <cell r="BO491">
            <v>7847688.0153601691</v>
          </cell>
          <cell r="BP491">
            <v>-3775066.9846398309</v>
          </cell>
          <cell r="BQ491" t="str">
            <v>050040931357</v>
          </cell>
          <cell r="BR491" t="str">
            <v>Active</v>
          </cell>
          <cell r="BS491" t="str">
            <v>Female</v>
          </cell>
          <cell r="BT491" t="str">
            <v/>
          </cell>
          <cell r="BU491">
            <v>0</v>
          </cell>
          <cell r="BV491">
            <v>0</v>
          </cell>
          <cell r="BW491">
            <v>100000</v>
          </cell>
        </row>
        <row r="492">
          <cell r="C492" t="str">
            <v>C4392</v>
          </cell>
          <cell r="D492" t="str">
            <v>Lê Thị Thu Hằng</v>
          </cell>
          <cell r="E492">
            <v>40890</v>
          </cell>
          <cell r="F492" t="str">
            <v>P4 - FB2-1</v>
          </cell>
          <cell r="G492" t="str">
            <v>FACTORY D</v>
          </cell>
          <cell r="H492" t="str">
            <v>Normal worker</v>
          </cell>
          <cell r="I492" t="str">
            <v/>
          </cell>
          <cell r="J492" t="str">
            <v/>
          </cell>
          <cell r="K492">
            <v>5931000</v>
          </cell>
          <cell r="L492">
            <v>0</v>
          </cell>
          <cell r="M492">
            <v>0</v>
          </cell>
          <cell r="N492">
            <v>0</v>
          </cell>
          <cell r="O492">
            <v>5931000</v>
          </cell>
          <cell r="P492">
            <v>24</v>
          </cell>
          <cell r="Q492">
            <v>5474769</v>
          </cell>
          <cell r="R492">
            <v>2</v>
          </cell>
          <cell r="S492">
            <v>456231</v>
          </cell>
          <cell r="T492">
            <v>0</v>
          </cell>
          <cell r="U492">
            <v>0</v>
          </cell>
          <cell r="V492">
            <v>228115.375</v>
          </cell>
          <cell r="W492">
            <v>0</v>
          </cell>
          <cell r="X492">
            <v>0</v>
          </cell>
          <cell r="Y492">
            <v>5931000</v>
          </cell>
          <cell r="Z492">
            <v>0</v>
          </cell>
          <cell r="AA492">
            <v>0</v>
          </cell>
          <cell r="AB492">
            <v>200000</v>
          </cell>
          <cell r="AC492">
            <v>0</v>
          </cell>
          <cell r="AD492">
            <v>200000</v>
          </cell>
          <cell r="AE492">
            <v>500000</v>
          </cell>
          <cell r="AF492">
            <v>0</v>
          </cell>
          <cell r="AG492">
            <v>400000</v>
          </cell>
          <cell r="AH492">
            <v>603142</v>
          </cell>
          <cell r="AI492">
            <v>0</v>
          </cell>
          <cell r="AJ492">
            <v>0</v>
          </cell>
          <cell r="AK492">
            <v>5931000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42771.6328125</v>
          </cell>
          <cell r="AQ492">
            <v>7676913.6328125</v>
          </cell>
          <cell r="AR492">
            <v>12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513260</v>
          </cell>
          <cell r="AY492">
            <v>8190173.6328125</v>
          </cell>
          <cell r="AZ492">
            <v>622755</v>
          </cell>
          <cell r="BA492">
            <v>44100</v>
          </cell>
          <cell r="BB492">
            <v>0</v>
          </cell>
          <cell r="BC492">
            <v>0</v>
          </cell>
          <cell r="BD492">
            <v>0</v>
          </cell>
          <cell r="BK492">
            <v>7523319</v>
          </cell>
          <cell r="BN492">
            <v>0</v>
          </cell>
          <cell r="BO492">
            <v>8119086.6953125</v>
          </cell>
          <cell r="BP492">
            <v>-3503668.3046875</v>
          </cell>
          <cell r="BQ492" t="str">
            <v>050040845515</v>
          </cell>
          <cell r="BR492" t="str">
            <v>Active</v>
          </cell>
          <cell r="BS492" t="str">
            <v>Female</v>
          </cell>
          <cell r="BT492" t="str">
            <v/>
          </cell>
          <cell r="BU492">
            <v>0</v>
          </cell>
          <cell r="BV492">
            <v>0</v>
          </cell>
          <cell r="BW492">
            <v>100000</v>
          </cell>
        </row>
        <row r="493">
          <cell r="C493" t="str">
            <v>C4506</v>
          </cell>
          <cell r="D493" t="str">
            <v>Vũ Thị Thảo</v>
          </cell>
          <cell r="E493">
            <v>40943</v>
          </cell>
          <cell r="F493" t="str">
            <v>P4 - FB2-1</v>
          </cell>
          <cell r="G493" t="str">
            <v>FACTORY D</v>
          </cell>
          <cell r="H493" t="str">
            <v>Normal worker</v>
          </cell>
          <cell r="I493" t="str">
            <v/>
          </cell>
          <cell r="J493" t="str">
            <v/>
          </cell>
          <cell r="K493">
            <v>5931000</v>
          </cell>
          <cell r="L493">
            <v>0</v>
          </cell>
          <cell r="M493">
            <v>0</v>
          </cell>
          <cell r="N493">
            <v>0</v>
          </cell>
          <cell r="O493">
            <v>5931000</v>
          </cell>
          <cell r="P493">
            <v>6</v>
          </cell>
          <cell r="Q493">
            <v>1368692</v>
          </cell>
          <cell r="R493">
            <v>2</v>
          </cell>
          <cell r="S493">
            <v>456231</v>
          </cell>
          <cell r="T493">
            <v>18</v>
          </cell>
          <cell r="U493">
            <v>4106077</v>
          </cell>
          <cell r="V493">
            <v>228115.33333333334</v>
          </cell>
          <cell r="W493">
            <v>0</v>
          </cell>
          <cell r="X493">
            <v>0</v>
          </cell>
          <cell r="Y493">
            <v>1824923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5931000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1824923</v>
          </cell>
          <cell r="AR493">
            <v>4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171087</v>
          </cell>
          <cell r="AY493">
            <v>1996010</v>
          </cell>
          <cell r="AZ493">
            <v>0</v>
          </cell>
          <cell r="BA493">
            <v>44100</v>
          </cell>
          <cell r="BB493">
            <v>0</v>
          </cell>
          <cell r="BC493">
            <v>0</v>
          </cell>
          <cell r="BD493">
            <v>0</v>
          </cell>
          <cell r="BK493">
            <v>1951910</v>
          </cell>
          <cell r="BN493">
            <v>0</v>
          </cell>
          <cell r="BO493">
            <v>2038980.6666666667</v>
          </cell>
          <cell r="BP493">
            <v>-8961019.333333334</v>
          </cell>
          <cell r="BQ493" t="str">
            <v>050040931462</v>
          </cell>
          <cell r="BR493" t="str">
            <v>Active</v>
          </cell>
          <cell r="BS493" t="str">
            <v>Female</v>
          </cell>
          <cell r="BT493" t="str">
            <v/>
          </cell>
          <cell r="BU493">
            <v>0</v>
          </cell>
          <cell r="BV493">
            <v>0</v>
          </cell>
          <cell r="BW493">
            <v>100000</v>
          </cell>
        </row>
        <row r="494">
          <cell r="C494" t="str">
            <v>C5061</v>
          </cell>
          <cell r="D494" t="str">
            <v>Hồ Thị Nguyệt</v>
          </cell>
          <cell r="E494">
            <v>41012</v>
          </cell>
          <cell r="F494" t="str">
            <v>P4 - FB2-1</v>
          </cell>
          <cell r="G494" t="str">
            <v>FACTORY D</v>
          </cell>
          <cell r="H494" t="str">
            <v>Normal worker</v>
          </cell>
          <cell r="I494" t="str">
            <v/>
          </cell>
          <cell r="J494" t="str">
            <v/>
          </cell>
          <cell r="K494">
            <v>5931000</v>
          </cell>
          <cell r="L494">
            <v>0</v>
          </cell>
          <cell r="M494">
            <v>0</v>
          </cell>
          <cell r="N494">
            <v>0</v>
          </cell>
          <cell r="O494">
            <v>5931000</v>
          </cell>
          <cell r="P494">
            <v>24</v>
          </cell>
          <cell r="Q494">
            <v>5474769</v>
          </cell>
          <cell r="R494">
            <v>2</v>
          </cell>
          <cell r="S494">
            <v>456231</v>
          </cell>
          <cell r="T494">
            <v>0</v>
          </cell>
          <cell r="U494">
            <v>0</v>
          </cell>
          <cell r="V494">
            <v>228115.375</v>
          </cell>
          <cell r="W494">
            <v>0</v>
          </cell>
          <cell r="X494">
            <v>0</v>
          </cell>
          <cell r="Y494">
            <v>5931000</v>
          </cell>
          <cell r="Z494">
            <v>0</v>
          </cell>
          <cell r="AA494">
            <v>0</v>
          </cell>
          <cell r="AB494">
            <v>200000</v>
          </cell>
          <cell r="AC494">
            <v>0</v>
          </cell>
          <cell r="AD494">
            <v>200000</v>
          </cell>
          <cell r="AE494">
            <v>500000</v>
          </cell>
          <cell r="AF494">
            <v>0</v>
          </cell>
          <cell r="AG494">
            <v>400000</v>
          </cell>
          <cell r="AH494">
            <v>556015</v>
          </cell>
          <cell r="AI494">
            <v>0</v>
          </cell>
          <cell r="AJ494">
            <v>0</v>
          </cell>
          <cell r="AK494">
            <v>5931000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42771.6328125</v>
          </cell>
          <cell r="AQ494">
            <v>7629786.6328125</v>
          </cell>
          <cell r="AR494">
            <v>12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513260</v>
          </cell>
          <cell r="AY494">
            <v>8143046.6328125</v>
          </cell>
          <cell r="AZ494">
            <v>622755</v>
          </cell>
          <cell r="BA494">
            <v>44100</v>
          </cell>
          <cell r="BB494">
            <v>0</v>
          </cell>
          <cell r="BC494">
            <v>0</v>
          </cell>
          <cell r="BD494">
            <v>0</v>
          </cell>
          <cell r="BK494">
            <v>7476192</v>
          </cell>
          <cell r="BN494">
            <v>1</v>
          </cell>
          <cell r="BO494">
            <v>8071959.6953125</v>
          </cell>
          <cell r="BP494">
            <v>-7950795.3046875</v>
          </cell>
          <cell r="BQ494" t="str">
            <v>050040934161</v>
          </cell>
          <cell r="BR494" t="str">
            <v>Active</v>
          </cell>
          <cell r="BS494" t="str">
            <v>Female</v>
          </cell>
          <cell r="BT494" t="str">
            <v/>
          </cell>
          <cell r="BU494">
            <v>0</v>
          </cell>
          <cell r="BV494">
            <v>0</v>
          </cell>
          <cell r="BW494">
            <v>100000</v>
          </cell>
        </row>
        <row r="495">
          <cell r="C495" t="str">
            <v>C6656</v>
          </cell>
          <cell r="D495" t="str">
            <v>Vũ Thị Hậu</v>
          </cell>
          <cell r="E495">
            <v>42626</v>
          </cell>
          <cell r="F495" t="str">
            <v>P4 - FB2-1</v>
          </cell>
          <cell r="G495" t="str">
            <v>FACTORY D</v>
          </cell>
          <cell r="H495" t="str">
            <v>Normal worker</v>
          </cell>
          <cell r="I495" t="str">
            <v/>
          </cell>
          <cell r="J495" t="str">
            <v/>
          </cell>
          <cell r="K495">
            <v>5931000</v>
          </cell>
          <cell r="L495">
            <v>0</v>
          </cell>
          <cell r="M495">
            <v>0</v>
          </cell>
          <cell r="N495">
            <v>0</v>
          </cell>
          <cell r="O495">
            <v>5931000</v>
          </cell>
          <cell r="P495">
            <v>24</v>
          </cell>
          <cell r="Q495">
            <v>5474769</v>
          </cell>
          <cell r="R495">
            <v>2</v>
          </cell>
          <cell r="S495">
            <v>456231</v>
          </cell>
          <cell r="T495">
            <v>0</v>
          </cell>
          <cell r="U495">
            <v>0</v>
          </cell>
          <cell r="V495">
            <v>228115.375</v>
          </cell>
          <cell r="W495">
            <v>0</v>
          </cell>
          <cell r="X495">
            <v>0</v>
          </cell>
          <cell r="Y495">
            <v>5931000</v>
          </cell>
          <cell r="Z495">
            <v>0</v>
          </cell>
          <cell r="AA495">
            <v>0</v>
          </cell>
          <cell r="AB495">
            <v>200000</v>
          </cell>
          <cell r="AC495">
            <v>0</v>
          </cell>
          <cell r="AD495">
            <v>200000</v>
          </cell>
          <cell r="AE495">
            <v>500000</v>
          </cell>
          <cell r="AF495">
            <v>0</v>
          </cell>
          <cell r="AG495">
            <v>400000</v>
          </cell>
          <cell r="AH495">
            <v>629468</v>
          </cell>
          <cell r="AI495">
            <v>0</v>
          </cell>
          <cell r="AJ495">
            <v>0</v>
          </cell>
          <cell r="AK495">
            <v>5931000</v>
          </cell>
          <cell r="AL495">
            <v>100000</v>
          </cell>
          <cell r="AM495">
            <v>0</v>
          </cell>
          <cell r="AN495">
            <v>0</v>
          </cell>
          <cell r="AO495">
            <v>0</v>
          </cell>
          <cell r="AP495">
            <v>42771.6328125</v>
          </cell>
          <cell r="AQ495">
            <v>7803239.6328125</v>
          </cell>
          <cell r="AR495">
            <v>12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513260</v>
          </cell>
          <cell r="AY495">
            <v>8316499.6328125</v>
          </cell>
          <cell r="AZ495">
            <v>622755</v>
          </cell>
          <cell r="BA495">
            <v>44100</v>
          </cell>
          <cell r="BB495">
            <v>0</v>
          </cell>
          <cell r="BC495">
            <v>0</v>
          </cell>
          <cell r="BD495">
            <v>0</v>
          </cell>
          <cell r="BK495">
            <v>7649645</v>
          </cell>
          <cell r="BN495">
            <v>0</v>
          </cell>
          <cell r="BO495">
            <v>8245412.6953125</v>
          </cell>
          <cell r="BP495">
            <v>-3377342.3046875</v>
          </cell>
          <cell r="BQ495" t="str">
            <v>050067513395</v>
          </cell>
          <cell r="BR495" t="str">
            <v>Active</v>
          </cell>
          <cell r="BS495" t="str">
            <v>Female</v>
          </cell>
          <cell r="BT495" t="str">
            <v/>
          </cell>
          <cell r="BU495">
            <v>0</v>
          </cell>
          <cell r="BV495">
            <v>0</v>
          </cell>
          <cell r="BW495">
            <v>100000</v>
          </cell>
        </row>
        <row r="496">
          <cell r="C496" t="str">
            <v>C6978</v>
          </cell>
          <cell r="D496" t="str">
            <v>Phan Thị Bích Thúy</v>
          </cell>
          <cell r="E496">
            <v>42863</v>
          </cell>
          <cell r="F496" t="str">
            <v>P4 - FB2-1</v>
          </cell>
          <cell r="G496" t="str">
            <v>FACTORY D</v>
          </cell>
          <cell r="H496" t="str">
            <v>Normal worker</v>
          </cell>
          <cell r="I496" t="str">
            <v/>
          </cell>
          <cell r="J496" t="str">
            <v/>
          </cell>
          <cell r="K496">
            <v>5931000</v>
          </cell>
          <cell r="L496">
            <v>0</v>
          </cell>
          <cell r="M496">
            <v>0</v>
          </cell>
          <cell r="N496">
            <v>0</v>
          </cell>
          <cell r="O496">
            <v>5931000</v>
          </cell>
          <cell r="P496">
            <v>23</v>
          </cell>
          <cell r="Q496">
            <v>5246654</v>
          </cell>
          <cell r="R496">
            <v>3</v>
          </cell>
          <cell r="S496">
            <v>684346</v>
          </cell>
          <cell r="T496">
            <v>0</v>
          </cell>
          <cell r="U496">
            <v>0</v>
          </cell>
          <cell r="V496">
            <v>228115.39130434784</v>
          </cell>
          <cell r="W496">
            <v>0</v>
          </cell>
          <cell r="X496">
            <v>0</v>
          </cell>
          <cell r="Y496">
            <v>5931000</v>
          </cell>
          <cell r="Z496">
            <v>0</v>
          </cell>
          <cell r="AA496">
            <v>0</v>
          </cell>
          <cell r="AB496">
            <v>200000</v>
          </cell>
          <cell r="AC496">
            <v>0</v>
          </cell>
          <cell r="AD496">
            <v>200000</v>
          </cell>
          <cell r="AE496">
            <v>500000</v>
          </cell>
          <cell r="AF496">
            <v>0</v>
          </cell>
          <cell r="AG496">
            <v>400000</v>
          </cell>
          <cell r="AH496">
            <v>563237</v>
          </cell>
          <cell r="AI496">
            <v>0</v>
          </cell>
          <cell r="AJ496">
            <v>0</v>
          </cell>
          <cell r="AK496">
            <v>5931000</v>
          </cell>
          <cell r="AL496">
            <v>100000</v>
          </cell>
          <cell r="AM496">
            <v>0</v>
          </cell>
          <cell r="AN496">
            <v>0</v>
          </cell>
          <cell r="AO496">
            <v>0</v>
          </cell>
          <cell r="AP496">
            <v>42771.635869565216</v>
          </cell>
          <cell r="AQ496">
            <v>7737008.6358695654</v>
          </cell>
          <cell r="AR496">
            <v>8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342173</v>
          </cell>
          <cell r="AY496">
            <v>8079181.6358695654</v>
          </cell>
          <cell r="AZ496">
            <v>622755</v>
          </cell>
          <cell r="BA496">
            <v>44100</v>
          </cell>
          <cell r="BB496">
            <v>0</v>
          </cell>
          <cell r="BC496">
            <v>0</v>
          </cell>
          <cell r="BD496">
            <v>0</v>
          </cell>
          <cell r="BK496">
            <v>7412327</v>
          </cell>
          <cell r="BN496">
            <v>0</v>
          </cell>
          <cell r="BO496">
            <v>8065124.0271739131</v>
          </cell>
          <cell r="BP496">
            <v>-3557630.9728260869</v>
          </cell>
          <cell r="BQ496" t="str">
            <v>050082787957</v>
          </cell>
          <cell r="BR496" t="str">
            <v>Active</v>
          </cell>
          <cell r="BS496" t="str">
            <v>Female</v>
          </cell>
          <cell r="BT496" t="str">
            <v/>
          </cell>
          <cell r="BU496">
            <v>0</v>
          </cell>
          <cell r="BV496">
            <v>0</v>
          </cell>
          <cell r="BW496">
            <v>100000</v>
          </cell>
        </row>
        <row r="497">
          <cell r="C497" t="str">
            <v>C7165</v>
          </cell>
          <cell r="D497" t="str">
            <v>Nguyễn Hoài Bảo</v>
          </cell>
          <cell r="E497">
            <v>43166</v>
          </cell>
          <cell r="F497" t="str">
            <v>P4 - FB2-1</v>
          </cell>
          <cell r="G497" t="str">
            <v>FACTORY D</v>
          </cell>
          <cell r="H497" t="str">
            <v>Normal worker</v>
          </cell>
          <cell r="I497" t="str">
            <v/>
          </cell>
          <cell r="J497" t="str">
            <v/>
          </cell>
          <cell r="K497">
            <v>5931000</v>
          </cell>
          <cell r="L497">
            <v>0</v>
          </cell>
          <cell r="M497">
            <v>0</v>
          </cell>
          <cell r="N497">
            <v>0</v>
          </cell>
          <cell r="O497">
            <v>5931000</v>
          </cell>
          <cell r="P497">
            <v>15</v>
          </cell>
          <cell r="Q497">
            <v>3421731</v>
          </cell>
          <cell r="R497">
            <v>2</v>
          </cell>
          <cell r="S497">
            <v>456231</v>
          </cell>
          <cell r="T497">
            <v>9</v>
          </cell>
          <cell r="U497">
            <v>2053038</v>
          </cell>
          <cell r="V497">
            <v>228115.4</v>
          </cell>
          <cell r="W497">
            <v>0</v>
          </cell>
          <cell r="X497">
            <v>0</v>
          </cell>
          <cell r="Y497">
            <v>3877962</v>
          </cell>
          <cell r="Z497">
            <v>0</v>
          </cell>
          <cell r="AA497">
            <v>0</v>
          </cell>
          <cell r="AB497">
            <v>200000</v>
          </cell>
          <cell r="AC497">
            <v>0</v>
          </cell>
          <cell r="AD497">
            <v>200000</v>
          </cell>
          <cell r="AE497">
            <v>0</v>
          </cell>
          <cell r="AF497">
            <v>0</v>
          </cell>
          <cell r="AG497">
            <v>0</v>
          </cell>
          <cell r="AH497">
            <v>363666</v>
          </cell>
          <cell r="AI497">
            <v>0</v>
          </cell>
          <cell r="AJ497">
            <v>0</v>
          </cell>
          <cell r="AK497">
            <v>5931000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4441628</v>
          </cell>
          <cell r="AR497">
            <v>8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342173</v>
          </cell>
          <cell r="AY497">
            <v>4783801</v>
          </cell>
          <cell r="AZ497">
            <v>622755</v>
          </cell>
          <cell r="BA497">
            <v>44100</v>
          </cell>
          <cell r="BB497">
            <v>0</v>
          </cell>
          <cell r="BC497">
            <v>0</v>
          </cell>
          <cell r="BD497">
            <v>0</v>
          </cell>
          <cell r="BK497">
            <v>4116946</v>
          </cell>
          <cell r="BN497">
            <v>0</v>
          </cell>
          <cell r="BO497">
            <v>4769743.4000000004</v>
          </cell>
          <cell r="BP497">
            <v>-6853011.5999999996</v>
          </cell>
          <cell r="BQ497" t="str">
            <v>050087243084</v>
          </cell>
          <cell r="BR497" t="str">
            <v>Active</v>
          </cell>
          <cell r="BS497" t="str">
            <v>Male</v>
          </cell>
          <cell r="BT497" t="str">
            <v/>
          </cell>
          <cell r="BU497">
            <v>0</v>
          </cell>
          <cell r="BV497">
            <v>0</v>
          </cell>
          <cell r="BW497">
            <v>100000</v>
          </cell>
        </row>
        <row r="498">
          <cell r="C498" t="str">
            <v>C7272</v>
          </cell>
          <cell r="D498" t="str">
            <v>Thị Út Hoa</v>
          </cell>
          <cell r="E498">
            <v>43204</v>
          </cell>
          <cell r="F498" t="str">
            <v>P4 - FB2-1</v>
          </cell>
          <cell r="G498" t="str">
            <v>FACTORY D</v>
          </cell>
          <cell r="H498" t="str">
            <v>Normal worker</v>
          </cell>
          <cell r="I498" t="str">
            <v/>
          </cell>
          <cell r="J498" t="str">
            <v/>
          </cell>
          <cell r="K498">
            <v>5931000</v>
          </cell>
          <cell r="L498">
            <v>0</v>
          </cell>
          <cell r="M498">
            <v>0</v>
          </cell>
          <cell r="N498">
            <v>0</v>
          </cell>
          <cell r="O498">
            <v>5931000</v>
          </cell>
          <cell r="P498">
            <v>23</v>
          </cell>
          <cell r="Q498">
            <v>5246654</v>
          </cell>
          <cell r="R498">
            <v>3</v>
          </cell>
          <cell r="S498">
            <v>684346</v>
          </cell>
          <cell r="T498">
            <v>0</v>
          </cell>
          <cell r="U498">
            <v>0</v>
          </cell>
          <cell r="V498">
            <v>228115.39130434784</v>
          </cell>
          <cell r="W498">
            <v>0</v>
          </cell>
          <cell r="X498">
            <v>0</v>
          </cell>
          <cell r="Y498">
            <v>5931000</v>
          </cell>
          <cell r="Z498">
            <v>0</v>
          </cell>
          <cell r="AA498">
            <v>0</v>
          </cell>
          <cell r="AB498">
            <v>200000</v>
          </cell>
          <cell r="AC498">
            <v>0</v>
          </cell>
          <cell r="AD498">
            <v>200000</v>
          </cell>
          <cell r="AE498">
            <v>500000</v>
          </cell>
          <cell r="AF498">
            <v>0</v>
          </cell>
          <cell r="AG498">
            <v>400000</v>
          </cell>
          <cell r="AH498">
            <v>597548</v>
          </cell>
          <cell r="AI498">
            <v>0</v>
          </cell>
          <cell r="AJ498">
            <v>0</v>
          </cell>
          <cell r="AK498">
            <v>5931000</v>
          </cell>
          <cell r="AL498">
            <v>200000</v>
          </cell>
          <cell r="AM498">
            <v>0</v>
          </cell>
          <cell r="AN498">
            <v>0</v>
          </cell>
          <cell r="AO498">
            <v>0</v>
          </cell>
          <cell r="AP498">
            <v>42771.635869565216</v>
          </cell>
          <cell r="AQ498">
            <v>7871319.6358695654</v>
          </cell>
          <cell r="AR498">
            <v>12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513260</v>
          </cell>
          <cell r="AY498">
            <v>8384579.6358695654</v>
          </cell>
          <cell r="AZ498">
            <v>622755</v>
          </cell>
          <cell r="BA498">
            <v>44100</v>
          </cell>
          <cell r="BB498">
            <v>0</v>
          </cell>
          <cell r="BC498">
            <v>0</v>
          </cell>
          <cell r="BD498">
            <v>0</v>
          </cell>
          <cell r="BK498">
            <v>7717725</v>
          </cell>
          <cell r="BN498">
            <v>0</v>
          </cell>
          <cell r="BO498">
            <v>8313492.7228260869</v>
          </cell>
          <cell r="BP498">
            <v>-3309262.2771739131</v>
          </cell>
          <cell r="BQ498" t="str">
            <v>050088947311</v>
          </cell>
          <cell r="BR498" t="str">
            <v>Active</v>
          </cell>
          <cell r="BS498" t="str">
            <v>Female</v>
          </cell>
          <cell r="BT498" t="str">
            <v/>
          </cell>
          <cell r="BU498">
            <v>0</v>
          </cell>
          <cell r="BV498">
            <v>0</v>
          </cell>
          <cell r="BW498">
            <v>100000</v>
          </cell>
        </row>
        <row r="499">
          <cell r="C499" t="str">
            <v>C7273</v>
          </cell>
          <cell r="D499" t="str">
            <v>Thị Thảo</v>
          </cell>
          <cell r="E499">
            <v>43204</v>
          </cell>
          <cell r="F499" t="str">
            <v>P4 - FB2-1</v>
          </cell>
          <cell r="G499" t="str">
            <v>FACTORY D</v>
          </cell>
          <cell r="H499" t="str">
            <v>Normal worker</v>
          </cell>
          <cell r="I499" t="str">
            <v/>
          </cell>
          <cell r="J499" t="str">
            <v/>
          </cell>
          <cell r="K499">
            <v>5931000</v>
          </cell>
          <cell r="L499">
            <v>0</v>
          </cell>
          <cell r="M499">
            <v>0</v>
          </cell>
          <cell r="N499">
            <v>0</v>
          </cell>
          <cell r="O499">
            <v>5931000</v>
          </cell>
          <cell r="P499">
            <v>23.9</v>
          </cell>
          <cell r="Q499">
            <v>5451958</v>
          </cell>
          <cell r="R499">
            <v>2</v>
          </cell>
          <cell r="S499">
            <v>456231</v>
          </cell>
          <cell r="T499">
            <v>0.10000000000000142</v>
          </cell>
          <cell r="U499">
            <v>22812</v>
          </cell>
          <cell r="V499">
            <v>228115.39748953976</v>
          </cell>
          <cell r="W499">
            <v>0</v>
          </cell>
          <cell r="X499">
            <v>0</v>
          </cell>
          <cell r="Y499">
            <v>5908189</v>
          </cell>
          <cell r="Z499">
            <v>0</v>
          </cell>
          <cell r="AA499">
            <v>0</v>
          </cell>
          <cell r="AB499">
            <v>200000</v>
          </cell>
          <cell r="AC499">
            <v>0</v>
          </cell>
          <cell r="AD499">
            <v>200000</v>
          </cell>
          <cell r="AE499">
            <v>500000</v>
          </cell>
          <cell r="AF499">
            <v>0</v>
          </cell>
          <cell r="AG499">
            <v>400000</v>
          </cell>
          <cell r="AH499">
            <v>537727</v>
          </cell>
          <cell r="AI499">
            <v>0</v>
          </cell>
          <cell r="AJ499">
            <v>0</v>
          </cell>
          <cell r="AK499">
            <v>5931000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42771.6370292887</v>
          </cell>
          <cell r="AQ499">
            <v>7588687.6370292883</v>
          </cell>
          <cell r="AR499">
            <v>12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513260</v>
          </cell>
          <cell r="AY499">
            <v>8101947.6370292883</v>
          </cell>
          <cell r="AZ499">
            <v>622755</v>
          </cell>
          <cell r="BA499">
            <v>44100</v>
          </cell>
          <cell r="BB499">
            <v>0</v>
          </cell>
          <cell r="BC499">
            <v>0</v>
          </cell>
          <cell r="BD499">
            <v>0</v>
          </cell>
          <cell r="BK499">
            <v>7435093</v>
          </cell>
          <cell r="BN499">
            <v>0</v>
          </cell>
          <cell r="BO499">
            <v>8030860.7332635978</v>
          </cell>
          <cell r="BP499">
            <v>-3591894.2667364022</v>
          </cell>
          <cell r="BQ499" t="str">
            <v>050088948308</v>
          </cell>
          <cell r="BR499" t="str">
            <v>Active</v>
          </cell>
          <cell r="BS499" t="str">
            <v>Female</v>
          </cell>
          <cell r="BT499" t="str">
            <v/>
          </cell>
          <cell r="BU499">
            <v>0</v>
          </cell>
          <cell r="BV499">
            <v>0</v>
          </cell>
          <cell r="BW499">
            <v>100000</v>
          </cell>
        </row>
        <row r="500">
          <cell r="C500" t="str">
            <v>C7396</v>
          </cell>
          <cell r="D500" t="str">
            <v>Phạm Minh Hiếu</v>
          </cell>
          <cell r="E500">
            <v>43322</v>
          </cell>
          <cell r="F500" t="str">
            <v>P4 - FB2-1</v>
          </cell>
          <cell r="G500" t="str">
            <v>FACTORY D</v>
          </cell>
          <cell r="H500" t="str">
            <v>Drill worker</v>
          </cell>
          <cell r="I500" t="str">
            <v/>
          </cell>
          <cell r="J500" t="str">
            <v/>
          </cell>
          <cell r="K500">
            <v>5931000</v>
          </cell>
          <cell r="L500">
            <v>200000</v>
          </cell>
          <cell r="M500">
            <v>0</v>
          </cell>
          <cell r="N500">
            <v>0</v>
          </cell>
          <cell r="O500">
            <v>6131000</v>
          </cell>
          <cell r="P500">
            <v>22</v>
          </cell>
          <cell r="Q500">
            <v>5187769</v>
          </cell>
          <cell r="R500">
            <v>2</v>
          </cell>
          <cell r="S500">
            <v>471615</v>
          </cell>
          <cell r="T500">
            <v>2</v>
          </cell>
          <cell r="U500">
            <v>471615</v>
          </cell>
          <cell r="V500">
            <v>235807.68181818182</v>
          </cell>
          <cell r="W500">
            <v>0</v>
          </cell>
          <cell r="X500">
            <v>0</v>
          </cell>
          <cell r="Y500">
            <v>5659384</v>
          </cell>
          <cell r="Z500">
            <v>0</v>
          </cell>
          <cell r="AA500">
            <v>0</v>
          </cell>
          <cell r="AB500">
            <v>200000</v>
          </cell>
          <cell r="AC500">
            <v>0</v>
          </cell>
          <cell r="AD500">
            <v>200000</v>
          </cell>
          <cell r="AE500">
            <v>0</v>
          </cell>
          <cell r="AF500">
            <v>0</v>
          </cell>
          <cell r="AG500">
            <v>150000</v>
          </cell>
          <cell r="AH500">
            <v>508385</v>
          </cell>
          <cell r="AI500">
            <v>0</v>
          </cell>
          <cell r="AJ500">
            <v>0</v>
          </cell>
          <cell r="AK500">
            <v>6131000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6517769</v>
          </cell>
          <cell r="AR500">
            <v>8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353712</v>
          </cell>
          <cell r="AY500">
            <v>6871481</v>
          </cell>
          <cell r="AZ500">
            <v>643755</v>
          </cell>
          <cell r="BA500">
            <v>44100</v>
          </cell>
          <cell r="BB500">
            <v>0</v>
          </cell>
          <cell r="BC500">
            <v>0</v>
          </cell>
          <cell r="BD500">
            <v>0</v>
          </cell>
          <cell r="BK500">
            <v>6183626</v>
          </cell>
          <cell r="BN500">
            <v>0</v>
          </cell>
          <cell r="BO500">
            <v>6853576.6818181816</v>
          </cell>
          <cell r="BP500">
            <v>-4790178.3181818184</v>
          </cell>
          <cell r="BQ500" t="str">
            <v>050095313156</v>
          </cell>
          <cell r="BR500" t="str">
            <v>Active</v>
          </cell>
          <cell r="BS500" t="str">
            <v>Male</v>
          </cell>
          <cell r="BT500" t="str">
            <v/>
          </cell>
          <cell r="BU500">
            <v>0</v>
          </cell>
          <cell r="BV500">
            <v>0</v>
          </cell>
          <cell r="BW500">
            <v>100000</v>
          </cell>
        </row>
        <row r="501">
          <cell r="C501" t="str">
            <v>C7441</v>
          </cell>
          <cell r="D501" t="str">
            <v>Lê Trung Hòa</v>
          </cell>
          <cell r="E501">
            <v>43361</v>
          </cell>
          <cell r="F501" t="str">
            <v>P4 - FB2-1</v>
          </cell>
          <cell r="G501" t="str">
            <v>FACTORY D</v>
          </cell>
          <cell r="H501" t="str">
            <v>Drill worker</v>
          </cell>
          <cell r="I501" t="str">
            <v/>
          </cell>
          <cell r="J501" t="str">
            <v/>
          </cell>
          <cell r="K501">
            <v>5931000</v>
          </cell>
          <cell r="L501">
            <v>200000</v>
          </cell>
          <cell r="M501">
            <v>0</v>
          </cell>
          <cell r="N501">
            <v>0</v>
          </cell>
          <cell r="O501">
            <v>6131000</v>
          </cell>
          <cell r="P501">
            <v>24</v>
          </cell>
          <cell r="Q501">
            <v>5659385</v>
          </cell>
          <cell r="R501">
            <v>2</v>
          </cell>
          <cell r="S501">
            <v>471615</v>
          </cell>
          <cell r="T501">
            <v>0</v>
          </cell>
          <cell r="U501">
            <v>0</v>
          </cell>
          <cell r="V501">
            <v>235807.70833333334</v>
          </cell>
          <cell r="W501">
            <v>0</v>
          </cell>
          <cell r="X501">
            <v>0</v>
          </cell>
          <cell r="Y501">
            <v>6131000</v>
          </cell>
          <cell r="Z501">
            <v>0</v>
          </cell>
          <cell r="AA501">
            <v>0</v>
          </cell>
          <cell r="AB501">
            <v>200000</v>
          </cell>
          <cell r="AC501">
            <v>0</v>
          </cell>
          <cell r="AD501">
            <v>200000</v>
          </cell>
          <cell r="AE501">
            <v>500000</v>
          </cell>
          <cell r="AF501">
            <v>0</v>
          </cell>
          <cell r="AG501">
            <v>400000</v>
          </cell>
          <cell r="AH501">
            <v>627396</v>
          </cell>
          <cell r="AI501">
            <v>0</v>
          </cell>
          <cell r="AJ501">
            <v>0</v>
          </cell>
          <cell r="AK501">
            <v>6131000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7858396</v>
          </cell>
          <cell r="AR501">
            <v>12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530567</v>
          </cell>
          <cell r="AY501">
            <v>8388963</v>
          </cell>
          <cell r="AZ501">
            <v>643755</v>
          </cell>
          <cell r="BA501">
            <v>44100</v>
          </cell>
          <cell r="BB501">
            <v>0</v>
          </cell>
          <cell r="BC501">
            <v>0</v>
          </cell>
          <cell r="BD501">
            <v>0</v>
          </cell>
          <cell r="BK501">
            <v>7701108</v>
          </cell>
          <cell r="BN501">
            <v>0</v>
          </cell>
          <cell r="BO501">
            <v>8312107.5625</v>
          </cell>
          <cell r="BP501">
            <v>-3331647.4375</v>
          </cell>
          <cell r="BQ501" t="str">
            <v>050095670651</v>
          </cell>
          <cell r="BR501" t="str">
            <v>Active</v>
          </cell>
          <cell r="BS501" t="str">
            <v>Male</v>
          </cell>
          <cell r="BT501" t="str">
            <v/>
          </cell>
          <cell r="BU501">
            <v>0</v>
          </cell>
          <cell r="BV501">
            <v>0</v>
          </cell>
          <cell r="BW501">
            <v>100000</v>
          </cell>
        </row>
        <row r="502">
          <cell r="C502" t="str">
            <v>C8307</v>
          </cell>
          <cell r="D502" t="str">
            <v>Nguyễn Mạnh Tiến</v>
          </cell>
          <cell r="E502">
            <v>43532</v>
          </cell>
          <cell r="F502" t="str">
            <v>P4 - FB2-1</v>
          </cell>
          <cell r="G502" t="str">
            <v>FACTORY D</v>
          </cell>
          <cell r="H502" t="str">
            <v>Normal worker</v>
          </cell>
          <cell r="I502" t="str">
            <v/>
          </cell>
          <cell r="J502" t="str">
            <v/>
          </cell>
          <cell r="K502">
            <v>5931000</v>
          </cell>
          <cell r="L502">
            <v>0</v>
          </cell>
          <cell r="M502">
            <v>0</v>
          </cell>
          <cell r="N502">
            <v>0</v>
          </cell>
          <cell r="O502">
            <v>5931000</v>
          </cell>
          <cell r="P502">
            <v>18</v>
          </cell>
          <cell r="Q502">
            <v>4106077</v>
          </cell>
          <cell r="R502">
            <v>6</v>
          </cell>
          <cell r="S502">
            <v>1368692</v>
          </cell>
          <cell r="T502">
            <v>2</v>
          </cell>
          <cell r="U502">
            <v>456231</v>
          </cell>
          <cell r="V502">
            <v>228115.38888888888</v>
          </cell>
          <cell r="W502">
            <v>0</v>
          </cell>
          <cell r="X502">
            <v>0</v>
          </cell>
          <cell r="Y502">
            <v>5474769</v>
          </cell>
          <cell r="Z502">
            <v>0</v>
          </cell>
          <cell r="AA502">
            <v>0</v>
          </cell>
          <cell r="AB502">
            <v>200000</v>
          </cell>
          <cell r="AC502">
            <v>0</v>
          </cell>
          <cell r="AD502">
            <v>200000</v>
          </cell>
          <cell r="AE502">
            <v>0</v>
          </cell>
          <cell r="AF502">
            <v>0</v>
          </cell>
          <cell r="AG502">
            <v>150000</v>
          </cell>
          <cell r="AH502">
            <v>421839</v>
          </cell>
          <cell r="AI502">
            <v>0</v>
          </cell>
          <cell r="AJ502">
            <v>0</v>
          </cell>
          <cell r="AK502">
            <v>5931000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6246608</v>
          </cell>
          <cell r="AR502">
            <v>12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513260</v>
          </cell>
          <cell r="AY502">
            <v>6759868</v>
          </cell>
          <cell r="AZ502">
            <v>622755</v>
          </cell>
          <cell r="BA502">
            <v>44100</v>
          </cell>
          <cell r="BB502">
            <v>0</v>
          </cell>
          <cell r="BC502">
            <v>0</v>
          </cell>
          <cell r="BD502">
            <v>0</v>
          </cell>
          <cell r="BK502">
            <v>6093013</v>
          </cell>
          <cell r="BN502">
            <v>0</v>
          </cell>
          <cell r="BO502">
            <v>6688781.083333333</v>
          </cell>
          <cell r="BP502">
            <v>-4933973.916666667</v>
          </cell>
          <cell r="BQ502" t="str">
            <v>050103659334</v>
          </cell>
          <cell r="BR502" t="str">
            <v>Active</v>
          </cell>
          <cell r="BS502" t="str">
            <v>Male</v>
          </cell>
          <cell r="BT502" t="str">
            <v/>
          </cell>
          <cell r="BU502">
            <v>0</v>
          </cell>
          <cell r="BV502">
            <v>0</v>
          </cell>
          <cell r="BW502">
            <v>100000</v>
          </cell>
        </row>
        <row r="503">
          <cell r="C503" t="str">
            <v>C10829</v>
          </cell>
          <cell r="D503" t="str">
            <v>Vũ Thị Trà My</v>
          </cell>
          <cell r="E503">
            <v>43617</v>
          </cell>
          <cell r="F503" t="str">
            <v>P4 - FB2-2</v>
          </cell>
          <cell r="G503" t="str">
            <v>FACTORY D</v>
          </cell>
          <cell r="H503" t="str">
            <v>Normal worker</v>
          </cell>
          <cell r="I503" t="str">
            <v/>
          </cell>
          <cell r="J503" t="str">
            <v/>
          </cell>
          <cell r="K503">
            <v>5931000</v>
          </cell>
          <cell r="L503">
            <v>0</v>
          </cell>
          <cell r="M503">
            <v>0</v>
          </cell>
          <cell r="N503">
            <v>0</v>
          </cell>
          <cell r="O503">
            <v>5931000</v>
          </cell>
          <cell r="P503">
            <v>22.6</v>
          </cell>
          <cell r="Q503">
            <v>5155408</v>
          </cell>
          <cell r="R503">
            <v>3</v>
          </cell>
          <cell r="S503">
            <v>684346</v>
          </cell>
          <cell r="T503">
            <v>0.39999999999999858</v>
          </cell>
          <cell r="U503">
            <v>91246</v>
          </cell>
          <cell r="V503">
            <v>228115.39823008847</v>
          </cell>
          <cell r="W503">
            <v>0</v>
          </cell>
          <cell r="X503">
            <v>0</v>
          </cell>
          <cell r="Y503">
            <v>5839754</v>
          </cell>
          <cell r="Z503">
            <v>0</v>
          </cell>
          <cell r="AA503">
            <v>0</v>
          </cell>
          <cell r="AB503">
            <v>200000</v>
          </cell>
          <cell r="AC503">
            <v>0</v>
          </cell>
          <cell r="AD503">
            <v>200000</v>
          </cell>
          <cell r="AE503">
            <v>500000</v>
          </cell>
          <cell r="AF503">
            <v>0</v>
          </cell>
          <cell r="AG503">
            <v>400000</v>
          </cell>
          <cell r="AH503">
            <v>410935</v>
          </cell>
          <cell r="AI503">
            <v>0</v>
          </cell>
          <cell r="AJ503">
            <v>0</v>
          </cell>
          <cell r="AK503">
            <v>5931000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42771.637168141591</v>
          </cell>
          <cell r="AQ503">
            <v>7393460.637168142</v>
          </cell>
          <cell r="AR503">
            <v>12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513260</v>
          </cell>
          <cell r="AY503">
            <v>7906720.637168142</v>
          </cell>
          <cell r="AZ503">
            <v>622755</v>
          </cell>
          <cell r="BA503">
            <v>44100</v>
          </cell>
          <cell r="BB503">
            <v>0</v>
          </cell>
          <cell r="BC503">
            <v>0</v>
          </cell>
          <cell r="BD503">
            <v>0</v>
          </cell>
          <cell r="BK503">
            <v>7239866</v>
          </cell>
          <cell r="BN503">
            <v>0</v>
          </cell>
          <cell r="BO503">
            <v>7835633.7345132744</v>
          </cell>
          <cell r="BP503">
            <v>-3787121.2654867256</v>
          </cell>
          <cell r="BQ503" t="str">
            <v>050108107518</v>
          </cell>
          <cell r="BR503" t="str">
            <v>Active</v>
          </cell>
          <cell r="BS503" t="str">
            <v>Female</v>
          </cell>
          <cell r="BT503" t="str">
            <v/>
          </cell>
          <cell r="BU503">
            <v>0</v>
          </cell>
          <cell r="BV503">
            <v>0</v>
          </cell>
          <cell r="BW503">
            <v>100000</v>
          </cell>
        </row>
        <row r="504">
          <cell r="C504" t="str">
            <v>C13662</v>
          </cell>
          <cell r="D504" t="str">
            <v>Lê Nguyễn Thùy Dung</v>
          </cell>
          <cell r="E504">
            <v>44280</v>
          </cell>
          <cell r="F504" t="str">
            <v>P4 - FB2-2</v>
          </cell>
          <cell r="G504" t="str">
            <v>FACTORY D</v>
          </cell>
          <cell r="H504" t="str">
            <v>Normal worker</v>
          </cell>
          <cell r="I504" t="str">
            <v/>
          </cell>
          <cell r="J504" t="str">
            <v/>
          </cell>
          <cell r="K504">
            <v>5931000</v>
          </cell>
          <cell r="L504">
            <v>0</v>
          </cell>
          <cell r="M504">
            <v>0</v>
          </cell>
          <cell r="N504">
            <v>0</v>
          </cell>
          <cell r="O504">
            <v>5931000</v>
          </cell>
          <cell r="P504">
            <v>24</v>
          </cell>
          <cell r="Q504">
            <v>5474769</v>
          </cell>
          <cell r="R504">
            <v>2</v>
          </cell>
          <cell r="S504">
            <v>456231</v>
          </cell>
          <cell r="T504">
            <v>0</v>
          </cell>
          <cell r="U504">
            <v>0</v>
          </cell>
          <cell r="V504">
            <v>228115.375</v>
          </cell>
          <cell r="W504">
            <v>0</v>
          </cell>
          <cell r="X504">
            <v>0</v>
          </cell>
          <cell r="Y504">
            <v>5931000</v>
          </cell>
          <cell r="Z504">
            <v>0</v>
          </cell>
          <cell r="AA504">
            <v>0</v>
          </cell>
          <cell r="AB504">
            <v>200000</v>
          </cell>
          <cell r="AC504">
            <v>0</v>
          </cell>
          <cell r="AD504">
            <v>200000</v>
          </cell>
          <cell r="AE504">
            <v>500000</v>
          </cell>
          <cell r="AF504">
            <v>0</v>
          </cell>
          <cell r="AG504">
            <v>400000</v>
          </cell>
          <cell r="AH504">
            <v>465339</v>
          </cell>
          <cell r="AI504">
            <v>0</v>
          </cell>
          <cell r="AJ504">
            <v>0</v>
          </cell>
          <cell r="AK504">
            <v>5931000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42771.6328125</v>
          </cell>
          <cell r="AQ504">
            <v>7539110.6328125</v>
          </cell>
          <cell r="AR504">
            <v>12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513260</v>
          </cell>
          <cell r="AY504">
            <v>8052370.6328125</v>
          </cell>
          <cell r="AZ504">
            <v>622755</v>
          </cell>
          <cell r="BA504">
            <v>44100</v>
          </cell>
          <cell r="BB504">
            <v>0</v>
          </cell>
          <cell r="BC504">
            <v>0</v>
          </cell>
          <cell r="BD504">
            <v>0</v>
          </cell>
          <cell r="BK504">
            <v>7385516</v>
          </cell>
          <cell r="BN504">
            <v>0</v>
          </cell>
          <cell r="BO504">
            <v>7981283.6953125</v>
          </cell>
          <cell r="BP504">
            <v>-3641471.3046875</v>
          </cell>
          <cell r="BQ504" t="str">
            <v>050117707048</v>
          </cell>
          <cell r="BR504" t="str">
            <v>Active</v>
          </cell>
          <cell r="BS504" t="str">
            <v>Female</v>
          </cell>
          <cell r="BT504" t="str">
            <v/>
          </cell>
          <cell r="BU504">
            <v>0</v>
          </cell>
          <cell r="BV504">
            <v>0</v>
          </cell>
          <cell r="BW504">
            <v>100000</v>
          </cell>
        </row>
        <row r="505">
          <cell r="C505" t="str">
            <v>C13819</v>
          </cell>
          <cell r="D505" t="str">
            <v>Nguyễn Thị Tâm</v>
          </cell>
          <cell r="E505">
            <v>44292</v>
          </cell>
          <cell r="F505" t="str">
            <v>P4 - FB2-2</v>
          </cell>
          <cell r="G505" t="str">
            <v>FACTORY D</v>
          </cell>
          <cell r="H505" t="str">
            <v>Normal Worker</v>
          </cell>
          <cell r="I505" t="str">
            <v/>
          </cell>
          <cell r="J505" t="str">
            <v/>
          </cell>
          <cell r="K505">
            <v>5931000</v>
          </cell>
          <cell r="L505">
            <v>0</v>
          </cell>
          <cell r="M505">
            <v>0</v>
          </cell>
          <cell r="N505">
            <v>0</v>
          </cell>
          <cell r="O505">
            <v>5931000</v>
          </cell>
          <cell r="P505">
            <v>23.9</v>
          </cell>
          <cell r="Q505">
            <v>5451958</v>
          </cell>
          <cell r="R505">
            <v>2</v>
          </cell>
          <cell r="S505">
            <v>456231</v>
          </cell>
          <cell r="T505">
            <v>0.10000000000000142</v>
          </cell>
          <cell r="U505">
            <v>22812</v>
          </cell>
          <cell r="V505">
            <v>228115.39748953976</v>
          </cell>
          <cell r="W505">
            <v>0</v>
          </cell>
          <cell r="X505">
            <v>0</v>
          </cell>
          <cell r="Y505">
            <v>5908189</v>
          </cell>
          <cell r="Z505">
            <v>0</v>
          </cell>
          <cell r="AA505">
            <v>0</v>
          </cell>
          <cell r="AB505">
            <v>200000</v>
          </cell>
          <cell r="AC505">
            <v>0</v>
          </cell>
          <cell r="AD505">
            <v>200000</v>
          </cell>
          <cell r="AE505">
            <v>500000</v>
          </cell>
          <cell r="AF505">
            <v>0</v>
          </cell>
          <cell r="AG505">
            <v>400000</v>
          </cell>
          <cell r="AH505">
            <v>457066</v>
          </cell>
          <cell r="AI505">
            <v>0</v>
          </cell>
          <cell r="AJ505">
            <v>0</v>
          </cell>
          <cell r="AK505">
            <v>5931000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42771.6370292887</v>
          </cell>
          <cell r="AQ505">
            <v>7508026.6370292883</v>
          </cell>
          <cell r="AR505">
            <v>12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513260</v>
          </cell>
          <cell r="AY505">
            <v>8021286.6370292883</v>
          </cell>
          <cell r="AZ505">
            <v>622755</v>
          </cell>
          <cell r="BA505">
            <v>44100</v>
          </cell>
          <cell r="BB505">
            <v>0</v>
          </cell>
          <cell r="BC505">
            <v>0</v>
          </cell>
          <cell r="BD505">
            <v>0</v>
          </cell>
          <cell r="BK505">
            <v>7354432</v>
          </cell>
          <cell r="BN505">
            <v>0</v>
          </cell>
          <cell r="BO505">
            <v>7950199.7332635978</v>
          </cell>
          <cell r="BP505">
            <v>-3672555.2667364022</v>
          </cell>
          <cell r="BQ505" t="str">
            <v>050127345888</v>
          </cell>
          <cell r="BR505" t="str">
            <v>Active</v>
          </cell>
          <cell r="BS505" t="str">
            <v>Female</v>
          </cell>
          <cell r="BT505" t="str">
            <v/>
          </cell>
          <cell r="BU505">
            <v>0</v>
          </cell>
          <cell r="BV505">
            <v>0</v>
          </cell>
          <cell r="BW505">
            <v>100000</v>
          </cell>
        </row>
        <row r="506">
          <cell r="C506" t="str">
            <v>C14494</v>
          </cell>
          <cell r="D506" t="str">
            <v>Phạm Dương Như Ý</v>
          </cell>
          <cell r="E506">
            <v>44607</v>
          </cell>
          <cell r="F506" t="str">
            <v>P4 - FB2-2</v>
          </cell>
          <cell r="G506" t="str">
            <v>FACTORY D</v>
          </cell>
          <cell r="H506" t="str">
            <v>Normal worker</v>
          </cell>
          <cell r="I506" t="str">
            <v/>
          </cell>
          <cell r="J506" t="str">
            <v/>
          </cell>
          <cell r="K506">
            <v>5931000</v>
          </cell>
          <cell r="L506">
            <v>0</v>
          </cell>
          <cell r="M506">
            <v>0</v>
          </cell>
          <cell r="N506">
            <v>0</v>
          </cell>
          <cell r="O506">
            <v>5931000</v>
          </cell>
          <cell r="P506">
            <v>22.7</v>
          </cell>
          <cell r="Q506">
            <v>5178219</v>
          </cell>
          <cell r="R506">
            <v>3</v>
          </cell>
          <cell r="S506">
            <v>684346</v>
          </cell>
          <cell r="T506">
            <v>0.30000000000000071</v>
          </cell>
          <cell r="U506">
            <v>68435</v>
          </cell>
          <cell r="V506">
            <v>228115.3744493392</v>
          </cell>
          <cell r="W506">
            <v>0</v>
          </cell>
          <cell r="X506">
            <v>0</v>
          </cell>
          <cell r="Y506">
            <v>5862565</v>
          </cell>
          <cell r="Z506">
            <v>0</v>
          </cell>
          <cell r="AA506">
            <v>0</v>
          </cell>
          <cell r="AB506">
            <v>200000</v>
          </cell>
          <cell r="AC506">
            <v>0</v>
          </cell>
          <cell r="AD506">
            <v>200000</v>
          </cell>
          <cell r="AE506">
            <v>500000</v>
          </cell>
          <cell r="AF506">
            <v>0</v>
          </cell>
          <cell r="AG506">
            <v>400000</v>
          </cell>
          <cell r="AH506">
            <v>337297</v>
          </cell>
          <cell r="AI506">
            <v>0</v>
          </cell>
          <cell r="AJ506">
            <v>0</v>
          </cell>
          <cell r="AK506">
            <v>5873000</v>
          </cell>
          <cell r="AL506">
            <v>100000</v>
          </cell>
          <cell r="AM506">
            <v>0</v>
          </cell>
          <cell r="AN506">
            <v>0</v>
          </cell>
          <cell r="AO506">
            <v>0</v>
          </cell>
          <cell r="AP506">
            <v>42771.632709251098</v>
          </cell>
          <cell r="AQ506">
            <v>7442633.6327092508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7442633.6327092508</v>
          </cell>
          <cell r="AZ506">
            <v>622755</v>
          </cell>
          <cell r="BA506">
            <v>44100</v>
          </cell>
          <cell r="BB506">
            <v>0</v>
          </cell>
          <cell r="BC506">
            <v>0</v>
          </cell>
          <cell r="BD506">
            <v>0</v>
          </cell>
          <cell r="BK506">
            <v>6775779</v>
          </cell>
          <cell r="BN506">
            <v>0</v>
          </cell>
          <cell r="BO506">
            <v>7542633.6327092508</v>
          </cell>
          <cell r="BP506">
            <v>-4080121.3672907492</v>
          </cell>
          <cell r="BQ506" t="str">
            <v>050082294314</v>
          </cell>
          <cell r="BR506" t="str">
            <v>Active</v>
          </cell>
          <cell r="BS506" t="str">
            <v>Female</v>
          </cell>
          <cell r="BT506" t="str">
            <v/>
          </cell>
          <cell r="BU506">
            <v>0</v>
          </cell>
          <cell r="BV506">
            <v>0</v>
          </cell>
          <cell r="BW506">
            <v>100000</v>
          </cell>
        </row>
        <row r="507">
          <cell r="C507" t="str">
            <v>C16219</v>
          </cell>
          <cell r="D507" t="str">
            <v>Nguyễn Minh Tâm</v>
          </cell>
          <cell r="E507">
            <v>45561</v>
          </cell>
          <cell r="F507" t="str">
            <v>P4 - FB2-2</v>
          </cell>
          <cell r="G507" t="str">
            <v>FACTORY D</v>
          </cell>
          <cell r="H507" t="str">
            <v>Normal worker</v>
          </cell>
          <cell r="I507" t="str">
            <v/>
          </cell>
          <cell r="J507" t="str">
            <v/>
          </cell>
          <cell r="K507">
            <v>5274000</v>
          </cell>
          <cell r="L507">
            <v>0</v>
          </cell>
          <cell r="M507">
            <v>0</v>
          </cell>
          <cell r="N507">
            <v>0</v>
          </cell>
          <cell r="O507">
            <v>5274000</v>
          </cell>
          <cell r="P507">
            <v>23.8</v>
          </cell>
          <cell r="Q507">
            <v>4827738</v>
          </cell>
          <cell r="R507">
            <v>2</v>
          </cell>
          <cell r="S507">
            <v>405692</v>
          </cell>
          <cell r="T507">
            <v>0.19999999999999929</v>
          </cell>
          <cell r="U507">
            <v>40569</v>
          </cell>
          <cell r="V507">
            <v>202846.1344537815</v>
          </cell>
          <cell r="W507">
            <v>0</v>
          </cell>
          <cell r="X507">
            <v>0</v>
          </cell>
          <cell r="Y507">
            <v>5233430</v>
          </cell>
          <cell r="Z507">
            <v>0</v>
          </cell>
          <cell r="AA507">
            <v>0</v>
          </cell>
          <cell r="AB507">
            <v>200000</v>
          </cell>
          <cell r="AC507">
            <v>0</v>
          </cell>
          <cell r="AD507">
            <v>200000</v>
          </cell>
          <cell r="AE507">
            <v>500000</v>
          </cell>
          <cell r="AF507">
            <v>0</v>
          </cell>
          <cell r="AG507">
            <v>400000</v>
          </cell>
          <cell r="AH507">
            <v>479811</v>
          </cell>
          <cell r="AI507">
            <v>0</v>
          </cell>
          <cell r="AJ507">
            <v>0</v>
          </cell>
          <cell r="AK507">
            <v>5064833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6813241</v>
          </cell>
          <cell r="AR507">
            <v>8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304269</v>
          </cell>
          <cell r="AY507">
            <v>7117510</v>
          </cell>
          <cell r="AZ507">
            <v>553770</v>
          </cell>
          <cell r="BA507">
            <v>44100</v>
          </cell>
          <cell r="BB507">
            <v>0</v>
          </cell>
          <cell r="BC507">
            <v>0</v>
          </cell>
          <cell r="BD507">
            <v>0</v>
          </cell>
          <cell r="BK507">
            <v>6519640</v>
          </cell>
          <cell r="BN507">
            <v>0</v>
          </cell>
          <cell r="BO507">
            <v>7116087.1344537819</v>
          </cell>
          <cell r="BP507">
            <v>-4437682.8655462181</v>
          </cell>
          <cell r="BQ507" t="str">
            <v>050155725564</v>
          </cell>
          <cell r="BR507" t="str">
            <v>Active</v>
          </cell>
          <cell r="BS507" t="str">
            <v>Male</v>
          </cell>
          <cell r="BT507" t="str">
            <v/>
          </cell>
          <cell r="BU507">
            <v>0</v>
          </cell>
          <cell r="BV507">
            <v>0</v>
          </cell>
          <cell r="BW507">
            <v>100000</v>
          </cell>
        </row>
        <row r="508">
          <cell r="C508" t="str">
            <v>C16341</v>
          </cell>
          <cell r="D508" t="str">
            <v>Nguyễn Lan Vy</v>
          </cell>
          <cell r="E508">
            <v>45597</v>
          </cell>
          <cell r="F508" t="str">
            <v>P4 - FB2-2</v>
          </cell>
          <cell r="G508" t="str">
            <v>FACTORY D</v>
          </cell>
          <cell r="H508" t="str">
            <v>Normal worker</v>
          </cell>
          <cell r="I508" t="str">
            <v/>
          </cell>
          <cell r="J508" t="str">
            <v/>
          </cell>
          <cell r="K508">
            <v>5023000</v>
          </cell>
          <cell r="L508">
            <v>0</v>
          </cell>
          <cell r="M508">
            <v>0</v>
          </cell>
          <cell r="N508">
            <v>0</v>
          </cell>
          <cell r="O508">
            <v>5023000</v>
          </cell>
          <cell r="P508">
            <v>23</v>
          </cell>
          <cell r="Q508">
            <v>4443423</v>
          </cell>
          <cell r="R508">
            <v>3</v>
          </cell>
          <cell r="S508">
            <v>579577</v>
          </cell>
          <cell r="T508">
            <v>0</v>
          </cell>
          <cell r="U508">
            <v>0</v>
          </cell>
          <cell r="V508">
            <v>193192.30434782608</v>
          </cell>
          <cell r="W508">
            <v>0</v>
          </cell>
          <cell r="X508">
            <v>0</v>
          </cell>
          <cell r="Y508">
            <v>5023000</v>
          </cell>
          <cell r="Z508">
            <v>0</v>
          </cell>
          <cell r="AA508">
            <v>0</v>
          </cell>
          <cell r="AB508">
            <v>200000</v>
          </cell>
          <cell r="AC508">
            <v>0</v>
          </cell>
          <cell r="AD508">
            <v>200000</v>
          </cell>
          <cell r="AE508">
            <v>500000</v>
          </cell>
          <cell r="AF508">
            <v>0</v>
          </cell>
          <cell r="AG508">
            <v>400000</v>
          </cell>
          <cell r="AH508">
            <v>441746</v>
          </cell>
          <cell r="AI508">
            <v>0</v>
          </cell>
          <cell r="AJ508">
            <v>0</v>
          </cell>
          <cell r="AK508">
            <v>4968167</v>
          </cell>
          <cell r="AL508">
            <v>100000</v>
          </cell>
          <cell r="AM508">
            <v>0</v>
          </cell>
          <cell r="AN508">
            <v>0</v>
          </cell>
          <cell r="AO508">
            <v>0</v>
          </cell>
          <cell r="AP508">
            <v>36223.557065217392</v>
          </cell>
          <cell r="AQ508">
            <v>6700969.5570652178</v>
          </cell>
          <cell r="AR508">
            <v>8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289788</v>
          </cell>
          <cell r="AY508">
            <v>6990757.5570652178</v>
          </cell>
          <cell r="AZ508">
            <v>527415</v>
          </cell>
          <cell r="BA508">
            <v>44100</v>
          </cell>
          <cell r="BB508">
            <v>0</v>
          </cell>
          <cell r="BC508">
            <v>0</v>
          </cell>
          <cell r="BD508">
            <v>0</v>
          </cell>
          <cell r="BK508">
            <v>6419243</v>
          </cell>
          <cell r="BN508">
            <v>0</v>
          </cell>
          <cell r="BO508">
            <v>6994161.8614130439</v>
          </cell>
          <cell r="BP508">
            <v>-4533253.1385869561</v>
          </cell>
          <cell r="BQ508" t="str">
            <v>050155393405</v>
          </cell>
          <cell r="BR508" t="str">
            <v>Active</v>
          </cell>
          <cell r="BS508" t="str">
            <v>Female</v>
          </cell>
          <cell r="BT508" t="str">
            <v/>
          </cell>
          <cell r="BU508">
            <v>0</v>
          </cell>
          <cell r="BV508">
            <v>0</v>
          </cell>
          <cell r="BW508">
            <v>100000</v>
          </cell>
        </row>
        <row r="509">
          <cell r="C509" t="str">
            <v>C16342</v>
          </cell>
          <cell r="D509" t="str">
            <v>Cao Thị Từ</v>
          </cell>
          <cell r="E509">
            <v>45597</v>
          </cell>
          <cell r="F509" t="str">
            <v>P4 - FB2-2</v>
          </cell>
          <cell r="G509" t="str">
            <v>FACTORY D</v>
          </cell>
          <cell r="H509" t="str">
            <v>Normal worker</v>
          </cell>
          <cell r="I509" t="str">
            <v/>
          </cell>
          <cell r="J509" t="str">
            <v/>
          </cell>
          <cell r="K509">
            <v>5023000</v>
          </cell>
          <cell r="L509">
            <v>0</v>
          </cell>
          <cell r="M509">
            <v>0</v>
          </cell>
          <cell r="N509">
            <v>0</v>
          </cell>
          <cell r="O509">
            <v>5023000</v>
          </cell>
          <cell r="P509">
            <v>23.9</v>
          </cell>
          <cell r="Q509">
            <v>4617296</v>
          </cell>
          <cell r="R509">
            <v>2</v>
          </cell>
          <cell r="S509">
            <v>386385</v>
          </cell>
          <cell r="T509">
            <v>0.10000000000000142</v>
          </cell>
          <cell r="U509">
            <v>19319</v>
          </cell>
          <cell r="V509">
            <v>193192.30125523012</v>
          </cell>
          <cell r="W509">
            <v>0</v>
          </cell>
          <cell r="X509">
            <v>0</v>
          </cell>
          <cell r="Y509">
            <v>5003681</v>
          </cell>
          <cell r="Z509">
            <v>0</v>
          </cell>
          <cell r="AA509">
            <v>0</v>
          </cell>
          <cell r="AB509">
            <v>200000</v>
          </cell>
          <cell r="AC509">
            <v>0</v>
          </cell>
          <cell r="AD509">
            <v>200000</v>
          </cell>
          <cell r="AE509">
            <v>500000</v>
          </cell>
          <cell r="AF509">
            <v>0</v>
          </cell>
          <cell r="AG509">
            <v>400000</v>
          </cell>
          <cell r="AH509">
            <v>441342</v>
          </cell>
          <cell r="AI509">
            <v>0</v>
          </cell>
          <cell r="AJ509">
            <v>0</v>
          </cell>
          <cell r="AK509">
            <v>4968167</v>
          </cell>
          <cell r="AL509">
            <v>100000</v>
          </cell>
          <cell r="AM509">
            <v>0</v>
          </cell>
          <cell r="AN509">
            <v>0</v>
          </cell>
          <cell r="AO509">
            <v>0</v>
          </cell>
          <cell r="AP509">
            <v>36223.55648535565</v>
          </cell>
          <cell r="AQ509">
            <v>6681246.5564853558</v>
          </cell>
          <cell r="AR509">
            <v>12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434683</v>
          </cell>
          <cell r="AY509">
            <v>7115929.5564853558</v>
          </cell>
          <cell r="AZ509">
            <v>527415</v>
          </cell>
          <cell r="BA509">
            <v>44100</v>
          </cell>
          <cell r="BB509">
            <v>0</v>
          </cell>
          <cell r="BC509">
            <v>0</v>
          </cell>
          <cell r="BD509">
            <v>0</v>
          </cell>
          <cell r="BK509">
            <v>6544415</v>
          </cell>
          <cell r="BN509">
            <v>0</v>
          </cell>
          <cell r="BO509">
            <v>7071035.0083682006</v>
          </cell>
          <cell r="BP509">
            <v>-4456379.9916317994</v>
          </cell>
          <cell r="BQ509" t="str">
            <v>050040851991</v>
          </cell>
          <cell r="BR509" t="str">
            <v>Active</v>
          </cell>
          <cell r="BS509" t="str">
            <v>Female</v>
          </cell>
          <cell r="BT509" t="str">
            <v/>
          </cell>
          <cell r="BU509">
            <v>0</v>
          </cell>
          <cell r="BV509">
            <v>0</v>
          </cell>
          <cell r="BW509">
            <v>100000</v>
          </cell>
        </row>
        <row r="510">
          <cell r="C510" t="str">
            <v>C16464</v>
          </cell>
          <cell r="D510" t="str">
            <v>Trương Minh Khải</v>
          </cell>
          <cell r="E510">
            <v>45710</v>
          </cell>
          <cell r="F510" t="str">
            <v>P4 - FB2-2</v>
          </cell>
          <cell r="G510" t="str">
            <v>FACTORY D</v>
          </cell>
          <cell r="H510" t="str">
            <v>Normal worker</v>
          </cell>
          <cell r="I510" t="str">
            <v/>
          </cell>
          <cell r="J510" t="str">
            <v/>
          </cell>
          <cell r="K510">
            <v>5023000</v>
          </cell>
          <cell r="L510">
            <v>0</v>
          </cell>
          <cell r="M510">
            <v>0</v>
          </cell>
          <cell r="N510">
            <v>0</v>
          </cell>
          <cell r="O510">
            <v>5023000</v>
          </cell>
          <cell r="P510">
            <v>22.6</v>
          </cell>
          <cell r="Q510">
            <v>4366146</v>
          </cell>
          <cell r="R510">
            <v>3</v>
          </cell>
          <cell r="S510">
            <v>579577</v>
          </cell>
          <cell r="T510">
            <v>0.39999999999999858</v>
          </cell>
          <cell r="U510">
            <v>77277</v>
          </cell>
          <cell r="V510">
            <v>193192.30088495574</v>
          </cell>
          <cell r="W510">
            <v>0</v>
          </cell>
          <cell r="X510">
            <v>0</v>
          </cell>
          <cell r="Y510">
            <v>4945723</v>
          </cell>
          <cell r="Z510">
            <v>0</v>
          </cell>
          <cell r="AA510">
            <v>0</v>
          </cell>
          <cell r="AB510">
            <v>200000</v>
          </cell>
          <cell r="AC510">
            <v>0</v>
          </cell>
          <cell r="AD510">
            <v>200000</v>
          </cell>
          <cell r="AE510">
            <v>500000</v>
          </cell>
          <cell r="AF510">
            <v>0</v>
          </cell>
          <cell r="AG510">
            <v>400000</v>
          </cell>
          <cell r="AH510">
            <v>408316</v>
          </cell>
          <cell r="AI510">
            <v>0</v>
          </cell>
          <cell r="AJ510">
            <v>0</v>
          </cell>
          <cell r="AK510">
            <v>4803667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6454039</v>
          </cell>
          <cell r="AR510">
            <v>12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434683</v>
          </cell>
          <cell r="AY510">
            <v>6888722</v>
          </cell>
          <cell r="AZ510">
            <v>527415</v>
          </cell>
          <cell r="BA510">
            <v>44100</v>
          </cell>
          <cell r="BB510">
            <v>0</v>
          </cell>
          <cell r="BC510">
            <v>0</v>
          </cell>
          <cell r="BD510">
            <v>0</v>
          </cell>
          <cell r="BK510">
            <v>6317207</v>
          </cell>
          <cell r="BN510">
            <v>0</v>
          </cell>
          <cell r="BO510">
            <v>6843827.4513274338</v>
          </cell>
          <cell r="BP510">
            <v>-4683587.5486725662</v>
          </cell>
          <cell r="BQ510" t="str">
            <v>050111254394</v>
          </cell>
          <cell r="BR510" t="str">
            <v>Active</v>
          </cell>
          <cell r="BS510" t="str">
            <v>Male</v>
          </cell>
          <cell r="BT510" t="str">
            <v/>
          </cell>
          <cell r="BU510">
            <v>0</v>
          </cell>
          <cell r="BV510">
            <v>0</v>
          </cell>
          <cell r="BW510">
            <v>100000</v>
          </cell>
        </row>
        <row r="511">
          <cell r="C511" t="str">
            <v>C16465</v>
          </cell>
          <cell r="D511" t="str">
            <v>Triệu Văn Tâm</v>
          </cell>
          <cell r="E511">
            <v>45710</v>
          </cell>
          <cell r="F511" t="str">
            <v>P4 - FB2-2</v>
          </cell>
          <cell r="G511" t="str">
            <v>FACTORY D</v>
          </cell>
          <cell r="H511" t="str">
            <v>Normal worker</v>
          </cell>
          <cell r="I511" t="str">
            <v/>
          </cell>
          <cell r="J511" t="str">
            <v/>
          </cell>
          <cell r="K511">
            <v>5023000</v>
          </cell>
          <cell r="L511">
            <v>0</v>
          </cell>
          <cell r="M511">
            <v>0</v>
          </cell>
          <cell r="N511">
            <v>0</v>
          </cell>
          <cell r="O511">
            <v>5023000</v>
          </cell>
          <cell r="P511">
            <v>23.6</v>
          </cell>
          <cell r="Q511">
            <v>4559338</v>
          </cell>
          <cell r="R511">
            <v>2</v>
          </cell>
          <cell r="S511">
            <v>386385</v>
          </cell>
          <cell r="T511">
            <v>0.39999999999999858</v>
          </cell>
          <cell r="U511">
            <v>77277</v>
          </cell>
          <cell r="V511">
            <v>193192.2881355932</v>
          </cell>
          <cell r="W511">
            <v>0</v>
          </cell>
          <cell r="X511">
            <v>0</v>
          </cell>
          <cell r="Y511">
            <v>4945723</v>
          </cell>
          <cell r="Z511">
            <v>0</v>
          </cell>
          <cell r="AA511">
            <v>0</v>
          </cell>
          <cell r="AB511">
            <v>200000</v>
          </cell>
          <cell r="AC511">
            <v>0</v>
          </cell>
          <cell r="AD511">
            <v>200000</v>
          </cell>
          <cell r="AE511">
            <v>500000</v>
          </cell>
          <cell r="AF511">
            <v>0</v>
          </cell>
          <cell r="AG511">
            <v>400000</v>
          </cell>
          <cell r="AH511">
            <v>435116</v>
          </cell>
          <cell r="AI511">
            <v>0</v>
          </cell>
          <cell r="AJ511">
            <v>0</v>
          </cell>
          <cell r="AK511">
            <v>4803667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6480839</v>
          </cell>
          <cell r="AR511">
            <v>12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434683</v>
          </cell>
          <cell r="AY511">
            <v>6915522</v>
          </cell>
          <cell r="AZ511">
            <v>527415</v>
          </cell>
          <cell r="BA511">
            <v>44100</v>
          </cell>
          <cell r="BB511">
            <v>0</v>
          </cell>
          <cell r="BC511">
            <v>0</v>
          </cell>
          <cell r="BD511">
            <v>0</v>
          </cell>
          <cell r="BK511">
            <v>6344007</v>
          </cell>
          <cell r="BN511">
            <v>0</v>
          </cell>
          <cell r="BO511">
            <v>6870627.4322033897</v>
          </cell>
          <cell r="BP511">
            <v>-4656787.5677966103</v>
          </cell>
          <cell r="BQ511" t="str">
            <v>050845186039</v>
          </cell>
          <cell r="BR511" t="str">
            <v>Active</v>
          </cell>
          <cell r="BS511" t="str">
            <v>Male</v>
          </cell>
          <cell r="BT511" t="str">
            <v/>
          </cell>
          <cell r="BU511">
            <v>0</v>
          </cell>
          <cell r="BV511">
            <v>0</v>
          </cell>
          <cell r="BW511">
            <v>100000</v>
          </cell>
        </row>
        <row r="512">
          <cell r="C512" t="str">
            <v>C16540</v>
          </cell>
          <cell r="D512" t="str">
            <v>Vũ Thị Thu Thảo</v>
          </cell>
          <cell r="E512">
            <v>45736</v>
          </cell>
          <cell r="F512" t="str">
            <v>P4 - FB2-2</v>
          </cell>
          <cell r="G512" t="str">
            <v>FACTORY D</v>
          </cell>
          <cell r="H512" t="str">
            <v>Normal worker</v>
          </cell>
          <cell r="I512" t="str">
            <v/>
          </cell>
          <cell r="J512" t="str">
            <v/>
          </cell>
          <cell r="K512">
            <v>4694000</v>
          </cell>
          <cell r="L512">
            <v>0</v>
          </cell>
          <cell r="M512">
            <v>0</v>
          </cell>
          <cell r="N512">
            <v>0</v>
          </cell>
          <cell r="O512">
            <v>4694000</v>
          </cell>
          <cell r="P512">
            <v>22.9</v>
          </cell>
          <cell r="Q512">
            <v>4134331</v>
          </cell>
          <cell r="R512">
            <v>3</v>
          </cell>
          <cell r="S512">
            <v>541615</v>
          </cell>
          <cell r="T512">
            <v>0.10000000000000142</v>
          </cell>
          <cell r="U512">
            <v>18054</v>
          </cell>
          <cell r="V512">
            <v>180538.47161572054</v>
          </cell>
          <cell r="W512">
            <v>0</v>
          </cell>
          <cell r="X512">
            <v>0</v>
          </cell>
          <cell r="Y512">
            <v>4675946</v>
          </cell>
          <cell r="Z512">
            <v>0</v>
          </cell>
          <cell r="AA512">
            <v>0</v>
          </cell>
          <cell r="AB512">
            <v>200000</v>
          </cell>
          <cell r="AC512">
            <v>0</v>
          </cell>
          <cell r="AD512">
            <v>200000</v>
          </cell>
          <cell r="AE512">
            <v>500000</v>
          </cell>
          <cell r="AF512">
            <v>0</v>
          </cell>
          <cell r="AG512">
            <v>400000</v>
          </cell>
          <cell r="AH512">
            <v>135532</v>
          </cell>
          <cell r="AI512">
            <v>0</v>
          </cell>
          <cell r="AJ512">
            <v>0</v>
          </cell>
          <cell r="AK512">
            <v>4694000</v>
          </cell>
          <cell r="AL512">
            <v>0</v>
          </cell>
          <cell r="AM512">
            <v>122109</v>
          </cell>
          <cell r="AN512">
            <v>0</v>
          </cell>
          <cell r="AO512">
            <v>0</v>
          </cell>
          <cell r="AP512">
            <v>33850.963427947601</v>
          </cell>
          <cell r="AQ512">
            <v>6067437.9634279478</v>
          </cell>
          <cell r="AR512">
            <v>12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406212</v>
          </cell>
          <cell r="AY512">
            <v>6473649.9634279478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K512">
            <v>6473650</v>
          </cell>
          <cell r="BN512">
            <v>0</v>
          </cell>
          <cell r="BO512">
            <v>6638245.6708515286</v>
          </cell>
          <cell r="BP512">
            <v>-4361754.3291484714</v>
          </cell>
          <cell r="BQ512" t="str">
            <v>050124144288</v>
          </cell>
          <cell r="BR512" t="str">
            <v>Active</v>
          </cell>
          <cell r="BS512" t="str">
            <v>Female</v>
          </cell>
          <cell r="BT512" t="str">
            <v/>
          </cell>
          <cell r="BU512">
            <v>0</v>
          </cell>
          <cell r="BV512">
            <v>0</v>
          </cell>
          <cell r="BW512">
            <v>300000</v>
          </cell>
        </row>
        <row r="513">
          <cell r="C513" t="str">
            <v>C16563</v>
          </cell>
          <cell r="D513" t="str">
            <v>Điểu Giăng</v>
          </cell>
          <cell r="E513">
            <v>45745</v>
          </cell>
          <cell r="F513" t="str">
            <v>P4 - FB2-2</v>
          </cell>
          <cell r="G513" t="str">
            <v>FACTORY D</v>
          </cell>
          <cell r="H513" t="str">
            <v>New worker</v>
          </cell>
          <cell r="I513" t="str">
            <v/>
          </cell>
          <cell r="J513" t="str">
            <v/>
          </cell>
          <cell r="K513">
            <v>4694000</v>
          </cell>
          <cell r="L513">
            <v>0</v>
          </cell>
          <cell r="M513">
            <v>0</v>
          </cell>
          <cell r="N513">
            <v>0</v>
          </cell>
          <cell r="O513">
            <v>4694000</v>
          </cell>
          <cell r="P513">
            <v>22.5</v>
          </cell>
          <cell r="Q513">
            <v>4062115</v>
          </cell>
          <cell r="R513">
            <v>3</v>
          </cell>
          <cell r="S513">
            <v>541615</v>
          </cell>
          <cell r="T513">
            <v>0.5</v>
          </cell>
          <cell r="U513">
            <v>90269</v>
          </cell>
          <cell r="V513">
            <v>180538.44444444444</v>
          </cell>
          <cell r="W513">
            <v>0</v>
          </cell>
          <cell r="X513">
            <v>0</v>
          </cell>
          <cell r="Y513">
            <v>4603730</v>
          </cell>
          <cell r="Z513">
            <v>0</v>
          </cell>
          <cell r="AA513">
            <v>0</v>
          </cell>
          <cell r="AB513">
            <v>200000</v>
          </cell>
          <cell r="AC513">
            <v>0</v>
          </cell>
          <cell r="AD513">
            <v>200000</v>
          </cell>
          <cell r="AE513">
            <v>500000</v>
          </cell>
          <cell r="AF513">
            <v>0</v>
          </cell>
          <cell r="AG513">
            <v>150000</v>
          </cell>
          <cell r="AH513">
            <v>0</v>
          </cell>
          <cell r="AI513">
            <v>0</v>
          </cell>
          <cell r="AJ513">
            <v>0</v>
          </cell>
          <cell r="AK513">
            <v>4694000</v>
          </cell>
          <cell r="AL513">
            <v>0</v>
          </cell>
          <cell r="AM513">
            <v>25308</v>
          </cell>
          <cell r="AN513">
            <v>0</v>
          </cell>
          <cell r="AO513">
            <v>0</v>
          </cell>
          <cell r="AP513">
            <v>0</v>
          </cell>
          <cell r="AQ513">
            <v>5479038</v>
          </cell>
          <cell r="AR513">
            <v>12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406212</v>
          </cell>
          <cell r="AY513">
            <v>5885250</v>
          </cell>
          <cell r="AZ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K513">
            <v>5885250</v>
          </cell>
          <cell r="BN513">
            <v>0</v>
          </cell>
          <cell r="BO513">
            <v>6049845.666666667</v>
          </cell>
          <cell r="BP513">
            <v>-4950154.333333333</v>
          </cell>
          <cell r="BQ513" t="str">
            <v>050087243149</v>
          </cell>
          <cell r="BR513" t="str">
            <v>Active</v>
          </cell>
          <cell r="BS513" t="str">
            <v>Male</v>
          </cell>
          <cell r="BT513" t="str">
            <v/>
          </cell>
          <cell r="BU513">
            <v>0</v>
          </cell>
          <cell r="BV513">
            <v>0</v>
          </cell>
          <cell r="BW513">
            <v>300000</v>
          </cell>
        </row>
        <row r="514">
          <cell r="C514" t="str">
            <v>C16608</v>
          </cell>
          <cell r="D514" t="str">
            <v>Lê Đình Công</v>
          </cell>
          <cell r="E514">
            <v>45762</v>
          </cell>
          <cell r="F514" t="str">
            <v>P4 - FB2-2</v>
          </cell>
          <cell r="G514" t="str">
            <v>FACTORY D</v>
          </cell>
          <cell r="H514" t="str">
            <v>New worker</v>
          </cell>
          <cell r="I514" t="str">
            <v/>
          </cell>
          <cell r="J514" t="str">
            <v/>
          </cell>
          <cell r="K514">
            <v>4694000</v>
          </cell>
          <cell r="L514">
            <v>0</v>
          </cell>
          <cell r="M514">
            <v>0</v>
          </cell>
          <cell r="N514">
            <v>0</v>
          </cell>
          <cell r="O514">
            <v>4694000</v>
          </cell>
          <cell r="P514">
            <v>12</v>
          </cell>
          <cell r="Q514">
            <v>2166462</v>
          </cell>
          <cell r="R514">
            <v>1</v>
          </cell>
          <cell r="S514">
            <v>180538</v>
          </cell>
          <cell r="T514">
            <v>13</v>
          </cell>
          <cell r="U514">
            <v>2347000</v>
          </cell>
          <cell r="V514">
            <v>180538.5</v>
          </cell>
          <cell r="W514">
            <v>0</v>
          </cell>
          <cell r="X514">
            <v>0</v>
          </cell>
          <cell r="Y514">
            <v>2347000</v>
          </cell>
          <cell r="Z514">
            <v>0</v>
          </cell>
          <cell r="AA514">
            <v>0</v>
          </cell>
          <cell r="AB514">
            <v>100000</v>
          </cell>
          <cell r="AC514">
            <v>0</v>
          </cell>
          <cell r="AD514">
            <v>100000</v>
          </cell>
          <cell r="AE514">
            <v>250000</v>
          </cell>
          <cell r="AF514">
            <v>0</v>
          </cell>
          <cell r="AG514">
            <v>75000</v>
          </cell>
          <cell r="AH514">
            <v>0</v>
          </cell>
          <cell r="AI514">
            <v>0</v>
          </cell>
          <cell r="AJ514">
            <v>0</v>
          </cell>
          <cell r="AK514">
            <v>4694000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2772000</v>
          </cell>
          <cell r="AR514">
            <v>4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135404</v>
          </cell>
          <cell r="AY514">
            <v>2907404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K514">
            <v>2907404</v>
          </cell>
          <cell r="BN514">
            <v>0</v>
          </cell>
          <cell r="BO514">
            <v>2962269.25</v>
          </cell>
          <cell r="BP514">
            <v>-8037730.75</v>
          </cell>
          <cell r="BQ514" t="str">
            <v>050147459091</v>
          </cell>
          <cell r="BR514" t="str">
            <v>Active</v>
          </cell>
          <cell r="BS514" t="str">
            <v>Male</v>
          </cell>
          <cell r="BT514" t="str">
            <v/>
          </cell>
          <cell r="BU514">
            <v>0</v>
          </cell>
          <cell r="BV514">
            <v>0</v>
          </cell>
          <cell r="BW514">
            <v>100000</v>
          </cell>
        </row>
        <row r="515">
          <cell r="C515" t="str">
            <v>C1708</v>
          </cell>
          <cell r="D515" t="str">
            <v>Dương Thị Thanh Nhi</v>
          </cell>
          <cell r="E515">
            <v>39867</v>
          </cell>
          <cell r="F515" t="str">
            <v>P4 - FB2-2</v>
          </cell>
          <cell r="G515" t="str">
            <v>FACTORY D</v>
          </cell>
          <cell r="H515" t="str">
            <v>Bag team leader</v>
          </cell>
          <cell r="I515" t="str">
            <v/>
          </cell>
          <cell r="J515" t="str">
            <v/>
          </cell>
          <cell r="K515">
            <v>5931000</v>
          </cell>
          <cell r="L515">
            <v>2300000</v>
          </cell>
          <cell r="M515">
            <v>0</v>
          </cell>
          <cell r="N515">
            <v>700000</v>
          </cell>
          <cell r="O515">
            <v>8931000</v>
          </cell>
          <cell r="P515">
            <v>24</v>
          </cell>
          <cell r="Q515">
            <v>8244000</v>
          </cell>
          <cell r="R515">
            <v>2</v>
          </cell>
          <cell r="S515">
            <v>687000</v>
          </cell>
          <cell r="T515">
            <v>0</v>
          </cell>
          <cell r="U515">
            <v>0</v>
          </cell>
          <cell r="V515">
            <v>343500</v>
          </cell>
          <cell r="W515">
            <v>0</v>
          </cell>
          <cell r="X515">
            <v>0</v>
          </cell>
          <cell r="Y515">
            <v>8931000</v>
          </cell>
          <cell r="Z515">
            <v>0</v>
          </cell>
          <cell r="AA515">
            <v>0</v>
          </cell>
          <cell r="AB515">
            <v>200000</v>
          </cell>
          <cell r="AC515">
            <v>0</v>
          </cell>
          <cell r="AD515">
            <v>200000</v>
          </cell>
          <cell r="AE515">
            <v>500000</v>
          </cell>
          <cell r="AF515">
            <v>0</v>
          </cell>
          <cell r="AG515">
            <v>400000</v>
          </cell>
          <cell r="AH515">
            <v>426617</v>
          </cell>
          <cell r="AI515">
            <v>0</v>
          </cell>
          <cell r="AJ515">
            <v>0</v>
          </cell>
          <cell r="AK515">
            <v>8697667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64406.25</v>
          </cell>
          <cell r="AQ515">
            <v>10522023.25</v>
          </cell>
          <cell r="AR515">
            <v>12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772875</v>
          </cell>
          <cell r="AY515">
            <v>11294898.25</v>
          </cell>
          <cell r="AZ515">
            <v>937755</v>
          </cell>
          <cell r="BA515">
            <v>44100</v>
          </cell>
          <cell r="BB515">
            <v>0</v>
          </cell>
          <cell r="BC515">
            <v>65000</v>
          </cell>
          <cell r="BD515">
            <v>0</v>
          </cell>
          <cell r="BK515">
            <v>10248043</v>
          </cell>
          <cell r="BN515">
            <v>0</v>
          </cell>
          <cell r="BO515">
            <v>11137273.25</v>
          </cell>
          <cell r="BP515">
            <v>-800481.75</v>
          </cell>
          <cell r="BQ515" t="str">
            <v>050040852211</v>
          </cell>
          <cell r="BR515" t="str">
            <v>Active</v>
          </cell>
          <cell r="BS515" t="str">
            <v>Female</v>
          </cell>
          <cell r="BT515" t="str">
            <v/>
          </cell>
          <cell r="BU515">
            <v>0</v>
          </cell>
          <cell r="BV515">
            <v>0</v>
          </cell>
          <cell r="BW515">
            <v>100000</v>
          </cell>
        </row>
        <row r="516">
          <cell r="C516" t="str">
            <v>C2564</v>
          </cell>
          <cell r="D516" t="str">
            <v>Trần Thị Hồng Hạnh</v>
          </cell>
          <cell r="E516">
            <v>40263</v>
          </cell>
          <cell r="F516" t="str">
            <v>P4 - FB2-2</v>
          </cell>
          <cell r="G516" t="str">
            <v>FACTORY D</v>
          </cell>
          <cell r="H516" t="str">
            <v>Normal worker</v>
          </cell>
          <cell r="I516" t="str">
            <v/>
          </cell>
          <cell r="J516" t="str">
            <v/>
          </cell>
          <cell r="K516">
            <v>5931000</v>
          </cell>
          <cell r="L516">
            <v>0</v>
          </cell>
          <cell r="M516">
            <v>0</v>
          </cell>
          <cell r="N516">
            <v>0</v>
          </cell>
          <cell r="O516">
            <v>5931000</v>
          </cell>
          <cell r="P516">
            <v>23.9</v>
          </cell>
          <cell r="Q516">
            <v>5451958</v>
          </cell>
          <cell r="R516">
            <v>2</v>
          </cell>
          <cell r="S516">
            <v>456231</v>
          </cell>
          <cell r="T516">
            <v>0.10000000000000142</v>
          </cell>
          <cell r="U516">
            <v>22812</v>
          </cell>
          <cell r="V516">
            <v>228115.39748953976</v>
          </cell>
          <cell r="W516">
            <v>0</v>
          </cell>
          <cell r="X516">
            <v>0</v>
          </cell>
          <cell r="Y516">
            <v>5908189</v>
          </cell>
          <cell r="Z516">
            <v>0</v>
          </cell>
          <cell r="AA516">
            <v>0</v>
          </cell>
          <cell r="AB516">
            <v>200000</v>
          </cell>
          <cell r="AC516">
            <v>0</v>
          </cell>
          <cell r="AD516">
            <v>200000</v>
          </cell>
          <cell r="AE516">
            <v>500000</v>
          </cell>
          <cell r="AF516">
            <v>0</v>
          </cell>
          <cell r="AG516">
            <v>400000</v>
          </cell>
          <cell r="AH516">
            <v>474996</v>
          </cell>
          <cell r="AI516">
            <v>0</v>
          </cell>
          <cell r="AJ516">
            <v>0</v>
          </cell>
          <cell r="AK516">
            <v>5931000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42771.6370292887</v>
          </cell>
          <cell r="AQ516">
            <v>7525956.6370292883</v>
          </cell>
          <cell r="AR516">
            <v>12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513260</v>
          </cell>
          <cell r="AY516">
            <v>8039216.6370292883</v>
          </cell>
          <cell r="AZ516">
            <v>622755</v>
          </cell>
          <cell r="BA516">
            <v>44100</v>
          </cell>
          <cell r="BB516">
            <v>0</v>
          </cell>
          <cell r="BC516">
            <v>0</v>
          </cell>
          <cell r="BD516">
            <v>0</v>
          </cell>
          <cell r="BK516">
            <v>7372362</v>
          </cell>
          <cell r="BN516">
            <v>0</v>
          </cell>
          <cell r="BO516">
            <v>7968129.7332635978</v>
          </cell>
          <cell r="BP516">
            <v>-3654625.2667364022</v>
          </cell>
          <cell r="BQ516" t="str">
            <v>050040852198</v>
          </cell>
          <cell r="BR516" t="str">
            <v>Active</v>
          </cell>
          <cell r="BS516" t="str">
            <v>Female</v>
          </cell>
          <cell r="BT516" t="str">
            <v/>
          </cell>
          <cell r="BU516">
            <v>0</v>
          </cell>
          <cell r="BV516">
            <v>0</v>
          </cell>
          <cell r="BW516">
            <v>100000</v>
          </cell>
        </row>
        <row r="517">
          <cell r="C517" t="str">
            <v>C5322</v>
          </cell>
          <cell r="D517" t="str">
            <v>Nguyễn Thị Thảo</v>
          </cell>
          <cell r="E517">
            <v>41671</v>
          </cell>
          <cell r="F517" t="str">
            <v>P4 - FB2-2</v>
          </cell>
          <cell r="G517" t="str">
            <v>FACTORY D</v>
          </cell>
          <cell r="H517" t="str">
            <v>Normal worker</v>
          </cell>
          <cell r="I517" t="str">
            <v/>
          </cell>
          <cell r="J517" t="str">
            <v/>
          </cell>
          <cell r="K517">
            <v>5931000</v>
          </cell>
          <cell r="L517">
            <v>0</v>
          </cell>
          <cell r="M517">
            <v>0</v>
          </cell>
          <cell r="N517">
            <v>0</v>
          </cell>
          <cell r="O517">
            <v>5931000</v>
          </cell>
          <cell r="P517">
            <v>24</v>
          </cell>
          <cell r="Q517">
            <v>5474769</v>
          </cell>
          <cell r="R517">
            <v>2</v>
          </cell>
          <cell r="S517">
            <v>456231</v>
          </cell>
          <cell r="T517">
            <v>0</v>
          </cell>
          <cell r="U517">
            <v>0</v>
          </cell>
          <cell r="V517">
            <v>228115.375</v>
          </cell>
          <cell r="W517">
            <v>0</v>
          </cell>
          <cell r="X517">
            <v>0</v>
          </cell>
          <cell r="Y517">
            <v>5931000</v>
          </cell>
          <cell r="Z517">
            <v>0</v>
          </cell>
          <cell r="AA517">
            <v>0</v>
          </cell>
          <cell r="AB517">
            <v>200000</v>
          </cell>
          <cell r="AC517">
            <v>0</v>
          </cell>
          <cell r="AD517">
            <v>200000</v>
          </cell>
          <cell r="AE517">
            <v>500000</v>
          </cell>
          <cell r="AF517">
            <v>0</v>
          </cell>
          <cell r="AG517">
            <v>400000</v>
          </cell>
          <cell r="AH517">
            <v>468775</v>
          </cell>
          <cell r="AI517">
            <v>0</v>
          </cell>
          <cell r="AJ517">
            <v>0</v>
          </cell>
          <cell r="AK517">
            <v>5931000</v>
          </cell>
          <cell r="AL517">
            <v>100000</v>
          </cell>
          <cell r="AM517">
            <v>0</v>
          </cell>
          <cell r="AN517">
            <v>0</v>
          </cell>
          <cell r="AO517">
            <v>0</v>
          </cell>
          <cell r="AP517">
            <v>42771.6328125</v>
          </cell>
          <cell r="AQ517">
            <v>7642546.6328125</v>
          </cell>
          <cell r="AR517">
            <v>12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513260</v>
          </cell>
          <cell r="AY517">
            <v>8155806.6328125</v>
          </cell>
          <cell r="AZ517">
            <v>622755</v>
          </cell>
          <cell r="BA517">
            <v>44100</v>
          </cell>
          <cell r="BB517">
            <v>0</v>
          </cell>
          <cell r="BC517">
            <v>0</v>
          </cell>
          <cell r="BD517">
            <v>0</v>
          </cell>
          <cell r="BK517">
            <v>7488952</v>
          </cell>
          <cell r="BN517">
            <v>0</v>
          </cell>
          <cell r="BO517">
            <v>8084719.6953125</v>
          </cell>
          <cell r="BP517">
            <v>-3538035.3046875</v>
          </cell>
          <cell r="BQ517" t="str">
            <v>050040795771</v>
          </cell>
          <cell r="BR517" t="str">
            <v>Active</v>
          </cell>
          <cell r="BS517" t="str">
            <v>Female</v>
          </cell>
          <cell r="BT517" t="str">
            <v/>
          </cell>
          <cell r="BU517">
            <v>0</v>
          </cell>
          <cell r="BV517">
            <v>0</v>
          </cell>
          <cell r="BW517">
            <v>100000</v>
          </cell>
        </row>
        <row r="518">
          <cell r="C518" t="str">
            <v>C5955</v>
          </cell>
          <cell r="D518" t="str">
            <v>Lưu Thị Thanh Mỹ</v>
          </cell>
          <cell r="E518">
            <v>41550</v>
          </cell>
          <cell r="F518" t="str">
            <v>P4 - FB2-2</v>
          </cell>
          <cell r="G518" t="str">
            <v>FACTORY D</v>
          </cell>
          <cell r="H518" t="str">
            <v>Normal worker</v>
          </cell>
          <cell r="I518" t="str">
            <v/>
          </cell>
          <cell r="J518" t="str">
            <v/>
          </cell>
          <cell r="K518">
            <v>5931000</v>
          </cell>
          <cell r="L518">
            <v>0</v>
          </cell>
          <cell r="M518">
            <v>0</v>
          </cell>
          <cell r="N518">
            <v>0</v>
          </cell>
          <cell r="O518">
            <v>5931000</v>
          </cell>
          <cell r="P518">
            <v>24</v>
          </cell>
          <cell r="Q518">
            <v>5474769</v>
          </cell>
          <cell r="R518">
            <v>2</v>
          </cell>
          <cell r="S518">
            <v>456231</v>
          </cell>
          <cell r="T518">
            <v>0</v>
          </cell>
          <cell r="U518">
            <v>0</v>
          </cell>
          <cell r="V518">
            <v>228115.375</v>
          </cell>
          <cell r="W518">
            <v>0</v>
          </cell>
          <cell r="X518">
            <v>0</v>
          </cell>
          <cell r="Y518">
            <v>5931000</v>
          </cell>
          <cell r="Z518">
            <v>0</v>
          </cell>
          <cell r="AA518">
            <v>0</v>
          </cell>
          <cell r="AB518">
            <v>200000</v>
          </cell>
          <cell r="AC518">
            <v>0</v>
          </cell>
          <cell r="AD518">
            <v>200000</v>
          </cell>
          <cell r="AE518">
            <v>500000</v>
          </cell>
          <cell r="AF518">
            <v>0</v>
          </cell>
          <cell r="AG518">
            <v>400000</v>
          </cell>
          <cell r="AH518">
            <v>477295</v>
          </cell>
          <cell r="AI518">
            <v>0</v>
          </cell>
          <cell r="AJ518">
            <v>0</v>
          </cell>
          <cell r="AK518">
            <v>5931000</v>
          </cell>
          <cell r="AL518">
            <v>200000</v>
          </cell>
          <cell r="AM518">
            <v>0</v>
          </cell>
          <cell r="AN518">
            <v>0</v>
          </cell>
          <cell r="AO518">
            <v>0</v>
          </cell>
          <cell r="AP518">
            <v>42771.6328125</v>
          </cell>
          <cell r="AQ518">
            <v>7751066.6328125</v>
          </cell>
          <cell r="AR518">
            <v>12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513260</v>
          </cell>
          <cell r="AY518">
            <v>8264326.6328125</v>
          </cell>
          <cell r="AZ518">
            <v>622755</v>
          </cell>
          <cell r="BA518">
            <v>44100</v>
          </cell>
          <cell r="BB518">
            <v>0</v>
          </cell>
          <cell r="BC518">
            <v>0</v>
          </cell>
          <cell r="BD518">
            <v>0</v>
          </cell>
          <cell r="BK518">
            <v>7597472</v>
          </cell>
          <cell r="BN518">
            <v>0</v>
          </cell>
          <cell r="BO518">
            <v>8193239.6953125</v>
          </cell>
          <cell r="BP518">
            <v>-3429515.3046875</v>
          </cell>
          <cell r="BQ518" t="str">
            <v>050040871648</v>
          </cell>
          <cell r="BR518" t="str">
            <v>Active</v>
          </cell>
          <cell r="BS518" t="str">
            <v>Female</v>
          </cell>
          <cell r="BT518" t="str">
            <v/>
          </cell>
          <cell r="BU518">
            <v>0</v>
          </cell>
          <cell r="BV518">
            <v>0</v>
          </cell>
          <cell r="BW518">
            <v>100000</v>
          </cell>
        </row>
        <row r="519">
          <cell r="C519" t="str">
            <v>C6086</v>
          </cell>
          <cell r="D519" t="str">
            <v>Nhỉn Đỗ Ngọc Tiên</v>
          </cell>
          <cell r="E519">
            <v>41689</v>
          </cell>
          <cell r="F519" t="str">
            <v>P4 - FB2-2</v>
          </cell>
          <cell r="G519" t="str">
            <v>FACTORY D</v>
          </cell>
          <cell r="H519" t="str">
            <v>Normal worker</v>
          </cell>
          <cell r="I519" t="str">
            <v/>
          </cell>
          <cell r="J519" t="str">
            <v/>
          </cell>
          <cell r="K519">
            <v>5931000</v>
          </cell>
          <cell r="L519">
            <v>0</v>
          </cell>
          <cell r="M519">
            <v>0</v>
          </cell>
          <cell r="N519">
            <v>0</v>
          </cell>
          <cell r="O519">
            <v>5931000</v>
          </cell>
          <cell r="P519">
            <v>23.8</v>
          </cell>
          <cell r="Q519">
            <v>5429146</v>
          </cell>
          <cell r="R519">
            <v>2</v>
          </cell>
          <cell r="S519">
            <v>456231</v>
          </cell>
          <cell r="T519">
            <v>0.19999999999999929</v>
          </cell>
          <cell r="U519">
            <v>45623</v>
          </cell>
          <cell r="V519">
            <v>228115.37815126049</v>
          </cell>
          <cell r="W519">
            <v>0</v>
          </cell>
          <cell r="X519">
            <v>0</v>
          </cell>
          <cell r="Y519">
            <v>5885377</v>
          </cell>
          <cell r="Z519">
            <v>0</v>
          </cell>
          <cell r="AA519">
            <v>0</v>
          </cell>
          <cell r="AB519">
            <v>200000</v>
          </cell>
          <cell r="AC519">
            <v>0</v>
          </cell>
          <cell r="AD519">
            <v>200000</v>
          </cell>
          <cell r="AE519">
            <v>500000</v>
          </cell>
          <cell r="AF519">
            <v>0</v>
          </cell>
          <cell r="AG519">
            <v>400000</v>
          </cell>
          <cell r="AH519">
            <v>440196</v>
          </cell>
          <cell r="AI519">
            <v>0</v>
          </cell>
          <cell r="AJ519">
            <v>0</v>
          </cell>
          <cell r="AK519">
            <v>5931000</v>
          </cell>
          <cell r="AL519">
            <v>100000</v>
          </cell>
          <cell r="AM519">
            <v>0</v>
          </cell>
          <cell r="AN519">
            <v>0</v>
          </cell>
          <cell r="AO519">
            <v>0</v>
          </cell>
          <cell r="AP519">
            <v>42771.633403361338</v>
          </cell>
          <cell r="AQ519">
            <v>7568344.6334033618</v>
          </cell>
          <cell r="AR519">
            <v>12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513260</v>
          </cell>
          <cell r="AY519">
            <v>8081604.6334033618</v>
          </cell>
          <cell r="AZ519">
            <v>622755</v>
          </cell>
          <cell r="BA519">
            <v>44100</v>
          </cell>
          <cell r="BB519">
            <v>0</v>
          </cell>
          <cell r="BC519">
            <v>0</v>
          </cell>
          <cell r="BD519">
            <v>0</v>
          </cell>
          <cell r="BK519">
            <v>7414750</v>
          </cell>
          <cell r="BN519">
            <v>0</v>
          </cell>
          <cell r="BO519">
            <v>8010517.7006302522</v>
          </cell>
          <cell r="BP519">
            <v>-3612237.2993697478</v>
          </cell>
          <cell r="BQ519" t="str">
            <v>050040851973</v>
          </cell>
          <cell r="BR519" t="str">
            <v>Active</v>
          </cell>
          <cell r="BS519" t="str">
            <v>Female</v>
          </cell>
          <cell r="BT519" t="str">
            <v/>
          </cell>
          <cell r="BU519">
            <v>0</v>
          </cell>
          <cell r="BV519">
            <v>0</v>
          </cell>
          <cell r="BW519">
            <v>100000</v>
          </cell>
        </row>
        <row r="520">
          <cell r="C520" t="str">
            <v>C6368</v>
          </cell>
          <cell r="D520" t="str">
            <v>Hồ Thị Hiền</v>
          </cell>
          <cell r="E520">
            <v>42181</v>
          </cell>
          <cell r="F520" t="str">
            <v>P4 - FB2-2</v>
          </cell>
          <cell r="G520" t="str">
            <v>FACTORY D</v>
          </cell>
          <cell r="H520" t="str">
            <v>Normal worker</v>
          </cell>
          <cell r="I520" t="str">
            <v/>
          </cell>
          <cell r="J520" t="str">
            <v/>
          </cell>
          <cell r="K520">
            <v>5931000</v>
          </cell>
          <cell r="L520">
            <v>0</v>
          </cell>
          <cell r="M520">
            <v>0</v>
          </cell>
          <cell r="N520">
            <v>0</v>
          </cell>
          <cell r="O520">
            <v>5931000</v>
          </cell>
          <cell r="P520">
            <v>23.7</v>
          </cell>
          <cell r="Q520">
            <v>5406335</v>
          </cell>
          <cell r="R520">
            <v>2</v>
          </cell>
          <cell r="S520">
            <v>456231</v>
          </cell>
          <cell r="T520">
            <v>0.30000000000000071</v>
          </cell>
          <cell r="U520">
            <v>68435</v>
          </cell>
          <cell r="V520">
            <v>228115.40084388186</v>
          </cell>
          <cell r="W520">
            <v>0</v>
          </cell>
          <cell r="X520">
            <v>0</v>
          </cell>
          <cell r="Y520">
            <v>5862566</v>
          </cell>
          <cell r="Z520">
            <v>0</v>
          </cell>
          <cell r="AA520">
            <v>0</v>
          </cell>
          <cell r="AB520">
            <v>200000</v>
          </cell>
          <cell r="AC520">
            <v>0</v>
          </cell>
          <cell r="AD520">
            <v>200000</v>
          </cell>
          <cell r="AE520">
            <v>500000</v>
          </cell>
          <cell r="AF520">
            <v>0</v>
          </cell>
          <cell r="AG520">
            <v>400000</v>
          </cell>
          <cell r="AH520">
            <v>438567</v>
          </cell>
          <cell r="AI520">
            <v>0</v>
          </cell>
          <cell r="AJ520">
            <v>0</v>
          </cell>
          <cell r="AK520">
            <v>5931000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42771.637658227846</v>
          </cell>
          <cell r="AQ520">
            <v>7443904.6376582282</v>
          </cell>
          <cell r="AR520">
            <v>12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513260</v>
          </cell>
          <cell r="AY520">
            <v>7957164.6376582282</v>
          </cell>
          <cell r="AZ520">
            <v>622755</v>
          </cell>
          <cell r="BA520">
            <v>44100</v>
          </cell>
          <cell r="BB520">
            <v>0</v>
          </cell>
          <cell r="BC520">
            <v>0</v>
          </cell>
          <cell r="BD520">
            <v>0</v>
          </cell>
          <cell r="BK520">
            <v>7290310</v>
          </cell>
          <cell r="BN520">
            <v>0</v>
          </cell>
          <cell r="BO520">
            <v>7886077.7389240507</v>
          </cell>
          <cell r="BP520">
            <v>-3736677.2610759493</v>
          </cell>
          <cell r="BQ520" t="str">
            <v>050054823921</v>
          </cell>
          <cell r="BR520" t="str">
            <v>Active</v>
          </cell>
          <cell r="BS520" t="str">
            <v>Female</v>
          </cell>
          <cell r="BT520" t="str">
            <v/>
          </cell>
          <cell r="BU520">
            <v>0</v>
          </cell>
          <cell r="BV520">
            <v>0</v>
          </cell>
          <cell r="BW520">
            <v>100000</v>
          </cell>
        </row>
        <row r="521">
          <cell r="C521" t="str">
            <v>C7138</v>
          </cell>
          <cell r="D521" t="str">
            <v>Thị Hằng</v>
          </cell>
          <cell r="E521">
            <v>43101</v>
          </cell>
          <cell r="F521" t="str">
            <v>P4 - FB2-2</v>
          </cell>
          <cell r="G521" t="str">
            <v>FACTORY D</v>
          </cell>
          <cell r="H521" t="str">
            <v>Normal worker</v>
          </cell>
          <cell r="I521" t="str">
            <v/>
          </cell>
          <cell r="J521" t="str">
            <v/>
          </cell>
          <cell r="K521">
            <v>5931000</v>
          </cell>
          <cell r="L521">
            <v>0</v>
          </cell>
          <cell r="M521">
            <v>0</v>
          </cell>
          <cell r="N521">
            <v>0</v>
          </cell>
          <cell r="O521">
            <v>5931000</v>
          </cell>
          <cell r="P521">
            <v>22.7</v>
          </cell>
          <cell r="Q521">
            <v>5178219</v>
          </cell>
          <cell r="R521">
            <v>3</v>
          </cell>
          <cell r="S521">
            <v>684346</v>
          </cell>
          <cell r="T521">
            <v>0.30000000000000071</v>
          </cell>
          <cell r="U521">
            <v>68435</v>
          </cell>
          <cell r="V521">
            <v>228115.3744493392</v>
          </cell>
          <cell r="W521">
            <v>0</v>
          </cell>
          <cell r="X521">
            <v>0</v>
          </cell>
          <cell r="Y521">
            <v>5862565</v>
          </cell>
          <cell r="Z521">
            <v>0</v>
          </cell>
          <cell r="AA521">
            <v>0</v>
          </cell>
          <cell r="AB521">
            <v>200000</v>
          </cell>
          <cell r="AC521">
            <v>0</v>
          </cell>
          <cell r="AD521">
            <v>200000</v>
          </cell>
          <cell r="AE521">
            <v>500000</v>
          </cell>
          <cell r="AF521">
            <v>0</v>
          </cell>
          <cell r="AG521">
            <v>400000</v>
          </cell>
          <cell r="AH521">
            <v>446186</v>
          </cell>
          <cell r="AI521">
            <v>0</v>
          </cell>
          <cell r="AJ521">
            <v>0</v>
          </cell>
          <cell r="AK521">
            <v>5931000</v>
          </cell>
          <cell r="AL521">
            <v>100000</v>
          </cell>
          <cell r="AM521">
            <v>0</v>
          </cell>
          <cell r="AN521">
            <v>0</v>
          </cell>
          <cell r="AO521">
            <v>0</v>
          </cell>
          <cell r="AP521">
            <v>42771.632709251098</v>
          </cell>
          <cell r="AQ521">
            <v>7551522.6327092508</v>
          </cell>
          <cell r="AR521">
            <v>12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513260</v>
          </cell>
          <cell r="AY521">
            <v>8064782.6327092508</v>
          </cell>
          <cell r="AZ521">
            <v>622755</v>
          </cell>
          <cell r="BA521">
            <v>44100</v>
          </cell>
          <cell r="BB521">
            <v>0</v>
          </cell>
          <cell r="BC521">
            <v>0</v>
          </cell>
          <cell r="BD521">
            <v>0</v>
          </cell>
          <cell r="BK521">
            <v>7397928</v>
          </cell>
          <cell r="BN521">
            <v>0</v>
          </cell>
          <cell r="BO521">
            <v>7993695.6943832599</v>
          </cell>
          <cell r="BP521">
            <v>-3629059.3056167401</v>
          </cell>
          <cell r="BQ521" t="str">
            <v>050049176314</v>
          </cell>
          <cell r="BR521" t="str">
            <v>Active</v>
          </cell>
          <cell r="BS521" t="str">
            <v>Female</v>
          </cell>
          <cell r="BT521" t="str">
            <v/>
          </cell>
          <cell r="BU521">
            <v>0</v>
          </cell>
          <cell r="BV521">
            <v>0</v>
          </cell>
          <cell r="BW521">
            <v>100000</v>
          </cell>
        </row>
        <row r="522">
          <cell r="C522" t="str">
            <v>C7785</v>
          </cell>
          <cell r="D522" t="str">
            <v>Phan Trúc Linh</v>
          </cell>
          <cell r="E522">
            <v>43509</v>
          </cell>
          <cell r="F522" t="str">
            <v>P4 - FB2-2</v>
          </cell>
          <cell r="G522" t="str">
            <v>FACTORY D</v>
          </cell>
          <cell r="H522" t="str">
            <v>Normal worker</v>
          </cell>
          <cell r="I522" t="str">
            <v/>
          </cell>
          <cell r="J522" t="str">
            <v/>
          </cell>
          <cell r="K522">
            <v>5931000</v>
          </cell>
          <cell r="L522">
            <v>0</v>
          </cell>
          <cell r="M522">
            <v>0</v>
          </cell>
          <cell r="N522">
            <v>0</v>
          </cell>
          <cell r="O522">
            <v>5931000</v>
          </cell>
          <cell r="P522">
            <v>24</v>
          </cell>
          <cell r="Q522">
            <v>5474769</v>
          </cell>
          <cell r="R522">
            <v>2</v>
          </cell>
          <cell r="S522">
            <v>456231</v>
          </cell>
          <cell r="T522">
            <v>0</v>
          </cell>
          <cell r="U522">
            <v>0</v>
          </cell>
          <cell r="V522">
            <v>228115.375</v>
          </cell>
          <cell r="W522">
            <v>0</v>
          </cell>
          <cell r="X522">
            <v>0</v>
          </cell>
          <cell r="Y522">
            <v>5931000</v>
          </cell>
          <cell r="Z522">
            <v>0</v>
          </cell>
          <cell r="AA522">
            <v>0</v>
          </cell>
          <cell r="AB522">
            <v>200000</v>
          </cell>
          <cell r="AC522">
            <v>0</v>
          </cell>
          <cell r="AD522">
            <v>200000</v>
          </cell>
          <cell r="AE522">
            <v>500000</v>
          </cell>
          <cell r="AF522">
            <v>0</v>
          </cell>
          <cell r="AG522">
            <v>400000</v>
          </cell>
          <cell r="AH522">
            <v>439423</v>
          </cell>
          <cell r="AI522">
            <v>0</v>
          </cell>
          <cell r="AJ522">
            <v>0</v>
          </cell>
          <cell r="AK522">
            <v>5931000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42771.6328125</v>
          </cell>
          <cell r="AQ522">
            <v>7513194.6328125</v>
          </cell>
          <cell r="AR522">
            <v>12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513260</v>
          </cell>
          <cell r="AY522">
            <v>8026454.6328125</v>
          </cell>
          <cell r="AZ522">
            <v>622755</v>
          </cell>
          <cell r="BA522">
            <v>44100</v>
          </cell>
          <cell r="BB522">
            <v>0</v>
          </cell>
          <cell r="BC522">
            <v>0</v>
          </cell>
          <cell r="BD522">
            <v>0</v>
          </cell>
          <cell r="BK522">
            <v>7359600</v>
          </cell>
          <cell r="BN522">
            <v>0</v>
          </cell>
          <cell r="BO522">
            <v>7955367.6953125</v>
          </cell>
          <cell r="BP522">
            <v>-3667387.3046875</v>
          </cell>
          <cell r="BQ522" t="str">
            <v>050103660121</v>
          </cell>
          <cell r="BR522" t="str">
            <v>Active</v>
          </cell>
          <cell r="BS522" t="str">
            <v>Female</v>
          </cell>
          <cell r="BT522" t="str">
            <v/>
          </cell>
          <cell r="BU522">
            <v>0</v>
          </cell>
          <cell r="BV522">
            <v>0</v>
          </cell>
          <cell r="BW522">
            <v>100000</v>
          </cell>
        </row>
        <row r="523">
          <cell r="C523" t="str">
            <v>C7897</v>
          </cell>
          <cell r="D523" t="str">
            <v>Thị Ngân</v>
          </cell>
          <cell r="E523">
            <v>43514</v>
          </cell>
          <cell r="F523" t="str">
            <v>P4 - FB2-2</v>
          </cell>
          <cell r="G523" t="str">
            <v>FACTORY D</v>
          </cell>
          <cell r="H523" t="str">
            <v>Normal worker</v>
          </cell>
          <cell r="I523" t="str">
            <v/>
          </cell>
          <cell r="J523" t="str">
            <v/>
          </cell>
          <cell r="K523">
            <v>5931000</v>
          </cell>
          <cell r="L523">
            <v>0</v>
          </cell>
          <cell r="M523">
            <v>0</v>
          </cell>
          <cell r="N523">
            <v>0</v>
          </cell>
          <cell r="O523">
            <v>5931000</v>
          </cell>
          <cell r="P523">
            <v>22.9</v>
          </cell>
          <cell r="Q523">
            <v>5223842</v>
          </cell>
          <cell r="R523">
            <v>3</v>
          </cell>
          <cell r="S523">
            <v>684346</v>
          </cell>
          <cell r="T523">
            <v>0.10000000000000142</v>
          </cell>
          <cell r="U523">
            <v>22812</v>
          </cell>
          <cell r="V523">
            <v>228115.37117903933</v>
          </cell>
          <cell r="W523">
            <v>0</v>
          </cell>
          <cell r="X523">
            <v>0</v>
          </cell>
          <cell r="Y523">
            <v>5908188</v>
          </cell>
          <cell r="Z523">
            <v>0</v>
          </cell>
          <cell r="AA523">
            <v>0</v>
          </cell>
          <cell r="AB523">
            <v>200000</v>
          </cell>
          <cell r="AC523">
            <v>0</v>
          </cell>
          <cell r="AD523">
            <v>200000</v>
          </cell>
          <cell r="AE523">
            <v>500000</v>
          </cell>
          <cell r="AF523">
            <v>0</v>
          </cell>
          <cell r="AG523">
            <v>400000</v>
          </cell>
          <cell r="AH523">
            <v>409872</v>
          </cell>
          <cell r="AI523">
            <v>0</v>
          </cell>
          <cell r="AJ523">
            <v>0</v>
          </cell>
          <cell r="AK523">
            <v>5931000</v>
          </cell>
          <cell r="AL523">
            <v>100000</v>
          </cell>
          <cell r="AM523">
            <v>0</v>
          </cell>
          <cell r="AN523">
            <v>0</v>
          </cell>
          <cell r="AO523">
            <v>0</v>
          </cell>
          <cell r="AP523">
            <v>42771.632096069872</v>
          </cell>
          <cell r="AQ523">
            <v>7560831.6320960699</v>
          </cell>
          <cell r="AR523">
            <v>4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171087</v>
          </cell>
          <cell r="AY523">
            <v>7731918.6320960699</v>
          </cell>
          <cell r="AZ523">
            <v>622755</v>
          </cell>
          <cell r="BA523">
            <v>44100</v>
          </cell>
          <cell r="BB523">
            <v>0</v>
          </cell>
          <cell r="BC523">
            <v>0</v>
          </cell>
          <cell r="BD523">
            <v>0</v>
          </cell>
          <cell r="BK523">
            <v>7065064</v>
          </cell>
          <cell r="BN523">
            <v>0</v>
          </cell>
          <cell r="BO523">
            <v>7774889.3176855892</v>
          </cell>
          <cell r="BP523">
            <v>-3847865.6823144108</v>
          </cell>
          <cell r="BQ523" t="str">
            <v>050103659131</v>
          </cell>
          <cell r="BR523" t="str">
            <v>Active</v>
          </cell>
          <cell r="BS523" t="str">
            <v>Female</v>
          </cell>
          <cell r="BT523" t="str">
            <v/>
          </cell>
          <cell r="BU523">
            <v>0</v>
          </cell>
          <cell r="BV523">
            <v>0</v>
          </cell>
          <cell r="BW523">
            <v>100000</v>
          </cell>
        </row>
        <row r="524">
          <cell r="C524" t="str">
            <v>C8290</v>
          </cell>
          <cell r="D524" t="str">
            <v>Hoàng Phước Thắng</v>
          </cell>
          <cell r="E524">
            <v>43532</v>
          </cell>
          <cell r="F524" t="str">
            <v>P4 - FB2-2</v>
          </cell>
          <cell r="G524" t="str">
            <v>FACTORY D</v>
          </cell>
          <cell r="H524" t="str">
            <v>Normal Worker</v>
          </cell>
          <cell r="I524" t="str">
            <v/>
          </cell>
          <cell r="J524" t="str">
            <v/>
          </cell>
          <cell r="K524">
            <v>5931000</v>
          </cell>
          <cell r="L524">
            <v>0</v>
          </cell>
          <cell r="M524">
            <v>0</v>
          </cell>
          <cell r="N524">
            <v>0</v>
          </cell>
          <cell r="O524">
            <v>5931000</v>
          </cell>
          <cell r="P524">
            <v>23.8</v>
          </cell>
          <cell r="Q524">
            <v>5429146</v>
          </cell>
          <cell r="R524">
            <v>2</v>
          </cell>
          <cell r="S524">
            <v>456231</v>
          </cell>
          <cell r="T524">
            <v>0.19999999999999929</v>
          </cell>
          <cell r="U524">
            <v>45623</v>
          </cell>
          <cell r="V524">
            <v>228115.37815126049</v>
          </cell>
          <cell r="W524">
            <v>0</v>
          </cell>
          <cell r="X524">
            <v>0</v>
          </cell>
          <cell r="Y524">
            <v>5885377</v>
          </cell>
          <cell r="Z524">
            <v>0</v>
          </cell>
          <cell r="AA524">
            <v>0</v>
          </cell>
          <cell r="AB524">
            <v>200000</v>
          </cell>
          <cell r="AC524">
            <v>0</v>
          </cell>
          <cell r="AD524">
            <v>200000</v>
          </cell>
          <cell r="AE524">
            <v>500000</v>
          </cell>
          <cell r="AF524">
            <v>0</v>
          </cell>
          <cell r="AG524">
            <v>400000</v>
          </cell>
          <cell r="AH524">
            <v>470890</v>
          </cell>
          <cell r="AI524">
            <v>0</v>
          </cell>
          <cell r="AJ524">
            <v>0</v>
          </cell>
          <cell r="AK524">
            <v>5931000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7456267</v>
          </cell>
          <cell r="AR524">
            <v>12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513260</v>
          </cell>
          <cell r="AY524">
            <v>7969527</v>
          </cell>
          <cell r="AZ524">
            <v>622755</v>
          </cell>
          <cell r="BA524">
            <v>44100</v>
          </cell>
          <cell r="BB524">
            <v>0</v>
          </cell>
          <cell r="BC524">
            <v>0</v>
          </cell>
          <cell r="BD524">
            <v>0</v>
          </cell>
          <cell r="BK524">
            <v>7302672</v>
          </cell>
          <cell r="BN524">
            <v>0</v>
          </cell>
          <cell r="BO524">
            <v>7898440.0672268905</v>
          </cell>
          <cell r="BP524">
            <v>-3724314.9327731095</v>
          </cell>
          <cell r="BQ524" t="str">
            <v>050106614838</v>
          </cell>
          <cell r="BR524" t="str">
            <v>Active</v>
          </cell>
          <cell r="BS524" t="str">
            <v>Male</v>
          </cell>
          <cell r="BT524" t="str">
            <v/>
          </cell>
          <cell r="BU524">
            <v>0</v>
          </cell>
          <cell r="BV524">
            <v>0</v>
          </cell>
          <cell r="BW524">
            <v>100000</v>
          </cell>
        </row>
        <row r="525">
          <cell r="C525" t="str">
            <v>C8294</v>
          </cell>
          <cell r="D525" t="str">
            <v>Quách Thị Hoa</v>
          </cell>
          <cell r="E525">
            <v>43532</v>
          </cell>
          <cell r="F525" t="str">
            <v>P4 - FB2-2</v>
          </cell>
          <cell r="G525" t="str">
            <v>FACTORY D</v>
          </cell>
          <cell r="H525" t="str">
            <v>Drill worker</v>
          </cell>
          <cell r="I525" t="str">
            <v/>
          </cell>
          <cell r="J525" t="str">
            <v/>
          </cell>
          <cell r="K525">
            <v>5931000</v>
          </cell>
          <cell r="L525">
            <v>200000</v>
          </cell>
          <cell r="M525">
            <v>0</v>
          </cell>
          <cell r="N525">
            <v>0</v>
          </cell>
          <cell r="O525">
            <v>6131000</v>
          </cell>
          <cell r="P525">
            <v>23</v>
          </cell>
          <cell r="Q525">
            <v>5423577</v>
          </cell>
          <cell r="R525">
            <v>3</v>
          </cell>
          <cell r="S525">
            <v>707423</v>
          </cell>
          <cell r="T525">
            <v>0</v>
          </cell>
          <cell r="U525">
            <v>0</v>
          </cell>
          <cell r="V525">
            <v>235807.69565217392</v>
          </cell>
          <cell r="W525">
            <v>0</v>
          </cell>
          <cell r="X525">
            <v>0</v>
          </cell>
          <cell r="Y525">
            <v>6131000</v>
          </cell>
          <cell r="Z525">
            <v>0</v>
          </cell>
          <cell r="AA525">
            <v>0</v>
          </cell>
          <cell r="AB525">
            <v>200000</v>
          </cell>
          <cell r="AC525">
            <v>0</v>
          </cell>
          <cell r="AD525">
            <v>200000</v>
          </cell>
          <cell r="AE525">
            <v>500000</v>
          </cell>
          <cell r="AF525">
            <v>0</v>
          </cell>
          <cell r="AG525">
            <v>400000</v>
          </cell>
          <cell r="AH525">
            <v>428087</v>
          </cell>
          <cell r="AI525">
            <v>0</v>
          </cell>
          <cell r="AJ525">
            <v>0</v>
          </cell>
          <cell r="AK525">
            <v>6131000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44213.942934782608</v>
          </cell>
          <cell r="AQ525">
            <v>7703300.9429347822</v>
          </cell>
          <cell r="AR525">
            <v>12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530567</v>
          </cell>
          <cell r="AY525">
            <v>8233867.9429347822</v>
          </cell>
          <cell r="AZ525">
            <v>643755</v>
          </cell>
          <cell r="BA525">
            <v>44100</v>
          </cell>
          <cell r="BB525">
            <v>0</v>
          </cell>
          <cell r="BC525">
            <v>0</v>
          </cell>
          <cell r="BD525">
            <v>0</v>
          </cell>
          <cell r="BK525">
            <v>7546013</v>
          </cell>
          <cell r="BN525">
            <v>0</v>
          </cell>
          <cell r="BO525">
            <v>8157012.486413043</v>
          </cell>
          <cell r="BP525">
            <v>-3486742.513586957</v>
          </cell>
          <cell r="BQ525" t="str">
            <v>050103659490</v>
          </cell>
          <cell r="BR525" t="str">
            <v>Active</v>
          </cell>
          <cell r="BS525" t="str">
            <v>Female</v>
          </cell>
          <cell r="BT525" t="str">
            <v/>
          </cell>
          <cell r="BU525">
            <v>0</v>
          </cell>
          <cell r="BV525">
            <v>0</v>
          </cell>
          <cell r="BW525">
            <v>100000</v>
          </cell>
        </row>
        <row r="526">
          <cell r="C526" t="str">
            <v>C8815</v>
          </cell>
          <cell r="D526" t="str">
            <v>Thị Thanh Nga</v>
          </cell>
          <cell r="E526">
            <v>42583</v>
          </cell>
          <cell r="F526" t="str">
            <v>P4 - FB2-2</v>
          </cell>
          <cell r="G526" t="str">
            <v>FACTORY D</v>
          </cell>
          <cell r="H526" t="str">
            <v>Normal worker</v>
          </cell>
          <cell r="I526" t="str">
            <v/>
          </cell>
          <cell r="J526" t="str">
            <v/>
          </cell>
          <cell r="K526">
            <v>5931000</v>
          </cell>
          <cell r="L526">
            <v>0</v>
          </cell>
          <cell r="M526">
            <v>0</v>
          </cell>
          <cell r="N526">
            <v>0</v>
          </cell>
          <cell r="O526">
            <v>5931000</v>
          </cell>
          <cell r="P526">
            <v>22</v>
          </cell>
          <cell r="Q526">
            <v>5018538</v>
          </cell>
          <cell r="R526">
            <v>2</v>
          </cell>
          <cell r="S526">
            <v>456231</v>
          </cell>
          <cell r="T526">
            <v>2</v>
          </cell>
          <cell r="U526">
            <v>456231</v>
          </cell>
          <cell r="V526">
            <v>228115.36363636365</v>
          </cell>
          <cell r="W526">
            <v>0</v>
          </cell>
          <cell r="X526">
            <v>0</v>
          </cell>
          <cell r="Y526">
            <v>5474769</v>
          </cell>
          <cell r="Z526">
            <v>0</v>
          </cell>
          <cell r="AA526">
            <v>0</v>
          </cell>
          <cell r="AB526">
            <v>200000</v>
          </cell>
          <cell r="AC526">
            <v>0</v>
          </cell>
          <cell r="AD526">
            <v>200000</v>
          </cell>
          <cell r="AE526">
            <v>0</v>
          </cell>
          <cell r="AF526">
            <v>0</v>
          </cell>
          <cell r="AG526">
            <v>300000</v>
          </cell>
          <cell r="AH526">
            <v>422599</v>
          </cell>
          <cell r="AI526">
            <v>0</v>
          </cell>
          <cell r="AJ526">
            <v>0</v>
          </cell>
          <cell r="AK526">
            <v>5931000</v>
          </cell>
          <cell r="AL526">
            <v>100000</v>
          </cell>
          <cell r="AM526">
            <v>0</v>
          </cell>
          <cell r="AN526">
            <v>0</v>
          </cell>
          <cell r="AO526">
            <v>0</v>
          </cell>
          <cell r="AP526">
            <v>42771.630681818184</v>
          </cell>
          <cell r="AQ526">
            <v>6540139.6306818184</v>
          </cell>
          <cell r="AR526">
            <v>12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513260</v>
          </cell>
          <cell r="AY526">
            <v>7053399.6306818184</v>
          </cell>
          <cell r="AZ526">
            <v>622755</v>
          </cell>
          <cell r="BA526">
            <v>44100</v>
          </cell>
          <cell r="BB526">
            <v>0</v>
          </cell>
          <cell r="BC526">
            <v>0</v>
          </cell>
          <cell r="BD526">
            <v>0</v>
          </cell>
          <cell r="BK526">
            <v>6386545</v>
          </cell>
          <cell r="BN526">
            <v>0</v>
          </cell>
          <cell r="BO526">
            <v>6982312.6761363642</v>
          </cell>
          <cell r="BP526">
            <v>-4640442.3238636358</v>
          </cell>
          <cell r="BQ526" t="str">
            <v>050068040482</v>
          </cell>
          <cell r="BR526" t="str">
            <v>Active</v>
          </cell>
          <cell r="BS526" t="str">
            <v>Female</v>
          </cell>
          <cell r="BT526" t="str">
            <v/>
          </cell>
          <cell r="BU526">
            <v>0</v>
          </cell>
          <cell r="BV526">
            <v>0</v>
          </cell>
          <cell r="BW526">
            <v>100000</v>
          </cell>
        </row>
        <row r="527">
          <cell r="C527" t="str">
            <v>C10461</v>
          </cell>
          <cell r="D527" t="str">
            <v>Đỗ Thị Thái</v>
          </cell>
          <cell r="E527">
            <v>43556</v>
          </cell>
          <cell r="F527" t="str">
            <v>P4 - FB2-3</v>
          </cell>
          <cell r="G527" t="str">
            <v>FACTORY D</v>
          </cell>
          <cell r="H527" t="str">
            <v>Normal worker</v>
          </cell>
          <cell r="I527" t="str">
            <v/>
          </cell>
          <cell r="J527" t="str">
            <v/>
          </cell>
          <cell r="K527">
            <v>5931000</v>
          </cell>
          <cell r="L527">
            <v>0</v>
          </cell>
          <cell r="M527">
            <v>0</v>
          </cell>
          <cell r="N527">
            <v>0</v>
          </cell>
          <cell r="O527">
            <v>5931000</v>
          </cell>
          <cell r="P527">
            <v>23.7</v>
          </cell>
          <cell r="Q527">
            <v>5406335</v>
          </cell>
          <cell r="R527">
            <v>2</v>
          </cell>
          <cell r="S527">
            <v>456231</v>
          </cell>
          <cell r="T527">
            <v>0.30000000000000071</v>
          </cell>
          <cell r="U527">
            <v>68435</v>
          </cell>
          <cell r="V527">
            <v>228115.40084388186</v>
          </cell>
          <cell r="W527">
            <v>0</v>
          </cell>
          <cell r="X527">
            <v>0</v>
          </cell>
          <cell r="Y527">
            <v>5862566</v>
          </cell>
          <cell r="Z527">
            <v>0</v>
          </cell>
          <cell r="AA527">
            <v>0</v>
          </cell>
          <cell r="AB527">
            <v>200000</v>
          </cell>
          <cell r="AC527">
            <v>0</v>
          </cell>
          <cell r="AD527">
            <v>200000</v>
          </cell>
          <cell r="AE527">
            <v>500000</v>
          </cell>
          <cell r="AF527">
            <v>0</v>
          </cell>
          <cell r="AG527">
            <v>400000</v>
          </cell>
          <cell r="AH527">
            <v>529090</v>
          </cell>
          <cell r="AI527">
            <v>0</v>
          </cell>
          <cell r="AJ527">
            <v>0</v>
          </cell>
          <cell r="AK527">
            <v>5931000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42771.637658227846</v>
          </cell>
          <cell r="AQ527">
            <v>7534427.6376582282</v>
          </cell>
          <cell r="AR527">
            <v>12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513260</v>
          </cell>
          <cell r="AY527">
            <v>8047687.6376582282</v>
          </cell>
          <cell r="AZ527">
            <v>622755</v>
          </cell>
          <cell r="BA527">
            <v>44100</v>
          </cell>
          <cell r="BB527">
            <v>0</v>
          </cell>
          <cell r="BC527">
            <v>0</v>
          </cell>
          <cell r="BD527">
            <v>0</v>
          </cell>
          <cell r="BK527">
            <v>7380833</v>
          </cell>
          <cell r="BN527">
            <v>0</v>
          </cell>
          <cell r="BO527">
            <v>7976600.7389240507</v>
          </cell>
          <cell r="BP527">
            <v>-3646154.2610759493</v>
          </cell>
          <cell r="BQ527" t="str">
            <v>050106514086</v>
          </cell>
          <cell r="BR527" t="str">
            <v>Active</v>
          </cell>
          <cell r="BS527" t="str">
            <v>Female</v>
          </cell>
          <cell r="BT527" t="str">
            <v/>
          </cell>
          <cell r="BU527">
            <v>0</v>
          </cell>
          <cell r="BV527">
            <v>0</v>
          </cell>
          <cell r="BW527">
            <v>100000</v>
          </cell>
        </row>
        <row r="528">
          <cell r="C528" t="str">
            <v>C13115</v>
          </cell>
          <cell r="D528" t="str">
            <v>Võ Hoài Thư</v>
          </cell>
          <cell r="E528">
            <v>44155</v>
          </cell>
          <cell r="F528" t="str">
            <v>P4 - FB2-3</v>
          </cell>
          <cell r="G528" t="str">
            <v>FACTORY D</v>
          </cell>
          <cell r="H528" t="str">
            <v>Normal worker</v>
          </cell>
          <cell r="I528" t="str">
            <v/>
          </cell>
          <cell r="J528" t="str">
            <v/>
          </cell>
          <cell r="K528">
            <v>5931000</v>
          </cell>
          <cell r="L528">
            <v>0</v>
          </cell>
          <cell r="M528">
            <v>0</v>
          </cell>
          <cell r="N528">
            <v>0</v>
          </cell>
          <cell r="O528">
            <v>5931000</v>
          </cell>
          <cell r="P528">
            <v>24</v>
          </cell>
          <cell r="Q528">
            <v>5474769</v>
          </cell>
          <cell r="R528">
            <v>2</v>
          </cell>
          <cell r="S528">
            <v>456231</v>
          </cell>
          <cell r="T528">
            <v>0</v>
          </cell>
          <cell r="U528">
            <v>0</v>
          </cell>
          <cell r="V528">
            <v>228115.375</v>
          </cell>
          <cell r="W528">
            <v>0</v>
          </cell>
          <cell r="X528">
            <v>0</v>
          </cell>
          <cell r="Y528">
            <v>5931000</v>
          </cell>
          <cell r="Z528">
            <v>0</v>
          </cell>
          <cell r="AA528">
            <v>0</v>
          </cell>
          <cell r="AB528">
            <v>200000</v>
          </cell>
          <cell r="AC528">
            <v>0</v>
          </cell>
          <cell r="AD528">
            <v>200000</v>
          </cell>
          <cell r="AE528">
            <v>500000</v>
          </cell>
          <cell r="AF528">
            <v>0</v>
          </cell>
          <cell r="AG528">
            <v>400000</v>
          </cell>
          <cell r="AH528">
            <v>414584</v>
          </cell>
          <cell r="AI528">
            <v>0</v>
          </cell>
          <cell r="AJ528">
            <v>0</v>
          </cell>
          <cell r="AK528">
            <v>5931000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42771.6328125</v>
          </cell>
          <cell r="AQ528">
            <v>7488355.6328125</v>
          </cell>
          <cell r="AR528">
            <v>12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513260</v>
          </cell>
          <cell r="AY528">
            <v>8001615.6328125</v>
          </cell>
          <cell r="AZ528">
            <v>622755</v>
          </cell>
          <cell r="BA528">
            <v>44100</v>
          </cell>
          <cell r="BB528">
            <v>0</v>
          </cell>
          <cell r="BC528">
            <v>0</v>
          </cell>
          <cell r="BD528">
            <v>0</v>
          </cell>
          <cell r="BK528">
            <v>7334761</v>
          </cell>
          <cell r="BN528">
            <v>0</v>
          </cell>
          <cell r="BO528">
            <v>7930528.6953125</v>
          </cell>
          <cell r="BP528">
            <v>-3692226.3046875</v>
          </cell>
          <cell r="BQ528" t="str">
            <v>060219118883</v>
          </cell>
          <cell r="BR528" t="str">
            <v>Active</v>
          </cell>
          <cell r="BS528" t="str">
            <v>Female</v>
          </cell>
          <cell r="BT528" t="str">
            <v/>
          </cell>
          <cell r="BU528">
            <v>0</v>
          </cell>
          <cell r="BV528">
            <v>0</v>
          </cell>
          <cell r="BW528">
            <v>100000</v>
          </cell>
        </row>
        <row r="529">
          <cell r="C529" t="str">
            <v>C13331</v>
          </cell>
          <cell r="D529" t="str">
            <v>Võ Thị Ngọc Cúc</v>
          </cell>
          <cell r="E529">
            <v>44256</v>
          </cell>
          <cell r="F529" t="str">
            <v>P4 - FB2-3</v>
          </cell>
          <cell r="G529" t="str">
            <v>FACTORY D</v>
          </cell>
          <cell r="H529" t="str">
            <v>Normal worker</v>
          </cell>
          <cell r="I529" t="str">
            <v/>
          </cell>
          <cell r="J529" t="str">
            <v/>
          </cell>
          <cell r="K529">
            <v>5931000</v>
          </cell>
          <cell r="L529">
            <v>0</v>
          </cell>
          <cell r="M529">
            <v>0</v>
          </cell>
          <cell r="N529">
            <v>0</v>
          </cell>
          <cell r="O529">
            <v>5931000</v>
          </cell>
          <cell r="P529">
            <v>23.7</v>
          </cell>
          <cell r="Q529">
            <v>5406335</v>
          </cell>
          <cell r="R529">
            <v>2</v>
          </cell>
          <cell r="S529">
            <v>456231</v>
          </cell>
          <cell r="T529">
            <v>0.30000000000000071</v>
          </cell>
          <cell r="U529">
            <v>68435</v>
          </cell>
          <cell r="V529">
            <v>228115.40084388186</v>
          </cell>
          <cell r="W529">
            <v>0</v>
          </cell>
          <cell r="X529">
            <v>0</v>
          </cell>
          <cell r="Y529">
            <v>5862566</v>
          </cell>
          <cell r="Z529">
            <v>0</v>
          </cell>
          <cell r="AA529">
            <v>0</v>
          </cell>
          <cell r="AB529">
            <v>200000</v>
          </cell>
          <cell r="AC529">
            <v>0</v>
          </cell>
          <cell r="AD529">
            <v>200000</v>
          </cell>
          <cell r="AE529">
            <v>500000</v>
          </cell>
          <cell r="AF529">
            <v>0</v>
          </cell>
          <cell r="AG529">
            <v>400000</v>
          </cell>
          <cell r="AH529">
            <v>515988</v>
          </cell>
          <cell r="AI529">
            <v>0</v>
          </cell>
          <cell r="AJ529">
            <v>0</v>
          </cell>
          <cell r="AK529">
            <v>5931000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42771.637658227846</v>
          </cell>
          <cell r="AQ529">
            <v>7521325.6376582282</v>
          </cell>
          <cell r="AR529">
            <v>12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513260</v>
          </cell>
          <cell r="AY529">
            <v>8034585.6376582282</v>
          </cell>
          <cell r="AZ529">
            <v>622755</v>
          </cell>
          <cell r="BA529">
            <v>44100</v>
          </cell>
          <cell r="BB529">
            <v>0</v>
          </cell>
          <cell r="BC529">
            <v>0</v>
          </cell>
          <cell r="BD529">
            <v>0</v>
          </cell>
          <cell r="BK529">
            <v>7367731</v>
          </cell>
          <cell r="BN529">
            <v>0</v>
          </cell>
          <cell r="BO529">
            <v>7963498.7389240507</v>
          </cell>
          <cell r="BP529">
            <v>-3659256.2610759493</v>
          </cell>
          <cell r="BQ529" t="str">
            <v>050018990137</v>
          </cell>
          <cell r="BR529" t="str">
            <v>Active</v>
          </cell>
          <cell r="BS529" t="str">
            <v>Female</v>
          </cell>
          <cell r="BT529" t="str">
            <v/>
          </cell>
          <cell r="BU529">
            <v>0</v>
          </cell>
          <cell r="BV529">
            <v>0</v>
          </cell>
          <cell r="BW529">
            <v>100000</v>
          </cell>
        </row>
        <row r="530">
          <cell r="C530" t="str">
            <v>C14118</v>
          </cell>
          <cell r="D530" t="str">
            <v>Lê Hữu Phú</v>
          </cell>
          <cell r="E530">
            <v>44327</v>
          </cell>
          <cell r="F530" t="str">
            <v>P4 - FB2-3</v>
          </cell>
          <cell r="G530" t="str">
            <v>FACTORY D</v>
          </cell>
          <cell r="H530" t="str">
            <v>Normal worker</v>
          </cell>
          <cell r="I530" t="str">
            <v/>
          </cell>
          <cell r="J530" t="str">
            <v/>
          </cell>
          <cell r="K530">
            <v>5931000</v>
          </cell>
          <cell r="L530">
            <v>0</v>
          </cell>
          <cell r="M530">
            <v>0</v>
          </cell>
          <cell r="N530">
            <v>0</v>
          </cell>
          <cell r="O530">
            <v>5931000</v>
          </cell>
          <cell r="P530">
            <v>24</v>
          </cell>
          <cell r="Q530">
            <v>5474769</v>
          </cell>
          <cell r="R530">
            <v>2</v>
          </cell>
          <cell r="S530">
            <v>456231</v>
          </cell>
          <cell r="T530">
            <v>0</v>
          </cell>
          <cell r="U530">
            <v>0</v>
          </cell>
          <cell r="V530">
            <v>228115.375</v>
          </cell>
          <cell r="W530">
            <v>0</v>
          </cell>
          <cell r="X530">
            <v>0</v>
          </cell>
          <cell r="Y530">
            <v>5931000</v>
          </cell>
          <cell r="Z530">
            <v>0</v>
          </cell>
          <cell r="AA530">
            <v>0</v>
          </cell>
          <cell r="AB530">
            <v>200000</v>
          </cell>
          <cell r="AC530">
            <v>0</v>
          </cell>
          <cell r="AD530">
            <v>200000</v>
          </cell>
          <cell r="AE530">
            <v>500000</v>
          </cell>
          <cell r="AF530">
            <v>0</v>
          </cell>
          <cell r="AG530">
            <v>400000</v>
          </cell>
          <cell r="AH530">
            <v>557943</v>
          </cell>
          <cell r="AI530">
            <v>0</v>
          </cell>
          <cell r="AJ530">
            <v>0</v>
          </cell>
          <cell r="AK530">
            <v>5931000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7588943</v>
          </cell>
          <cell r="AR530">
            <v>12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513260</v>
          </cell>
          <cell r="AY530">
            <v>8102203</v>
          </cell>
          <cell r="AZ530">
            <v>622755</v>
          </cell>
          <cell r="BA530">
            <v>44100</v>
          </cell>
          <cell r="BB530">
            <v>0</v>
          </cell>
          <cell r="BC530">
            <v>0</v>
          </cell>
          <cell r="BD530">
            <v>0</v>
          </cell>
          <cell r="BK530">
            <v>7435348</v>
          </cell>
          <cell r="BN530">
            <v>0</v>
          </cell>
          <cell r="BO530">
            <v>8031116.0625</v>
          </cell>
          <cell r="BP530">
            <v>-3591638.9375</v>
          </cell>
          <cell r="BQ530" t="str">
            <v>050050274532</v>
          </cell>
          <cell r="BR530" t="str">
            <v>Active</v>
          </cell>
          <cell r="BS530" t="str">
            <v>Male</v>
          </cell>
          <cell r="BT530" t="str">
            <v/>
          </cell>
          <cell r="BU530">
            <v>0</v>
          </cell>
          <cell r="BV530">
            <v>0</v>
          </cell>
          <cell r="BW530">
            <v>100000</v>
          </cell>
        </row>
        <row r="531">
          <cell r="C531" t="str">
            <v>C14206</v>
          </cell>
          <cell r="D531" t="str">
            <v>Hoàng Văn Thủy</v>
          </cell>
          <cell r="E531">
            <v>44336</v>
          </cell>
          <cell r="F531" t="str">
            <v>P4 - FB2-3</v>
          </cell>
          <cell r="G531" t="str">
            <v>FACTORY D</v>
          </cell>
          <cell r="H531" t="str">
            <v>Normal worker</v>
          </cell>
          <cell r="I531" t="str">
            <v/>
          </cell>
          <cell r="J531" t="str">
            <v/>
          </cell>
          <cell r="K531">
            <v>5931000</v>
          </cell>
          <cell r="L531">
            <v>0</v>
          </cell>
          <cell r="M531">
            <v>0</v>
          </cell>
          <cell r="N531">
            <v>0</v>
          </cell>
          <cell r="O531">
            <v>5931000</v>
          </cell>
          <cell r="P531">
            <v>21</v>
          </cell>
          <cell r="Q531">
            <v>4790423</v>
          </cell>
          <cell r="R531">
            <v>3</v>
          </cell>
          <cell r="S531">
            <v>684346</v>
          </cell>
          <cell r="T531">
            <v>2</v>
          </cell>
          <cell r="U531">
            <v>456231</v>
          </cell>
          <cell r="V531">
            <v>228115.38095238095</v>
          </cell>
          <cell r="W531">
            <v>0</v>
          </cell>
          <cell r="X531">
            <v>0</v>
          </cell>
          <cell r="Y531">
            <v>5474769</v>
          </cell>
          <cell r="Z531">
            <v>0</v>
          </cell>
          <cell r="AA531">
            <v>0</v>
          </cell>
          <cell r="AB531">
            <v>200000</v>
          </cell>
          <cell r="AC531">
            <v>0</v>
          </cell>
          <cell r="AD531">
            <v>200000</v>
          </cell>
          <cell r="AE531">
            <v>0</v>
          </cell>
          <cell r="AF531">
            <v>0</v>
          </cell>
          <cell r="AG531">
            <v>0</v>
          </cell>
          <cell r="AH531">
            <v>453159</v>
          </cell>
          <cell r="AI531">
            <v>0</v>
          </cell>
          <cell r="AJ531">
            <v>0</v>
          </cell>
          <cell r="AK531">
            <v>5931000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6127928</v>
          </cell>
          <cell r="AR531">
            <v>8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342173</v>
          </cell>
          <cell r="AY531">
            <v>6470101</v>
          </cell>
          <cell r="AZ531">
            <v>622755</v>
          </cell>
          <cell r="BA531">
            <v>44100</v>
          </cell>
          <cell r="BB531">
            <v>0</v>
          </cell>
          <cell r="BC531">
            <v>0</v>
          </cell>
          <cell r="BD531">
            <v>0</v>
          </cell>
          <cell r="BK531">
            <v>5803246</v>
          </cell>
          <cell r="BN531">
            <v>0</v>
          </cell>
          <cell r="BO531">
            <v>6456043.3809523806</v>
          </cell>
          <cell r="BP531">
            <v>-5166711.6190476194</v>
          </cell>
          <cell r="BQ531" t="str">
            <v>050128255394</v>
          </cell>
          <cell r="BR531" t="str">
            <v>Active</v>
          </cell>
          <cell r="BS531" t="str">
            <v>Male</v>
          </cell>
          <cell r="BT531" t="str">
            <v/>
          </cell>
          <cell r="BU531">
            <v>0</v>
          </cell>
          <cell r="BV531">
            <v>0</v>
          </cell>
          <cell r="BW531">
            <v>100000</v>
          </cell>
        </row>
        <row r="532">
          <cell r="C532" t="str">
            <v>C14312</v>
          </cell>
          <cell r="D532" t="str">
            <v>Nguyễn Thị Ngân Thanh</v>
          </cell>
          <cell r="E532">
            <v>44356</v>
          </cell>
          <cell r="F532" t="str">
            <v>P4 - FB2-3</v>
          </cell>
          <cell r="G532" t="str">
            <v>FACTORY D</v>
          </cell>
          <cell r="H532" t="str">
            <v>Normal worker</v>
          </cell>
          <cell r="I532" t="str">
            <v/>
          </cell>
          <cell r="J532" t="str">
            <v/>
          </cell>
          <cell r="K532">
            <v>5931000</v>
          </cell>
          <cell r="L532">
            <v>0</v>
          </cell>
          <cell r="M532">
            <v>0</v>
          </cell>
          <cell r="N532">
            <v>0</v>
          </cell>
          <cell r="O532">
            <v>5931000</v>
          </cell>
          <cell r="P532">
            <v>23.9</v>
          </cell>
          <cell r="Q532">
            <v>5451958</v>
          </cell>
          <cell r="R532">
            <v>2</v>
          </cell>
          <cell r="S532">
            <v>456231</v>
          </cell>
          <cell r="T532">
            <v>0.10000000000000142</v>
          </cell>
          <cell r="U532">
            <v>22812</v>
          </cell>
          <cell r="V532">
            <v>228115.39748953976</v>
          </cell>
          <cell r="W532">
            <v>0</v>
          </cell>
          <cell r="X532">
            <v>0</v>
          </cell>
          <cell r="Y532">
            <v>5908189</v>
          </cell>
          <cell r="Z532">
            <v>0</v>
          </cell>
          <cell r="AA532">
            <v>0</v>
          </cell>
          <cell r="AB532">
            <v>200000</v>
          </cell>
          <cell r="AC532">
            <v>0</v>
          </cell>
          <cell r="AD532">
            <v>200000</v>
          </cell>
          <cell r="AE532">
            <v>500000</v>
          </cell>
          <cell r="AF532">
            <v>0</v>
          </cell>
          <cell r="AG532">
            <v>400000</v>
          </cell>
          <cell r="AH532">
            <v>557943</v>
          </cell>
          <cell r="AI532">
            <v>0</v>
          </cell>
          <cell r="AJ532">
            <v>0</v>
          </cell>
          <cell r="AK532">
            <v>5931000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42771.6370292887</v>
          </cell>
          <cell r="AQ532">
            <v>7608903.6370292883</v>
          </cell>
          <cell r="AR532">
            <v>12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513260</v>
          </cell>
          <cell r="AY532">
            <v>8122163.6370292883</v>
          </cell>
          <cell r="AZ532">
            <v>622755</v>
          </cell>
          <cell r="BA532">
            <v>44100</v>
          </cell>
          <cell r="BB532">
            <v>0</v>
          </cell>
          <cell r="BC532">
            <v>0</v>
          </cell>
          <cell r="BD532">
            <v>0</v>
          </cell>
          <cell r="BK532">
            <v>7455309</v>
          </cell>
          <cell r="BN532">
            <v>0</v>
          </cell>
          <cell r="BO532">
            <v>8051076.7332635978</v>
          </cell>
          <cell r="BP532">
            <v>-3571678.2667364022</v>
          </cell>
          <cell r="BQ532" t="str">
            <v>050129683470</v>
          </cell>
          <cell r="BR532" t="str">
            <v>Active</v>
          </cell>
          <cell r="BS532" t="str">
            <v>Female</v>
          </cell>
          <cell r="BT532" t="str">
            <v/>
          </cell>
          <cell r="BU532">
            <v>0</v>
          </cell>
          <cell r="BV532">
            <v>0</v>
          </cell>
          <cell r="BW532">
            <v>100000</v>
          </cell>
        </row>
        <row r="533">
          <cell r="C533" t="str">
            <v>C15228</v>
          </cell>
          <cell r="D533" t="str">
            <v>Đỗ Quang Trực</v>
          </cell>
          <cell r="E533">
            <v>44770</v>
          </cell>
          <cell r="F533" t="str">
            <v>P4 - FB2-3</v>
          </cell>
          <cell r="G533" t="str">
            <v>FACTORY D</v>
          </cell>
          <cell r="H533" t="str">
            <v>Normal worker</v>
          </cell>
          <cell r="I533" t="str">
            <v/>
          </cell>
          <cell r="J533" t="str">
            <v/>
          </cell>
          <cell r="K533">
            <v>5815000</v>
          </cell>
          <cell r="L533">
            <v>0</v>
          </cell>
          <cell r="M533">
            <v>0</v>
          </cell>
          <cell r="N533">
            <v>0</v>
          </cell>
          <cell r="O533">
            <v>5815000</v>
          </cell>
          <cell r="P533">
            <v>24</v>
          </cell>
          <cell r="Q533">
            <v>5367692</v>
          </cell>
          <cell r="R533">
            <v>2</v>
          </cell>
          <cell r="S533">
            <v>447308</v>
          </cell>
          <cell r="T533">
            <v>0</v>
          </cell>
          <cell r="U533">
            <v>0</v>
          </cell>
          <cell r="V533">
            <v>223653.83333333334</v>
          </cell>
          <cell r="W533">
            <v>0</v>
          </cell>
          <cell r="X533">
            <v>0</v>
          </cell>
          <cell r="Y533">
            <v>5815000</v>
          </cell>
          <cell r="Z533">
            <v>0</v>
          </cell>
          <cell r="AA533">
            <v>0</v>
          </cell>
          <cell r="AB533">
            <v>200000</v>
          </cell>
          <cell r="AC533">
            <v>0</v>
          </cell>
          <cell r="AD533">
            <v>200000</v>
          </cell>
          <cell r="AE533">
            <v>500000</v>
          </cell>
          <cell r="AF533">
            <v>0</v>
          </cell>
          <cell r="AG533">
            <v>400000</v>
          </cell>
          <cell r="AH533">
            <v>530029</v>
          </cell>
          <cell r="AI533">
            <v>0</v>
          </cell>
          <cell r="AJ533">
            <v>0</v>
          </cell>
          <cell r="AK533">
            <v>5815000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7445029</v>
          </cell>
          <cell r="AR533">
            <v>12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503221</v>
          </cell>
          <cell r="AY533">
            <v>7948250</v>
          </cell>
          <cell r="AZ533">
            <v>610575</v>
          </cell>
          <cell r="BA533">
            <v>44100</v>
          </cell>
          <cell r="BB533">
            <v>0</v>
          </cell>
          <cell r="BC533">
            <v>0</v>
          </cell>
          <cell r="BD533">
            <v>0</v>
          </cell>
          <cell r="BK533">
            <v>7293575</v>
          </cell>
          <cell r="BN533">
            <v>0</v>
          </cell>
          <cell r="BO533">
            <v>7880509.75</v>
          </cell>
          <cell r="BP533">
            <v>-3730065.25</v>
          </cell>
          <cell r="BQ533" t="str">
            <v>050118111335</v>
          </cell>
          <cell r="BR533" t="str">
            <v>Active</v>
          </cell>
          <cell r="BS533" t="str">
            <v>Male</v>
          </cell>
          <cell r="BT533" t="str">
            <v/>
          </cell>
          <cell r="BU533">
            <v>0</v>
          </cell>
          <cell r="BV533">
            <v>0</v>
          </cell>
          <cell r="BW533">
            <v>100000</v>
          </cell>
        </row>
        <row r="534">
          <cell r="C534" t="str">
            <v>C15331</v>
          </cell>
          <cell r="D534" t="str">
            <v>Nguyễn Đình Cường</v>
          </cell>
          <cell r="E534">
            <v>44786</v>
          </cell>
          <cell r="F534" t="str">
            <v>P4 - FB2-3</v>
          </cell>
          <cell r="G534" t="str">
            <v>FACTORY D</v>
          </cell>
          <cell r="H534" t="str">
            <v>Normal worker</v>
          </cell>
          <cell r="I534" t="str">
            <v/>
          </cell>
          <cell r="J534" t="str">
            <v/>
          </cell>
          <cell r="K534">
            <v>5815000</v>
          </cell>
          <cell r="L534">
            <v>0</v>
          </cell>
          <cell r="M534">
            <v>0</v>
          </cell>
          <cell r="N534">
            <v>0</v>
          </cell>
          <cell r="O534">
            <v>5815000</v>
          </cell>
          <cell r="P534">
            <v>23</v>
          </cell>
          <cell r="Q534">
            <v>5144038</v>
          </cell>
          <cell r="R534">
            <v>3</v>
          </cell>
          <cell r="S534">
            <v>670962</v>
          </cell>
          <cell r="T534">
            <v>0</v>
          </cell>
          <cell r="U534">
            <v>0</v>
          </cell>
          <cell r="V534">
            <v>223653.82608695651</v>
          </cell>
          <cell r="W534">
            <v>0</v>
          </cell>
          <cell r="X534">
            <v>0</v>
          </cell>
          <cell r="Y534">
            <v>5815000</v>
          </cell>
          <cell r="Z534">
            <v>0</v>
          </cell>
          <cell r="AA534">
            <v>0</v>
          </cell>
          <cell r="AB534">
            <v>200000</v>
          </cell>
          <cell r="AC534">
            <v>0</v>
          </cell>
          <cell r="AD534">
            <v>200000</v>
          </cell>
          <cell r="AE534">
            <v>500000</v>
          </cell>
          <cell r="AF534">
            <v>0</v>
          </cell>
          <cell r="AG534">
            <v>400000</v>
          </cell>
          <cell r="AH534">
            <v>537786</v>
          </cell>
          <cell r="AI534">
            <v>0</v>
          </cell>
          <cell r="AJ534">
            <v>0</v>
          </cell>
          <cell r="AK534">
            <v>5815000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7452786</v>
          </cell>
          <cell r="AR534">
            <v>12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503221</v>
          </cell>
          <cell r="AY534">
            <v>7956007</v>
          </cell>
          <cell r="AZ534">
            <v>610575</v>
          </cell>
          <cell r="BA534">
            <v>44100</v>
          </cell>
          <cell r="BB534">
            <v>0</v>
          </cell>
          <cell r="BC534">
            <v>0</v>
          </cell>
          <cell r="BD534">
            <v>0</v>
          </cell>
          <cell r="BK534">
            <v>7301332</v>
          </cell>
          <cell r="BN534">
            <v>0</v>
          </cell>
          <cell r="BO534">
            <v>7888266.7391304346</v>
          </cell>
          <cell r="BP534">
            <v>-3722308.2608695654</v>
          </cell>
          <cell r="BQ534" t="str">
            <v>050139639216</v>
          </cell>
          <cell r="BR534" t="str">
            <v>Active</v>
          </cell>
          <cell r="BS534" t="str">
            <v>Male</v>
          </cell>
          <cell r="BT534" t="str">
            <v/>
          </cell>
          <cell r="BU534">
            <v>0</v>
          </cell>
          <cell r="BV534">
            <v>0</v>
          </cell>
          <cell r="BW534">
            <v>100000</v>
          </cell>
        </row>
        <row r="535">
          <cell r="C535" t="str">
            <v>C15543</v>
          </cell>
          <cell r="D535" t="str">
            <v>Châu Thị Hồng Nhiên</v>
          </cell>
          <cell r="E535">
            <v>45320</v>
          </cell>
          <cell r="F535" t="str">
            <v>P4 - FB2-3</v>
          </cell>
          <cell r="G535" t="str">
            <v>FACTORY D</v>
          </cell>
          <cell r="H535" t="str">
            <v>Normal worker</v>
          </cell>
          <cell r="I535" t="str">
            <v/>
          </cell>
          <cell r="J535" t="str">
            <v/>
          </cell>
          <cell r="K535">
            <v>5538000</v>
          </cell>
          <cell r="L535">
            <v>0</v>
          </cell>
          <cell r="M535">
            <v>0</v>
          </cell>
          <cell r="N535">
            <v>0</v>
          </cell>
          <cell r="O535">
            <v>5538000</v>
          </cell>
          <cell r="P535">
            <v>19</v>
          </cell>
          <cell r="Q535">
            <v>4047000</v>
          </cell>
          <cell r="R535">
            <v>2</v>
          </cell>
          <cell r="S535">
            <v>426000</v>
          </cell>
          <cell r="T535">
            <v>5</v>
          </cell>
          <cell r="U535">
            <v>1065000</v>
          </cell>
          <cell r="V535">
            <v>213000</v>
          </cell>
          <cell r="W535">
            <v>0</v>
          </cell>
          <cell r="X535">
            <v>0</v>
          </cell>
          <cell r="Y535">
            <v>4473000</v>
          </cell>
          <cell r="Z535">
            <v>0</v>
          </cell>
          <cell r="AA535">
            <v>0</v>
          </cell>
          <cell r="AB535">
            <v>200000</v>
          </cell>
          <cell r="AC535">
            <v>0</v>
          </cell>
          <cell r="AD535">
            <v>200000</v>
          </cell>
          <cell r="AE535">
            <v>0</v>
          </cell>
          <cell r="AF535">
            <v>0</v>
          </cell>
          <cell r="AG535">
            <v>0</v>
          </cell>
          <cell r="AH535">
            <v>395043</v>
          </cell>
          <cell r="AI535">
            <v>0</v>
          </cell>
          <cell r="AJ535">
            <v>0</v>
          </cell>
          <cell r="AK535">
            <v>5406000</v>
          </cell>
          <cell r="AL535">
            <v>100000</v>
          </cell>
          <cell r="AM535">
            <v>0</v>
          </cell>
          <cell r="AN535">
            <v>0</v>
          </cell>
          <cell r="AO535">
            <v>0</v>
          </cell>
          <cell r="AP535">
            <v>39937.5</v>
          </cell>
          <cell r="AQ535">
            <v>5207980.5</v>
          </cell>
          <cell r="AR535">
            <v>4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159750</v>
          </cell>
          <cell r="AY535">
            <v>5367730.5</v>
          </cell>
          <cell r="AZ535">
            <v>581490</v>
          </cell>
          <cell r="BA535">
            <v>44100</v>
          </cell>
          <cell r="BB535">
            <v>0</v>
          </cell>
          <cell r="BC535">
            <v>0</v>
          </cell>
          <cell r="BD535">
            <v>0</v>
          </cell>
          <cell r="BK535">
            <v>4742141</v>
          </cell>
          <cell r="BN535">
            <v>0</v>
          </cell>
          <cell r="BO535">
            <v>5414480.5</v>
          </cell>
          <cell r="BP535">
            <v>-6167009.5</v>
          </cell>
          <cell r="BQ535" t="str">
            <v>050138191203</v>
          </cell>
          <cell r="BR535" t="str">
            <v>Active</v>
          </cell>
          <cell r="BS535" t="str">
            <v>Female</v>
          </cell>
          <cell r="BT535" t="str">
            <v/>
          </cell>
          <cell r="BU535">
            <v>0</v>
          </cell>
          <cell r="BV535">
            <v>0</v>
          </cell>
          <cell r="BW535">
            <v>100000</v>
          </cell>
        </row>
        <row r="536">
          <cell r="C536" t="str">
            <v>C15604</v>
          </cell>
          <cell r="D536" t="str">
            <v>Đặng Thị Hoài Thương</v>
          </cell>
          <cell r="E536">
            <v>45346</v>
          </cell>
          <cell r="F536" t="str">
            <v>P4 - FB2-3</v>
          </cell>
          <cell r="G536" t="str">
            <v>FACTORY D</v>
          </cell>
          <cell r="H536" t="str">
            <v>Normal worker</v>
          </cell>
          <cell r="I536" t="str">
            <v/>
          </cell>
          <cell r="J536" t="str">
            <v/>
          </cell>
          <cell r="K536">
            <v>5538000</v>
          </cell>
          <cell r="L536">
            <v>0</v>
          </cell>
          <cell r="M536">
            <v>0</v>
          </cell>
          <cell r="N536">
            <v>0</v>
          </cell>
          <cell r="O536">
            <v>5538000</v>
          </cell>
          <cell r="P536">
            <v>20</v>
          </cell>
          <cell r="Q536">
            <v>4260000</v>
          </cell>
          <cell r="R536">
            <v>3</v>
          </cell>
          <cell r="S536">
            <v>639000</v>
          </cell>
          <cell r="T536">
            <v>3</v>
          </cell>
          <cell r="U536">
            <v>639000</v>
          </cell>
          <cell r="V536">
            <v>213000</v>
          </cell>
          <cell r="W536">
            <v>0</v>
          </cell>
          <cell r="X536">
            <v>0</v>
          </cell>
          <cell r="Y536">
            <v>4899000</v>
          </cell>
          <cell r="Z536">
            <v>0</v>
          </cell>
          <cell r="AA536">
            <v>0</v>
          </cell>
          <cell r="AB536">
            <v>200000</v>
          </cell>
          <cell r="AC536">
            <v>0</v>
          </cell>
          <cell r="AD536">
            <v>200000</v>
          </cell>
          <cell r="AE536">
            <v>0</v>
          </cell>
          <cell r="AF536">
            <v>0</v>
          </cell>
          <cell r="AG536">
            <v>0</v>
          </cell>
          <cell r="AH536">
            <v>421445</v>
          </cell>
          <cell r="AI536">
            <v>0</v>
          </cell>
          <cell r="AJ536">
            <v>0</v>
          </cell>
          <cell r="AK536">
            <v>5362000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39937.5</v>
          </cell>
          <cell r="AQ536">
            <v>5560382.5</v>
          </cell>
          <cell r="AR536">
            <v>8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319500</v>
          </cell>
          <cell r="AY536">
            <v>5879882.5</v>
          </cell>
          <cell r="AZ536">
            <v>581490</v>
          </cell>
          <cell r="BA536">
            <v>44100</v>
          </cell>
          <cell r="BB536">
            <v>0</v>
          </cell>
          <cell r="BC536">
            <v>0</v>
          </cell>
          <cell r="BD536">
            <v>0</v>
          </cell>
          <cell r="BK536">
            <v>5254293</v>
          </cell>
          <cell r="BN536">
            <v>0</v>
          </cell>
          <cell r="BO536">
            <v>5873382.5</v>
          </cell>
          <cell r="BP536">
            <v>-5708107.5</v>
          </cell>
          <cell r="BQ536" t="str">
            <v>050121340167</v>
          </cell>
          <cell r="BR536" t="str">
            <v>Active</v>
          </cell>
          <cell r="BS536" t="str">
            <v>Female</v>
          </cell>
          <cell r="BT536" t="str">
            <v/>
          </cell>
          <cell r="BU536">
            <v>0</v>
          </cell>
          <cell r="BV536">
            <v>0</v>
          </cell>
          <cell r="BW536">
            <v>100000</v>
          </cell>
        </row>
        <row r="537">
          <cell r="C537" t="str">
            <v>C15823</v>
          </cell>
          <cell r="D537" t="str">
            <v>Huỳnh Thị Thanh Hằng</v>
          </cell>
          <cell r="E537">
            <v>45391</v>
          </cell>
          <cell r="F537" t="str">
            <v>P4 - FB2-3</v>
          </cell>
          <cell r="G537" t="str">
            <v>FACTORY D</v>
          </cell>
          <cell r="H537" t="str">
            <v>Normal worker</v>
          </cell>
          <cell r="I537" t="str">
            <v/>
          </cell>
          <cell r="J537" t="str">
            <v/>
          </cell>
          <cell r="K537">
            <v>5538000</v>
          </cell>
          <cell r="L537">
            <v>0</v>
          </cell>
          <cell r="M537">
            <v>0</v>
          </cell>
          <cell r="N537">
            <v>0</v>
          </cell>
          <cell r="O537">
            <v>5538000</v>
          </cell>
          <cell r="P537">
            <v>24</v>
          </cell>
          <cell r="Q537">
            <v>5112000</v>
          </cell>
          <cell r="R537">
            <v>2</v>
          </cell>
          <cell r="S537">
            <v>426000</v>
          </cell>
          <cell r="T537">
            <v>0</v>
          </cell>
          <cell r="U537">
            <v>0</v>
          </cell>
          <cell r="V537">
            <v>213000</v>
          </cell>
          <cell r="W537">
            <v>0</v>
          </cell>
          <cell r="X537">
            <v>0</v>
          </cell>
          <cell r="Y537">
            <v>5538000</v>
          </cell>
          <cell r="Z537">
            <v>0</v>
          </cell>
          <cell r="AA537">
            <v>0</v>
          </cell>
          <cell r="AB537">
            <v>200000</v>
          </cell>
          <cell r="AC537">
            <v>0</v>
          </cell>
          <cell r="AD537">
            <v>200000</v>
          </cell>
          <cell r="AE537">
            <v>500000</v>
          </cell>
          <cell r="AF537">
            <v>0</v>
          </cell>
          <cell r="AG537">
            <v>400000</v>
          </cell>
          <cell r="AH537">
            <v>533689</v>
          </cell>
          <cell r="AI537">
            <v>0</v>
          </cell>
          <cell r="AJ537">
            <v>0</v>
          </cell>
          <cell r="AK537">
            <v>5318000</v>
          </cell>
          <cell r="AL537">
            <v>100000</v>
          </cell>
          <cell r="AM537">
            <v>0</v>
          </cell>
          <cell r="AN537">
            <v>0</v>
          </cell>
          <cell r="AO537">
            <v>0</v>
          </cell>
          <cell r="AP537">
            <v>39937.5</v>
          </cell>
          <cell r="AQ537">
            <v>7311626.5</v>
          </cell>
          <cell r="AR537">
            <v>12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479250</v>
          </cell>
          <cell r="AY537">
            <v>7790876.5</v>
          </cell>
          <cell r="AZ537">
            <v>581490</v>
          </cell>
          <cell r="BA537">
            <v>44100</v>
          </cell>
          <cell r="BB537">
            <v>0</v>
          </cell>
          <cell r="BC537">
            <v>0</v>
          </cell>
          <cell r="BD537">
            <v>0</v>
          </cell>
          <cell r="BK537">
            <v>7165287</v>
          </cell>
          <cell r="BN537">
            <v>0</v>
          </cell>
          <cell r="BO537">
            <v>7731126.5</v>
          </cell>
          <cell r="BP537">
            <v>-3850363.5</v>
          </cell>
          <cell r="BQ537" t="str">
            <v>050091850671</v>
          </cell>
          <cell r="BR537" t="str">
            <v>Active</v>
          </cell>
          <cell r="BS537" t="str">
            <v>Female</v>
          </cell>
          <cell r="BT537" t="str">
            <v/>
          </cell>
          <cell r="BU537">
            <v>0</v>
          </cell>
          <cell r="BV537">
            <v>0</v>
          </cell>
          <cell r="BW537">
            <v>100000</v>
          </cell>
        </row>
        <row r="538">
          <cell r="C538" t="str">
            <v>C16220</v>
          </cell>
          <cell r="D538" t="str">
            <v>Huỳnh Thị Ngọc Thư</v>
          </cell>
          <cell r="E538">
            <v>45561</v>
          </cell>
          <cell r="F538" t="str">
            <v>P4 - FB2-3</v>
          </cell>
          <cell r="G538" t="str">
            <v>FACTORY D</v>
          </cell>
          <cell r="H538" t="str">
            <v>Normal worker</v>
          </cell>
          <cell r="I538" t="str">
            <v/>
          </cell>
          <cell r="J538" t="str">
            <v/>
          </cell>
          <cell r="K538">
            <v>5274000</v>
          </cell>
          <cell r="L538">
            <v>0</v>
          </cell>
          <cell r="M538">
            <v>0</v>
          </cell>
          <cell r="N538">
            <v>0</v>
          </cell>
          <cell r="O538">
            <v>5274000</v>
          </cell>
          <cell r="P538">
            <v>19.399999999999999</v>
          </cell>
          <cell r="Q538">
            <v>3935215</v>
          </cell>
          <cell r="R538">
            <v>2</v>
          </cell>
          <cell r="S538">
            <v>405692</v>
          </cell>
          <cell r="T538">
            <v>4.6000000000000014</v>
          </cell>
          <cell r="U538">
            <v>933092</v>
          </cell>
          <cell r="V538">
            <v>202846.13402061857</v>
          </cell>
          <cell r="W538">
            <v>0</v>
          </cell>
          <cell r="X538">
            <v>0</v>
          </cell>
          <cell r="Y538">
            <v>4340907</v>
          </cell>
          <cell r="Z538">
            <v>0</v>
          </cell>
          <cell r="AA538">
            <v>0</v>
          </cell>
          <cell r="AB538">
            <v>200000</v>
          </cell>
          <cell r="AC538">
            <v>0</v>
          </cell>
          <cell r="AD538">
            <v>200000</v>
          </cell>
          <cell r="AE538">
            <v>0</v>
          </cell>
          <cell r="AF538">
            <v>0</v>
          </cell>
          <cell r="AG538">
            <v>0</v>
          </cell>
          <cell r="AH538">
            <v>413963</v>
          </cell>
          <cell r="AI538">
            <v>0</v>
          </cell>
          <cell r="AJ538">
            <v>0</v>
          </cell>
          <cell r="AK538">
            <v>5064833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38033.650128865978</v>
          </cell>
          <cell r="AQ538">
            <v>4992903.6501288656</v>
          </cell>
          <cell r="AR538">
            <v>12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456404</v>
          </cell>
          <cell r="AY538">
            <v>5449307.6501288656</v>
          </cell>
          <cell r="AZ538">
            <v>553770</v>
          </cell>
          <cell r="BA538">
            <v>44100</v>
          </cell>
          <cell r="BB538">
            <v>0</v>
          </cell>
          <cell r="BC538">
            <v>0</v>
          </cell>
          <cell r="BD538">
            <v>0</v>
          </cell>
          <cell r="BK538">
            <v>4851438</v>
          </cell>
          <cell r="BN538">
            <v>0</v>
          </cell>
          <cell r="BO538">
            <v>5397172.8511597933</v>
          </cell>
          <cell r="BP538">
            <v>-6156597.1488402067</v>
          </cell>
          <cell r="BQ538" t="str">
            <v>050155964518</v>
          </cell>
          <cell r="BR538" t="str">
            <v>Active</v>
          </cell>
          <cell r="BS538" t="str">
            <v>Female</v>
          </cell>
          <cell r="BT538" t="str">
            <v/>
          </cell>
          <cell r="BU538">
            <v>0</v>
          </cell>
          <cell r="BV538">
            <v>0</v>
          </cell>
          <cell r="BW538">
            <v>100000</v>
          </cell>
        </row>
        <row r="539">
          <cell r="C539" t="str">
            <v>C16221</v>
          </cell>
          <cell r="D539" t="str">
            <v>Huỳnh Thị Hương</v>
          </cell>
          <cell r="E539">
            <v>45561</v>
          </cell>
          <cell r="F539" t="str">
            <v>P4 - FB2-3</v>
          </cell>
          <cell r="G539" t="str">
            <v>FACTORY D</v>
          </cell>
          <cell r="H539" t="str">
            <v>Normal worker</v>
          </cell>
          <cell r="I539" t="str">
            <v/>
          </cell>
          <cell r="J539" t="str">
            <v/>
          </cell>
          <cell r="K539">
            <v>5274000</v>
          </cell>
          <cell r="L539">
            <v>0</v>
          </cell>
          <cell r="M539">
            <v>0</v>
          </cell>
          <cell r="N539">
            <v>0</v>
          </cell>
          <cell r="O539">
            <v>5274000</v>
          </cell>
          <cell r="P539">
            <v>16</v>
          </cell>
          <cell r="Q539">
            <v>3245538</v>
          </cell>
          <cell r="R539">
            <v>2</v>
          </cell>
          <cell r="S539">
            <v>405692</v>
          </cell>
          <cell r="T539">
            <v>8</v>
          </cell>
          <cell r="U539">
            <v>1622769</v>
          </cell>
          <cell r="V539">
            <v>202846.125</v>
          </cell>
          <cell r="W539">
            <v>0</v>
          </cell>
          <cell r="X539">
            <v>0</v>
          </cell>
          <cell r="Y539">
            <v>3651230</v>
          </cell>
          <cell r="Z539">
            <v>0</v>
          </cell>
          <cell r="AA539">
            <v>0</v>
          </cell>
          <cell r="AB539">
            <v>200000</v>
          </cell>
          <cell r="AC539">
            <v>0</v>
          </cell>
          <cell r="AD539">
            <v>200000</v>
          </cell>
          <cell r="AE539">
            <v>0</v>
          </cell>
          <cell r="AF539">
            <v>0</v>
          </cell>
          <cell r="AG539">
            <v>0</v>
          </cell>
          <cell r="AH539">
            <v>363667</v>
          </cell>
          <cell r="AI539">
            <v>0</v>
          </cell>
          <cell r="AJ539">
            <v>0</v>
          </cell>
          <cell r="AK539">
            <v>5064833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  <cell r="AP539">
            <v>38033.6484375</v>
          </cell>
          <cell r="AQ539">
            <v>4252930.6484375</v>
          </cell>
          <cell r="AR539">
            <v>8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304269</v>
          </cell>
          <cell r="AY539">
            <v>4557199.6484375</v>
          </cell>
          <cell r="AZ539">
            <v>553770</v>
          </cell>
          <cell r="BA539">
            <v>44100</v>
          </cell>
          <cell r="BB539">
            <v>0</v>
          </cell>
          <cell r="BC539">
            <v>0</v>
          </cell>
          <cell r="BD539">
            <v>0</v>
          </cell>
          <cell r="BK539">
            <v>3959330</v>
          </cell>
          <cell r="BN539">
            <v>0</v>
          </cell>
          <cell r="BO539">
            <v>4555776.7734375</v>
          </cell>
          <cell r="BP539">
            <v>-6997993.2265625</v>
          </cell>
          <cell r="BQ539" t="str">
            <v>0392227807</v>
          </cell>
          <cell r="BR539" t="str">
            <v>Active</v>
          </cell>
          <cell r="BS539" t="str">
            <v>Female</v>
          </cell>
          <cell r="BT539" t="str">
            <v/>
          </cell>
          <cell r="BU539">
            <v>0</v>
          </cell>
          <cell r="BV539">
            <v>0</v>
          </cell>
          <cell r="BW539">
            <v>100000</v>
          </cell>
        </row>
        <row r="540">
          <cell r="C540" t="str">
            <v>C16566</v>
          </cell>
          <cell r="D540" t="str">
            <v>Nguyễn Văn Nhớ</v>
          </cell>
          <cell r="E540">
            <v>45745</v>
          </cell>
          <cell r="F540" t="str">
            <v>P4 - FB2-3</v>
          </cell>
          <cell r="G540" t="str">
            <v>FACTORY D</v>
          </cell>
          <cell r="H540" t="str">
            <v>New worker</v>
          </cell>
          <cell r="I540" t="str">
            <v/>
          </cell>
          <cell r="J540" t="str">
            <v/>
          </cell>
          <cell r="K540">
            <v>4694000</v>
          </cell>
          <cell r="L540">
            <v>0</v>
          </cell>
          <cell r="M540">
            <v>0</v>
          </cell>
          <cell r="N540">
            <v>0</v>
          </cell>
          <cell r="O540">
            <v>4694000</v>
          </cell>
          <cell r="P540">
            <v>23.9</v>
          </cell>
          <cell r="Q540">
            <v>4314869</v>
          </cell>
          <cell r="R540">
            <v>2</v>
          </cell>
          <cell r="S540">
            <v>361077</v>
          </cell>
          <cell r="T540">
            <v>0.10000000000000142</v>
          </cell>
          <cell r="U540">
            <v>18054</v>
          </cell>
          <cell r="V540">
            <v>180538.4518828452</v>
          </cell>
          <cell r="W540">
            <v>0</v>
          </cell>
          <cell r="X540">
            <v>0</v>
          </cell>
          <cell r="Y540">
            <v>4675946</v>
          </cell>
          <cell r="Z540">
            <v>0</v>
          </cell>
          <cell r="AA540">
            <v>0</v>
          </cell>
          <cell r="AB540">
            <v>200000</v>
          </cell>
          <cell r="AC540">
            <v>0</v>
          </cell>
          <cell r="AD540">
            <v>200000</v>
          </cell>
          <cell r="AE540">
            <v>500000</v>
          </cell>
          <cell r="AF540">
            <v>0</v>
          </cell>
          <cell r="AG540">
            <v>150000</v>
          </cell>
          <cell r="AH540">
            <v>0</v>
          </cell>
          <cell r="AI540">
            <v>0</v>
          </cell>
          <cell r="AJ540">
            <v>0</v>
          </cell>
          <cell r="AK540">
            <v>4694000</v>
          </cell>
          <cell r="AL540">
            <v>0</v>
          </cell>
          <cell r="AM540">
            <v>25307</v>
          </cell>
          <cell r="AN540">
            <v>0</v>
          </cell>
          <cell r="AO540">
            <v>0</v>
          </cell>
          <cell r="AP540">
            <v>0</v>
          </cell>
          <cell r="AQ540">
            <v>5551253</v>
          </cell>
          <cell r="AR540">
            <v>12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406212</v>
          </cell>
          <cell r="AY540">
            <v>5957465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K540">
            <v>5957465</v>
          </cell>
          <cell r="BN540">
            <v>0</v>
          </cell>
          <cell r="BO540">
            <v>6122060.6778242681</v>
          </cell>
          <cell r="BP540">
            <v>-4877939.3221757319</v>
          </cell>
          <cell r="BQ540" t="str">
            <v>050105122001</v>
          </cell>
          <cell r="BR540" t="str">
            <v>Active</v>
          </cell>
          <cell r="BS540" t="str">
            <v>Male</v>
          </cell>
          <cell r="BT540" t="str">
            <v/>
          </cell>
          <cell r="BU540">
            <v>0</v>
          </cell>
          <cell r="BV540">
            <v>0</v>
          </cell>
          <cell r="BW540">
            <v>300000</v>
          </cell>
        </row>
        <row r="541">
          <cell r="C541" t="str">
            <v>C16586</v>
          </cell>
          <cell r="D541" t="str">
            <v>Nguyễn Quách Dương</v>
          </cell>
          <cell r="E541">
            <v>45752</v>
          </cell>
          <cell r="F541" t="str">
            <v>P4 - FB2-3</v>
          </cell>
          <cell r="G541" t="str">
            <v>FACTORY D</v>
          </cell>
          <cell r="H541" t="str">
            <v>New worker</v>
          </cell>
          <cell r="I541" t="str">
            <v/>
          </cell>
          <cell r="J541" t="str">
            <v/>
          </cell>
          <cell r="K541">
            <v>4694000</v>
          </cell>
          <cell r="L541">
            <v>0</v>
          </cell>
          <cell r="M541">
            <v>0</v>
          </cell>
          <cell r="N541">
            <v>0</v>
          </cell>
          <cell r="O541">
            <v>4694000</v>
          </cell>
          <cell r="P541">
            <v>18.600000000000001</v>
          </cell>
          <cell r="Q541">
            <v>3358015</v>
          </cell>
          <cell r="R541">
            <v>2</v>
          </cell>
          <cell r="S541">
            <v>361077</v>
          </cell>
          <cell r="T541">
            <v>5.3999999999999986</v>
          </cell>
          <cell r="U541">
            <v>974908</v>
          </cell>
          <cell r="V541">
            <v>180538.44086021505</v>
          </cell>
          <cell r="W541">
            <v>0</v>
          </cell>
          <cell r="X541">
            <v>0</v>
          </cell>
          <cell r="Y541">
            <v>3719092</v>
          </cell>
          <cell r="Z541">
            <v>0</v>
          </cell>
          <cell r="AA541">
            <v>0</v>
          </cell>
          <cell r="AB541">
            <v>158000</v>
          </cell>
          <cell r="AC541">
            <v>0</v>
          </cell>
          <cell r="AD541">
            <v>158000</v>
          </cell>
          <cell r="AE541">
            <v>396000</v>
          </cell>
          <cell r="AF541">
            <v>0</v>
          </cell>
          <cell r="AG541">
            <v>119000</v>
          </cell>
          <cell r="AH541">
            <v>0</v>
          </cell>
          <cell r="AI541">
            <v>0</v>
          </cell>
          <cell r="AJ541">
            <v>0</v>
          </cell>
          <cell r="AK541">
            <v>4694000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4392092</v>
          </cell>
          <cell r="AR541">
            <v>4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135404</v>
          </cell>
          <cell r="AY541">
            <v>4527496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K541">
            <v>4527496</v>
          </cell>
          <cell r="BN541">
            <v>0</v>
          </cell>
          <cell r="BO541">
            <v>4582361.2204301078</v>
          </cell>
          <cell r="BP541">
            <v>-6417638.7795698922</v>
          </cell>
          <cell r="BQ541" t="str">
            <v>050159273234</v>
          </cell>
          <cell r="BR541" t="str">
            <v>Active</v>
          </cell>
          <cell r="BS541" t="str">
            <v>Male</v>
          </cell>
          <cell r="BT541" t="str">
            <v/>
          </cell>
          <cell r="BU541">
            <v>0</v>
          </cell>
          <cell r="BV541">
            <v>0</v>
          </cell>
          <cell r="BW541">
            <v>100000</v>
          </cell>
        </row>
        <row r="542">
          <cell r="C542" t="str">
            <v>C1782</v>
          </cell>
          <cell r="D542" t="str">
            <v>Đặng Thị Dũng</v>
          </cell>
          <cell r="E542">
            <v>39881</v>
          </cell>
          <cell r="F542" t="str">
            <v>P4 - FB2-3</v>
          </cell>
          <cell r="G542" t="str">
            <v>FACTORY D</v>
          </cell>
          <cell r="H542" t="str">
            <v>Normal worker</v>
          </cell>
          <cell r="I542" t="str">
            <v/>
          </cell>
          <cell r="J542" t="str">
            <v/>
          </cell>
          <cell r="K542">
            <v>5931000</v>
          </cell>
          <cell r="L542">
            <v>0</v>
          </cell>
          <cell r="M542">
            <v>0</v>
          </cell>
          <cell r="N542">
            <v>0</v>
          </cell>
          <cell r="O542">
            <v>5931000</v>
          </cell>
          <cell r="P542">
            <v>23.9</v>
          </cell>
          <cell r="Q542">
            <v>5451958</v>
          </cell>
          <cell r="R542">
            <v>2</v>
          </cell>
          <cell r="S542">
            <v>456231</v>
          </cell>
          <cell r="T542">
            <v>0.10000000000000142</v>
          </cell>
          <cell r="U542">
            <v>22812</v>
          </cell>
          <cell r="V542">
            <v>228115.39748953976</v>
          </cell>
          <cell r="W542">
            <v>0</v>
          </cell>
          <cell r="X542">
            <v>0</v>
          </cell>
          <cell r="Y542">
            <v>5908189</v>
          </cell>
          <cell r="Z542">
            <v>0</v>
          </cell>
          <cell r="AA542">
            <v>0</v>
          </cell>
          <cell r="AB542">
            <v>200000</v>
          </cell>
          <cell r="AC542">
            <v>0</v>
          </cell>
          <cell r="AD542">
            <v>200000</v>
          </cell>
          <cell r="AE542">
            <v>500000</v>
          </cell>
          <cell r="AF542">
            <v>0</v>
          </cell>
          <cell r="AG542">
            <v>400000</v>
          </cell>
          <cell r="AH542">
            <v>526352</v>
          </cell>
          <cell r="AI542">
            <v>0</v>
          </cell>
          <cell r="AJ542">
            <v>0</v>
          </cell>
          <cell r="AK542">
            <v>5931000</v>
          </cell>
          <cell r="AL542">
            <v>200000</v>
          </cell>
          <cell r="AM542">
            <v>0</v>
          </cell>
          <cell r="AN542">
            <v>0</v>
          </cell>
          <cell r="AO542">
            <v>0</v>
          </cell>
          <cell r="AP542">
            <v>42771.6370292887</v>
          </cell>
          <cell r="AQ542">
            <v>7777312.6370292883</v>
          </cell>
          <cell r="AR542">
            <v>12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513260</v>
          </cell>
          <cell r="AY542">
            <v>8290572.6370292883</v>
          </cell>
          <cell r="AZ542">
            <v>622755</v>
          </cell>
          <cell r="BA542">
            <v>44100</v>
          </cell>
          <cell r="BB542">
            <v>0</v>
          </cell>
          <cell r="BC542">
            <v>0</v>
          </cell>
          <cell r="BD542">
            <v>0</v>
          </cell>
          <cell r="BK542">
            <v>7623718</v>
          </cell>
          <cell r="BN542">
            <v>0</v>
          </cell>
          <cell r="BO542">
            <v>8219485.7332635978</v>
          </cell>
          <cell r="BP542">
            <v>-3403269.2667364022</v>
          </cell>
          <cell r="BQ542" t="str">
            <v>050040927503</v>
          </cell>
          <cell r="BR542" t="str">
            <v>Active</v>
          </cell>
          <cell r="BS542" t="str">
            <v>Female</v>
          </cell>
          <cell r="BT542" t="str">
            <v/>
          </cell>
          <cell r="BU542">
            <v>0</v>
          </cell>
          <cell r="BV542">
            <v>0</v>
          </cell>
          <cell r="BW542">
            <v>100000</v>
          </cell>
        </row>
        <row r="543">
          <cell r="C543" t="str">
            <v>C3812</v>
          </cell>
          <cell r="D543" t="str">
            <v>Huỳnh Thị Nhung</v>
          </cell>
          <cell r="E543">
            <v>40695</v>
          </cell>
          <cell r="F543" t="str">
            <v>P4 - FB2-3</v>
          </cell>
          <cell r="G543" t="str">
            <v>FACTORY D</v>
          </cell>
          <cell r="H543" t="str">
            <v>Normal worker</v>
          </cell>
          <cell r="I543" t="str">
            <v/>
          </cell>
          <cell r="J543" t="str">
            <v/>
          </cell>
          <cell r="K543">
            <v>5931000</v>
          </cell>
          <cell r="L543">
            <v>0</v>
          </cell>
          <cell r="M543">
            <v>0</v>
          </cell>
          <cell r="N543">
            <v>0</v>
          </cell>
          <cell r="O543">
            <v>5931000</v>
          </cell>
          <cell r="P543">
            <v>23</v>
          </cell>
          <cell r="Q543">
            <v>5246654</v>
          </cell>
          <cell r="R543">
            <v>3</v>
          </cell>
          <cell r="S543">
            <v>684346</v>
          </cell>
          <cell r="T543">
            <v>0</v>
          </cell>
          <cell r="U543">
            <v>0</v>
          </cell>
          <cell r="V543">
            <v>228115.39130434784</v>
          </cell>
          <cell r="W543">
            <v>0</v>
          </cell>
          <cell r="X543">
            <v>0</v>
          </cell>
          <cell r="Y543">
            <v>5931000</v>
          </cell>
          <cell r="Z543">
            <v>0</v>
          </cell>
          <cell r="AA543">
            <v>0</v>
          </cell>
          <cell r="AB543">
            <v>200000</v>
          </cell>
          <cell r="AC543">
            <v>0</v>
          </cell>
          <cell r="AD543">
            <v>200000</v>
          </cell>
          <cell r="AE543">
            <v>500000</v>
          </cell>
          <cell r="AF543">
            <v>0</v>
          </cell>
          <cell r="AG543">
            <v>400000</v>
          </cell>
          <cell r="AH543">
            <v>506209</v>
          </cell>
          <cell r="AI543">
            <v>0</v>
          </cell>
          <cell r="AJ543">
            <v>0</v>
          </cell>
          <cell r="AK543">
            <v>5931000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42771.635869565216</v>
          </cell>
          <cell r="AQ543">
            <v>7579980.6358695654</v>
          </cell>
          <cell r="AR543">
            <v>12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513260</v>
          </cell>
          <cell r="AY543">
            <v>8093240.6358695654</v>
          </cell>
          <cell r="AZ543">
            <v>622755</v>
          </cell>
          <cell r="BA543">
            <v>44100</v>
          </cell>
          <cell r="BB543">
            <v>0</v>
          </cell>
          <cell r="BC543">
            <v>0</v>
          </cell>
          <cell r="BD543">
            <v>0</v>
          </cell>
          <cell r="BK543">
            <v>7426386</v>
          </cell>
          <cell r="BN543">
            <v>0</v>
          </cell>
          <cell r="BO543">
            <v>8022153.7228260869</v>
          </cell>
          <cell r="BP543">
            <v>-3600601.2771739131</v>
          </cell>
          <cell r="BQ543" t="str">
            <v>050040852112</v>
          </cell>
          <cell r="BR543" t="str">
            <v>Active</v>
          </cell>
          <cell r="BS543" t="str">
            <v>Female</v>
          </cell>
          <cell r="BT543" t="str">
            <v/>
          </cell>
          <cell r="BU543">
            <v>0</v>
          </cell>
          <cell r="BV543">
            <v>0</v>
          </cell>
          <cell r="BW543">
            <v>100000</v>
          </cell>
        </row>
        <row r="544">
          <cell r="C544" t="str">
            <v>C3823</v>
          </cell>
          <cell r="D544" t="str">
            <v>Trương Thị Thái</v>
          </cell>
          <cell r="E544">
            <v>40697</v>
          </cell>
          <cell r="F544" t="str">
            <v>P4 - FB2-3</v>
          </cell>
          <cell r="G544" t="str">
            <v>FACTORY D</v>
          </cell>
          <cell r="H544" t="str">
            <v>Normal worker</v>
          </cell>
          <cell r="I544" t="str">
            <v/>
          </cell>
          <cell r="J544" t="str">
            <v/>
          </cell>
          <cell r="K544">
            <v>5931000</v>
          </cell>
          <cell r="L544">
            <v>0</v>
          </cell>
          <cell r="M544">
            <v>0</v>
          </cell>
          <cell r="N544">
            <v>0</v>
          </cell>
          <cell r="O544">
            <v>5931000</v>
          </cell>
          <cell r="P544">
            <v>22.6</v>
          </cell>
          <cell r="Q544">
            <v>5155408</v>
          </cell>
          <cell r="R544">
            <v>3</v>
          </cell>
          <cell r="S544">
            <v>684346</v>
          </cell>
          <cell r="T544">
            <v>0.39999999999999858</v>
          </cell>
          <cell r="U544">
            <v>91246</v>
          </cell>
          <cell r="V544">
            <v>228115.39823008847</v>
          </cell>
          <cell r="W544">
            <v>0</v>
          </cell>
          <cell r="X544">
            <v>0</v>
          </cell>
          <cell r="Y544">
            <v>5839754</v>
          </cell>
          <cell r="Z544">
            <v>0</v>
          </cell>
          <cell r="AA544">
            <v>0</v>
          </cell>
          <cell r="AB544">
            <v>200000</v>
          </cell>
          <cell r="AC544">
            <v>0</v>
          </cell>
          <cell r="AD544">
            <v>200000</v>
          </cell>
          <cell r="AE544">
            <v>500000</v>
          </cell>
          <cell r="AF544">
            <v>0</v>
          </cell>
          <cell r="AG544">
            <v>400000</v>
          </cell>
          <cell r="AH544">
            <v>507435</v>
          </cell>
          <cell r="AI544">
            <v>0</v>
          </cell>
          <cell r="AJ544">
            <v>0</v>
          </cell>
          <cell r="AK544">
            <v>5931000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42771.637168141591</v>
          </cell>
          <cell r="AQ544">
            <v>7489960.637168142</v>
          </cell>
          <cell r="AR544">
            <v>12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513260</v>
          </cell>
          <cell r="AY544">
            <v>8003220.637168142</v>
          </cell>
          <cell r="AZ544">
            <v>622755</v>
          </cell>
          <cell r="BA544">
            <v>44100</v>
          </cell>
          <cell r="BB544">
            <v>0</v>
          </cell>
          <cell r="BC544">
            <v>0</v>
          </cell>
          <cell r="BD544">
            <v>0</v>
          </cell>
          <cell r="BK544">
            <v>7336366</v>
          </cell>
          <cell r="BN544">
            <v>0</v>
          </cell>
          <cell r="BO544">
            <v>7932133.7345132744</v>
          </cell>
          <cell r="BP544">
            <v>-3690621.2654867256</v>
          </cell>
          <cell r="BQ544" t="str">
            <v>050040931160</v>
          </cell>
          <cell r="BR544" t="str">
            <v>Active</v>
          </cell>
          <cell r="BS544" t="str">
            <v>Female</v>
          </cell>
          <cell r="BT544" t="str">
            <v/>
          </cell>
          <cell r="BU544">
            <v>0</v>
          </cell>
          <cell r="BV544">
            <v>0</v>
          </cell>
          <cell r="BW544">
            <v>100000</v>
          </cell>
        </row>
        <row r="545">
          <cell r="C545" t="str">
            <v>C3910</v>
          </cell>
          <cell r="D545" t="str">
            <v>Bùi Thị Ánh Hồng</v>
          </cell>
          <cell r="E545">
            <v>40744</v>
          </cell>
          <cell r="F545" t="str">
            <v>P4 - FB2-3</v>
          </cell>
          <cell r="G545" t="str">
            <v>FACTORY D</v>
          </cell>
          <cell r="H545" t="str">
            <v>Drill worker</v>
          </cell>
          <cell r="I545" t="str">
            <v/>
          </cell>
          <cell r="J545" t="str">
            <v/>
          </cell>
          <cell r="K545">
            <v>5931000</v>
          </cell>
          <cell r="L545">
            <v>200000</v>
          </cell>
          <cell r="M545">
            <v>0</v>
          </cell>
          <cell r="N545">
            <v>0</v>
          </cell>
          <cell r="O545">
            <v>6131000</v>
          </cell>
          <cell r="P545">
            <v>24</v>
          </cell>
          <cell r="Q545">
            <v>5659385</v>
          </cell>
          <cell r="R545">
            <v>2</v>
          </cell>
          <cell r="S545">
            <v>471615</v>
          </cell>
          <cell r="T545">
            <v>0</v>
          </cell>
          <cell r="U545">
            <v>0</v>
          </cell>
          <cell r="V545">
            <v>235807.70833333334</v>
          </cell>
          <cell r="W545">
            <v>0</v>
          </cell>
          <cell r="X545">
            <v>0</v>
          </cell>
          <cell r="Y545">
            <v>6131000</v>
          </cell>
          <cell r="Z545">
            <v>0</v>
          </cell>
          <cell r="AA545">
            <v>0</v>
          </cell>
          <cell r="AB545">
            <v>200000</v>
          </cell>
          <cell r="AC545">
            <v>0</v>
          </cell>
          <cell r="AD545">
            <v>200000</v>
          </cell>
          <cell r="AE545">
            <v>500000</v>
          </cell>
          <cell r="AF545">
            <v>0</v>
          </cell>
          <cell r="AG545">
            <v>400000</v>
          </cell>
          <cell r="AH545">
            <v>526352</v>
          </cell>
          <cell r="AI545">
            <v>0</v>
          </cell>
          <cell r="AJ545">
            <v>0</v>
          </cell>
          <cell r="AK545">
            <v>6131000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44213.9453125</v>
          </cell>
          <cell r="AQ545">
            <v>7801565.9453125</v>
          </cell>
          <cell r="AR545">
            <v>12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530567</v>
          </cell>
          <cell r="AY545">
            <v>8332132.9453125</v>
          </cell>
          <cell r="AZ545">
            <v>643755</v>
          </cell>
          <cell r="BA545">
            <v>44100</v>
          </cell>
          <cell r="BB545">
            <v>0</v>
          </cell>
          <cell r="BC545">
            <v>0</v>
          </cell>
          <cell r="BD545">
            <v>0</v>
          </cell>
          <cell r="BK545">
            <v>7644278</v>
          </cell>
          <cell r="BN545">
            <v>0</v>
          </cell>
          <cell r="BO545">
            <v>8255277.5078125</v>
          </cell>
          <cell r="BP545">
            <v>-3388477.4921875</v>
          </cell>
          <cell r="BQ545" t="str">
            <v>050040796018</v>
          </cell>
          <cell r="BR545" t="str">
            <v>Active</v>
          </cell>
          <cell r="BS545" t="str">
            <v>Female</v>
          </cell>
          <cell r="BT545" t="str">
            <v/>
          </cell>
          <cell r="BU545">
            <v>0</v>
          </cell>
          <cell r="BV545">
            <v>0</v>
          </cell>
          <cell r="BW545">
            <v>100000</v>
          </cell>
        </row>
        <row r="546">
          <cell r="C546" t="str">
            <v>C4951</v>
          </cell>
          <cell r="D546" t="str">
            <v>Đỗ Thị Thắm</v>
          </cell>
          <cell r="E546">
            <v>40969</v>
          </cell>
          <cell r="F546" t="str">
            <v>P4 - FB2-3</v>
          </cell>
          <cell r="G546" t="str">
            <v>FACTORY D</v>
          </cell>
          <cell r="H546" t="str">
            <v>Normal worker</v>
          </cell>
          <cell r="I546" t="str">
            <v/>
          </cell>
          <cell r="J546" t="str">
            <v/>
          </cell>
          <cell r="K546">
            <v>5931000</v>
          </cell>
          <cell r="L546">
            <v>0</v>
          </cell>
          <cell r="M546">
            <v>0</v>
          </cell>
          <cell r="N546">
            <v>0</v>
          </cell>
          <cell r="O546">
            <v>5931000</v>
          </cell>
          <cell r="P546">
            <v>23</v>
          </cell>
          <cell r="Q546">
            <v>5246654</v>
          </cell>
          <cell r="R546">
            <v>3</v>
          </cell>
          <cell r="S546">
            <v>684346</v>
          </cell>
          <cell r="T546">
            <v>0</v>
          </cell>
          <cell r="U546">
            <v>0</v>
          </cell>
          <cell r="V546">
            <v>228115.39130434784</v>
          </cell>
          <cell r="W546">
            <v>0</v>
          </cell>
          <cell r="X546">
            <v>0</v>
          </cell>
          <cell r="Y546">
            <v>5931000</v>
          </cell>
          <cell r="Z546">
            <v>0</v>
          </cell>
          <cell r="AA546">
            <v>0</v>
          </cell>
          <cell r="AB546">
            <v>200000</v>
          </cell>
          <cell r="AC546">
            <v>0</v>
          </cell>
          <cell r="AD546">
            <v>200000</v>
          </cell>
          <cell r="AE546">
            <v>500000</v>
          </cell>
          <cell r="AF546">
            <v>0</v>
          </cell>
          <cell r="AG546">
            <v>400000</v>
          </cell>
          <cell r="AH546">
            <v>498772</v>
          </cell>
          <cell r="AI546">
            <v>0</v>
          </cell>
          <cell r="AJ546">
            <v>0</v>
          </cell>
          <cell r="AK546">
            <v>5931000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42771.635869565216</v>
          </cell>
          <cell r="AQ546">
            <v>7572543.6358695654</v>
          </cell>
          <cell r="AR546">
            <v>12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513260</v>
          </cell>
          <cell r="AY546">
            <v>8085803.6358695654</v>
          </cell>
          <cell r="AZ546">
            <v>622755</v>
          </cell>
          <cell r="BA546">
            <v>44100</v>
          </cell>
          <cell r="BB546">
            <v>0</v>
          </cell>
          <cell r="BC546">
            <v>0</v>
          </cell>
          <cell r="BD546">
            <v>0</v>
          </cell>
          <cell r="BK546">
            <v>7418949</v>
          </cell>
          <cell r="BN546">
            <v>0</v>
          </cell>
          <cell r="BO546">
            <v>8014716.7228260869</v>
          </cell>
          <cell r="BP546">
            <v>-3608038.2771739131</v>
          </cell>
          <cell r="BQ546" t="str">
            <v>050067514928</v>
          </cell>
          <cell r="BR546" t="str">
            <v>Active</v>
          </cell>
          <cell r="BS546" t="str">
            <v>Female</v>
          </cell>
          <cell r="BT546" t="str">
            <v/>
          </cell>
          <cell r="BU546">
            <v>0</v>
          </cell>
          <cell r="BV546">
            <v>0</v>
          </cell>
          <cell r="BW546">
            <v>100000</v>
          </cell>
        </row>
        <row r="547">
          <cell r="C547" t="str">
            <v>C5323</v>
          </cell>
          <cell r="D547" t="str">
            <v>Võ Thị Nhã Phương</v>
          </cell>
          <cell r="E547">
            <v>41671</v>
          </cell>
          <cell r="F547" t="str">
            <v>P4 - FB2-3</v>
          </cell>
          <cell r="G547" t="str">
            <v>FACTORY D</v>
          </cell>
          <cell r="H547" t="str">
            <v>Drill worker</v>
          </cell>
          <cell r="I547" t="str">
            <v/>
          </cell>
          <cell r="J547" t="str">
            <v/>
          </cell>
          <cell r="K547">
            <v>5931000</v>
          </cell>
          <cell r="L547">
            <v>200000</v>
          </cell>
          <cell r="M547">
            <v>0</v>
          </cell>
          <cell r="N547">
            <v>0</v>
          </cell>
          <cell r="O547">
            <v>6131000</v>
          </cell>
          <cell r="P547">
            <v>18</v>
          </cell>
          <cell r="Q547">
            <v>4244538</v>
          </cell>
          <cell r="R547">
            <v>6</v>
          </cell>
          <cell r="S547">
            <v>1414846</v>
          </cell>
          <cell r="T547">
            <v>2</v>
          </cell>
          <cell r="U547">
            <v>471615</v>
          </cell>
          <cell r="V547">
            <v>235807.66666666666</v>
          </cell>
          <cell r="W547">
            <v>0</v>
          </cell>
          <cell r="X547">
            <v>0</v>
          </cell>
          <cell r="Y547">
            <v>5659384</v>
          </cell>
          <cell r="Z547">
            <v>0</v>
          </cell>
          <cell r="AA547">
            <v>0</v>
          </cell>
          <cell r="AB547">
            <v>200000</v>
          </cell>
          <cell r="AC547">
            <v>0</v>
          </cell>
          <cell r="AD547">
            <v>200000</v>
          </cell>
          <cell r="AE547">
            <v>0</v>
          </cell>
          <cell r="AF547">
            <v>0</v>
          </cell>
          <cell r="AG547">
            <v>150000</v>
          </cell>
          <cell r="AH547">
            <v>434282</v>
          </cell>
          <cell r="AI547">
            <v>0</v>
          </cell>
          <cell r="AJ547">
            <v>0</v>
          </cell>
          <cell r="AK547">
            <v>6131000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44213.9375</v>
          </cell>
          <cell r="AQ547">
            <v>6487879.9375</v>
          </cell>
          <cell r="AR547">
            <v>12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530567</v>
          </cell>
          <cell r="AY547">
            <v>7018446.9375</v>
          </cell>
          <cell r="AZ547">
            <v>643755</v>
          </cell>
          <cell r="BA547">
            <v>44100</v>
          </cell>
          <cell r="BB547">
            <v>0</v>
          </cell>
          <cell r="BC547">
            <v>0</v>
          </cell>
          <cell r="BD547">
            <v>0</v>
          </cell>
          <cell r="BK547">
            <v>6330592</v>
          </cell>
          <cell r="BN547">
            <v>0</v>
          </cell>
          <cell r="BO547">
            <v>6941591.4375</v>
          </cell>
          <cell r="BP547">
            <v>-4702163.5625</v>
          </cell>
          <cell r="BQ547" t="str">
            <v>050040795811</v>
          </cell>
          <cell r="BR547" t="str">
            <v>Active</v>
          </cell>
          <cell r="BS547" t="str">
            <v>Female</v>
          </cell>
          <cell r="BT547" t="str">
            <v/>
          </cell>
          <cell r="BU547">
            <v>0</v>
          </cell>
          <cell r="BV547">
            <v>0</v>
          </cell>
          <cell r="BW547">
            <v>100000</v>
          </cell>
        </row>
        <row r="548">
          <cell r="C548" t="str">
            <v>C5719</v>
          </cell>
          <cell r="D548" t="str">
            <v>Bùi Thị Thảo</v>
          </cell>
          <cell r="E548">
            <v>41435</v>
          </cell>
          <cell r="F548" t="str">
            <v>P4 - FB2-3</v>
          </cell>
          <cell r="G548" t="str">
            <v>FACTORY D</v>
          </cell>
          <cell r="H548" t="str">
            <v>Bag team leader</v>
          </cell>
          <cell r="I548" t="str">
            <v/>
          </cell>
          <cell r="J548" t="str">
            <v/>
          </cell>
          <cell r="K548">
            <v>5931000</v>
          </cell>
          <cell r="L548">
            <v>700000</v>
          </cell>
          <cell r="M548">
            <v>0</v>
          </cell>
          <cell r="N548">
            <v>300000</v>
          </cell>
          <cell r="O548">
            <v>6931000</v>
          </cell>
          <cell r="P548">
            <v>23</v>
          </cell>
          <cell r="Q548">
            <v>6131269</v>
          </cell>
          <cell r="R548">
            <v>3</v>
          </cell>
          <cell r="S548">
            <v>799731</v>
          </cell>
          <cell r="T548">
            <v>0</v>
          </cell>
          <cell r="U548">
            <v>0</v>
          </cell>
          <cell r="V548">
            <v>266576.91304347827</v>
          </cell>
          <cell r="W548">
            <v>0</v>
          </cell>
          <cell r="X548">
            <v>0</v>
          </cell>
          <cell r="Y548">
            <v>6931000</v>
          </cell>
          <cell r="Z548">
            <v>0</v>
          </cell>
          <cell r="AA548">
            <v>0</v>
          </cell>
          <cell r="AB548">
            <v>200000</v>
          </cell>
          <cell r="AC548">
            <v>0</v>
          </cell>
          <cell r="AD548">
            <v>200000</v>
          </cell>
          <cell r="AE548">
            <v>500000</v>
          </cell>
          <cell r="AF548">
            <v>0</v>
          </cell>
          <cell r="AG548">
            <v>400000</v>
          </cell>
          <cell r="AH548">
            <v>452235</v>
          </cell>
          <cell r="AI548">
            <v>0</v>
          </cell>
          <cell r="AJ548">
            <v>0</v>
          </cell>
          <cell r="AK548">
            <v>6831000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49983.171195652176</v>
          </cell>
          <cell r="AQ548">
            <v>8533218.1711956523</v>
          </cell>
          <cell r="AR548">
            <v>12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599798</v>
          </cell>
          <cell r="AY548">
            <v>9133016.1711956523</v>
          </cell>
          <cell r="AZ548">
            <v>727755</v>
          </cell>
          <cell r="BA548">
            <v>44100</v>
          </cell>
          <cell r="BB548">
            <v>0</v>
          </cell>
          <cell r="BC548">
            <v>0</v>
          </cell>
          <cell r="BD548">
            <v>0</v>
          </cell>
          <cell r="BK548">
            <v>8361161</v>
          </cell>
          <cell r="BN548">
            <v>0</v>
          </cell>
          <cell r="BO548">
            <v>9033083.5407608692</v>
          </cell>
          <cell r="BP548">
            <v>-2694671.4592391308</v>
          </cell>
          <cell r="BQ548" t="str">
            <v>050032872392</v>
          </cell>
          <cell r="BR548" t="str">
            <v>Active</v>
          </cell>
          <cell r="BS548" t="str">
            <v>Female</v>
          </cell>
          <cell r="BT548" t="str">
            <v/>
          </cell>
          <cell r="BU548">
            <v>0</v>
          </cell>
          <cell r="BV548">
            <v>0</v>
          </cell>
          <cell r="BW548">
            <v>100000</v>
          </cell>
        </row>
        <row r="549">
          <cell r="C549" t="str">
            <v>C7300</v>
          </cell>
          <cell r="D549" t="str">
            <v>Đặng Phan Hồng Vân</v>
          </cell>
          <cell r="E549">
            <v>43223</v>
          </cell>
          <cell r="F549" t="str">
            <v>P4 - FB2-3</v>
          </cell>
          <cell r="G549" t="str">
            <v>FACTORY D</v>
          </cell>
          <cell r="H549" t="str">
            <v>Normal worker</v>
          </cell>
          <cell r="I549" t="str">
            <v/>
          </cell>
          <cell r="J549" t="str">
            <v/>
          </cell>
          <cell r="K549">
            <v>5931000</v>
          </cell>
          <cell r="L549">
            <v>0</v>
          </cell>
          <cell r="M549">
            <v>0</v>
          </cell>
          <cell r="N549">
            <v>0</v>
          </cell>
          <cell r="O549">
            <v>5931000</v>
          </cell>
          <cell r="P549">
            <v>24</v>
          </cell>
          <cell r="Q549">
            <v>5474769</v>
          </cell>
          <cell r="R549">
            <v>2</v>
          </cell>
          <cell r="S549">
            <v>456231</v>
          </cell>
          <cell r="T549">
            <v>0</v>
          </cell>
          <cell r="U549">
            <v>0</v>
          </cell>
          <cell r="V549">
            <v>228115.375</v>
          </cell>
          <cell r="W549">
            <v>0</v>
          </cell>
          <cell r="X549">
            <v>0</v>
          </cell>
          <cell r="Y549">
            <v>5931000</v>
          </cell>
          <cell r="Z549">
            <v>0</v>
          </cell>
          <cell r="AA549">
            <v>0</v>
          </cell>
          <cell r="AB549">
            <v>200000</v>
          </cell>
          <cell r="AC549">
            <v>0</v>
          </cell>
          <cell r="AD549">
            <v>200000</v>
          </cell>
          <cell r="AE549">
            <v>500000</v>
          </cell>
          <cell r="AF549">
            <v>0</v>
          </cell>
          <cell r="AG549">
            <v>400000</v>
          </cell>
          <cell r="AH549">
            <v>557943</v>
          </cell>
          <cell r="AI549">
            <v>0</v>
          </cell>
          <cell r="AJ549">
            <v>0</v>
          </cell>
          <cell r="AK549">
            <v>5931000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42771.6328125</v>
          </cell>
          <cell r="AQ549">
            <v>7631714.6328125</v>
          </cell>
          <cell r="AR549">
            <v>12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513260</v>
          </cell>
          <cell r="AY549">
            <v>8144974.6328125</v>
          </cell>
          <cell r="AZ549">
            <v>622755</v>
          </cell>
          <cell r="BA549">
            <v>44100</v>
          </cell>
          <cell r="BB549">
            <v>0</v>
          </cell>
          <cell r="BC549">
            <v>0</v>
          </cell>
          <cell r="BD549">
            <v>0</v>
          </cell>
          <cell r="BK549">
            <v>7478120</v>
          </cell>
          <cell r="BN549">
            <v>0</v>
          </cell>
          <cell r="BO549">
            <v>8073887.6953125</v>
          </cell>
          <cell r="BP549">
            <v>-3548867.3046875</v>
          </cell>
          <cell r="BQ549" t="str">
            <v>050082309559</v>
          </cell>
          <cell r="BR549" t="str">
            <v>Active</v>
          </cell>
          <cell r="BS549" t="str">
            <v>Female</v>
          </cell>
          <cell r="BT549" t="str">
            <v/>
          </cell>
          <cell r="BU549">
            <v>0</v>
          </cell>
          <cell r="BV549">
            <v>0</v>
          </cell>
          <cell r="BW549">
            <v>100000</v>
          </cell>
        </row>
        <row r="550">
          <cell r="C550" t="str">
            <v>C0730</v>
          </cell>
          <cell r="D550" t="str">
            <v>Nguyễn Thị Tý</v>
          </cell>
          <cell r="E550">
            <v>39704</v>
          </cell>
          <cell r="F550" t="str">
            <v>P4 - FB2-4</v>
          </cell>
          <cell r="G550" t="str">
            <v>FACTORY D</v>
          </cell>
          <cell r="H550" t="str">
            <v>Normal worker</v>
          </cell>
          <cell r="I550" t="str">
            <v/>
          </cell>
          <cell r="J550" t="str">
            <v/>
          </cell>
          <cell r="K550">
            <v>5931000</v>
          </cell>
          <cell r="L550">
            <v>0</v>
          </cell>
          <cell r="M550">
            <v>0</v>
          </cell>
          <cell r="N550">
            <v>0</v>
          </cell>
          <cell r="O550">
            <v>5931000</v>
          </cell>
          <cell r="P550">
            <v>24</v>
          </cell>
          <cell r="Q550">
            <v>5474769</v>
          </cell>
          <cell r="R550">
            <v>2</v>
          </cell>
          <cell r="S550">
            <v>456231</v>
          </cell>
          <cell r="T550">
            <v>0</v>
          </cell>
          <cell r="U550">
            <v>0</v>
          </cell>
          <cell r="V550">
            <v>228115.375</v>
          </cell>
          <cell r="W550">
            <v>0</v>
          </cell>
          <cell r="X550">
            <v>0</v>
          </cell>
          <cell r="Y550">
            <v>5931000</v>
          </cell>
          <cell r="Z550">
            <v>0</v>
          </cell>
          <cell r="AA550">
            <v>0</v>
          </cell>
          <cell r="AB550">
            <v>200000</v>
          </cell>
          <cell r="AC550">
            <v>0</v>
          </cell>
          <cell r="AD550">
            <v>200000</v>
          </cell>
          <cell r="AE550">
            <v>500000</v>
          </cell>
          <cell r="AF550">
            <v>0</v>
          </cell>
          <cell r="AG550">
            <v>400000</v>
          </cell>
          <cell r="AH550">
            <v>584053</v>
          </cell>
          <cell r="AI550">
            <v>0</v>
          </cell>
          <cell r="AJ550">
            <v>0</v>
          </cell>
          <cell r="AK550">
            <v>5931000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42771.6328125</v>
          </cell>
          <cell r="AQ550">
            <v>7657824.6328125</v>
          </cell>
          <cell r="AR550">
            <v>12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513260</v>
          </cell>
          <cell r="AY550">
            <v>8171084.6328125</v>
          </cell>
          <cell r="AZ550">
            <v>622755</v>
          </cell>
          <cell r="BA550">
            <v>44100</v>
          </cell>
          <cell r="BB550">
            <v>0</v>
          </cell>
          <cell r="BC550">
            <v>0</v>
          </cell>
          <cell r="BD550">
            <v>0</v>
          </cell>
          <cell r="BK550">
            <v>7504230</v>
          </cell>
          <cell r="BN550">
            <v>0</v>
          </cell>
          <cell r="BO550">
            <v>8099997.6953125</v>
          </cell>
          <cell r="BP550">
            <v>-3522757.3046875</v>
          </cell>
          <cell r="BQ550" t="str">
            <v>050040902217</v>
          </cell>
          <cell r="BR550" t="str">
            <v>Active</v>
          </cell>
          <cell r="BS550" t="str">
            <v>Female</v>
          </cell>
          <cell r="BT550" t="str">
            <v/>
          </cell>
          <cell r="BU550">
            <v>0</v>
          </cell>
          <cell r="BV550">
            <v>0</v>
          </cell>
          <cell r="BW550">
            <v>100000</v>
          </cell>
        </row>
        <row r="551">
          <cell r="C551" t="str">
            <v>C11713</v>
          </cell>
          <cell r="D551" t="str">
            <v>Trần Thị Sa</v>
          </cell>
          <cell r="E551">
            <v>43825</v>
          </cell>
          <cell r="F551" t="str">
            <v>P4 - FB2-4</v>
          </cell>
          <cell r="G551" t="str">
            <v>FACTORY D</v>
          </cell>
          <cell r="H551" t="str">
            <v>Normal worker</v>
          </cell>
          <cell r="I551" t="str">
            <v/>
          </cell>
          <cell r="J551" t="str">
            <v/>
          </cell>
          <cell r="K551">
            <v>5931000</v>
          </cell>
          <cell r="L551">
            <v>0</v>
          </cell>
          <cell r="M551">
            <v>0</v>
          </cell>
          <cell r="N551">
            <v>0</v>
          </cell>
          <cell r="O551">
            <v>5931000</v>
          </cell>
          <cell r="P551">
            <v>24</v>
          </cell>
          <cell r="Q551">
            <v>5474769</v>
          </cell>
          <cell r="R551">
            <v>2</v>
          </cell>
          <cell r="S551">
            <v>456231</v>
          </cell>
          <cell r="T551">
            <v>0</v>
          </cell>
          <cell r="U551">
            <v>0</v>
          </cell>
          <cell r="V551">
            <v>228115.375</v>
          </cell>
          <cell r="W551">
            <v>0</v>
          </cell>
          <cell r="X551">
            <v>0</v>
          </cell>
          <cell r="Y551">
            <v>5931000</v>
          </cell>
          <cell r="Z551">
            <v>0</v>
          </cell>
          <cell r="AA551">
            <v>0</v>
          </cell>
          <cell r="AB551">
            <v>200000</v>
          </cell>
          <cell r="AC551">
            <v>0</v>
          </cell>
          <cell r="AD551">
            <v>200000</v>
          </cell>
          <cell r="AE551">
            <v>500000</v>
          </cell>
          <cell r="AF551">
            <v>0</v>
          </cell>
          <cell r="AG551">
            <v>400000</v>
          </cell>
          <cell r="AH551">
            <v>589321</v>
          </cell>
          <cell r="AI551">
            <v>0</v>
          </cell>
          <cell r="AJ551">
            <v>0</v>
          </cell>
          <cell r="AK551">
            <v>5931000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42771.6328125</v>
          </cell>
          <cell r="AQ551">
            <v>7663092.6328125</v>
          </cell>
          <cell r="AR551">
            <v>12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513260</v>
          </cell>
          <cell r="AY551">
            <v>8176352.6328125</v>
          </cell>
          <cell r="AZ551">
            <v>622755</v>
          </cell>
          <cell r="BA551">
            <v>44100</v>
          </cell>
          <cell r="BB551">
            <v>0</v>
          </cell>
          <cell r="BC551">
            <v>0</v>
          </cell>
          <cell r="BD551">
            <v>0</v>
          </cell>
          <cell r="BK551">
            <v>7509498</v>
          </cell>
          <cell r="BN551">
            <v>0</v>
          </cell>
          <cell r="BO551">
            <v>8105265.6953125</v>
          </cell>
          <cell r="BP551">
            <v>-3517489.3046875</v>
          </cell>
          <cell r="BQ551" t="str">
            <v>050115373657</v>
          </cell>
          <cell r="BR551" t="str">
            <v>Active</v>
          </cell>
          <cell r="BS551" t="str">
            <v>Female</v>
          </cell>
          <cell r="BT551" t="str">
            <v/>
          </cell>
          <cell r="BU551">
            <v>0</v>
          </cell>
          <cell r="BV551">
            <v>0</v>
          </cell>
          <cell r="BW551">
            <v>100000</v>
          </cell>
        </row>
        <row r="552">
          <cell r="C552" t="str">
            <v>C12559</v>
          </cell>
          <cell r="D552" t="str">
            <v>Nguyễn Thị Thanh Nhàn</v>
          </cell>
          <cell r="E552">
            <v>44027</v>
          </cell>
          <cell r="F552" t="str">
            <v>P4 - FB2-4</v>
          </cell>
          <cell r="G552" t="str">
            <v>FACTORY D</v>
          </cell>
          <cell r="H552" t="str">
            <v>Normal worker</v>
          </cell>
          <cell r="I552" t="str">
            <v/>
          </cell>
          <cell r="J552" t="str">
            <v/>
          </cell>
          <cell r="K552">
            <v>5931000</v>
          </cell>
          <cell r="L552">
            <v>0</v>
          </cell>
          <cell r="M552">
            <v>0</v>
          </cell>
          <cell r="N552">
            <v>0</v>
          </cell>
          <cell r="O552">
            <v>5931000</v>
          </cell>
          <cell r="P552">
            <v>20</v>
          </cell>
          <cell r="Q552">
            <v>4562308</v>
          </cell>
          <cell r="R552">
            <v>3</v>
          </cell>
          <cell r="S552">
            <v>684346</v>
          </cell>
          <cell r="T552">
            <v>3</v>
          </cell>
          <cell r="U552">
            <v>684346</v>
          </cell>
          <cell r="V552">
            <v>228115.4</v>
          </cell>
          <cell r="W552">
            <v>0</v>
          </cell>
          <cell r="X552">
            <v>0</v>
          </cell>
          <cell r="Y552">
            <v>5246654</v>
          </cell>
          <cell r="Z552">
            <v>0</v>
          </cell>
          <cell r="AA552">
            <v>0</v>
          </cell>
          <cell r="AB552">
            <v>200000</v>
          </cell>
          <cell r="AC552">
            <v>0</v>
          </cell>
          <cell r="AD552">
            <v>200000</v>
          </cell>
          <cell r="AE552">
            <v>0</v>
          </cell>
          <cell r="AF552">
            <v>0</v>
          </cell>
          <cell r="AG552">
            <v>0</v>
          </cell>
          <cell r="AH552">
            <v>336580</v>
          </cell>
          <cell r="AI552">
            <v>0</v>
          </cell>
          <cell r="AJ552">
            <v>0</v>
          </cell>
          <cell r="AK552">
            <v>5931000</v>
          </cell>
          <cell r="AL552">
            <v>100000</v>
          </cell>
          <cell r="AM552">
            <v>0</v>
          </cell>
          <cell r="AN552">
            <v>0</v>
          </cell>
          <cell r="AO552">
            <v>0</v>
          </cell>
          <cell r="AP552">
            <v>42771.637499999997</v>
          </cell>
          <cell r="AQ552">
            <v>5926005.6375000002</v>
          </cell>
          <cell r="AR552">
            <v>8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342173</v>
          </cell>
          <cell r="AY552">
            <v>6268178.6375000002</v>
          </cell>
          <cell r="AZ552">
            <v>622755</v>
          </cell>
          <cell r="BA552">
            <v>44100</v>
          </cell>
          <cell r="BB552">
            <v>0</v>
          </cell>
          <cell r="BC552">
            <v>0</v>
          </cell>
          <cell r="BD552">
            <v>0</v>
          </cell>
          <cell r="BK552">
            <v>5601324</v>
          </cell>
          <cell r="BN552">
            <v>0</v>
          </cell>
          <cell r="BO552">
            <v>6254121.0375000006</v>
          </cell>
          <cell r="BP552">
            <v>-5368633.9624999994</v>
          </cell>
          <cell r="BQ552" t="str">
            <v>050124667639</v>
          </cell>
          <cell r="BR552" t="str">
            <v>Active</v>
          </cell>
          <cell r="BS552" t="str">
            <v>Female</v>
          </cell>
          <cell r="BT552" t="str">
            <v/>
          </cell>
          <cell r="BU552">
            <v>0</v>
          </cell>
          <cell r="BV552">
            <v>0</v>
          </cell>
          <cell r="BW552">
            <v>100000</v>
          </cell>
        </row>
        <row r="553">
          <cell r="C553" t="str">
            <v>C14354</v>
          </cell>
          <cell r="D553" t="str">
            <v>Lê Ngọc Lụa</v>
          </cell>
          <cell r="E553">
            <v>44364</v>
          </cell>
          <cell r="F553" t="str">
            <v>P4 - FB2-4</v>
          </cell>
          <cell r="G553" t="str">
            <v>FACTORY D</v>
          </cell>
          <cell r="H553" t="str">
            <v>Normal worker</v>
          </cell>
          <cell r="I553" t="str">
            <v/>
          </cell>
          <cell r="J553" t="str">
            <v/>
          </cell>
          <cell r="K553">
            <v>5931000</v>
          </cell>
          <cell r="L553">
            <v>0</v>
          </cell>
          <cell r="M553">
            <v>0</v>
          </cell>
          <cell r="N553">
            <v>0</v>
          </cell>
          <cell r="O553">
            <v>5931000</v>
          </cell>
          <cell r="P553">
            <v>23</v>
          </cell>
          <cell r="Q553">
            <v>5246654</v>
          </cell>
          <cell r="R553">
            <v>3</v>
          </cell>
          <cell r="S553">
            <v>684346</v>
          </cell>
          <cell r="T553">
            <v>0</v>
          </cell>
          <cell r="U553">
            <v>0</v>
          </cell>
          <cell r="V553">
            <v>228115.39130434784</v>
          </cell>
          <cell r="W553">
            <v>0</v>
          </cell>
          <cell r="X553">
            <v>0</v>
          </cell>
          <cell r="Y553">
            <v>5931000</v>
          </cell>
          <cell r="Z553">
            <v>0</v>
          </cell>
          <cell r="AA553">
            <v>0</v>
          </cell>
          <cell r="AB553">
            <v>200000</v>
          </cell>
          <cell r="AC553">
            <v>0</v>
          </cell>
          <cell r="AD553">
            <v>200000</v>
          </cell>
          <cell r="AE553">
            <v>500000</v>
          </cell>
          <cell r="AF553">
            <v>0</v>
          </cell>
          <cell r="AG553">
            <v>400000</v>
          </cell>
          <cell r="AH553">
            <v>577912</v>
          </cell>
          <cell r="AI553">
            <v>0</v>
          </cell>
          <cell r="AJ553">
            <v>0</v>
          </cell>
          <cell r="AK553">
            <v>5931000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42771.635869565216</v>
          </cell>
          <cell r="AQ553">
            <v>7651683.6358695654</v>
          </cell>
          <cell r="AR553">
            <v>12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513260</v>
          </cell>
          <cell r="AY553">
            <v>8164943.6358695654</v>
          </cell>
          <cell r="AZ553">
            <v>622755</v>
          </cell>
          <cell r="BA553">
            <v>44100</v>
          </cell>
          <cell r="BB553">
            <v>0</v>
          </cell>
          <cell r="BC553">
            <v>0</v>
          </cell>
          <cell r="BD553">
            <v>0</v>
          </cell>
          <cell r="BK553">
            <v>7498089</v>
          </cell>
          <cell r="BN553">
            <v>0</v>
          </cell>
          <cell r="BO553">
            <v>8093856.7228260869</v>
          </cell>
          <cell r="BP553">
            <v>-3528898.2771739131</v>
          </cell>
          <cell r="BQ553" t="str">
            <v>050117070041</v>
          </cell>
          <cell r="BR553" t="str">
            <v>Active</v>
          </cell>
          <cell r="BS553" t="str">
            <v>Female</v>
          </cell>
          <cell r="BT553" t="str">
            <v/>
          </cell>
          <cell r="BU553">
            <v>0</v>
          </cell>
          <cell r="BV553">
            <v>0</v>
          </cell>
          <cell r="BW553">
            <v>100000</v>
          </cell>
        </row>
        <row r="554">
          <cell r="C554" t="str">
            <v>C1451</v>
          </cell>
          <cell r="D554" t="str">
            <v>Viên Thị Ngọc</v>
          </cell>
          <cell r="E554">
            <v>39798</v>
          </cell>
          <cell r="F554" t="str">
            <v>P4 - FB2-4</v>
          </cell>
          <cell r="G554" t="str">
            <v>FACTORY D</v>
          </cell>
          <cell r="H554" t="str">
            <v>Bag team leader</v>
          </cell>
          <cell r="I554" t="str">
            <v/>
          </cell>
          <cell r="J554" t="str">
            <v/>
          </cell>
          <cell r="K554">
            <v>5931000</v>
          </cell>
          <cell r="L554">
            <v>2300000</v>
          </cell>
          <cell r="M554">
            <v>0</v>
          </cell>
          <cell r="N554">
            <v>700000</v>
          </cell>
          <cell r="O554">
            <v>8931000</v>
          </cell>
          <cell r="P554">
            <v>24</v>
          </cell>
          <cell r="Q554">
            <v>8244000</v>
          </cell>
          <cell r="R554">
            <v>2</v>
          </cell>
          <cell r="S554">
            <v>687000</v>
          </cell>
          <cell r="T554">
            <v>0</v>
          </cell>
          <cell r="U554">
            <v>0</v>
          </cell>
          <cell r="V554">
            <v>343500</v>
          </cell>
          <cell r="W554">
            <v>0</v>
          </cell>
          <cell r="X554">
            <v>0</v>
          </cell>
          <cell r="Y554">
            <v>8931000</v>
          </cell>
          <cell r="Z554">
            <v>0</v>
          </cell>
          <cell r="AA554">
            <v>0</v>
          </cell>
          <cell r="AB554">
            <v>200000</v>
          </cell>
          <cell r="AC554">
            <v>0</v>
          </cell>
          <cell r="AD554">
            <v>200000</v>
          </cell>
          <cell r="AE554">
            <v>500000</v>
          </cell>
          <cell r="AF554">
            <v>0</v>
          </cell>
          <cell r="AG554">
            <v>400000</v>
          </cell>
          <cell r="AH554">
            <v>470024</v>
          </cell>
          <cell r="AI554">
            <v>0</v>
          </cell>
          <cell r="AJ554">
            <v>0</v>
          </cell>
          <cell r="AK554">
            <v>8697667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64406.25</v>
          </cell>
          <cell r="AQ554">
            <v>10565430.25</v>
          </cell>
          <cell r="AR554">
            <v>12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772875</v>
          </cell>
          <cell r="AY554">
            <v>11338305.25</v>
          </cell>
          <cell r="AZ554">
            <v>937755</v>
          </cell>
          <cell r="BA554">
            <v>44100</v>
          </cell>
          <cell r="BB554">
            <v>0</v>
          </cell>
          <cell r="BC554">
            <v>0</v>
          </cell>
          <cell r="BD554">
            <v>0</v>
          </cell>
          <cell r="BK554">
            <v>10356450</v>
          </cell>
          <cell r="BN554">
            <v>0</v>
          </cell>
          <cell r="BO554">
            <v>11180680.25</v>
          </cell>
          <cell r="BP554">
            <v>-757074.75</v>
          </cell>
          <cell r="BQ554" t="str">
            <v>050040832316</v>
          </cell>
          <cell r="BR554" t="str">
            <v>Active</v>
          </cell>
          <cell r="BS554" t="str">
            <v>Female</v>
          </cell>
          <cell r="BT554" t="str">
            <v/>
          </cell>
          <cell r="BU554">
            <v>0</v>
          </cell>
          <cell r="BV554">
            <v>0</v>
          </cell>
          <cell r="BW554">
            <v>100000</v>
          </cell>
        </row>
        <row r="555">
          <cell r="C555" t="str">
            <v>C15035</v>
          </cell>
          <cell r="D555" t="str">
            <v>Ksor Buih</v>
          </cell>
          <cell r="E555">
            <v>44713</v>
          </cell>
          <cell r="F555" t="str">
            <v>P4 - FB2-4</v>
          </cell>
          <cell r="G555" t="str">
            <v>FACTORY D</v>
          </cell>
          <cell r="H555" t="str">
            <v>Normal worker</v>
          </cell>
          <cell r="I555" t="str">
            <v/>
          </cell>
          <cell r="J555" t="str">
            <v/>
          </cell>
          <cell r="K555">
            <v>5815000</v>
          </cell>
          <cell r="L555">
            <v>0</v>
          </cell>
          <cell r="M555">
            <v>0</v>
          </cell>
          <cell r="N555">
            <v>0</v>
          </cell>
          <cell r="O555">
            <v>5815000</v>
          </cell>
          <cell r="P555">
            <v>23</v>
          </cell>
          <cell r="Q555">
            <v>5144038</v>
          </cell>
          <cell r="R555">
            <v>3</v>
          </cell>
          <cell r="S555">
            <v>670962</v>
          </cell>
          <cell r="T555">
            <v>0</v>
          </cell>
          <cell r="U555">
            <v>0</v>
          </cell>
          <cell r="V555">
            <v>223653.82608695651</v>
          </cell>
          <cell r="W555">
            <v>0</v>
          </cell>
          <cell r="X555">
            <v>0</v>
          </cell>
          <cell r="Y555">
            <v>5815000</v>
          </cell>
          <cell r="Z555">
            <v>0</v>
          </cell>
          <cell r="AA555">
            <v>0</v>
          </cell>
          <cell r="AB555">
            <v>200000</v>
          </cell>
          <cell r="AC555">
            <v>0</v>
          </cell>
          <cell r="AD555">
            <v>200000</v>
          </cell>
          <cell r="AE555">
            <v>500000</v>
          </cell>
          <cell r="AF555">
            <v>0</v>
          </cell>
          <cell r="AG555">
            <v>400000</v>
          </cell>
          <cell r="AH555">
            <v>486849</v>
          </cell>
          <cell r="AI555">
            <v>0</v>
          </cell>
          <cell r="AJ555">
            <v>0</v>
          </cell>
          <cell r="AK555">
            <v>5815000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41935.092391304344</v>
          </cell>
          <cell r="AQ555">
            <v>7443784.0923913047</v>
          </cell>
          <cell r="AR555">
            <v>12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503221</v>
          </cell>
          <cell r="AY555">
            <v>7947005.0923913047</v>
          </cell>
          <cell r="AZ555">
            <v>610575</v>
          </cell>
          <cell r="BA555">
            <v>44100</v>
          </cell>
          <cell r="BB555">
            <v>0</v>
          </cell>
          <cell r="BC555">
            <v>0</v>
          </cell>
          <cell r="BD555">
            <v>0</v>
          </cell>
          <cell r="BK555">
            <v>7292330</v>
          </cell>
          <cell r="BN555">
            <v>0</v>
          </cell>
          <cell r="BO555">
            <v>7879264.8315217393</v>
          </cell>
          <cell r="BP555">
            <v>-3731310.1684782607</v>
          </cell>
          <cell r="BQ555" t="str">
            <v>050137313496</v>
          </cell>
          <cell r="BR555" t="str">
            <v>Active</v>
          </cell>
          <cell r="BS555" t="str">
            <v>Female</v>
          </cell>
          <cell r="BT555" t="str">
            <v/>
          </cell>
          <cell r="BU555">
            <v>0</v>
          </cell>
          <cell r="BV555">
            <v>0</v>
          </cell>
          <cell r="BW555">
            <v>100000</v>
          </cell>
        </row>
        <row r="556">
          <cell r="C556" t="str">
            <v>C15930</v>
          </cell>
          <cell r="D556" t="str">
            <v>Mai Thành Tài</v>
          </cell>
          <cell r="E556">
            <v>45428</v>
          </cell>
          <cell r="F556" t="str">
            <v>P4 - FB2-4</v>
          </cell>
          <cell r="G556" t="str">
            <v>FACTORY D</v>
          </cell>
          <cell r="H556" t="str">
            <v>Normal worker</v>
          </cell>
          <cell r="I556" t="str">
            <v/>
          </cell>
          <cell r="J556" t="str">
            <v/>
          </cell>
          <cell r="K556">
            <v>5274000</v>
          </cell>
          <cell r="L556">
            <v>0</v>
          </cell>
          <cell r="M556">
            <v>0</v>
          </cell>
          <cell r="N556">
            <v>0</v>
          </cell>
          <cell r="O556">
            <v>5274000</v>
          </cell>
          <cell r="P556">
            <v>24</v>
          </cell>
          <cell r="Q556">
            <v>4868308</v>
          </cell>
          <cell r="R556">
            <v>2</v>
          </cell>
          <cell r="S556">
            <v>405692</v>
          </cell>
          <cell r="T556">
            <v>0</v>
          </cell>
          <cell r="U556">
            <v>0</v>
          </cell>
          <cell r="V556">
            <v>202846.16666666666</v>
          </cell>
          <cell r="W556">
            <v>0</v>
          </cell>
          <cell r="X556">
            <v>0</v>
          </cell>
          <cell r="Y556">
            <v>5274000</v>
          </cell>
          <cell r="Z556">
            <v>0</v>
          </cell>
          <cell r="AA556">
            <v>0</v>
          </cell>
          <cell r="AB556">
            <v>200000</v>
          </cell>
          <cell r="AC556">
            <v>0</v>
          </cell>
          <cell r="AD556">
            <v>200000</v>
          </cell>
          <cell r="AE556">
            <v>500000</v>
          </cell>
          <cell r="AF556">
            <v>0</v>
          </cell>
          <cell r="AG556">
            <v>400000</v>
          </cell>
          <cell r="AH556">
            <v>587103</v>
          </cell>
          <cell r="AI556">
            <v>0</v>
          </cell>
          <cell r="AJ556">
            <v>0</v>
          </cell>
          <cell r="AK556">
            <v>5232167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6961103</v>
          </cell>
          <cell r="AR556">
            <v>12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456404</v>
          </cell>
          <cell r="AY556">
            <v>7417507</v>
          </cell>
          <cell r="AZ556">
            <v>553770</v>
          </cell>
          <cell r="BA556">
            <v>44100</v>
          </cell>
          <cell r="BB556">
            <v>0</v>
          </cell>
          <cell r="BC556">
            <v>0</v>
          </cell>
          <cell r="BD556">
            <v>0</v>
          </cell>
          <cell r="BK556">
            <v>6819637</v>
          </cell>
          <cell r="BN556">
            <v>0</v>
          </cell>
          <cell r="BO556">
            <v>7365372.25</v>
          </cell>
          <cell r="BP556">
            <v>-4188397.75</v>
          </cell>
          <cell r="BQ556" t="str">
            <v>050121173856</v>
          </cell>
          <cell r="BR556" t="str">
            <v>Active</v>
          </cell>
          <cell r="BS556" t="str">
            <v>Male</v>
          </cell>
          <cell r="BT556" t="str">
            <v/>
          </cell>
          <cell r="BU556">
            <v>0</v>
          </cell>
          <cell r="BV556">
            <v>0</v>
          </cell>
          <cell r="BW556">
            <v>100000</v>
          </cell>
        </row>
        <row r="557">
          <cell r="C557" t="str">
            <v>C15931</v>
          </cell>
          <cell r="D557" t="str">
            <v>Trần Văn Long</v>
          </cell>
          <cell r="E557">
            <v>45428</v>
          </cell>
          <cell r="F557" t="str">
            <v>P4 - FB2-4</v>
          </cell>
          <cell r="G557" t="str">
            <v>FACTORY D</v>
          </cell>
          <cell r="H557" t="str">
            <v>Normal worker</v>
          </cell>
          <cell r="I557" t="str">
            <v/>
          </cell>
          <cell r="J557" t="str">
            <v/>
          </cell>
          <cell r="K557">
            <v>5274000</v>
          </cell>
          <cell r="L557">
            <v>0</v>
          </cell>
          <cell r="M557">
            <v>0</v>
          </cell>
          <cell r="N557">
            <v>0</v>
          </cell>
          <cell r="O557">
            <v>5274000</v>
          </cell>
          <cell r="P557">
            <v>24</v>
          </cell>
          <cell r="Q557">
            <v>4868308</v>
          </cell>
          <cell r="R557">
            <v>2</v>
          </cell>
          <cell r="S557">
            <v>405692</v>
          </cell>
          <cell r="T557">
            <v>0</v>
          </cell>
          <cell r="U557">
            <v>0</v>
          </cell>
          <cell r="V557">
            <v>202846.16666666666</v>
          </cell>
          <cell r="W557">
            <v>0</v>
          </cell>
          <cell r="X557">
            <v>0</v>
          </cell>
          <cell r="Y557">
            <v>5274000</v>
          </cell>
          <cell r="Z557">
            <v>0</v>
          </cell>
          <cell r="AA557">
            <v>0</v>
          </cell>
          <cell r="AB557">
            <v>200000</v>
          </cell>
          <cell r="AC557">
            <v>0</v>
          </cell>
          <cell r="AD557">
            <v>200000</v>
          </cell>
          <cell r="AE557">
            <v>500000</v>
          </cell>
          <cell r="AF557">
            <v>0</v>
          </cell>
          <cell r="AG557">
            <v>400000</v>
          </cell>
          <cell r="AH557">
            <v>589321</v>
          </cell>
          <cell r="AI557">
            <v>0</v>
          </cell>
          <cell r="AJ557">
            <v>0</v>
          </cell>
          <cell r="AK557">
            <v>5232167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6963321</v>
          </cell>
          <cell r="AR557">
            <v>12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456404</v>
          </cell>
          <cell r="AY557">
            <v>7419725</v>
          </cell>
          <cell r="AZ557">
            <v>553770</v>
          </cell>
          <cell r="BA557">
            <v>44100</v>
          </cell>
          <cell r="BB557">
            <v>0</v>
          </cell>
          <cell r="BC557">
            <v>0</v>
          </cell>
          <cell r="BD557">
            <v>0</v>
          </cell>
          <cell r="BK557">
            <v>6821855</v>
          </cell>
          <cell r="BN557">
            <v>0</v>
          </cell>
          <cell r="BO557">
            <v>7367590.25</v>
          </cell>
          <cell r="BP557">
            <v>-4186179.75</v>
          </cell>
          <cell r="BQ557" t="str">
            <v>050153175877</v>
          </cell>
          <cell r="BR557" t="str">
            <v>Active</v>
          </cell>
          <cell r="BS557" t="str">
            <v>Male</v>
          </cell>
          <cell r="BT557" t="str">
            <v/>
          </cell>
          <cell r="BU557">
            <v>0</v>
          </cell>
          <cell r="BV557">
            <v>0</v>
          </cell>
          <cell r="BW557">
            <v>100000</v>
          </cell>
        </row>
        <row r="558">
          <cell r="C558" t="str">
            <v>C16542</v>
          </cell>
          <cell r="D558" t="str">
            <v>Tô Thị Cúc Mai</v>
          </cell>
          <cell r="E558">
            <v>45736</v>
          </cell>
          <cell r="F558" t="str">
            <v>P4 - FB2-4</v>
          </cell>
          <cell r="G558" t="str">
            <v>FACTORY D</v>
          </cell>
          <cell r="H558" t="str">
            <v>Normal worker</v>
          </cell>
          <cell r="I558" t="str">
            <v/>
          </cell>
          <cell r="J558" t="str">
            <v/>
          </cell>
          <cell r="K558">
            <v>4694000</v>
          </cell>
          <cell r="L558">
            <v>0</v>
          </cell>
          <cell r="M558">
            <v>0</v>
          </cell>
          <cell r="N558">
            <v>0</v>
          </cell>
          <cell r="O558">
            <v>4694000</v>
          </cell>
          <cell r="P558">
            <v>23</v>
          </cell>
          <cell r="Q558">
            <v>4152385</v>
          </cell>
          <cell r="R558">
            <v>2</v>
          </cell>
          <cell r="S558">
            <v>361077</v>
          </cell>
          <cell r="T558">
            <v>1</v>
          </cell>
          <cell r="U558">
            <v>180538</v>
          </cell>
          <cell r="V558">
            <v>180538.47826086957</v>
          </cell>
          <cell r="W558">
            <v>0</v>
          </cell>
          <cell r="X558">
            <v>0</v>
          </cell>
          <cell r="Y558">
            <v>4513462</v>
          </cell>
          <cell r="Z558">
            <v>0</v>
          </cell>
          <cell r="AA558">
            <v>0</v>
          </cell>
          <cell r="AB558">
            <v>200000</v>
          </cell>
          <cell r="AC558">
            <v>0</v>
          </cell>
          <cell r="AD558">
            <v>200000</v>
          </cell>
          <cell r="AE558">
            <v>0</v>
          </cell>
          <cell r="AF558">
            <v>0</v>
          </cell>
          <cell r="AG558">
            <v>150000</v>
          </cell>
          <cell r="AH558">
            <v>65161</v>
          </cell>
          <cell r="AI558">
            <v>0</v>
          </cell>
          <cell r="AJ558">
            <v>0</v>
          </cell>
          <cell r="AK558">
            <v>4694000</v>
          </cell>
          <cell r="AL558">
            <v>0</v>
          </cell>
          <cell r="AM558">
            <v>113883</v>
          </cell>
          <cell r="AN558">
            <v>0</v>
          </cell>
          <cell r="AO558">
            <v>0</v>
          </cell>
          <cell r="AP558">
            <v>33850.96467391304</v>
          </cell>
          <cell r="AQ558">
            <v>5076356.9646739131</v>
          </cell>
          <cell r="AR558">
            <v>12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406212</v>
          </cell>
          <cell r="AY558">
            <v>5482568.9646739131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K558">
            <v>5482569</v>
          </cell>
          <cell r="BN558">
            <v>0</v>
          </cell>
          <cell r="BO558">
            <v>5647164.6820652178</v>
          </cell>
          <cell r="BP558">
            <v>-5352835.3179347822</v>
          </cell>
          <cell r="BQ558" t="str">
            <v>050202022005</v>
          </cell>
          <cell r="BR558" t="str">
            <v>Active</v>
          </cell>
          <cell r="BS558" t="str">
            <v>Female</v>
          </cell>
          <cell r="BT558" t="str">
            <v/>
          </cell>
          <cell r="BU558">
            <v>0</v>
          </cell>
          <cell r="BV558">
            <v>0</v>
          </cell>
          <cell r="BW558">
            <v>300000</v>
          </cell>
        </row>
        <row r="559">
          <cell r="C559" t="str">
            <v>C16543</v>
          </cell>
          <cell r="D559" t="str">
            <v>Đỗ Hoài Hận</v>
          </cell>
          <cell r="E559">
            <v>45736</v>
          </cell>
          <cell r="F559" t="str">
            <v>P4 - FB2-4</v>
          </cell>
          <cell r="G559" t="str">
            <v>FACTORY D</v>
          </cell>
          <cell r="H559" t="str">
            <v>Normal worker</v>
          </cell>
          <cell r="I559" t="str">
            <v/>
          </cell>
          <cell r="J559" t="str">
            <v/>
          </cell>
          <cell r="K559">
            <v>4694000</v>
          </cell>
          <cell r="L559">
            <v>0</v>
          </cell>
          <cell r="M559">
            <v>0</v>
          </cell>
          <cell r="N559">
            <v>0</v>
          </cell>
          <cell r="O559">
            <v>4694000</v>
          </cell>
          <cell r="P559">
            <v>23</v>
          </cell>
          <cell r="Q559">
            <v>4152385</v>
          </cell>
          <cell r="R559">
            <v>3</v>
          </cell>
          <cell r="S559">
            <v>541615</v>
          </cell>
          <cell r="T559">
            <v>0</v>
          </cell>
          <cell r="U559">
            <v>0</v>
          </cell>
          <cell r="V559">
            <v>180538.47826086957</v>
          </cell>
          <cell r="W559">
            <v>0</v>
          </cell>
          <cell r="X559">
            <v>0</v>
          </cell>
          <cell r="Y559">
            <v>4694000</v>
          </cell>
          <cell r="Z559">
            <v>0</v>
          </cell>
          <cell r="AA559">
            <v>0</v>
          </cell>
          <cell r="AB559">
            <v>200000</v>
          </cell>
          <cell r="AC559">
            <v>0</v>
          </cell>
          <cell r="AD559">
            <v>200000</v>
          </cell>
          <cell r="AE559">
            <v>500000</v>
          </cell>
          <cell r="AF559">
            <v>0</v>
          </cell>
          <cell r="AG559">
            <v>400000</v>
          </cell>
          <cell r="AH559">
            <v>185238</v>
          </cell>
          <cell r="AI559">
            <v>0</v>
          </cell>
          <cell r="AJ559">
            <v>0</v>
          </cell>
          <cell r="AK559">
            <v>4694000</v>
          </cell>
          <cell r="AL559">
            <v>0</v>
          </cell>
          <cell r="AM559">
            <v>113884</v>
          </cell>
          <cell r="AN559">
            <v>0</v>
          </cell>
          <cell r="AO559">
            <v>0</v>
          </cell>
          <cell r="AP559">
            <v>0</v>
          </cell>
          <cell r="AQ559">
            <v>6093122</v>
          </cell>
          <cell r="AR559">
            <v>12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406212</v>
          </cell>
          <cell r="AY559">
            <v>6499334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K559">
            <v>6499334</v>
          </cell>
          <cell r="BN559">
            <v>0</v>
          </cell>
          <cell r="BO559">
            <v>6663929.7173913047</v>
          </cell>
          <cell r="BP559">
            <v>-4336070.2826086953</v>
          </cell>
          <cell r="BQ559" t="str">
            <v>056409022006</v>
          </cell>
          <cell r="BR559" t="str">
            <v>Active</v>
          </cell>
          <cell r="BS559" t="str">
            <v>Male</v>
          </cell>
          <cell r="BT559" t="str">
            <v/>
          </cell>
          <cell r="BU559">
            <v>0</v>
          </cell>
          <cell r="BV559">
            <v>0</v>
          </cell>
          <cell r="BW559">
            <v>300000</v>
          </cell>
        </row>
        <row r="560">
          <cell r="C560" t="str">
            <v>C16629</v>
          </cell>
          <cell r="D560" t="str">
            <v>Mạc Thị Hòa</v>
          </cell>
          <cell r="E560">
            <v>45771</v>
          </cell>
          <cell r="F560" t="str">
            <v>P4 - FB2-4</v>
          </cell>
          <cell r="G560" t="str">
            <v>FACTORY D</v>
          </cell>
          <cell r="H560" t="str">
            <v>New worker</v>
          </cell>
          <cell r="I560" t="str">
            <v/>
          </cell>
          <cell r="J560" t="str">
            <v/>
          </cell>
          <cell r="K560">
            <v>4694000</v>
          </cell>
          <cell r="L560">
            <v>0</v>
          </cell>
          <cell r="M560">
            <v>0</v>
          </cell>
          <cell r="N560">
            <v>0</v>
          </cell>
          <cell r="O560">
            <v>4694000</v>
          </cell>
          <cell r="P560">
            <v>5</v>
          </cell>
          <cell r="Q560">
            <v>902692</v>
          </cell>
          <cell r="R560">
            <v>1</v>
          </cell>
          <cell r="S560">
            <v>180538</v>
          </cell>
          <cell r="T560">
            <v>20</v>
          </cell>
          <cell r="U560">
            <v>3610769</v>
          </cell>
          <cell r="V560">
            <v>180538.4</v>
          </cell>
          <cell r="W560">
            <v>0</v>
          </cell>
          <cell r="X560">
            <v>0</v>
          </cell>
          <cell r="Y560">
            <v>1083230</v>
          </cell>
          <cell r="Z560">
            <v>0</v>
          </cell>
          <cell r="AA560">
            <v>0</v>
          </cell>
          <cell r="AB560">
            <v>46000</v>
          </cell>
          <cell r="AC560">
            <v>0</v>
          </cell>
          <cell r="AD560">
            <v>46000</v>
          </cell>
          <cell r="AE560">
            <v>115000</v>
          </cell>
          <cell r="AF560">
            <v>0</v>
          </cell>
          <cell r="AG560">
            <v>35000</v>
          </cell>
          <cell r="AH560">
            <v>0</v>
          </cell>
          <cell r="AI560">
            <v>0</v>
          </cell>
          <cell r="AJ560">
            <v>0</v>
          </cell>
          <cell r="AK560">
            <v>4694000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1279230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1279230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K560">
            <v>1279230</v>
          </cell>
          <cell r="BN560">
            <v>0</v>
          </cell>
          <cell r="BO560">
            <v>1379230</v>
          </cell>
          <cell r="BP560">
            <v>-9620770</v>
          </cell>
          <cell r="BQ560" t="str">
            <v>0</v>
          </cell>
          <cell r="BR560" t="str">
            <v>Active</v>
          </cell>
          <cell r="BS560" t="str">
            <v>Female</v>
          </cell>
          <cell r="BT560" t="str">
            <v/>
          </cell>
          <cell r="BU560">
            <v>0</v>
          </cell>
          <cell r="BV560">
            <v>0</v>
          </cell>
          <cell r="BW560">
            <v>100000</v>
          </cell>
        </row>
        <row r="561">
          <cell r="C561" t="str">
            <v>C4213</v>
          </cell>
          <cell r="D561" t="str">
            <v>Thị Liên</v>
          </cell>
          <cell r="E561">
            <v>40835</v>
          </cell>
          <cell r="F561" t="str">
            <v>P4 - FB2-4</v>
          </cell>
          <cell r="G561" t="str">
            <v>FACTORY D</v>
          </cell>
          <cell r="H561" t="str">
            <v>Normal worker</v>
          </cell>
          <cell r="I561" t="str">
            <v/>
          </cell>
          <cell r="J561" t="str">
            <v/>
          </cell>
          <cell r="K561">
            <v>5931000</v>
          </cell>
          <cell r="L561">
            <v>0</v>
          </cell>
          <cell r="M561">
            <v>0</v>
          </cell>
          <cell r="N561">
            <v>0</v>
          </cell>
          <cell r="O561">
            <v>5931000</v>
          </cell>
          <cell r="P561">
            <v>24</v>
          </cell>
          <cell r="Q561">
            <v>5474769</v>
          </cell>
          <cell r="R561">
            <v>2</v>
          </cell>
          <cell r="S561">
            <v>456231</v>
          </cell>
          <cell r="T561">
            <v>0</v>
          </cell>
          <cell r="U561">
            <v>0</v>
          </cell>
          <cell r="V561">
            <v>228115.375</v>
          </cell>
          <cell r="W561">
            <v>0</v>
          </cell>
          <cell r="X561">
            <v>0</v>
          </cell>
          <cell r="Y561">
            <v>5931000</v>
          </cell>
          <cell r="Z561">
            <v>0</v>
          </cell>
          <cell r="AA561">
            <v>0</v>
          </cell>
          <cell r="AB561">
            <v>200000</v>
          </cell>
          <cell r="AC561">
            <v>0</v>
          </cell>
          <cell r="AD561">
            <v>200000</v>
          </cell>
          <cell r="AE561">
            <v>500000</v>
          </cell>
          <cell r="AF561">
            <v>0</v>
          </cell>
          <cell r="AG561">
            <v>400000</v>
          </cell>
          <cell r="AH561">
            <v>535571</v>
          </cell>
          <cell r="AI561">
            <v>0</v>
          </cell>
          <cell r="AJ561">
            <v>0</v>
          </cell>
          <cell r="AK561">
            <v>5931000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42771.6328125</v>
          </cell>
          <cell r="AQ561">
            <v>7609342.6328125</v>
          </cell>
          <cell r="AR561">
            <v>12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513260</v>
          </cell>
          <cell r="AY561">
            <v>8122602.6328125</v>
          </cell>
          <cell r="AZ561">
            <v>622755</v>
          </cell>
          <cell r="BA561">
            <v>44100</v>
          </cell>
          <cell r="BB561">
            <v>0</v>
          </cell>
          <cell r="BC561">
            <v>0</v>
          </cell>
          <cell r="BD561">
            <v>0</v>
          </cell>
          <cell r="BK561">
            <v>7455748</v>
          </cell>
          <cell r="BN561">
            <v>0</v>
          </cell>
          <cell r="BO561">
            <v>8051515.6953125</v>
          </cell>
          <cell r="BP561">
            <v>-3571239.3046875</v>
          </cell>
          <cell r="BQ561" t="str">
            <v>050040845418</v>
          </cell>
          <cell r="BR561" t="str">
            <v>Active</v>
          </cell>
          <cell r="BS561" t="str">
            <v>Female</v>
          </cell>
          <cell r="BT561" t="str">
            <v/>
          </cell>
          <cell r="BU561">
            <v>0</v>
          </cell>
          <cell r="BV561">
            <v>0</v>
          </cell>
          <cell r="BW561">
            <v>100000</v>
          </cell>
        </row>
        <row r="562">
          <cell r="C562" t="str">
            <v>C5326</v>
          </cell>
          <cell r="D562" t="str">
            <v>Lê Thị Đào</v>
          </cell>
          <cell r="E562">
            <v>41334</v>
          </cell>
          <cell r="F562" t="str">
            <v>P4 - FB2-4</v>
          </cell>
          <cell r="G562" t="str">
            <v>FACTORY D</v>
          </cell>
          <cell r="H562" t="str">
            <v>Normal worker</v>
          </cell>
          <cell r="I562" t="str">
            <v/>
          </cell>
          <cell r="J562" t="str">
            <v/>
          </cell>
          <cell r="K562">
            <v>5931000</v>
          </cell>
          <cell r="L562">
            <v>0</v>
          </cell>
          <cell r="M562">
            <v>0</v>
          </cell>
          <cell r="N562">
            <v>0</v>
          </cell>
          <cell r="O562">
            <v>5931000</v>
          </cell>
          <cell r="P562">
            <v>23</v>
          </cell>
          <cell r="Q562">
            <v>5246654</v>
          </cell>
          <cell r="R562">
            <v>3</v>
          </cell>
          <cell r="S562">
            <v>684346</v>
          </cell>
          <cell r="T562">
            <v>0</v>
          </cell>
          <cell r="U562">
            <v>0</v>
          </cell>
          <cell r="V562">
            <v>228115.39130434784</v>
          </cell>
          <cell r="W562">
            <v>0</v>
          </cell>
          <cell r="X562">
            <v>0</v>
          </cell>
          <cell r="Y562">
            <v>5931000</v>
          </cell>
          <cell r="Z562">
            <v>0</v>
          </cell>
          <cell r="AA562">
            <v>0</v>
          </cell>
          <cell r="AB562">
            <v>200000</v>
          </cell>
          <cell r="AC562">
            <v>0</v>
          </cell>
          <cell r="AD562">
            <v>200000</v>
          </cell>
          <cell r="AE562">
            <v>500000</v>
          </cell>
          <cell r="AF562">
            <v>0</v>
          </cell>
          <cell r="AG562">
            <v>400000</v>
          </cell>
          <cell r="AH562">
            <v>564405</v>
          </cell>
          <cell r="AI562">
            <v>0</v>
          </cell>
          <cell r="AJ562">
            <v>0</v>
          </cell>
          <cell r="AK562">
            <v>5931000</v>
          </cell>
          <cell r="AL562">
            <v>100000</v>
          </cell>
          <cell r="AM562">
            <v>0</v>
          </cell>
          <cell r="AN562">
            <v>0</v>
          </cell>
          <cell r="AO562">
            <v>0</v>
          </cell>
          <cell r="AP562">
            <v>42771.635869565216</v>
          </cell>
          <cell r="AQ562">
            <v>7738176.6358695654</v>
          </cell>
          <cell r="AR562">
            <v>12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513260</v>
          </cell>
          <cell r="AY562">
            <v>8251436.6358695654</v>
          </cell>
          <cell r="AZ562">
            <v>622755</v>
          </cell>
          <cell r="BA562">
            <v>44100</v>
          </cell>
          <cell r="BB562">
            <v>0</v>
          </cell>
          <cell r="BC562">
            <v>0</v>
          </cell>
          <cell r="BD562">
            <v>0</v>
          </cell>
          <cell r="BK562">
            <v>7584582</v>
          </cell>
          <cell r="BN562">
            <v>0</v>
          </cell>
          <cell r="BO562">
            <v>8180349.7228260869</v>
          </cell>
          <cell r="BP562">
            <v>-3442405.2771739131</v>
          </cell>
          <cell r="BQ562" t="str">
            <v>050040934593</v>
          </cell>
          <cell r="BR562" t="str">
            <v>Active</v>
          </cell>
          <cell r="BS562" t="str">
            <v>Female</v>
          </cell>
          <cell r="BT562" t="str">
            <v/>
          </cell>
          <cell r="BU562">
            <v>0</v>
          </cell>
          <cell r="BV562">
            <v>0</v>
          </cell>
          <cell r="BW562">
            <v>100000</v>
          </cell>
        </row>
        <row r="563">
          <cell r="C563" t="str">
            <v>C6879</v>
          </cell>
          <cell r="D563" t="str">
            <v>Phan Thị Bích</v>
          </cell>
          <cell r="E563">
            <v>42790</v>
          </cell>
          <cell r="F563" t="str">
            <v>P4 - FB2-4</v>
          </cell>
          <cell r="G563" t="str">
            <v>FACTORY D</v>
          </cell>
          <cell r="H563" t="str">
            <v>Normal worker</v>
          </cell>
          <cell r="I563" t="str">
            <v/>
          </cell>
          <cell r="J563" t="str">
            <v/>
          </cell>
          <cell r="K563">
            <v>5931000</v>
          </cell>
          <cell r="L563">
            <v>0</v>
          </cell>
          <cell r="M563">
            <v>0</v>
          </cell>
          <cell r="N563">
            <v>0</v>
          </cell>
          <cell r="O563">
            <v>5931000</v>
          </cell>
          <cell r="P563">
            <v>24</v>
          </cell>
          <cell r="Q563">
            <v>5474769</v>
          </cell>
          <cell r="R563">
            <v>2</v>
          </cell>
          <cell r="S563">
            <v>456231</v>
          </cell>
          <cell r="T563">
            <v>0</v>
          </cell>
          <cell r="U563">
            <v>0</v>
          </cell>
          <cell r="V563">
            <v>228115.375</v>
          </cell>
          <cell r="W563">
            <v>0</v>
          </cell>
          <cell r="X563">
            <v>0</v>
          </cell>
          <cell r="Y563">
            <v>5931000</v>
          </cell>
          <cell r="Z563">
            <v>0</v>
          </cell>
          <cell r="AA563">
            <v>0</v>
          </cell>
          <cell r="AB563">
            <v>200000</v>
          </cell>
          <cell r="AC563">
            <v>0</v>
          </cell>
          <cell r="AD563">
            <v>200000</v>
          </cell>
          <cell r="AE563">
            <v>500000</v>
          </cell>
          <cell r="AF563">
            <v>0</v>
          </cell>
          <cell r="AG563">
            <v>400000</v>
          </cell>
          <cell r="AH563">
            <v>476646</v>
          </cell>
          <cell r="AI563">
            <v>0</v>
          </cell>
          <cell r="AJ563">
            <v>0</v>
          </cell>
          <cell r="AK563">
            <v>5931000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42771.6328125</v>
          </cell>
          <cell r="AQ563">
            <v>7550417.6328125</v>
          </cell>
          <cell r="AR563">
            <v>12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513260</v>
          </cell>
          <cell r="AY563">
            <v>8063677.6328125</v>
          </cell>
          <cell r="AZ563">
            <v>622755</v>
          </cell>
          <cell r="BA563">
            <v>44100</v>
          </cell>
          <cell r="BB563">
            <v>0</v>
          </cell>
          <cell r="BC563">
            <v>0</v>
          </cell>
          <cell r="BD563">
            <v>0</v>
          </cell>
          <cell r="BK563">
            <v>7396823</v>
          </cell>
          <cell r="BN563">
            <v>0</v>
          </cell>
          <cell r="BO563">
            <v>7992590.6953125</v>
          </cell>
          <cell r="BP563">
            <v>-3630164.3046875</v>
          </cell>
          <cell r="BQ563" t="str">
            <v>050079012121</v>
          </cell>
          <cell r="BR563" t="str">
            <v>Active</v>
          </cell>
          <cell r="BS563" t="str">
            <v>Female</v>
          </cell>
          <cell r="BT563" t="str">
            <v/>
          </cell>
          <cell r="BU563">
            <v>0</v>
          </cell>
          <cell r="BV563">
            <v>0</v>
          </cell>
          <cell r="BW563">
            <v>100000</v>
          </cell>
        </row>
        <row r="564">
          <cell r="C564" t="str">
            <v>C7197</v>
          </cell>
          <cell r="D564" t="str">
            <v>Thị Thu</v>
          </cell>
          <cell r="E564">
            <v>43172</v>
          </cell>
          <cell r="F564" t="str">
            <v>P4 - FB2-4</v>
          </cell>
          <cell r="G564" t="str">
            <v>FACTORY D</v>
          </cell>
          <cell r="H564" t="str">
            <v>Normal worker</v>
          </cell>
          <cell r="I564" t="str">
            <v/>
          </cell>
          <cell r="J564" t="str">
            <v/>
          </cell>
          <cell r="K564">
            <v>5931000</v>
          </cell>
          <cell r="L564">
            <v>0</v>
          </cell>
          <cell r="M564">
            <v>0</v>
          </cell>
          <cell r="N564">
            <v>0</v>
          </cell>
          <cell r="O564">
            <v>5931000</v>
          </cell>
          <cell r="P564">
            <v>24</v>
          </cell>
          <cell r="Q564">
            <v>5474769</v>
          </cell>
          <cell r="R564">
            <v>2</v>
          </cell>
          <cell r="S564">
            <v>456231</v>
          </cell>
          <cell r="T564">
            <v>0</v>
          </cell>
          <cell r="U564">
            <v>0</v>
          </cell>
          <cell r="V564">
            <v>228115.375</v>
          </cell>
          <cell r="W564">
            <v>0</v>
          </cell>
          <cell r="X564">
            <v>0</v>
          </cell>
          <cell r="Y564">
            <v>5931000</v>
          </cell>
          <cell r="Z564">
            <v>0</v>
          </cell>
          <cell r="AA564">
            <v>0</v>
          </cell>
          <cell r="AB564">
            <v>200000</v>
          </cell>
          <cell r="AC564">
            <v>0</v>
          </cell>
          <cell r="AD564">
            <v>200000</v>
          </cell>
          <cell r="AE564">
            <v>500000</v>
          </cell>
          <cell r="AF564">
            <v>0</v>
          </cell>
          <cell r="AG564">
            <v>400000</v>
          </cell>
          <cell r="AH564">
            <v>602971</v>
          </cell>
          <cell r="AI564">
            <v>0</v>
          </cell>
          <cell r="AJ564">
            <v>0</v>
          </cell>
          <cell r="AK564">
            <v>5931000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42771.6328125</v>
          </cell>
          <cell r="AQ564">
            <v>7676742.6328125</v>
          </cell>
          <cell r="AR564">
            <v>12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513260</v>
          </cell>
          <cell r="AY564">
            <v>8190002.6328125</v>
          </cell>
          <cell r="AZ564">
            <v>622755</v>
          </cell>
          <cell r="BA564">
            <v>44100</v>
          </cell>
          <cell r="BB564">
            <v>0</v>
          </cell>
          <cell r="BC564">
            <v>0</v>
          </cell>
          <cell r="BD564">
            <v>0</v>
          </cell>
          <cell r="BK564">
            <v>7523148</v>
          </cell>
          <cell r="BN564">
            <v>0</v>
          </cell>
          <cell r="BO564">
            <v>8118915.6953125</v>
          </cell>
          <cell r="BP564">
            <v>-3503839.3046875</v>
          </cell>
          <cell r="BQ564" t="str">
            <v>050087243076</v>
          </cell>
          <cell r="BR564" t="str">
            <v>Active</v>
          </cell>
          <cell r="BS564" t="str">
            <v>Female</v>
          </cell>
          <cell r="BT564" t="str">
            <v/>
          </cell>
          <cell r="BU564">
            <v>0</v>
          </cell>
          <cell r="BV564">
            <v>0</v>
          </cell>
          <cell r="BW564">
            <v>100000</v>
          </cell>
        </row>
        <row r="565">
          <cell r="C565" t="str">
            <v>C7288</v>
          </cell>
          <cell r="D565" t="str">
            <v>Hồ Thị Bông</v>
          </cell>
          <cell r="E565">
            <v>43210</v>
          </cell>
          <cell r="F565" t="str">
            <v>P4 - FB2-4</v>
          </cell>
          <cell r="G565" t="str">
            <v>FACTORY D</v>
          </cell>
          <cell r="H565" t="str">
            <v>Normal worker</v>
          </cell>
          <cell r="I565" t="str">
            <v/>
          </cell>
          <cell r="J565" t="str">
            <v/>
          </cell>
          <cell r="K565">
            <v>5931000</v>
          </cell>
          <cell r="L565">
            <v>0</v>
          </cell>
          <cell r="M565">
            <v>0</v>
          </cell>
          <cell r="N565">
            <v>0</v>
          </cell>
          <cell r="O565">
            <v>5931000</v>
          </cell>
          <cell r="P565">
            <v>22</v>
          </cell>
          <cell r="Q565">
            <v>5018538</v>
          </cell>
          <cell r="R565">
            <v>2</v>
          </cell>
          <cell r="S565">
            <v>456231</v>
          </cell>
          <cell r="T565">
            <v>2</v>
          </cell>
          <cell r="U565">
            <v>456231</v>
          </cell>
          <cell r="V565">
            <v>228115.36363636365</v>
          </cell>
          <cell r="W565">
            <v>0</v>
          </cell>
          <cell r="X565">
            <v>0</v>
          </cell>
          <cell r="Y565">
            <v>5474769</v>
          </cell>
          <cell r="Z565">
            <v>0</v>
          </cell>
          <cell r="AA565">
            <v>0</v>
          </cell>
          <cell r="AB565">
            <v>200000</v>
          </cell>
          <cell r="AC565">
            <v>0</v>
          </cell>
          <cell r="AD565">
            <v>200000</v>
          </cell>
          <cell r="AE565">
            <v>0</v>
          </cell>
          <cell r="AF565">
            <v>0</v>
          </cell>
          <cell r="AG565">
            <v>300000</v>
          </cell>
          <cell r="AH565">
            <v>514337</v>
          </cell>
          <cell r="AI565">
            <v>0</v>
          </cell>
          <cell r="AJ565">
            <v>0</v>
          </cell>
          <cell r="AK565">
            <v>5931000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42771.630681818184</v>
          </cell>
          <cell r="AQ565">
            <v>6531877.6306818184</v>
          </cell>
          <cell r="AR565">
            <v>12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513260</v>
          </cell>
          <cell r="AY565">
            <v>7045137.6306818184</v>
          </cell>
          <cell r="AZ565">
            <v>622755</v>
          </cell>
          <cell r="BA565">
            <v>44100</v>
          </cell>
          <cell r="BB565">
            <v>0</v>
          </cell>
          <cell r="BC565">
            <v>0</v>
          </cell>
          <cell r="BD565">
            <v>0</v>
          </cell>
          <cell r="BK565">
            <v>6378283</v>
          </cell>
          <cell r="BN565">
            <v>0</v>
          </cell>
          <cell r="BO565">
            <v>6974050.6761363642</v>
          </cell>
          <cell r="BP565">
            <v>-4648704.3238636358</v>
          </cell>
          <cell r="BQ565" t="str">
            <v>050056785989</v>
          </cell>
          <cell r="BR565" t="str">
            <v>Active</v>
          </cell>
          <cell r="BS565" t="str">
            <v>Female</v>
          </cell>
          <cell r="BT565" t="str">
            <v/>
          </cell>
          <cell r="BU565">
            <v>0</v>
          </cell>
          <cell r="BV565">
            <v>0</v>
          </cell>
          <cell r="BW565">
            <v>100000</v>
          </cell>
        </row>
        <row r="566">
          <cell r="C566" t="str">
            <v>C7818</v>
          </cell>
          <cell r="D566" t="str">
            <v>Nguyễn Ngọc Anh</v>
          </cell>
          <cell r="E566">
            <v>43511</v>
          </cell>
          <cell r="F566" t="str">
            <v>P4 - FB2-4</v>
          </cell>
          <cell r="G566" t="str">
            <v>FACTORY D</v>
          </cell>
          <cell r="H566" t="str">
            <v>Normal worker</v>
          </cell>
          <cell r="I566" t="str">
            <v/>
          </cell>
          <cell r="J566" t="str">
            <v/>
          </cell>
          <cell r="K566">
            <v>5931000</v>
          </cell>
          <cell r="L566">
            <v>0</v>
          </cell>
          <cell r="M566">
            <v>0</v>
          </cell>
          <cell r="N566">
            <v>0</v>
          </cell>
          <cell r="O566">
            <v>5931000</v>
          </cell>
          <cell r="P566">
            <v>23</v>
          </cell>
          <cell r="Q566">
            <v>5246654</v>
          </cell>
          <cell r="R566">
            <v>3</v>
          </cell>
          <cell r="S566">
            <v>684346</v>
          </cell>
          <cell r="T566">
            <v>0</v>
          </cell>
          <cell r="U566">
            <v>0</v>
          </cell>
          <cell r="V566">
            <v>228115.39130434784</v>
          </cell>
          <cell r="W566">
            <v>0</v>
          </cell>
          <cell r="X566">
            <v>0</v>
          </cell>
          <cell r="Y566">
            <v>5931000</v>
          </cell>
          <cell r="Z566">
            <v>0</v>
          </cell>
          <cell r="AA566">
            <v>0</v>
          </cell>
          <cell r="AB566">
            <v>200000</v>
          </cell>
          <cell r="AC566">
            <v>0</v>
          </cell>
          <cell r="AD566">
            <v>200000</v>
          </cell>
          <cell r="AE566">
            <v>500000</v>
          </cell>
          <cell r="AF566">
            <v>0</v>
          </cell>
          <cell r="AG566">
            <v>400000</v>
          </cell>
          <cell r="AH566">
            <v>563540</v>
          </cell>
          <cell r="AI566">
            <v>0</v>
          </cell>
          <cell r="AJ566">
            <v>0</v>
          </cell>
          <cell r="AK566">
            <v>5931000</v>
          </cell>
          <cell r="AL566">
            <v>100000</v>
          </cell>
          <cell r="AM566">
            <v>0</v>
          </cell>
          <cell r="AN566">
            <v>0</v>
          </cell>
          <cell r="AO566">
            <v>0</v>
          </cell>
          <cell r="AP566">
            <v>42771.635869565216</v>
          </cell>
          <cell r="AQ566">
            <v>7737311.6358695654</v>
          </cell>
          <cell r="AR566">
            <v>12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513260</v>
          </cell>
          <cell r="AY566">
            <v>8250571.6358695654</v>
          </cell>
          <cell r="AZ566">
            <v>622755</v>
          </cell>
          <cell r="BA566">
            <v>44100</v>
          </cell>
          <cell r="BB566">
            <v>0</v>
          </cell>
          <cell r="BC566">
            <v>0</v>
          </cell>
          <cell r="BD566">
            <v>0</v>
          </cell>
          <cell r="BK566">
            <v>7583717</v>
          </cell>
          <cell r="BN566">
            <v>0</v>
          </cell>
          <cell r="BO566">
            <v>8179484.7228260869</v>
          </cell>
          <cell r="BP566">
            <v>-3443270.2771739131</v>
          </cell>
          <cell r="BQ566" t="str">
            <v>050103659067</v>
          </cell>
          <cell r="BR566" t="str">
            <v>Active</v>
          </cell>
          <cell r="BS566" t="str">
            <v>Female</v>
          </cell>
          <cell r="BT566" t="str">
            <v/>
          </cell>
          <cell r="BU566">
            <v>0</v>
          </cell>
          <cell r="BV566">
            <v>0</v>
          </cell>
          <cell r="BW566">
            <v>100000</v>
          </cell>
        </row>
        <row r="567">
          <cell r="C567" t="str">
            <v>C8002</v>
          </cell>
          <cell r="D567" t="str">
            <v>Trần Thị Lan</v>
          </cell>
          <cell r="E567">
            <v>43517</v>
          </cell>
          <cell r="F567" t="str">
            <v>P4 - FB2-4</v>
          </cell>
          <cell r="G567" t="str">
            <v>FACTORY D</v>
          </cell>
          <cell r="H567" t="str">
            <v>Drill worker</v>
          </cell>
          <cell r="I567" t="str">
            <v/>
          </cell>
          <cell r="J567" t="str">
            <v/>
          </cell>
          <cell r="K567">
            <v>5931000</v>
          </cell>
          <cell r="L567">
            <v>200000</v>
          </cell>
          <cell r="M567">
            <v>0</v>
          </cell>
          <cell r="N567">
            <v>0</v>
          </cell>
          <cell r="O567">
            <v>6131000</v>
          </cell>
          <cell r="P567">
            <v>23</v>
          </cell>
          <cell r="Q567">
            <v>5423577</v>
          </cell>
          <cell r="R567">
            <v>3</v>
          </cell>
          <cell r="S567">
            <v>707423</v>
          </cell>
          <cell r="T567">
            <v>0</v>
          </cell>
          <cell r="U567">
            <v>0</v>
          </cell>
          <cell r="V567">
            <v>235807.69565217392</v>
          </cell>
          <cell r="W567">
            <v>0</v>
          </cell>
          <cell r="X567">
            <v>0</v>
          </cell>
          <cell r="Y567">
            <v>6131000</v>
          </cell>
          <cell r="Z567">
            <v>0</v>
          </cell>
          <cell r="AA567">
            <v>0</v>
          </cell>
          <cell r="AB567">
            <v>200000</v>
          </cell>
          <cell r="AC567">
            <v>0</v>
          </cell>
          <cell r="AD567">
            <v>200000</v>
          </cell>
          <cell r="AE567">
            <v>500000</v>
          </cell>
          <cell r="AF567">
            <v>0</v>
          </cell>
          <cell r="AG567">
            <v>400000</v>
          </cell>
          <cell r="AH567">
            <v>453910</v>
          </cell>
          <cell r="AI567">
            <v>0</v>
          </cell>
          <cell r="AJ567">
            <v>0</v>
          </cell>
          <cell r="AK567">
            <v>6131000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44213.942934782608</v>
          </cell>
          <cell r="AQ567">
            <v>7729123.9429347822</v>
          </cell>
          <cell r="AR567">
            <v>12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530567</v>
          </cell>
          <cell r="AY567">
            <v>8259690.9429347822</v>
          </cell>
          <cell r="AZ567">
            <v>643755</v>
          </cell>
          <cell r="BA567">
            <v>44100</v>
          </cell>
          <cell r="BB567">
            <v>0</v>
          </cell>
          <cell r="BC567">
            <v>0</v>
          </cell>
          <cell r="BD567">
            <v>0</v>
          </cell>
          <cell r="BK567">
            <v>7571836</v>
          </cell>
          <cell r="BN567">
            <v>0</v>
          </cell>
          <cell r="BO567">
            <v>8182835.486413043</v>
          </cell>
          <cell r="BP567">
            <v>-3460919.513586957</v>
          </cell>
          <cell r="BQ567" t="str">
            <v>050103659075</v>
          </cell>
          <cell r="BR567" t="str">
            <v>Active</v>
          </cell>
          <cell r="BS567" t="str">
            <v>Female</v>
          </cell>
          <cell r="BT567" t="str">
            <v/>
          </cell>
          <cell r="BU567">
            <v>0</v>
          </cell>
          <cell r="BV567">
            <v>0</v>
          </cell>
          <cell r="BW567">
            <v>100000</v>
          </cell>
        </row>
        <row r="568">
          <cell r="C568" t="str">
            <v>C8063</v>
          </cell>
          <cell r="D568" t="str">
            <v>Điểu Sơn</v>
          </cell>
          <cell r="E568">
            <v>43522</v>
          </cell>
          <cell r="F568" t="str">
            <v>P4 - FB2-4</v>
          </cell>
          <cell r="G568" t="str">
            <v>FACTORY D</v>
          </cell>
          <cell r="H568" t="str">
            <v>Drill worker</v>
          </cell>
          <cell r="I568" t="str">
            <v/>
          </cell>
          <cell r="J568" t="str">
            <v/>
          </cell>
          <cell r="K568">
            <v>5931000</v>
          </cell>
          <cell r="L568">
            <v>200000</v>
          </cell>
          <cell r="M568">
            <v>0</v>
          </cell>
          <cell r="N568">
            <v>0</v>
          </cell>
          <cell r="O568">
            <v>6131000</v>
          </cell>
          <cell r="P568">
            <v>23.8</v>
          </cell>
          <cell r="Q568">
            <v>5612223</v>
          </cell>
          <cell r="R568">
            <v>2</v>
          </cell>
          <cell r="S568">
            <v>471615</v>
          </cell>
          <cell r="T568">
            <v>0.19999999999999929</v>
          </cell>
          <cell r="U568">
            <v>47162</v>
          </cell>
          <cell r="V568">
            <v>235807.68907563025</v>
          </cell>
          <cell r="W568">
            <v>0</v>
          </cell>
          <cell r="X568">
            <v>0</v>
          </cell>
          <cell r="Y568">
            <v>6083838</v>
          </cell>
          <cell r="Z568">
            <v>0</v>
          </cell>
          <cell r="AA568">
            <v>0</v>
          </cell>
          <cell r="AB568">
            <v>200000</v>
          </cell>
          <cell r="AC568">
            <v>0</v>
          </cell>
          <cell r="AD568">
            <v>200000</v>
          </cell>
          <cell r="AE568">
            <v>500000</v>
          </cell>
          <cell r="AF568">
            <v>0</v>
          </cell>
          <cell r="AG568">
            <v>400000</v>
          </cell>
          <cell r="AH568">
            <v>457058</v>
          </cell>
          <cell r="AI568">
            <v>0</v>
          </cell>
          <cell r="AJ568">
            <v>0</v>
          </cell>
          <cell r="AK568">
            <v>6131000</v>
          </cell>
          <cell r="AL568">
            <v>100000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7740896</v>
          </cell>
          <cell r="AR568">
            <v>12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530567</v>
          </cell>
          <cell r="AY568">
            <v>8271463</v>
          </cell>
          <cell r="AZ568">
            <v>643755</v>
          </cell>
          <cell r="BA568">
            <v>44100</v>
          </cell>
          <cell r="BB568">
            <v>0</v>
          </cell>
          <cell r="BC568">
            <v>0</v>
          </cell>
          <cell r="BD568">
            <v>0</v>
          </cell>
          <cell r="BK568">
            <v>7583608</v>
          </cell>
          <cell r="BN568">
            <v>0</v>
          </cell>
          <cell r="BO568">
            <v>8194607.5336134452</v>
          </cell>
          <cell r="BP568">
            <v>-3449147.4663865548</v>
          </cell>
          <cell r="BQ568" t="str">
            <v>050106514388</v>
          </cell>
          <cell r="BR568" t="str">
            <v>Active</v>
          </cell>
          <cell r="BS568" t="str">
            <v>Male</v>
          </cell>
          <cell r="BT568" t="str">
            <v/>
          </cell>
          <cell r="BU568">
            <v>0</v>
          </cell>
          <cell r="BV568">
            <v>0</v>
          </cell>
          <cell r="BW568">
            <v>100000</v>
          </cell>
        </row>
        <row r="569">
          <cell r="C569" t="str">
            <v>C8064</v>
          </cell>
          <cell r="D569" t="str">
            <v>Hồ Thị Nhạ</v>
          </cell>
          <cell r="E569">
            <v>43522</v>
          </cell>
          <cell r="F569" t="str">
            <v>P4 - FB2-4</v>
          </cell>
          <cell r="G569" t="str">
            <v>FACTORY D</v>
          </cell>
          <cell r="H569" t="str">
            <v>Drill worker</v>
          </cell>
          <cell r="I569" t="str">
            <v/>
          </cell>
          <cell r="J569" t="str">
            <v/>
          </cell>
          <cell r="K569">
            <v>5931000</v>
          </cell>
          <cell r="L569">
            <v>200000</v>
          </cell>
          <cell r="M569">
            <v>0</v>
          </cell>
          <cell r="N569">
            <v>0</v>
          </cell>
          <cell r="O569">
            <v>6131000</v>
          </cell>
          <cell r="P569">
            <v>23.8</v>
          </cell>
          <cell r="Q569">
            <v>5612223</v>
          </cell>
          <cell r="R569">
            <v>2</v>
          </cell>
          <cell r="S569">
            <v>471615</v>
          </cell>
          <cell r="T569">
            <v>0.19999999999999929</v>
          </cell>
          <cell r="U569">
            <v>47162</v>
          </cell>
          <cell r="V569">
            <v>235807.68907563025</v>
          </cell>
          <cell r="W569">
            <v>0</v>
          </cell>
          <cell r="X569">
            <v>0</v>
          </cell>
          <cell r="Y569">
            <v>6083838</v>
          </cell>
          <cell r="Z569">
            <v>0</v>
          </cell>
          <cell r="AA569">
            <v>0</v>
          </cell>
          <cell r="AB569">
            <v>200000</v>
          </cell>
          <cell r="AC569">
            <v>0</v>
          </cell>
          <cell r="AD569">
            <v>200000</v>
          </cell>
          <cell r="AE569">
            <v>500000</v>
          </cell>
          <cell r="AF569">
            <v>0</v>
          </cell>
          <cell r="AG569">
            <v>400000</v>
          </cell>
          <cell r="AH569">
            <v>571506</v>
          </cell>
          <cell r="AI569">
            <v>0</v>
          </cell>
          <cell r="AJ569">
            <v>0</v>
          </cell>
          <cell r="AK569">
            <v>6131000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44213.941701680669</v>
          </cell>
          <cell r="AQ569">
            <v>7799557.9417016804</v>
          </cell>
          <cell r="AR569">
            <v>12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530567</v>
          </cell>
          <cell r="AY569">
            <v>8330124.9417016804</v>
          </cell>
          <cell r="AZ569">
            <v>643755</v>
          </cell>
          <cell r="BA569">
            <v>44100</v>
          </cell>
          <cell r="BB569">
            <v>0</v>
          </cell>
          <cell r="BC569">
            <v>0</v>
          </cell>
          <cell r="BD569">
            <v>0</v>
          </cell>
          <cell r="BK569">
            <v>7642270</v>
          </cell>
          <cell r="BN569">
            <v>0</v>
          </cell>
          <cell r="BO569">
            <v>8253269.4753151257</v>
          </cell>
          <cell r="BP569">
            <v>-3390485.5246848743</v>
          </cell>
          <cell r="BQ569" t="str">
            <v>050103659032</v>
          </cell>
          <cell r="BR569" t="str">
            <v>Active</v>
          </cell>
          <cell r="BS569" t="str">
            <v>Female</v>
          </cell>
          <cell r="BT569" t="str">
            <v/>
          </cell>
          <cell r="BU569">
            <v>0</v>
          </cell>
          <cell r="BV569">
            <v>0</v>
          </cell>
          <cell r="BW569">
            <v>100000</v>
          </cell>
        </row>
        <row r="570">
          <cell r="C570" t="str">
            <v>C8293</v>
          </cell>
          <cell r="D570" t="str">
            <v>Phan Nhật Hoàng</v>
          </cell>
          <cell r="E570">
            <v>43532</v>
          </cell>
          <cell r="F570" t="str">
            <v>P4 - FB2-4</v>
          </cell>
          <cell r="G570" t="str">
            <v>FACTORY D</v>
          </cell>
          <cell r="H570" t="str">
            <v>Normal worker</v>
          </cell>
          <cell r="I570" t="str">
            <v/>
          </cell>
          <cell r="J570" t="str">
            <v/>
          </cell>
          <cell r="K570">
            <v>5931000</v>
          </cell>
          <cell r="L570">
            <v>0</v>
          </cell>
          <cell r="M570">
            <v>0</v>
          </cell>
          <cell r="N570">
            <v>0</v>
          </cell>
          <cell r="O570">
            <v>5931000</v>
          </cell>
          <cell r="P570">
            <v>23</v>
          </cell>
          <cell r="Q570">
            <v>5246654</v>
          </cell>
          <cell r="R570">
            <v>3</v>
          </cell>
          <cell r="S570">
            <v>684346</v>
          </cell>
          <cell r="T570">
            <v>0</v>
          </cell>
          <cell r="U570">
            <v>0</v>
          </cell>
          <cell r="V570">
            <v>228115.39130434784</v>
          </cell>
          <cell r="W570">
            <v>0</v>
          </cell>
          <cell r="X570">
            <v>0</v>
          </cell>
          <cell r="Y570">
            <v>5931000</v>
          </cell>
          <cell r="Z570">
            <v>0</v>
          </cell>
          <cell r="AA570">
            <v>0</v>
          </cell>
          <cell r="AB570">
            <v>200000</v>
          </cell>
          <cell r="AC570">
            <v>0</v>
          </cell>
          <cell r="AD570">
            <v>200000</v>
          </cell>
          <cell r="AE570">
            <v>500000</v>
          </cell>
          <cell r="AF570">
            <v>0</v>
          </cell>
          <cell r="AG570">
            <v>400000</v>
          </cell>
          <cell r="AH570">
            <v>480130</v>
          </cell>
          <cell r="AI570">
            <v>0</v>
          </cell>
          <cell r="AJ570">
            <v>0</v>
          </cell>
          <cell r="AK570">
            <v>5931000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7511130</v>
          </cell>
          <cell r="AR570">
            <v>12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513260</v>
          </cell>
          <cell r="AY570">
            <v>8024390</v>
          </cell>
          <cell r="AZ570">
            <v>622755</v>
          </cell>
          <cell r="BA570">
            <v>44100</v>
          </cell>
          <cell r="BB570">
            <v>0</v>
          </cell>
          <cell r="BC570">
            <v>0</v>
          </cell>
          <cell r="BD570">
            <v>0</v>
          </cell>
          <cell r="BK570">
            <v>7357535</v>
          </cell>
          <cell r="BN570">
            <v>0</v>
          </cell>
          <cell r="BO570">
            <v>7953303.0869565215</v>
          </cell>
          <cell r="BP570">
            <v>-3669451.9130434785</v>
          </cell>
          <cell r="BQ570" t="str">
            <v>050103659482</v>
          </cell>
          <cell r="BR570" t="str">
            <v>Active</v>
          </cell>
          <cell r="BS570" t="str">
            <v>Male</v>
          </cell>
          <cell r="BT570" t="str">
            <v/>
          </cell>
          <cell r="BU570">
            <v>0</v>
          </cell>
          <cell r="BV570">
            <v>0</v>
          </cell>
          <cell r="BW570">
            <v>100000</v>
          </cell>
        </row>
        <row r="571">
          <cell r="C571" t="str">
            <v>C10604</v>
          </cell>
          <cell r="D571" t="str">
            <v>Lê Anh Vũ</v>
          </cell>
          <cell r="E571">
            <v>43575</v>
          </cell>
          <cell r="F571" t="str">
            <v>P4 - FB2-5</v>
          </cell>
          <cell r="G571" t="str">
            <v>FACTORY D</v>
          </cell>
          <cell r="H571" t="str">
            <v>Normal worker</v>
          </cell>
          <cell r="I571" t="str">
            <v/>
          </cell>
          <cell r="J571" t="str">
            <v/>
          </cell>
          <cell r="K571">
            <v>5931000</v>
          </cell>
          <cell r="L571">
            <v>0</v>
          </cell>
          <cell r="M571">
            <v>0</v>
          </cell>
          <cell r="N571">
            <v>0</v>
          </cell>
          <cell r="O571">
            <v>5931000</v>
          </cell>
          <cell r="P571">
            <v>22</v>
          </cell>
          <cell r="Q571">
            <v>5018538</v>
          </cell>
          <cell r="R571">
            <v>3</v>
          </cell>
          <cell r="S571">
            <v>684346</v>
          </cell>
          <cell r="T571">
            <v>1</v>
          </cell>
          <cell r="U571">
            <v>228115</v>
          </cell>
          <cell r="V571">
            <v>228115.36363636365</v>
          </cell>
          <cell r="W571">
            <v>0</v>
          </cell>
          <cell r="X571">
            <v>0</v>
          </cell>
          <cell r="Y571">
            <v>5702884</v>
          </cell>
          <cell r="Z571">
            <v>0</v>
          </cell>
          <cell r="AA571">
            <v>0</v>
          </cell>
          <cell r="AB571">
            <v>200000</v>
          </cell>
          <cell r="AC571">
            <v>0</v>
          </cell>
          <cell r="AD571">
            <v>200000</v>
          </cell>
          <cell r="AE571">
            <v>0</v>
          </cell>
          <cell r="AF571">
            <v>0</v>
          </cell>
          <cell r="AG571">
            <v>300000</v>
          </cell>
          <cell r="AH571">
            <v>553222</v>
          </cell>
          <cell r="AI571">
            <v>0</v>
          </cell>
          <cell r="AJ571">
            <v>0</v>
          </cell>
          <cell r="AK571">
            <v>5931000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6756106</v>
          </cell>
          <cell r="AR571">
            <v>12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513260</v>
          </cell>
          <cell r="AY571">
            <v>7269366</v>
          </cell>
          <cell r="AZ571">
            <v>622755</v>
          </cell>
          <cell r="BA571">
            <v>44100</v>
          </cell>
          <cell r="BB571">
            <v>0</v>
          </cell>
          <cell r="BC571">
            <v>0</v>
          </cell>
          <cell r="BD571">
            <v>0</v>
          </cell>
          <cell r="BK571">
            <v>6602511</v>
          </cell>
          <cell r="BN571">
            <v>0</v>
          </cell>
          <cell r="BO571">
            <v>7198279.0454545459</v>
          </cell>
          <cell r="BP571">
            <v>-4424475.9545454541</v>
          </cell>
          <cell r="BQ571" t="str">
            <v>050106621176</v>
          </cell>
          <cell r="BR571" t="str">
            <v>Active</v>
          </cell>
          <cell r="BS571" t="str">
            <v>Male</v>
          </cell>
          <cell r="BT571" t="str">
            <v/>
          </cell>
          <cell r="BU571">
            <v>0</v>
          </cell>
          <cell r="BV571">
            <v>0</v>
          </cell>
          <cell r="BW571">
            <v>100000</v>
          </cell>
        </row>
        <row r="572">
          <cell r="C572" t="str">
            <v>C13707</v>
          </cell>
          <cell r="D572" t="str">
            <v>Nguyễn Thị Hoàng</v>
          </cell>
          <cell r="E572">
            <v>44281</v>
          </cell>
          <cell r="F572" t="str">
            <v>P4 - FB2-5</v>
          </cell>
          <cell r="G572" t="str">
            <v>FACTORY D</v>
          </cell>
          <cell r="H572" t="str">
            <v>Normal worker</v>
          </cell>
          <cell r="I572" t="str">
            <v/>
          </cell>
          <cell r="J572" t="str">
            <v/>
          </cell>
          <cell r="K572">
            <v>5931000</v>
          </cell>
          <cell r="L572">
            <v>0</v>
          </cell>
          <cell r="M572">
            <v>0</v>
          </cell>
          <cell r="N572">
            <v>0</v>
          </cell>
          <cell r="O572">
            <v>5931000</v>
          </cell>
          <cell r="P572">
            <v>23.9</v>
          </cell>
          <cell r="Q572">
            <v>5451958</v>
          </cell>
          <cell r="R572">
            <v>2</v>
          </cell>
          <cell r="S572">
            <v>456231</v>
          </cell>
          <cell r="T572">
            <v>0.10000000000000142</v>
          </cell>
          <cell r="U572">
            <v>22812</v>
          </cell>
          <cell r="V572">
            <v>228115.39748953976</v>
          </cell>
          <cell r="W572">
            <v>0</v>
          </cell>
          <cell r="X572">
            <v>0</v>
          </cell>
          <cell r="Y572">
            <v>5908189</v>
          </cell>
          <cell r="Z572">
            <v>0</v>
          </cell>
          <cell r="AA572">
            <v>0</v>
          </cell>
          <cell r="AB572">
            <v>200000</v>
          </cell>
          <cell r="AC572">
            <v>0</v>
          </cell>
          <cell r="AD572">
            <v>200000</v>
          </cell>
          <cell r="AE572">
            <v>500000</v>
          </cell>
          <cell r="AF572">
            <v>0</v>
          </cell>
          <cell r="AG572">
            <v>400000</v>
          </cell>
          <cell r="AH572">
            <v>602158</v>
          </cell>
          <cell r="AI572">
            <v>0</v>
          </cell>
          <cell r="AJ572">
            <v>0</v>
          </cell>
          <cell r="AK572">
            <v>5931000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42771.6370292887</v>
          </cell>
          <cell r="AQ572">
            <v>7653118.6370292883</v>
          </cell>
          <cell r="AR572">
            <v>12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513260</v>
          </cell>
          <cell r="AY572">
            <v>8166378.6370292883</v>
          </cell>
          <cell r="AZ572">
            <v>622755</v>
          </cell>
          <cell r="BA572">
            <v>44100</v>
          </cell>
          <cell r="BB572">
            <v>0</v>
          </cell>
          <cell r="BC572">
            <v>0</v>
          </cell>
          <cell r="BD572">
            <v>0</v>
          </cell>
          <cell r="BK572">
            <v>7499524</v>
          </cell>
          <cell r="BN572">
            <v>0</v>
          </cell>
          <cell r="BO572">
            <v>8095291.7332635978</v>
          </cell>
          <cell r="BP572">
            <v>-3527463.2667364022</v>
          </cell>
          <cell r="BQ572" t="str">
            <v>050127672560</v>
          </cell>
          <cell r="BR572" t="str">
            <v>Active</v>
          </cell>
          <cell r="BS572" t="str">
            <v>Female</v>
          </cell>
          <cell r="BT572" t="str">
            <v/>
          </cell>
          <cell r="BU572">
            <v>0</v>
          </cell>
          <cell r="BV572">
            <v>0</v>
          </cell>
          <cell r="BW572">
            <v>100000</v>
          </cell>
        </row>
        <row r="573">
          <cell r="C573" t="str">
            <v>C1418</v>
          </cell>
          <cell r="D573" t="str">
            <v>Hồ Thị Thiết</v>
          </cell>
          <cell r="E573">
            <v>39792</v>
          </cell>
          <cell r="F573" t="str">
            <v>P4 - FB2-5</v>
          </cell>
          <cell r="G573" t="str">
            <v>FACTORY D</v>
          </cell>
          <cell r="H573" t="str">
            <v>Normal worker</v>
          </cell>
          <cell r="I573" t="str">
            <v/>
          </cell>
          <cell r="J573" t="str">
            <v/>
          </cell>
          <cell r="K573">
            <v>5931000</v>
          </cell>
          <cell r="L573">
            <v>0</v>
          </cell>
          <cell r="M573">
            <v>0</v>
          </cell>
          <cell r="N573">
            <v>0</v>
          </cell>
          <cell r="O573">
            <v>5931000</v>
          </cell>
          <cell r="P573">
            <v>24</v>
          </cell>
          <cell r="Q573">
            <v>5474769</v>
          </cell>
          <cell r="R573">
            <v>2</v>
          </cell>
          <cell r="S573">
            <v>456231</v>
          </cell>
          <cell r="T573">
            <v>0</v>
          </cell>
          <cell r="U573">
            <v>0</v>
          </cell>
          <cell r="V573">
            <v>228115.375</v>
          </cell>
          <cell r="W573">
            <v>0</v>
          </cell>
          <cell r="X573">
            <v>0</v>
          </cell>
          <cell r="Y573">
            <v>5931000</v>
          </cell>
          <cell r="Z573">
            <v>0</v>
          </cell>
          <cell r="AA573">
            <v>0</v>
          </cell>
          <cell r="AB573">
            <v>200000</v>
          </cell>
          <cell r="AC573">
            <v>0</v>
          </cell>
          <cell r="AD573">
            <v>200000</v>
          </cell>
          <cell r="AE573">
            <v>500000</v>
          </cell>
          <cell r="AF573">
            <v>0</v>
          </cell>
          <cell r="AG573">
            <v>400000</v>
          </cell>
          <cell r="AH573">
            <v>602158</v>
          </cell>
          <cell r="AI573">
            <v>0</v>
          </cell>
          <cell r="AJ573">
            <v>0</v>
          </cell>
          <cell r="AK573">
            <v>5931000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42771.6328125</v>
          </cell>
          <cell r="AQ573">
            <v>7675929.6328125</v>
          </cell>
          <cell r="AR573">
            <v>12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513260</v>
          </cell>
          <cell r="AY573">
            <v>8189189.6328125</v>
          </cell>
          <cell r="AZ573">
            <v>622755</v>
          </cell>
          <cell r="BA573">
            <v>44100</v>
          </cell>
          <cell r="BB573">
            <v>0</v>
          </cell>
          <cell r="BC573">
            <v>0</v>
          </cell>
          <cell r="BD573">
            <v>0</v>
          </cell>
          <cell r="BK573">
            <v>7522335</v>
          </cell>
          <cell r="BN573">
            <v>0</v>
          </cell>
          <cell r="BO573">
            <v>8118102.6953125</v>
          </cell>
          <cell r="BP573">
            <v>-3504652.3046875</v>
          </cell>
          <cell r="BQ573" t="str">
            <v>050040936022</v>
          </cell>
          <cell r="BR573" t="str">
            <v>Active</v>
          </cell>
          <cell r="BS573" t="str">
            <v>Female</v>
          </cell>
          <cell r="BT573" t="str">
            <v/>
          </cell>
          <cell r="BU573">
            <v>0</v>
          </cell>
          <cell r="BV573">
            <v>0</v>
          </cell>
          <cell r="BW573">
            <v>100000</v>
          </cell>
        </row>
        <row r="574">
          <cell r="C574" t="str">
            <v>C14678</v>
          </cell>
          <cell r="D574" t="str">
            <v>Dương Tấn Phước</v>
          </cell>
          <cell r="E574">
            <v>44628</v>
          </cell>
          <cell r="F574" t="str">
            <v>P4 - FB2-5</v>
          </cell>
          <cell r="G574" t="str">
            <v>FACTORY D</v>
          </cell>
          <cell r="H574" t="str">
            <v>Normal worker</v>
          </cell>
          <cell r="I574" t="str">
            <v/>
          </cell>
          <cell r="J574" t="str">
            <v/>
          </cell>
          <cell r="K574">
            <v>5931000</v>
          </cell>
          <cell r="L574">
            <v>0</v>
          </cell>
          <cell r="M574">
            <v>0</v>
          </cell>
          <cell r="N574">
            <v>0</v>
          </cell>
          <cell r="O574">
            <v>5931000</v>
          </cell>
          <cell r="P574">
            <v>24</v>
          </cell>
          <cell r="Q574">
            <v>5474769</v>
          </cell>
          <cell r="R574">
            <v>2</v>
          </cell>
          <cell r="S574">
            <v>456231</v>
          </cell>
          <cell r="T574">
            <v>0</v>
          </cell>
          <cell r="U574">
            <v>0</v>
          </cell>
          <cell r="V574">
            <v>228115.375</v>
          </cell>
          <cell r="W574">
            <v>0</v>
          </cell>
          <cell r="X574">
            <v>0</v>
          </cell>
          <cell r="Y574">
            <v>5931000</v>
          </cell>
          <cell r="Z574">
            <v>0</v>
          </cell>
          <cell r="AA574">
            <v>0</v>
          </cell>
          <cell r="AB574">
            <v>200000</v>
          </cell>
          <cell r="AC574">
            <v>0</v>
          </cell>
          <cell r="AD574">
            <v>200000</v>
          </cell>
          <cell r="AE574">
            <v>500000</v>
          </cell>
          <cell r="AF574">
            <v>0</v>
          </cell>
          <cell r="AG574">
            <v>400000</v>
          </cell>
          <cell r="AH574">
            <v>669318</v>
          </cell>
          <cell r="AI574">
            <v>0</v>
          </cell>
          <cell r="AJ574">
            <v>0</v>
          </cell>
          <cell r="AK574">
            <v>5853667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7700318</v>
          </cell>
          <cell r="AR574">
            <v>12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513260</v>
          </cell>
          <cell r="AY574">
            <v>8213578</v>
          </cell>
          <cell r="AZ574">
            <v>622755</v>
          </cell>
          <cell r="BA574">
            <v>44100</v>
          </cell>
          <cell r="BB574">
            <v>0</v>
          </cell>
          <cell r="BC574">
            <v>0</v>
          </cell>
          <cell r="BD574">
            <v>0</v>
          </cell>
          <cell r="BK574">
            <v>7546723</v>
          </cell>
          <cell r="BN574">
            <v>0</v>
          </cell>
          <cell r="BO574">
            <v>8142491.0625</v>
          </cell>
          <cell r="BP574">
            <v>-3480263.9375</v>
          </cell>
          <cell r="BQ574" t="str">
            <v>050121702387</v>
          </cell>
          <cell r="BR574" t="str">
            <v>Active</v>
          </cell>
          <cell r="BS574" t="str">
            <v>Male</v>
          </cell>
          <cell r="BT574" t="str">
            <v/>
          </cell>
          <cell r="BU574">
            <v>0</v>
          </cell>
          <cell r="BV574">
            <v>0</v>
          </cell>
          <cell r="BW574">
            <v>100000</v>
          </cell>
        </row>
        <row r="575">
          <cell r="C575" t="str">
            <v>C15119</v>
          </cell>
          <cell r="D575" t="str">
            <v>Nguyễn Thanh Hải</v>
          </cell>
          <cell r="E575">
            <v>44721</v>
          </cell>
          <cell r="F575" t="str">
            <v>P4 - FB2-5</v>
          </cell>
          <cell r="G575" t="str">
            <v>FACTORY D</v>
          </cell>
          <cell r="H575" t="str">
            <v>Normal worker</v>
          </cell>
          <cell r="I575" t="str">
            <v/>
          </cell>
          <cell r="J575" t="str">
            <v/>
          </cell>
          <cell r="K575">
            <v>5815000</v>
          </cell>
          <cell r="L575">
            <v>0</v>
          </cell>
          <cell r="M575">
            <v>0</v>
          </cell>
          <cell r="N575">
            <v>0</v>
          </cell>
          <cell r="O575">
            <v>5815000</v>
          </cell>
          <cell r="P575">
            <v>23</v>
          </cell>
          <cell r="Q575">
            <v>5144038</v>
          </cell>
          <cell r="R575">
            <v>3</v>
          </cell>
          <cell r="S575">
            <v>670962</v>
          </cell>
          <cell r="T575">
            <v>0</v>
          </cell>
          <cell r="U575">
            <v>0</v>
          </cell>
          <cell r="V575">
            <v>223653.82608695651</v>
          </cell>
          <cell r="W575">
            <v>0</v>
          </cell>
          <cell r="X575">
            <v>0</v>
          </cell>
          <cell r="Y575">
            <v>5815000</v>
          </cell>
          <cell r="Z575">
            <v>0</v>
          </cell>
          <cell r="AA575">
            <v>0</v>
          </cell>
          <cell r="AB575">
            <v>200000</v>
          </cell>
          <cell r="AC575">
            <v>0</v>
          </cell>
          <cell r="AD575">
            <v>200000</v>
          </cell>
          <cell r="AE575">
            <v>500000</v>
          </cell>
          <cell r="AF575">
            <v>0</v>
          </cell>
          <cell r="AG575">
            <v>400000</v>
          </cell>
          <cell r="AH575">
            <v>672210</v>
          </cell>
          <cell r="AI575">
            <v>0</v>
          </cell>
          <cell r="AJ575">
            <v>0</v>
          </cell>
          <cell r="AK575">
            <v>5815000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7587210</v>
          </cell>
          <cell r="AR575">
            <v>12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503221</v>
          </cell>
          <cell r="AY575">
            <v>8090431</v>
          </cell>
          <cell r="AZ575">
            <v>610575</v>
          </cell>
          <cell r="BA575">
            <v>44100</v>
          </cell>
          <cell r="BB575">
            <v>0</v>
          </cell>
          <cell r="BC575">
            <v>0</v>
          </cell>
          <cell r="BD575">
            <v>0</v>
          </cell>
          <cell r="BK575">
            <v>7435756</v>
          </cell>
          <cell r="BN575">
            <v>0</v>
          </cell>
          <cell r="BO575">
            <v>8022690.7391304346</v>
          </cell>
          <cell r="BP575">
            <v>-3587884.2608695654</v>
          </cell>
          <cell r="BQ575" t="str">
            <v>050137738497</v>
          </cell>
          <cell r="BR575" t="str">
            <v>Active</v>
          </cell>
          <cell r="BS575" t="str">
            <v>Male</v>
          </cell>
          <cell r="BT575" t="str">
            <v/>
          </cell>
          <cell r="BU575">
            <v>0</v>
          </cell>
          <cell r="BV575">
            <v>0</v>
          </cell>
          <cell r="BW575">
            <v>100000</v>
          </cell>
        </row>
        <row r="576">
          <cell r="C576" t="str">
            <v>C15321</v>
          </cell>
          <cell r="D576" t="str">
            <v>Nguyễn Thị Kim Phượng</v>
          </cell>
          <cell r="E576">
            <v>44784</v>
          </cell>
          <cell r="F576" t="str">
            <v>P4 - FB2-5</v>
          </cell>
          <cell r="G576" t="str">
            <v>FACTORY D</v>
          </cell>
          <cell r="H576" t="str">
            <v>Normal worker</v>
          </cell>
          <cell r="I576" t="str">
            <v/>
          </cell>
          <cell r="J576" t="str">
            <v/>
          </cell>
          <cell r="K576">
            <v>5815000</v>
          </cell>
          <cell r="L576">
            <v>0</v>
          </cell>
          <cell r="M576">
            <v>0</v>
          </cell>
          <cell r="N576">
            <v>0</v>
          </cell>
          <cell r="O576">
            <v>5815000</v>
          </cell>
          <cell r="P576">
            <v>24</v>
          </cell>
          <cell r="Q576">
            <v>5367692</v>
          </cell>
          <cell r="R576">
            <v>2</v>
          </cell>
          <cell r="S576">
            <v>447308</v>
          </cell>
          <cell r="T576">
            <v>0</v>
          </cell>
          <cell r="U576">
            <v>0</v>
          </cell>
          <cell r="V576">
            <v>223653.83333333334</v>
          </cell>
          <cell r="W576">
            <v>0</v>
          </cell>
          <cell r="X576">
            <v>0</v>
          </cell>
          <cell r="Y576">
            <v>5815000</v>
          </cell>
          <cell r="Z576">
            <v>0</v>
          </cell>
          <cell r="AA576">
            <v>0</v>
          </cell>
          <cell r="AB576">
            <v>200000</v>
          </cell>
          <cell r="AC576">
            <v>0</v>
          </cell>
          <cell r="AD576">
            <v>200000</v>
          </cell>
          <cell r="AE576">
            <v>500000</v>
          </cell>
          <cell r="AF576">
            <v>0</v>
          </cell>
          <cell r="AG576">
            <v>400000</v>
          </cell>
          <cell r="AH576">
            <v>693254</v>
          </cell>
          <cell r="AI576">
            <v>0</v>
          </cell>
          <cell r="AJ576">
            <v>0</v>
          </cell>
          <cell r="AK576">
            <v>5815000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41935.09375</v>
          </cell>
          <cell r="AQ576">
            <v>7650189.09375</v>
          </cell>
          <cell r="AR576">
            <v>12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503221</v>
          </cell>
          <cell r="AY576">
            <v>8153410.09375</v>
          </cell>
          <cell r="AZ576">
            <v>610575</v>
          </cell>
          <cell r="BA576">
            <v>44100</v>
          </cell>
          <cell r="BB576">
            <v>0</v>
          </cell>
          <cell r="BC576">
            <v>0</v>
          </cell>
          <cell r="BD576">
            <v>0</v>
          </cell>
          <cell r="BK576">
            <v>7498735</v>
          </cell>
          <cell r="BN576">
            <v>0</v>
          </cell>
          <cell r="BO576">
            <v>8085669.84375</v>
          </cell>
          <cell r="BP576">
            <v>-3524905.15625</v>
          </cell>
          <cell r="BQ576" t="str">
            <v>050067841082</v>
          </cell>
          <cell r="BR576" t="str">
            <v>Active</v>
          </cell>
          <cell r="BS576" t="str">
            <v>Female</v>
          </cell>
          <cell r="BT576" t="str">
            <v/>
          </cell>
          <cell r="BU576">
            <v>0</v>
          </cell>
          <cell r="BV576">
            <v>0</v>
          </cell>
          <cell r="BW576">
            <v>100000</v>
          </cell>
        </row>
        <row r="577">
          <cell r="C577" t="str">
            <v>C15322</v>
          </cell>
          <cell r="D577" t="str">
            <v>Nguyễn Thị Mỹ Thu</v>
          </cell>
          <cell r="E577">
            <v>44784</v>
          </cell>
          <cell r="F577" t="str">
            <v>P4 - FB2-5</v>
          </cell>
          <cell r="G577" t="str">
            <v>FACTORY D</v>
          </cell>
          <cell r="H577" t="str">
            <v>Normal worker</v>
          </cell>
          <cell r="I577" t="str">
            <v/>
          </cell>
          <cell r="J577" t="str">
            <v/>
          </cell>
          <cell r="K577">
            <v>5815000</v>
          </cell>
          <cell r="L577">
            <v>0</v>
          </cell>
          <cell r="M577">
            <v>0</v>
          </cell>
          <cell r="N577">
            <v>0</v>
          </cell>
          <cell r="O577">
            <v>5815000</v>
          </cell>
          <cell r="P577">
            <v>23</v>
          </cell>
          <cell r="Q577">
            <v>5144038</v>
          </cell>
          <cell r="R577">
            <v>3</v>
          </cell>
          <cell r="S577">
            <v>670962</v>
          </cell>
          <cell r="T577">
            <v>0</v>
          </cell>
          <cell r="U577">
            <v>0</v>
          </cell>
          <cell r="V577">
            <v>223653.82608695651</v>
          </cell>
          <cell r="W577">
            <v>0</v>
          </cell>
          <cell r="X577">
            <v>0</v>
          </cell>
          <cell r="Y577">
            <v>5815000</v>
          </cell>
          <cell r="Z577">
            <v>0</v>
          </cell>
          <cell r="AA577">
            <v>0</v>
          </cell>
          <cell r="AB577">
            <v>200000</v>
          </cell>
          <cell r="AC577">
            <v>0</v>
          </cell>
          <cell r="AD577">
            <v>200000</v>
          </cell>
          <cell r="AE577">
            <v>500000</v>
          </cell>
          <cell r="AF577">
            <v>0</v>
          </cell>
          <cell r="AG577">
            <v>400000</v>
          </cell>
          <cell r="AH577">
            <v>674897</v>
          </cell>
          <cell r="AI577">
            <v>0</v>
          </cell>
          <cell r="AJ577">
            <v>0</v>
          </cell>
          <cell r="AK577">
            <v>5815000</v>
          </cell>
          <cell r="AL577">
            <v>100000</v>
          </cell>
          <cell r="AM577">
            <v>0</v>
          </cell>
          <cell r="AN577">
            <v>0</v>
          </cell>
          <cell r="AO577">
            <v>0</v>
          </cell>
          <cell r="AP577">
            <v>41935.092391304344</v>
          </cell>
          <cell r="AQ577">
            <v>7731832.0923913047</v>
          </cell>
          <cell r="AR577">
            <v>12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503221</v>
          </cell>
          <cell r="AY577">
            <v>8235053.0923913047</v>
          </cell>
          <cell r="AZ577">
            <v>610575</v>
          </cell>
          <cell r="BA577">
            <v>44100</v>
          </cell>
          <cell r="BB577">
            <v>0</v>
          </cell>
          <cell r="BC577">
            <v>0</v>
          </cell>
          <cell r="BD577">
            <v>0</v>
          </cell>
          <cell r="BK577">
            <v>7580378</v>
          </cell>
          <cell r="BN577">
            <v>0</v>
          </cell>
          <cell r="BO577">
            <v>8167312.8315217393</v>
          </cell>
          <cell r="BP577">
            <v>-3443262.1684782607</v>
          </cell>
          <cell r="BQ577" t="str">
            <v>050139072240</v>
          </cell>
          <cell r="BR577" t="str">
            <v>Active</v>
          </cell>
          <cell r="BS577" t="str">
            <v>Female</v>
          </cell>
          <cell r="BT577" t="str">
            <v/>
          </cell>
          <cell r="BU577">
            <v>0</v>
          </cell>
          <cell r="BV577">
            <v>0</v>
          </cell>
          <cell r="BW577">
            <v>100000</v>
          </cell>
        </row>
        <row r="578">
          <cell r="C578" t="str">
            <v>C15466</v>
          </cell>
          <cell r="D578" t="str">
            <v>Võ Trần Tấn Lộc</v>
          </cell>
          <cell r="E578">
            <v>45164</v>
          </cell>
          <cell r="F578" t="str">
            <v>P4 - FB2-5</v>
          </cell>
          <cell r="G578" t="str">
            <v>FACTORY D</v>
          </cell>
          <cell r="H578" t="str">
            <v>Drill worker</v>
          </cell>
          <cell r="I578" t="str">
            <v/>
          </cell>
          <cell r="J578" t="str">
            <v/>
          </cell>
          <cell r="K578">
            <v>5538000</v>
          </cell>
          <cell r="L578">
            <v>200000</v>
          </cell>
          <cell r="M578">
            <v>0</v>
          </cell>
          <cell r="N578">
            <v>0</v>
          </cell>
          <cell r="O578">
            <v>5738000</v>
          </cell>
          <cell r="P578">
            <v>24</v>
          </cell>
          <cell r="Q578">
            <v>5296615</v>
          </cell>
          <cell r="R578">
            <v>2</v>
          </cell>
          <cell r="S578">
            <v>441385</v>
          </cell>
          <cell r="T578">
            <v>0</v>
          </cell>
          <cell r="U578">
            <v>0</v>
          </cell>
          <cell r="V578">
            <v>220692.29166666666</v>
          </cell>
          <cell r="W578">
            <v>0</v>
          </cell>
          <cell r="X578">
            <v>0</v>
          </cell>
          <cell r="Y578">
            <v>5738000</v>
          </cell>
          <cell r="Z578">
            <v>0</v>
          </cell>
          <cell r="AA578">
            <v>0</v>
          </cell>
          <cell r="AB578">
            <v>200000</v>
          </cell>
          <cell r="AC578">
            <v>0</v>
          </cell>
          <cell r="AD578">
            <v>200000</v>
          </cell>
          <cell r="AE578">
            <v>500000</v>
          </cell>
          <cell r="AF578">
            <v>0</v>
          </cell>
          <cell r="AG578">
            <v>400000</v>
          </cell>
          <cell r="AH578">
            <v>650791</v>
          </cell>
          <cell r="AI578">
            <v>0</v>
          </cell>
          <cell r="AJ578">
            <v>0</v>
          </cell>
          <cell r="AK578">
            <v>5738000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7488791</v>
          </cell>
          <cell r="AR578">
            <v>12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496558</v>
          </cell>
          <cell r="AY578">
            <v>7985349</v>
          </cell>
          <cell r="AZ578">
            <v>602490</v>
          </cell>
          <cell r="BA578">
            <v>44100</v>
          </cell>
          <cell r="BB578">
            <v>0</v>
          </cell>
          <cell r="BC578">
            <v>0</v>
          </cell>
          <cell r="BD578">
            <v>0</v>
          </cell>
          <cell r="BK578">
            <v>7338759</v>
          </cell>
          <cell r="BN578">
            <v>0</v>
          </cell>
          <cell r="BO578">
            <v>7919829.4375</v>
          </cell>
          <cell r="BP578">
            <v>-3682660.5625</v>
          </cell>
          <cell r="BQ578" t="str">
            <v>050389907877</v>
          </cell>
          <cell r="BR578" t="str">
            <v>Active</v>
          </cell>
          <cell r="BS578" t="str">
            <v>Male</v>
          </cell>
          <cell r="BT578" t="str">
            <v/>
          </cell>
          <cell r="BU578">
            <v>0</v>
          </cell>
          <cell r="BV578">
            <v>0</v>
          </cell>
          <cell r="BW578">
            <v>100000</v>
          </cell>
        </row>
        <row r="579">
          <cell r="C579" t="str">
            <v>C15475</v>
          </cell>
          <cell r="D579" t="str">
            <v>Nguyễn Thị Mỹ Duyên</v>
          </cell>
          <cell r="E579">
            <v>45166</v>
          </cell>
          <cell r="F579" t="str">
            <v>P4 - FB2-5</v>
          </cell>
          <cell r="G579" t="str">
            <v>FACTORY D</v>
          </cell>
          <cell r="H579" t="str">
            <v>Normal worker</v>
          </cell>
          <cell r="I579" t="str">
            <v/>
          </cell>
          <cell r="J579" t="str">
            <v/>
          </cell>
          <cell r="K579">
            <v>5538000</v>
          </cell>
          <cell r="L579">
            <v>0</v>
          </cell>
          <cell r="M579">
            <v>0</v>
          </cell>
          <cell r="N579">
            <v>0</v>
          </cell>
          <cell r="O579">
            <v>5538000</v>
          </cell>
          <cell r="P579">
            <v>24</v>
          </cell>
          <cell r="Q579">
            <v>5112000</v>
          </cell>
          <cell r="R579">
            <v>2</v>
          </cell>
          <cell r="S579">
            <v>426000</v>
          </cell>
          <cell r="T579">
            <v>0</v>
          </cell>
          <cell r="U579">
            <v>0</v>
          </cell>
          <cell r="V579">
            <v>213000</v>
          </cell>
          <cell r="W579">
            <v>0</v>
          </cell>
          <cell r="X579">
            <v>0</v>
          </cell>
          <cell r="Y579">
            <v>5538000</v>
          </cell>
          <cell r="Z579">
            <v>0</v>
          </cell>
          <cell r="AA579">
            <v>0</v>
          </cell>
          <cell r="AB579">
            <v>200000</v>
          </cell>
          <cell r="AC579">
            <v>0</v>
          </cell>
          <cell r="AD579">
            <v>200000</v>
          </cell>
          <cell r="AE579">
            <v>500000</v>
          </cell>
          <cell r="AF579">
            <v>0</v>
          </cell>
          <cell r="AG579">
            <v>400000</v>
          </cell>
          <cell r="AH579">
            <v>693254</v>
          </cell>
          <cell r="AI579">
            <v>0</v>
          </cell>
          <cell r="AJ579">
            <v>0</v>
          </cell>
          <cell r="AK579">
            <v>5538000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39937.5</v>
          </cell>
          <cell r="AQ579">
            <v>7371191.5</v>
          </cell>
          <cell r="AR579">
            <v>12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479250</v>
          </cell>
          <cell r="AY579">
            <v>7850441.5</v>
          </cell>
          <cell r="AZ579">
            <v>581490</v>
          </cell>
          <cell r="BA579">
            <v>44100</v>
          </cell>
          <cell r="BB579">
            <v>0</v>
          </cell>
          <cell r="BC579">
            <v>0</v>
          </cell>
          <cell r="BD579">
            <v>0</v>
          </cell>
          <cell r="BK579">
            <v>7224852</v>
          </cell>
          <cell r="BN579">
            <v>0</v>
          </cell>
          <cell r="BO579">
            <v>7790691.5</v>
          </cell>
          <cell r="BP579">
            <v>-3790798.5</v>
          </cell>
          <cell r="BQ579" t="str">
            <v>050122461812</v>
          </cell>
          <cell r="BR579" t="str">
            <v>Active</v>
          </cell>
          <cell r="BS579" t="str">
            <v>Female</v>
          </cell>
          <cell r="BT579" t="str">
            <v/>
          </cell>
          <cell r="BU579">
            <v>0</v>
          </cell>
          <cell r="BV579">
            <v>0</v>
          </cell>
          <cell r="BW579">
            <v>100000</v>
          </cell>
        </row>
        <row r="580">
          <cell r="C580" t="str">
            <v>C15492</v>
          </cell>
          <cell r="D580" t="str">
            <v>Nguyễn Cà Thi</v>
          </cell>
          <cell r="E580">
            <v>45173</v>
          </cell>
          <cell r="F580" t="str">
            <v>P4 - FB2-5</v>
          </cell>
          <cell r="G580" t="str">
            <v>FACTORY D</v>
          </cell>
          <cell r="H580" t="str">
            <v>Normal worker</v>
          </cell>
          <cell r="I580" t="str">
            <v/>
          </cell>
          <cell r="J580" t="str">
            <v/>
          </cell>
          <cell r="K580">
            <v>5538000</v>
          </cell>
          <cell r="L580">
            <v>0</v>
          </cell>
          <cell r="M580">
            <v>0</v>
          </cell>
          <cell r="N580">
            <v>0</v>
          </cell>
          <cell r="O580">
            <v>5538000</v>
          </cell>
          <cell r="P580">
            <v>24</v>
          </cell>
          <cell r="Q580">
            <v>5112000</v>
          </cell>
          <cell r="R580">
            <v>2</v>
          </cell>
          <cell r="S580">
            <v>426000</v>
          </cell>
          <cell r="T580">
            <v>0</v>
          </cell>
          <cell r="U580">
            <v>0</v>
          </cell>
          <cell r="V580">
            <v>213000</v>
          </cell>
          <cell r="W580">
            <v>0</v>
          </cell>
          <cell r="X580">
            <v>0</v>
          </cell>
          <cell r="Y580">
            <v>5538000</v>
          </cell>
          <cell r="Z580">
            <v>0</v>
          </cell>
          <cell r="AA580">
            <v>0</v>
          </cell>
          <cell r="AB580">
            <v>200000</v>
          </cell>
          <cell r="AC580">
            <v>0</v>
          </cell>
          <cell r="AD580">
            <v>200000</v>
          </cell>
          <cell r="AE580">
            <v>500000</v>
          </cell>
          <cell r="AF580">
            <v>0</v>
          </cell>
          <cell r="AG580">
            <v>400000</v>
          </cell>
          <cell r="AH580">
            <v>602158</v>
          </cell>
          <cell r="AI580">
            <v>0</v>
          </cell>
          <cell r="AJ580">
            <v>0</v>
          </cell>
          <cell r="AK580">
            <v>5538000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39937.5</v>
          </cell>
          <cell r="AQ580">
            <v>7280095.5</v>
          </cell>
          <cell r="AR580">
            <v>12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479250</v>
          </cell>
          <cell r="AY580">
            <v>7759345.5</v>
          </cell>
          <cell r="AZ580">
            <v>581490</v>
          </cell>
          <cell r="BA580">
            <v>44100</v>
          </cell>
          <cell r="BB580">
            <v>0</v>
          </cell>
          <cell r="BC580">
            <v>0</v>
          </cell>
          <cell r="BD580">
            <v>0</v>
          </cell>
          <cell r="BK580">
            <v>7133756</v>
          </cell>
          <cell r="BN580">
            <v>0</v>
          </cell>
          <cell r="BO580">
            <v>7699595.5</v>
          </cell>
          <cell r="BP580">
            <v>-3881894.5</v>
          </cell>
          <cell r="BQ580" t="str">
            <v>050147898999</v>
          </cell>
          <cell r="BR580" t="str">
            <v>Active</v>
          </cell>
          <cell r="BS580" t="str">
            <v>Female</v>
          </cell>
          <cell r="BT580" t="str">
            <v/>
          </cell>
          <cell r="BU580">
            <v>0</v>
          </cell>
          <cell r="BV580">
            <v>0</v>
          </cell>
          <cell r="BW580">
            <v>100000</v>
          </cell>
        </row>
        <row r="581">
          <cell r="C581" t="str">
            <v>C15606</v>
          </cell>
          <cell r="D581" t="str">
            <v>Điểu Linh Em</v>
          </cell>
          <cell r="E581">
            <v>45346</v>
          </cell>
          <cell r="F581" t="str">
            <v>P4 - FB2-5</v>
          </cell>
          <cell r="G581" t="str">
            <v>FACTORY D</v>
          </cell>
          <cell r="H581" t="str">
            <v>Normal worker</v>
          </cell>
          <cell r="I581" t="str">
            <v/>
          </cell>
          <cell r="J581" t="str">
            <v/>
          </cell>
          <cell r="K581">
            <v>5538000</v>
          </cell>
          <cell r="L581">
            <v>0</v>
          </cell>
          <cell r="M581">
            <v>0</v>
          </cell>
          <cell r="N581">
            <v>0</v>
          </cell>
          <cell r="O581">
            <v>5538000</v>
          </cell>
          <cell r="P581">
            <v>23</v>
          </cell>
          <cell r="Q581">
            <v>4899000</v>
          </cell>
          <cell r="R581">
            <v>3</v>
          </cell>
          <cell r="S581">
            <v>639000</v>
          </cell>
          <cell r="T581">
            <v>0</v>
          </cell>
          <cell r="U581">
            <v>0</v>
          </cell>
          <cell r="V581">
            <v>213000</v>
          </cell>
          <cell r="W581">
            <v>0</v>
          </cell>
          <cell r="X581">
            <v>0</v>
          </cell>
          <cell r="Y581">
            <v>5538000</v>
          </cell>
          <cell r="Z581">
            <v>0</v>
          </cell>
          <cell r="AA581">
            <v>0</v>
          </cell>
          <cell r="AB581">
            <v>200000</v>
          </cell>
          <cell r="AC581">
            <v>0</v>
          </cell>
          <cell r="AD581">
            <v>200000</v>
          </cell>
          <cell r="AE581">
            <v>500000</v>
          </cell>
          <cell r="AF581">
            <v>0</v>
          </cell>
          <cell r="AG581">
            <v>400000</v>
          </cell>
          <cell r="AH581">
            <v>560160</v>
          </cell>
          <cell r="AI581">
            <v>0</v>
          </cell>
          <cell r="AJ581">
            <v>0</v>
          </cell>
          <cell r="AK581">
            <v>5362000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7198160</v>
          </cell>
          <cell r="AR581">
            <v>12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479250</v>
          </cell>
          <cell r="AY581">
            <v>7677410</v>
          </cell>
          <cell r="AZ581">
            <v>581490</v>
          </cell>
          <cell r="BA581">
            <v>44100</v>
          </cell>
          <cell r="BB581">
            <v>0</v>
          </cell>
          <cell r="BC581">
            <v>0</v>
          </cell>
          <cell r="BD581">
            <v>0</v>
          </cell>
          <cell r="BK581">
            <v>7051820</v>
          </cell>
          <cell r="BN581">
            <v>0</v>
          </cell>
          <cell r="BO581">
            <v>7617660</v>
          </cell>
          <cell r="BP581">
            <v>-3963830</v>
          </cell>
          <cell r="BQ581" t="str">
            <v>050143746639</v>
          </cell>
          <cell r="BR581" t="str">
            <v>Active</v>
          </cell>
          <cell r="BS581" t="str">
            <v>Male</v>
          </cell>
          <cell r="BT581" t="str">
            <v/>
          </cell>
          <cell r="BU581">
            <v>0</v>
          </cell>
          <cell r="BV581">
            <v>0</v>
          </cell>
          <cell r="BW581">
            <v>100000</v>
          </cell>
        </row>
        <row r="582">
          <cell r="C582" t="str">
            <v>C15846</v>
          </cell>
          <cell r="D582" t="str">
            <v>Huỳnh Thị Mộng Thu</v>
          </cell>
          <cell r="E582">
            <v>45395</v>
          </cell>
          <cell r="F582" t="str">
            <v>P4 - FB2-5</v>
          </cell>
          <cell r="G582" t="str">
            <v>FACTORY D</v>
          </cell>
          <cell r="H582" t="str">
            <v>Normal worker</v>
          </cell>
          <cell r="I582" t="str">
            <v/>
          </cell>
          <cell r="J582" t="str">
            <v/>
          </cell>
          <cell r="K582">
            <v>5538000</v>
          </cell>
          <cell r="L582">
            <v>0</v>
          </cell>
          <cell r="M582">
            <v>0</v>
          </cell>
          <cell r="N582">
            <v>0</v>
          </cell>
          <cell r="O582">
            <v>5538000</v>
          </cell>
          <cell r="P582">
            <v>23.6</v>
          </cell>
          <cell r="Q582">
            <v>5026800</v>
          </cell>
          <cell r="R582">
            <v>2</v>
          </cell>
          <cell r="S582">
            <v>426000</v>
          </cell>
          <cell r="T582">
            <v>0.39999999999999858</v>
          </cell>
          <cell r="U582">
            <v>85200</v>
          </cell>
          <cell r="V582">
            <v>213000</v>
          </cell>
          <cell r="W582">
            <v>0</v>
          </cell>
          <cell r="X582">
            <v>0</v>
          </cell>
          <cell r="Y582">
            <v>5452800</v>
          </cell>
          <cell r="Z582">
            <v>0</v>
          </cell>
          <cell r="AA582">
            <v>0</v>
          </cell>
          <cell r="AB582">
            <v>200000</v>
          </cell>
          <cell r="AC582">
            <v>0</v>
          </cell>
          <cell r="AD582">
            <v>200000</v>
          </cell>
          <cell r="AE582">
            <v>500000</v>
          </cell>
          <cell r="AF582">
            <v>0</v>
          </cell>
          <cell r="AG582">
            <v>400000</v>
          </cell>
          <cell r="AH582">
            <v>670338</v>
          </cell>
          <cell r="AI582">
            <v>0</v>
          </cell>
          <cell r="AJ582">
            <v>0</v>
          </cell>
          <cell r="AK582">
            <v>5318000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39937.5</v>
          </cell>
          <cell r="AQ582">
            <v>7263075.5</v>
          </cell>
          <cell r="AR582">
            <v>12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479250</v>
          </cell>
          <cell r="AY582">
            <v>7742325.5</v>
          </cell>
          <cell r="AZ582">
            <v>581490</v>
          </cell>
          <cell r="BA582">
            <v>44100</v>
          </cell>
          <cell r="BB582">
            <v>0</v>
          </cell>
          <cell r="BC582">
            <v>0</v>
          </cell>
          <cell r="BD582">
            <v>0</v>
          </cell>
          <cell r="BK582">
            <v>7116736</v>
          </cell>
          <cell r="BN582">
            <v>0</v>
          </cell>
          <cell r="BO582">
            <v>7682575.5</v>
          </cell>
          <cell r="BP582">
            <v>-3898914.5</v>
          </cell>
          <cell r="BQ582" t="str">
            <v>050152268022</v>
          </cell>
          <cell r="BR582" t="str">
            <v>Active</v>
          </cell>
          <cell r="BS582" t="str">
            <v>Female</v>
          </cell>
          <cell r="BT582" t="str">
            <v/>
          </cell>
          <cell r="BU582">
            <v>0</v>
          </cell>
          <cell r="BV582">
            <v>0</v>
          </cell>
          <cell r="BW582">
            <v>100000</v>
          </cell>
        </row>
        <row r="583">
          <cell r="C583" t="str">
            <v>C15984</v>
          </cell>
          <cell r="D583" t="str">
            <v>Lưu Thị Thúy Hà</v>
          </cell>
          <cell r="E583">
            <v>45454</v>
          </cell>
          <cell r="F583" t="str">
            <v>P4 - FB2-5</v>
          </cell>
          <cell r="G583" t="str">
            <v>FACTORY D</v>
          </cell>
          <cell r="H583" t="str">
            <v>Normal worker</v>
          </cell>
          <cell r="I583" t="str">
            <v/>
          </cell>
          <cell r="J583" t="str">
            <v/>
          </cell>
          <cell r="K583">
            <v>5274000</v>
          </cell>
          <cell r="L583">
            <v>0</v>
          </cell>
          <cell r="M583">
            <v>0</v>
          </cell>
          <cell r="N583">
            <v>0</v>
          </cell>
          <cell r="O583">
            <v>5274000</v>
          </cell>
          <cell r="P583">
            <v>24</v>
          </cell>
          <cell r="Q583">
            <v>4868308</v>
          </cell>
          <cell r="R583">
            <v>2</v>
          </cell>
          <cell r="S583">
            <v>405692</v>
          </cell>
          <cell r="T583">
            <v>0</v>
          </cell>
          <cell r="U583">
            <v>0</v>
          </cell>
          <cell r="V583">
            <v>202846.16666666666</v>
          </cell>
          <cell r="W583">
            <v>0</v>
          </cell>
          <cell r="X583">
            <v>0</v>
          </cell>
          <cell r="Y583">
            <v>5274000</v>
          </cell>
          <cell r="Z583">
            <v>0</v>
          </cell>
          <cell r="AA583">
            <v>0</v>
          </cell>
          <cell r="AB583">
            <v>200000</v>
          </cell>
          <cell r="AC583">
            <v>0</v>
          </cell>
          <cell r="AD583">
            <v>200000</v>
          </cell>
          <cell r="AE583">
            <v>500000</v>
          </cell>
          <cell r="AF583">
            <v>0</v>
          </cell>
          <cell r="AG583">
            <v>400000</v>
          </cell>
          <cell r="AH583">
            <v>669318</v>
          </cell>
          <cell r="AI583">
            <v>0</v>
          </cell>
          <cell r="AJ583">
            <v>0</v>
          </cell>
          <cell r="AK583">
            <v>5232167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38033.65625</v>
          </cell>
          <cell r="AQ583">
            <v>7081351.65625</v>
          </cell>
          <cell r="AR583">
            <v>12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456404</v>
          </cell>
          <cell r="AY583">
            <v>7537755.65625</v>
          </cell>
          <cell r="AZ583">
            <v>553770</v>
          </cell>
          <cell r="BA583">
            <v>44100</v>
          </cell>
          <cell r="BB583">
            <v>0</v>
          </cell>
          <cell r="BC583">
            <v>0</v>
          </cell>
          <cell r="BD583">
            <v>0</v>
          </cell>
          <cell r="BK583">
            <v>6939886</v>
          </cell>
          <cell r="BN583">
            <v>0</v>
          </cell>
          <cell r="BO583">
            <v>7485620.90625</v>
          </cell>
          <cell r="BP583">
            <v>-4068149.09375</v>
          </cell>
          <cell r="BQ583" t="str">
            <v>050053941068</v>
          </cell>
          <cell r="BR583" t="str">
            <v>Active</v>
          </cell>
          <cell r="BS583" t="str">
            <v>Female</v>
          </cell>
          <cell r="BT583" t="str">
            <v/>
          </cell>
          <cell r="BU583">
            <v>0</v>
          </cell>
          <cell r="BV583">
            <v>0</v>
          </cell>
          <cell r="BW583">
            <v>100000</v>
          </cell>
        </row>
        <row r="584">
          <cell r="C584" t="str">
            <v>C16357</v>
          </cell>
          <cell r="D584" t="str">
            <v>Trần Văn Xuân</v>
          </cell>
          <cell r="E584">
            <v>45603</v>
          </cell>
          <cell r="F584" t="str">
            <v>P4 - FB2-5</v>
          </cell>
          <cell r="G584" t="str">
            <v>FACTORY D</v>
          </cell>
          <cell r="H584" t="str">
            <v>Normal worker</v>
          </cell>
          <cell r="I584" t="str">
            <v/>
          </cell>
          <cell r="J584" t="str">
            <v/>
          </cell>
          <cell r="K584">
            <v>5023000</v>
          </cell>
          <cell r="L584">
            <v>0</v>
          </cell>
          <cell r="M584">
            <v>0</v>
          </cell>
          <cell r="N584">
            <v>0</v>
          </cell>
          <cell r="O584">
            <v>5023000</v>
          </cell>
          <cell r="P584">
            <v>23</v>
          </cell>
          <cell r="Q584">
            <v>4443423</v>
          </cell>
          <cell r="R584">
            <v>3</v>
          </cell>
          <cell r="S584">
            <v>579577</v>
          </cell>
          <cell r="T584">
            <v>0</v>
          </cell>
          <cell r="U584">
            <v>0</v>
          </cell>
          <cell r="V584">
            <v>193192.30434782608</v>
          </cell>
          <cell r="W584">
            <v>0</v>
          </cell>
          <cell r="X584">
            <v>0</v>
          </cell>
          <cell r="Y584">
            <v>5023000</v>
          </cell>
          <cell r="Z584">
            <v>0</v>
          </cell>
          <cell r="AA584">
            <v>0</v>
          </cell>
          <cell r="AB584">
            <v>200000</v>
          </cell>
          <cell r="AC584">
            <v>0</v>
          </cell>
          <cell r="AD584">
            <v>200000</v>
          </cell>
          <cell r="AE584">
            <v>500000</v>
          </cell>
          <cell r="AF584">
            <v>0</v>
          </cell>
          <cell r="AG584">
            <v>400000</v>
          </cell>
          <cell r="AH584">
            <v>685672</v>
          </cell>
          <cell r="AI584">
            <v>0</v>
          </cell>
          <cell r="AJ584">
            <v>0</v>
          </cell>
          <cell r="AK584">
            <v>4968167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6808672</v>
          </cell>
          <cell r="AR584">
            <v>12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434683</v>
          </cell>
          <cell r="AY584">
            <v>7243355</v>
          </cell>
          <cell r="AZ584">
            <v>527415</v>
          </cell>
          <cell r="BA584">
            <v>44100</v>
          </cell>
          <cell r="BB584">
            <v>0</v>
          </cell>
          <cell r="BC584">
            <v>0</v>
          </cell>
          <cell r="BD584">
            <v>0</v>
          </cell>
          <cell r="BK584">
            <v>6671840</v>
          </cell>
          <cell r="BN584">
            <v>0</v>
          </cell>
          <cell r="BO584">
            <v>7198460.4565217393</v>
          </cell>
          <cell r="BP584">
            <v>-4328954.5434782607</v>
          </cell>
          <cell r="BQ584" t="str">
            <v>050153477865</v>
          </cell>
          <cell r="BR584" t="str">
            <v>Active</v>
          </cell>
          <cell r="BS584" t="str">
            <v>Male</v>
          </cell>
          <cell r="BT584" t="str">
            <v/>
          </cell>
          <cell r="BU584">
            <v>0</v>
          </cell>
          <cell r="BV584">
            <v>0</v>
          </cell>
          <cell r="BW584">
            <v>100000</v>
          </cell>
        </row>
        <row r="585">
          <cell r="C585" t="str">
            <v>C16366</v>
          </cell>
          <cell r="D585" t="str">
            <v>Lê Thị Cẩm Tú</v>
          </cell>
          <cell r="E585">
            <v>45615</v>
          </cell>
          <cell r="F585" t="str">
            <v>P4 - FB2-5</v>
          </cell>
          <cell r="G585" t="str">
            <v>FACTORY D</v>
          </cell>
          <cell r="H585" t="str">
            <v>Normal worker</v>
          </cell>
          <cell r="I585" t="str">
            <v/>
          </cell>
          <cell r="J585" t="str">
            <v/>
          </cell>
          <cell r="K585">
            <v>5023000</v>
          </cell>
          <cell r="L585">
            <v>0</v>
          </cell>
          <cell r="M585">
            <v>0</v>
          </cell>
          <cell r="N585">
            <v>0</v>
          </cell>
          <cell r="O585">
            <v>5023000</v>
          </cell>
          <cell r="P585">
            <v>24</v>
          </cell>
          <cell r="Q585">
            <v>4636615</v>
          </cell>
          <cell r="R585">
            <v>2</v>
          </cell>
          <cell r="S585">
            <v>386385</v>
          </cell>
          <cell r="T585">
            <v>0</v>
          </cell>
          <cell r="U585">
            <v>0</v>
          </cell>
          <cell r="V585">
            <v>193192.29166666666</v>
          </cell>
          <cell r="W585">
            <v>0</v>
          </cell>
          <cell r="X585">
            <v>0</v>
          </cell>
          <cell r="Y585">
            <v>5023000</v>
          </cell>
          <cell r="Z585">
            <v>0</v>
          </cell>
          <cell r="AA585">
            <v>0</v>
          </cell>
          <cell r="AB585">
            <v>200000</v>
          </cell>
          <cell r="AC585">
            <v>0</v>
          </cell>
          <cell r="AD585">
            <v>200000</v>
          </cell>
          <cell r="AE585">
            <v>500000</v>
          </cell>
          <cell r="AF585">
            <v>0</v>
          </cell>
          <cell r="AG585">
            <v>400000</v>
          </cell>
          <cell r="AH585">
            <v>581598</v>
          </cell>
          <cell r="AI585">
            <v>0</v>
          </cell>
          <cell r="AJ585">
            <v>0</v>
          </cell>
          <cell r="AK585">
            <v>4913333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36223.5546875</v>
          </cell>
          <cell r="AQ585">
            <v>6740821.5546875</v>
          </cell>
          <cell r="AR585">
            <v>12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434683</v>
          </cell>
          <cell r="AY585">
            <v>7175504.5546875</v>
          </cell>
          <cell r="AZ585">
            <v>527415</v>
          </cell>
          <cell r="BA585">
            <v>44100</v>
          </cell>
          <cell r="BB585">
            <v>0</v>
          </cell>
          <cell r="BC585">
            <v>0</v>
          </cell>
          <cell r="BD585">
            <v>0</v>
          </cell>
          <cell r="BK585">
            <v>6603990</v>
          </cell>
          <cell r="BN585">
            <v>0</v>
          </cell>
          <cell r="BO585">
            <v>7130609.9921875</v>
          </cell>
          <cell r="BP585">
            <v>-4396805.0078125</v>
          </cell>
          <cell r="BQ585" t="str">
            <v>050156858789</v>
          </cell>
          <cell r="BR585" t="str">
            <v>Active</v>
          </cell>
          <cell r="BS585" t="str">
            <v>Female</v>
          </cell>
          <cell r="BT585" t="str">
            <v/>
          </cell>
          <cell r="BU585">
            <v>0</v>
          </cell>
          <cell r="BV585">
            <v>0</v>
          </cell>
          <cell r="BW585">
            <v>100000</v>
          </cell>
        </row>
        <row r="586">
          <cell r="C586" t="str">
            <v>C16544</v>
          </cell>
          <cell r="D586" t="str">
            <v>Trần Thị Phương Huyền</v>
          </cell>
          <cell r="E586">
            <v>45736</v>
          </cell>
          <cell r="F586" t="str">
            <v>P4 - FB2-5</v>
          </cell>
          <cell r="G586" t="str">
            <v>FACTORY D</v>
          </cell>
          <cell r="H586" t="str">
            <v>Normal worker</v>
          </cell>
          <cell r="I586" t="str">
            <v/>
          </cell>
          <cell r="J586" t="str">
            <v/>
          </cell>
          <cell r="K586">
            <v>4694000</v>
          </cell>
          <cell r="L586">
            <v>0</v>
          </cell>
          <cell r="M586">
            <v>0</v>
          </cell>
          <cell r="N586">
            <v>0</v>
          </cell>
          <cell r="O586">
            <v>4694000</v>
          </cell>
          <cell r="P586">
            <v>21.8</v>
          </cell>
          <cell r="Q586">
            <v>3935738</v>
          </cell>
          <cell r="R586">
            <v>3</v>
          </cell>
          <cell r="S586">
            <v>541615</v>
          </cell>
          <cell r="T586">
            <v>1.1999999999999993</v>
          </cell>
          <cell r="U586">
            <v>216646</v>
          </cell>
          <cell r="V586">
            <v>180538.44036697247</v>
          </cell>
          <cell r="W586">
            <v>0</v>
          </cell>
          <cell r="X586">
            <v>0</v>
          </cell>
          <cell r="Y586">
            <v>4477353</v>
          </cell>
          <cell r="Z586">
            <v>0</v>
          </cell>
          <cell r="AA586">
            <v>0</v>
          </cell>
          <cell r="AB586">
            <v>200000</v>
          </cell>
          <cell r="AC586">
            <v>0</v>
          </cell>
          <cell r="AD586">
            <v>200000</v>
          </cell>
          <cell r="AE586">
            <v>0</v>
          </cell>
          <cell r="AF586">
            <v>0</v>
          </cell>
          <cell r="AG586">
            <v>300000</v>
          </cell>
          <cell r="AH586">
            <v>215324</v>
          </cell>
          <cell r="AI586">
            <v>0</v>
          </cell>
          <cell r="AJ586">
            <v>0</v>
          </cell>
          <cell r="AK586">
            <v>4694000</v>
          </cell>
          <cell r="AL586">
            <v>0</v>
          </cell>
          <cell r="AM586">
            <v>101232</v>
          </cell>
          <cell r="AN586">
            <v>0</v>
          </cell>
          <cell r="AO586">
            <v>0</v>
          </cell>
          <cell r="AP586">
            <v>33850.957568807338</v>
          </cell>
          <cell r="AQ586">
            <v>5327759.9575688075</v>
          </cell>
          <cell r="AR586">
            <v>12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406211</v>
          </cell>
          <cell r="AY586">
            <v>5733970.9575688075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K586">
            <v>5733971</v>
          </cell>
          <cell r="BN586">
            <v>0</v>
          </cell>
          <cell r="BO586">
            <v>5798567.6181192659</v>
          </cell>
          <cell r="BP586">
            <v>-5201432.3818807341</v>
          </cell>
          <cell r="BQ586" t="str">
            <v>050153069570</v>
          </cell>
          <cell r="BR586" t="str">
            <v>Active</v>
          </cell>
          <cell r="BS586" t="str">
            <v>Female</v>
          </cell>
          <cell r="BT586" t="str">
            <v/>
          </cell>
          <cell r="BU586">
            <v>0</v>
          </cell>
          <cell r="BV586">
            <v>0</v>
          </cell>
          <cell r="BW586">
            <v>200000</v>
          </cell>
        </row>
        <row r="587">
          <cell r="C587" t="str">
            <v>C16561</v>
          </cell>
          <cell r="D587" t="str">
            <v>Vũ Thị Minh</v>
          </cell>
          <cell r="E587">
            <v>45745</v>
          </cell>
          <cell r="F587" t="str">
            <v>P4 - FB2-5</v>
          </cell>
          <cell r="G587" t="str">
            <v>FACTORY D</v>
          </cell>
          <cell r="H587" t="str">
            <v>New worker</v>
          </cell>
          <cell r="I587" t="str">
            <v/>
          </cell>
          <cell r="J587" t="str">
            <v/>
          </cell>
          <cell r="K587">
            <v>4694000</v>
          </cell>
          <cell r="L587">
            <v>0</v>
          </cell>
          <cell r="M587">
            <v>0</v>
          </cell>
          <cell r="N587">
            <v>0</v>
          </cell>
          <cell r="O587">
            <v>4694000</v>
          </cell>
          <cell r="P587">
            <v>23.6</v>
          </cell>
          <cell r="Q587">
            <v>4260708</v>
          </cell>
          <cell r="R587">
            <v>2</v>
          </cell>
          <cell r="S587">
            <v>361077</v>
          </cell>
          <cell r="T587">
            <v>0.39999999999999858</v>
          </cell>
          <cell r="U587">
            <v>72215</v>
          </cell>
          <cell r="V587">
            <v>180538.47457627117</v>
          </cell>
          <cell r="W587">
            <v>0</v>
          </cell>
          <cell r="X587">
            <v>0</v>
          </cell>
          <cell r="Y587">
            <v>4621785</v>
          </cell>
          <cell r="Z587">
            <v>0</v>
          </cell>
          <cell r="AA587">
            <v>0</v>
          </cell>
          <cell r="AB587">
            <v>200000</v>
          </cell>
          <cell r="AC587">
            <v>0</v>
          </cell>
          <cell r="AD587">
            <v>200000</v>
          </cell>
          <cell r="AE587">
            <v>500000</v>
          </cell>
          <cell r="AF587">
            <v>0</v>
          </cell>
          <cell r="AG587">
            <v>400000</v>
          </cell>
          <cell r="AH587">
            <v>17710</v>
          </cell>
          <cell r="AI587">
            <v>0</v>
          </cell>
          <cell r="AJ587">
            <v>0</v>
          </cell>
          <cell r="AK587">
            <v>4694000</v>
          </cell>
          <cell r="AL587">
            <v>0</v>
          </cell>
          <cell r="AM587">
            <v>22776</v>
          </cell>
          <cell r="AN587">
            <v>0</v>
          </cell>
          <cell r="AO587">
            <v>0</v>
          </cell>
          <cell r="AP587">
            <v>33850.963983050846</v>
          </cell>
          <cell r="AQ587">
            <v>5796121.9639830505</v>
          </cell>
          <cell r="AR587">
            <v>12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406212</v>
          </cell>
          <cell r="AY587">
            <v>6202333.9639830505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K587">
            <v>6202334</v>
          </cell>
          <cell r="BN587">
            <v>0</v>
          </cell>
          <cell r="BO587">
            <v>6366929.6758474577</v>
          </cell>
          <cell r="BP587">
            <v>-4633070.3241525423</v>
          </cell>
          <cell r="BQ587" t="str">
            <v>050114267594</v>
          </cell>
          <cell r="BR587" t="str">
            <v>Active</v>
          </cell>
          <cell r="BS587" t="str">
            <v>Female</v>
          </cell>
          <cell r="BT587" t="str">
            <v/>
          </cell>
          <cell r="BU587">
            <v>0</v>
          </cell>
          <cell r="BV587">
            <v>0</v>
          </cell>
          <cell r="BW587">
            <v>300000</v>
          </cell>
        </row>
        <row r="588">
          <cell r="C588" t="str">
            <v>C16565</v>
          </cell>
          <cell r="D588" t="str">
            <v>Đào Tấn Hùng</v>
          </cell>
          <cell r="E588">
            <v>45745</v>
          </cell>
          <cell r="F588" t="str">
            <v>P4 - FB2-5</v>
          </cell>
          <cell r="G588" t="str">
            <v>FACTORY D</v>
          </cell>
          <cell r="H588" t="str">
            <v>New worker</v>
          </cell>
          <cell r="I588" t="str">
            <v/>
          </cell>
          <cell r="J588" t="str">
            <v/>
          </cell>
          <cell r="K588">
            <v>4694000</v>
          </cell>
          <cell r="L588">
            <v>0</v>
          </cell>
          <cell r="M588">
            <v>0</v>
          </cell>
          <cell r="N588">
            <v>0</v>
          </cell>
          <cell r="O588">
            <v>4694000</v>
          </cell>
          <cell r="P588">
            <v>23.8</v>
          </cell>
          <cell r="Q588">
            <v>4296815</v>
          </cell>
          <cell r="R588">
            <v>2</v>
          </cell>
          <cell r="S588">
            <v>361077</v>
          </cell>
          <cell r="T588">
            <v>0.19999999999999929</v>
          </cell>
          <cell r="U588">
            <v>36108</v>
          </cell>
          <cell r="V588">
            <v>180538.44537815126</v>
          </cell>
          <cell r="W588">
            <v>0</v>
          </cell>
          <cell r="X588">
            <v>0</v>
          </cell>
          <cell r="Y588">
            <v>4657892</v>
          </cell>
          <cell r="Z588">
            <v>0</v>
          </cell>
          <cell r="AA588">
            <v>0</v>
          </cell>
          <cell r="AB588">
            <v>200000</v>
          </cell>
          <cell r="AC588">
            <v>0</v>
          </cell>
          <cell r="AD588">
            <v>200000</v>
          </cell>
          <cell r="AE588">
            <v>500000</v>
          </cell>
          <cell r="AF588">
            <v>0</v>
          </cell>
          <cell r="AG588">
            <v>300000</v>
          </cell>
          <cell r="AH588">
            <v>14528</v>
          </cell>
          <cell r="AI588">
            <v>0</v>
          </cell>
          <cell r="AJ588">
            <v>0</v>
          </cell>
          <cell r="AK588">
            <v>4694000</v>
          </cell>
          <cell r="AL588">
            <v>0</v>
          </cell>
          <cell r="AM588">
            <v>25307</v>
          </cell>
          <cell r="AN588">
            <v>0</v>
          </cell>
          <cell r="AO588">
            <v>0</v>
          </cell>
          <cell r="AP588">
            <v>0</v>
          </cell>
          <cell r="AQ588">
            <v>5697727</v>
          </cell>
          <cell r="AR588">
            <v>4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135404</v>
          </cell>
          <cell r="AY588">
            <v>5833131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K588">
            <v>5833131</v>
          </cell>
          <cell r="BN588">
            <v>0</v>
          </cell>
          <cell r="BO588">
            <v>6087996.2226890754</v>
          </cell>
          <cell r="BP588">
            <v>-4912003.7773109246</v>
          </cell>
          <cell r="BQ588" t="str">
            <v>050327557739</v>
          </cell>
          <cell r="BR588" t="str">
            <v>Active</v>
          </cell>
          <cell r="BS588" t="str">
            <v>Male</v>
          </cell>
          <cell r="BT588" t="str">
            <v/>
          </cell>
          <cell r="BU588">
            <v>0</v>
          </cell>
          <cell r="BV588">
            <v>0</v>
          </cell>
          <cell r="BW588">
            <v>300000</v>
          </cell>
        </row>
        <row r="589">
          <cell r="C589" t="str">
            <v>C16621</v>
          </cell>
          <cell r="D589" t="str">
            <v>Nguyễn Quí Lộc</v>
          </cell>
          <cell r="E589">
            <v>45766</v>
          </cell>
          <cell r="F589" t="str">
            <v>P4 - FB2-5</v>
          </cell>
          <cell r="G589" t="str">
            <v>FACTORY D</v>
          </cell>
          <cell r="H589" t="str">
            <v>New worker</v>
          </cell>
          <cell r="I589" t="str">
            <v/>
          </cell>
          <cell r="J589" t="str">
            <v/>
          </cell>
          <cell r="K589">
            <v>4694000</v>
          </cell>
          <cell r="L589">
            <v>0</v>
          </cell>
          <cell r="M589">
            <v>0</v>
          </cell>
          <cell r="N589">
            <v>0</v>
          </cell>
          <cell r="O589">
            <v>4694000</v>
          </cell>
          <cell r="P589">
            <v>9</v>
          </cell>
          <cell r="Q589">
            <v>1624846</v>
          </cell>
          <cell r="R589">
            <v>1</v>
          </cell>
          <cell r="S589">
            <v>180538</v>
          </cell>
          <cell r="T589">
            <v>16</v>
          </cell>
          <cell r="U589">
            <v>2888615</v>
          </cell>
          <cell r="V589">
            <v>180538.44444444444</v>
          </cell>
          <cell r="W589">
            <v>0</v>
          </cell>
          <cell r="X589">
            <v>0</v>
          </cell>
          <cell r="Y589">
            <v>1805384</v>
          </cell>
          <cell r="Z589">
            <v>0</v>
          </cell>
          <cell r="AA589">
            <v>0</v>
          </cell>
          <cell r="AB589">
            <v>77000</v>
          </cell>
          <cell r="AC589">
            <v>0</v>
          </cell>
          <cell r="AD589">
            <v>77000</v>
          </cell>
          <cell r="AE589">
            <v>192000</v>
          </cell>
          <cell r="AF589">
            <v>0</v>
          </cell>
          <cell r="AG589">
            <v>58000</v>
          </cell>
          <cell r="AH589">
            <v>0</v>
          </cell>
          <cell r="AI589">
            <v>0</v>
          </cell>
          <cell r="AJ589">
            <v>0</v>
          </cell>
          <cell r="AK589">
            <v>4694000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2132384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2132384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K589">
            <v>2132384</v>
          </cell>
          <cell r="BN589">
            <v>0</v>
          </cell>
          <cell r="BO589">
            <v>2232384</v>
          </cell>
          <cell r="BP589">
            <v>-8767616</v>
          </cell>
          <cell r="BQ589" t="str">
            <v>054522012003</v>
          </cell>
          <cell r="BR589" t="str">
            <v>Active</v>
          </cell>
          <cell r="BS589" t="str">
            <v>Male</v>
          </cell>
          <cell r="BT589" t="str">
            <v/>
          </cell>
          <cell r="BU589">
            <v>0</v>
          </cell>
          <cell r="BV589">
            <v>0</v>
          </cell>
          <cell r="BW589">
            <v>100000</v>
          </cell>
        </row>
        <row r="590">
          <cell r="C590" t="str">
            <v>C16622</v>
          </cell>
          <cell r="D590" t="str">
            <v>Chu Thị Nguyệt</v>
          </cell>
          <cell r="E590">
            <v>45766</v>
          </cell>
          <cell r="F590" t="str">
            <v>P4 - FB2-5</v>
          </cell>
          <cell r="G590" t="str">
            <v>FACTORY D</v>
          </cell>
          <cell r="H590" t="str">
            <v>New worker</v>
          </cell>
          <cell r="I590" t="str">
            <v/>
          </cell>
          <cell r="J590" t="str">
            <v/>
          </cell>
          <cell r="K590">
            <v>4694000</v>
          </cell>
          <cell r="L590">
            <v>0</v>
          </cell>
          <cell r="M590">
            <v>0</v>
          </cell>
          <cell r="N590">
            <v>0</v>
          </cell>
          <cell r="O590">
            <v>4694000</v>
          </cell>
          <cell r="P590">
            <v>8.8000000000000007</v>
          </cell>
          <cell r="Q590">
            <v>1588738</v>
          </cell>
          <cell r="R590">
            <v>1</v>
          </cell>
          <cell r="S590">
            <v>180538</v>
          </cell>
          <cell r="T590">
            <v>16.2</v>
          </cell>
          <cell r="U590">
            <v>2924723</v>
          </cell>
          <cell r="V590">
            <v>180538.40909090909</v>
          </cell>
          <cell r="W590">
            <v>0</v>
          </cell>
          <cell r="X590">
            <v>0</v>
          </cell>
          <cell r="Y590">
            <v>1769276</v>
          </cell>
          <cell r="Z590">
            <v>0</v>
          </cell>
          <cell r="AA590">
            <v>0</v>
          </cell>
          <cell r="AB590">
            <v>75000</v>
          </cell>
          <cell r="AC590">
            <v>0</v>
          </cell>
          <cell r="AD590">
            <v>75000</v>
          </cell>
          <cell r="AE590">
            <v>188000</v>
          </cell>
          <cell r="AF590">
            <v>0</v>
          </cell>
          <cell r="AG590">
            <v>57000</v>
          </cell>
          <cell r="AH590">
            <v>0</v>
          </cell>
          <cell r="AI590">
            <v>0</v>
          </cell>
          <cell r="AJ590">
            <v>0</v>
          </cell>
          <cell r="AK590">
            <v>4694000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2089276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2089276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K590">
            <v>2089276</v>
          </cell>
          <cell r="BN590">
            <v>0</v>
          </cell>
          <cell r="BO590">
            <v>2189276</v>
          </cell>
          <cell r="BP590">
            <v>-8810724</v>
          </cell>
          <cell r="BQ590" t="str">
            <v>050071874823</v>
          </cell>
          <cell r="BR590" t="str">
            <v>Active</v>
          </cell>
          <cell r="BS590" t="str">
            <v>Female</v>
          </cell>
          <cell r="BT590" t="str">
            <v/>
          </cell>
          <cell r="BU590">
            <v>0</v>
          </cell>
          <cell r="BV590">
            <v>0</v>
          </cell>
          <cell r="BW590">
            <v>100000</v>
          </cell>
        </row>
        <row r="591">
          <cell r="C591" t="str">
            <v>C5187</v>
          </cell>
          <cell r="D591" t="str">
            <v>Hà Thị Thủy</v>
          </cell>
          <cell r="E591">
            <v>41166</v>
          </cell>
          <cell r="F591" t="str">
            <v>P4 - FB2-5</v>
          </cell>
          <cell r="G591" t="str">
            <v>FACTORY D</v>
          </cell>
          <cell r="H591" t="str">
            <v>Normal worker</v>
          </cell>
          <cell r="I591" t="str">
            <v/>
          </cell>
          <cell r="J591" t="str">
            <v/>
          </cell>
          <cell r="K591">
            <v>5931000</v>
          </cell>
          <cell r="L591">
            <v>0</v>
          </cell>
          <cell r="M591">
            <v>0</v>
          </cell>
          <cell r="N591">
            <v>100000</v>
          </cell>
          <cell r="O591">
            <v>6031000</v>
          </cell>
          <cell r="P591">
            <v>24</v>
          </cell>
          <cell r="Q591">
            <v>5567077</v>
          </cell>
          <cell r="R591">
            <v>2</v>
          </cell>
          <cell r="S591">
            <v>463923</v>
          </cell>
          <cell r="T591">
            <v>0</v>
          </cell>
          <cell r="U591">
            <v>0</v>
          </cell>
          <cell r="V591">
            <v>231961.54166666666</v>
          </cell>
          <cell r="W591">
            <v>0</v>
          </cell>
          <cell r="X591">
            <v>0</v>
          </cell>
          <cell r="Y591">
            <v>6031000</v>
          </cell>
          <cell r="Z591">
            <v>0</v>
          </cell>
          <cell r="AA591">
            <v>0</v>
          </cell>
          <cell r="AB591">
            <v>200000</v>
          </cell>
          <cell r="AC591">
            <v>0</v>
          </cell>
          <cell r="AD591">
            <v>200000</v>
          </cell>
          <cell r="AE591">
            <v>500000</v>
          </cell>
          <cell r="AF591">
            <v>0</v>
          </cell>
          <cell r="AG591">
            <v>400000</v>
          </cell>
          <cell r="AH591">
            <v>669318</v>
          </cell>
          <cell r="AI591">
            <v>0</v>
          </cell>
          <cell r="AJ591">
            <v>0</v>
          </cell>
          <cell r="AK591">
            <v>6031000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43492.7890625</v>
          </cell>
          <cell r="AQ591">
            <v>7843810.7890625</v>
          </cell>
          <cell r="AR591">
            <v>12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521913</v>
          </cell>
          <cell r="AY591">
            <v>8365723.7890625</v>
          </cell>
          <cell r="AZ591">
            <v>633255</v>
          </cell>
          <cell r="BA591">
            <v>44100</v>
          </cell>
          <cell r="BB591">
            <v>0</v>
          </cell>
          <cell r="BC591">
            <v>0</v>
          </cell>
          <cell r="BD591">
            <v>0</v>
          </cell>
          <cell r="BK591">
            <v>7688369</v>
          </cell>
          <cell r="BN591">
            <v>0</v>
          </cell>
          <cell r="BO591">
            <v>8291753.1015625</v>
          </cell>
          <cell r="BP591">
            <v>-3341501.8984375</v>
          </cell>
          <cell r="BQ591" t="str">
            <v>050040936073</v>
          </cell>
          <cell r="BR591" t="str">
            <v>Active</v>
          </cell>
          <cell r="BS591" t="str">
            <v>Female</v>
          </cell>
          <cell r="BT591" t="str">
            <v/>
          </cell>
          <cell r="BU591">
            <v>0</v>
          </cell>
          <cell r="BV591">
            <v>0</v>
          </cell>
          <cell r="BW591">
            <v>100000</v>
          </cell>
        </row>
        <row r="592">
          <cell r="C592" t="str">
            <v>C5516</v>
          </cell>
          <cell r="D592" t="str">
            <v>Trần Thị Thùy Dương</v>
          </cell>
          <cell r="E592">
            <v>41334</v>
          </cell>
          <cell r="F592" t="str">
            <v>P4 - FB2-5</v>
          </cell>
          <cell r="G592" t="str">
            <v>FACTORY D</v>
          </cell>
          <cell r="H592" t="str">
            <v>Normal worker</v>
          </cell>
          <cell r="I592" t="str">
            <v/>
          </cell>
          <cell r="J592" t="str">
            <v/>
          </cell>
          <cell r="K592">
            <v>5931000</v>
          </cell>
          <cell r="L592">
            <v>0</v>
          </cell>
          <cell r="M592">
            <v>0</v>
          </cell>
          <cell r="N592">
            <v>0</v>
          </cell>
          <cell r="O592">
            <v>5931000</v>
          </cell>
          <cell r="P592">
            <v>22.5</v>
          </cell>
          <cell r="Q592">
            <v>5132596</v>
          </cell>
          <cell r="R592">
            <v>3</v>
          </cell>
          <cell r="S592">
            <v>684346</v>
          </cell>
          <cell r="T592">
            <v>0.5</v>
          </cell>
          <cell r="U592">
            <v>114058</v>
          </cell>
          <cell r="V592">
            <v>228115.37777777779</v>
          </cell>
          <cell r="W592">
            <v>0</v>
          </cell>
          <cell r="X592">
            <v>0</v>
          </cell>
          <cell r="Y592">
            <v>5816942</v>
          </cell>
          <cell r="Z592">
            <v>0</v>
          </cell>
          <cell r="AA592">
            <v>0</v>
          </cell>
          <cell r="AB592">
            <v>200000</v>
          </cell>
          <cell r="AC592">
            <v>0</v>
          </cell>
          <cell r="AD592">
            <v>200000</v>
          </cell>
          <cell r="AE592">
            <v>500000</v>
          </cell>
          <cell r="AF592">
            <v>0</v>
          </cell>
          <cell r="AG592">
            <v>400000</v>
          </cell>
          <cell r="AH592">
            <v>619540</v>
          </cell>
          <cell r="AI592">
            <v>0</v>
          </cell>
          <cell r="AJ592">
            <v>0</v>
          </cell>
          <cell r="AK592">
            <v>5931000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42771.633333333331</v>
          </cell>
          <cell r="AQ592">
            <v>7579253.6333333338</v>
          </cell>
          <cell r="AR592">
            <v>12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513260</v>
          </cell>
          <cell r="AY592">
            <v>8092513.6333333338</v>
          </cell>
          <cell r="AZ592">
            <v>622755</v>
          </cell>
          <cell r="BA592">
            <v>44100</v>
          </cell>
          <cell r="BB592">
            <v>0</v>
          </cell>
          <cell r="BC592">
            <v>0</v>
          </cell>
          <cell r="BD592">
            <v>0</v>
          </cell>
          <cell r="BK592">
            <v>7425659</v>
          </cell>
          <cell r="BN592">
            <v>0</v>
          </cell>
          <cell r="BO592">
            <v>8021426.7000000002</v>
          </cell>
          <cell r="BP592">
            <v>-3601328.3</v>
          </cell>
          <cell r="BQ592" t="str">
            <v>050031004982</v>
          </cell>
          <cell r="BR592" t="str">
            <v>Active</v>
          </cell>
          <cell r="BS592" t="str">
            <v>Female</v>
          </cell>
          <cell r="BT592" t="str">
            <v/>
          </cell>
          <cell r="BU592">
            <v>0</v>
          </cell>
          <cell r="BV592">
            <v>0</v>
          </cell>
          <cell r="BW592">
            <v>100000</v>
          </cell>
        </row>
        <row r="593">
          <cell r="C593" t="str">
            <v>C5959</v>
          </cell>
          <cell r="D593" t="str">
            <v>Bùi Thị Mùi</v>
          </cell>
          <cell r="E593">
            <v>41550</v>
          </cell>
          <cell r="F593" t="str">
            <v>P4 - FB2-5</v>
          </cell>
          <cell r="G593" t="str">
            <v>FACTORY D</v>
          </cell>
          <cell r="H593" t="str">
            <v>Bag team leader</v>
          </cell>
          <cell r="I593" t="str">
            <v/>
          </cell>
          <cell r="J593" t="str">
            <v/>
          </cell>
          <cell r="K593">
            <v>5931000</v>
          </cell>
          <cell r="L593">
            <v>700000</v>
          </cell>
          <cell r="M593">
            <v>0</v>
          </cell>
          <cell r="N593">
            <v>0</v>
          </cell>
          <cell r="O593">
            <v>6631000</v>
          </cell>
          <cell r="P593">
            <v>24</v>
          </cell>
          <cell r="Q593">
            <v>6120923</v>
          </cell>
          <cell r="R593">
            <v>2</v>
          </cell>
          <cell r="S593">
            <v>510077</v>
          </cell>
          <cell r="T593">
            <v>0</v>
          </cell>
          <cell r="U593">
            <v>0</v>
          </cell>
          <cell r="V593">
            <v>255038.45833333334</v>
          </cell>
          <cell r="W593">
            <v>0</v>
          </cell>
          <cell r="X593">
            <v>0</v>
          </cell>
          <cell r="Y593">
            <v>6631000</v>
          </cell>
          <cell r="Z593">
            <v>0</v>
          </cell>
          <cell r="AA593">
            <v>0</v>
          </cell>
          <cell r="AB593">
            <v>200000</v>
          </cell>
          <cell r="AC593">
            <v>0</v>
          </cell>
          <cell r="AD593">
            <v>200000</v>
          </cell>
          <cell r="AE593">
            <v>500000</v>
          </cell>
          <cell r="AF593">
            <v>0</v>
          </cell>
          <cell r="AG593">
            <v>400000</v>
          </cell>
          <cell r="AH593">
            <v>589196</v>
          </cell>
          <cell r="AI593">
            <v>0</v>
          </cell>
          <cell r="AJ593">
            <v>0</v>
          </cell>
          <cell r="AK593">
            <v>6631000</v>
          </cell>
          <cell r="AL593">
            <v>100000</v>
          </cell>
          <cell r="AM593">
            <v>0</v>
          </cell>
          <cell r="AN593">
            <v>0</v>
          </cell>
          <cell r="AO593">
            <v>0</v>
          </cell>
          <cell r="AP593">
            <v>47819.7109375</v>
          </cell>
          <cell r="AQ593">
            <v>8468015.7109375</v>
          </cell>
          <cell r="AR593">
            <v>12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573837</v>
          </cell>
          <cell r="AY593">
            <v>9041852.7109375</v>
          </cell>
          <cell r="AZ593">
            <v>696255</v>
          </cell>
          <cell r="BA593">
            <v>44100</v>
          </cell>
          <cell r="BB593">
            <v>0</v>
          </cell>
          <cell r="BC593">
            <v>0</v>
          </cell>
          <cell r="BD593">
            <v>0</v>
          </cell>
          <cell r="BK593">
            <v>8301498</v>
          </cell>
          <cell r="BN593">
            <v>0</v>
          </cell>
          <cell r="BO593">
            <v>8950573.3984375</v>
          </cell>
          <cell r="BP593">
            <v>-2745681.6015625</v>
          </cell>
          <cell r="BQ593" t="str">
            <v>050040936081</v>
          </cell>
          <cell r="BR593" t="str">
            <v>Active</v>
          </cell>
          <cell r="BS593" t="str">
            <v>Female</v>
          </cell>
          <cell r="BT593" t="str">
            <v/>
          </cell>
          <cell r="BU593">
            <v>0</v>
          </cell>
          <cell r="BV593">
            <v>0</v>
          </cell>
          <cell r="BW593">
            <v>100000</v>
          </cell>
        </row>
        <row r="594">
          <cell r="C594" t="str">
            <v>C7901</v>
          </cell>
          <cell r="D594" t="str">
            <v>Trương Vũ Phong</v>
          </cell>
          <cell r="E594">
            <v>43514</v>
          </cell>
          <cell r="F594" t="str">
            <v>P4 - FB2-5</v>
          </cell>
          <cell r="G594" t="str">
            <v>FACTORY D</v>
          </cell>
          <cell r="H594" t="str">
            <v>Drill worker</v>
          </cell>
          <cell r="I594" t="str">
            <v/>
          </cell>
          <cell r="J594" t="str">
            <v/>
          </cell>
          <cell r="K594">
            <v>5931000</v>
          </cell>
          <cell r="L594">
            <v>200000</v>
          </cell>
          <cell r="M594">
            <v>0</v>
          </cell>
          <cell r="N594">
            <v>0</v>
          </cell>
          <cell r="O594">
            <v>6131000</v>
          </cell>
          <cell r="P594">
            <v>23.6</v>
          </cell>
          <cell r="Q594">
            <v>5565062</v>
          </cell>
          <cell r="R594">
            <v>2</v>
          </cell>
          <cell r="S594">
            <v>471615</v>
          </cell>
          <cell r="T594">
            <v>0.39999999999999858</v>
          </cell>
          <cell r="U594">
            <v>94323</v>
          </cell>
          <cell r="V594">
            <v>235807.71186440677</v>
          </cell>
          <cell r="W594">
            <v>0</v>
          </cell>
          <cell r="X594">
            <v>0</v>
          </cell>
          <cell r="Y594">
            <v>6036677</v>
          </cell>
          <cell r="Z594">
            <v>0</v>
          </cell>
          <cell r="AA594">
            <v>0</v>
          </cell>
          <cell r="AB594">
            <v>200000</v>
          </cell>
          <cell r="AC594">
            <v>0</v>
          </cell>
          <cell r="AD594">
            <v>200000</v>
          </cell>
          <cell r="AE594">
            <v>500000</v>
          </cell>
          <cell r="AF594">
            <v>0</v>
          </cell>
          <cell r="AG594">
            <v>400000</v>
          </cell>
          <cell r="AH594">
            <v>623316</v>
          </cell>
          <cell r="AI594">
            <v>0</v>
          </cell>
          <cell r="AJ594">
            <v>0</v>
          </cell>
          <cell r="AK594">
            <v>6131000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7759993</v>
          </cell>
          <cell r="AR594">
            <v>12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530567</v>
          </cell>
          <cell r="AY594">
            <v>8290560</v>
          </cell>
          <cell r="AZ594">
            <v>643755</v>
          </cell>
          <cell r="BA594">
            <v>44100</v>
          </cell>
          <cell r="BB594">
            <v>0</v>
          </cell>
          <cell r="BC594">
            <v>0</v>
          </cell>
          <cell r="BD594">
            <v>0</v>
          </cell>
          <cell r="BK594">
            <v>7602705</v>
          </cell>
          <cell r="BN594">
            <v>0</v>
          </cell>
          <cell r="BO594">
            <v>8213704.5677966103</v>
          </cell>
          <cell r="BP594">
            <v>-3430050.4322033897</v>
          </cell>
          <cell r="BQ594" t="str">
            <v>050106514371</v>
          </cell>
          <cell r="BR594" t="str">
            <v>Active</v>
          </cell>
          <cell r="BS594" t="str">
            <v>Male</v>
          </cell>
          <cell r="BT594" t="str">
            <v/>
          </cell>
          <cell r="BU594">
            <v>0</v>
          </cell>
          <cell r="BV594">
            <v>0</v>
          </cell>
          <cell r="BW594">
            <v>100000</v>
          </cell>
        </row>
        <row r="595">
          <cell r="C595" t="str">
            <v>C8814</v>
          </cell>
          <cell r="D595" t="str">
            <v>Lê Thị Hà</v>
          </cell>
          <cell r="E595">
            <v>42614</v>
          </cell>
          <cell r="F595" t="str">
            <v>P4 - FB2-5</v>
          </cell>
          <cell r="G595" t="str">
            <v>FACTORY D</v>
          </cell>
          <cell r="H595" t="str">
            <v>Normal worker</v>
          </cell>
          <cell r="I595" t="str">
            <v/>
          </cell>
          <cell r="J595" t="str">
            <v/>
          </cell>
          <cell r="K595">
            <v>5931000</v>
          </cell>
          <cell r="L595">
            <v>0</v>
          </cell>
          <cell r="M595">
            <v>0</v>
          </cell>
          <cell r="N595">
            <v>0</v>
          </cell>
          <cell r="O595">
            <v>5931000</v>
          </cell>
          <cell r="P595">
            <v>24</v>
          </cell>
          <cell r="Q595">
            <v>5474769</v>
          </cell>
          <cell r="R595">
            <v>2</v>
          </cell>
          <cell r="S595">
            <v>456231</v>
          </cell>
          <cell r="T595">
            <v>0</v>
          </cell>
          <cell r="U595">
            <v>0</v>
          </cell>
          <cell r="V595">
            <v>228115.375</v>
          </cell>
          <cell r="W595">
            <v>0</v>
          </cell>
          <cell r="X595">
            <v>0</v>
          </cell>
          <cell r="Y595">
            <v>5931000</v>
          </cell>
          <cell r="Z595">
            <v>0</v>
          </cell>
          <cell r="AA595">
            <v>0</v>
          </cell>
          <cell r="AB595">
            <v>200000</v>
          </cell>
          <cell r="AC595">
            <v>0</v>
          </cell>
          <cell r="AD595">
            <v>200000</v>
          </cell>
          <cell r="AE595">
            <v>500000</v>
          </cell>
          <cell r="AF595">
            <v>0</v>
          </cell>
          <cell r="AG595">
            <v>400000</v>
          </cell>
          <cell r="AH595">
            <v>608173</v>
          </cell>
          <cell r="AI595">
            <v>0</v>
          </cell>
          <cell r="AJ595">
            <v>0</v>
          </cell>
          <cell r="AK595">
            <v>5931000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42771.6328125</v>
          </cell>
          <cell r="AQ595">
            <v>7681944.6328125</v>
          </cell>
          <cell r="AR595">
            <v>12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513260</v>
          </cell>
          <cell r="AY595">
            <v>8195204.6328125</v>
          </cell>
          <cell r="AZ595">
            <v>622755</v>
          </cell>
          <cell r="BA595">
            <v>44100</v>
          </cell>
          <cell r="BB595">
            <v>0</v>
          </cell>
          <cell r="BC595">
            <v>0</v>
          </cell>
          <cell r="BD595">
            <v>0</v>
          </cell>
          <cell r="BK595">
            <v>7528350</v>
          </cell>
          <cell r="BN595">
            <v>0</v>
          </cell>
          <cell r="BO595">
            <v>8124117.6953125</v>
          </cell>
          <cell r="BP595">
            <v>-3498637.3046875</v>
          </cell>
          <cell r="BQ595" t="str">
            <v>050070968433</v>
          </cell>
          <cell r="BR595" t="str">
            <v>Active</v>
          </cell>
          <cell r="BS595" t="str">
            <v>Female</v>
          </cell>
          <cell r="BT595" t="str">
            <v/>
          </cell>
          <cell r="BU595">
            <v>0</v>
          </cell>
          <cell r="BV595">
            <v>0</v>
          </cell>
          <cell r="BW595">
            <v>100000</v>
          </cell>
        </row>
        <row r="596">
          <cell r="C596" t="str">
            <v>C10618</v>
          </cell>
          <cell r="D596" t="str">
            <v>Phan Vũ Khắc</v>
          </cell>
          <cell r="E596">
            <v>43579</v>
          </cell>
          <cell r="F596" t="str">
            <v>P4 - FB2-6</v>
          </cell>
          <cell r="G596" t="str">
            <v>FACTORY D</v>
          </cell>
          <cell r="H596" t="str">
            <v>Drill worker</v>
          </cell>
          <cell r="I596" t="str">
            <v/>
          </cell>
          <cell r="J596" t="str">
            <v/>
          </cell>
          <cell r="K596">
            <v>5931000</v>
          </cell>
          <cell r="L596">
            <v>200000</v>
          </cell>
          <cell r="M596">
            <v>0</v>
          </cell>
          <cell r="N596">
            <v>0</v>
          </cell>
          <cell r="O596">
            <v>6131000</v>
          </cell>
          <cell r="P596">
            <v>23</v>
          </cell>
          <cell r="Q596">
            <v>5423577</v>
          </cell>
          <cell r="R596">
            <v>3</v>
          </cell>
          <cell r="S596">
            <v>707423</v>
          </cell>
          <cell r="T596">
            <v>0</v>
          </cell>
          <cell r="U596">
            <v>0</v>
          </cell>
          <cell r="V596">
            <v>235807.69565217392</v>
          </cell>
          <cell r="W596">
            <v>0</v>
          </cell>
          <cell r="X596">
            <v>0</v>
          </cell>
          <cell r="Y596">
            <v>6131000</v>
          </cell>
          <cell r="Z596">
            <v>0</v>
          </cell>
          <cell r="AA596">
            <v>0</v>
          </cell>
          <cell r="AB596">
            <v>200000</v>
          </cell>
          <cell r="AC596">
            <v>0</v>
          </cell>
          <cell r="AD596">
            <v>200000</v>
          </cell>
          <cell r="AE596">
            <v>500000</v>
          </cell>
          <cell r="AF596">
            <v>0</v>
          </cell>
          <cell r="AG596">
            <v>400000</v>
          </cell>
          <cell r="AH596">
            <v>706459</v>
          </cell>
          <cell r="AI596">
            <v>0</v>
          </cell>
          <cell r="AJ596">
            <v>0</v>
          </cell>
          <cell r="AK596">
            <v>6131000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7937459</v>
          </cell>
          <cell r="AR596">
            <v>12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530567</v>
          </cell>
          <cell r="AY596">
            <v>8468026</v>
          </cell>
          <cell r="AZ596">
            <v>643755</v>
          </cell>
          <cell r="BA596">
            <v>44100</v>
          </cell>
          <cell r="BB596">
            <v>0</v>
          </cell>
          <cell r="BC596">
            <v>0</v>
          </cell>
          <cell r="BD596">
            <v>0</v>
          </cell>
          <cell r="BK596">
            <v>7780171</v>
          </cell>
          <cell r="BN596">
            <v>0</v>
          </cell>
          <cell r="BO596">
            <v>8391170.5434782617</v>
          </cell>
          <cell r="BP596">
            <v>-3252584.4565217383</v>
          </cell>
          <cell r="BQ596" t="str">
            <v>050106514159</v>
          </cell>
          <cell r="BR596" t="str">
            <v>Active</v>
          </cell>
          <cell r="BS596" t="str">
            <v>Male</v>
          </cell>
          <cell r="BT596" t="str">
            <v/>
          </cell>
          <cell r="BU596">
            <v>0</v>
          </cell>
          <cell r="BV596">
            <v>0</v>
          </cell>
          <cell r="BW596">
            <v>100000</v>
          </cell>
        </row>
        <row r="597">
          <cell r="C597" t="str">
            <v>C10882</v>
          </cell>
          <cell r="D597" t="str">
            <v>Siu H Bơn</v>
          </cell>
          <cell r="E597">
            <v>43628</v>
          </cell>
          <cell r="F597" t="str">
            <v>P4 - FB2-6</v>
          </cell>
          <cell r="G597" t="str">
            <v>FACTORY D</v>
          </cell>
          <cell r="H597" t="str">
            <v>Normal worker</v>
          </cell>
          <cell r="I597" t="str">
            <v/>
          </cell>
          <cell r="J597" t="str">
            <v/>
          </cell>
          <cell r="K597">
            <v>5931000</v>
          </cell>
          <cell r="L597">
            <v>0</v>
          </cell>
          <cell r="M597">
            <v>0</v>
          </cell>
          <cell r="N597">
            <v>0</v>
          </cell>
          <cell r="O597">
            <v>5931000</v>
          </cell>
          <cell r="P597">
            <v>24</v>
          </cell>
          <cell r="Q597">
            <v>5474769</v>
          </cell>
          <cell r="R597">
            <v>2</v>
          </cell>
          <cell r="S597">
            <v>456231</v>
          </cell>
          <cell r="T597">
            <v>0</v>
          </cell>
          <cell r="U597">
            <v>0</v>
          </cell>
          <cell r="V597">
            <v>228115.375</v>
          </cell>
          <cell r="W597">
            <v>0</v>
          </cell>
          <cell r="X597">
            <v>0</v>
          </cell>
          <cell r="Y597">
            <v>5931000</v>
          </cell>
          <cell r="Z597">
            <v>0</v>
          </cell>
          <cell r="AA597">
            <v>0</v>
          </cell>
          <cell r="AB597">
            <v>200000</v>
          </cell>
          <cell r="AC597">
            <v>0</v>
          </cell>
          <cell r="AD597">
            <v>200000</v>
          </cell>
          <cell r="AE597">
            <v>500000</v>
          </cell>
          <cell r="AF597">
            <v>0</v>
          </cell>
          <cell r="AG597">
            <v>400000</v>
          </cell>
          <cell r="AH597">
            <v>710596</v>
          </cell>
          <cell r="AI597">
            <v>0</v>
          </cell>
          <cell r="AJ597">
            <v>0</v>
          </cell>
          <cell r="AK597">
            <v>5931000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42771.6328125</v>
          </cell>
          <cell r="AQ597">
            <v>7784367.6328125</v>
          </cell>
          <cell r="AR597">
            <v>12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513260</v>
          </cell>
          <cell r="AY597">
            <v>8297627.6328125</v>
          </cell>
          <cell r="AZ597">
            <v>622755</v>
          </cell>
          <cell r="BA597">
            <v>44100</v>
          </cell>
          <cell r="BB597">
            <v>0</v>
          </cell>
          <cell r="BC597">
            <v>0</v>
          </cell>
          <cell r="BD597">
            <v>0</v>
          </cell>
          <cell r="BK597">
            <v>7630773</v>
          </cell>
          <cell r="BN597">
            <v>0</v>
          </cell>
          <cell r="BO597">
            <v>8226540.6953125</v>
          </cell>
          <cell r="BP597">
            <v>-3396214.3046875</v>
          </cell>
          <cell r="BQ597" t="str">
            <v>050108107615</v>
          </cell>
          <cell r="BR597" t="str">
            <v>Active</v>
          </cell>
          <cell r="BS597" t="str">
            <v>Female</v>
          </cell>
          <cell r="BT597" t="str">
            <v/>
          </cell>
          <cell r="BU597">
            <v>0</v>
          </cell>
          <cell r="BV597">
            <v>0</v>
          </cell>
          <cell r="BW597">
            <v>100000</v>
          </cell>
        </row>
        <row r="598">
          <cell r="C598" t="str">
            <v>C10883</v>
          </cell>
          <cell r="D598" t="str">
            <v>Nay Quang</v>
          </cell>
          <cell r="E598">
            <v>43628</v>
          </cell>
          <cell r="F598" t="str">
            <v>P4 - FB2-6</v>
          </cell>
          <cell r="G598" t="str">
            <v>FACTORY D</v>
          </cell>
          <cell r="H598" t="str">
            <v>Normal worker</v>
          </cell>
          <cell r="I598" t="str">
            <v/>
          </cell>
          <cell r="J598" t="str">
            <v/>
          </cell>
          <cell r="K598">
            <v>5931000</v>
          </cell>
          <cell r="L598">
            <v>0</v>
          </cell>
          <cell r="M598">
            <v>0</v>
          </cell>
          <cell r="N598">
            <v>0</v>
          </cell>
          <cell r="O598">
            <v>5931000</v>
          </cell>
          <cell r="P598">
            <v>24</v>
          </cell>
          <cell r="Q598">
            <v>5474769</v>
          </cell>
          <cell r="R598">
            <v>2</v>
          </cell>
          <cell r="S598">
            <v>456231</v>
          </cell>
          <cell r="T598">
            <v>0</v>
          </cell>
          <cell r="U598">
            <v>0</v>
          </cell>
          <cell r="V598">
            <v>228115.375</v>
          </cell>
          <cell r="W598">
            <v>0</v>
          </cell>
          <cell r="X598">
            <v>0</v>
          </cell>
          <cell r="Y598">
            <v>5931000</v>
          </cell>
          <cell r="Z598">
            <v>0</v>
          </cell>
          <cell r="AA598">
            <v>0</v>
          </cell>
          <cell r="AB598">
            <v>200000</v>
          </cell>
          <cell r="AC598">
            <v>0</v>
          </cell>
          <cell r="AD598">
            <v>200000</v>
          </cell>
          <cell r="AE598">
            <v>500000</v>
          </cell>
          <cell r="AF598">
            <v>0</v>
          </cell>
          <cell r="AG598">
            <v>400000</v>
          </cell>
          <cell r="AH598">
            <v>710596</v>
          </cell>
          <cell r="AI598">
            <v>0</v>
          </cell>
          <cell r="AJ598">
            <v>0</v>
          </cell>
          <cell r="AK598">
            <v>5931000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7741596</v>
          </cell>
          <cell r="AR598">
            <v>12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513260</v>
          </cell>
          <cell r="AY598">
            <v>8254856</v>
          </cell>
          <cell r="AZ598">
            <v>622755</v>
          </cell>
          <cell r="BA598">
            <v>44100</v>
          </cell>
          <cell r="BB598">
            <v>0</v>
          </cell>
          <cell r="BC598">
            <v>0</v>
          </cell>
          <cell r="BD598">
            <v>0</v>
          </cell>
          <cell r="BK598">
            <v>7588001</v>
          </cell>
          <cell r="BN598">
            <v>0</v>
          </cell>
          <cell r="BO598">
            <v>8183769.0625</v>
          </cell>
          <cell r="BP598">
            <v>-3438985.9375</v>
          </cell>
          <cell r="BQ598" t="str">
            <v>050108107501</v>
          </cell>
          <cell r="BR598" t="str">
            <v>Active</v>
          </cell>
          <cell r="BS598" t="str">
            <v>Male</v>
          </cell>
          <cell r="BT598" t="str">
            <v/>
          </cell>
          <cell r="BU598">
            <v>0</v>
          </cell>
          <cell r="BV598">
            <v>0</v>
          </cell>
          <cell r="BW598">
            <v>100000</v>
          </cell>
        </row>
        <row r="599">
          <cell r="C599" t="str">
            <v>C1435</v>
          </cell>
          <cell r="D599" t="str">
            <v>Phạm Thị Hoa</v>
          </cell>
          <cell r="E599">
            <v>39797</v>
          </cell>
          <cell r="F599" t="str">
            <v>P4 - FB2-6</v>
          </cell>
          <cell r="G599" t="str">
            <v>FACTORY D</v>
          </cell>
          <cell r="H599" t="str">
            <v>Normal worker</v>
          </cell>
          <cell r="I599" t="str">
            <v/>
          </cell>
          <cell r="J599" t="str">
            <v/>
          </cell>
          <cell r="K599">
            <v>5931000</v>
          </cell>
          <cell r="L599">
            <v>0</v>
          </cell>
          <cell r="M599">
            <v>0</v>
          </cell>
          <cell r="N599">
            <v>0</v>
          </cell>
          <cell r="O599">
            <v>5931000</v>
          </cell>
          <cell r="P599">
            <v>24</v>
          </cell>
          <cell r="Q599">
            <v>5474769</v>
          </cell>
          <cell r="R599">
            <v>2</v>
          </cell>
          <cell r="S599">
            <v>456231</v>
          </cell>
          <cell r="T599">
            <v>0</v>
          </cell>
          <cell r="U599">
            <v>0</v>
          </cell>
          <cell r="V599">
            <v>228115.375</v>
          </cell>
          <cell r="W599">
            <v>0</v>
          </cell>
          <cell r="X599">
            <v>0</v>
          </cell>
          <cell r="Y599">
            <v>5931000</v>
          </cell>
          <cell r="Z599">
            <v>0</v>
          </cell>
          <cell r="AA599">
            <v>0</v>
          </cell>
          <cell r="AB599">
            <v>200000</v>
          </cell>
          <cell r="AC599">
            <v>0</v>
          </cell>
          <cell r="AD599">
            <v>200000</v>
          </cell>
          <cell r="AE599">
            <v>500000</v>
          </cell>
          <cell r="AF599">
            <v>0</v>
          </cell>
          <cell r="AG599">
            <v>400000</v>
          </cell>
          <cell r="AH599">
            <v>710596</v>
          </cell>
          <cell r="AI599">
            <v>0</v>
          </cell>
          <cell r="AJ599">
            <v>0</v>
          </cell>
          <cell r="AK599">
            <v>5931000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42771.6328125</v>
          </cell>
          <cell r="AQ599">
            <v>7784367.6328125</v>
          </cell>
          <cell r="AR599">
            <v>12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513260</v>
          </cell>
          <cell r="AY599">
            <v>8297627.6328125</v>
          </cell>
          <cell r="AZ599">
            <v>622755</v>
          </cell>
          <cell r="BA599">
            <v>44100</v>
          </cell>
          <cell r="BB599">
            <v>0</v>
          </cell>
          <cell r="BC599">
            <v>0</v>
          </cell>
          <cell r="BD599">
            <v>0</v>
          </cell>
          <cell r="BK599">
            <v>7630773</v>
          </cell>
          <cell r="BN599">
            <v>1</v>
          </cell>
          <cell r="BO599">
            <v>8226540.6953125</v>
          </cell>
          <cell r="BP599">
            <v>-7796214.3046875</v>
          </cell>
          <cell r="BQ599" t="str">
            <v>050040901970</v>
          </cell>
          <cell r="BR599" t="str">
            <v>Active</v>
          </cell>
          <cell r="BS599" t="str">
            <v>Female</v>
          </cell>
          <cell r="BT599" t="str">
            <v/>
          </cell>
          <cell r="BU599">
            <v>0</v>
          </cell>
          <cell r="BV599">
            <v>0</v>
          </cell>
          <cell r="BW599">
            <v>100000</v>
          </cell>
        </row>
        <row r="600">
          <cell r="C600" t="str">
            <v>C15120</v>
          </cell>
          <cell r="D600" t="str">
            <v>Nguyễn Thanh Hùng</v>
          </cell>
          <cell r="E600">
            <v>44721</v>
          </cell>
          <cell r="F600" t="str">
            <v>P4 - FB2-6</v>
          </cell>
          <cell r="G600" t="str">
            <v>FACTORY D</v>
          </cell>
          <cell r="H600" t="str">
            <v>Normal worker</v>
          </cell>
          <cell r="I600" t="str">
            <v/>
          </cell>
          <cell r="J600" t="str">
            <v/>
          </cell>
          <cell r="K600">
            <v>5815000</v>
          </cell>
          <cell r="L600">
            <v>0</v>
          </cell>
          <cell r="M600">
            <v>0</v>
          </cell>
          <cell r="N600">
            <v>0</v>
          </cell>
          <cell r="O600">
            <v>5815000</v>
          </cell>
          <cell r="P600">
            <v>24</v>
          </cell>
          <cell r="Q600">
            <v>5367692</v>
          </cell>
          <cell r="R600">
            <v>2</v>
          </cell>
          <cell r="S600">
            <v>447308</v>
          </cell>
          <cell r="T600">
            <v>0</v>
          </cell>
          <cell r="U600">
            <v>0</v>
          </cell>
          <cell r="V600">
            <v>223653.83333333334</v>
          </cell>
          <cell r="W600">
            <v>0</v>
          </cell>
          <cell r="X600">
            <v>0</v>
          </cell>
          <cell r="Y600">
            <v>5815000</v>
          </cell>
          <cell r="Z600">
            <v>0</v>
          </cell>
          <cell r="AA600">
            <v>0</v>
          </cell>
          <cell r="AB600">
            <v>200000</v>
          </cell>
          <cell r="AC600">
            <v>0</v>
          </cell>
          <cell r="AD600">
            <v>200000</v>
          </cell>
          <cell r="AE600">
            <v>500000</v>
          </cell>
          <cell r="AF600">
            <v>0</v>
          </cell>
          <cell r="AG600">
            <v>400000</v>
          </cell>
          <cell r="AH600">
            <v>1223271</v>
          </cell>
          <cell r="AI600">
            <v>0</v>
          </cell>
          <cell r="AJ600">
            <v>0</v>
          </cell>
          <cell r="AK600">
            <v>5815000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8138271</v>
          </cell>
          <cell r="AR600">
            <v>12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503221</v>
          </cell>
          <cell r="AY600">
            <v>8641492</v>
          </cell>
          <cell r="AZ600">
            <v>610575</v>
          </cell>
          <cell r="BA600">
            <v>44100</v>
          </cell>
          <cell r="BB600">
            <v>0</v>
          </cell>
          <cell r="BC600">
            <v>0</v>
          </cell>
          <cell r="BD600">
            <v>0</v>
          </cell>
          <cell r="BK600">
            <v>7986817</v>
          </cell>
          <cell r="BN600">
            <v>0</v>
          </cell>
          <cell r="BO600">
            <v>8573751.75</v>
          </cell>
          <cell r="BP600">
            <v>-3036823.25</v>
          </cell>
          <cell r="BQ600" t="str">
            <v>050040902527</v>
          </cell>
          <cell r="BR600" t="str">
            <v>Active</v>
          </cell>
          <cell r="BS600" t="str">
            <v>Male</v>
          </cell>
          <cell r="BT600" t="str">
            <v/>
          </cell>
          <cell r="BU600">
            <v>0</v>
          </cell>
          <cell r="BV600">
            <v>0</v>
          </cell>
          <cell r="BW600">
            <v>100000</v>
          </cell>
        </row>
        <row r="601">
          <cell r="C601" t="str">
            <v>C15190</v>
          </cell>
          <cell r="D601" t="str">
            <v>Trần Thị Nhanh</v>
          </cell>
          <cell r="E601">
            <v>44728</v>
          </cell>
          <cell r="F601" t="str">
            <v>P4 - FB2-6</v>
          </cell>
          <cell r="G601" t="str">
            <v>FACTORY D</v>
          </cell>
          <cell r="H601" t="str">
            <v>Normal worker</v>
          </cell>
          <cell r="I601" t="str">
            <v/>
          </cell>
          <cell r="J601" t="str">
            <v/>
          </cell>
          <cell r="K601">
            <v>5815000</v>
          </cell>
          <cell r="L601">
            <v>0</v>
          </cell>
          <cell r="M601">
            <v>0</v>
          </cell>
          <cell r="N601">
            <v>0</v>
          </cell>
          <cell r="O601">
            <v>5815000</v>
          </cell>
          <cell r="P601">
            <v>23</v>
          </cell>
          <cell r="Q601">
            <v>5144038</v>
          </cell>
          <cell r="R601">
            <v>3</v>
          </cell>
          <cell r="S601">
            <v>670962</v>
          </cell>
          <cell r="T601">
            <v>0</v>
          </cell>
          <cell r="U601">
            <v>0</v>
          </cell>
          <cell r="V601">
            <v>223653.82608695651</v>
          </cell>
          <cell r="W601">
            <v>0</v>
          </cell>
          <cell r="X601">
            <v>0</v>
          </cell>
          <cell r="Y601">
            <v>5815000</v>
          </cell>
          <cell r="Z601">
            <v>0</v>
          </cell>
          <cell r="AA601">
            <v>0</v>
          </cell>
          <cell r="AB601">
            <v>200000</v>
          </cell>
          <cell r="AC601">
            <v>0</v>
          </cell>
          <cell r="AD601">
            <v>200000</v>
          </cell>
          <cell r="AE601">
            <v>500000</v>
          </cell>
          <cell r="AF601">
            <v>0</v>
          </cell>
          <cell r="AG601">
            <v>400000</v>
          </cell>
          <cell r="AH601">
            <v>848204</v>
          </cell>
          <cell r="AI601">
            <v>0</v>
          </cell>
          <cell r="AJ601">
            <v>0</v>
          </cell>
          <cell r="AK601">
            <v>5815000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41935.092391304344</v>
          </cell>
          <cell r="AQ601">
            <v>7805139.0923913047</v>
          </cell>
          <cell r="AR601">
            <v>12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503221</v>
          </cell>
          <cell r="AY601">
            <v>8308360.0923913047</v>
          </cell>
          <cell r="AZ601">
            <v>610575</v>
          </cell>
          <cell r="BA601">
            <v>44100</v>
          </cell>
          <cell r="BB601">
            <v>0</v>
          </cell>
          <cell r="BC601">
            <v>0</v>
          </cell>
          <cell r="BD601">
            <v>0</v>
          </cell>
          <cell r="BK601">
            <v>7653685</v>
          </cell>
          <cell r="BN601">
            <v>0</v>
          </cell>
          <cell r="BO601">
            <v>8240619.8315217393</v>
          </cell>
          <cell r="BP601">
            <v>-3369955.1684782607</v>
          </cell>
          <cell r="BQ601" t="str">
            <v>050040901946</v>
          </cell>
          <cell r="BR601" t="str">
            <v>Active</v>
          </cell>
          <cell r="BS601" t="str">
            <v>Female</v>
          </cell>
          <cell r="BT601" t="str">
            <v/>
          </cell>
          <cell r="BU601">
            <v>0</v>
          </cell>
          <cell r="BV601">
            <v>0</v>
          </cell>
          <cell r="BW601">
            <v>100000</v>
          </cell>
        </row>
        <row r="602">
          <cell r="C602" t="str">
            <v>C15777</v>
          </cell>
          <cell r="D602" t="str">
            <v>Phan Thị Như Quỳnh</v>
          </cell>
          <cell r="E602">
            <v>45372</v>
          </cell>
          <cell r="F602" t="str">
            <v>P4 - FB2-6</v>
          </cell>
          <cell r="G602" t="str">
            <v>FACTORY D</v>
          </cell>
          <cell r="H602" t="str">
            <v>Normal worker</v>
          </cell>
          <cell r="I602" t="str">
            <v/>
          </cell>
          <cell r="J602" t="str">
            <v/>
          </cell>
          <cell r="K602">
            <v>5538000</v>
          </cell>
          <cell r="L602">
            <v>0</v>
          </cell>
          <cell r="M602">
            <v>0</v>
          </cell>
          <cell r="N602">
            <v>0</v>
          </cell>
          <cell r="O602">
            <v>5538000</v>
          </cell>
          <cell r="P602">
            <v>23</v>
          </cell>
          <cell r="Q602">
            <v>4899000</v>
          </cell>
          <cell r="R602">
            <v>3</v>
          </cell>
          <cell r="S602">
            <v>639000</v>
          </cell>
          <cell r="T602">
            <v>0</v>
          </cell>
          <cell r="U602">
            <v>0</v>
          </cell>
          <cell r="V602">
            <v>213000</v>
          </cell>
          <cell r="W602">
            <v>0</v>
          </cell>
          <cell r="X602">
            <v>0</v>
          </cell>
          <cell r="Y602">
            <v>5538000</v>
          </cell>
          <cell r="Z602">
            <v>0</v>
          </cell>
          <cell r="AA602">
            <v>0</v>
          </cell>
          <cell r="AB602">
            <v>200000</v>
          </cell>
          <cell r="AC602">
            <v>0</v>
          </cell>
          <cell r="AD602">
            <v>200000</v>
          </cell>
          <cell r="AE602">
            <v>500000</v>
          </cell>
          <cell r="AF602">
            <v>0</v>
          </cell>
          <cell r="AG602">
            <v>400000</v>
          </cell>
          <cell r="AH602">
            <v>665047</v>
          </cell>
          <cell r="AI602">
            <v>0</v>
          </cell>
          <cell r="AJ602">
            <v>0</v>
          </cell>
          <cell r="AK602">
            <v>5318000</v>
          </cell>
          <cell r="AL602">
            <v>200000</v>
          </cell>
          <cell r="AM602">
            <v>0</v>
          </cell>
          <cell r="AN602">
            <v>0</v>
          </cell>
          <cell r="AO602">
            <v>0</v>
          </cell>
          <cell r="AP602">
            <v>39937.5</v>
          </cell>
          <cell r="AQ602">
            <v>7542984.5</v>
          </cell>
          <cell r="AR602">
            <v>12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479250</v>
          </cell>
          <cell r="AY602">
            <v>8022234.5</v>
          </cell>
          <cell r="AZ602">
            <v>581490</v>
          </cell>
          <cell r="BA602">
            <v>44100</v>
          </cell>
          <cell r="BB602">
            <v>0</v>
          </cell>
          <cell r="BC602">
            <v>0</v>
          </cell>
          <cell r="BD602">
            <v>0</v>
          </cell>
          <cell r="BK602">
            <v>7396645</v>
          </cell>
          <cell r="BN602">
            <v>0</v>
          </cell>
          <cell r="BO602">
            <v>7962484.5</v>
          </cell>
          <cell r="BP602">
            <v>-3619005.5</v>
          </cell>
          <cell r="BQ602" t="str">
            <v>050077160172</v>
          </cell>
          <cell r="BR602" t="str">
            <v>Active</v>
          </cell>
          <cell r="BS602" t="str">
            <v>Female</v>
          </cell>
          <cell r="BT602" t="str">
            <v/>
          </cell>
          <cell r="BU602">
            <v>0</v>
          </cell>
          <cell r="BV602">
            <v>0</v>
          </cell>
          <cell r="BW602">
            <v>100000</v>
          </cell>
        </row>
        <row r="603">
          <cell r="C603" t="str">
            <v>C1602</v>
          </cell>
          <cell r="D603" t="str">
            <v>Dư Thị Mộng Ngân</v>
          </cell>
          <cell r="E603">
            <v>39860</v>
          </cell>
          <cell r="F603" t="str">
            <v>P4 - FB2-6</v>
          </cell>
          <cell r="G603" t="str">
            <v>FACTORY D</v>
          </cell>
          <cell r="H603" t="str">
            <v>Normal worker</v>
          </cell>
          <cell r="I603" t="str">
            <v/>
          </cell>
          <cell r="J603" t="str">
            <v/>
          </cell>
          <cell r="K603">
            <v>5931000</v>
          </cell>
          <cell r="L603">
            <v>0</v>
          </cell>
          <cell r="M603">
            <v>0</v>
          </cell>
          <cell r="N603">
            <v>0</v>
          </cell>
          <cell r="O603">
            <v>5931000</v>
          </cell>
          <cell r="P603">
            <v>24</v>
          </cell>
          <cell r="Q603">
            <v>5474769</v>
          </cell>
          <cell r="R603">
            <v>2</v>
          </cell>
          <cell r="S603">
            <v>456231</v>
          </cell>
          <cell r="T603">
            <v>0</v>
          </cell>
          <cell r="U603">
            <v>0</v>
          </cell>
          <cell r="V603">
            <v>228115.375</v>
          </cell>
          <cell r="W603">
            <v>0</v>
          </cell>
          <cell r="X603">
            <v>0</v>
          </cell>
          <cell r="Y603">
            <v>5931000</v>
          </cell>
          <cell r="Z603">
            <v>0</v>
          </cell>
          <cell r="AA603">
            <v>0</v>
          </cell>
          <cell r="AB603">
            <v>200000</v>
          </cell>
          <cell r="AC603">
            <v>0</v>
          </cell>
          <cell r="AD603">
            <v>200000</v>
          </cell>
          <cell r="AE603">
            <v>500000</v>
          </cell>
          <cell r="AF603">
            <v>0</v>
          </cell>
          <cell r="AG603">
            <v>400000</v>
          </cell>
          <cell r="AH603">
            <v>688835</v>
          </cell>
          <cell r="AI603">
            <v>0</v>
          </cell>
          <cell r="AJ603">
            <v>0</v>
          </cell>
          <cell r="AK603">
            <v>5931000</v>
          </cell>
          <cell r="AL603">
            <v>100000</v>
          </cell>
          <cell r="AM603">
            <v>0</v>
          </cell>
          <cell r="AN603">
            <v>0</v>
          </cell>
          <cell r="AO603">
            <v>0</v>
          </cell>
          <cell r="AP603">
            <v>42771.6328125</v>
          </cell>
          <cell r="AQ603">
            <v>7862606.6328125</v>
          </cell>
          <cell r="AR603">
            <v>12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513260</v>
          </cell>
          <cell r="AY603">
            <v>8375866.6328125</v>
          </cell>
          <cell r="AZ603">
            <v>622755</v>
          </cell>
          <cell r="BA603">
            <v>44100</v>
          </cell>
          <cell r="BB603">
            <v>0</v>
          </cell>
          <cell r="BC603">
            <v>0</v>
          </cell>
          <cell r="BD603">
            <v>0</v>
          </cell>
          <cell r="BK603">
            <v>7709012</v>
          </cell>
          <cell r="BN603">
            <v>0</v>
          </cell>
          <cell r="BO603">
            <v>8304779.6953125</v>
          </cell>
          <cell r="BP603">
            <v>-3317975.3046875</v>
          </cell>
          <cell r="BQ603" t="str">
            <v>050040832431</v>
          </cell>
          <cell r="BR603" t="str">
            <v>Active</v>
          </cell>
          <cell r="BS603" t="str">
            <v>Female</v>
          </cell>
          <cell r="BT603" t="str">
            <v/>
          </cell>
          <cell r="BU603">
            <v>0</v>
          </cell>
          <cell r="BV603">
            <v>0</v>
          </cell>
          <cell r="BW603">
            <v>100000</v>
          </cell>
        </row>
        <row r="604">
          <cell r="C604" t="str">
            <v>C16178</v>
          </cell>
          <cell r="D604" t="str">
            <v>Bùi Thị Hoàn</v>
          </cell>
          <cell r="E604">
            <v>45551</v>
          </cell>
          <cell r="F604" t="str">
            <v>P4 - FB2-6</v>
          </cell>
          <cell r="G604" t="str">
            <v>FACTORY D</v>
          </cell>
          <cell r="H604" t="str">
            <v>Normal worker</v>
          </cell>
          <cell r="I604" t="str">
            <v/>
          </cell>
          <cell r="J604" t="str">
            <v/>
          </cell>
          <cell r="K604">
            <v>5274000</v>
          </cell>
          <cell r="L604">
            <v>0</v>
          </cell>
          <cell r="M604">
            <v>0</v>
          </cell>
          <cell r="N604">
            <v>0</v>
          </cell>
          <cell r="O604">
            <v>5274000</v>
          </cell>
          <cell r="P604">
            <v>24</v>
          </cell>
          <cell r="Q604">
            <v>4868308</v>
          </cell>
          <cell r="R604">
            <v>2</v>
          </cell>
          <cell r="S604">
            <v>405692</v>
          </cell>
          <cell r="T604">
            <v>0</v>
          </cell>
          <cell r="U604">
            <v>0</v>
          </cell>
          <cell r="V604">
            <v>202846.16666666666</v>
          </cell>
          <cell r="W604">
            <v>0</v>
          </cell>
          <cell r="X604">
            <v>0</v>
          </cell>
          <cell r="Y604">
            <v>5274000</v>
          </cell>
          <cell r="Z604">
            <v>0</v>
          </cell>
          <cell r="AA604">
            <v>0</v>
          </cell>
          <cell r="AB604">
            <v>200000</v>
          </cell>
          <cell r="AC604">
            <v>0</v>
          </cell>
          <cell r="AD604">
            <v>200000</v>
          </cell>
          <cell r="AE604">
            <v>500000</v>
          </cell>
          <cell r="AF604">
            <v>0</v>
          </cell>
          <cell r="AG604">
            <v>400000</v>
          </cell>
          <cell r="AH604">
            <v>1223271</v>
          </cell>
          <cell r="AI604">
            <v>0</v>
          </cell>
          <cell r="AJ604">
            <v>0</v>
          </cell>
          <cell r="AK604">
            <v>5064833</v>
          </cell>
          <cell r="AL604">
            <v>100000</v>
          </cell>
          <cell r="AM604">
            <v>0</v>
          </cell>
          <cell r="AN604">
            <v>0</v>
          </cell>
          <cell r="AO604">
            <v>0</v>
          </cell>
          <cell r="AP604">
            <v>38033.65625</v>
          </cell>
          <cell r="AQ604">
            <v>7735304.65625</v>
          </cell>
          <cell r="AR604">
            <v>12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456404</v>
          </cell>
          <cell r="AY604">
            <v>8191708.65625</v>
          </cell>
          <cell r="AZ604">
            <v>553770</v>
          </cell>
          <cell r="BA604">
            <v>44100</v>
          </cell>
          <cell r="BB604">
            <v>0</v>
          </cell>
          <cell r="BC604">
            <v>0</v>
          </cell>
          <cell r="BD604">
            <v>0</v>
          </cell>
          <cell r="BK604">
            <v>7593839</v>
          </cell>
          <cell r="BN604">
            <v>0</v>
          </cell>
          <cell r="BO604">
            <v>8139573.90625</v>
          </cell>
          <cell r="BP604">
            <v>-3414196.09375</v>
          </cell>
          <cell r="BQ604" t="str">
            <v>050062085662</v>
          </cell>
          <cell r="BR604" t="str">
            <v>Active</v>
          </cell>
          <cell r="BS604" t="str">
            <v>Female</v>
          </cell>
          <cell r="BT604" t="str">
            <v/>
          </cell>
          <cell r="BU604">
            <v>0</v>
          </cell>
          <cell r="BV604">
            <v>0</v>
          </cell>
          <cell r="BW604">
            <v>100000</v>
          </cell>
        </row>
        <row r="605">
          <cell r="C605" t="str">
            <v>C16228</v>
          </cell>
          <cell r="D605" t="str">
            <v>Y Thanh Hiền</v>
          </cell>
          <cell r="E605">
            <v>45561</v>
          </cell>
          <cell r="F605" t="str">
            <v>P4 - FB2-6</v>
          </cell>
          <cell r="G605" t="str">
            <v>FACTORY D</v>
          </cell>
          <cell r="H605" t="str">
            <v>Normal worker</v>
          </cell>
          <cell r="I605" t="str">
            <v/>
          </cell>
          <cell r="J605" t="str">
            <v/>
          </cell>
          <cell r="K605">
            <v>5274000</v>
          </cell>
          <cell r="L605">
            <v>0</v>
          </cell>
          <cell r="M605">
            <v>0</v>
          </cell>
          <cell r="N605">
            <v>0</v>
          </cell>
          <cell r="O605">
            <v>5274000</v>
          </cell>
          <cell r="P605">
            <v>21.9</v>
          </cell>
          <cell r="Q605">
            <v>4442331</v>
          </cell>
          <cell r="R605">
            <v>2</v>
          </cell>
          <cell r="S605">
            <v>405692</v>
          </cell>
          <cell r="T605">
            <v>2.1000000000000014</v>
          </cell>
          <cell r="U605">
            <v>425977</v>
          </cell>
          <cell r="V605">
            <v>202846.16438356167</v>
          </cell>
          <cell r="W605">
            <v>0</v>
          </cell>
          <cell r="X605">
            <v>0</v>
          </cell>
          <cell r="Y605">
            <v>4848023</v>
          </cell>
          <cell r="Z605">
            <v>0</v>
          </cell>
          <cell r="AA605">
            <v>0</v>
          </cell>
          <cell r="AB605">
            <v>200000</v>
          </cell>
          <cell r="AC605">
            <v>0</v>
          </cell>
          <cell r="AD605">
            <v>200000</v>
          </cell>
          <cell r="AE605">
            <v>0</v>
          </cell>
          <cell r="AF605">
            <v>0</v>
          </cell>
          <cell r="AG605">
            <v>300000</v>
          </cell>
          <cell r="AH605">
            <v>579470</v>
          </cell>
          <cell r="AI605">
            <v>0</v>
          </cell>
          <cell r="AJ605">
            <v>0</v>
          </cell>
          <cell r="AK605">
            <v>5064833</v>
          </cell>
          <cell r="AL605">
            <v>100000</v>
          </cell>
          <cell r="AM605">
            <v>0</v>
          </cell>
          <cell r="AN605">
            <v>0</v>
          </cell>
          <cell r="AO605">
            <v>0</v>
          </cell>
          <cell r="AP605">
            <v>38033.655821917811</v>
          </cell>
          <cell r="AQ605">
            <v>6065526.6558219176</v>
          </cell>
          <cell r="AR605">
            <v>12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456404</v>
          </cell>
          <cell r="AY605">
            <v>6521930.6558219176</v>
          </cell>
          <cell r="AZ605">
            <v>553770</v>
          </cell>
          <cell r="BA605">
            <v>44100</v>
          </cell>
          <cell r="BB605">
            <v>0</v>
          </cell>
          <cell r="BC605">
            <v>0</v>
          </cell>
          <cell r="BD605">
            <v>0</v>
          </cell>
          <cell r="BK605">
            <v>5924061</v>
          </cell>
          <cell r="BN605">
            <v>0</v>
          </cell>
          <cell r="BO605">
            <v>6369795.9023972601</v>
          </cell>
          <cell r="BP605">
            <v>-5183974.0976027399</v>
          </cell>
          <cell r="BQ605" t="str">
            <v>050155781091</v>
          </cell>
          <cell r="BR605" t="str">
            <v>Active</v>
          </cell>
          <cell r="BS605" t="str">
            <v>Female</v>
          </cell>
          <cell r="BT605" t="str">
            <v/>
          </cell>
          <cell r="BU605">
            <v>0</v>
          </cell>
          <cell r="BV605">
            <v>0</v>
          </cell>
          <cell r="BW605">
            <v>0</v>
          </cell>
        </row>
        <row r="606">
          <cell r="C606" t="str">
            <v>C16378</v>
          </cell>
          <cell r="D606" t="str">
            <v>Nguyễn Thị Liên</v>
          </cell>
          <cell r="E606">
            <v>45624</v>
          </cell>
          <cell r="F606" t="str">
            <v>P4 - FB2-6</v>
          </cell>
          <cell r="G606" t="str">
            <v>FACTORY D</v>
          </cell>
          <cell r="H606" t="str">
            <v>Normal worker</v>
          </cell>
          <cell r="I606" t="str">
            <v/>
          </cell>
          <cell r="J606" t="str">
            <v/>
          </cell>
          <cell r="K606">
            <v>5023000</v>
          </cell>
          <cell r="L606">
            <v>0</v>
          </cell>
          <cell r="M606">
            <v>0</v>
          </cell>
          <cell r="N606">
            <v>0</v>
          </cell>
          <cell r="O606">
            <v>5023000</v>
          </cell>
          <cell r="P606">
            <v>24</v>
          </cell>
          <cell r="Q606">
            <v>4636615</v>
          </cell>
          <cell r="R606">
            <v>2</v>
          </cell>
          <cell r="S606">
            <v>386385</v>
          </cell>
          <cell r="T606">
            <v>0</v>
          </cell>
          <cell r="U606">
            <v>0</v>
          </cell>
          <cell r="V606">
            <v>193192.29166666666</v>
          </cell>
          <cell r="W606">
            <v>0</v>
          </cell>
          <cell r="X606">
            <v>0</v>
          </cell>
          <cell r="Y606">
            <v>5023000</v>
          </cell>
          <cell r="Z606">
            <v>0</v>
          </cell>
          <cell r="AA606">
            <v>0</v>
          </cell>
          <cell r="AB606">
            <v>200000</v>
          </cell>
          <cell r="AC606">
            <v>0</v>
          </cell>
          <cell r="AD606">
            <v>200000</v>
          </cell>
          <cell r="AE606">
            <v>500000</v>
          </cell>
          <cell r="AF606">
            <v>0</v>
          </cell>
          <cell r="AG606">
            <v>400000</v>
          </cell>
          <cell r="AH606">
            <v>915417.33333333337</v>
          </cell>
          <cell r="AI606">
            <v>0</v>
          </cell>
          <cell r="AJ606">
            <v>0</v>
          </cell>
          <cell r="AK606">
            <v>4913333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36223.5546875</v>
          </cell>
          <cell r="AQ606">
            <v>7074640.888020833</v>
          </cell>
          <cell r="AR606">
            <v>12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434683</v>
          </cell>
          <cell r="AY606">
            <v>7509323.888020833</v>
          </cell>
          <cell r="AZ606">
            <v>527415</v>
          </cell>
          <cell r="BA606">
            <v>44100</v>
          </cell>
          <cell r="BB606">
            <v>0</v>
          </cell>
          <cell r="BC606">
            <v>0</v>
          </cell>
          <cell r="BD606">
            <v>0</v>
          </cell>
          <cell r="BK606">
            <v>6937809</v>
          </cell>
          <cell r="BN606">
            <v>0</v>
          </cell>
          <cell r="BO606">
            <v>7464429.325520833</v>
          </cell>
          <cell r="BP606">
            <v>-4062985.674479167</v>
          </cell>
          <cell r="BQ606" t="str">
            <v>050059804631</v>
          </cell>
          <cell r="BR606" t="str">
            <v>Active</v>
          </cell>
          <cell r="BS606" t="str">
            <v>Female</v>
          </cell>
          <cell r="BT606" t="str">
            <v/>
          </cell>
          <cell r="BU606">
            <v>0</v>
          </cell>
          <cell r="BV606">
            <v>0</v>
          </cell>
          <cell r="BW606">
            <v>100000</v>
          </cell>
        </row>
        <row r="607">
          <cell r="C607" t="str">
            <v>C16381</v>
          </cell>
          <cell r="D607" t="str">
            <v>Nguyễn Thùy Linh</v>
          </cell>
          <cell r="E607">
            <v>45629</v>
          </cell>
          <cell r="F607" t="str">
            <v>P4 - FB2-6</v>
          </cell>
          <cell r="G607" t="str">
            <v>FACTORY D</v>
          </cell>
          <cell r="H607" t="str">
            <v>Normal worker</v>
          </cell>
          <cell r="I607" t="str">
            <v/>
          </cell>
          <cell r="J607" t="str">
            <v/>
          </cell>
          <cell r="K607">
            <v>5023000</v>
          </cell>
          <cell r="L607">
            <v>0</v>
          </cell>
          <cell r="M607">
            <v>0</v>
          </cell>
          <cell r="N607">
            <v>0</v>
          </cell>
          <cell r="O607">
            <v>5023000</v>
          </cell>
          <cell r="P607">
            <v>24</v>
          </cell>
          <cell r="Q607">
            <v>4636615</v>
          </cell>
          <cell r="R607">
            <v>2</v>
          </cell>
          <cell r="S607">
            <v>386385</v>
          </cell>
          <cell r="T607">
            <v>0</v>
          </cell>
          <cell r="U607">
            <v>0</v>
          </cell>
          <cell r="V607">
            <v>193192.29166666666</v>
          </cell>
          <cell r="W607">
            <v>0</v>
          </cell>
          <cell r="X607">
            <v>0</v>
          </cell>
          <cell r="Y607">
            <v>5023000</v>
          </cell>
          <cell r="Z607">
            <v>0</v>
          </cell>
          <cell r="AA607">
            <v>0</v>
          </cell>
          <cell r="AB607">
            <v>200000</v>
          </cell>
          <cell r="AC607">
            <v>0</v>
          </cell>
          <cell r="AD607">
            <v>200000</v>
          </cell>
          <cell r="AE607">
            <v>500000</v>
          </cell>
          <cell r="AF607">
            <v>0</v>
          </cell>
          <cell r="AG607">
            <v>400000</v>
          </cell>
          <cell r="AH607">
            <v>791043</v>
          </cell>
          <cell r="AI607">
            <v>0</v>
          </cell>
          <cell r="AJ607">
            <v>0</v>
          </cell>
          <cell r="AK607">
            <v>4957200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36223.5546875</v>
          </cell>
          <cell r="AQ607">
            <v>6950266.5546875</v>
          </cell>
          <cell r="AR607">
            <v>12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434683</v>
          </cell>
          <cell r="AY607">
            <v>7384949.5546875</v>
          </cell>
          <cell r="AZ607">
            <v>527415</v>
          </cell>
          <cell r="BA607">
            <v>44100</v>
          </cell>
          <cell r="BB607">
            <v>0</v>
          </cell>
          <cell r="BC607">
            <v>0</v>
          </cell>
          <cell r="BD607">
            <v>0</v>
          </cell>
          <cell r="BK607">
            <v>6813435</v>
          </cell>
          <cell r="BN607">
            <v>0</v>
          </cell>
          <cell r="BO607">
            <v>7340054.9921875</v>
          </cell>
          <cell r="BP607">
            <v>-4187360.0078125</v>
          </cell>
          <cell r="BQ607" t="str">
            <v>050157026280</v>
          </cell>
          <cell r="BR607" t="str">
            <v>Active</v>
          </cell>
          <cell r="BS607" t="str">
            <v>Female</v>
          </cell>
          <cell r="BT607" t="str">
            <v/>
          </cell>
          <cell r="BU607">
            <v>0</v>
          </cell>
          <cell r="BV607">
            <v>0</v>
          </cell>
          <cell r="BW607">
            <v>100000</v>
          </cell>
        </row>
        <row r="608">
          <cell r="C608" t="str">
            <v>C16562</v>
          </cell>
          <cell r="D608" t="str">
            <v>Ngô Si Tha</v>
          </cell>
          <cell r="E608">
            <v>45745</v>
          </cell>
          <cell r="F608" t="str">
            <v>P4 - FB2-6</v>
          </cell>
          <cell r="G608" t="str">
            <v>FACTORY D</v>
          </cell>
          <cell r="H608" t="str">
            <v>New worker</v>
          </cell>
          <cell r="I608" t="str">
            <v/>
          </cell>
          <cell r="J608" t="str">
            <v/>
          </cell>
          <cell r="K608">
            <v>4694000</v>
          </cell>
          <cell r="L608">
            <v>0</v>
          </cell>
          <cell r="M608">
            <v>0</v>
          </cell>
          <cell r="N608">
            <v>0</v>
          </cell>
          <cell r="O608">
            <v>4694000</v>
          </cell>
          <cell r="P608">
            <v>23.8</v>
          </cell>
          <cell r="Q608">
            <v>4296815</v>
          </cell>
          <cell r="R608">
            <v>2</v>
          </cell>
          <cell r="S608">
            <v>361077</v>
          </cell>
          <cell r="T608">
            <v>0.19999999999999929</v>
          </cell>
          <cell r="U608">
            <v>36108</v>
          </cell>
          <cell r="V608">
            <v>180538.44537815126</v>
          </cell>
          <cell r="W608">
            <v>0</v>
          </cell>
          <cell r="X608">
            <v>0</v>
          </cell>
          <cell r="Y608">
            <v>4657892</v>
          </cell>
          <cell r="Z608">
            <v>0</v>
          </cell>
          <cell r="AA608">
            <v>0</v>
          </cell>
          <cell r="AB608">
            <v>200000</v>
          </cell>
          <cell r="AC608">
            <v>0</v>
          </cell>
          <cell r="AD608">
            <v>200000</v>
          </cell>
          <cell r="AE608">
            <v>500000</v>
          </cell>
          <cell r="AF608">
            <v>0</v>
          </cell>
          <cell r="AG608">
            <v>400000</v>
          </cell>
          <cell r="AH608">
            <v>24374</v>
          </cell>
          <cell r="AI608">
            <v>0</v>
          </cell>
          <cell r="AJ608">
            <v>0</v>
          </cell>
          <cell r="AK608">
            <v>4694000</v>
          </cell>
          <cell r="AL608">
            <v>0</v>
          </cell>
          <cell r="AM608">
            <v>25307</v>
          </cell>
          <cell r="AN608">
            <v>0</v>
          </cell>
          <cell r="AO608">
            <v>0</v>
          </cell>
          <cell r="AP608">
            <v>0</v>
          </cell>
          <cell r="AQ608">
            <v>5807573</v>
          </cell>
          <cell r="AR608">
            <v>12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406212</v>
          </cell>
          <cell r="AY608">
            <v>6213785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K608">
            <v>6213785</v>
          </cell>
          <cell r="BN608">
            <v>0</v>
          </cell>
          <cell r="BO608">
            <v>6378380.6680672271</v>
          </cell>
          <cell r="BP608">
            <v>-4621619.3319327729</v>
          </cell>
          <cell r="BQ608" t="str">
            <v>050119607865</v>
          </cell>
          <cell r="BR608" t="str">
            <v>Active</v>
          </cell>
          <cell r="BS608" t="str">
            <v>Male</v>
          </cell>
          <cell r="BT608" t="str">
            <v/>
          </cell>
          <cell r="BU608">
            <v>0</v>
          </cell>
          <cell r="BV608">
            <v>0</v>
          </cell>
          <cell r="BW608">
            <v>300000</v>
          </cell>
        </row>
        <row r="609">
          <cell r="C609" t="str">
            <v>C16609</v>
          </cell>
          <cell r="D609" t="str">
            <v>Lê Đức Minh</v>
          </cell>
          <cell r="E609">
            <v>45762</v>
          </cell>
          <cell r="F609" t="str">
            <v>P4 - FB2-6</v>
          </cell>
          <cell r="G609" t="str">
            <v>FACTORY D</v>
          </cell>
          <cell r="H609" t="str">
            <v>New worker</v>
          </cell>
          <cell r="I609" t="str">
            <v/>
          </cell>
          <cell r="J609" t="str">
            <v/>
          </cell>
          <cell r="K609">
            <v>4694000</v>
          </cell>
          <cell r="L609">
            <v>0</v>
          </cell>
          <cell r="M609">
            <v>0</v>
          </cell>
          <cell r="N609">
            <v>0</v>
          </cell>
          <cell r="O609">
            <v>4694000</v>
          </cell>
          <cell r="P609">
            <v>11.8</v>
          </cell>
          <cell r="Q609">
            <v>2130354</v>
          </cell>
          <cell r="R609">
            <v>1</v>
          </cell>
          <cell r="S609">
            <v>180538</v>
          </cell>
          <cell r="T609">
            <v>13.2</v>
          </cell>
          <cell r="U609">
            <v>2383108</v>
          </cell>
          <cell r="V609">
            <v>180538.47457627117</v>
          </cell>
          <cell r="W609">
            <v>0</v>
          </cell>
          <cell r="X609">
            <v>0</v>
          </cell>
          <cell r="Y609">
            <v>2310892</v>
          </cell>
          <cell r="Z609">
            <v>0</v>
          </cell>
          <cell r="AA609">
            <v>0</v>
          </cell>
          <cell r="AB609">
            <v>98000</v>
          </cell>
          <cell r="AC609">
            <v>0</v>
          </cell>
          <cell r="AD609">
            <v>98000</v>
          </cell>
          <cell r="AE609">
            <v>246000</v>
          </cell>
          <cell r="AF609">
            <v>0</v>
          </cell>
          <cell r="AG609">
            <v>74000</v>
          </cell>
          <cell r="AH609">
            <v>0</v>
          </cell>
          <cell r="AI609">
            <v>0</v>
          </cell>
          <cell r="AJ609">
            <v>0</v>
          </cell>
          <cell r="AK609">
            <v>4694000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2728892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2728892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K609">
            <v>2728892</v>
          </cell>
          <cell r="BN609">
            <v>0</v>
          </cell>
          <cell r="BO609">
            <v>2828892</v>
          </cell>
          <cell r="BP609">
            <v>-8171108</v>
          </cell>
          <cell r="BQ609" t="str">
            <v>050130966494</v>
          </cell>
          <cell r="BR609" t="str">
            <v>Active</v>
          </cell>
          <cell r="BS609" t="str">
            <v>Male</v>
          </cell>
          <cell r="BT609" t="str">
            <v/>
          </cell>
          <cell r="BU609">
            <v>0</v>
          </cell>
          <cell r="BV609">
            <v>0</v>
          </cell>
          <cell r="BW609">
            <v>100000</v>
          </cell>
        </row>
        <row r="610">
          <cell r="C610" t="str">
            <v>C2649</v>
          </cell>
          <cell r="D610" t="str">
            <v>Trần Thị Dung</v>
          </cell>
          <cell r="E610">
            <v>40290</v>
          </cell>
          <cell r="F610" t="str">
            <v>P4 - FB2-6</v>
          </cell>
          <cell r="G610" t="str">
            <v>FACTORY D</v>
          </cell>
          <cell r="H610" t="str">
            <v>Normal worker</v>
          </cell>
          <cell r="I610" t="str">
            <v/>
          </cell>
          <cell r="J610" t="str">
            <v/>
          </cell>
          <cell r="K610">
            <v>5931000</v>
          </cell>
          <cell r="L610">
            <v>0</v>
          </cell>
          <cell r="M610">
            <v>0</v>
          </cell>
          <cell r="N610">
            <v>0</v>
          </cell>
          <cell r="O610">
            <v>5931000</v>
          </cell>
          <cell r="P610">
            <v>24</v>
          </cell>
          <cell r="Q610">
            <v>5474769</v>
          </cell>
          <cell r="R610">
            <v>2</v>
          </cell>
          <cell r="S610">
            <v>456231</v>
          </cell>
          <cell r="T610">
            <v>0</v>
          </cell>
          <cell r="U610">
            <v>0</v>
          </cell>
          <cell r="V610">
            <v>228115.375</v>
          </cell>
          <cell r="W610">
            <v>0</v>
          </cell>
          <cell r="X610">
            <v>0</v>
          </cell>
          <cell r="Y610">
            <v>5931000</v>
          </cell>
          <cell r="Z610">
            <v>0</v>
          </cell>
          <cell r="AA610">
            <v>0</v>
          </cell>
          <cell r="AB610">
            <v>200000</v>
          </cell>
          <cell r="AC610">
            <v>0</v>
          </cell>
          <cell r="AD610">
            <v>200000</v>
          </cell>
          <cell r="AE610">
            <v>500000</v>
          </cell>
          <cell r="AF610">
            <v>0</v>
          </cell>
          <cell r="AG610">
            <v>400000</v>
          </cell>
          <cell r="AH610">
            <v>1223271</v>
          </cell>
          <cell r="AI610">
            <v>0</v>
          </cell>
          <cell r="AJ610">
            <v>0</v>
          </cell>
          <cell r="AK610">
            <v>5931000</v>
          </cell>
          <cell r="AL610">
            <v>100000</v>
          </cell>
          <cell r="AM610">
            <v>0</v>
          </cell>
          <cell r="AN610">
            <v>0</v>
          </cell>
          <cell r="AO610">
            <v>0</v>
          </cell>
          <cell r="AP610">
            <v>42771.6328125</v>
          </cell>
          <cell r="AQ610">
            <v>8397042.6328125</v>
          </cell>
          <cell r="AR610">
            <v>12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513260</v>
          </cell>
          <cell r="AY610">
            <v>8910302.6328125</v>
          </cell>
          <cell r="AZ610">
            <v>622755</v>
          </cell>
          <cell r="BA610">
            <v>44100</v>
          </cell>
          <cell r="BB610">
            <v>0</v>
          </cell>
          <cell r="BC610">
            <v>0</v>
          </cell>
          <cell r="BD610">
            <v>0</v>
          </cell>
          <cell r="BK610">
            <v>8243448</v>
          </cell>
          <cell r="BN610">
            <v>0</v>
          </cell>
          <cell r="BO610">
            <v>8839215.6953125</v>
          </cell>
          <cell r="BP610">
            <v>-2783539.3046875</v>
          </cell>
          <cell r="BQ610" t="str">
            <v>050040902251</v>
          </cell>
          <cell r="BR610" t="str">
            <v>Active</v>
          </cell>
          <cell r="BS610" t="str">
            <v>Female</v>
          </cell>
          <cell r="BT610" t="str">
            <v/>
          </cell>
          <cell r="BU610">
            <v>0</v>
          </cell>
          <cell r="BV610">
            <v>0</v>
          </cell>
          <cell r="BW610">
            <v>100000</v>
          </cell>
        </row>
        <row r="611">
          <cell r="C611" t="str">
            <v>C2843</v>
          </cell>
          <cell r="D611" t="str">
            <v>Thị Nguyệt</v>
          </cell>
          <cell r="E611">
            <v>40331</v>
          </cell>
          <cell r="F611" t="str">
            <v>P4 - FB2-6</v>
          </cell>
          <cell r="G611" t="str">
            <v>FACTORY D</v>
          </cell>
          <cell r="H611" t="str">
            <v>Normal worker</v>
          </cell>
          <cell r="I611" t="str">
            <v/>
          </cell>
          <cell r="J611" t="str">
            <v/>
          </cell>
          <cell r="K611">
            <v>5931000</v>
          </cell>
          <cell r="L611">
            <v>0</v>
          </cell>
          <cell r="M611">
            <v>0</v>
          </cell>
          <cell r="N611">
            <v>0</v>
          </cell>
          <cell r="O611">
            <v>5931000</v>
          </cell>
          <cell r="P611">
            <v>24</v>
          </cell>
          <cell r="Q611">
            <v>5474769</v>
          </cell>
          <cell r="R611">
            <v>2</v>
          </cell>
          <cell r="S611">
            <v>456231</v>
          </cell>
          <cell r="T611">
            <v>0</v>
          </cell>
          <cell r="U611">
            <v>0</v>
          </cell>
          <cell r="V611">
            <v>228115.375</v>
          </cell>
          <cell r="W611">
            <v>0</v>
          </cell>
          <cell r="X611">
            <v>0</v>
          </cell>
          <cell r="Y611">
            <v>5931000</v>
          </cell>
          <cell r="Z611">
            <v>0</v>
          </cell>
          <cell r="AA611">
            <v>0</v>
          </cell>
          <cell r="AB611">
            <v>200000</v>
          </cell>
          <cell r="AC611">
            <v>0</v>
          </cell>
          <cell r="AD611">
            <v>200000</v>
          </cell>
          <cell r="AE611">
            <v>500000</v>
          </cell>
          <cell r="AF611">
            <v>0</v>
          </cell>
          <cell r="AG611">
            <v>400000</v>
          </cell>
          <cell r="AH611">
            <v>688835</v>
          </cell>
          <cell r="AI611">
            <v>0</v>
          </cell>
          <cell r="AJ611">
            <v>0</v>
          </cell>
          <cell r="AK611">
            <v>5931000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42771.6328125</v>
          </cell>
          <cell r="AQ611">
            <v>7762606.6328125</v>
          </cell>
          <cell r="AR611">
            <v>12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513260</v>
          </cell>
          <cell r="AY611">
            <v>8275866.6328125</v>
          </cell>
          <cell r="AZ611">
            <v>622755</v>
          </cell>
          <cell r="BA611">
            <v>44100</v>
          </cell>
          <cell r="BB611">
            <v>0</v>
          </cell>
          <cell r="BC611">
            <v>0</v>
          </cell>
          <cell r="BD611">
            <v>0</v>
          </cell>
          <cell r="BK611">
            <v>7609012</v>
          </cell>
          <cell r="BN611">
            <v>0</v>
          </cell>
          <cell r="BO611">
            <v>8204779.6953125</v>
          </cell>
          <cell r="BP611">
            <v>-3417975.3046875</v>
          </cell>
          <cell r="BQ611" t="str">
            <v>050040934690</v>
          </cell>
          <cell r="BR611" t="str">
            <v>Active</v>
          </cell>
          <cell r="BS611" t="str">
            <v>Female</v>
          </cell>
          <cell r="BT611" t="str">
            <v/>
          </cell>
          <cell r="BU611">
            <v>0</v>
          </cell>
          <cell r="BV611">
            <v>0</v>
          </cell>
          <cell r="BW611">
            <v>100000</v>
          </cell>
        </row>
        <row r="612">
          <cell r="C612" t="str">
            <v>C3093</v>
          </cell>
          <cell r="D612" t="str">
            <v>Trần Thị Dưõng</v>
          </cell>
          <cell r="E612">
            <v>40394</v>
          </cell>
          <cell r="F612" t="str">
            <v>P4 - FB2-6</v>
          </cell>
          <cell r="G612" t="str">
            <v>FACTORY D</v>
          </cell>
          <cell r="H612" t="str">
            <v>Normal worker</v>
          </cell>
          <cell r="I612" t="str">
            <v/>
          </cell>
          <cell r="J612" t="str">
            <v/>
          </cell>
          <cell r="K612">
            <v>5931000</v>
          </cell>
          <cell r="L612">
            <v>0</v>
          </cell>
          <cell r="M612">
            <v>0</v>
          </cell>
          <cell r="N612">
            <v>0</v>
          </cell>
          <cell r="O612">
            <v>5931000</v>
          </cell>
          <cell r="P612">
            <v>24</v>
          </cell>
          <cell r="Q612">
            <v>5474769</v>
          </cell>
          <cell r="R612">
            <v>2</v>
          </cell>
          <cell r="S612">
            <v>456231</v>
          </cell>
          <cell r="T612">
            <v>0</v>
          </cell>
          <cell r="U612">
            <v>0</v>
          </cell>
          <cell r="V612">
            <v>228115.375</v>
          </cell>
          <cell r="W612">
            <v>0</v>
          </cell>
          <cell r="X612">
            <v>0</v>
          </cell>
          <cell r="Y612">
            <v>5931000</v>
          </cell>
          <cell r="Z612">
            <v>0</v>
          </cell>
          <cell r="AA612">
            <v>0</v>
          </cell>
          <cell r="AB612">
            <v>200000</v>
          </cell>
          <cell r="AC612">
            <v>0</v>
          </cell>
          <cell r="AD612">
            <v>200000</v>
          </cell>
          <cell r="AE612">
            <v>500000</v>
          </cell>
          <cell r="AF612">
            <v>0</v>
          </cell>
          <cell r="AG612">
            <v>400000</v>
          </cell>
          <cell r="AH612">
            <v>1223271</v>
          </cell>
          <cell r="AI612">
            <v>0</v>
          </cell>
          <cell r="AJ612">
            <v>0</v>
          </cell>
          <cell r="AK612">
            <v>5931000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42771.6328125</v>
          </cell>
          <cell r="AQ612">
            <v>8297042.6328125</v>
          </cell>
          <cell r="AR612">
            <v>12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513260</v>
          </cell>
          <cell r="AY612">
            <v>8810302.6328125</v>
          </cell>
          <cell r="AZ612">
            <v>622755</v>
          </cell>
          <cell r="BA612">
            <v>44100</v>
          </cell>
          <cell r="BB612">
            <v>0</v>
          </cell>
          <cell r="BC612">
            <v>0</v>
          </cell>
          <cell r="BD612">
            <v>0</v>
          </cell>
          <cell r="BK612">
            <v>8143448</v>
          </cell>
          <cell r="BN612">
            <v>0</v>
          </cell>
          <cell r="BO612">
            <v>8739215.6953125</v>
          </cell>
          <cell r="BP612">
            <v>-2883539.3046875</v>
          </cell>
          <cell r="BQ612" t="str">
            <v>050040902837</v>
          </cell>
          <cell r="BR612" t="str">
            <v>Active</v>
          </cell>
          <cell r="BS612" t="str">
            <v>Female</v>
          </cell>
          <cell r="BT612" t="str">
            <v/>
          </cell>
          <cell r="BU612">
            <v>0</v>
          </cell>
          <cell r="BV612">
            <v>0</v>
          </cell>
          <cell r="BW612">
            <v>100000</v>
          </cell>
        </row>
        <row r="613">
          <cell r="C613" t="str">
            <v>C5834</v>
          </cell>
          <cell r="D613" t="str">
            <v>Bùi Thị Thanh</v>
          </cell>
          <cell r="E613">
            <v>41485</v>
          </cell>
          <cell r="F613" t="str">
            <v>P4 - FB2-6</v>
          </cell>
          <cell r="G613" t="str">
            <v>FACTORY D</v>
          </cell>
          <cell r="H613" t="str">
            <v>Bag team leader</v>
          </cell>
          <cell r="I613" t="str">
            <v/>
          </cell>
          <cell r="J613" t="str">
            <v/>
          </cell>
          <cell r="K613">
            <v>5931000</v>
          </cell>
          <cell r="L613">
            <v>700000</v>
          </cell>
          <cell r="M613">
            <v>0</v>
          </cell>
          <cell r="N613">
            <v>300000</v>
          </cell>
          <cell r="O613">
            <v>6931000</v>
          </cell>
          <cell r="P613">
            <v>23.8</v>
          </cell>
          <cell r="Q613">
            <v>6344531</v>
          </cell>
          <cell r="R613">
            <v>2</v>
          </cell>
          <cell r="S613">
            <v>533154</v>
          </cell>
          <cell r="T613">
            <v>0.19999999999999929</v>
          </cell>
          <cell r="U613">
            <v>53315</v>
          </cell>
          <cell r="V613">
            <v>266576.93277310923</v>
          </cell>
          <cell r="W613">
            <v>0</v>
          </cell>
          <cell r="X613">
            <v>0</v>
          </cell>
          <cell r="Y613">
            <v>6877685</v>
          </cell>
          <cell r="Z613">
            <v>0</v>
          </cell>
          <cell r="AA613">
            <v>0</v>
          </cell>
          <cell r="AB613">
            <v>200000</v>
          </cell>
          <cell r="AC613">
            <v>0</v>
          </cell>
          <cell r="AD613">
            <v>200000</v>
          </cell>
          <cell r="AE613">
            <v>500000</v>
          </cell>
          <cell r="AF613">
            <v>0</v>
          </cell>
          <cell r="AG613">
            <v>400000</v>
          </cell>
          <cell r="AH613">
            <v>1115783</v>
          </cell>
          <cell r="AI613">
            <v>0</v>
          </cell>
          <cell r="AJ613">
            <v>0</v>
          </cell>
          <cell r="AK613">
            <v>6831000</v>
          </cell>
          <cell r="AL613">
            <v>100000</v>
          </cell>
          <cell r="AM613">
            <v>0</v>
          </cell>
          <cell r="AN613">
            <v>0</v>
          </cell>
          <cell r="AO613">
            <v>0</v>
          </cell>
          <cell r="AP613">
            <v>49983.174894957978</v>
          </cell>
          <cell r="AQ613">
            <v>9243451.1748949587</v>
          </cell>
          <cell r="AR613">
            <v>12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599798</v>
          </cell>
          <cell r="AY613">
            <v>9843249.1748949587</v>
          </cell>
          <cell r="AZ613">
            <v>727755</v>
          </cell>
          <cell r="BA613">
            <v>44100</v>
          </cell>
          <cell r="BB613">
            <v>0</v>
          </cell>
          <cell r="BC613">
            <v>0</v>
          </cell>
          <cell r="BD613">
            <v>0</v>
          </cell>
          <cell r="BK613">
            <v>9071394</v>
          </cell>
          <cell r="BN613">
            <v>0</v>
          </cell>
          <cell r="BO613">
            <v>9743316.574054623</v>
          </cell>
          <cell r="BP613">
            <v>-1984438.425945377</v>
          </cell>
          <cell r="BQ613" t="str">
            <v>050040869287</v>
          </cell>
          <cell r="BR613" t="str">
            <v>Active</v>
          </cell>
          <cell r="BS613" t="str">
            <v>Female</v>
          </cell>
          <cell r="BT613" t="str">
            <v/>
          </cell>
          <cell r="BU613">
            <v>0</v>
          </cell>
          <cell r="BV613">
            <v>0</v>
          </cell>
          <cell r="BW613">
            <v>100000</v>
          </cell>
        </row>
        <row r="614">
          <cell r="C614" t="str">
            <v>C6274</v>
          </cell>
          <cell r="D614" t="str">
            <v>Hồ Thị Tình</v>
          </cell>
          <cell r="E614">
            <v>41775</v>
          </cell>
          <cell r="F614" t="str">
            <v>P4 - FB2-6</v>
          </cell>
          <cell r="G614" t="str">
            <v>FACTORY D</v>
          </cell>
          <cell r="H614" t="str">
            <v>Normal worker</v>
          </cell>
          <cell r="I614" t="str">
            <v/>
          </cell>
          <cell r="J614" t="str">
            <v/>
          </cell>
          <cell r="K614">
            <v>5931000</v>
          </cell>
          <cell r="L614">
            <v>0</v>
          </cell>
          <cell r="M614">
            <v>0</v>
          </cell>
          <cell r="N614">
            <v>0</v>
          </cell>
          <cell r="O614">
            <v>5931000</v>
          </cell>
          <cell r="P614">
            <v>23.6</v>
          </cell>
          <cell r="Q614">
            <v>5383523</v>
          </cell>
          <cell r="R614">
            <v>2</v>
          </cell>
          <cell r="S614">
            <v>456231</v>
          </cell>
          <cell r="T614">
            <v>0.39999999999999858</v>
          </cell>
          <cell r="U614">
            <v>91246</v>
          </cell>
          <cell r="V614">
            <v>228115.38135593219</v>
          </cell>
          <cell r="W614">
            <v>0</v>
          </cell>
          <cell r="X614">
            <v>0</v>
          </cell>
          <cell r="Y614">
            <v>5839754</v>
          </cell>
          <cell r="Z614">
            <v>0</v>
          </cell>
          <cell r="AA614">
            <v>0</v>
          </cell>
          <cell r="AB614">
            <v>200000</v>
          </cell>
          <cell r="AC614">
            <v>0</v>
          </cell>
          <cell r="AD614">
            <v>200000</v>
          </cell>
          <cell r="AE614">
            <v>500000</v>
          </cell>
          <cell r="AF614">
            <v>0</v>
          </cell>
          <cell r="AG614">
            <v>400000</v>
          </cell>
          <cell r="AH614">
            <v>871209</v>
          </cell>
          <cell r="AI614">
            <v>0</v>
          </cell>
          <cell r="AJ614">
            <v>0</v>
          </cell>
          <cell r="AK614">
            <v>5931000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42771.634004237283</v>
          </cell>
          <cell r="AQ614">
            <v>7853734.6340042371</v>
          </cell>
          <cell r="AR614">
            <v>12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513260</v>
          </cell>
          <cell r="AY614">
            <v>8366994.6340042371</v>
          </cell>
          <cell r="AZ614">
            <v>622755</v>
          </cell>
          <cell r="BA614">
            <v>44100</v>
          </cell>
          <cell r="BB614">
            <v>0</v>
          </cell>
          <cell r="BC614">
            <v>0</v>
          </cell>
          <cell r="BD614">
            <v>0</v>
          </cell>
          <cell r="BK614">
            <v>7700140</v>
          </cell>
          <cell r="BN614">
            <v>0</v>
          </cell>
          <cell r="BO614">
            <v>8295907.7060381351</v>
          </cell>
          <cell r="BP614">
            <v>-3326847.2939618649</v>
          </cell>
          <cell r="BQ614" t="str">
            <v>050043961168</v>
          </cell>
          <cell r="BR614" t="str">
            <v>Active</v>
          </cell>
          <cell r="BS614" t="str">
            <v>Female</v>
          </cell>
          <cell r="BT614" t="str">
            <v/>
          </cell>
          <cell r="BU614">
            <v>0</v>
          </cell>
          <cell r="BV614">
            <v>0</v>
          </cell>
          <cell r="BW614">
            <v>100000</v>
          </cell>
        </row>
        <row r="615">
          <cell r="C615" t="str">
            <v>C6693</v>
          </cell>
          <cell r="D615" t="str">
            <v>Võ Thị Mỹ Lệ</v>
          </cell>
          <cell r="E615">
            <v>42628</v>
          </cell>
          <cell r="F615" t="str">
            <v>P4 - FB2-6</v>
          </cell>
          <cell r="G615" t="str">
            <v>FACTORY D</v>
          </cell>
          <cell r="H615" t="str">
            <v>Normal worker</v>
          </cell>
          <cell r="I615" t="str">
            <v/>
          </cell>
          <cell r="J615" t="str">
            <v/>
          </cell>
          <cell r="K615">
            <v>5931000</v>
          </cell>
          <cell r="L615">
            <v>0</v>
          </cell>
          <cell r="M615">
            <v>0</v>
          </cell>
          <cell r="N615">
            <v>0</v>
          </cell>
          <cell r="O615">
            <v>5931000</v>
          </cell>
          <cell r="P615">
            <v>24</v>
          </cell>
          <cell r="Q615">
            <v>5474769</v>
          </cell>
          <cell r="R615">
            <v>2</v>
          </cell>
          <cell r="S615">
            <v>456231</v>
          </cell>
          <cell r="T615">
            <v>0</v>
          </cell>
          <cell r="U615">
            <v>0</v>
          </cell>
          <cell r="V615">
            <v>228115.375</v>
          </cell>
          <cell r="W615">
            <v>0</v>
          </cell>
          <cell r="X615">
            <v>0</v>
          </cell>
          <cell r="Y615">
            <v>5931000</v>
          </cell>
          <cell r="Z615">
            <v>0</v>
          </cell>
          <cell r="AA615">
            <v>0</v>
          </cell>
          <cell r="AB615">
            <v>200000</v>
          </cell>
          <cell r="AC615">
            <v>0</v>
          </cell>
          <cell r="AD615">
            <v>200000</v>
          </cell>
          <cell r="AE615">
            <v>500000</v>
          </cell>
          <cell r="AF615">
            <v>0</v>
          </cell>
          <cell r="AG615">
            <v>400000</v>
          </cell>
          <cell r="AH615">
            <v>688835</v>
          </cell>
          <cell r="AI615">
            <v>0</v>
          </cell>
          <cell r="AJ615">
            <v>0</v>
          </cell>
          <cell r="AK615">
            <v>5931000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42771.6328125</v>
          </cell>
          <cell r="AQ615">
            <v>7762606.6328125</v>
          </cell>
          <cell r="AR615">
            <v>12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513260</v>
          </cell>
          <cell r="AY615">
            <v>8275866.6328125</v>
          </cell>
          <cell r="AZ615">
            <v>622755</v>
          </cell>
          <cell r="BA615">
            <v>44100</v>
          </cell>
          <cell r="BB615">
            <v>0</v>
          </cell>
          <cell r="BC615">
            <v>0</v>
          </cell>
          <cell r="BD615">
            <v>0</v>
          </cell>
          <cell r="BK615">
            <v>7609012</v>
          </cell>
          <cell r="BN615">
            <v>0</v>
          </cell>
          <cell r="BO615">
            <v>8204779.6953125</v>
          </cell>
          <cell r="BP615">
            <v>-3417975.3046875</v>
          </cell>
          <cell r="BQ615" t="str">
            <v>050068235593</v>
          </cell>
          <cell r="BR615" t="str">
            <v>Active</v>
          </cell>
          <cell r="BS615" t="str">
            <v>Female</v>
          </cell>
          <cell r="BT615" t="str">
            <v/>
          </cell>
          <cell r="BU615">
            <v>0</v>
          </cell>
          <cell r="BV615">
            <v>0</v>
          </cell>
          <cell r="BW615">
            <v>100000</v>
          </cell>
        </row>
        <row r="616">
          <cell r="C616" t="str">
            <v>C6834</v>
          </cell>
          <cell r="D616" t="str">
            <v>Điểu Thị Mỹ</v>
          </cell>
          <cell r="E616">
            <v>42783</v>
          </cell>
          <cell r="F616" t="str">
            <v>P4 - FB2-6</v>
          </cell>
          <cell r="G616" t="str">
            <v>FACTORY D</v>
          </cell>
          <cell r="H616" t="str">
            <v>Normal worker</v>
          </cell>
          <cell r="I616" t="str">
            <v/>
          </cell>
          <cell r="J616" t="str">
            <v/>
          </cell>
          <cell r="K616">
            <v>5931000</v>
          </cell>
          <cell r="L616">
            <v>0</v>
          </cell>
          <cell r="M616">
            <v>0</v>
          </cell>
          <cell r="N616">
            <v>0</v>
          </cell>
          <cell r="O616">
            <v>5931000</v>
          </cell>
          <cell r="P616">
            <v>24</v>
          </cell>
          <cell r="Q616">
            <v>5474769</v>
          </cell>
          <cell r="R616">
            <v>2</v>
          </cell>
          <cell r="S616">
            <v>456231</v>
          </cell>
          <cell r="T616">
            <v>0</v>
          </cell>
          <cell r="U616">
            <v>0</v>
          </cell>
          <cell r="V616">
            <v>228115.375</v>
          </cell>
          <cell r="W616">
            <v>0</v>
          </cell>
          <cell r="X616">
            <v>0</v>
          </cell>
          <cell r="Y616">
            <v>5931000</v>
          </cell>
          <cell r="Z616">
            <v>0</v>
          </cell>
          <cell r="AA616">
            <v>0</v>
          </cell>
          <cell r="AB616">
            <v>200000</v>
          </cell>
          <cell r="AC616">
            <v>0</v>
          </cell>
          <cell r="AD616">
            <v>200000</v>
          </cell>
          <cell r="AE616">
            <v>500000</v>
          </cell>
          <cell r="AF616">
            <v>0</v>
          </cell>
          <cell r="AG616">
            <v>400000</v>
          </cell>
          <cell r="AH616">
            <v>915417.33333333337</v>
          </cell>
          <cell r="AI616">
            <v>0</v>
          </cell>
          <cell r="AJ616">
            <v>0</v>
          </cell>
          <cell r="AK616">
            <v>5931000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42771.6328125</v>
          </cell>
          <cell r="AQ616">
            <v>7989188.966145833</v>
          </cell>
          <cell r="AR616">
            <v>12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513260</v>
          </cell>
          <cell r="AY616">
            <v>8502448.9661458321</v>
          </cell>
          <cell r="AZ616">
            <v>622755</v>
          </cell>
          <cell r="BA616">
            <v>44100</v>
          </cell>
          <cell r="BB616">
            <v>0</v>
          </cell>
          <cell r="BC616">
            <v>0</v>
          </cell>
          <cell r="BD616">
            <v>0</v>
          </cell>
          <cell r="BK616">
            <v>7835594</v>
          </cell>
          <cell r="BN616">
            <v>0</v>
          </cell>
          <cell r="BO616">
            <v>8431362.0286458321</v>
          </cell>
          <cell r="BP616">
            <v>-3191392.9713541679</v>
          </cell>
          <cell r="BQ616" t="str">
            <v>050073342489</v>
          </cell>
          <cell r="BR616" t="str">
            <v>Active</v>
          </cell>
          <cell r="BS616" t="str">
            <v>Female</v>
          </cell>
          <cell r="BT616" t="str">
            <v/>
          </cell>
          <cell r="BU616">
            <v>0</v>
          </cell>
          <cell r="BV616">
            <v>0</v>
          </cell>
          <cell r="BW616">
            <v>100000</v>
          </cell>
        </row>
        <row r="617">
          <cell r="C617" t="str">
            <v>C7207</v>
          </cell>
          <cell r="D617" t="str">
            <v>Điểu Thị Yến</v>
          </cell>
          <cell r="E617">
            <v>43172</v>
          </cell>
          <cell r="F617" t="str">
            <v>P4 - FB2-6</v>
          </cell>
          <cell r="G617" t="str">
            <v>FACTORY D</v>
          </cell>
          <cell r="H617" t="str">
            <v>Normal worker</v>
          </cell>
          <cell r="I617" t="str">
            <v/>
          </cell>
          <cell r="J617" t="str">
            <v/>
          </cell>
          <cell r="K617">
            <v>5931000</v>
          </cell>
          <cell r="L617">
            <v>0</v>
          </cell>
          <cell r="M617">
            <v>0</v>
          </cell>
          <cell r="N617">
            <v>0</v>
          </cell>
          <cell r="O617">
            <v>5931000</v>
          </cell>
          <cell r="P617">
            <v>23</v>
          </cell>
          <cell r="Q617">
            <v>5246654</v>
          </cell>
          <cell r="R617">
            <v>3</v>
          </cell>
          <cell r="S617">
            <v>684346</v>
          </cell>
          <cell r="T617">
            <v>0</v>
          </cell>
          <cell r="U617">
            <v>0</v>
          </cell>
          <cell r="V617">
            <v>228115.39130434784</v>
          </cell>
          <cell r="W617">
            <v>0</v>
          </cell>
          <cell r="X617">
            <v>0</v>
          </cell>
          <cell r="Y617">
            <v>5931000</v>
          </cell>
          <cell r="Z617">
            <v>0</v>
          </cell>
          <cell r="AA617">
            <v>0</v>
          </cell>
          <cell r="AB617">
            <v>200000</v>
          </cell>
          <cell r="AC617">
            <v>0</v>
          </cell>
          <cell r="AD617">
            <v>200000</v>
          </cell>
          <cell r="AE617">
            <v>500000</v>
          </cell>
          <cell r="AF617">
            <v>0</v>
          </cell>
          <cell r="AG617">
            <v>400000</v>
          </cell>
          <cell r="AH617">
            <v>676566</v>
          </cell>
          <cell r="AI617">
            <v>0</v>
          </cell>
          <cell r="AJ617">
            <v>0</v>
          </cell>
          <cell r="AK617">
            <v>5931000</v>
          </cell>
          <cell r="AL617">
            <v>100000</v>
          </cell>
          <cell r="AM617">
            <v>0</v>
          </cell>
          <cell r="AN617">
            <v>0</v>
          </cell>
          <cell r="AO617">
            <v>0</v>
          </cell>
          <cell r="AP617">
            <v>42771.635869565216</v>
          </cell>
          <cell r="AQ617">
            <v>7850337.6358695654</v>
          </cell>
          <cell r="AR617">
            <v>12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513260</v>
          </cell>
          <cell r="AY617">
            <v>8363597.6358695654</v>
          </cell>
          <cell r="AZ617">
            <v>622755</v>
          </cell>
          <cell r="BA617">
            <v>44100</v>
          </cell>
          <cell r="BB617">
            <v>0</v>
          </cell>
          <cell r="BC617">
            <v>0</v>
          </cell>
          <cell r="BD617">
            <v>0</v>
          </cell>
          <cell r="BK617">
            <v>7696743</v>
          </cell>
          <cell r="BN617">
            <v>0</v>
          </cell>
          <cell r="BO617">
            <v>8292510.7228260869</v>
          </cell>
          <cell r="BP617">
            <v>-3330244.2771739131</v>
          </cell>
          <cell r="BQ617" t="str">
            <v>050059875581</v>
          </cell>
          <cell r="BR617" t="str">
            <v>Active</v>
          </cell>
          <cell r="BS617" t="str">
            <v>Female</v>
          </cell>
          <cell r="BT617" t="str">
            <v/>
          </cell>
          <cell r="BU617">
            <v>0</v>
          </cell>
          <cell r="BV617">
            <v>0</v>
          </cell>
          <cell r="BW617">
            <v>100000</v>
          </cell>
        </row>
        <row r="618">
          <cell r="C618" t="str">
            <v>C7387</v>
          </cell>
          <cell r="D618" t="str">
            <v>Lê Thị Phượng</v>
          </cell>
          <cell r="E618">
            <v>43315</v>
          </cell>
          <cell r="F618" t="str">
            <v>P4 - FB2-6</v>
          </cell>
          <cell r="G618" t="str">
            <v>FACTORY D</v>
          </cell>
          <cell r="H618" t="str">
            <v>Normal worker</v>
          </cell>
          <cell r="I618" t="str">
            <v/>
          </cell>
          <cell r="J618" t="str">
            <v/>
          </cell>
          <cell r="K618">
            <v>5931000</v>
          </cell>
          <cell r="L618">
            <v>0</v>
          </cell>
          <cell r="M618">
            <v>0</v>
          </cell>
          <cell r="N618">
            <v>0</v>
          </cell>
          <cell r="O618">
            <v>5931000</v>
          </cell>
          <cell r="P618">
            <v>24</v>
          </cell>
          <cell r="Q618">
            <v>5474769</v>
          </cell>
          <cell r="R618">
            <v>2</v>
          </cell>
          <cell r="S618">
            <v>456231</v>
          </cell>
          <cell r="T618">
            <v>0</v>
          </cell>
          <cell r="U618">
            <v>0</v>
          </cell>
          <cell r="V618">
            <v>228115.375</v>
          </cell>
          <cell r="W618">
            <v>0</v>
          </cell>
          <cell r="X618">
            <v>0</v>
          </cell>
          <cell r="Y618">
            <v>5931000</v>
          </cell>
          <cell r="Z618">
            <v>0</v>
          </cell>
          <cell r="AA618">
            <v>0</v>
          </cell>
          <cell r="AB618">
            <v>200000</v>
          </cell>
          <cell r="AC618">
            <v>0</v>
          </cell>
          <cell r="AD618">
            <v>200000</v>
          </cell>
          <cell r="AE618">
            <v>500000</v>
          </cell>
          <cell r="AF618">
            <v>0</v>
          </cell>
          <cell r="AG618">
            <v>400000</v>
          </cell>
          <cell r="AH618">
            <v>688835</v>
          </cell>
          <cell r="AI618">
            <v>0</v>
          </cell>
          <cell r="AJ618">
            <v>0</v>
          </cell>
          <cell r="AK618">
            <v>5931000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42771.6328125</v>
          </cell>
          <cell r="AQ618">
            <v>7762606.6328125</v>
          </cell>
          <cell r="AR618">
            <v>12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513260</v>
          </cell>
          <cell r="AY618">
            <v>8275866.6328125</v>
          </cell>
          <cell r="AZ618">
            <v>622755</v>
          </cell>
          <cell r="BA618">
            <v>44100</v>
          </cell>
          <cell r="BB618">
            <v>0</v>
          </cell>
          <cell r="BC618">
            <v>0</v>
          </cell>
          <cell r="BD618">
            <v>0</v>
          </cell>
          <cell r="BK618">
            <v>7609012</v>
          </cell>
          <cell r="BN618">
            <v>0</v>
          </cell>
          <cell r="BO618">
            <v>8204779.6953125</v>
          </cell>
          <cell r="BP618">
            <v>-3417975.3046875</v>
          </cell>
          <cell r="BQ618" t="str">
            <v>050098922064</v>
          </cell>
          <cell r="BR618" t="str">
            <v>Active</v>
          </cell>
          <cell r="BS618" t="str">
            <v>Female</v>
          </cell>
          <cell r="BT618" t="str">
            <v/>
          </cell>
          <cell r="BU618">
            <v>0</v>
          </cell>
          <cell r="BV618">
            <v>0</v>
          </cell>
          <cell r="BW618">
            <v>100000</v>
          </cell>
        </row>
        <row r="619">
          <cell r="C619" t="str">
            <v>C7560</v>
          </cell>
          <cell r="D619" t="str">
            <v>Nguyễn Thị Kim Phụng</v>
          </cell>
          <cell r="E619">
            <v>43414</v>
          </cell>
          <cell r="F619" t="str">
            <v>P4 - FB2-6</v>
          </cell>
          <cell r="G619" t="str">
            <v>FACTORY D</v>
          </cell>
          <cell r="H619" t="str">
            <v>Normal worker</v>
          </cell>
          <cell r="I619" t="str">
            <v/>
          </cell>
          <cell r="J619" t="str">
            <v/>
          </cell>
          <cell r="K619">
            <v>5931000</v>
          </cell>
          <cell r="L619">
            <v>0</v>
          </cell>
          <cell r="M619">
            <v>0</v>
          </cell>
          <cell r="N619">
            <v>0</v>
          </cell>
          <cell r="O619">
            <v>5931000</v>
          </cell>
          <cell r="P619">
            <v>24</v>
          </cell>
          <cell r="Q619">
            <v>5474769</v>
          </cell>
          <cell r="R619">
            <v>2</v>
          </cell>
          <cell r="S619">
            <v>456231</v>
          </cell>
          <cell r="T619">
            <v>0</v>
          </cell>
          <cell r="U619">
            <v>0</v>
          </cell>
          <cell r="V619">
            <v>228115.375</v>
          </cell>
          <cell r="W619">
            <v>0</v>
          </cell>
          <cell r="X619">
            <v>0</v>
          </cell>
          <cell r="Y619">
            <v>5931000</v>
          </cell>
          <cell r="Z619">
            <v>0</v>
          </cell>
          <cell r="AA619">
            <v>0</v>
          </cell>
          <cell r="AB619">
            <v>200000</v>
          </cell>
          <cell r="AC619">
            <v>0</v>
          </cell>
          <cell r="AD619">
            <v>200000</v>
          </cell>
          <cell r="AE619">
            <v>500000</v>
          </cell>
          <cell r="AF619">
            <v>0</v>
          </cell>
          <cell r="AG619">
            <v>400000</v>
          </cell>
          <cell r="AH619">
            <v>915417.33333333337</v>
          </cell>
          <cell r="AI619">
            <v>0</v>
          </cell>
          <cell r="AJ619">
            <v>0</v>
          </cell>
          <cell r="AK619">
            <v>5931000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42771.6328125</v>
          </cell>
          <cell r="AQ619">
            <v>7989188.966145833</v>
          </cell>
          <cell r="AR619">
            <v>12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513260</v>
          </cell>
          <cell r="AY619">
            <v>8502448.9661458321</v>
          </cell>
          <cell r="AZ619">
            <v>622755</v>
          </cell>
          <cell r="BA619">
            <v>44100</v>
          </cell>
          <cell r="BB619">
            <v>0</v>
          </cell>
          <cell r="BC619">
            <v>0</v>
          </cell>
          <cell r="BD619">
            <v>0</v>
          </cell>
          <cell r="BK619">
            <v>7835594</v>
          </cell>
          <cell r="BN619">
            <v>0</v>
          </cell>
          <cell r="BO619">
            <v>8431362.0286458321</v>
          </cell>
          <cell r="BP619">
            <v>-3191392.9713541679</v>
          </cell>
          <cell r="BQ619" t="str">
            <v>050098252220</v>
          </cell>
          <cell r="BR619" t="str">
            <v>Active</v>
          </cell>
          <cell r="BS619" t="str">
            <v>Female</v>
          </cell>
          <cell r="BT619" t="str">
            <v/>
          </cell>
          <cell r="BU619">
            <v>0</v>
          </cell>
          <cell r="BV619">
            <v>0</v>
          </cell>
          <cell r="BW619">
            <v>100000</v>
          </cell>
        </row>
        <row r="620">
          <cell r="C620" t="str">
            <v>C9396</v>
          </cell>
          <cell r="D620" t="str">
            <v>Lê Khắc Bốn</v>
          </cell>
          <cell r="E620">
            <v>42583</v>
          </cell>
          <cell r="F620" t="str">
            <v>P4 - FB2-6</v>
          </cell>
          <cell r="G620" t="str">
            <v>FACTORY D</v>
          </cell>
          <cell r="H620" t="str">
            <v>Drill worker</v>
          </cell>
          <cell r="I620" t="str">
            <v/>
          </cell>
          <cell r="J620" t="str">
            <v/>
          </cell>
          <cell r="K620">
            <v>5931000</v>
          </cell>
          <cell r="L620">
            <v>200000</v>
          </cell>
          <cell r="M620">
            <v>0</v>
          </cell>
          <cell r="N620">
            <v>0</v>
          </cell>
          <cell r="O620">
            <v>6131000</v>
          </cell>
          <cell r="P620">
            <v>24</v>
          </cell>
          <cell r="Q620">
            <v>5659385</v>
          </cell>
          <cell r="R620">
            <v>2</v>
          </cell>
          <cell r="S620">
            <v>471615</v>
          </cell>
          <cell r="T620">
            <v>0</v>
          </cell>
          <cell r="U620">
            <v>0</v>
          </cell>
          <cell r="V620">
            <v>235807.70833333334</v>
          </cell>
          <cell r="W620">
            <v>0</v>
          </cell>
          <cell r="X620">
            <v>0</v>
          </cell>
          <cell r="Y620">
            <v>6131000</v>
          </cell>
          <cell r="Z620">
            <v>0</v>
          </cell>
          <cell r="AA620">
            <v>0</v>
          </cell>
          <cell r="AB620">
            <v>200000</v>
          </cell>
          <cell r="AC620">
            <v>0</v>
          </cell>
          <cell r="AD620">
            <v>200000</v>
          </cell>
          <cell r="AE620">
            <v>500000</v>
          </cell>
          <cell r="AF620">
            <v>200000</v>
          </cell>
          <cell r="AG620">
            <v>400000</v>
          </cell>
          <cell r="AH620">
            <v>878155</v>
          </cell>
          <cell r="AI620">
            <v>0</v>
          </cell>
          <cell r="AJ620">
            <v>0</v>
          </cell>
          <cell r="AK620">
            <v>6131000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8309155</v>
          </cell>
          <cell r="AR620">
            <v>12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530567</v>
          </cell>
          <cell r="AY620">
            <v>8839722</v>
          </cell>
          <cell r="AZ620">
            <v>643755</v>
          </cell>
          <cell r="BA620">
            <v>44100</v>
          </cell>
          <cell r="BB620">
            <v>0</v>
          </cell>
          <cell r="BC620">
            <v>0</v>
          </cell>
          <cell r="BD620">
            <v>0</v>
          </cell>
          <cell r="BK620">
            <v>8151867</v>
          </cell>
          <cell r="BN620">
            <v>0</v>
          </cell>
          <cell r="BO620">
            <v>8762866.5625</v>
          </cell>
          <cell r="BP620">
            <v>-2880888.4375</v>
          </cell>
          <cell r="BQ620" t="str">
            <v>050066209285</v>
          </cell>
          <cell r="BR620" t="str">
            <v>Active</v>
          </cell>
          <cell r="BS620" t="str">
            <v>Male</v>
          </cell>
          <cell r="BT620" t="str">
            <v/>
          </cell>
          <cell r="BU620">
            <v>0</v>
          </cell>
          <cell r="BV620">
            <v>0</v>
          </cell>
          <cell r="BW620">
            <v>100000</v>
          </cell>
        </row>
        <row r="621">
          <cell r="C621" t="str">
            <v>C11067</v>
          </cell>
          <cell r="D621" t="str">
            <v>Phạm Thị Bích Trang</v>
          </cell>
          <cell r="E621">
            <v>43659</v>
          </cell>
          <cell r="F621" t="str">
            <v>P4 - Inspection</v>
          </cell>
          <cell r="G621" t="str">
            <v>FACTORY D</v>
          </cell>
          <cell r="H621" t="str">
            <v>Inspection worker</v>
          </cell>
          <cell r="I621" t="str">
            <v/>
          </cell>
          <cell r="J621" t="str">
            <v/>
          </cell>
          <cell r="K621">
            <v>5931000</v>
          </cell>
          <cell r="L621">
            <v>700000</v>
          </cell>
          <cell r="M621">
            <v>0</v>
          </cell>
          <cell r="N621">
            <v>0</v>
          </cell>
          <cell r="O621">
            <v>6631000</v>
          </cell>
          <cell r="P621">
            <v>23.8</v>
          </cell>
          <cell r="Q621">
            <v>6069915</v>
          </cell>
          <cell r="R621">
            <v>2</v>
          </cell>
          <cell r="S621">
            <v>510077</v>
          </cell>
          <cell r="T621">
            <v>0.19999999999999929</v>
          </cell>
          <cell r="U621">
            <v>51008</v>
          </cell>
          <cell r="V621">
            <v>255038.44537815126</v>
          </cell>
          <cell r="W621">
            <v>0</v>
          </cell>
          <cell r="X621">
            <v>0</v>
          </cell>
          <cell r="Y621">
            <v>6579992</v>
          </cell>
          <cell r="Z621">
            <v>0</v>
          </cell>
          <cell r="AA621">
            <v>0</v>
          </cell>
          <cell r="AB621">
            <v>200000</v>
          </cell>
          <cell r="AC621">
            <v>0</v>
          </cell>
          <cell r="AD621">
            <v>200000</v>
          </cell>
          <cell r="AE621">
            <v>500000</v>
          </cell>
          <cell r="AF621">
            <v>0</v>
          </cell>
          <cell r="AG621">
            <v>400000</v>
          </cell>
          <cell r="AH621">
            <v>494117</v>
          </cell>
          <cell r="AI621">
            <v>0</v>
          </cell>
          <cell r="AJ621">
            <v>0</v>
          </cell>
          <cell r="AK621">
            <v>6631000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47819.708508403361</v>
          </cell>
          <cell r="AQ621">
            <v>8221928.708508403</v>
          </cell>
          <cell r="AR621">
            <v>17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812935</v>
          </cell>
          <cell r="AY621">
            <v>9034863.7085084021</v>
          </cell>
          <cell r="AZ621">
            <v>696255</v>
          </cell>
          <cell r="BA621">
            <v>44100</v>
          </cell>
          <cell r="BB621">
            <v>0</v>
          </cell>
          <cell r="BC621">
            <v>0</v>
          </cell>
          <cell r="BD621">
            <v>0</v>
          </cell>
          <cell r="BK621">
            <v>8294509</v>
          </cell>
          <cell r="BN621">
            <v>0</v>
          </cell>
          <cell r="BO621">
            <v>8863885.4049369749</v>
          </cell>
          <cell r="BP621">
            <v>-2832369.5950630251</v>
          </cell>
          <cell r="BQ621" t="str">
            <v>050109871548</v>
          </cell>
          <cell r="BR621" t="str">
            <v>Active</v>
          </cell>
          <cell r="BS621" t="str">
            <v>Female</v>
          </cell>
          <cell r="BT621" t="str">
            <v/>
          </cell>
          <cell r="BU621">
            <v>0</v>
          </cell>
          <cell r="BV621">
            <v>0</v>
          </cell>
          <cell r="BW621">
            <v>100000</v>
          </cell>
        </row>
        <row r="622">
          <cell r="C622" t="str">
            <v>C11217</v>
          </cell>
          <cell r="D622" t="str">
            <v>Lý Thị Ngọc Lan</v>
          </cell>
          <cell r="E622">
            <v>43684</v>
          </cell>
          <cell r="F622" t="str">
            <v>P4 - Inspection</v>
          </cell>
          <cell r="G622" t="str">
            <v>FACTORY D</v>
          </cell>
          <cell r="H622" t="str">
            <v>Inspection worker</v>
          </cell>
          <cell r="I622" t="str">
            <v/>
          </cell>
          <cell r="J622" t="str">
            <v/>
          </cell>
          <cell r="K622">
            <v>5931000</v>
          </cell>
          <cell r="L622">
            <v>700000</v>
          </cell>
          <cell r="M622">
            <v>0</v>
          </cell>
          <cell r="N622">
            <v>0</v>
          </cell>
          <cell r="O622">
            <v>6631000</v>
          </cell>
          <cell r="P622">
            <v>23.8</v>
          </cell>
          <cell r="Q622">
            <v>6069915</v>
          </cell>
          <cell r="R622">
            <v>2</v>
          </cell>
          <cell r="S622">
            <v>510077</v>
          </cell>
          <cell r="T622">
            <v>0.19999999999999929</v>
          </cell>
          <cell r="U622">
            <v>51008</v>
          </cell>
          <cell r="V622">
            <v>255038.44537815126</v>
          </cell>
          <cell r="W622">
            <v>0</v>
          </cell>
          <cell r="X622">
            <v>0</v>
          </cell>
          <cell r="Y622">
            <v>6579992</v>
          </cell>
          <cell r="Z622">
            <v>0</v>
          </cell>
          <cell r="AA622">
            <v>0</v>
          </cell>
          <cell r="AB622">
            <v>200000</v>
          </cell>
          <cell r="AC622">
            <v>0</v>
          </cell>
          <cell r="AD622">
            <v>200000</v>
          </cell>
          <cell r="AE622">
            <v>500000</v>
          </cell>
          <cell r="AF622">
            <v>0</v>
          </cell>
          <cell r="AG622">
            <v>400000</v>
          </cell>
          <cell r="AH622">
            <v>404786</v>
          </cell>
          <cell r="AI622">
            <v>0</v>
          </cell>
          <cell r="AJ622">
            <v>0</v>
          </cell>
          <cell r="AK622">
            <v>6631000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47819.708508403361</v>
          </cell>
          <cell r="AQ622">
            <v>8132597.708508403</v>
          </cell>
          <cell r="AR622">
            <v>13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621656</v>
          </cell>
          <cell r="AY622">
            <v>8754253.7085084021</v>
          </cell>
          <cell r="AZ622">
            <v>696255</v>
          </cell>
          <cell r="BA622">
            <v>44100</v>
          </cell>
          <cell r="BB622">
            <v>0</v>
          </cell>
          <cell r="BC622">
            <v>0</v>
          </cell>
          <cell r="BD622">
            <v>0</v>
          </cell>
          <cell r="BK622">
            <v>8013899</v>
          </cell>
          <cell r="BN622">
            <v>0</v>
          </cell>
          <cell r="BO622">
            <v>8647035.1822478995</v>
          </cell>
          <cell r="BP622">
            <v>-3049219.8177521005</v>
          </cell>
          <cell r="BQ622" t="str">
            <v>050105125884</v>
          </cell>
          <cell r="BR622" t="str">
            <v>Active</v>
          </cell>
          <cell r="BS622" t="str">
            <v>Female</v>
          </cell>
          <cell r="BT622" t="str">
            <v/>
          </cell>
          <cell r="BU622">
            <v>0</v>
          </cell>
          <cell r="BV622">
            <v>0</v>
          </cell>
          <cell r="BW622">
            <v>100000</v>
          </cell>
        </row>
        <row r="623">
          <cell r="C623" t="str">
            <v>C13575</v>
          </cell>
          <cell r="D623" t="str">
            <v>Niêng Thị Cly</v>
          </cell>
          <cell r="E623">
            <v>44272</v>
          </cell>
          <cell r="F623" t="str">
            <v>P4 - Inspection</v>
          </cell>
          <cell r="G623" t="str">
            <v>FACTORY D</v>
          </cell>
          <cell r="H623" t="str">
            <v>Inspection worker</v>
          </cell>
          <cell r="I623" t="str">
            <v/>
          </cell>
          <cell r="J623" t="str">
            <v/>
          </cell>
          <cell r="K623">
            <v>5931000</v>
          </cell>
          <cell r="L623">
            <v>700000</v>
          </cell>
          <cell r="M623">
            <v>0</v>
          </cell>
          <cell r="N623">
            <v>0</v>
          </cell>
          <cell r="O623">
            <v>6631000</v>
          </cell>
          <cell r="P623">
            <v>23.6</v>
          </cell>
          <cell r="Q623">
            <v>6018908</v>
          </cell>
          <cell r="R623">
            <v>2</v>
          </cell>
          <cell r="S623">
            <v>510077</v>
          </cell>
          <cell r="T623">
            <v>0.39999999999999858</v>
          </cell>
          <cell r="U623">
            <v>102015</v>
          </cell>
          <cell r="V623">
            <v>255038.47457627117</v>
          </cell>
          <cell r="W623">
            <v>0</v>
          </cell>
          <cell r="X623">
            <v>0</v>
          </cell>
          <cell r="Y623">
            <v>6528985</v>
          </cell>
          <cell r="Z623">
            <v>0</v>
          </cell>
          <cell r="AA623">
            <v>0</v>
          </cell>
          <cell r="AB623">
            <v>200000</v>
          </cell>
          <cell r="AC623">
            <v>0</v>
          </cell>
          <cell r="AD623">
            <v>200000</v>
          </cell>
          <cell r="AE623">
            <v>500000</v>
          </cell>
          <cell r="AF623">
            <v>0</v>
          </cell>
          <cell r="AG623">
            <v>400000</v>
          </cell>
          <cell r="AH623">
            <v>444309</v>
          </cell>
          <cell r="AI623">
            <v>0</v>
          </cell>
          <cell r="AJ623">
            <v>0</v>
          </cell>
          <cell r="AK623">
            <v>6631000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47819.713983050846</v>
          </cell>
          <cell r="AQ623">
            <v>8121113.7139830505</v>
          </cell>
          <cell r="AR623">
            <v>17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812935</v>
          </cell>
          <cell r="AY623">
            <v>8934048.7139830515</v>
          </cell>
          <cell r="AZ623">
            <v>696255</v>
          </cell>
          <cell r="BA623">
            <v>44100</v>
          </cell>
          <cell r="BB623">
            <v>0</v>
          </cell>
          <cell r="BC623">
            <v>0</v>
          </cell>
          <cell r="BD623">
            <v>0</v>
          </cell>
          <cell r="BK623">
            <v>8193694</v>
          </cell>
          <cell r="BN623">
            <v>0</v>
          </cell>
          <cell r="BO623">
            <v>8763070.4724576268</v>
          </cell>
          <cell r="BP623">
            <v>-2933184.5275423732</v>
          </cell>
          <cell r="BQ623" t="str">
            <v>050118301762</v>
          </cell>
          <cell r="BR623" t="str">
            <v>Active</v>
          </cell>
          <cell r="BS623" t="str">
            <v>Female</v>
          </cell>
          <cell r="BT623" t="str">
            <v/>
          </cell>
          <cell r="BU623">
            <v>0</v>
          </cell>
          <cell r="BV623">
            <v>0</v>
          </cell>
          <cell r="BW623">
            <v>100000</v>
          </cell>
        </row>
        <row r="624">
          <cell r="C624" t="str">
            <v>C13883</v>
          </cell>
          <cell r="D624" t="str">
            <v>Thị Hà</v>
          </cell>
          <cell r="E624">
            <v>44298</v>
          </cell>
          <cell r="F624" t="str">
            <v>P4 - Inspection</v>
          </cell>
          <cell r="G624" t="str">
            <v>FACTORY D</v>
          </cell>
          <cell r="H624" t="str">
            <v>Inspection worker</v>
          </cell>
          <cell r="I624" t="str">
            <v/>
          </cell>
          <cell r="J624" t="str">
            <v/>
          </cell>
          <cell r="K624">
            <v>5931000</v>
          </cell>
          <cell r="L624">
            <v>700000</v>
          </cell>
          <cell r="M624">
            <v>0</v>
          </cell>
          <cell r="N624">
            <v>0</v>
          </cell>
          <cell r="O624">
            <v>6631000</v>
          </cell>
          <cell r="P624">
            <v>14</v>
          </cell>
          <cell r="Q624">
            <v>3570538</v>
          </cell>
          <cell r="R624">
            <v>1</v>
          </cell>
          <cell r="S624">
            <v>255038</v>
          </cell>
          <cell r="T624">
            <v>11</v>
          </cell>
          <cell r="U624">
            <v>2805423</v>
          </cell>
          <cell r="V624">
            <v>255038.42857142858</v>
          </cell>
          <cell r="W624">
            <v>0</v>
          </cell>
          <cell r="X624">
            <v>0</v>
          </cell>
          <cell r="Y624">
            <v>3825576</v>
          </cell>
          <cell r="Z624">
            <v>0</v>
          </cell>
          <cell r="AA624">
            <v>0</v>
          </cell>
          <cell r="AB624">
            <v>200000</v>
          </cell>
          <cell r="AC624">
            <v>0</v>
          </cell>
          <cell r="AD624">
            <v>200000</v>
          </cell>
          <cell r="AE624">
            <v>0</v>
          </cell>
          <cell r="AF624">
            <v>0</v>
          </cell>
          <cell r="AG624">
            <v>0</v>
          </cell>
          <cell r="AH624">
            <v>299419</v>
          </cell>
          <cell r="AI624">
            <v>0</v>
          </cell>
          <cell r="AJ624">
            <v>0</v>
          </cell>
          <cell r="AK624">
            <v>6631000</v>
          </cell>
          <cell r="AL624">
            <v>100000</v>
          </cell>
          <cell r="AM624">
            <v>0</v>
          </cell>
          <cell r="AN624">
            <v>0</v>
          </cell>
          <cell r="AO624">
            <v>0</v>
          </cell>
          <cell r="AP624">
            <v>47819.705357142855</v>
          </cell>
          <cell r="AQ624">
            <v>4472814.7053571427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4472814.7053571427</v>
          </cell>
          <cell r="AZ624">
            <v>696255</v>
          </cell>
          <cell r="BA624">
            <v>44100</v>
          </cell>
          <cell r="BB624">
            <v>0</v>
          </cell>
          <cell r="BC624">
            <v>65000</v>
          </cell>
          <cell r="BD624">
            <v>0</v>
          </cell>
          <cell r="BK624">
            <v>3667460</v>
          </cell>
          <cell r="BN624">
            <v>0</v>
          </cell>
          <cell r="BO624">
            <v>4572814.7053571427</v>
          </cell>
          <cell r="BP624">
            <v>-7123440.2946428573</v>
          </cell>
          <cell r="BQ624" t="str">
            <v>050128193364</v>
          </cell>
          <cell r="BR624" t="str">
            <v>Active</v>
          </cell>
          <cell r="BS624" t="str">
            <v>Female</v>
          </cell>
          <cell r="BT624" t="str">
            <v/>
          </cell>
          <cell r="BU624">
            <v>0</v>
          </cell>
          <cell r="BV624">
            <v>0</v>
          </cell>
          <cell r="BW624">
            <v>100000</v>
          </cell>
        </row>
        <row r="625">
          <cell r="C625" t="str">
            <v>C14808</v>
          </cell>
          <cell r="D625" t="str">
            <v>Thị Nương</v>
          </cell>
          <cell r="E625">
            <v>44665</v>
          </cell>
          <cell r="F625" t="str">
            <v>P4 - Inspection</v>
          </cell>
          <cell r="G625" t="str">
            <v>FACTORY D</v>
          </cell>
          <cell r="H625" t="str">
            <v>Inspection worker</v>
          </cell>
          <cell r="I625" t="str">
            <v/>
          </cell>
          <cell r="J625" t="str">
            <v/>
          </cell>
          <cell r="K625">
            <v>5931000</v>
          </cell>
          <cell r="L625">
            <v>700000</v>
          </cell>
          <cell r="M625">
            <v>0</v>
          </cell>
          <cell r="N625">
            <v>0</v>
          </cell>
          <cell r="O625">
            <v>6631000</v>
          </cell>
          <cell r="P625">
            <v>23.6</v>
          </cell>
          <cell r="Q625">
            <v>6018908</v>
          </cell>
          <cell r="R625">
            <v>2</v>
          </cell>
          <cell r="S625">
            <v>510077</v>
          </cell>
          <cell r="T625">
            <v>0.39999999999999858</v>
          </cell>
          <cell r="U625">
            <v>102015</v>
          </cell>
          <cell r="V625">
            <v>255038.47457627117</v>
          </cell>
          <cell r="W625">
            <v>0</v>
          </cell>
          <cell r="X625">
            <v>0</v>
          </cell>
          <cell r="Y625">
            <v>6528985</v>
          </cell>
          <cell r="Z625">
            <v>0</v>
          </cell>
          <cell r="AA625">
            <v>0</v>
          </cell>
          <cell r="AB625">
            <v>200000</v>
          </cell>
          <cell r="AC625">
            <v>0</v>
          </cell>
          <cell r="AD625">
            <v>200000</v>
          </cell>
          <cell r="AE625">
            <v>500000</v>
          </cell>
          <cell r="AF625">
            <v>0</v>
          </cell>
          <cell r="AG625">
            <v>400000</v>
          </cell>
          <cell r="AH625">
            <v>446448</v>
          </cell>
          <cell r="AI625">
            <v>0</v>
          </cell>
          <cell r="AJ625">
            <v>0</v>
          </cell>
          <cell r="AK625">
            <v>6534333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47819.713983050846</v>
          </cell>
          <cell r="AQ625">
            <v>8123252.7139830505</v>
          </cell>
          <cell r="AR625">
            <v>13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621656</v>
          </cell>
          <cell r="AY625">
            <v>8744908.7139830515</v>
          </cell>
          <cell r="AZ625">
            <v>696255</v>
          </cell>
          <cell r="BA625">
            <v>44100</v>
          </cell>
          <cell r="BB625">
            <v>0</v>
          </cell>
          <cell r="BC625">
            <v>0</v>
          </cell>
          <cell r="BD625">
            <v>0</v>
          </cell>
          <cell r="BK625">
            <v>8004554</v>
          </cell>
          <cell r="BN625">
            <v>0</v>
          </cell>
          <cell r="BO625">
            <v>8637690.2351694908</v>
          </cell>
          <cell r="BP625">
            <v>-3058564.7648305092</v>
          </cell>
          <cell r="BQ625" t="str">
            <v>050120391469</v>
          </cell>
          <cell r="BR625" t="str">
            <v>Active</v>
          </cell>
          <cell r="BS625" t="str">
            <v>Female</v>
          </cell>
          <cell r="BT625" t="str">
            <v/>
          </cell>
          <cell r="BU625">
            <v>0</v>
          </cell>
          <cell r="BV625">
            <v>0</v>
          </cell>
          <cell r="BW625">
            <v>100000</v>
          </cell>
        </row>
        <row r="626">
          <cell r="C626" t="str">
            <v>C15064</v>
          </cell>
          <cell r="D626" t="str">
            <v>Nguyễn Thị Thanh Thảo</v>
          </cell>
          <cell r="E626">
            <v>44714</v>
          </cell>
          <cell r="F626" t="str">
            <v>P4 - Inspection</v>
          </cell>
          <cell r="G626" t="str">
            <v>FACTORY D</v>
          </cell>
          <cell r="H626" t="str">
            <v>Inspection worker</v>
          </cell>
          <cell r="I626" t="str">
            <v/>
          </cell>
          <cell r="J626" t="str">
            <v/>
          </cell>
          <cell r="K626">
            <v>5815000</v>
          </cell>
          <cell r="L626">
            <v>700000</v>
          </cell>
          <cell r="M626">
            <v>0</v>
          </cell>
          <cell r="N626">
            <v>0</v>
          </cell>
          <cell r="O626">
            <v>6515000</v>
          </cell>
          <cell r="P626">
            <v>8</v>
          </cell>
          <cell r="Q626">
            <v>2004615</v>
          </cell>
          <cell r="R626">
            <v>1</v>
          </cell>
          <cell r="S626">
            <v>250577</v>
          </cell>
          <cell r="T626">
            <v>17</v>
          </cell>
          <cell r="U626">
            <v>4259808</v>
          </cell>
          <cell r="V626">
            <v>250576.875</v>
          </cell>
          <cell r="W626">
            <v>0</v>
          </cell>
          <cell r="X626">
            <v>0</v>
          </cell>
          <cell r="Y626">
            <v>2255192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6515000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2255192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2255192</v>
          </cell>
          <cell r="AZ626">
            <v>0</v>
          </cell>
          <cell r="BA626">
            <v>44100</v>
          </cell>
          <cell r="BB626">
            <v>0</v>
          </cell>
          <cell r="BC626">
            <v>0</v>
          </cell>
          <cell r="BD626">
            <v>0</v>
          </cell>
          <cell r="BK626">
            <v>2211092</v>
          </cell>
          <cell r="BN626">
            <v>0</v>
          </cell>
          <cell r="BO626">
            <v>2255192</v>
          </cell>
          <cell r="BP626">
            <v>-8744808</v>
          </cell>
          <cell r="BQ626" t="str">
            <v>050126082972</v>
          </cell>
          <cell r="BR626" t="str">
            <v>Active</v>
          </cell>
          <cell r="BS626" t="str">
            <v>Female</v>
          </cell>
          <cell r="BT626" t="str">
            <v/>
          </cell>
          <cell r="BU626">
            <v>0</v>
          </cell>
          <cell r="BV626">
            <v>0</v>
          </cell>
          <cell r="BW626">
            <v>0</v>
          </cell>
        </row>
        <row r="627">
          <cell r="C627" t="str">
            <v>C15958</v>
          </cell>
          <cell r="D627" t="str">
            <v>Thị Mỹ</v>
          </cell>
          <cell r="E627">
            <v>45444</v>
          </cell>
          <cell r="F627" t="str">
            <v>P4 - Inspection</v>
          </cell>
          <cell r="G627" t="str">
            <v>FACTORY D</v>
          </cell>
          <cell r="H627" t="str">
            <v>Inspection worker</v>
          </cell>
          <cell r="I627" t="str">
            <v/>
          </cell>
          <cell r="J627" t="str">
            <v/>
          </cell>
          <cell r="K627">
            <v>5274000</v>
          </cell>
          <cell r="L627">
            <v>300000</v>
          </cell>
          <cell r="M627">
            <v>0</v>
          </cell>
          <cell r="N627">
            <v>0</v>
          </cell>
          <cell r="O627">
            <v>5574000</v>
          </cell>
          <cell r="P627">
            <v>22</v>
          </cell>
          <cell r="Q627">
            <v>4716462</v>
          </cell>
          <cell r="R627">
            <v>2</v>
          </cell>
          <cell r="S627">
            <v>428769</v>
          </cell>
          <cell r="T627">
            <v>2</v>
          </cell>
          <cell r="U627">
            <v>428769</v>
          </cell>
          <cell r="V627">
            <v>214384.63636363635</v>
          </cell>
          <cell r="W627">
            <v>0</v>
          </cell>
          <cell r="X627">
            <v>0</v>
          </cell>
          <cell r="Y627">
            <v>5145231</v>
          </cell>
          <cell r="Z627">
            <v>0</v>
          </cell>
          <cell r="AA627">
            <v>0</v>
          </cell>
          <cell r="AB627">
            <v>200000</v>
          </cell>
          <cell r="AC627">
            <v>0</v>
          </cell>
          <cell r="AD627">
            <v>200000</v>
          </cell>
          <cell r="AE627">
            <v>500000</v>
          </cell>
          <cell r="AF627">
            <v>0</v>
          </cell>
          <cell r="AG627">
            <v>300000</v>
          </cell>
          <cell r="AH627">
            <v>450959</v>
          </cell>
          <cell r="AI627">
            <v>0</v>
          </cell>
          <cell r="AJ627">
            <v>0</v>
          </cell>
          <cell r="AK627">
            <v>5532167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40197.119318181816</v>
          </cell>
          <cell r="AQ627">
            <v>6636387.1193181816</v>
          </cell>
          <cell r="AR627">
            <v>9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361774</v>
          </cell>
          <cell r="AY627">
            <v>6998161.1193181816</v>
          </cell>
          <cell r="AZ627">
            <v>585270</v>
          </cell>
          <cell r="BA627">
            <v>44100</v>
          </cell>
          <cell r="BB627">
            <v>0</v>
          </cell>
          <cell r="BC627">
            <v>0</v>
          </cell>
          <cell r="BD627">
            <v>0</v>
          </cell>
          <cell r="BK627">
            <v>6368791</v>
          </cell>
          <cell r="BN627">
            <v>0</v>
          </cell>
          <cell r="BO627">
            <v>6977569.8352272725</v>
          </cell>
          <cell r="BP627">
            <v>-4607700.1647727275</v>
          </cell>
          <cell r="BQ627" t="str">
            <v>050153459433</v>
          </cell>
          <cell r="BR627" t="str">
            <v>Active</v>
          </cell>
          <cell r="BS627" t="str">
            <v>Female</v>
          </cell>
          <cell r="BT627" t="str">
            <v/>
          </cell>
          <cell r="BU627">
            <v>0</v>
          </cell>
          <cell r="BV627">
            <v>0</v>
          </cell>
          <cell r="BW627">
            <v>100000</v>
          </cell>
        </row>
        <row r="628">
          <cell r="C628" t="str">
            <v>C16467</v>
          </cell>
          <cell r="D628" t="str">
            <v>Phùng Huệ Như</v>
          </cell>
          <cell r="E628">
            <v>45710</v>
          </cell>
          <cell r="F628" t="str">
            <v>P4 - Inspection</v>
          </cell>
          <cell r="G628" t="str">
            <v>FACTORY D</v>
          </cell>
          <cell r="H628" t="str">
            <v>Inspection worker</v>
          </cell>
          <cell r="I628" t="str">
            <v/>
          </cell>
          <cell r="J628" t="str">
            <v/>
          </cell>
          <cell r="K628">
            <v>5023000</v>
          </cell>
          <cell r="L628">
            <v>300000</v>
          </cell>
          <cell r="M628">
            <v>0</v>
          </cell>
          <cell r="N628">
            <v>0</v>
          </cell>
          <cell r="O628">
            <v>5323000</v>
          </cell>
          <cell r="P628">
            <v>24</v>
          </cell>
          <cell r="Q628">
            <v>4913538</v>
          </cell>
          <cell r="R628">
            <v>2</v>
          </cell>
          <cell r="S628">
            <v>409462</v>
          </cell>
          <cell r="T628">
            <v>0</v>
          </cell>
          <cell r="U628">
            <v>0</v>
          </cell>
          <cell r="V628">
            <v>204730.75</v>
          </cell>
          <cell r="W628">
            <v>0</v>
          </cell>
          <cell r="X628">
            <v>0</v>
          </cell>
          <cell r="Y628">
            <v>5323000</v>
          </cell>
          <cell r="Z628">
            <v>0</v>
          </cell>
          <cell r="AA628">
            <v>0</v>
          </cell>
          <cell r="AB628">
            <v>200000</v>
          </cell>
          <cell r="AC628">
            <v>0</v>
          </cell>
          <cell r="AD628">
            <v>200000</v>
          </cell>
          <cell r="AE628">
            <v>500000</v>
          </cell>
          <cell r="AF628">
            <v>0</v>
          </cell>
          <cell r="AG628">
            <v>400000</v>
          </cell>
          <cell r="AH628">
            <v>545844</v>
          </cell>
          <cell r="AI628">
            <v>0</v>
          </cell>
          <cell r="AJ628">
            <v>0</v>
          </cell>
          <cell r="AK628">
            <v>4803667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38387.015625</v>
          </cell>
          <cell r="AQ628">
            <v>7007231.015625</v>
          </cell>
          <cell r="AR628">
            <v>13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499031</v>
          </cell>
          <cell r="AY628">
            <v>7506262.015625</v>
          </cell>
          <cell r="AZ628">
            <v>558915</v>
          </cell>
          <cell r="BA628">
            <v>44100</v>
          </cell>
          <cell r="BB628">
            <v>0</v>
          </cell>
          <cell r="BC628">
            <v>0</v>
          </cell>
          <cell r="BD628">
            <v>0</v>
          </cell>
          <cell r="BK628">
            <v>6903247</v>
          </cell>
          <cell r="BN628">
            <v>0</v>
          </cell>
          <cell r="BO628">
            <v>7439918.484375</v>
          </cell>
          <cell r="BP628">
            <v>-4118996.515625</v>
          </cell>
          <cell r="BQ628" t="str">
            <v>050158476190</v>
          </cell>
          <cell r="BR628" t="str">
            <v>Active</v>
          </cell>
          <cell r="BS628" t="str">
            <v>Female</v>
          </cell>
          <cell r="BT628" t="str">
            <v/>
          </cell>
          <cell r="BU628">
            <v>0</v>
          </cell>
          <cell r="BV628">
            <v>0</v>
          </cell>
          <cell r="BW628">
            <v>100000</v>
          </cell>
        </row>
        <row r="629">
          <cell r="C629" t="str">
            <v>C16606</v>
          </cell>
          <cell r="D629" t="str">
            <v>Nguyễn Ngọc Huyền</v>
          </cell>
          <cell r="E629">
            <v>45762</v>
          </cell>
          <cell r="F629" t="str">
            <v>P4 - Inspection</v>
          </cell>
          <cell r="G629" t="str">
            <v>FACTORY D</v>
          </cell>
          <cell r="H629" t="str">
            <v>New worker</v>
          </cell>
          <cell r="I629" t="str">
            <v/>
          </cell>
          <cell r="J629" t="str">
            <v/>
          </cell>
          <cell r="K629">
            <v>4694000</v>
          </cell>
          <cell r="L629">
            <v>0</v>
          </cell>
          <cell r="M629">
            <v>0</v>
          </cell>
          <cell r="N629">
            <v>0</v>
          </cell>
          <cell r="O629">
            <v>4694000</v>
          </cell>
          <cell r="P629">
            <v>13</v>
          </cell>
          <cell r="Q629">
            <v>2347000</v>
          </cell>
          <cell r="R629">
            <v>1</v>
          </cell>
          <cell r="S629">
            <v>180538</v>
          </cell>
          <cell r="T629">
            <v>12</v>
          </cell>
          <cell r="U629">
            <v>2166462</v>
          </cell>
          <cell r="V629">
            <v>180538.46153846153</v>
          </cell>
          <cell r="W629">
            <v>0</v>
          </cell>
          <cell r="X629">
            <v>0</v>
          </cell>
          <cell r="Y629">
            <v>2527538</v>
          </cell>
          <cell r="Z629">
            <v>0</v>
          </cell>
          <cell r="AA629">
            <v>0</v>
          </cell>
          <cell r="AB629">
            <v>108000</v>
          </cell>
          <cell r="AC629">
            <v>0</v>
          </cell>
          <cell r="AD629">
            <v>108000</v>
          </cell>
          <cell r="AE629">
            <v>269000</v>
          </cell>
          <cell r="AF629">
            <v>0</v>
          </cell>
          <cell r="AG629">
            <v>81000</v>
          </cell>
          <cell r="AH629">
            <v>354797</v>
          </cell>
          <cell r="AI629">
            <v>0</v>
          </cell>
          <cell r="AJ629">
            <v>0</v>
          </cell>
          <cell r="AK629">
            <v>4694000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33850.961538461539</v>
          </cell>
          <cell r="AQ629">
            <v>3374185.9615384615</v>
          </cell>
          <cell r="AR629">
            <v>4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135404</v>
          </cell>
          <cell r="AY629">
            <v>3509589.9615384615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K629">
            <v>3509590</v>
          </cell>
          <cell r="BN629">
            <v>0</v>
          </cell>
          <cell r="BO629">
            <v>3564455.1923076925</v>
          </cell>
          <cell r="BP629">
            <v>-7435544.807692308</v>
          </cell>
          <cell r="BQ629" t="str">
            <v>0</v>
          </cell>
          <cell r="BR629" t="str">
            <v>Active</v>
          </cell>
          <cell r="BS629" t="str">
            <v>Female</v>
          </cell>
          <cell r="BT629" t="str">
            <v/>
          </cell>
          <cell r="BU629">
            <v>0</v>
          </cell>
          <cell r="BV629">
            <v>0</v>
          </cell>
          <cell r="BW629">
            <v>100000</v>
          </cell>
        </row>
        <row r="630">
          <cell r="C630" t="str">
            <v>C3716</v>
          </cell>
          <cell r="D630" t="str">
            <v>Bùi Thị Ngọc Yến</v>
          </cell>
          <cell r="E630">
            <v>40672</v>
          </cell>
          <cell r="F630" t="str">
            <v>P4 - Inspection</v>
          </cell>
          <cell r="G630" t="str">
            <v>FACTORY D</v>
          </cell>
          <cell r="H630" t="str">
            <v>Bag Inspection leader</v>
          </cell>
          <cell r="I630" t="str">
            <v/>
          </cell>
          <cell r="J630" t="str">
            <v/>
          </cell>
          <cell r="K630">
            <v>5931000</v>
          </cell>
          <cell r="L630">
            <v>2600000</v>
          </cell>
          <cell r="M630">
            <v>0</v>
          </cell>
          <cell r="N630">
            <v>500000</v>
          </cell>
          <cell r="O630">
            <v>9031000</v>
          </cell>
          <cell r="P630">
            <v>24</v>
          </cell>
          <cell r="Q630">
            <v>8336308</v>
          </cell>
          <cell r="R630">
            <v>2</v>
          </cell>
          <cell r="S630">
            <v>694692</v>
          </cell>
          <cell r="T630">
            <v>0</v>
          </cell>
          <cell r="U630">
            <v>0</v>
          </cell>
          <cell r="V630">
            <v>347346.16666666669</v>
          </cell>
          <cell r="W630">
            <v>0</v>
          </cell>
          <cell r="X630">
            <v>0</v>
          </cell>
          <cell r="Y630">
            <v>9031000</v>
          </cell>
          <cell r="Z630">
            <v>0</v>
          </cell>
          <cell r="AA630">
            <v>0</v>
          </cell>
          <cell r="AB630">
            <v>200000</v>
          </cell>
          <cell r="AC630">
            <v>0</v>
          </cell>
          <cell r="AD630">
            <v>200000</v>
          </cell>
          <cell r="AE630">
            <v>500000</v>
          </cell>
          <cell r="AF630">
            <v>0</v>
          </cell>
          <cell r="AG630">
            <v>400000</v>
          </cell>
          <cell r="AH630">
            <v>546757</v>
          </cell>
          <cell r="AI630">
            <v>0</v>
          </cell>
          <cell r="AJ630">
            <v>0</v>
          </cell>
          <cell r="AK630">
            <v>8864333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65127.40625</v>
          </cell>
          <cell r="AQ630">
            <v>10742884.40625</v>
          </cell>
          <cell r="AR630">
            <v>13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846656</v>
          </cell>
          <cell r="AY630">
            <v>11589540.40625</v>
          </cell>
          <cell r="AZ630">
            <v>948255</v>
          </cell>
          <cell r="BA630">
            <v>44100</v>
          </cell>
          <cell r="BB630">
            <v>0</v>
          </cell>
          <cell r="BC630">
            <v>0</v>
          </cell>
          <cell r="BD630">
            <v>0</v>
          </cell>
          <cell r="BK630">
            <v>10597185</v>
          </cell>
          <cell r="BN630">
            <v>1</v>
          </cell>
          <cell r="BO630">
            <v>11407321.927083334</v>
          </cell>
          <cell r="BP630">
            <v>-4940933.072916666</v>
          </cell>
          <cell r="BQ630" t="str">
            <v>050040850969</v>
          </cell>
          <cell r="BR630" t="str">
            <v>Active</v>
          </cell>
          <cell r="BS630" t="str">
            <v>Female</v>
          </cell>
          <cell r="BT630" t="str">
            <v/>
          </cell>
          <cell r="BU630">
            <v>0</v>
          </cell>
          <cell r="BV630">
            <v>0</v>
          </cell>
          <cell r="BW630">
            <v>100000</v>
          </cell>
        </row>
        <row r="631">
          <cell r="C631" t="str">
            <v>C6605</v>
          </cell>
          <cell r="D631" t="str">
            <v>Trương Thị Cư</v>
          </cell>
          <cell r="E631">
            <v>42621</v>
          </cell>
          <cell r="F631" t="str">
            <v>P4 - Inspection</v>
          </cell>
          <cell r="G631" t="str">
            <v>FACTORY D</v>
          </cell>
          <cell r="H631" t="str">
            <v>Inspection worker</v>
          </cell>
          <cell r="I631" t="str">
            <v/>
          </cell>
          <cell r="J631" t="str">
            <v/>
          </cell>
          <cell r="K631">
            <v>5931000</v>
          </cell>
          <cell r="L631">
            <v>700000</v>
          </cell>
          <cell r="M631">
            <v>0</v>
          </cell>
          <cell r="N631">
            <v>0</v>
          </cell>
          <cell r="O631">
            <v>6631000</v>
          </cell>
          <cell r="P631">
            <v>24</v>
          </cell>
          <cell r="Q631">
            <v>6120923</v>
          </cell>
          <cell r="R631">
            <v>2</v>
          </cell>
          <cell r="S631">
            <v>510077</v>
          </cell>
          <cell r="T631">
            <v>0</v>
          </cell>
          <cell r="U631">
            <v>0</v>
          </cell>
          <cell r="V631">
            <v>255038.45833333334</v>
          </cell>
          <cell r="W631">
            <v>0</v>
          </cell>
          <cell r="X631">
            <v>0</v>
          </cell>
          <cell r="Y631">
            <v>6631000</v>
          </cell>
          <cell r="Z631">
            <v>0</v>
          </cell>
          <cell r="AA631">
            <v>0</v>
          </cell>
          <cell r="AB631">
            <v>200000</v>
          </cell>
          <cell r="AC631">
            <v>0</v>
          </cell>
          <cell r="AD631">
            <v>200000</v>
          </cell>
          <cell r="AE631">
            <v>500000</v>
          </cell>
          <cell r="AF631">
            <v>0</v>
          </cell>
          <cell r="AG631">
            <v>400000</v>
          </cell>
          <cell r="AH631">
            <v>564550</v>
          </cell>
          <cell r="AI631">
            <v>0</v>
          </cell>
          <cell r="AJ631">
            <v>0</v>
          </cell>
          <cell r="AK631">
            <v>6631000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47819.7109375</v>
          </cell>
          <cell r="AQ631">
            <v>8343369.7109375</v>
          </cell>
          <cell r="AR631">
            <v>13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621656</v>
          </cell>
          <cell r="AY631">
            <v>8965025.7109375</v>
          </cell>
          <cell r="AZ631">
            <v>696255</v>
          </cell>
          <cell r="BA631">
            <v>44100</v>
          </cell>
          <cell r="BB631">
            <v>0</v>
          </cell>
          <cell r="BC631">
            <v>0</v>
          </cell>
          <cell r="BD631">
            <v>0</v>
          </cell>
          <cell r="BK631">
            <v>8224671</v>
          </cell>
          <cell r="BN631">
            <v>0</v>
          </cell>
          <cell r="BO631">
            <v>8857807.205729166</v>
          </cell>
          <cell r="BP631">
            <v>-2838447.794270834</v>
          </cell>
          <cell r="BQ631" t="str">
            <v>050067513158</v>
          </cell>
          <cell r="BR631" t="str">
            <v>Active</v>
          </cell>
          <cell r="BS631" t="str">
            <v>Female</v>
          </cell>
          <cell r="BT631" t="str">
            <v/>
          </cell>
          <cell r="BU631">
            <v>0</v>
          </cell>
          <cell r="BV631">
            <v>0</v>
          </cell>
          <cell r="BW631">
            <v>100000</v>
          </cell>
        </row>
        <row r="632">
          <cell r="C632" t="str">
            <v>C7264</v>
          </cell>
          <cell r="D632" t="str">
            <v>Nguyễn Thị Xuân</v>
          </cell>
          <cell r="E632">
            <v>43200</v>
          </cell>
          <cell r="F632" t="str">
            <v>P4 - Inspection</v>
          </cell>
          <cell r="G632" t="str">
            <v>FACTORY D</v>
          </cell>
          <cell r="H632" t="str">
            <v>Inspection worker</v>
          </cell>
          <cell r="I632" t="str">
            <v/>
          </cell>
          <cell r="J632" t="str">
            <v/>
          </cell>
          <cell r="K632">
            <v>5931000</v>
          </cell>
          <cell r="L632">
            <v>700000</v>
          </cell>
          <cell r="M632">
            <v>0</v>
          </cell>
          <cell r="N632">
            <v>0</v>
          </cell>
          <cell r="O632">
            <v>6631000</v>
          </cell>
          <cell r="P632">
            <v>24</v>
          </cell>
          <cell r="Q632">
            <v>6120923</v>
          </cell>
          <cell r="R632">
            <v>2</v>
          </cell>
          <cell r="S632">
            <v>510077</v>
          </cell>
          <cell r="T632">
            <v>0</v>
          </cell>
          <cell r="U632">
            <v>0</v>
          </cell>
          <cell r="V632">
            <v>255038.45833333334</v>
          </cell>
          <cell r="W632">
            <v>0</v>
          </cell>
          <cell r="X632">
            <v>0</v>
          </cell>
          <cell r="Y632">
            <v>6631000</v>
          </cell>
          <cell r="Z632">
            <v>0</v>
          </cell>
          <cell r="AA632">
            <v>0</v>
          </cell>
          <cell r="AB632">
            <v>200000</v>
          </cell>
          <cell r="AC632">
            <v>0</v>
          </cell>
          <cell r="AD632">
            <v>200000</v>
          </cell>
          <cell r="AE632">
            <v>500000</v>
          </cell>
          <cell r="AF632">
            <v>0</v>
          </cell>
          <cell r="AG632">
            <v>400000</v>
          </cell>
          <cell r="AH632">
            <v>445046</v>
          </cell>
          <cell r="AI632">
            <v>0</v>
          </cell>
          <cell r="AJ632">
            <v>0</v>
          </cell>
          <cell r="AK632">
            <v>6631000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47819.7109375</v>
          </cell>
          <cell r="AQ632">
            <v>8223865.7109375</v>
          </cell>
          <cell r="AR632">
            <v>13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621656</v>
          </cell>
          <cell r="AY632">
            <v>8845521.7109375</v>
          </cell>
          <cell r="AZ632">
            <v>696255</v>
          </cell>
          <cell r="BA632">
            <v>44100</v>
          </cell>
          <cell r="BB632">
            <v>0</v>
          </cell>
          <cell r="BC632">
            <v>0</v>
          </cell>
          <cell r="BD632">
            <v>0</v>
          </cell>
          <cell r="BK632">
            <v>8105167</v>
          </cell>
          <cell r="BN632">
            <v>0</v>
          </cell>
          <cell r="BO632">
            <v>8738303.205729166</v>
          </cell>
          <cell r="BP632">
            <v>-2957951.794270834</v>
          </cell>
          <cell r="BQ632" t="str">
            <v>050088957137</v>
          </cell>
          <cell r="BR632" t="str">
            <v>Active</v>
          </cell>
          <cell r="BS632" t="str">
            <v>Female</v>
          </cell>
          <cell r="BT632" t="str">
            <v/>
          </cell>
          <cell r="BU632">
            <v>0</v>
          </cell>
          <cell r="BV632">
            <v>0</v>
          </cell>
          <cell r="BW632">
            <v>100000</v>
          </cell>
        </row>
        <row r="633">
          <cell r="C633" t="str">
            <v>C8000</v>
          </cell>
          <cell r="D633" t="str">
            <v>Nguyễn Thị Ngọc Hồng Thắm</v>
          </cell>
          <cell r="E633">
            <v>43517</v>
          </cell>
          <cell r="F633" t="str">
            <v>P4 - Inspection</v>
          </cell>
          <cell r="G633" t="str">
            <v>FACTORY D</v>
          </cell>
          <cell r="H633" t="str">
            <v>Inspection worker</v>
          </cell>
          <cell r="I633" t="str">
            <v/>
          </cell>
          <cell r="J633" t="str">
            <v/>
          </cell>
          <cell r="K633">
            <v>5931000</v>
          </cell>
          <cell r="L633">
            <v>700000</v>
          </cell>
          <cell r="M633">
            <v>0</v>
          </cell>
          <cell r="N633">
            <v>0</v>
          </cell>
          <cell r="O633">
            <v>6631000</v>
          </cell>
          <cell r="P633">
            <v>22.8</v>
          </cell>
          <cell r="Q633">
            <v>5814877</v>
          </cell>
          <cell r="R633">
            <v>3</v>
          </cell>
          <cell r="S633">
            <v>765115</v>
          </cell>
          <cell r="T633">
            <v>0.19999999999999929</v>
          </cell>
          <cell r="U633">
            <v>51008</v>
          </cell>
          <cell r="V633">
            <v>255038.4649122807</v>
          </cell>
          <cell r="W633">
            <v>0</v>
          </cell>
          <cell r="X633">
            <v>0</v>
          </cell>
          <cell r="Y633">
            <v>6579992</v>
          </cell>
          <cell r="Z633">
            <v>0</v>
          </cell>
          <cell r="AA633">
            <v>0</v>
          </cell>
          <cell r="AB633">
            <v>200000</v>
          </cell>
          <cell r="AC633">
            <v>0</v>
          </cell>
          <cell r="AD633">
            <v>200000</v>
          </cell>
          <cell r="AE633">
            <v>500000</v>
          </cell>
          <cell r="AF633">
            <v>0</v>
          </cell>
          <cell r="AG633">
            <v>400000</v>
          </cell>
          <cell r="AH633">
            <v>819745</v>
          </cell>
          <cell r="AI633">
            <v>0</v>
          </cell>
          <cell r="AJ633">
            <v>0</v>
          </cell>
          <cell r="AK633">
            <v>6631000</v>
          </cell>
          <cell r="AL633">
            <v>200000</v>
          </cell>
          <cell r="AM633">
            <v>0</v>
          </cell>
          <cell r="AN633">
            <v>0</v>
          </cell>
          <cell r="AO633">
            <v>0</v>
          </cell>
          <cell r="AP633">
            <v>47819.712171052633</v>
          </cell>
          <cell r="AQ633">
            <v>8747556.7121710535</v>
          </cell>
          <cell r="AR633">
            <v>13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621656</v>
          </cell>
          <cell r="AY633">
            <v>9369212.7121710535</v>
          </cell>
          <cell r="AZ633">
            <v>696255</v>
          </cell>
          <cell r="BA633">
            <v>44100</v>
          </cell>
          <cell r="BB633">
            <v>0</v>
          </cell>
          <cell r="BC633">
            <v>0</v>
          </cell>
          <cell r="BD633">
            <v>0</v>
          </cell>
          <cell r="BK633">
            <v>8628858</v>
          </cell>
          <cell r="BN633">
            <v>0</v>
          </cell>
          <cell r="BO633">
            <v>9261994.2176535092</v>
          </cell>
          <cell r="BP633">
            <v>-2434260.7823464908</v>
          </cell>
          <cell r="BQ633" t="str">
            <v>050095313199</v>
          </cell>
          <cell r="BR633" t="str">
            <v>Active</v>
          </cell>
          <cell r="BS633" t="str">
            <v>Female</v>
          </cell>
          <cell r="BT633" t="str">
            <v/>
          </cell>
          <cell r="BU633">
            <v>0</v>
          </cell>
          <cell r="BV633">
            <v>0</v>
          </cell>
          <cell r="BW633">
            <v>100000</v>
          </cell>
        </row>
        <row r="634">
          <cell r="C634" t="str">
            <v>C8468</v>
          </cell>
          <cell r="D634" t="str">
            <v>Võ Thị Kim Chi</v>
          </cell>
          <cell r="E634">
            <v>43543</v>
          </cell>
          <cell r="F634" t="str">
            <v>P4 - Inspection</v>
          </cell>
          <cell r="G634" t="str">
            <v>FACTORY D</v>
          </cell>
          <cell r="H634" t="str">
            <v>Inspection worker</v>
          </cell>
          <cell r="I634" t="str">
            <v/>
          </cell>
          <cell r="J634" t="str">
            <v/>
          </cell>
          <cell r="K634">
            <v>5931000</v>
          </cell>
          <cell r="L634">
            <v>700000</v>
          </cell>
          <cell r="M634">
            <v>0</v>
          </cell>
          <cell r="N634">
            <v>0</v>
          </cell>
          <cell r="O634">
            <v>6631000</v>
          </cell>
          <cell r="P634">
            <v>24</v>
          </cell>
          <cell r="Q634">
            <v>6120923</v>
          </cell>
          <cell r="R634">
            <v>2</v>
          </cell>
          <cell r="S634">
            <v>510077</v>
          </cell>
          <cell r="T634">
            <v>0</v>
          </cell>
          <cell r="U634">
            <v>0</v>
          </cell>
          <cell r="V634">
            <v>255038.45833333334</v>
          </cell>
          <cell r="W634">
            <v>0</v>
          </cell>
          <cell r="X634">
            <v>0</v>
          </cell>
          <cell r="Y634">
            <v>6631000</v>
          </cell>
          <cell r="Z634">
            <v>0</v>
          </cell>
          <cell r="AA634">
            <v>0</v>
          </cell>
          <cell r="AB634">
            <v>200000</v>
          </cell>
          <cell r="AC634">
            <v>0</v>
          </cell>
          <cell r="AD634">
            <v>200000</v>
          </cell>
          <cell r="AE634">
            <v>500000</v>
          </cell>
          <cell r="AF634">
            <v>0</v>
          </cell>
          <cell r="AG634">
            <v>400000</v>
          </cell>
          <cell r="AH634">
            <v>681546</v>
          </cell>
          <cell r="AI634">
            <v>0</v>
          </cell>
          <cell r="AJ634">
            <v>0</v>
          </cell>
          <cell r="AK634">
            <v>6631000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47819.7109375</v>
          </cell>
          <cell r="AQ634">
            <v>8460365.7109375</v>
          </cell>
          <cell r="AR634">
            <v>13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621656</v>
          </cell>
          <cell r="AY634">
            <v>9082021.7109375</v>
          </cell>
          <cell r="AZ634">
            <v>696255</v>
          </cell>
          <cell r="BA634">
            <v>44100</v>
          </cell>
          <cell r="BB634">
            <v>0</v>
          </cell>
          <cell r="BC634">
            <v>0</v>
          </cell>
          <cell r="BD634">
            <v>0</v>
          </cell>
          <cell r="BK634">
            <v>8341667</v>
          </cell>
          <cell r="BN634">
            <v>0</v>
          </cell>
          <cell r="BO634">
            <v>8974803.205729166</v>
          </cell>
          <cell r="BP634">
            <v>-2721451.794270834</v>
          </cell>
          <cell r="BQ634" t="str">
            <v>050103659393</v>
          </cell>
          <cell r="BR634" t="str">
            <v>Active</v>
          </cell>
          <cell r="BS634" t="str">
            <v>Female</v>
          </cell>
          <cell r="BT634" t="str">
            <v/>
          </cell>
          <cell r="BU634">
            <v>0</v>
          </cell>
          <cell r="BV634">
            <v>0</v>
          </cell>
          <cell r="BW634">
            <v>100000</v>
          </cell>
        </row>
        <row r="635">
          <cell r="C635" t="str">
            <v>C15744</v>
          </cell>
          <cell r="D635" t="str">
            <v>Lê Văn Tấn</v>
          </cell>
          <cell r="E635">
            <v>45367</v>
          </cell>
          <cell r="F635" t="str">
            <v>P4 - Packing Bag</v>
          </cell>
          <cell r="G635" t="str">
            <v>FACTORY D</v>
          </cell>
          <cell r="H635" t="str">
            <v>Packing worker</v>
          </cell>
          <cell r="I635" t="str">
            <v/>
          </cell>
          <cell r="J635" t="str">
            <v/>
          </cell>
          <cell r="K635">
            <v>5538000</v>
          </cell>
          <cell r="L635">
            <v>200000</v>
          </cell>
          <cell r="M635">
            <v>0</v>
          </cell>
          <cell r="N635">
            <v>0</v>
          </cell>
          <cell r="O635">
            <v>5738000</v>
          </cell>
          <cell r="P635">
            <v>22.5</v>
          </cell>
          <cell r="Q635">
            <v>4965577</v>
          </cell>
          <cell r="R635">
            <v>3</v>
          </cell>
          <cell r="S635">
            <v>662077</v>
          </cell>
          <cell r="T635">
            <v>0.5</v>
          </cell>
          <cell r="U635">
            <v>110346</v>
          </cell>
          <cell r="V635">
            <v>220692.31111111111</v>
          </cell>
          <cell r="W635">
            <v>0</v>
          </cell>
          <cell r="X635">
            <v>0</v>
          </cell>
          <cell r="Y635">
            <v>5627654</v>
          </cell>
          <cell r="Z635">
            <v>0</v>
          </cell>
          <cell r="AA635">
            <v>0</v>
          </cell>
          <cell r="AB635">
            <v>200000</v>
          </cell>
          <cell r="AC635">
            <v>0</v>
          </cell>
          <cell r="AD635">
            <v>200000</v>
          </cell>
          <cell r="AE635">
            <v>500000</v>
          </cell>
          <cell r="AF635">
            <v>0</v>
          </cell>
          <cell r="AG635">
            <v>400000</v>
          </cell>
          <cell r="AH635">
            <v>552371</v>
          </cell>
          <cell r="AI635">
            <v>0</v>
          </cell>
          <cell r="AJ635">
            <v>0</v>
          </cell>
          <cell r="AK635">
            <v>5518000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7280025</v>
          </cell>
          <cell r="AR635">
            <v>13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537938</v>
          </cell>
          <cell r="AY635">
            <v>7817963</v>
          </cell>
          <cell r="AZ635">
            <v>602490</v>
          </cell>
          <cell r="BA635">
            <v>44100</v>
          </cell>
          <cell r="BB635">
            <v>0</v>
          </cell>
          <cell r="BC635">
            <v>0</v>
          </cell>
          <cell r="BD635">
            <v>0</v>
          </cell>
          <cell r="BK635">
            <v>7171373</v>
          </cell>
          <cell r="BN635">
            <v>0</v>
          </cell>
          <cell r="BO635">
            <v>7738650.0055555552</v>
          </cell>
          <cell r="BP635">
            <v>-3863839.9944444448</v>
          </cell>
          <cell r="BQ635" t="str">
            <v>050089661835</v>
          </cell>
          <cell r="BR635" t="str">
            <v>Active</v>
          </cell>
          <cell r="BS635" t="str">
            <v>Male</v>
          </cell>
          <cell r="BT635" t="str">
            <v/>
          </cell>
          <cell r="BU635">
            <v>0</v>
          </cell>
          <cell r="BV635">
            <v>0</v>
          </cell>
          <cell r="BW635">
            <v>100000</v>
          </cell>
        </row>
        <row r="636">
          <cell r="C636" t="str">
            <v>C3163</v>
          </cell>
          <cell r="D636" t="str">
            <v>Dư Quốc An</v>
          </cell>
          <cell r="E636">
            <v>40420</v>
          </cell>
          <cell r="F636" t="str">
            <v>P4 - Packing Bag</v>
          </cell>
          <cell r="G636" t="str">
            <v>FACTORY D</v>
          </cell>
          <cell r="H636" t="str">
            <v>Bag Packing leader</v>
          </cell>
          <cell r="I636" t="str">
            <v/>
          </cell>
          <cell r="J636" t="str">
            <v/>
          </cell>
          <cell r="K636">
            <v>5931000</v>
          </cell>
          <cell r="L636">
            <v>2300000</v>
          </cell>
          <cell r="M636">
            <v>0</v>
          </cell>
          <cell r="N636">
            <v>500000</v>
          </cell>
          <cell r="O636">
            <v>8731000</v>
          </cell>
          <cell r="P636">
            <v>23.8</v>
          </cell>
          <cell r="Q636">
            <v>7992223</v>
          </cell>
          <cell r="R636">
            <v>2</v>
          </cell>
          <cell r="S636">
            <v>671615</v>
          </cell>
          <cell r="T636">
            <v>0.19999999999999929</v>
          </cell>
          <cell r="U636">
            <v>67162</v>
          </cell>
          <cell r="V636">
            <v>335807.68907563022</v>
          </cell>
          <cell r="W636">
            <v>0</v>
          </cell>
          <cell r="X636">
            <v>0</v>
          </cell>
          <cell r="Y636">
            <v>8663838</v>
          </cell>
          <cell r="Z636">
            <v>0</v>
          </cell>
          <cell r="AA636">
            <v>0</v>
          </cell>
          <cell r="AB636">
            <v>200000</v>
          </cell>
          <cell r="AC636">
            <v>0</v>
          </cell>
          <cell r="AD636">
            <v>200000</v>
          </cell>
          <cell r="AE636">
            <v>500000</v>
          </cell>
          <cell r="AF636">
            <v>0</v>
          </cell>
          <cell r="AG636">
            <v>400000</v>
          </cell>
          <cell r="AH636">
            <v>542201</v>
          </cell>
          <cell r="AI636">
            <v>0</v>
          </cell>
          <cell r="AJ636">
            <v>0</v>
          </cell>
          <cell r="AK636">
            <v>8564333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10306039</v>
          </cell>
          <cell r="AR636">
            <v>12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755567</v>
          </cell>
          <cell r="AY636">
            <v>11061606</v>
          </cell>
          <cell r="AZ636">
            <v>916755</v>
          </cell>
          <cell r="BA636">
            <v>44100</v>
          </cell>
          <cell r="BB636">
            <v>0</v>
          </cell>
          <cell r="BC636">
            <v>0</v>
          </cell>
          <cell r="BD636">
            <v>0</v>
          </cell>
          <cell r="BK636">
            <v>10100751</v>
          </cell>
          <cell r="BN636">
            <v>1</v>
          </cell>
          <cell r="BO636">
            <v>10909750.533613445</v>
          </cell>
          <cell r="BP636">
            <v>-5407004.4663865548</v>
          </cell>
          <cell r="BQ636" t="str">
            <v>050040849553</v>
          </cell>
          <cell r="BR636" t="str">
            <v>Active</v>
          </cell>
          <cell r="BS636" t="str">
            <v>Male</v>
          </cell>
          <cell r="BT636" t="str">
            <v/>
          </cell>
          <cell r="BU636">
            <v>0</v>
          </cell>
          <cell r="BV636">
            <v>0</v>
          </cell>
          <cell r="BW636">
            <v>100000</v>
          </cell>
        </row>
        <row r="637">
          <cell r="C637" t="str">
            <v>C7168</v>
          </cell>
          <cell r="D637" t="str">
            <v>Điểu Dẹn</v>
          </cell>
          <cell r="E637">
            <v>43167</v>
          </cell>
          <cell r="F637" t="str">
            <v>P4 - Packing Bag</v>
          </cell>
          <cell r="G637" t="str">
            <v>FACTORY D</v>
          </cell>
          <cell r="H637" t="str">
            <v>Packing worker</v>
          </cell>
          <cell r="I637" t="str">
            <v/>
          </cell>
          <cell r="J637" t="str">
            <v/>
          </cell>
          <cell r="K637">
            <v>5931000</v>
          </cell>
          <cell r="L637">
            <v>600000</v>
          </cell>
          <cell r="M637">
            <v>0</v>
          </cell>
          <cell r="N637">
            <v>0</v>
          </cell>
          <cell r="O637">
            <v>6531000</v>
          </cell>
          <cell r="P637">
            <v>23</v>
          </cell>
          <cell r="Q637">
            <v>5777423</v>
          </cell>
          <cell r="R637">
            <v>3</v>
          </cell>
          <cell r="S637">
            <v>753577</v>
          </cell>
          <cell r="T637">
            <v>0</v>
          </cell>
          <cell r="U637">
            <v>0</v>
          </cell>
          <cell r="V637">
            <v>251192.30434782608</v>
          </cell>
          <cell r="W637">
            <v>0</v>
          </cell>
          <cell r="X637">
            <v>0</v>
          </cell>
          <cell r="Y637">
            <v>6531000</v>
          </cell>
          <cell r="Z637">
            <v>0</v>
          </cell>
          <cell r="AA637">
            <v>0</v>
          </cell>
          <cell r="AB637">
            <v>200000</v>
          </cell>
          <cell r="AC637">
            <v>0</v>
          </cell>
          <cell r="AD637">
            <v>200000</v>
          </cell>
          <cell r="AE637">
            <v>500000</v>
          </cell>
          <cell r="AF637">
            <v>0</v>
          </cell>
          <cell r="AG637">
            <v>400000</v>
          </cell>
          <cell r="AH637">
            <v>653148</v>
          </cell>
          <cell r="AI637">
            <v>0</v>
          </cell>
          <cell r="AJ637">
            <v>0</v>
          </cell>
          <cell r="AK637">
            <v>6531000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8284148</v>
          </cell>
          <cell r="AR637">
            <v>9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423887</v>
          </cell>
          <cell r="AY637">
            <v>8708035</v>
          </cell>
          <cell r="AZ637">
            <v>685755</v>
          </cell>
          <cell r="BA637">
            <v>44100</v>
          </cell>
          <cell r="BB637">
            <v>0</v>
          </cell>
          <cell r="BC637">
            <v>0</v>
          </cell>
          <cell r="BD637">
            <v>0</v>
          </cell>
          <cell r="BK637">
            <v>7978180</v>
          </cell>
          <cell r="BN637">
            <v>0</v>
          </cell>
          <cell r="BO637">
            <v>8666739.3423913047</v>
          </cell>
          <cell r="BP637">
            <v>-3019015.6576086953</v>
          </cell>
          <cell r="BQ637" t="str">
            <v>050087243122</v>
          </cell>
          <cell r="BR637" t="str">
            <v>Active</v>
          </cell>
          <cell r="BS637" t="str">
            <v>Male</v>
          </cell>
          <cell r="BT637" t="str">
            <v/>
          </cell>
          <cell r="BU637">
            <v>0</v>
          </cell>
          <cell r="BV637">
            <v>0</v>
          </cell>
          <cell r="BW637">
            <v>100000</v>
          </cell>
        </row>
        <row r="638">
          <cell r="C638" t="str">
            <v>C7211</v>
          </cell>
          <cell r="D638" t="str">
            <v>Hồ Thanh Tấn</v>
          </cell>
          <cell r="E638">
            <v>43173</v>
          </cell>
          <cell r="F638" t="str">
            <v>P4 - Packing Bag</v>
          </cell>
          <cell r="G638" t="str">
            <v>FACTORY D</v>
          </cell>
          <cell r="H638" t="str">
            <v>Packing worker</v>
          </cell>
          <cell r="I638" t="str">
            <v/>
          </cell>
          <cell r="J638" t="str">
            <v/>
          </cell>
          <cell r="K638">
            <v>5931000</v>
          </cell>
          <cell r="L638">
            <v>600000</v>
          </cell>
          <cell r="M638">
            <v>0</v>
          </cell>
          <cell r="N638">
            <v>0</v>
          </cell>
          <cell r="O638">
            <v>6531000</v>
          </cell>
          <cell r="P638">
            <v>24</v>
          </cell>
          <cell r="Q638">
            <v>6028615</v>
          </cell>
          <cell r="R638">
            <v>2</v>
          </cell>
          <cell r="S638">
            <v>502385</v>
          </cell>
          <cell r="T638">
            <v>0</v>
          </cell>
          <cell r="U638">
            <v>0</v>
          </cell>
          <cell r="V638">
            <v>251192.29166666666</v>
          </cell>
          <cell r="W638">
            <v>0</v>
          </cell>
          <cell r="X638">
            <v>0</v>
          </cell>
          <cell r="Y638">
            <v>6531000</v>
          </cell>
          <cell r="Z638">
            <v>0</v>
          </cell>
          <cell r="AA638">
            <v>0</v>
          </cell>
          <cell r="AB638">
            <v>200000</v>
          </cell>
          <cell r="AC638">
            <v>0</v>
          </cell>
          <cell r="AD638">
            <v>200000</v>
          </cell>
          <cell r="AE638">
            <v>500000</v>
          </cell>
          <cell r="AF638">
            <v>0</v>
          </cell>
          <cell r="AG638">
            <v>400000</v>
          </cell>
          <cell r="AH638">
            <v>468899</v>
          </cell>
          <cell r="AI638">
            <v>0</v>
          </cell>
          <cell r="AJ638">
            <v>0</v>
          </cell>
          <cell r="AK638">
            <v>6531000</v>
          </cell>
          <cell r="AL638">
            <v>100000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8199899</v>
          </cell>
          <cell r="AR638">
            <v>12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565183</v>
          </cell>
          <cell r="AY638">
            <v>8765082</v>
          </cell>
          <cell r="AZ638">
            <v>685755</v>
          </cell>
          <cell r="BA638">
            <v>44100</v>
          </cell>
          <cell r="BB638">
            <v>0</v>
          </cell>
          <cell r="BC638">
            <v>0</v>
          </cell>
          <cell r="BD638">
            <v>0</v>
          </cell>
          <cell r="BK638">
            <v>8035227</v>
          </cell>
          <cell r="BN638">
            <v>0</v>
          </cell>
          <cell r="BO638">
            <v>8676687.4375</v>
          </cell>
          <cell r="BP638">
            <v>-3009067.5625</v>
          </cell>
          <cell r="BQ638" t="str">
            <v>050087243068</v>
          </cell>
          <cell r="BR638" t="str">
            <v>Active</v>
          </cell>
          <cell r="BS638" t="str">
            <v>Male</v>
          </cell>
          <cell r="BT638" t="str">
            <v/>
          </cell>
          <cell r="BU638">
            <v>0</v>
          </cell>
          <cell r="BV638">
            <v>0</v>
          </cell>
          <cell r="BW638">
            <v>100000</v>
          </cell>
        </row>
        <row r="639">
          <cell r="C639" t="str">
            <v>C7212</v>
          </cell>
          <cell r="D639" t="str">
            <v>Điểu My</v>
          </cell>
          <cell r="E639">
            <v>43173</v>
          </cell>
          <cell r="F639" t="str">
            <v>P4 - Packing Bag</v>
          </cell>
          <cell r="G639" t="str">
            <v>FACTORY D</v>
          </cell>
          <cell r="H639" t="str">
            <v>Packing worker</v>
          </cell>
          <cell r="I639" t="str">
            <v/>
          </cell>
          <cell r="J639" t="str">
            <v/>
          </cell>
          <cell r="K639">
            <v>5931000</v>
          </cell>
          <cell r="L639">
            <v>600000</v>
          </cell>
          <cell r="M639">
            <v>0</v>
          </cell>
          <cell r="N639">
            <v>0</v>
          </cell>
          <cell r="O639">
            <v>6531000</v>
          </cell>
          <cell r="P639">
            <v>22.8</v>
          </cell>
          <cell r="Q639">
            <v>5727185</v>
          </cell>
          <cell r="R639">
            <v>3</v>
          </cell>
          <cell r="S639">
            <v>753577</v>
          </cell>
          <cell r="T639">
            <v>0.19999999999999929</v>
          </cell>
          <cell r="U639">
            <v>50238</v>
          </cell>
          <cell r="V639">
            <v>251192.32456140351</v>
          </cell>
          <cell r="W639">
            <v>0</v>
          </cell>
          <cell r="X639">
            <v>0</v>
          </cell>
          <cell r="Y639">
            <v>6480762</v>
          </cell>
          <cell r="Z639">
            <v>0</v>
          </cell>
          <cell r="AA639">
            <v>0</v>
          </cell>
          <cell r="AB639">
            <v>200000</v>
          </cell>
          <cell r="AC639">
            <v>0</v>
          </cell>
          <cell r="AD639">
            <v>200000</v>
          </cell>
          <cell r="AE639">
            <v>500000</v>
          </cell>
          <cell r="AF639">
            <v>0</v>
          </cell>
          <cell r="AG639">
            <v>400000</v>
          </cell>
          <cell r="AH639">
            <v>410802</v>
          </cell>
          <cell r="AI639">
            <v>0</v>
          </cell>
          <cell r="AJ639">
            <v>0</v>
          </cell>
          <cell r="AK639">
            <v>6531000</v>
          </cell>
          <cell r="AL639">
            <v>100000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8091564</v>
          </cell>
          <cell r="AR639">
            <v>12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565183</v>
          </cell>
          <cell r="AY639">
            <v>8656747</v>
          </cell>
          <cell r="AZ639">
            <v>685755</v>
          </cell>
          <cell r="BA639">
            <v>44100</v>
          </cell>
          <cell r="BB639">
            <v>0</v>
          </cell>
          <cell r="BC639">
            <v>0</v>
          </cell>
          <cell r="BD639">
            <v>0</v>
          </cell>
          <cell r="BK639">
            <v>7926892</v>
          </cell>
          <cell r="BN639">
            <v>0</v>
          </cell>
          <cell r="BO639">
            <v>8568352.4868421052</v>
          </cell>
          <cell r="BP639">
            <v>-3117402.5131578948</v>
          </cell>
          <cell r="BQ639" t="str">
            <v>050087500461</v>
          </cell>
          <cell r="BR639" t="str">
            <v>Active</v>
          </cell>
          <cell r="BS639" t="str">
            <v>Male</v>
          </cell>
          <cell r="BT639" t="str">
            <v/>
          </cell>
          <cell r="BU639">
            <v>0</v>
          </cell>
          <cell r="BV639">
            <v>0</v>
          </cell>
          <cell r="BW639">
            <v>100000</v>
          </cell>
        </row>
        <row r="640">
          <cell r="C640" t="str">
            <v>C7335</v>
          </cell>
          <cell r="D640" t="str">
            <v>Điểu Út Bê</v>
          </cell>
          <cell r="E640">
            <v>43262</v>
          </cell>
          <cell r="F640" t="str">
            <v>P4 - Packing Bag</v>
          </cell>
          <cell r="G640" t="str">
            <v>FACTORY D</v>
          </cell>
          <cell r="H640" t="str">
            <v>Packing worker</v>
          </cell>
          <cell r="I640" t="str">
            <v/>
          </cell>
          <cell r="J640" t="str">
            <v/>
          </cell>
          <cell r="K640">
            <v>5931000</v>
          </cell>
          <cell r="L640">
            <v>600000</v>
          </cell>
          <cell r="M640">
            <v>0</v>
          </cell>
          <cell r="N640">
            <v>0</v>
          </cell>
          <cell r="O640">
            <v>6531000</v>
          </cell>
          <cell r="P640">
            <v>19.600000000000001</v>
          </cell>
          <cell r="Q640">
            <v>4923369</v>
          </cell>
          <cell r="R640">
            <v>2</v>
          </cell>
          <cell r="S640">
            <v>502385</v>
          </cell>
          <cell r="T640">
            <v>4.3999999999999986</v>
          </cell>
          <cell r="U640">
            <v>1105246</v>
          </cell>
          <cell r="V640">
            <v>251192.29591836734</v>
          </cell>
          <cell r="W640">
            <v>0</v>
          </cell>
          <cell r="X640">
            <v>0</v>
          </cell>
          <cell r="Y640">
            <v>5425754</v>
          </cell>
          <cell r="Z640">
            <v>0</v>
          </cell>
          <cell r="AA640">
            <v>0</v>
          </cell>
          <cell r="AB640">
            <v>200000</v>
          </cell>
          <cell r="AC640">
            <v>0</v>
          </cell>
          <cell r="AD640">
            <v>200000</v>
          </cell>
          <cell r="AE640">
            <v>0</v>
          </cell>
          <cell r="AF640">
            <v>0</v>
          </cell>
          <cell r="AG640">
            <v>0</v>
          </cell>
          <cell r="AH640">
            <v>704693</v>
          </cell>
          <cell r="AI640">
            <v>0</v>
          </cell>
          <cell r="AJ640">
            <v>0</v>
          </cell>
          <cell r="AK640">
            <v>6531000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6330447</v>
          </cell>
          <cell r="AR640">
            <v>9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423887</v>
          </cell>
          <cell r="AY640">
            <v>6754334</v>
          </cell>
          <cell r="AZ640">
            <v>685755</v>
          </cell>
          <cell r="BA640">
            <v>44100</v>
          </cell>
          <cell r="BB640">
            <v>0</v>
          </cell>
          <cell r="BC640">
            <v>0</v>
          </cell>
          <cell r="BD640">
            <v>0</v>
          </cell>
          <cell r="BK640">
            <v>6024479</v>
          </cell>
          <cell r="BN640">
            <v>0</v>
          </cell>
          <cell r="BO640">
            <v>6713038.3329081628</v>
          </cell>
          <cell r="BP640">
            <v>-4972716.6670918372</v>
          </cell>
          <cell r="BQ640" t="str">
            <v>050091855841</v>
          </cell>
          <cell r="BR640" t="str">
            <v>Active</v>
          </cell>
          <cell r="BS640" t="str">
            <v>Male</v>
          </cell>
          <cell r="BT640" t="str">
            <v/>
          </cell>
          <cell r="BU640">
            <v>0</v>
          </cell>
          <cell r="BV640">
            <v>0</v>
          </cell>
          <cell r="BW640">
            <v>100000</v>
          </cell>
        </row>
        <row r="641">
          <cell r="C641" t="str">
            <v>C7528</v>
          </cell>
          <cell r="D641" t="str">
            <v>Huỳnh Tiểu Bảo</v>
          </cell>
          <cell r="E641">
            <v>43398</v>
          </cell>
          <cell r="F641" t="str">
            <v>P4 - Packing Bag</v>
          </cell>
          <cell r="G641" t="str">
            <v>FACTORY D</v>
          </cell>
          <cell r="H641" t="str">
            <v>Bag Packing vice leader</v>
          </cell>
          <cell r="I641" t="str">
            <v/>
          </cell>
          <cell r="J641" t="str">
            <v/>
          </cell>
          <cell r="K641">
            <v>5931000</v>
          </cell>
          <cell r="L641">
            <v>1400000</v>
          </cell>
          <cell r="M641">
            <v>0</v>
          </cell>
          <cell r="N641">
            <v>500000</v>
          </cell>
          <cell r="O641">
            <v>7831000</v>
          </cell>
          <cell r="P641">
            <v>22.6</v>
          </cell>
          <cell r="Q641">
            <v>6806946</v>
          </cell>
          <cell r="R641">
            <v>3</v>
          </cell>
          <cell r="S641">
            <v>903577</v>
          </cell>
          <cell r="T641">
            <v>0.39999999999999858</v>
          </cell>
          <cell r="U641">
            <v>120477</v>
          </cell>
          <cell r="V641">
            <v>301192.30088495574</v>
          </cell>
          <cell r="W641">
            <v>0</v>
          </cell>
          <cell r="X641">
            <v>0</v>
          </cell>
          <cell r="Y641">
            <v>7710523</v>
          </cell>
          <cell r="Z641">
            <v>0</v>
          </cell>
          <cell r="AA641">
            <v>0</v>
          </cell>
          <cell r="AB641">
            <v>200000</v>
          </cell>
          <cell r="AC641">
            <v>0</v>
          </cell>
          <cell r="AD641">
            <v>200000</v>
          </cell>
          <cell r="AE641">
            <v>500000</v>
          </cell>
          <cell r="AF641">
            <v>0</v>
          </cell>
          <cell r="AG641">
            <v>400000</v>
          </cell>
          <cell r="AH641">
            <v>514863</v>
          </cell>
          <cell r="AI641">
            <v>0</v>
          </cell>
          <cell r="AJ641">
            <v>0</v>
          </cell>
          <cell r="AK641">
            <v>7664333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9325386</v>
          </cell>
          <cell r="AR641">
            <v>8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451788</v>
          </cell>
          <cell r="AY641">
            <v>9777174</v>
          </cell>
          <cell r="AZ641">
            <v>822255</v>
          </cell>
          <cell r="BA641">
            <v>44100</v>
          </cell>
          <cell r="BB641">
            <v>0</v>
          </cell>
          <cell r="BC641">
            <v>0</v>
          </cell>
          <cell r="BD641">
            <v>0</v>
          </cell>
          <cell r="BK641">
            <v>8910819</v>
          </cell>
          <cell r="BN641">
            <v>0</v>
          </cell>
          <cell r="BO641">
            <v>9726578.3008849565</v>
          </cell>
          <cell r="BP641">
            <v>-2095676.6991150435</v>
          </cell>
          <cell r="BQ641" t="str">
            <v>050098252085</v>
          </cell>
          <cell r="BR641" t="str">
            <v>Active</v>
          </cell>
          <cell r="BS641" t="str">
            <v>Male</v>
          </cell>
          <cell r="BT641" t="str">
            <v/>
          </cell>
          <cell r="BU641">
            <v>0</v>
          </cell>
          <cell r="BV641">
            <v>0</v>
          </cell>
          <cell r="BW641">
            <v>100000</v>
          </cell>
        </row>
        <row r="642">
          <cell r="C642" t="str">
            <v>C7714</v>
          </cell>
          <cell r="D642" t="str">
            <v>Bùi Tấn Tài</v>
          </cell>
          <cell r="E642">
            <v>43456</v>
          </cell>
          <cell r="F642" t="str">
            <v>P4 - Packing Bag</v>
          </cell>
          <cell r="G642" t="str">
            <v>FACTORY D</v>
          </cell>
          <cell r="H642" t="str">
            <v>Packing worker</v>
          </cell>
          <cell r="I642" t="str">
            <v/>
          </cell>
          <cell r="J642" t="str">
            <v/>
          </cell>
          <cell r="K642">
            <v>5931000</v>
          </cell>
          <cell r="L642">
            <v>600000</v>
          </cell>
          <cell r="M642">
            <v>0</v>
          </cell>
          <cell r="N642">
            <v>0</v>
          </cell>
          <cell r="O642">
            <v>6531000</v>
          </cell>
          <cell r="P642">
            <v>24</v>
          </cell>
          <cell r="Q642">
            <v>6028615</v>
          </cell>
          <cell r="R642">
            <v>2</v>
          </cell>
          <cell r="S642">
            <v>502385</v>
          </cell>
          <cell r="T642">
            <v>0</v>
          </cell>
          <cell r="U642">
            <v>0</v>
          </cell>
          <cell r="V642">
            <v>251192.29166666666</v>
          </cell>
          <cell r="W642">
            <v>0</v>
          </cell>
          <cell r="X642">
            <v>0</v>
          </cell>
          <cell r="Y642">
            <v>6531000</v>
          </cell>
          <cell r="Z642">
            <v>0</v>
          </cell>
          <cell r="AA642">
            <v>0</v>
          </cell>
          <cell r="AB642">
            <v>200000</v>
          </cell>
          <cell r="AC642">
            <v>0</v>
          </cell>
          <cell r="AD642">
            <v>200000</v>
          </cell>
          <cell r="AE642">
            <v>500000</v>
          </cell>
          <cell r="AF642">
            <v>0</v>
          </cell>
          <cell r="AG642">
            <v>400000</v>
          </cell>
          <cell r="AH642">
            <v>546757</v>
          </cell>
          <cell r="AI642">
            <v>0</v>
          </cell>
          <cell r="AJ642">
            <v>0</v>
          </cell>
          <cell r="AK642">
            <v>6531000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8177757</v>
          </cell>
          <cell r="AR642">
            <v>12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565183</v>
          </cell>
          <cell r="AY642">
            <v>8742940</v>
          </cell>
          <cell r="AZ642">
            <v>685755</v>
          </cell>
          <cell r="BA642">
            <v>44100</v>
          </cell>
          <cell r="BB642">
            <v>0</v>
          </cell>
          <cell r="BC642">
            <v>0</v>
          </cell>
          <cell r="BD642">
            <v>0</v>
          </cell>
          <cell r="BK642">
            <v>8013085</v>
          </cell>
          <cell r="BN642">
            <v>0</v>
          </cell>
          <cell r="BO642">
            <v>8654545.4375</v>
          </cell>
          <cell r="BP642">
            <v>-3031209.5625</v>
          </cell>
          <cell r="BQ642" t="str">
            <v>050099643339</v>
          </cell>
          <cell r="BR642" t="str">
            <v>Active</v>
          </cell>
          <cell r="BS642" t="str">
            <v>Male</v>
          </cell>
          <cell r="BT642" t="str">
            <v/>
          </cell>
          <cell r="BU642">
            <v>0</v>
          </cell>
          <cell r="BV642">
            <v>0</v>
          </cell>
          <cell r="BW642">
            <v>100000</v>
          </cell>
        </row>
        <row r="643">
          <cell r="C643" t="str">
            <v>C7987</v>
          </cell>
          <cell r="D643" t="str">
            <v>Nguyễn Chí Công</v>
          </cell>
          <cell r="E643">
            <v>43517</v>
          </cell>
          <cell r="F643" t="str">
            <v>P4 - Packing Bag</v>
          </cell>
          <cell r="G643" t="str">
            <v>FACTORY D</v>
          </cell>
          <cell r="H643" t="str">
            <v>Packing worker</v>
          </cell>
          <cell r="I643" t="str">
            <v/>
          </cell>
          <cell r="J643" t="str">
            <v/>
          </cell>
          <cell r="K643">
            <v>5931000</v>
          </cell>
          <cell r="L643">
            <v>600000</v>
          </cell>
          <cell r="M643">
            <v>0</v>
          </cell>
          <cell r="N643">
            <v>0</v>
          </cell>
          <cell r="O643">
            <v>6531000</v>
          </cell>
          <cell r="P643">
            <v>23</v>
          </cell>
          <cell r="Q643">
            <v>5777423</v>
          </cell>
          <cell r="R643">
            <v>3</v>
          </cell>
          <cell r="S643">
            <v>753577</v>
          </cell>
          <cell r="T643">
            <v>0</v>
          </cell>
          <cell r="U643">
            <v>0</v>
          </cell>
          <cell r="V643">
            <v>251192.30434782608</v>
          </cell>
          <cell r="W643">
            <v>0</v>
          </cell>
          <cell r="X643">
            <v>0</v>
          </cell>
          <cell r="Y643">
            <v>6531000</v>
          </cell>
          <cell r="Z643">
            <v>0</v>
          </cell>
          <cell r="AA643">
            <v>0</v>
          </cell>
          <cell r="AB643">
            <v>200000</v>
          </cell>
          <cell r="AC643">
            <v>0</v>
          </cell>
          <cell r="AD643">
            <v>200000</v>
          </cell>
          <cell r="AE643">
            <v>500000</v>
          </cell>
          <cell r="AF643">
            <v>0</v>
          </cell>
          <cell r="AG643">
            <v>400000</v>
          </cell>
          <cell r="AH643">
            <v>450440</v>
          </cell>
          <cell r="AI643">
            <v>0</v>
          </cell>
          <cell r="AJ643">
            <v>0</v>
          </cell>
          <cell r="AK643">
            <v>6531000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8081440</v>
          </cell>
          <cell r="AR643">
            <v>13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612281</v>
          </cell>
          <cell r="AY643">
            <v>8693721</v>
          </cell>
          <cell r="AZ643">
            <v>685755</v>
          </cell>
          <cell r="BA643">
            <v>44100</v>
          </cell>
          <cell r="BB643">
            <v>0</v>
          </cell>
          <cell r="BC643">
            <v>0</v>
          </cell>
          <cell r="BD643">
            <v>0</v>
          </cell>
          <cell r="BK643">
            <v>7963866</v>
          </cell>
          <cell r="BN643">
            <v>0</v>
          </cell>
          <cell r="BO643">
            <v>8489627.4945652168</v>
          </cell>
          <cell r="BP643">
            <v>-3196127.5054347832</v>
          </cell>
          <cell r="BQ643" t="str">
            <v>050103660022</v>
          </cell>
          <cell r="BR643" t="str">
            <v>Active</v>
          </cell>
          <cell r="BS643" t="str">
            <v>Male</v>
          </cell>
          <cell r="BT643" t="str">
            <v/>
          </cell>
          <cell r="BU643">
            <v>0</v>
          </cell>
          <cell r="BV643">
            <v>0</v>
          </cell>
          <cell r="BW643">
            <v>0</v>
          </cell>
        </row>
        <row r="644">
          <cell r="C644" t="str">
            <v>C8194</v>
          </cell>
          <cell r="D644" t="str">
            <v>Tạ Tuấn Anh</v>
          </cell>
          <cell r="E644">
            <v>43529</v>
          </cell>
          <cell r="F644" t="str">
            <v>P4 - Packing Bag</v>
          </cell>
          <cell r="G644" t="str">
            <v>FACTORY D</v>
          </cell>
          <cell r="H644" t="str">
            <v>Packing worker</v>
          </cell>
          <cell r="I644" t="str">
            <v/>
          </cell>
          <cell r="J644" t="str">
            <v/>
          </cell>
          <cell r="K644">
            <v>5931000</v>
          </cell>
          <cell r="L644">
            <v>600000</v>
          </cell>
          <cell r="M644">
            <v>0</v>
          </cell>
          <cell r="N644">
            <v>0</v>
          </cell>
          <cell r="O644">
            <v>6531000</v>
          </cell>
          <cell r="P644">
            <v>23.8</v>
          </cell>
          <cell r="Q644">
            <v>5978377</v>
          </cell>
          <cell r="R644">
            <v>2</v>
          </cell>
          <cell r="S644">
            <v>502385</v>
          </cell>
          <cell r="T644">
            <v>0.19999999999999929</v>
          </cell>
          <cell r="U644">
            <v>50238</v>
          </cell>
          <cell r="V644">
            <v>251192.31092436975</v>
          </cell>
          <cell r="W644">
            <v>0</v>
          </cell>
          <cell r="X644">
            <v>0</v>
          </cell>
          <cell r="Y644">
            <v>6480762</v>
          </cell>
          <cell r="Z644">
            <v>0</v>
          </cell>
          <cell r="AA644">
            <v>0</v>
          </cell>
          <cell r="AB644">
            <v>200000</v>
          </cell>
          <cell r="AC644">
            <v>0</v>
          </cell>
          <cell r="AD644">
            <v>200000</v>
          </cell>
          <cell r="AE644">
            <v>500000</v>
          </cell>
          <cell r="AF644">
            <v>0</v>
          </cell>
          <cell r="AG644">
            <v>400000</v>
          </cell>
          <cell r="AH644">
            <v>553250</v>
          </cell>
          <cell r="AI644">
            <v>0</v>
          </cell>
          <cell r="AJ644">
            <v>0</v>
          </cell>
          <cell r="AK644">
            <v>6531000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8134012</v>
          </cell>
          <cell r="AR644">
            <v>12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565183</v>
          </cell>
          <cell r="AY644">
            <v>8699195</v>
          </cell>
          <cell r="AZ644">
            <v>685755</v>
          </cell>
          <cell r="BA644">
            <v>44100</v>
          </cell>
          <cell r="BB644">
            <v>0</v>
          </cell>
          <cell r="BC644">
            <v>0</v>
          </cell>
          <cell r="BD644">
            <v>0</v>
          </cell>
          <cell r="BK644">
            <v>7969340</v>
          </cell>
          <cell r="BN644">
            <v>0</v>
          </cell>
          <cell r="BO644">
            <v>8610800.4663865548</v>
          </cell>
          <cell r="BP644">
            <v>-3074954.5336134452</v>
          </cell>
          <cell r="BQ644" t="str">
            <v>050096977228</v>
          </cell>
          <cell r="BR644" t="str">
            <v>Active</v>
          </cell>
          <cell r="BS644" t="str">
            <v>Male</v>
          </cell>
          <cell r="BT644" t="str">
            <v/>
          </cell>
          <cell r="BU644">
            <v>0</v>
          </cell>
          <cell r="BV644">
            <v>0</v>
          </cell>
          <cell r="BW644">
            <v>100000</v>
          </cell>
        </row>
        <row r="645">
          <cell r="C645" t="str">
            <v>C8812</v>
          </cell>
          <cell r="D645" t="str">
            <v>Đỗ Văn Hồng Phong</v>
          </cell>
          <cell r="E645">
            <v>42583</v>
          </cell>
          <cell r="F645" t="str">
            <v>P4 - Packing Bag</v>
          </cell>
          <cell r="G645" t="str">
            <v>FACTORY D</v>
          </cell>
          <cell r="H645" t="str">
            <v>Packing worker</v>
          </cell>
          <cell r="I645" t="str">
            <v/>
          </cell>
          <cell r="J645" t="str">
            <v/>
          </cell>
          <cell r="K645">
            <v>5931000</v>
          </cell>
          <cell r="L645">
            <v>600000</v>
          </cell>
          <cell r="M645">
            <v>0</v>
          </cell>
          <cell r="N645">
            <v>0</v>
          </cell>
          <cell r="O645">
            <v>6531000</v>
          </cell>
          <cell r="P645">
            <v>22.8</v>
          </cell>
          <cell r="Q645">
            <v>5727185</v>
          </cell>
          <cell r="R645">
            <v>3</v>
          </cell>
          <cell r="S645">
            <v>753577</v>
          </cell>
          <cell r="T645">
            <v>0.19999999999999929</v>
          </cell>
          <cell r="U645">
            <v>50238</v>
          </cell>
          <cell r="V645">
            <v>251192.32456140351</v>
          </cell>
          <cell r="W645">
            <v>0</v>
          </cell>
          <cell r="X645">
            <v>0</v>
          </cell>
          <cell r="Y645">
            <v>6480762</v>
          </cell>
          <cell r="Z645">
            <v>0</v>
          </cell>
          <cell r="AA645">
            <v>0</v>
          </cell>
          <cell r="AB645">
            <v>200000</v>
          </cell>
          <cell r="AC645">
            <v>0</v>
          </cell>
          <cell r="AD645">
            <v>200000</v>
          </cell>
          <cell r="AE645">
            <v>500000</v>
          </cell>
          <cell r="AF645">
            <v>0</v>
          </cell>
          <cell r="AG645">
            <v>400000</v>
          </cell>
          <cell r="AH645">
            <v>424977</v>
          </cell>
          <cell r="AI645">
            <v>0</v>
          </cell>
          <cell r="AJ645">
            <v>0</v>
          </cell>
          <cell r="AK645">
            <v>6531000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8005739</v>
          </cell>
          <cell r="AR645">
            <v>16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753577</v>
          </cell>
          <cell r="AY645">
            <v>8759316</v>
          </cell>
          <cell r="AZ645">
            <v>685755</v>
          </cell>
          <cell r="BA645">
            <v>44100</v>
          </cell>
          <cell r="BB645">
            <v>0</v>
          </cell>
          <cell r="BC645">
            <v>0</v>
          </cell>
          <cell r="BD645">
            <v>0</v>
          </cell>
          <cell r="BK645">
            <v>8029461</v>
          </cell>
          <cell r="BN645">
            <v>0</v>
          </cell>
          <cell r="BO645">
            <v>8608123.6491228063</v>
          </cell>
          <cell r="BP645">
            <v>-3077631.3508771937</v>
          </cell>
          <cell r="BQ645" t="str">
            <v>050046448801</v>
          </cell>
          <cell r="BR645" t="str">
            <v>Active</v>
          </cell>
          <cell r="BS645" t="str">
            <v>Male</v>
          </cell>
          <cell r="BT645" t="str">
            <v/>
          </cell>
          <cell r="BU645">
            <v>0</v>
          </cell>
          <cell r="BV645">
            <v>0</v>
          </cell>
          <cell r="BW645">
            <v>100000</v>
          </cell>
        </row>
        <row r="646">
          <cell r="C646" t="str">
            <v>C5310</v>
          </cell>
          <cell r="D646" t="str">
            <v>Thái Thị Tuyết Đào</v>
          </cell>
          <cell r="E646">
            <v>41334</v>
          </cell>
          <cell r="F646" t="str">
            <v>P4 - Production Office</v>
          </cell>
          <cell r="G646" t="str">
            <v>FACTORY D</v>
          </cell>
          <cell r="H646" t="str">
            <v>Factory vice manager</v>
          </cell>
          <cell r="I646" t="str">
            <v/>
          </cell>
          <cell r="J646" t="str">
            <v/>
          </cell>
          <cell r="K646">
            <v>9819000</v>
          </cell>
          <cell r="L646">
            <v>7300000</v>
          </cell>
          <cell r="M646">
            <v>0</v>
          </cell>
          <cell r="N646">
            <v>1500000</v>
          </cell>
          <cell r="O646">
            <v>18619000</v>
          </cell>
          <cell r="P646">
            <v>23.2</v>
          </cell>
          <cell r="Q646">
            <v>16613877</v>
          </cell>
          <cell r="R646">
            <v>2</v>
          </cell>
          <cell r="S646">
            <v>1432231</v>
          </cell>
          <cell r="T646">
            <v>0.80000000000000071</v>
          </cell>
          <cell r="U646">
            <v>572892</v>
          </cell>
          <cell r="V646">
            <v>716115.38793103455</v>
          </cell>
          <cell r="W646">
            <v>0</v>
          </cell>
          <cell r="X646">
            <v>0</v>
          </cell>
          <cell r="Y646">
            <v>18046108</v>
          </cell>
          <cell r="Z646">
            <v>0</v>
          </cell>
          <cell r="AA646">
            <v>0</v>
          </cell>
          <cell r="AB646">
            <v>200000</v>
          </cell>
          <cell r="AC646">
            <v>0</v>
          </cell>
          <cell r="AD646">
            <v>200000</v>
          </cell>
          <cell r="AE646">
            <v>0</v>
          </cell>
          <cell r="AF646">
            <v>0</v>
          </cell>
          <cell r="AG646">
            <v>400000</v>
          </cell>
          <cell r="AH646">
            <v>0</v>
          </cell>
          <cell r="AI646">
            <v>0</v>
          </cell>
          <cell r="AJ646">
            <v>0</v>
          </cell>
          <cell r="AK646">
            <v>18352333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134271.63523706899</v>
          </cell>
          <cell r="AQ646">
            <v>18780379.635237068</v>
          </cell>
          <cell r="AR646">
            <v>13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1745531</v>
          </cell>
          <cell r="AY646">
            <v>20525910.635237068</v>
          </cell>
          <cell r="AZ646">
            <v>1954995</v>
          </cell>
          <cell r="BA646">
            <v>44100</v>
          </cell>
          <cell r="BB646">
            <v>134454</v>
          </cell>
          <cell r="BC646">
            <v>0</v>
          </cell>
          <cell r="BD646">
            <v>0</v>
          </cell>
          <cell r="BK646">
            <v>18392362</v>
          </cell>
          <cell r="BN646">
            <v>1</v>
          </cell>
          <cell r="BO646">
            <v>20044067.140625</v>
          </cell>
          <cell r="BP646">
            <v>2689072.140625</v>
          </cell>
          <cell r="BQ646" t="str">
            <v>050041001930</v>
          </cell>
          <cell r="BR646" t="str">
            <v>Active</v>
          </cell>
          <cell r="BS646" t="str">
            <v>Female</v>
          </cell>
          <cell r="BT646" t="str">
            <v/>
          </cell>
          <cell r="BU646">
            <v>0</v>
          </cell>
          <cell r="BV646">
            <v>0</v>
          </cell>
          <cell r="BW646">
            <v>100000</v>
          </cell>
        </row>
        <row r="647">
          <cell r="C647" t="str">
            <v>C5817</v>
          </cell>
          <cell r="D647" t="str">
            <v>Lý Thị Kim Chi</v>
          </cell>
          <cell r="E647">
            <v>41478</v>
          </cell>
          <cell r="F647" t="str">
            <v>P4 - Production Office</v>
          </cell>
          <cell r="G647" t="str">
            <v>FACTORY D</v>
          </cell>
          <cell r="H647" t="str">
            <v>Factory vice manager</v>
          </cell>
          <cell r="I647" t="str">
            <v/>
          </cell>
          <cell r="J647" t="str">
            <v/>
          </cell>
          <cell r="K647">
            <v>9319000</v>
          </cell>
          <cell r="L647">
            <v>7300000</v>
          </cell>
          <cell r="M647">
            <v>0</v>
          </cell>
          <cell r="N647">
            <v>1500000</v>
          </cell>
          <cell r="O647">
            <v>18119000</v>
          </cell>
          <cell r="P647">
            <v>23.9</v>
          </cell>
          <cell r="Q647">
            <v>16655542</v>
          </cell>
          <cell r="R647">
            <v>2</v>
          </cell>
          <cell r="S647">
            <v>1393769</v>
          </cell>
          <cell r="T647">
            <v>0.10000000000000142</v>
          </cell>
          <cell r="U647">
            <v>69688</v>
          </cell>
          <cell r="V647">
            <v>696884.6025104603</v>
          </cell>
          <cell r="W647">
            <v>0</v>
          </cell>
          <cell r="X647">
            <v>0</v>
          </cell>
          <cell r="Y647">
            <v>18049311</v>
          </cell>
          <cell r="Z647">
            <v>0</v>
          </cell>
          <cell r="AA647">
            <v>0</v>
          </cell>
          <cell r="AB647">
            <v>200000</v>
          </cell>
          <cell r="AC647">
            <v>0</v>
          </cell>
          <cell r="AD647">
            <v>200000</v>
          </cell>
          <cell r="AE647">
            <v>500000</v>
          </cell>
          <cell r="AF647">
            <v>0</v>
          </cell>
          <cell r="AG647">
            <v>400000</v>
          </cell>
          <cell r="AH647">
            <v>0</v>
          </cell>
          <cell r="AI647">
            <v>0</v>
          </cell>
          <cell r="AJ647">
            <v>0</v>
          </cell>
          <cell r="AK647">
            <v>17852333</v>
          </cell>
          <cell r="AL647">
            <v>100000</v>
          </cell>
          <cell r="AM647">
            <v>0</v>
          </cell>
          <cell r="AN647">
            <v>0</v>
          </cell>
          <cell r="AO647">
            <v>0</v>
          </cell>
          <cell r="AP647">
            <v>130665.86297071131</v>
          </cell>
          <cell r="AQ647">
            <v>19379976.86297071</v>
          </cell>
          <cell r="AR647">
            <v>13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1698656</v>
          </cell>
          <cell r="AY647">
            <v>21078632.86297071</v>
          </cell>
          <cell r="AZ647">
            <v>1902495</v>
          </cell>
          <cell r="BA647">
            <v>44100</v>
          </cell>
          <cell r="BB647">
            <v>0</v>
          </cell>
          <cell r="BC647">
            <v>70000</v>
          </cell>
          <cell r="BD647">
            <v>0</v>
          </cell>
          <cell r="BK647">
            <v>19062038</v>
          </cell>
          <cell r="BN647">
            <v>2</v>
          </cell>
          <cell r="BO647">
            <v>20612414.34205021</v>
          </cell>
          <cell r="BP647">
            <v>-1090080.6579497904</v>
          </cell>
          <cell r="BQ647" t="str">
            <v>050040860972</v>
          </cell>
          <cell r="BR647" t="str">
            <v>Active</v>
          </cell>
          <cell r="BS647" t="str">
            <v>Female</v>
          </cell>
          <cell r="BT647" t="str">
            <v/>
          </cell>
          <cell r="BU647">
            <v>0</v>
          </cell>
          <cell r="BV647">
            <v>0</v>
          </cell>
          <cell r="BW647">
            <v>100000</v>
          </cell>
        </row>
        <row r="648">
          <cell r="C648" t="str">
            <v>C6068</v>
          </cell>
          <cell r="D648" t="str">
            <v>Trần Thị Cẩm Linh</v>
          </cell>
          <cell r="E648">
            <v>41678</v>
          </cell>
          <cell r="F648" t="str">
            <v>P4 - Production Office</v>
          </cell>
          <cell r="G648" t="str">
            <v>FACTORY D</v>
          </cell>
          <cell r="H648" t="str">
            <v>Factory manager</v>
          </cell>
          <cell r="I648" t="str">
            <v/>
          </cell>
          <cell r="J648" t="str">
            <v/>
          </cell>
          <cell r="K648">
            <v>17900000</v>
          </cell>
          <cell r="L648">
            <v>11000000</v>
          </cell>
          <cell r="M648">
            <v>0</v>
          </cell>
          <cell r="N648">
            <v>0</v>
          </cell>
          <cell r="O648">
            <v>28900000</v>
          </cell>
          <cell r="P648">
            <v>22.6</v>
          </cell>
          <cell r="Q648">
            <v>25120769</v>
          </cell>
          <cell r="R648">
            <v>2</v>
          </cell>
          <cell r="S648">
            <v>2223077</v>
          </cell>
          <cell r="T648">
            <v>1.3999999999999986</v>
          </cell>
          <cell r="U648">
            <v>1556154</v>
          </cell>
          <cell r="V648">
            <v>1111538.4513274336</v>
          </cell>
          <cell r="W648">
            <v>0</v>
          </cell>
          <cell r="X648">
            <v>0</v>
          </cell>
          <cell r="Y648">
            <v>27343846</v>
          </cell>
          <cell r="Z648">
            <v>662308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27900000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208413.45962389378</v>
          </cell>
          <cell r="AQ648">
            <v>28214567.459623896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28214567.459623896</v>
          </cell>
          <cell r="AZ648">
            <v>3034500</v>
          </cell>
          <cell r="BA648">
            <v>44100</v>
          </cell>
          <cell r="BB648">
            <v>240888</v>
          </cell>
          <cell r="BC648">
            <v>0</v>
          </cell>
          <cell r="BD648">
            <v>0</v>
          </cell>
          <cell r="BK648">
            <v>24895079</v>
          </cell>
          <cell r="BN648">
            <v>2</v>
          </cell>
          <cell r="BO648">
            <v>27652259.459623896</v>
          </cell>
          <cell r="BP648">
            <v>4817759.4596238956</v>
          </cell>
          <cell r="BQ648" t="str">
            <v>050040871311</v>
          </cell>
          <cell r="BR648" t="str">
            <v>Active</v>
          </cell>
          <cell r="BS648" t="str">
            <v>Female</v>
          </cell>
          <cell r="BT648" t="str">
            <v/>
          </cell>
          <cell r="BU648">
            <v>0</v>
          </cell>
          <cell r="BV648">
            <v>0</v>
          </cell>
          <cell r="BW648">
            <v>100000</v>
          </cell>
        </row>
        <row r="649">
          <cell r="C649" t="str">
            <v>C6348</v>
          </cell>
          <cell r="D649" t="str">
            <v>Võ Ngọc Minh</v>
          </cell>
          <cell r="E649">
            <v>42173</v>
          </cell>
          <cell r="F649" t="str">
            <v>P4 - Production Office</v>
          </cell>
          <cell r="G649" t="str">
            <v>FACTORY D</v>
          </cell>
          <cell r="H649" t="str">
            <v xml:space="preserve">Factory assistant </v>
          </cell>
          <cell r="I649" t="str">
            <v/>
          </cell>
          <cell r="J649" t="str">
            <v/>
          </cell>
          <cell r="K649">
            <v>7019000</v>
          </cell>
          <cell r="L649">
            <v>2500000</v>
          </cell>
          <cell r="M649">
            <v>0</v>
          </cell>
          <cell r="N649">
            <v>0</v>
          </cell>
          <cell r="O649">
            <v>9519000</v>
          </cell>
          <cell r="P649">
            <v>24</v>
          </cell>
          <cell r="Q649">
            <v>8786769</v>
          </cell>
          <cell r="R649">
            <v>2</v>
          </cell>
          <cell r="S649">
            <v>732231</v>
          </cell>
          <cell r="T649">
            <v>0</v>
          </cell>
          <cell r="U649">
            <v>0</v>
          </cell>
          <cell r="V649">
            <v>366115.375</v>
          </cell>
          <cell r="W649">
            <v>0</v>
          </cell>
          <cell r="X649">
            <v>0</v>
          </cell>
          <cell r="Y649">
            <v>9519000</v>
          </cell>
          <cell r="Z649">
            <v>0</v>
          </cell>
          <cell r="AA649">
            <v>0</v>
          </cell>
          <cell r="AB649">
            <v>200000</v>
          </cell>
          <cell r="AC649">
            <v>0</v>
          </cell>
          <cell r="AD649">
            <v>200000</v>
          </cell>
          <cell r="AE649">
            <v>500000</v>
          </cell>
          <cell r="AF649">
            <v>0</v>
          </cell>
          <cell r="AG649">
            <v>400000</v>
          </cell>
          <cell r="AH649">
            <v>546757</v>
          </cell>
          <cell r="AI649">
            <v>0</v>
          </cell>
          <cell r="AJ649">
            <v>0</v>
          </cell>
          <cell r="AK649">
            <v>9352333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68646.6328125</v>
          </cell>
          <cell r="AQ649">
            <v>11234403.6328125</v>
          </cell>
          <cell r="AR649">
            <v>8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549173</v>
          </cell>
          <cell r="AY649">
            <v>11783576.6328125</v>
          </cell>
          <cell r="AZ649">
            <v>999495</v>
          </cell>
          <cell r="BA649">
            <v>44100</v>
          </cell>
          <cell r="BB649">
            <v>0</v>
          </cell>
          <cell r="BC649">
            <v>0</v>
          </cell>
          <cell r="BD649">
            <v>0</v>
          </cell>
          <cell r="BK649">
            <v>10739982</v>
          </cell>
          <cell r="BN649">
            <v>1</v>
          </cell>
          <cell r="BO649">
            <v>11700519.0078125</v>
          </cell>
          <cell r="BP649">
            <v>-4698975.9921875</v>
          </cell>
          <cell r="BQ649" t="str">
            <v>050056441473</v>
          </cell>
          <cell r="BR649" t="str">
            <v>Active</v>
          </cell>
          <cell r="BS649" t="str">
            <v>Female</v>
          </cell>
          <cell r="BT649" t="str">
            <v/>
          </cell>
          <cell r="BU649">
            <v>0</v>
          </cell>
          <cell r="BV649">
            <v>0</v>
          </cell>
          <cell r="BW649">
            <v>100000</v>
          </cell>
        </row>
        <row r="650">
          <cell r="C650" t="str">
            <v>C13576</v>
          </cell>
          <cell r="D650" t="str">
            <v>Đoàn Thị Thúy Vy</v>
          </cell>
          <cell r="E650">
            <v>44272</v>
          </cell>
          <cell r="F650" t="str">
            <v>P4 - QC</v>
          </cell>
          <cell r="G650" t="str">
            <v>FACTORY D</v>
          </cell>
          <cell r="H650" t="str">
            <v>QC worker</v>
          </cell>
          <cell r="I650" t="str">
            <v/>
          </cell>
          <cell r="J650" t="str">
            <v/>
          </cell>
          <cell r="K650">
            <v>5931000</v>
          </cell>
          <cell r="L650">
            <v>1100000</v>
          </cell>
          <cell r="M650">
            <v>0</v>
          </cell>
          <cell r="N650">
            <v>0</v>
          </cell>
          <cell r="O650">
            <v>7031000</v>
          </cell>
          <cell r="P650">
            <v>23.8</v>
          </cell>
          <cell r="Q650">
            <v>6436069</v>
          </cell>
          <cell r="R650">
            <v>2</v>
          </cell>
          <cell r="S650">
            <v>540846</v>
          </cell>
          <cell r="T650">
            <v>0.19999999999999929</v>
          </cell>
          <cell r="U650">
            <v>54085</v>
          </cell>
          <cell r="V650">
            <v>270423.06722689077</v>
          </cell>
          <cell r="W650">
            <v>0</v>
          </cell>
          <cell r="X650">
            <v>0</v>
          </cell>
          <cell r="Y650">
            <v>6976915</v>
          </cell>
          <cell r="Z650">
            <v>0</v>
          </cell>
          <cell r="AA650">
            <v>0</v>
          </cell>
          <cell r="AB650">
            <v>200000</v>
          </cell>
          <cell r="AC650">
            <v>0</v>
          </cell>
          <cell r="AD650">
            <v>200000</v>
          </cell>
          <cell r="AE650">
            <v>500000</v>
          </cell>
          <cell r="AF650">
            <v>0</v>
          </cell>
          <cell r="AG650">
            <v>400000</v>
          </cell>
          <cell r="AH650">
            <v>396700</v>
          </cell>
          <cell r="AI650">
            <v>0</v>
          </cell>
          <cell r="AJ650">
            <v>0</v>
          </cell>
          <cell r="AK650">
            <v>7031000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50704.325105042022</v>
          </cell>
          <cell r="AQ650">
            <v>8524319.3251050413</v>
          </cell>
          <cell r="AR650">
            <v>12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608452</v>
          </cell>
          <cell r="AY650">
            <v>9132771.3251050413</v>
          </cell>
          <cell r="AZ650">
            <v>738255</v>
          </cell>
          <cell r="BA650">
            <v>44100</v>
          </cell>
          <cell r="BB650">
            <v>0</v>
          </cell>
          <cell r="BC650">
            <v>0</v>
          </cell>
          <cell r="BD650">
            <v>0</v>
          </cell>
          <cell r="BK650">
            <v>8350416</v>
          </cell>
          <cell r="BN650">
            <v>0</v>
          </cell>
          <cell r="BO650">
            <v>9029953.925945377</v>
          </cell>
          <cell r="BP650">
            <v>-2708301.074054623</v>
          </cell>
          <cell r="BQ650" t="str">
            <v>050121836049</v>
          </cell>
          <cell r="BR650" t="str">
            <v>Active</v>
          </cell>
          <cell r="BS650" t="str">
            <v>Female</v>
          </cell>
          <cell r="BT650" t="str">
            <v/>
          </cell>
          <cell r="BU650">
            <v>0</v>
          </cell>
          <cell r="BV650">
            <v>0</v>
          </cell>
          <cell r="BW650">
            <v>100000</v>
          </cell>
        </row>
        <row r="651">
          <cell r="C651" t="str">
            <v>C14152</v>
          </cell>
          <cell r="D651" t="str">
            <v>Hà Thị Mộng Bình</v>
          </cell>
          <cell r="E651">
            <v>44329</v>
          </cell>
          <cell r="F651" t="str">
            <v>P4 - QC</v>
          </cell>
          <cell r="G651" t="str">
            <v>FACTORY D</v>
          </cell>
          <cell r="H651" t="str">
            <v>QC worker</v>
          </cell>
          <cell r="I651" t="str">
            <v/>
          </cell>
          <cell r="J651" t="str">
            <v/>
          </cell>
          <cell r="K651">
            <v>5931000</v>
          </cell>
          <cell r="L651">
            <v>1100000</v>
          </cell>
          <cell r="M651">
            <v>0</v>
          </cell>
          <cell r="N651">
            <v>0</v>
          </cell>
          <cell r="O651">
            <v>7031000</v>
          </cell>
          <cell r="P651">
            <v>23.6</v>
          </cell>
          <cell r="Q651">
            <v>6381985</v>
          </cell>
          <cell r="R651">
            <v>2</v>
          </cell>
          <cell r="S651">
            <v>540846</v>
          </cell>
          <cell r="T651">
            <v>0.39999999999999858</v>
          </cell>
          <cell r="U651">
            <v>108169</v>
          </cell>
          <cell r="V651">
            <v>270423.09322033898</v>
          </cell>
          <cell r="W651">
            <v>0</v>
          </cell>
          <cell r="X651">
            <v>0</v>
          </cell>
          <cell r="Y651">
            <v>6922831</v>
          </cell>
          <cell r="Z651">
            <v>0</v>
          </cell>
          <cell r="AA651">
            <v>0</v>
          </cell>
          <cell r="AB651">
            <v>200000</v>
          </cell>
          <cell r="AC651">
            <v>0</v>
          </cell>
          <cell r="AD651">
            <v>200000</v>
          </cell>
          <cell r="AE651">
            <v>500000</v>
          </cell>
          <cell r="AF651">
            <v>0</v>
          </cell>
          <cell r="AG651">
            <v>400000</v>
          </cell>
          <cell r="AH651">
            <v>393300</v>
          </cell>
          <cell r="AI651">
            <v>0</v>
          </cell>
          <cell r="AJ651">
            <v>0</v>
          </cell>
          <cell r="AK651">
            <v>7031000</v>
          </cell>
          <cell r="AL651">
            <v>200000</v>
          </cell>
          <cell r="AM651">
            <v>0</v>
          </cell>
          <cell r="AN651">
            <v>0</v>
          </cell>
          <cell r="AO651">
            <v>0</v>
          </cell>
          <cell r="AP651">
            <v>50704.329978813563</v>
          </cell>
          <cell r="AQ651">
            <v>8666835.3299788143</v>
          </cell>
          <cell r="AR651">
            <v>12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608452</v>
          </cell>
          <cell r="AY651">
            <v>9275287.3299788143</v>
          </cell>
          <cell r="AZ651">
            <v>738255</v>
          </cell>
          <cell r="BA651">
            <v>44100</v>
          </cell>
          <cell r="BB651">
            <v>0</v>
          </cell>
          <cell r="BC651">
            <v>0</v>
          </cell>
          <cell r="BD651">
            <v>0</v>
          </cell>
          <cell r="BK651">
            <v>8492932</v>
          </cell>
          <cell r="BN651">
            <v>0</v>
          </cell>
          <cell r="BO651">
            <v>9172469.9698093235</v>
          </cell>
          <cell r="BP651">
            <v>-2565785.0301906765</v>
          </cell>
          <cell r="BQ651" t="str">
            <v>050120866335</v>
          </cell>
          <cell r="BR651" t="str">
            <v>Active</v>
          </cell>
          <cell r="BS651" t="str">
            <v>Female</v>
          </cell>
          <cell r="BT651" t="str">
            <v/>
          </cell>
          <cell r="BU651">
            <v>0</v>
          </cell>
          <cell r="BV651">
            <v>0</v>
          </cell>
          <cell r="BW651">
            <v>100000</v>
          </cell>
        </row>
        <row r="652">
          <cell r="C652" t="str">
            <v>C14158</v>
          </cell>
          <cell r="D652" t="str">
            <v>Nguyễn Hiến Chương</v>
          </cell>
          <cell r="E652">
            <v>44330</v>
          </cell>
          <cell r="F652" t="str">
            <v>P4 - QC</v>
          </cell>
          <cell r="G652" t="str">
            <v>FACTORY D</v>
          </cell>
          <cell r="H652" t="str">
            <v>QC worker</v>
          </cell>
          <cell r="I652" t="str">
            <v/>
          </cell>
          <cell r="J652" t="str">
            <v/>
          </cell>
          <cell r="K652">
            <v>5931000</v>
          </cell>
          <cell r="L652">
            <v>1100000</v>
          </cell>
          <cell r="M652">
            <v>0</v>
          </cell>
          <cell r="N652">
            <v>0</v>
          </cell>
          <cell r="O652">
            <v>7031000</v>
          </cell>
          <cell r="P652">
            <v>24</v>
          </cell>
          <cell r="Q652">
            <v>6490154</v>
          </cell>
          <cell r="R652">
            <v>2</v>
          </cell>
          <cell r="S652">
            <v>540846</v>
          </cell>
          <cell r="T652">
            <v>0</v>
          </cell>
          <cell r="U652">
            <v>0</v>
          </cell>
          <cell r="V652">
            <v>270423.08333333331</v>
          </cell>
          <cell r="W652">
            <v>0</v>
          </cell>
          <cell r="X652">
            <v>0</v>
          </cell>
          <cell r="Y652">
            <v>7031000</v>
          </cell>
          <cell r="Z652">
            <v>0</v>
          </cell>
          <cell r="AA652">
            <v>0</v>
          </cell>
          <cell r="AB652">
            <v>200000</v>
          </cell>
          <cell r="AC652">
            <v>0</v>
          </cell>
          <cell r="AD652">
            <v>200000</v>
          </cell>
          <cell r="AE652">
            <v>500000</v>
          </cell>
          <cell r="AF652">
            <v>0</v>
          </cell>
          <cell r="AG652">
            <v>400000</v>
          </cell>
          <cell r="AH652">
            <v>400000</v>
          </cell>
          <cell r="AI652">
            <v>0</v>
          </cell>
          <cell r="AJ652">
            <v>0</v>
          </cell>
          <cell r="AK652">
            <v>7031000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8531000</v>
          </cell>
          <cell r="AR652">
            <v>8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405635</v>
          </cell>
          <cell r="AY652">
            <v>8936635</v>
          </cell>
          <cell r="AZ652">
            <v>738255</v>
          </cell>
          <cell r="BA652">
            <v>44100</v>
          </cell>
          <cell r="BB652">
            <v>0</v>
          </cell>
          <cell r="BC652">
            <v>0</v>
          </cell>
          <cell r="BD652">
            <v>0</v>
          </cell>
          <cell r="BK652">
            <v>8154280</v>
          </cell>
          <cell r="BN652">
            <v>0</v>
          </cell>
          <cell r="BO652">
            <v>8901423.083333334</v>
          </cell>
          <cell r="BP652">
            <v>-2836831.916666666</v>
          </cell>
          <cell r="BQ652" t="str">
            <v>050121351592</v>
          </cell>
          <cell r="BR652" t="str">
            <v>Active</v>
          </cell>
          <cell r="BS652" t="str">
            <v>Male</v>
          </cell>
          <cell r="BT652" t="str">
            <v/>
          </cell>
          <cell r="BU652">
            <v>0</v>
          </cell>
          <cell r="BV652">
            <v>0</v>
          </cell>
          <cell r="BW652">
            <v>100000</v>
          </cell>
        </row>
        <row r="653">
          <cell r="C653" t="str">
            <v>C14256</v>
          </cell>
          <cell r="D653" t="str">
            <v>Trần Tuấn Bảo</v>
          </cell>
          <cell r="E653">
            <v>44343</v>
          </cell>
          <cell r="F653" t="str">
            <v>P4 - QC</v>
          </cell>
          <cell r="G653" t="str">
            <v>FACTORY D</v>
          </cell>
          <cell r="H653" t="str">
            <v>QC worker</v>
          </cell>
          <cell r="I653" t="str">
            <v/>
          </cell>
          <cell r="J653" t="str">
            <v/>
          </cell>
          <cell r="K653">
            <v>5931000</v>
          </cell>
          <cell r="L653">
            <v>1100000</v>
          </cell>
          <cell r="M653">
            <v>0</v>
          </cell>
          <cell r="N653">
            <v>0</v>
          </cell>
          <cell r="O653">
            <v>7031000</v>
          </cell>
          <cell r="P653">
            <v>23</v>
          </cell>
          <cell r="Q653">
            <v>6219731</v>
          </cell>
          <cell r="R653">
            <v>3</v>
          </cell>
          <cell r="S653">
            <v>811269</v>
          </cell>
          <cell r="T653">
            <v>0</v>
          </cell>
          <cell r="U653">
            <v>0</v>
          </cell>
          <cell r="V653">
            <v>270423.08695652173</v>
          </cell>
          <cell r="W653">
            <v>0</v>
          </cell>
          <cell r="X653">
            <v>0</v>
          </cell>
          <cell r="Y653">
            <v>7031000</v>
          </cell>
          <cell r="Z653">
            <v>0</v>
          </cell>
          <cell r="AA653">
            <v>0</v>
          </cell>
          <cell r="AB653">
            <v>200000</v>
          </cell>
          <cell r="AC653">
            <v>0</v>
          </cell>
          <cell r="AD653">
            <v>200000</v>
          </cell>
          <cell r="AE653">
            <v>500000</v>
          </cell>
          <cell r="AF653">
            <v>0</v>
          </cell>
          <cell r="AG653">
            <v>400000</v>
          </cell>
          <cell r="AH653">
            <v>383300</v>
          </cell>
          <cell r="AI653">
            <v>0</v>
          </cell>
          <cell r="AJ653">
            <v>0</v>
          </cell>
          <cell r="AK653">
            <v>7031000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8514300</v>
          </cell>
          <cell r="AR653">
            <v>12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608452</v>
          </cell>
          <cell r="AY653">
            <v>9122752</v>
          </cell>
          <cell r="AZ653">
            <v>738255</v>
          </cell>
          <cell r="BA653">
            <v>44100</v>
          </cell>
          <cell r="BB653">
            <v>0</v>
          </cell>
          <cell r="BC653">
            <v>0</v>
          </cell>
          <cell r="BD653">
            <v>0</v>
          </cell>
          <cell r="BK653">
            <v>8340397</v>
          </cell>
          <cell r="BN653">
            <v>0</v>
          </cell>
          <cell r="BO653">
            <v>9019934.6304347832</v>
          </cell>
          <cell r="BP653">
            <v>-2718320.3695652168</v>
          </cell>
          <cell r="BQ653" t="str">
            <v>050128255963</v>
          </cell>
          <cell r="BR653" t="str">
            <v>Active</v>
          </cell>
          <cell r="BS653" t="str">
            <v>Male</v>
          </cell>
          <cell r="BT653" t="str">
            <v/>
          </cell>
          <cell r="BU653">
            <v>0</v>
          </cell>
          <cell r="BV653">
            <v>0</v>
          </cell>
          <cell r="BW653">
            <v>100000</v>
          </cell>
        </row>
        <row r="654">
          <cell r="C654" t="str">
            <v>C14270</v>
          </cell>
          <cell r="D654" t="str">
            <v>Nguyễn Thị Hạ</v>
          </cell>
          <cell r="E654">
            <v>44348</v>
          </cell>
          <cell r="F654" t="str">
            <v>P4 - QC</v>
          </cell>
          <cell r="G654" t="str">
            <v>FACTORY D</v>
          </cell>
          <cell r="H654" t="str">
            <v>QC worker</v>
          </cell>
          <cell r="I654" t="str">
            <v/>
          </cell>
          <cell r="J654" t="str">
            <v/>
          </cell>
          <cell r="K654">
            <v>5931000</v>
          </cell>
          <cell r="L654">
            <v>1100000</v>
          </cell>
          <cell r="M654">
            <v>0</v>
          </cell>
          <cell r="N654">
            <v>0</v>
          </cell>
          <cell r="O654">
            <v>7031000</v>
          </cell>
          <cell r="P654">
            <v>23.8</v>
          </cell>
          <cell r="Q654">
            <v>6436069</v>
          </cell>
          <cell r="R654">
            <v>2</v>
          </cell>
          <cell r="S654">
            <v>540846</v>
          </cell>
          <cell r="T654">
            <v>0.19999999999999929</v>
          </cell>
          <cell r="U654">
            <v>54085</v>
          </cell>
          <cell r="V654">
            <v>270423.06722689077</v>
          </cell>
          <cell r="W654">
            <v>0</v>
          </cell>
          <cell r="X654">
            <v>0</v>
          </cell>
          <cell r="Y654">
            <v>6976915</v>
          </cell>
          <cell r="Z654">
            <v>0</v>
          </cell>
          <cell r="AA654">
            <v>0</v>
          </cell>
          <cell r="AB654">
            <v>200000</v>
          </cell>
          <cell r="AC654">
            <v>0</v>
          </cell>
          <cell r="AD654">
            <v>200000</v>
          </cell>
          <cell r="AE654">
            <v>500000</v>
          </cell>
          <cell r="AF654">
            <v>0</v>
          </cell>
          <cell r="AG654">
            <v>400000</v>
          </cell>
          <cell r="AH654">
            <v>396700</v>
          </cell>
          <cell r="AI654">
            <v>0</v>
          </cell>
          <cell r="AJ654">
            <v>0</v>
          </cell>
          <cell r="AK654">
            <v>7031000</v>
          </cell>
          <cell r="AL654">
            <v>100000</v>
          </cell>
          <cell r="AM654">
            <v>0</v>
          </cell>
          <cell r="AN654">
            <v>0</v>
          </cell>
          <cell r="AO654">
            <v>0</v>
          </cell>
          <cell r="AP654">
            <v>50704.325105042022</v>
          </cell>
          <cell r="AQ654">
            <v>8624319.3251050413</v>
          </cell>
          <cell r="AR654">
            <v>13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659156</v>
          </cell>
          <cell r="AY654">
            <v>9283475.3251050413</v>
          </cell>
          <cell r="AZ654">
            <v>738255</v>
          </cell>
          <cell r="BA654">
            <v>44100</v>
          </cell>
          <cell r="BB654">
            <v>0</v>
          </cell>
          <cell r="BC654">
            <v>0</v>
          </cell>
          <cell r="BD654">
            <v>0</v>
          </cell>
          <cell r="BK654">
            <v>8501120</v>
          </cell>
          <cell r="BN654">
            <v>0</v>
          </cell>
          <cell r="BO654">
            <v>9163756.8093487397</v>
          </cell>
          <cell r="BP654">
            <v>-2574498.1906512603</v>
          </cell>
          <cell r="BQ654" t="str">
            <v>050129038931</v>
          </cell>
          <cell r="BR654" t="str">
            <v>Active</v>
          </cell>
          <cell r="BS654" t="str">
            <v>Female</v>
          </cell>
          <cell r="BT654" t="str">
            <v/>
          </cell>
          <cell r="BU654">
            <v>0</v>
          </cell>
          <cell r="BV654">
            <v>0</v>
          </cell>
          <cell r="BW654">
            <v>100000</v>
          </cell>
        </row>
        <row r="655">
          <cell r="C655" t="str">
            <v>C14436</v>
          </cell>
          <cell r="D655" t="str">
            <v>Nguyễn Thị Ngọc Huỳnh</v>
          </cell>
          <cell r="E655">
            <v>44601</v>
          </cell>
          <cell r="F655" t="str">
            <v>P4 - QC</v>
          </cell>
          <cell r="G655" t="str">
            <v>FACTORY D</v>
          </cell>
          <cell r="H655" t="str">
            <v>QC worker</v>
          </cell>
          <cell r="I655" t="str">
            <v/>
          </cell>
          <cell r="J655" t="str">
            <v/>
          </cell>
          <cell r="K655">
            <v>5931000</v>
          </cell>
          <cell r="L655">
            <v>1100000</v>
          </cell>
          <cell r="M655">
            <v>0</v>
          </cell>
          <cell r="N655">
            <v>0</v>
          </cell>
          <cell r="O655">
            <v>7031000</v>
          </cell>
          <cell r="P655">
            <v>24</v>
          </cell>
          <cell r="Q655">
            <v>6490154</v>
          </cell>
          <cell r="R655">
            <v>2</v>
          </cell>
          <cell r="S655">
            <v>540846</v>
          </cell>
          <cell r="T655">
            <v>0</v>
          </cell>
          <cell r="U655">
            <v>0</v>
          </cell>
          <cell r="V655">
            <v>270423.08333333331</v>
          </cell>
          <cell r="W655">
            <v>0</v>
          </cell>
          <cell r="X655">
            <v>0</v>
          </cell>
          <cell r="Y655">
            <v>7031000</v>
          </cell>
          <cell r="Z655">
            <v>0</v>
          </cell>
          <cell r="AA655">
            <v>0</v>
          </cell>
          <cell r="AB655">
            <v>200000</v>
          </cell>
          <cell r="AC655">
            <v>0</v>
          </cell>
          <cell r="AD655">
            <v>200000</v>
          </cell>
          <cell r="AE655">
            <v>500000</v>
          </cell>
          <cell r="AF655">
            <v>0</v>
          </cell>
          <cell r="AG655">
            <v>400000</v>
          </cell>
          <cell r="AH655">
            <v>400000</v>
          </cell>
          <cell r="AI655">
            <v>0</v>
          </cell>
          <cell r="AJ655">
            <v>0</v>
          </cell>
          <cell r="AK655">
            <v>6839667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50704.328125</v>
          </cell>
          <cell r="AQ655">
            <v>8581704.328125</v>
          </cell>
          <cell r="AR655">
            <v>12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608452</v>
          </cell>
          <cell r="AY655">
            <v>9190156.328125</v>
          </cell>
          <cell r="AZ655">
            <v>738255</v>
          </cell>
          <cell r="BA655">
            <v>44100</v>
          </cell>
          <cell r="BB655">
            <v>0</v>
          </cell>
          <cell r="BC655">
            <v>0</v>
          </cell>
          <cell r="BD655">
            <v>0</v>
          </cell>
          <cell r="BK655">
            <v>8407801</v>
          </cell>
          <cell r="BN655">
            <v>0</v>
          </cell>
          <cell r="BO655">
            <v>9087338.953125</v>
          </cell>
          <cell r="BP655">
            <v>-2650916.046875</v>
          </cell>
          <cell r="BQ655" t="str">
            <v>050155392883</v>
          </cell>
          <cell r="BR655" t="str">
            <v>Active</v>
          </cell>
          <cell r="BS655" t="str">
            <v>Female</v>
          </cell>
          <cell r="BT655" t="str">
            <v/>
          </cell>
          <cell r="BU655">
            <v>0</v>
          </cell>
          <cell r="BV655">
            <v>0</v>
          </cell>
          <cell r="BW655">
            <v>100000</v>
          </cell>
        </row>
        <row r="656">
          <cell r="C656" t="str">
            <v>C14444</v>
          </cell>
          <cell r="D656" t="str">
            <v>Phạm Thùy Hương</v>
          </cell>
          <cell r="E656">
            <v>44602</v>
          </cell>
          <cell r="F656" t="str">
            <v>P4 - QC</v>
          </cell>
          <cell r="G656" t="str">
            <v>FACTORY D</v>
          </cell>
          <cell r="H656" t="str">
            <v>QC worker</v>
          </cell>
          <cell r="I656" t="str">
            <v/>
          </cell>
          <cell r="J656" t="str">
            <v/>
          </cell>
          <cell r="K656">
            <v>5931000</v>
          </cell>
          <cell r="L656">
            <v>1100000</v>
          </cell>
          <cell r="M656">
            <v>0</v>
          </cell>
          <cell r="N656">
            <v>0</v>
          </cell>
          <cell r="O656">
            <v>7031000</v>
          </cell>
          <cell r="P656">
            <v>1</v>
          </cell>
          <cell r="Q656">
            <v>270423</v>
          </cell>
          <cell r="R656">
            <v>1</v>
          </cell>
          <cell r="S656">
            <v>270423</v>
          </cell>
          <cell r="T656">
            <v>24</v>
          </cell>
          <cell r="U656">
            <v>6490154</v>
          </cell>
          <cell r="V656">
            <v>270423</v>
          </cell>
          <cell r="W656">
            <v>0</v>
          </cell>
          <cell r="X656">
            <v>0</v>
          </cell>
          <cell r="Y656">
            <v>540846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6839667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  <cell r="AQ656">
            <v>540846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540846</v>
          </cell>
          <cell r="AZ656">
            <v>0</v>
          </cell>
          <cell r="BA656">
            <v>44100</v>
          </cell>
          <cell r="BB656">
            <v>0</v>
          </cell>
          <cell r="BC656">
            <v>0</v>
          </cell>
          <cell r="BD656">
            <v>0</v>
          </cell>
          <cell r="BK656">
            <v>496746</v>
          </cell>
          <cell r="BN656">
            <v>0</v>
          </cell>
          <cell r="BO656">
            <v>640846</v>
          </cell>
          <cell r="BP656">
            <v>-10359154</v>
          </cell>
          <cell r="BQ656" t="str">
            <v>050053905495</v>
          </cell>
          <cell r="BR656" t="str">
            <v>Active</v>
          </cell>
          <cell r="BS656" t="str">
            <v>Female</v>
          </cell>
          <cell r="BT656" t="str">
            <v/>
          </cell>
          <cell r="BU656">
            <v>0</v>
          </cell>
          <cell r="BV656">
            <v>0</v>
          </cell>
          <cell r="BW656">
            <v>100000</v>
          </cell>
        </row>
        <row r="657">
          <cell r="C657" t="str">
            <v>C14811</v>
          </cell>
          <cell r="D657" t="str">
            <v>Kpă H Mai Ly</v>
          </cell>
          <cell r="E657">
            <v>44665</v>
          </cell>
          <cell r="F657" t="str">
            <v>P4 - QC</v>
          </cell>
          <cell r="G657" t="str">
            <v>FACTORY D</v>
          </cell>
          <cell r="H657" t="str">
            <v>QC worker</v>
          </cell>
          <cell r="I657" t="str">
            <v/>
          </cell>
          <cell r="J657" t="str">
            <v/>
          </cell>
          <cell r="K657">
            <v>5931000</v>
          </cell>
          <cell r="L657">
            <v>900000</v>
          </cell>
          <cell r="M657">
            <v>0</v>
          </cell>
          <cell r="N657">
            <v>0</v>
          </cell>
          <cell r="O657">
            <v>6831000</v>
          </cell>
          <cell r="P657">
            <v>24</v>
          </cell>
          <cell r="Q657">
            <v>6305538</v>
          </cell>
          <cell r="R657">
            <v>2</v>
          </cell>
          <cell r="S657">
            <v>525462</v>
          </cell>
          <cell r="T657">
            <v>0</v>
          </cell>
          <cell r="U657">
            <v>0</v>
          </cell>
          <cell r="V657">
            <v>262730.75</v>
          </cell>
          <cell r="W657">
            <v>0</v>
          </cell>
          <cell r="X657">
            <v>0</v>
          </cell>
          <cell r="Y657">
            <v>6831000</v>
          </cell>
          <cell r="Z657">
            <v>0</v>
          </cell>
          <cell r="AA657">
            <v>0</v>
          </cell>
          <cell r="AB657">
            <v>200000</v>
          </cell>
          <cell r="AC657">
            <v>0</v>
          </cell>
          <cell r="AD657">
            <v>200000</v>
          </cell>
          <cell r="AE657">
            <v>500000</v>
          </cell>
          <cell r="AF657">
            <v>0</v>
          </cell>
          <cell r="AG657">
            <v>400000</v>
          </cell>
          <cell r="AH657">
            <v>400000</v>
          </cell>
          <cell r="AI657">
            <v>0</v>
          </cell>
          <cell r="AJ657">
            <v>0</v>
          </cell>
          <cell r="AK657">
            <v>6734333</v>
          </cell>
          <cell r="AL657">
            <v>100000</v>
          </cell>
          <cell r="AM657">
            <v>0</v>
          </cell>
          <cell r="AN657">
            <v>0</v>
          </cell>
          <cell r="AO657">
            <v>0</v>
          </cell>
          <cell r="AP657">
            <v>49262.015625</v>
          </cell>
          <cell r="AQ657">
            <v>8480262.015625</v>
          </cell>
          <cell r="AR657">
            <v>13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640406</v>
          </cell>
          <cell r="AY657">
            <v>9120668.015625</v>
          </cell>
          <cell r="AZ657">
            <v>717255</v>
          </cell>
          <cell r="BA657">
            <v>44100</v>
          </cell>
          <cell r="BB657">
            <v>0</v>
          </cell>
          <cell r="BC657">
            <v>0</v>
          </cell>
          <cell r="BD657">
            <v>0</v>
          </cell>
          <cell r="BK657">
            <v>8359313</v>
          </cell>
          <cell r="BN657">
            <v>0</v>
          </cell>
          <cell r="BO657">
            <v>9007199.484375</v>
          </cell>
          <cell r="BP657">
            <v>-2710055.515625</v>
          </cell>
          <cell r="BQ657" t="str">
            <v>050122316073</v>
          </cell>
          <cell r="BR657" t="str">
            <v>Active</v>
          </cell>
          <cell r="BS657" t="str">
            <v>Female</v>
          </cell>
          <cell r="BT657" t="str">
            <v/>
          </cell>
          <cell r="BU657">
            <v>0</v>
          </cell>
          <cell r="BV657">
            <v>0</v>
          </cell>
          <cell r="BW657">
            <v>100000</v>
          </cell>
        </row>
        <row r="658">
          <cell r="C658" t="str">
            <v>C15396</v>
          </cell>
          <cell r="D658" t="str">
            <v>Nguyễn Thị Ánh Nguyệt</v>
          </cell>
          <cell r="E658">
            <v>44973</v>
          </cell>
          <cell r="F658" t="str">
            <v>P4 - QC</v>
          </cell>
          <cell r="G658" t="str">
            <v>FACTORY D</v>
          </cell>
          <cell r="H658" t="str">
            <v>QC worker</v>
          </cell>
          <cell r="I658" t="str">
            <v/>
          </cell>
          <cell r="J658" t="str">
            <v/>
          </cell>
          <cell r="K658">
            <v>5815000</v>
          </cell>
          <cell r="L658">
            <v>700000</v>
          </cell>
          <cell r="M658">
            <v>0</v>
          </cell>
          <cell r="N658">
            <v>0</v>
          </cell>
          <cell r="O658">
            <v>6515000</v>
          </cell>
          <cell r="P658">
            <v>22.6</v>
          </cell>
          <cell r="Q658">
            <v>5663038</v>
          </cell>
          <cell r="R658">
            <v>3</v>
          </cell>
          <cell r="S658">
            <v>751731</v>
          </cell>
          <cell r="T658">
            <v>0.39999999999999858</v>
          </cell>
          <cell r="U658">
            <v>100231</v>
          </cell>
          <cell r="V658">
            <v>250576.90265486724</v>
          </cell>
          <cell r="W658">
            <v>0</v>
          </cell>
          <cell r="X658">
            <v>0</v>
          </cell>
          <cell r="Y658">
            <v>6414769</v>
          </cell>
          <cell r="Z658">
            <v>0</v>
          </cell>
          <cell r="AA658">
            <v>0</v>
          </cell>
          <cell r="AB658">
            <v>200000</v>
          </cell>
          <cell r="AC658">
            <v>0</v>
          </cell>
          <cell r="AD658">
            <v>200000</v>
          </cell>
          <cell r="AE658">
            <v>500000</v>
          </cell>
          <cell r="AF658">
            <v>0</v>
          </cell>
          <cell r="AG658">
            <v>400000</v>
          </cell>
          <cell r="AH658">
            <v>376700</v>
          </cell>
          <cell r="AI658">
            <v>0</v>
          </cell>
          <cell r="AJ658">
            <v>0</v>
          </cell>
          <cell r="AK658">
            <v>6263667</v>
          </cell>
          <cell r="AL658">
            <v>100000</v>
          </cell>
          <cell r="AM658">
            <v>0</v>
          </cell>
          <cell r="AN658">
            <v>0</v>
          </cell>
          <cell r="AO658">
            <v>0</v>
          </cell>
          <cell r="AP658">
            <v>46983.169247787606</v>
          </cell>
          <cell r="AQ658">
            <v>8038452.1692477874</v>
          </cell>
          <cell r="AR658">
            <v>17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798714</v>
          </cell>
          <cell r="AY658">
            <v>8837166.1692477874</v>
          </cell>
          <cell r="AZ658">
            <v>684075</v>
          </cell>
          <cell r="BA658">
            <v>44100</v>
          </cell>
          <cell r="BB658">
            <v>0</v>
          </cell>
          <cell r="BC658">
            <v>0</v>
          </cell>
          <cell r="BD658">
            <v>0</v>
          </cell>
          <cell r="BK658">
            <v>8108991</v>
          </cell>
          <cell r="BN658">
            <v>0</v>
          </cell>
          <cell r="BO658">
            <v>8670928.0873893797</v>
          </cell>
          <cell r="BP658">
            <v>-3013146.9126106203</v>
          </cell>
          <cell r="BQ658" t="str">
            <v>050108107526</v>
          </cell>
          <cell r="BR658" t="str">
            <v>Active</v>
          </cell>
          <cell r="BS658" t="str">
            <v>Female</v>
          </cell>
          <cell r="BT658" t="str">
            <v/>
          </cell>
          <cell r="BU658">
            <v>0</v>
          </cell>
          <cell r="BV658">
            <v>0</v>
          </cell>
          <cell r="BW658">
            <v>100000</v>
          </cell>
        </row>
        <row r="659">
          <cell r="C659" t="str">
            <v>C1655</v>
          </cell>
          <cell r="D659" t="str">
            <v>Phạm Thị Khánh</v>
          </cell>
          <cell r="E659">
            <v>39863</v>
          </cell>
          <cell r="F659" t="str">
            <v>P4 - QC</v>
          </cell>
          <cell r="G659" t="str">
            <v>FACTORY D</v>
          </cell>
          <cell r="H659" t="str">
            <v>Bag QC leader</v>
          </cell>
          <cell r="I659" t="str">
            <v/>
          </cell>
          <cell r="J659" t="str">
            <v/>
          </cell>
          <cell r="K659">
            <v>5931000</v>
          </cell>
          <cell r="L659">
            <v>2700000</v>
          </cell>
          <cell r="M659">
            <v>0</v>
          </cell>
          <cell r="N659">
            <v>2300000</v>
          </cell>
          <cell r="O659">
            <v>10931000</v>
          </cell>
          <cell r="P659">
            <v>24</v>
          </cell>
          <cell r="Q659">
            <v>10090154</v>
          </cell>
          <cell r="R659">
            <v>2</v>
          </cell>
          <cell r="S659">
            <v>840846</v>
          </cell>
          <cell r="T659">
            <v>0</v>
          </cell>
          <cell r="U659">
            <v>0</v>
          </cell>
          <cell r="V659">
            <v>420423.08333333331</v>
          </cell>
          <cell r="W659">
            <v>0</v>
          </cell>
          <cell r="X659">
            <v>0</v>
          </cell>
          <cell r="Y659">
            <v>10931000</v>
          </cell>
          <cell r="Z659">
            <v>0</v>
          </cell>
          <cell r="AA659">
            <v>0</v>
          </cell>
          <cell r="AB659">
            <v>200000</v>
          </cell>
          <cell r="AC659">
            <v>0</v>
          </cell>
          <cell r="AD659">
            <v>200000</v>
          </cell>
          <cell r="AE659">
            <v>500000</v>
          </cell>
          <cell r="AF659">
            <v>0</v>
          </cell>
          <cell r="AG659">
            <v>400000</v>
          </cell>
          <cell r="AH659">
            <v>700000</v>
          </cell>
          <cell r="AI659">
            <v>0</v>
          </cell>
          <cell r="AJ659">
            <v>0</v>
          </cell>
          <cell r="AK659">
            <v>10364333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78829.328125</v>
          </cell>
          <cell r="AQ659">
            <v>12809829.328125</v>
          </cell>
          <cell r="AR659">
            <v>16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1261269</v>
          </cell>
          <cell r="AY659">
            <v>14071098.328125</v>
          </cell>
          <cell r="AZ659">
            <v>1147755</v>
          </cell>
          <cell r="BA659">
            <v>44100</v>
          </cell>
          <cell r="BB659">
            <v>0</v>
          </cell>
          <cell r="BC659">
            <v>0</v>
          </cell>
          <cell r="BD659">
            <v>0</v>
          </cell>
          <cell r="BK659">
            <v>12879243</v>
          </cell>
          <cell r="BN659">
            <v>1</v>
          </cell>
          <cell r="BO659">
            <v>13750675.494791666</v>
          </cell>
          <cell r="BP659">
            <v>-2797079.505208334</v>
          </cell>
          <cell r="BQ659" t="str">
            <v>050040850918</v>
          </cell>
          <cell r="BR659" t="str">
            <v>Active</v>
          </cell>
          <cell r="BS659" t="str">
            <v>Female</v>
          </cell>
          <cell r="BT659" t="str">
            <v/>
          </cell>
          <cell r="BU659">
            <v>0</v>
          </cell>
          <cell r="BV659">
            <v>0</v>
          </cell>
          <cell r="BW659">
            <v>100000</v>
          </cell>
        </row>
        <row r="660">
          <cell r="C660" t="str">
            <v>C7792</v>
          </cell>
          <cell r="D660" t="str">
            <v>Lê Thị Thanh Xuân</v>
          </cell>
          <cell r="E660">
            <v>43511</v>
          </cell>
          <cell r="F660" t="str">
            <v>P4 - QC</v>
          </cell>
          <cell r="G660" t="str">
            <v>FACTORY D</v>
          </cell>
          <cell r="H660" t="str">
            <v>QC worker</v>
          </cell>
          <cell r="I660" t="str">
            <v/>
          </cell>
          <cell r="J660" t="str">
            <v/>
          </cell>
          <cell r="K660">
            <v>5931000</v>
          </cell>
          <cell r="L660">
            <v>1100000</v>
          </cell>
          <cell r="M660">
            <v>0</v>
          </cell>
          <cell r="N660">
            <v>0</v>
          </cell>
          <cell r="O660">
            <v>7031000</v>
          </cell>
          <cell r="P660">
            <v>20.7</v>
          </cell>
          <cell r="Q660">
            <v>5597758</v>
          </cell>
          <cell r="R660">
            <v>2</v>
          </cell>
          <cell r="S660">
            <v>540846</v>
          </cell>
          <cell r="T660">
            <v>3.3000000000000007</v>
          </cell>
          <cell r="U660">
            <v>892396</v>
          </cell>
          <cell r="V660">
            <v>270423.0917874396</v>
          </cell>
          <cell r="W660">
            <v>0</v>
          </cell>
          <cell r="X660">
            <v>0</v>
          </cell>
          <cell r="Y660">
            <v>6138604</v>
          </cell>
          <cell r="Z660">
            <v>0</v>
          </cell>
          <cell r="AA660">
            <v>0</v>
          </cell>
          <cell r="AB660">
            <v>200000</v>
          </cell>
          <cell r="AC660">
            <v>0</v>
          </cell>
          <cell r="AD660">
            <v>200000</v>
          </cell>
          <cell r="AE660">
            <v>0</v>
          </cell>
          <cell r="AF660">
            <v>0</v>
          </cell>
          <cell r="AG660">
            <v>150000</v>
          </cell>
          <cell r="AH660">
            <v>345000</v>
          </cell>
          <cell r="AI660">
            <v>0</v>
          </cell>
          <cell r="AJ660">
            <v>0</v>
          </cell>
          <cell r="AK660">
            <v>7031000</v>
          </cell>
          <cell r="AL660">
            <v>100000</v>
          </cell>
          <cell r="AM660">
            <v>0</v>
          </cell>
          <cell r="AN660">
            <v>0</v>
          </cell>
          <cell r="AO660">
            <v>0</v>
          </cell>
          <cell r="AP660">
            <v>50704.329710144928</v>
          </cell>
          <cell r="AQ660">
            <v>6984308.3297101445</v>
          </cell>
          <cell r="AR660">
            <v>8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405635</v>
          </cell>
          <cell r="AY660">
            <v>7389943.3297101445</v>
          </cell>
          <cell r="AZ660">
            <v>738255</v>
          </cell>
          <cell r="BA660">
            <v>44100</v>
          </cell>
          <cell r="BB660">
            <v>0</v>
          </cell>
          <cell r="BC660">
            <v>0</v>
          </cell>
          <cell r="BD660">
            <v>0</v>
          </cell>
          <cell r="BK660">
            <v>6607588</v>
          </cell>
          <cell r="BN660">
            <v>0</v>
          </cell>
          <cell r="BO660">
            <v>7354731.4214975843</v>
          </cell>
          <cell r="BP660">
            <v>-4383523.5785024157</v>
          </cell>
          <cell r="BQ660" t="str">
            <v>050103660197</v>
          </cell>
          <cell r="BR660" t="str">
            <v>Active</v>
          </cell>
          <cell r="BS660" t="str">
            <v>Female</v>
          </cell>
          <cell r="BT660" t="str">
            <v/>
          </cell>
          <cell r="BU660">
            <v>0</v>
          </cell>
          <cell r="BV660">
            <v>0</v>
          </cell>
          <cell r="BW660">
            <v>100000</v>
          </cell>
        </row>
        <row r="661">
          <cell r="C661" t="str">
            <v>C7617</v>
          </cell>
          <cell r="D661" t="str">
            <v>Nguyễn Thanh Liêm</v>
          </cell>
          <cell r="E661">
            <v>43435</v>
          </cell>
          <cell r="F661" t="str">
            <v>P4 - WIP</v>
          </cell>
          <cell r="G661" t="str">
            <v>FACTORY D</v>
          </cell>
          <cell r="H661" t="str">
            <v>WIP worker</v>
          </cell>
          <cell r="I661" t="str">
            <v/>
          </cell>
          <cell r="J661" t="str">
            <v/>
          </cell>
          <cell r="K661">
            <v>5931000</v>
          </cell>
          <cell r="L661">
            <v>300000</v>
          </cell>
          <cell r="M661">
            <v>0</v>
          </cell>
          <cell r="N661">
            <v>0</v>
          </cell>
          <cell r="O661">
            <v>6231000</v>
          </cell>
          <cell r="P661">
            <v>24</v>
          </cell>
          <cell r="Q661">
            <v>5751692</v>
          </cell>
          <cell r="R661">
            <v>2</v>
          </cell>
          <cell r="S661">
            <v>479308</v>
          </cell>
          <cell r="T661">
            <v>0</v>
          </cell>
          <cell r="U661">
            <v>0</v>
          </cell>
          <cell r="V661">
            <v>239653.83333333334</v>
          </cell>
          <cell r="W661">
            <v>0</v>
          </cell>
          <cell r="X661">
            <v>0</v>
          </cell>
          <cell r="Y661">
            <v>6231000</v>
          </cell>
          <cell r="Z661">
            <v>0</v>
          </cell>
          <cell r="AA661">
            <v>0</v>
          </cell>
          <cell r="AB661">
            <v>200000</v>
          </cell>
          <cell r="AC661">
            <v>0</v>
          </cell>
          <cell r="AD661">
            <v>200000</v>
          </cell>
          <cell r="AE661">
            <v>500000</v>
          </cell>
          <cell r="AF661">
            <v>0</v>
          </cell>
          <cell r="AG661">
            <v>400000</v>
          </cell>
          <cell r="AH661">
            <v>546757</v>
          </cell>
          <cell r="AI661">
            <v>0</v>
          </cell>
          <cell r="AJ661">
            <v>0</v>
          </cell>
          <cell r="AK661">
            <v>6231000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</v>
          </cell>
          <cell r="AQ661">
            <v>7877757</v>
          </cell>
          <cell r="AR661">
            <v>8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359481</v>
          </cell>
          <cell r="AY661">
            <v>8237238</v>
          </cell>
          <cell r="AZ661">
            <v>654255</v>
          </cell>
          <cell r="BA661">
            <v>44100</v>
          </cell>
          <cell r="BB661">
            <v>0</v>
          </cell>
          <cell r="BC661">
            <v>0</v>
          </cell>
          <cell r="BD661">
            <v>0</v>
          </cell>
          <cell r="BK661">
            <v>7538883</v>
          </cell>
          <cell r="BN661">
            <v>0</v>
          </cell>
          <cell r="BO661">
            <v>8217410.833333333</v>
          </cell>
          <cell r="BP661">
            <v>-3436844.166666667</v>
          </cell>
          <cell r="BQ661" t="str">
            <v>050095670511</v>
          </cell>
          <cell r="BR661" t="str">
            <v>Active</v>
          </cell>
          <cell r="BS661" t="str">
            <v>Male</v>
          </cell>
          <cell r="BT661" t="str">
            <v/>
          </cell>
          <cell r="BU661">
            <v>0</v>
          </cell>
          <cell r="BV661">
            <v>0</v>
          </cell>
          <cell r="BW661">
            <v>100000</v>
          </cell>
        </row>
        <row r="662">
          <cell r="C662" t="str">
            <v>C11692</v>
          </cell>
          <cell r="D662" t="str">
            <v>Đỗ Thị Vân</v>
          </cell>
          <cell r="E662">
            <v>43801</v>
          </cell>
          <cell r="F662" t="str">
            <v>P7 - Accountant</v>
          </cell>
          <cell r="G662" t="str">
            <v>FACTORY O</v>
          </cell>
          <cell r="H662" t="str">
            <v>Accountant staff</v>
          </cell>
          <cell r="I662" t="str">
            <v/>
          </cell>
          <cell r="J662" t="str">
            <v/>
          </cell>
          <cell r="K662">
            <v>13200000</v>
          </cell>
          <cell r="L662">
            <v>3800000</v>
          </cell>
          <cell r="M662">
            <v>0</v>
          </cell>
          <cell r="N662">
            <v>0</v>
          </cell>
          <cell r="O662">
            <v>17000000</v>
          </cell>
          <cell r="P662">
            <v>23</v>
          </cell>
          <cell r="Q662">
            <v>15038462</v>
          </cell>
          <cell r="R662">
            <v>2</v>
          </cell>
          <cell r="S662">
            <v>1307692</v>
          </cell>
          <cell r="T662">
            <v>1</v>
          </cell>
          <cell r="U662">
            <v>653846</v>
          </cell>
          <cell r="V662">
            <v>653846.17391304346</v>
          </cell>
          <cell r="W662">
            <v>0</v>
          </cell>
          <cell r="X662">
            <v>0</v>
          </cell>
          <cell r="Y662">
            <v>16346154</v>
          </cell>
          <cell r="Z662">
            <v>480769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16166667</v>
          </cell>
          <cell r="AL662">
            <v>100000</v>
          </cell>
          <cell r="AM662">
            <v>0</v>
          </cell>
          <cell r="AN662">
            <v>0</v>
          </cell>
          <cell r="AO662">
            <v>0</v>
          </cell>
          <cell r="AP662">
            <v>122596.15760869565</v>
          </cell>
          <cell r="AQ662">
            <v>17049519.157608695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17049519.157608695</v>
          </cell>
          <cell r="AZ662">
            <v>1785000</v>
          </cell>
          <cell r="BA662">
            <v>44100</v>
          </cell>
          <cell r="BB662">
            <v>0</v>
          </cell>
          <cell r="BC662">
            <v>0</v>
          </cell>
          <cell r="BD662">
            <v>0</v>
          </cell>
          <cell r="BK662">
            <v>15220419</v>
          </cell>
          <cell r="BN662">
            <v>2</v>
          </cell>
          <cell r="BO662">
            <v>16668750.157608695</v>
          </cell>
          <cell r="BP662">
            <v>-4916249.8423913047</v>
          </cell>
          <cell r="BQ662" t="str">
            <v>050048183686</v>
          </cell>
          <cell r="BR662" t="str">
            <v>Active</v>
          </cell>
          <cell r="BS662" t="str">
            <v>Female</v>
          </cell>
          <cell r="BT662" t="str">
            <v/>
          </cell>
          <cell r="BU662">
            <v>0</v>
          </cell>
          <cell r="BV662">
            <v>0</v>
          </cell>
          <cell r="BW662">
            <v>100000</v>
          </cell>
        </row>
        <row r="663">
          <cell r="C663" t="str">
            <v>C13175</v>
          </cell>
          <cell r="D663" t="str">
            <v>Nguyễn Xuân Đăng</v>
          </cell>
          <cell r="E663">
            <v>44249</v>
          </cell>
          <cell r="F663" t="str">
            <v>P7 - Accountant</v>
          </cell>
          <cell r="G663" t="str">
            <v>FACTORY O</v>
          </cell>
          <cell r="H663" t="str">
            <v>Accountant staff</v>
          </cell>
          <cell r="I663" t="str">
            <v/>
          </cell>
          <cell r="J663" t="str">
            <v/>
          </cell>
          <cell r="K663">
            <v>11700000</v>
          </cell>
          <cell r="L663">
            <v>4000000</v>
          </cell>
          <cell r="M663">
            <v>0</v>
          </cell>
          <cell r="N663">
            <v>0</v>
          </cell>
          <cell r="O663">
            <v>15700000</v>
          </cell>
          <cell r="P663">
            <v>22.9</v>
          </cell>
          <cell r="Q663">
            <v>13828077</v>
          </cell>
          <cell r="R663">
            <v>3</v>
          </cell>
          <cell r="S663">
            <v>1811538</v>
          </cell>
          <cell r="T663">
            <v>0.10000000000000142</v>
          </cell>
          <cell r="U663">
            <v>60385</v>
          </cell>
          <cell r="V663">
            <v>603846.15720524022</v>
          </cell>
          <cell r="W663">
            <v>0</v>
          </cell>
          <cell r="X663">
            <v>0</v>
          </cell>
          <cell r="Y663">
            <v>15639615</v>
          </cell>
          <cell r="Z663">
            <v>498077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15033333</v>
          </cell>
          <cell r="AL663">
            <v>100000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16237692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16237692</v>
          </cell>
          <cell r="AZ663">
            <v>1648500</v>
          </cell>
          <cell r="BA663">
            <v>44100</v>
          </cell>
          <cell r="BB663">
            <v>0</v>
          </cell>
          <cell r="BC663">
            <v>0</v>
          </cell>
          <cell r="BD663">
            <v>0</v>
          </cell>
          <cell r="BK663">
            <v>14545092</v>
          </cell>
          <cell r="BN663">
            <v>1</v>
          </cell>
          <cell r="BO663">
            <v>15839615</v>
          </cell>
          <cell r="BP663">
            <v>-1208885</v>
          </cell>
          <cell r="BQ663" t="str">
            <v>060263994100</v>
          </cell>
          <cell r="BR663" t="str">
            <v>Active</v>
          </cell>
          <cell r="BS663" t="str">
            <v>Male</v>
          </cell>
          <cell r="BT663" t="str">
            <v/>
          </cell>
          <cell r="BU663">
            <v>0</v>
          </cell>
          <cell r="BV663">
            <v>0</v>
          </cell>
          <cell r="BW663">
            <v>100000</v>
          </cell>
        </row>
        <row r="664">
          <cell r="C664" t="str">
            <v>C14117</v>
          </cell>
          <cell r="D664" t="str">
            <v>Nguyễn Thị Thiên Kiều</v>
          </cell>
          <cell r="E664">
            <v>44327</v>
          </cell>
          <cell r="F664" t="str">
            <v>P7 - Accountant</v>
          </cell>
          <cell r="G664" t="str">
            <v>FACTORY O</v>
          </cell>
          <cell r="H664" t="str">
            <v>Accountant staff</v>
          </cell>
          <cell r="I664" t="str">
            <v/>
          </cell>
          <cell r="J664" t="str">
            <v/>
          </cell>
          <cell r="K664">
            <v>12300000</v>
          </cell>
          <cell r="L664">
            <v>5800000</v>
          </cell>
          <cell r="M664">
            <v>0</v>
          </cell>
          <cell r="N664">
            <v>0</v>
          </cell>
          <cell r="O664">
            <v>18100000</v>
          </cell>
          <cell r="P664">
            <v>22</v>
          </cell>
          <cell r="Q664">
            <v>15315385</v>
          </cell>
          <cell r="R664">
            <v>2</v>
          </cell>
          <cell r="S664">
            <v>1392308</v>
          </cell>
          <cell r="T664">
            <v>2</v>
          </cell>
          <cell r="U664">
            <v>1392308</v>
          </cell>
          <cell r="V664">
            <v>696153.86363636365</v>
          </cell>
          <cell r="W664">
            <v>0</v>
          </cell>
          <cell r="X664">
            <v>0</v>
          </cell>
          <cell r="Y664">
            <v>16707693</v>
          </cell>
          <cell r="Z664">
            <v>461538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17433333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130528.84943181818</v>
          </cell>
          <cell r="AQ664">
            <v>17299759.849431816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17299759.849431816</v>
          </cell>
          <cell r="AZ664">
            <v>1900500</v>
          </cell>
          <cell r="BA664">
            <v>44100</v>
          </cell>
          <cell r="BB664">
            <v>0</v>
          </cell>
          <cell r="BC664">
            <v>0</v>
          </cell>
          <cell r="BD664">
            <v>0</v>
          </cell>
          <cell r="BK664">
            <v>15355160</v>
          </cell>
          <cell r="BN664">
            <v>2</v>
          </cell>
          <cell r="BO664">
            <v>16938221.849431816</v>
          </cell>
          <cell r="BP664">
            <v>-4762278.1505681835</v>
          </cell>
          <cell r="BQ664" t="str">
            <v>050055353041</v>
          </cell>
          <cell r="BR664" t="str">
            <v>Active</v>
          </cell>
          <cell r="BS664" t="str">
            <v>Female</v>
          </cell>
          <cell r="BT664" t="str">
            <v/>
          </cell>
          <cell r="BU664">
            <v>0</v>
          </cell>
          <cell r="BV664">
            <v>0</v>
          </cell>
          <cell r="BW664">
            <v>100000</v>
          </cell>
        </row>
        <row r="665">
          <cell r="C665" t="str">
            <v>C16112</v>
          </cell>
          <cell r="D665" t="str">
            <v>Ngô Thị Tâm</v>
          </cell>
          <cell r="E665">
            <v>45525</v>
          </cell>
          <cell r="F665" t="str">
            <v>P7 - Accountant</v>
          </cell>
          <cell r="G665" t="str">
            <v>FACTORY O</v>
          </cell>
          <cell r="H665" t="str">
            <v>Accountant staff</v>
          </cell>
          <cell r="I665" t="str">
            <v/>
          </cell>
          <cell r="J665" t="str">
            <v/>
          </cell>
          <cell r="K665">
            <v>10500000</v>
          </cell>
          <cell r="L665">
            <v>5500000</v>
          </cell>
          <cell r="M665">
            <v>0</v>
          </cell>
          <cell r="N665">
            <v>0</v>
          </cell>
          <cell r="O665">
            <v>16000000</v>
          </cell>
          <cell r="P665">
            <v>24</v>
          </cell>
          <cell r="Q665">
            <v>14769231</v>
          </cell>
          <cell r="R665">
            <v>2</v>
          </cell>
          <cell r="S665">
            <v>1230769</v>
          </cell>
          <cell r="T665">
            <v>0</v>
          </cell>
          <cell r="U665">
            <v>0</v>
          </cell>
          <cell r="V665">
            <v>615384.625</v>
          </cell>
          <cell r="W665">
            <v>0</v>
          </cell>
          <cell r="X665">
            <v>0</v>
          </cell>
          <cell r="Y665">
            <v>16000000</v>
          </cell>
          <cell r="Z665">
            <v>500000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15833333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>
            <v>115384.6171875</v>
          </cell>
          <cell r="AQ665">
            <v>16615384.6171875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0</v>
          </cell>
          <cell r="AY665">
            <v>16615384.6171875</v>
          </cell>
          <cell r="AZ665">
            <v>1680000</v>
          </cell>
          <cell r="BA665">
            <v>44100</v>
          </cell>
          <cell r="BB665">
            <v>0</v>
          </cell>
          <cell r="BC665">
            <v>0</v>
          </cell>
          <cell r="BD665">
            <v>0</v>
          </cell>
          <cell r="BK665">
            <v>14891285</v>
          </cell>
          <cell r="BN665">
            <v>1</v>
          </cell>
          <cell r="BO665">
            <v>16215384.6171875</v>
          </cell>
          <cell r="BP665">
            <v>-864615.3828125</v>
          </cell>
          <cell r="BQ665" t="str">
            <v>050155812467</v>
          </cell>
          <cell r="BR665" t="str">
            <v>Active</v>
          </cell>
          <cell r="BS665" t="str">
            <v>Female</v>
          </cell>
          <cell r="BT665" t="str">
            <v/>
          </cell>
          <cell r="BU665">
            <v>0</v>
          </cell>
          <cell r="BV665">
            <v>0</v>
          </cell>
          <cell r="BW665">
            <v>100000</v>
          </cell>
        </row>
        <row r="666">
          <cell r="C666" t="str">
            <v>V036</v>
          </cell>
          <cell r="D666" t="str">
            <v>Nguyễn Thị Hà</v>
          </cell>
          <cell r="E666">
            <v>39755</v>
          </cell>
          <cell r="F666" t="str">
            <v>P7 - Accountant</v>
          </cell>
          <cell r="G666" t="str">
            <v>FACTORY O</v>
          </cell>
          <cell r="H666" t="str">
            <v>Accountant manager</v>
          </cell>
          <cell r="I666" t="str">
            <v/>
          </cell>
          <cell r="J666" t="str">
            <v/>
          </cell>
          <cell r="K666">
            <v>17700000</v>
          </cell>
          <cell r="L666">
            <v>14800000</v>
          </cell>
          <cell r="M666">
            <v>0</v>
          </cell>
          <cell r="N666">
            <v>0</v>
          </cell>
          <cell r="O666">
            <v>32500000</v>
          </cell>
          <cell r="P666">
            <v>21.9</v>
          </cell>
          <cell r="Q666">
            <v>27375000</v>
          </cell>
          <cell r="R666">
            <v>2</v>
          </cell>
          <cell r="S666">
            <v>2500000</v>
          </cell>
          <cell r="T666">
            <v>2.1000000000000014</v>
          </cell>
          <cell r="U666">
            <v>2625000</v>
          </cell>
          <cell r="V666">
            <v>1250000</v>
          </cell>
          <cell r="W666">
            <v>0</v>
          </cell>
          <cell r="X666">
            <v>0</v>
          </cell>
          <cell r="Y666">
            <v>29875000</v>
          </cell>
          <cell r="Z666">
            <v>459615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31500000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>
            <v>234375</v>
          </cell>
          <cell r="AQ666">
            <v>30568990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0</v>
          </cell>
          <cell r="AX666">
            <v>0</v>
          </cell>
          <cell r="AY666">
            <v>30568990</v>
          </cell>
          <cell r="AZ666">
            <v>3412500</v>
          </cell>
          <cell r="BA666">
            <v>44100</v>
          </cell>
          <cell r="BB666">
            <v>0</v>
          </cell>
          <cell r="BC666">
            <v>0</v>
          </cell>
          <cell r="BD666">
            <v>0</v>
          </cell>
          <cell r="BK666">
            <v>27112390</v>
          </cell>
          <cell r="BN666">
            <v>4</v>
          </cell>
          <cell r="BO666">
            <v>30209375</v>
          </cell>
          <cell r="BP666">
            <v>-1803125</v>
          </cell>
          <cell r="BQ666" t="str">
            <v>050040796239</v>
          </cell>
          <cell r="BR666" t="str">
            <v>Active</v>
          </cell>
          <cell r="BS666" t="str">
            <v>Female</v>
          </cell>
          <cell r="BT666" t="str">
            <v/>
          </cell>
          <cell r="BU666">
            <v>0</v>
          </cell>
          <cell r="BV666">
            <v>0</v>
          </cell>
          <cell r="BW666">
            <v>100000</v>
          </cell>
        </row>
        <row r="667">
          <cell r="C667" t="str">
            <v>V085</v>
          </cell>
          <cell r="D667" t="str">
            <v>Trần Thị Thùy Trang</v>
          </cell>
          <cell r="E667">
            <v>41106</v>
          </cell>
          <cell r="F667" t="str">
            <v>P7 - Accountant</v>
          </cell>
          <cell r="G667" t="str">
            <v>FACTORY O</v>
          </cell>
          <cell r="H667" t="str">
            <v>Accountant staff</v>
          </cell>
          <cell r="I667" t="str">
            <v/>
          </cell>
          <cell r="J667" t="str">
            <v/>
          </cell>
          <cell r="K667">
            <v>13300000</v>
          </cell>
          <cell r="L667">
            <v>8600000</v>
          </cell>
          <cell r="M667">
            <v>0</v>
          </cell>
          <cell r="N667">
            <v>0</v>
          </cell>
          <cell r="O667">
            <v>21900000</v>
          </cell>
          <cell r="P667">
            <v>19.600000000000001</v>
          </cell>
          <cell r="Q667">
            <v>16509231</v>
          </cell>
          <cell r="R667">
            <v>2</v>
          </cell>
          <cell r="S667">
            <v>1684615</v>
          </cell>
          <cell r="T667">
            <v>4.3999999999999986</v>
          </cell>
          <cell r="U667">
            <v>3706154</v>
          </cell>
          <cell r="V667">
            <v>842307.70408163255</v>
          </cell>
          <cell r="W667">
            <v>0</v>
          </cell>
          <cell r="X667">
            <v>0</v>
          </cell>
          <cell r="Y667">
            <v>18193846</v>
          </cell>
          <cell r="Z667">
            <v>415385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21233333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157932.6945153061</v>
          </cell>
          <cell r="AQ667">
            <v>18767163.694515307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18767163.694515307</v>
          </cell>
          <cell r="AZ667">
            <v>2299500</v>
          </cell>
          <cell r="BA667">
            <v>44100</v>
          </cell>
          <cell r="BB667">
            <v>0</v>
          </cell>
          <cell r="BC667">
            <v>0</v>
          </cell>
          <cell r="BD667">
            <v>0</v>
          </cell>
          <cell r="BK667">
            <v>16423564</v>
          </cell>
          <cell r="BN667">
            <v>2</v>
          </cell>
          <cell r="BO667">
            <v>18451778.694515307</v>
          </cell>
          <cell r="BP667">
            <v>-3647721.3054846935</v>
          </cell>
          <cell r="BQ667" t="str">
            <v>050040795933</v>
          </cell>
          <cell r="BR667" t="str">
            <v>Active</v>
          </cell>
          <cell r="BS667" t="str">
            <v>Female</v>
          </cell>
          <cell r="BT667" t="str">
            <v/>
          </cell>
          <cell r="BU667">
            <v>0</v>
          </cell>
          <cell r="BV667">
            <v>0</v>
          </cell>
          <cell r="BW667">
            <v>100000</v>
          </cell>
        </row>
        <row r="668">
          <cell r="C668" t="str">
            <v>C6508</v>
          </cell>
          <cell r="D668" t="str">
            <v>Bùi Trần Chín</v>
          </cell>
          <cell r="E668">
            <v>42591</v>
          </cell>
          <cell r="F668" t="str">
            <v>P7 - Car driver</v>
          </cell>
          <cell r="G668" t="str">
            <v>FACTORY O</v>
          </cell>
          <cell r="H668" t="str">
            <v>Car driver</v>
          </cell>
          <cell r="I668" t="str">
            <v/>
          </cell>
          <cell r="J668" t="str">
            <v/>
          </cell>
          <cell r="K668">
            <v>9000000</v>
          </cell>
          <cell r="L668">
            <v>5700000</v>
          </cell>
          <cell r="M668">
            <v>0</v>
          </cell>
          <cell r="N668">
            <v>0</v>
          </cell>
          <cell r="O668">
            <v>14700000</v>
          </cell>
          <cell r="P668">
            <v>24</v>
          </cell>
          <cell r="Q668">
            <v>13569231</v>
          </cell>
          <cell r="R668">
            <v>2</v>
          </cell>
          <cell r="S668">
            <v>1130769</v>
          </cell>
          <cell r="T668">
            <v>0</v>
          </cell>
          <cell r="U668">
            <v>0</v>
          </cell>
          <cell r="V668">
            <v>565384.625</v>
          </cell>
          <cell r="W668">
            <v>0</v>
          </cell>
          <cell r="X668">
            <v>0</v>
          </cell>
          <cell r="Y668">
            <v>14700000</v>
          </cell>
          <cell r="Z668">
            <v>500000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14466667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  <cell r="AQ668">
            <v>15200000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15200000</v>
          </cell>
          <cell r="AZ668">
            <v>1543500</v>
          </cell>
          <cell r="BA668">
            <v>44100</v>
          </cell>
          <cell r="BB668">
            <v>0</v>
          </cell>
          <cell r="BC668">
            <v>0</v>
          </cell>
          <cell r="BD668">
            <v>0</v>
          </cell>
          <cell r="BK668">
            <v>13612400</v>
          </cell>
          <cell r="BN668">
            <v>1</v>
          </cell>
          <cell r="BO668">
            <v>14800000</v>
          </cell>
          <cell r="BP668">
            <v>-2143500</v>
          </cell>
          <cell r="BQ668" t="str">
            <v>050066264669</v>
          </cell>
          <cell r="BR668" t="str">
            <v>Active</v>
          </cell>
          <cell r="BS668" t="str">
            <v>Male</v>
          </cell>
          <cell r="BT668" t="str">
            <v/>
          </cell>
          <cell r="BU668">
            <v>0</v>
          </cell>
          <cell r="BV668">
            <v>0</v>
          </cell>
          <cell r="BW668">
            <v>100000</v>
          </cell>
        </row>
        <row r="669">
          <cell r="C669" t="str">
            <v>V003</v>
          </cell>
          <cell r="D669" t="str">
            <v>Vũ Văn Luận</v>
          </cell>
          <cell r="E669">
            <v>39523</v>
          </cell>
          <cell r="F669" t="str">
            <v>P7 - Car driver</v>
          </cell>
          <cell r="G669" t="str">
            <v>FACTORY O</v>
          </cell>
          <cell r="H669" t="str">
            <v>Car driver</v>
          </cell>
          <cell r="I669" t="str">
            <v/>
          </cell>
          <cell r="J669" t="str">
            <v/>
          </cell>
          <cell r="K669">
            <v>12500000</v>
          </cell>
          <cell r="L669">
            <v>7700000</v>
          </cell>
          <cell r="M669">
            <v>0</v>
          </cell>
          <cell r="N669">
            <v>0</v>
          </cell>
          <cell r="O669">
            <v>20200000</v>
          </cell>
          <cell r="P669">
            <v>24</v>
          </cell>
          <cell r="Q669">
            <v>18646154</v>
          </cell>
          <cell r="R669">
            <v>2</v>
          </cell>
          <cell r="S669">
            <v>1553846</v>
          </cell>
          <cell r="T669">
            <v>0</v>
          </cell>
          <cell r="U669">
            <v>0</v>
          </cell>
          <cell r="V669">
            <v>776923.08333333337</v>
          </cell>
          <cell r="W669">
            <v>0</v>
          </cell>
          <cell r="X669">
            <v>0</v>
          </cell>
          <cell r="Y669">
            <v>20200000</v>
          </cell>
          <cell r="Z669">
            <v>650000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19800000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</v>
          </cell>
          <cell r="AQ669">
            <v>20850000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20850000</v>
          </cell>
          <cell r="AZ669">
            <v>2121000</v>
          </cell>
          <cell r="BA669">
            <v>44100</v>
          </cell>
          <cell r="BB669">
            <v>0</v>
          </cell>
          <cell r="BC669">
            <v>0</v>
          </cell>
          <cell r="BD669">
            <v>0</v>
          </cell>
          <cell r="BK669">
            <v>18684900</v>
          </cell>
          <cell r="BN669">
            <v>2</v>
          </cell>
          <cell r="BO669">
            <v>20300000</v>
          </cell>
          <cell r="BP669">
            <v>-1621000</v>
          </cell>
          <cell r="BQ669" t="str">
            <v>050040796352</v>
          </cell>
          <cell r="BR669" t="str">
            <v>Active</v>
          </cell>
          <cell r="BS669" t="str">
            <v>Male</v>
          </cell>
          <cell r="BT669" t="str">
            <v/>
          </cell>
          <cell r="BU669">
            <v>0</v>
          </cell>
          <cell r="BV669">
            <v>0</v>
          </cell>
          <cell r="BW669">
            <v>100000</v>
          </cell>
        </row>
        <row r="670">
          <cell r="C670" t="str">
            <v>C11694</v>
          </cell>
          <cell r="D670" t="str">
            <v>Mai Văn Bội</v>
          </cell>
          <cell r="E670">
            <v>43803</v>
          </cell>
          <cell r="F670" t="str">
            <v>P7 - Cleaning</v>
          </cell>
          <cell r="G670" t="str">
            <v>FACTORY O</v>
          </cell>
          <cell r="H670" t="str">
            <v>Gardener</v>
          </cell>
          <cell r="I670" t="str">
            <v/>
          </cell>
          <cell r="J670" t="str">
            <v/>
          </cell>
          <cell r="K670">
            <v>5931000</v>
          </cell>
          <cell r="L670">
            <v>1100000</v>
          </cell>
          <cell r="M670">
            <v>298000</v>
          </cell>
          <cell r="N670">
            <v>0</v>
          </cell>
          <cell r="O670">
            <v>7329000</v>
          </cell>
          <cell r="P670">
            <v>21.6</v>
          </cell>
          <cell r="Q670">
            <v>6088708</v>
          </cell>
          <cell r="R670">
            <v>4</v>
          </cell>
          <cell r="S670">
            <v>1127538</v>
          </cell>
          <cell r="T670">
            <v>0.39999999999999858</v>
          </cell>
          <cell r="U670">
            <v>112754</v>
          </cell>
          <cell r="V670">
            <v>281884.62962962961</v>
          </cell>
          <cell r="W670">
            <v>0</v>
          </cell>
          <cell r="X670">
            <v>0</v>
          </cell>
          <cell r="Y670">
            <v>7216246</v>
          </cell>
          <cell r="Z670">
            <v>0</v>
          </cell>
          <cell r="AA670">
            <v>0</v>
          </cell>
          <cell r="AB670">
            <v>200000</v>
          </cell>
          <cell r="AC670">
            <v>0</v>
          </cell>
          <cell r="AD670">
            <v>200000</v>
          </cell>
          <cell r="AE670">
            <v>500000</v>
          </cell>
          <cell r="AF670">
            <v>0</v>
          </cell>
          <cell r="AG670">
            <v>400000</v>
          </cell>
          <cell r="AH670">
            <v>0</v>
          </cell>
          <cell r="AI670">
            <v>0</v>
          </cell>
          <cell r="AJ670">
            <v>0</v>
          </cell>
          <cell r="AK670">
            <v>7329000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8316246</v>
          </cell>
          <cell r="AR670">
            <v>6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317120</v>
          </cell>
          <cell r="AY670">
            <v>8633366</v>
          </cell>
          <cell r="AZ670">
            <v>769545</v>
          </cell>
          <cell r="BA670">
            <v>44100</v>
          </cell>
          <cell r="BB670">
            <v>0</v>
          </cell>
          <cell r="BC670">
            <v>0</v>
          </cell>
          <cell r="BD670">
            <v>0</v>
          </cell>
          <cell r="BK670">
            <v>7819721</v>
          </cell>
          <cell r="BN670">
            <v>0</v>
          </cell>
          <cell r="BO670">
            <v>8627659.472222222</v>
          </cell>
          <cell r="BP670">
            <v>-3141885.527777778</v>
          </cell>
          <cell r="BQ670" t="str">
            <v>050116196058</v>
          </cell>
          <cell r="BR670" t="str">
            <v>Active</v>
          </cell>
          <cell r="BS670" t="str">
            <v>Male</v>
          </cell>
          <cell r="BT670" t="str">
            <v/>
          </cell>
          <cell r="BU670">
            <v>0</v>
          </cell>
          <cell r="BV670">
            <v>0</v>
          </cell>
          <cell r="BW670">
            <v>100000</v>
          </cell>
        </row>
        <row r="671">
          <cell r="C671" t="str">
            <v>C15443</v>
          </cell>
          <cell r="D671" t="str">
            <v>Lê Thị Hảo</v>
          </cell>
          <cell r="E671">
            <v>45040</v>
          </cell>
          <cell r="F671" t="str">
            <v>P7 - Cleaning</v>
          </cell>
          <cell r="G671" t="str">
            <v>FACTORY O</v>
          </cell>
          <cell r="H671" t="str">
            <v>Office cleaner</v>
          </cell>
          <cell r="I671" t="str">
            <v/>
          </cell>
          <cell r="J671" t="str">
            <v/>
          </cell>
          <cell r="K671">
            <v>5538000</v>
          </cell>
          <cell r="L671">
            <v>700000</v>
          </cell>
          <cell r="M671">
            <v>0</v>
          </cell>
          <cell r="N671">
            <v>500000</v>
          </cell>
          <cell r="O671">
            <v>6738000</v>
          </cell>
          <cell r="P671">
            <v>24</v>
          </cell>
          <cell r="Q671">
            <v>6219692</v>
          </cell>
          <cell r="R671">
            <v>2</v>
          </cell>
          <cell r="S671">
            <v>518308</v>
          </cell>
          <cell r="T671">
            <v>0</v>
          </cell>
          <cell r="U671">
            <v>0</v>
          </cell>
          <cell r="V671">
            <v>259153.83333333334</v>
          </cell>
          <cell r="W671">
            <v>0</v>
          </cell>
          <cell r="X671">
            <v>0</v>
          </cell>
          <cell r="Y671">
            <v>6738000</v>
          </cell>
          <cell r="Z671">
            <v>0</v>
          </cell>
          <cell r="AA671">
            <v>0</v>
          </cell>
          <cell r="AB671">
            <v>200000</v>
          </cell>
          <cell r="AC671">
            <v>0</v>
          </cell>
          <cell r="AD671">
            <v>200000</v>
          </cell>
          <cell r="AE671">
            <v>500000</v>
          </cell>
          <cell r="AF671">
            <v>0</v>
          </cell>
          <cell r="AG671">
            <v>400000</v>
          </cell>
          <cell r="AH671">
            <v>0</v>
          </cell>
          <cell r="AI671">
            <v>0</v>
          </cell>
          <cell r="AJ671">
            <v>0</v>
          </cell>
          <cell r="AK671">
            <v>6738000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48591.34375</v>
          </cell>
          <cell r="AQ671">
            <v>7886591.34375</v>
          </cell>
          <cell r="AR671">
            <v>8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388731</v>
          </cell>
          <cell r="AY671">
            <v>8275322.34375</v>
          </cell>
          <cell r="AZ671">
            <v>707490</v>
          </cell>
          <cell r="BA671">
            <v>44100</v>
          </cell>
          <cell r="BB671">
            <v>0</v>
          </cell>
          <cell r="BC671">
            <v>0</v>
          </cell>
          <cell r="BD671">
            <v>0</v>
          </cell>
          <cell r="BK671">
            <v>7523732</v>
          </cell>
          <cell r="BN671">
            <v>0</v>
          </cell>
          <cell r="BO671">
            <v>8245745.177083333</v>
          </cell>
          <cell r="BP671">
            <v>-3461744.822916667</v>
          </cell>
          <cell r="BQ671" t="str">
            <v>050055489235</v>
          </cell>
          <cell r="BR671" t="str">
            <v>Active</v>
          </cell>
          <cell r="BS671" t="str">
            <v>Female</v>
          </cell>
          <cell r="BT671" t="str">
            <v/>
          </cell>
          <cell r="BU671">
            <v>0</v>
          </cell>
          <cell r="BV671">
            <v>0</v>
          </cell>
          <cell r="BW671">
            <v>100000</v>
          </cell>
        </row>
        <row r="672">
          <cell r="C672" t="str">
            <v>C3408</v>
          </cell>
          <cell r="D672" t="str">
            <v>Lê Thọ Thiết</v>
          </cell>
          <cell r="E672">
            <v>40589</v>
          </cell>
          <cell r="F672" t="str">
            <v>P7 - Cleaning</v>
          </cell>
          <cell r="G672" t="str">
            <v>FACTORY O</v>
          </cell>
          <cell r="H672" t="str">
            <v>Gardener</v>
          </cell>
          <cell r="I672" t="str">
            <v/>
          </cell>
          <cell r="J672" t="str">
            <v/>
          </cell>
          <cell r="K672">
            <v>5931000</v>
          </cell>
          <cell r="L672">
            <v>1100000</v>
          </cell>
          <cell r="M672">
            <v>298000</v>
          </cell>
          <cell r="N672">
            <v>400000</v>
          </cell>
          <cell r="O672">
            <v>7729000</v>
          </cell>
          <cell r="P672">
            <v>24</v>
          </cell>
          <cell r="Q672">
            <v>7134462</v>
          </cell>
          <cell r="R672">
            <v>2</v>
          </cell>
          <cell r="S672">
            <v>594538</v>
          </cell>
          <cell r="T672">
            <v>0</v>
          </cell>
          <cell r="U672">
            <v>0</v>
          </cell>
          <cell r="V672">
            <v>297269.25</v>
          </cell>
          <cell r="W672">
            <v>0</v>
          </cell>
          <cell r="X672">
            <v>0</v>
          </cell>
          <cell r="Y672">
            <v>7729000</v>
          </cell>
          <cell r="Z672">
            <v>0</v>
          </cell>
          <cell r="AA672">
            <v>0</v>
          </cell>
          <cell r="AB672">
            <v>200000</v>
          </cell>
          <cell r="AC672">
            <v>0</v>
          </cell>
          <cell r="AD672">
            <v>200000</v>
          </cell>
          <cell r="AE672">
            <v>500000</v>
          </cell>
          <cell r="AF672">
            <v>0</v>
          </cell>
          <cell r="AG672">
            <v>400000</v>
          </cell>
          <cell r="AH672">
            <v>0</v>
          </cell>
          <cell r="AI672">
            <v>0</v>
          </cell>
          <cell r="AJ672">
            <v>0</v>
          </cell>
          <cell r="AK672">
            <v>7729000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8829000</v>
          </cell>
          <cell r="AR672">
            <v>6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334428</v>
          </cell>
          <cell r="AY672">
            <v>9163428</v>
          </cell>
          <cell r="AZ672">
            <v>811545</v>
          </cell>
          <cell r="BA672">
            <v>44100</v>
          </cell>
          <cell r="BB672">
            <v>0</v>
          </cell>
          <cell r="BC672">
            <v>0</v>
          </cell>
          <cell r="BD672">
            <v>0</v>
          </cell>
          <cell r="BK672">
            <v>8307783</v>
          </cell>
          <cell r="BN672">
            <v>0</v>
          </cell>
          <cell r="BO672">
            <v>9151951.9375</v>
          </cell>
          <cell r="BP672">
            <v>-2659593.0625</v>
          </cell>
          <cell r="BQ672" t="str">
            <v>050040998516</v>
          </cell>
          <cell r="BR672" t="str">
            <v>Active</v>
          </cell>
          <cell r="BS672" t="str">
            <v>Male</v>
          </cell>
          <cell r="BT672" t="str">
            <v/>
          </cell>
          <cell r="BU672">
            <v>0</v>
          </cell>
          <cell r="BV672">
            <v>0</v>
          </cell>
          <cell r="BW672">
            <v>100000</v>
          </cell>
        </row>
        <row r="673">
          <cell r="C673" t="str">
            <v>C6533</v>
          </cell>
          <cell r="D673" t="str">
            <v>Phạm Vũ Hoàng Long</v>
          </cell>
          <cell r="E673">
            <v>42606</v>
          </cell>
          <cell r="F673" t="str">
            <v>P7 - Cleaning</v>
          </cell>
          <cell r="G673" t="str">
            <v>FACTORY O</v>
          </cell>
          <cell r="H673" t="str">
            <v>Waste water treatment worker</v>
          </cell>
          <cell r="I673" t="str">
            <v/>
          </cell>
          <cell r="J673" t="str">
            <v/>
          </cell>
          <cell r="K673">
            <v>5931000</v>
          </cell>
          <cell r="L673">
            <v>2000000</v>
          </cell>
          <cell r="M673">
            <v>298000</v>
          </cell>
          <cell r="N673">
            <v>0</v>
          </cell>
          <cell r="O673">
            <v>8229000</v>
          </cell>
          <cell r="P673">
            <v>22.8</v>
          </cell>
          <cell r="Q673">
            <v>7216200</v>
          </cell>
          <cell r="R673">
            <v>3</v>
          </cell>
          <cell r="S673">
            <v>949500</v>
          </cell>
          <cell r="T673">
            <v>0.19999999999999929</v>
          </cell>
          <cell r="U673">
            <v>63300</v>
          </cell>
          <cell r="V673">
            <v>316500</v>
          </cell>
          <cell r="W673">
            <v>0</v>
          </cell>
          <cell r="X673">
            <v>0</v>
          </cell>
          <cell r="Y673">
            <v>8165700</v>
          </cell>
          <cell r="Z673">
            <v>0</v>
          </cell>
          <cell r="AA673">
            <v>0</v>
          </cell>
          <cell r="AB673">
            <v>200000</v>
          </cell>
          <cell r="AC673">
            <v>0</v>
          </cell>
          <cell r="AD673">
            <v>200000</v>
          </cell>
          <cell r="AE673">
            <v>500000</v>
          </cell>
          <cell r="AF673">
            <v>1082000</v>
          </cell>
          <cell r="AG673">
            <v>400000</v>
          </cell>
          <cell r="AH673">
            <v>0</v>
          </cell>
          <cell r="AI673">
            <v>0</v>
          </cell>
          <cell r="AJ673">
            <v>0</v>
          </cell>
          <cell r="AK673">
            <v>8229000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10347700</v>
          </cell>
          <cell r="AR673">
            <v>8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474750</v>
          </cell>
          <cell r="AY673">
            <v>10822450</v>
          </cell>
          <cell r="AZ673">
            <v>864045</v>
          </cell>
          <cell r="BA673">
            <v>44100</v>
          </cell>
          <cell r="BB673">
            <v>0</v>
          </cell>
          <cell r="BC673">
            <v>0</v>
          </cell>
          <cell r="BD673">
            <v>0</v>
          </cell>
          <cell r="BK673">
            <v>9914305</v>
          </cell>
          <cell r="BN673">
            <v>0</v>
          </cell>
          <cell r="BO673">
            <v>10764200</v>
          </cell>
          <cell r="BP673">
            <v>-1099845</v>
          </cell>
          <cell r="BQ673" t="str">
            <v>050046448402</v>
          </cell>
          <cell r="BR673" t="str">
            <v>Active</v>
          </cell>
          <cell r="BS673" t="str">
            <v>Male</v>
          </cell>
          <cell r="BT673" t="str">
            <v/>
          </cell>
          <cell r="BU673">
            <v>0</v>
          </cell>
          <cell r="BV673">
            <v>0</v>
          </cell>
          <cell r="BW673">
            <v>100000</v>
          </cell>
        </row>
        <row r="674">
          <cell r="C674" t="str">
            <v>C6697</v>
          </cell>
          <cell r="D674" t="str">
            <v>Hoàng Thị Dân</v>
          </cell>
          <cell r="E674">
            <v>42632</v>
          </cell>
          <cell r="F674" t="str">
            <v>P7 - Cleaning</v>
          </cell>
          <cell r="G674" t="str">
            <v>FACTORY O</v>
          </cell>
          <cell r="H674" t="str">
            <v>Office cleaner</v>
          </cell>
          <cell r="I674" t="str">
            <v/>
          </cell>
          <cell r="J674" t="str">
            <v/>
          </cell>
          <cell r="K674">
            <v>5931000</v>
          </cell>
          <cell r="L674">
            <v>1300000</v>
          </cell>
          <cell r="M674">
            <v>0</v>
          </cell>
          <cell r="N674">
            <v>0</v>
          </cell>
          <cell r="O674">
            <v>7231000</v>
          </cell>
          <cell r="P674">
            <v>24</v>
          </cell>
          <cell r="Q674">
            <v>6674769</v>
          </cell>
          <cell r="R674">
            <v>2</v>
          </cell>
          <cell r="S674">
            <v>556231</v>
          </cell>
          <cell r="T674">
            <v>0</v>
          </cell>
          <cell r="U674">
            <v>0</v>
          </cell>
          <cell r="V674">
            <v>278115.375</v>
          </cell>
          <cell r="W674">
            <v>0</v>
          </cell>
          <cell r="X674">
            <v>0</v>
          </cell>
          <cell r="Y674">
            <v>7231000</v>
          </cell>
          <cell r="Z674">
            <v>0</v>
          </cell>
          <cell r="AA674">
            <v>0</v>
          </cell>
          <cell r="AB674">
            <v>200000</v>
          </cell>
          <cell r="AC674">
            <v>0</v>
          </cell>
          <cell r="AD674">
            <v>200000</v>
          </cell>
          <cell r="AE674">
            <v>500000</v>
          </cell>
          <cell r="AF674">
            <v>0</v>
          </cell>
          <cell r="AG674">
            <v>400000</v>
          </cell>
          <cell r="AH674">
            <v>0</v>
          </cell>
          <cell r="AI674">
            <v>0</v>
          </cell>
          <cell r="AJ674">
            <v>0</v>
          </cell>
          <cell r="AK674">
            <v>7231000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52146.6328125</v>
          </cell>
          <cell r="AQ674">
            <v>8383146.6328125</v>
          </cell>
          <cell r="AR674">
            <v>22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1147226</v>
          </cell>
          <cell r="AY674">
            <v>9530372.6328125</v>
          </cell>
          <cell r="AZ674">
            <v>759255</v>
          </cell>
          <cell r="BA674">
            <v>44100</v>
          </cell>
          <cell r="BB674">
            <v>0</v>
          </cell>
          <cell r="BC674">
            <v>0</v>
          </cell>
          <cell r="BD674">
            <v>0</v>
          </cell>
          <cell r="BK674">
            <v>8727018</v>
          </cell>
          <cell r="BN674">
            <v>0</v>
          </cell>
          <cell r="BO674">
            <v>9247963.9140625</v>
          </cell>
          <cell r="BP674">
            <v>-2511291.0859375</v>
          </cell>
          <cell r="BQ674" t="str">
            <v>050050562163</v>
          </cell>
          <cell r="BR674" t="str">
            <v>Active</v>
          </cell>
          <cell r="BS674" t="str">
            <v>Female</v>
          </cell>
          <cell r="BT674" t="str">
            <v/>
          </cell>
          <cell r="BU674">
            <v>0</v>
          </cell>
          <cell r="BV674">
            <v>0</v>
          </cell>
          <cell r="BW674">
            <v>100000</v>
          </cell>
        </row>
        <row r="675">
          <cell r="C675" t="str">
            <v>C7259</v>
          </cell>
          <cell r="D675" t="str">
            <v>Nguyễn Thị Hạnh</v>
          </cell>
          <cell r="E675">
            <v>43201</v>
          </cell>
          <cell r="F675" t="str">
            <v>P7 - Cleaning</v>
          </cell>
          <cell r="G675" t="str">
            <v>FACTORY O</v>
          </cell>
          <cell r="H675" t="str">
            <v>Office cleaner</v>
          </cell>
          <cell r="I675" t="str">
            <v/>
          </cell>
          <cell r="J675" t="str">
            <v/>
          </cell>
          <cell r="K675">
            <v>5931000</v>
          </cell>
          <cell r="L675">
            <v>1300000</v>
          </cell>
          <cell r="M675">
            <v>0</v>
          </cell>
          <cell r="N675">
            <v>0</v>
          </cell>
          <cell r="O675">
            <v>7231000</v>
          </cell>
          <cell r="P675">
            <v>23.4</v>
          </cell>
          <cell r="Q675">
            <v>6507900</v>
          </cell>
          <cell r="R675">
            <v>2</v>
          </cell>
          <cell r="S675">
            <v>556231</v>
          </cell>
          <cell r="T675">
            <v>0.60000000000000142</v>
          </cell>
          <cell r="U675">
            <v>166869</v>
          </cell>
          <cell r="V675">
            <v>278115.38461538462</v>
          </cell>
          <cell r="W675">
            <v>0</v>
          </cell>
          <cell r="X675">
            <v>0</v>
          </cell>
          <cell r="Y675">
            <v>7064131</v>
          </cell>
          <cell r="Z675">
            <v>0</v>
          </cell>
          <cell r="AA675">
            <v>0</v>
          </cell>
          <cell r="AB675">
            <v>200000</v>
          </cell>
          <cell r="AC675">
            <v>0</v>
          </cell>
          <cell r="AD675">
            <v>200000</v>
          </cell>
          <cell r="AE675">
            <v>0</v>
          </cell>
          <cell r="AF675">
            <v>0</v>
          </cell>
          <cell r="AG675">
            <v>400000</v>
          </cell>
          <cell r="AH675">
            <v>0</v>
          </cell>
          <cell r="AI675">
            <v>0</v>
          </cell>
          <cell r="AJ675">
            <v>0</v>
          </cell>
          <cell r="AK675">
            <v>7231000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52146.634615384617</v>
          </cell>
          <cell r="AQ675">
            <v>7716277.634615385</v>
          </cell>
          <cell r="AR675">
            <v>22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1147226</v>
          </cell>
          <cell r="AY675">
            <v>8863503.634615384</v>
          </cell>
          <cell r="AZ675">
            <v>759255</v>
          </cell>
          <cell r="BA675">
            <v>44100</v>
          </cell>
          <cell r="BB675">
            <v>0</v>
          </cell>
          <cell r="BC675">
            <v>0</v>
          </cell>
          <cell r="BD675">
            <v>0</v>
          </cell>
          <cell r="BK675">
            <v>8060149</v>
          </cell>
          <cell r="BN675">
            <v>0</v>
          </cell>
          <cell r="BO675">
            <v>8581094.942307692</v>
          </cell>
          <cell r="BP675">
            <v>-3178160.057692308</v>
          </cell>
          <cell r="BQ675" t="str">
            <v>050040795364</v>
          </cell>
          <cell r="BR675" t="str">
            <v>Active</v>
          </cell>
          <cell r="BS675" t="str">
            <v>Female</v>
          </cell>
          <cell r="BT675" t="str">
            <v/>
          </cell>
          <cell r="BU675">
            <v>0</v>
          </cell>
          <cell r="BV675">
            <v>0</v>
          </cell>
          <cell r="BW675">
            <v>100000</v>
          </cell>
        </row>
        <row r="676">
          <cell r="C676" t="str">
            <v>C15923</v>
          </cell>
          <cell r="D676" t="str">
            <v>Lưu Thị Mỹ Dung</v>
          </cell>
          <cell r="E676">
            <v>45423</v>
          </cell>
          <cell r="F676" t="str">
            <v>P7 - Development</v>
          </cell>
          <cell r="G676" t="str">
            <v>FACTORY O</v>
          </cell>
          <cell r="H676" t="str">
            <v>Development worker</v>
          </cell>
          <cell r="I676" t="str">
            <v/>
          </cell>
          <cell r="J676" t="str">
            <v/>
          </cell>
          <cell r="K676">
            <v>5274000</v>
          </cell>
          <cell r="L676">
            <v>200000</v>
          </cell>
          <cell r="M676">
            <v>0</v>
          </cell>
          <cell r="N676">
            <v>0</v>
          </cell>
          <cell r="O676">
            <v>5474000</v>
          </cell>
          <cell r="P676">
            <v>24</v>
          </cell>
          <cell r="Q676">
            <v>5052923</v>
          </cell>
          <cell r="R676">
            <v>2</v>
          </cell>
          <cell r="S676">
            <v>421077</v>
          </cell>
          <cell r="T676">
            <v>0</v>
          </cell>
          <cell r="U676">
            <v>0</v>
          </cell>
          <cell r="V676">
            <v>210538.45833333334</v>
          </cell>
          <cell r="W676">
            <v>0</v>
          </cell>
          <cell r="X676">
            <v>0</v>
          </cell>
          <cell r="Y676">
            <v>5474000</v>
          </cell>
          <cell r="Z676">
            <v>0</v>
          </cell>
          <cell r="AA676">
            <v>0</v>
          </cell>
          <cell r="AB676">
            <v>200000</v>
          </cell>
          <cell r="AC676">
            <v>0</v>
          </cell>
          <cell r="AD676">
            <v>200000</v>
          </cell>
          <cell r="AE676">
            <v>500000</v>
          </cell>
          <cell r="AF676">
            <v>0</v>
          </cell>
          <cell r="AG676">
            <v>400000</v>
          </cell>
          <cell r="AH676">
            <v>0</v>
          </cell>
          <cell r="AI676">
            <v>0</v>
          </cell>
          <cell r="AJ676">
            <v>0</v>
          </cell>
          <cell r="AK676">
            <v>5474000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39475.9609375</v>
          </cell>
          <cell r="AQ676">
            <v>6613475.9609375</v>
          </cell>
          <cell r="AR676">
            <v>28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1105327</v>
          </cell>
          <cell r="AY676">
            <v>7718802.9609375</v>
          </cell>
          <cell r="AZ676">
            <v>574770</v>
          </cell>
          <cell r="BA676">
            <v>44100</v>
          </cell>
          <cell r="BB676">
            <v>0</v>
          </cell>
          <cell r="BC676">
            <v>0</v>
          </cell>
          <cell r="BD676">
            <v>0</v>
          </cell>
          <cell r="BK676">
            <v>7099933</v>
          </cell>
          <cell r="BN676">
            <v>2</v>
          </cell>
          <cell r="BO676">
            <v>7450360.565104167</v>
          </cell>
          <cell r="BP676">
            <v>-12924409.434895832</v>
          </cell>
          <cell r="BQ676" t="str">
            <v>050153731354</v>
          </cell>
          <cell r="BR676" t="str">
            <v>Active</v>
          </cell>
          <cell r="BS676" t="str">
            <v>Female</v>
          </cell>
          <cell r="BT676" t="str">
            <v/>
          </cell>
          <cell r="BU676">
            <v>0</v>
          </cell>
          <cell r="BV676">
            <v>0</v>
          </cell>
          <cell r="BW676">
            <v>100000</v>
          </cell>
        </row>
        <row r="677">
          <cell r="C677" t="str">
            <v>C2666</v>
          </cell>
          <cell r="D677" t="str">
            <v>Đỗ Thị Trinh</v>
          </cell>
          <cell r="E677">
            <v>40301</v>
          </cell>
          <cell r="F677" t="str">
            <v>P7 - Development</v>
          </cell>
          <cell r="G677" t="str">
            <v>FACTORY O</v>
          </cell>
          <cell r="H677" t="str">
            <v>Development worker</v>
          </cell>
          <cell r="I677" t="str">
            <v/>
          </cell>
          <cell r="J677" t="str">
            <v/>
          </cell>
          <cell r="K677">
            <v>5931000</v>
          </cell>
          <cell r="L677">
            <v>1400000</v>
          </cell>
          <cell r="M677">
            <v>0</v>
          </cell>
          <cell r="N677">
            <v>1200000</v>
          </cell>
          <cell r="O677">
            <v>8531000</v>
          </cell>
          <cell r="P677">
            <v>23</v>
          </cell>
          <cell r="Q677">
            <v>7546654</v>
          </cell>
          <cell r="R677">
            <v>3</v>
          </cell>
          <cell r="S677">
            <v>984346</v>
          </cell>
          <cell r="T677">
            <v>0</v>
          </cell>
          <cell r="U677">
            <v>0</v>
          </cell>
          <cell r="V677">
            <v>328115.39130434784</v>
          </cell>
          <cell r="W677">
            <v>0</v>
          </cell>
          <cell r="X677">
            <v>0</v>
          </cell>
          <cell r="Y677">
            <v>8531000</v>
          </cell>
          <cell r="Z677">
            <v>0</v>
          </cell>
          <cell r="AA677">
            <v>0</v>
          </cell>
          <cell r="AB677">
            <v>200000</v>
          </cell>
          <cell r="AC677">
            <v>0</v>
          </cell>
          <cell r="AD677">
            <v>200000</v>
          </cell>
          <cell r="AE677">
            <v>500000</v>
          </cell>
          <cell r="AF677">
            <v>0</v>
          </cell>
          <cell r="AG677">
            <v>400000</v>
          </cell>
          <cell r="AH677">
            <v>0</v>
          </cell>
          <cell r="AI677">
            <v>0</v>
          </cell>
          <cell r="AJ677">
            <v>0</v>
          </cell>
          <cell r="AK677">
            <v>8531000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61521.635869565216</v>
          </cell>
          <cell r="AQ677">
            <v>9692521.6358695645</v>
          </cell>
          <cell r="AR677">
            <v>28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1722606</v>
          </cell>
          <cell r="AY677">
            <v>11415127.635869564</v>
          </cell>
          <cell r="AZ677">
            <v>895755</v>
          </cell>
          <cell r="BA677">
            <v>44100</v>
          </cell>
          <cell r="BB677">
            <v>0</v>
          </cell>
          <cell r="BC677">
            <v>0</v>
          </cell>
          <cell r="BD677">
            <v>0</v>
          </cell>
          <cell r="BK677">
            <v>10475273</v>
          </cell>
          <cell r="BN677">
            <v>2</v>
          </cell>
          <cell r="BO677">
            <v>10940925.505434781</v>
          </cell>
          <cell r="BP677">
            <v>-9754829.4945652187</v>
          </cell>
          <cell r="BQ677" t="str">
            <v>050040851671</v>
          </cell>
          <cell r="BR677" t="str">
            <v>Active</v>
          </cell>
          <cell r="BS677" t="str">
            <v>Female</v>
          </cell>
          <cell r="BT677" t="str">
            <v/>
          </cell>
          <cell r="BU677">
            <v>0</v>
          </cell>
          <cell r="BV677">
            <v>0</v>
          </cell>
          <cell r="BW677">
            <v>100000</v>
          </cell>
        </row>
        <row r="678">
          <cell r="C678" t="str">
            <v>C2867</v>
          </cell>
          <cell r="D678" t="str">
            <v>Nguyễn Thị Ngọc Loan</v>
          </cell>
          <cell r="E678">
            <v>40339</v>
          </cell>
          <cell r="F678" t="str">
            <v>P7 - Development</v>
          </cell>
          <cell r="G678" t="str">
            <v>FACTORY O</v>
          </cell>
          <cell r="H678" t="str">
            <v>Development worker</v>
          </cell>
          <cell r="I678" t="str">
            <v/>
          </cell>
          <cell r="J678" t="str">
            <v/>
          </cell>
          <cell r="K678">
            <v>5931000</v>
          </cell>
          <cell r="L678">
            <v>1400000</v>
          </cell>
          <cell r="M678">
            <v>0</v>
          </cell>
          <cell r="N678">
            <v>0</v>
          </cell>
          <cell r="O678">
            <v>7331000</v>
          </cell>
          <cell r="P678">
            <v>24</v>
          </cell>
          <cell r="Q678">
            <v>6767077</v>
          </cell>
          <cell r="R678">
            <v>2</v>
          </cell>
          <cell r="S678">
            <v>563923</v>
          </cell>
          <cell r="T678">
            <v>0</v>
          </cell>
          <cell r="U678">
            <v>0</v>
          </cell>
          <cell r="V678">
            <v>281961.54166666669</v>
          </cell>
          <cell r="W678">
            <v>0</v>
          </cell>
          <cell r="X678">
            <v>0</v>
          </cell>
          <cell r="Y678">
            <v>7331000</v>
          </cell>
          <cell r="Z678">
            <v>0</v>
          </cell>
          <cell r="AA678">
            <v>0</v>
          </cell>
          <cell r="AB678">
            <v>200000</v>
          </cell>
          <cell r="AC678">
            <v>0</v>
          </cell>
          <cell r="AD678">
            <v>200000</v>
          </cell>
          <cell r="AE678">
            <v>500000</v>
          </cell>
          <cell r="AF678">
            <v>0</v>
          </cell>
          <cell r="AG678">
            <v>400000</v>
          </cell>
          <cell r="AH678">
            <v>0</v>
          </cell>
          <cell r="AI678">
            <v>0</v>
          </cell>
          <cell r="AJ678">
            <v>0</v>
          </cell>
          <cell r="AK678">
            <v>7331000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52867.7890625</v>
          </cell>
          <cell r="AQ678">
            <v>8483867.7890625</v>
          </cell>
          <cell r="AR678">
            <v>28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1480298</v>
          </cell>
          <cell r="AY678">
            <v>9964165.7890625</v>
          </cell>
          <cell r="AZ678">
            <v>769755</v>
          </cell>
          <cell r="BA678">
            <v>44100</v>
          </cell>
          <cell r="BB678">
            <v>0</v>
          </cell>
          <cell r="BC678">
            <v>0</v>
          </cell>
          <cell r="BD678">
            <v>0</v>
          </cell>
          <cell r="BK678">
            <v>9150311</v>
          </cell>
          <cell r="BN678">
            <v>1</v>
          </cell>
          <cell r="BO678">
            <v>9570733.184895834</v>
          </cell>
          <cell r="BP678">
            <v>-6599021.815104166</v>
          </cell>
          <cell r="BQ678" t="str">
            <v>050040875155</v>
          </cell>
          <cell r="BR678" t="str">
            <v>Active</v>
          </cell>
          <cell r="BS678" t="str">
            <v>Female</v>
          </cell>
          <cell r="BT678" t="str">
            <v/>
          </cell>
          <cell r="BU678">
            <v>0</v>
          </cell>
          <cell r="BV678">
            <v>0</v>
          </cell>
          <cell r="BW678">
            <v>100000</v>
          </cell>
        </row>
        <row r="679">
          <cell r="C679" t="str">
            <v>C5397</v>
          </cell>
          <cell r="D679" t="str">
            <v>Kiều Thị Phượng</v>
          </cell>
          <cell r="E679">
            <v>41326</v>
          </cell>
          <cell r="F679" t="str">
            <v>P7 - Development</v>
          </cell>
          <cell r="G679" t="str">
            <v>FACTORY O</v>
          </cell>
          <cell r="H679" t="str">
            <v xml:space="preserve">Development technician  </v>
          </cell>
          <cell r="I679" t="str">
            <v/>
          </cell>
          <cell r="J679" t="str">
            <v/>
          </cell>
          <cell r="K679">
            <v>5931000</v>
          </cell>
          <cell r="L679">
            <v>3000000</v>
          </cell>
          <cell r="M679">
            <v>0</v>
          </cell>
          <cell r="N679">
            <v>500000</v>
          </cell>
          <cell r="O679">
            <v>9431000</v>
          </cell>
          <cell r="P679">
            <v>23</v>
          </cell>
          <cell r="Q679">
            <v>8342808</v>
          </cell>
          <cell r="R679">
            <v>3</v>
          </cell>
          <cell r="S679">
            <v>1088192</v>
          </cell>
          <cell r="T679">
            <v>0</v>
          </cell>
          <cell r="U679">
            <v>0</v>
          </cell>
          <cell r="V679">
            <v>362730.78260869568</v>
          </cell>
          <cell r="W679">
            <v>0</v>
          </cell>
          <cell r="X679">
            <v>0</v>
          </cell>
          <cell r="Y679">
            <v>9431000</v>
          </cell>
          <cell r="Z679">
            <v>0</v>
          </cell>
          <cell r="AA679">
            <v>0</v>
          </cell>
          <cell r="AB679">
            <v>200000</v>
          </cell>
          <cell r="AC679">
            <v>0</v>
          </cell>
          <cell r="AD679">
            <v>200000</v>
          </cell>
          <cell r="AE679">
            <v>500000</v>
          </cell>
          <cell r="AF679">
            <v>0</v>
          </cell>
          <cell r="AG679">
            <v>400000</v>
          </cell>
          <cell r="AH679">
            <v>0</v>
          </cell>
          <cell r="AI679">
            <v>0</v>
          </cell>
          <cell r="AJ679">
            <v>0</v>
          </cell>
          <cell r="AK679">
            <v>9264333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68012.021739130432</v>
          </cell>
          <cell r="AQ679">
            <v>10599012.021739131</v>
          </cell>
          <cell r="AR679">
            <v>28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1904337</v>
          </cell>
          <cell r="AY679">
            <v>12503349.021739131</v>
          </cell>
          <cell r="AZ679">
            <v>990255</v>
          </cell>
          <cell r="BA679">
            <v>44100</v>
          </cell>
          <cell r="BB679">
            <v>0</v>
          </cell>
          <cell r="BC679">
            <v>0</v>
          </cell>
          <cell r="BD679">
            <v>0</v>
          </cell>
          <cell r="BK679">
            <v>11468994</v>
          </cell>
          <cell r="BN679">
            <v>1</v>
          </cell>
          <cell r="BO679">
            <v>11968569.760869566</v>
          </cell>
          <cell r="BP679">
            <v>-4421685.2391304336</v>
          </cell>
          <cell r="BQ679" t="str">
            <v>050040876356</v>
          </cell>
          <cell r="BR679" t="str">
            <v>Active</v>
          </cell>
          <cell r="BS679" t="str">
            <v>Female</v>
          </cell>
          <cell r="BT679" t="str">
            <v/>
          </cell>
          <cell r="BU679">
            <v>0</v>
          </cell>
          <cell r="BV679">
            <v>0</v>
          </cell>
          <cell r="BW679">
            <v>100000</v>
          </cell>
        </row>
        <row r="680">
          <cell r="C680" t="str">
            <v>C6390</v>
          </cell>
          <cell r="D680" t="str">
            <v>Bùi Khắc Thọ</v>
          </cell>
          <cell r="E680">
            <v>42430</v>
          </cell>
          <cell r="F680" t="str">
            <v>P7 - Development</v>
          </cell>
          <cell r="G680" t="str">
            <v>FACTORY O</v>
          </cell>
          <cell r="H680" t="str">
            <v>Development leader</v>
          </cell>
          <cell r="I680" t="str">
            <v/>
          </cell>
          <cell r="J680" t="str">
            <v/>
          </cell>
          <cell r="K680">
            <v>8844000</v>
          </cell>
          <cell r="L680">
            <v>9356000</v>
          </cell>
          <cell r="M680">
            <v>0</v>
          </cell>
          <cell r="N680">
            <v>0</v>
          </cell>
          <cell r="O680">
            <v>18200000</v>
          </cell>
          <cell r="P680">
            <v>23.6</v>
          </cell>
          <cell r="Q680">
            <v>16520000</v>
          </cell>
          <cell r="R680">
            <v>2</v>
          </cell>
          <cell r="S680">
            <v>1400000</v>
          </cell>
          <cell r="T680">
            <v>0.39999999999999858</v>
          </cell>
          <cell r="U680">
            <v>280000</v>
          </cell>
          <cell r="V680">
            <v>700000</v>
          </cell>
          <cell r="W680">
            <v>0</v>
          </cell>
          <cell r="X680">
            <v>0</v>
          </cell>
          <cell r="Y680">
            <v>17920000</v>
          </cell>
          <cell r="Z680">
            <v>492308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0</v>
          </cell>
          <cell r="AK680">
            <v>17700000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18412308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18412308</v>
          </cell>
          <cell r="AZ680">
            <v>1911000</v>
          </cell>
          <cell r="BA680">
            <v>44100</v>
          </cell>
          <cell r="BB680">
            <v>0</v>
          </cell>
          <cell r="BC680">
            <v>0</v>
          </cell>
          <cell r="BD680">
            <v>0</v>
          </cell>
          <cell r="BK680">
            <v>16457208</v>
          </cell>
          <cell r="BN680">
            <v>3</v>
          </cell>
          <cell r="BO680">
            <v>18020000</v>
          </cell>
          <cell r="BP680">
            <v>-8091000</v>
          </cell>
          <cell r="BQ680" t="str">
            <v>050068550901</v>
          </cell>
          <cell r="BR680" t="str">
            <v>Active</v>
          </cell>
          <cell r="BS680" t="str">
            <v>Male</v>
          </cell>
          <cell r="BT680" t="str">
            <v/>
          </cell>
          <cell r="BU680">
            <v>0</v>
          </cell>
          <cell r="BV680">
            <v>0</v>
          </cell>
          <cell r="BW680">
            <v>100000</v>
          </cell>
        </row>
        <row r="681">
          <cell r="C681" t="str">
            <v>C9431</v>
          </cell>
          <cell r="D681" t="str">
            <v>Lê Ngọc Đức</v>
          </cell>
          <cell r="E681">
            <v>42583</v>
          </cell>
          <cell r="F681" t="str">
            <v>P7 - Development</v>
          </cell>
          <cell r="G681" t="str">
            <v>FACTORY O</v>
          </cell>
          <cell r="H681" t="str">
            <v xml:space="preserve">Development technician  </v>
          </cell>
          <cell r="I681" t="str">
            <v/>
          </cell>
          <cell r="J681" t="str">
            <v/>
          </cell>
          <cell r="K681">
            <v>6560000</v>
          </cell>
          <cell r="L681">
            <v>2000000</v>
          </cell>
          <cell r="M681">
            <v>0</v>
          </cell>
          <cell r="N681">
            <v>500000</v>
          </cell>
          <cell r="O681">
            <v>9060000</v>
          </cell>
          <cell r="P681">
            <v>24</v>
          </cell>
          <cell r="Q681">
            <v>8363077</v>
          </cell>
          <cell r="R681">
            <v>2</v>
          </cell>
          <cell r="S681">
            <v>696923</v>
          </cell>
          <cell r="T681">
            <v>0</v>
          </cell>
          <cell r="U681">
            <v>0</v>
          </cell>
          <cell r="V681">
            <v>348461.54166666669</v>
          </cell>
          <cell r="W681">
            <v>0</v>
          </cell>
          <cell r="X681">
            <v>0</v>
          </cell>
          <cell r="Y681">
            <v>9060000</v>
          </cell>
          <cell r="Z681">
            <v>400000</v>
          </cell>
          <cell r="AA681">
            <v>0</v>
          </cell>
          <cell r="AB681">
            <v>200000</v>
          </cell>
          <cell r="AC681">
            <v>0</v>
          </cell>
          <cell r="AD681">
            <v>200000</v>
          </cell>
          <cell r="AE681">
            <v>500000</v>
          </cell>
          <cell r="AF681">
            <v>0</v>
          </cell>
          <cell r="AG681">
            <v>400000</v>
          </cell>
          <cell r="AH681">
            <v>0</v>
          </cell>
          <cell r="AI681">
            <v>0</v>
          </cell>
          <cell r="AJ681">
            <v>0</v>
          </cell>
          <cell r="AK681">
            <v>8560000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  <cell r="AQ681">
            <v>10560000</v>
          </cell>
          <cell r="AR681">
            <v>24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1568077</v>
          </cell>
          <cell r="AY681">
            <v>12128077</v>
          </cell>
          <cell r="AZ681">
            <v>951300</v>
          </cell>
          <cell r="BA681">
            <v>44100</v>
          </cell>
          <cell r="BB681">
            <v>0</v>
          </cell>
          <cell r="BC681">
            <v>0</v>
          </cell>
          <cell r="BD681">
            <v>0</v>
          </cell>
          <cell r="BK681">
            <v>11132677</v>
          </cell>
          <cell r="BN681">
            <v>0</v>
          </cell>
          <cell r="BO681">
            <v>11305384.625</v>
          </cell>
          <cell r="BP681">
            <v>-645915.375</v>
          </cell>
          <cell r="BQ681" t="str">
            <v>050061804851</v>
          </cell>
          <cell r="BR681" t="str">
            <v>Active</v>
          </cell>
          <cell r="BS681" t="str">
            <v>Male</v>
          </cell>
          <cell r="BT681" t="str">
            <v/>
          </cell>
          <cell r="BU681">
            <v>0</v>
          </cell>
          <cell r="BV681">
            <v>0</v>
          </cell>
          <cell r="BW681">
            <v>100000</v>
          </cell>
        </row>
        <row r="682">
          <cell r="C682" t="str">
            <v>C12764</v>
          </cell>
          <cell r="D682" t="str">
            <v>Lê Thành Lộc</v>
          </cell>
          <cell r="E682">
            <v>44067</v>
          </cell>
          <cell r="F682" t="str">
            <v>P7 - ERP</v>
          </cell>
          <cell r="G682" t="str">
            <v>FACTORY O</v>
          </cell>
          <cell r="H682" t="str">
            <v>ERP Leader</v>
          </cell>
          <cell r="I682" t="str">
            <v/>
          </cell>
          <cell r="J682" t="str">
            <v/>
          </cell>
          <cell r="K682">
            <v>10800000</v>
          </cell>
          <cell r="L682">
            <v>6000000</v>
          </cell>
          <cell r="M682">
            <v>0</v>
          </cell>
          <cell r="N682">
            <v>0</v>
          </cell>
          <cell r="O682">
            <v>16800000</v>
          </cell>
          <cell r="P682">
            <v>24</v>
          </cell>
          <cell r="Q682">
            <v>15507692</v>
          </cell>
          <cell r="R682">
            <v>2</v>
          </cell>
          <cell r="S682">
            <v>1292308</v>
          </cell>
          <cell r="T682">
            <v>0</v>
          </cell>
          <cell r="U682">
            <v>0</v>
          </cell>
          <cell r="V682">
            <v>646153.83333333337</v>
          </cell>
          <cell r="W682">
            <v>0</v>
          </cell>
          <cell r="X682">
            <v>0</v>
          </cell>
          <cell r="Y682">
            <v>16800000</v>
          </cell>
          <cell r="Z682">
            <v>500000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15800000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17300000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17300000</v>
          </cell>
          <cell r="AZ682">
            <v>1764000</v>
          </cell>
          <cell r="BA682">
            <v>44100</v>
          </cell>
          <cell r="BB682">
            <v>0</v>
          </cell>
          <cell r="BC682">
            <v>0</v>
          </cell>
          <cell r="BD682">
            <v>0</v>
          </cell>
          <cell r="BK682">
            <v>15491900</v>
          </cell>
          <cell r="BN682">
            <v>1</v>
          </cell>
          <cell r="BO682">
            <v>16900000</v>
          </cell>
          <cell r="BP682">
            <v>-264000</v>
          </cell>
          <cell r="BQ682" t="str">
            <v>050121174313</v>
          </cell>
          <cell r="BR682" t="str">
            <v>Active</v>
          </cell>
          <cell r="BS682" t="str">
            <v>Male</v>
          </cell>
          <cell r="BT682" t="str">
            <v/>
          </cell>
          <cell r="BU682">
            <v>0</v>
          </cell>
          <cell r="BV682">
            <v>0</v>
          </cell>
          <cell r="BW682">
            <v>100000</v>
          </cell>
        </row>
        <row r="683">
          <cell r="C683" t="str">
            <v>C14573</v>
          </cell>
          <cell r="D683" t="str">
            <v>Lê Thị Hồng Bước</v>
          </cell>
          <cell r="E683">
            <v>44613</v>
          </cell>
          <cell r="F683" t="str">
            <v>P7 - ERP</v>
          </cell>
          <cell r="G683" t="str">
            <v>FACTORY O</v>
          </cell>
          <cell r="H683" t="str">
            <v>ERP Staff</v>
          </cell>
          <cell r="I683" t="str">
            <v/>
          </cell>
          <cell r="J683" t="str">
            <v/>
          </cell>
          <cell r="K683">
            <v>6500000</v>
          </cell>
          <cell r="L683">
            <v>2000000</v>
          </cell>
          <cell r="M683">
            <v>0</v>
          </cell>
          <cell r="N683">
            <v>0</v>
          </cell>
          <cell r="O683">
            <v>8500000</v>
          </cell>
          <cell r="P683">
            <v>23</v>
          </cell>
          <cell r="Q683">
            <v>7519231</v>
          </cell>
          <cell r="R683">
            <v>2</v>
          </cell>
          <cell r="S683">
            <v>653846</v>
          </cell>
          <cell r="T683">
            <v>1</v>
          </cell>
          <cell r="U683">
            <v>326923</v>
          </cell>
          <cell r="V683">
            <v>326923.08695652173</v>
          </cell>
          <cell r="W683">
            <v>0</v>
          </cell>
          <cell r="X683">
            <v>0</v>
          </cell>
          <cell r="Y683">
            <v>8173077</v>
          </cell>
          <cell r="Z683">
            <v>480769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8266667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61298.078804347824</v>
          </cell>
          <cell r="AQ683">
            <v>8715144.0788043477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8715144.0788043477</v>
          </cell>
          <cell r="AZ683">
            <v>892500</v>
          </cell>
          <cell r="BA683">
            <v>44100</v>
          </cell>
          <cell r="BB683">
            <v>0</v>
          </cell>
          <cell r="BC683">
            <v>0</v>
          </cell>
          <cell r="BD683">
            <v>0</v>
          </cell>
          <cell r="BK683">
            <v>7778544</v>
          </cell>
          <cell r="BN683">
            <v>0</v>
          </cell>
          <cell r="BO683">
            <v>8334375.0788043477</v>
          </cell>
          <cell r="BP683">
            <v>-3558124.9211956523</v>
          </cell>
          <cell r="BQ683" t="str">
            <v>060260778504</v>
          </cell>
          <cell r="BR683" t="str">
            <v>Active</v>
          </cell>
          <cell r="BS683" t="str">
            <v>Female</v>
          </cell>
          <cell r="BT683" t="str">
            <v/>
          </cell>
          <cell r="BU683">
            <v>0</v>
          </cell>
          <cell r="BV683">
            <v>0</v>
          </cell>
          <cell r="BW683">
            <v>100000</v>
          </cell>
        </row>
        <row r="684">
          <cell r="C684" t="str">
            <v>C15903</v>
          </cell>
          <cell r="D684" t="str">
            <v>Ngô Thị Thanh Nguyên</v>
          </cell>
          <cell r="E684">
            <v>45418</v>
          </cell>
          <cell r="F684" t="str">
            <v>P7 - ERP</v>
          </cell>
          <cell r="G684" t="str">
            <v>FACTORY O</v>
          </cell>
          <cell r="H684" t="str">
            <v>ERP Staff</v>
          </cell>
          <cell r="I684" t="str">
            <v/>
          </cell>
          <cell r="J684" t="str">
            <v/>
          </cell>
          <cell r="K684">
            <v>6000000</v>
          </cell>
          <cell r="L684">
            <v>2000000</v>
          </cell>
          <cell r="M684">
            <v>0</v>
          </cell>
          <cell r="N684">
            <v>0</v>
          </cell>
          <cell r="O684">
            <v>8000000</v>
          </cell>
          <cell r="P684">
            <v>23.8</v>
          </cell>
          <cell r="Q684">
            <v>7323077</v>
          </cell>
          <cell r="R684">
            <v>2</v>
          </cell>
          <cell r="S684">
            <v>615385</v>
          </cell>
          <cell r="T684">
            <v>0.19999999999999929</v>
          </cell>
          <cell r="U684">
            <v>61538</v>
          </cell>
          <cell r="V684">
            <v>307692.31092436973</v>
          </cell>
          <cell r="W684">
            <v>0</v>
          </cell>
          <cell r="X684">
            <v>0</v>
          </cell>
          <cell r="Y684">
            <v>7938462</v>
          </cell>
          <cell r="Z684">
            <v>496154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7833333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57692.308298319324</v>
          </cell>
          <cell r="AQ684">
            <v>8492308.3082983196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8492308.3082983196</v>
          </cell>
          <cell r="AZ684">
            <v>840000</v>
          </cell>
          <cell r="BA684">
            <v>44100</v>
          </cell>
          <cell r="BB684">
            <v>0</v>
          </cell>
          <cell r="BC684">
            <v>0</v>
          </cell>
          <cell r="BD684">
            <v>0</v>
          </cell>
          <cell r="BK684">
            <v>7608208</v>
          </cell>
          <cell r="BN684">
            <v>0</v>
          </cell>
          <cell r="BO684">
            <v>8096154.3082983196</v>
          </cell>
          <cell r="BP684">
            <v>-3743845.6917016804</v>
          </cell>
          <cell r="BQ684" t="str">
            <v>050146573212</v>
          </cell>
          <cell r="BR684" t="str">
            <v>Active</v>
          </cell>
          <cell r="BS684" t="str">
            <v>Female</v>
          </cell>
          <cell r="BT684" t="str">
            <v/>
          </cell>
          <cell r="BU684">
            <v>0</v>
          </cell>
          <cell r="BV684">
            <v>0</v>
          </cell>
          <cell r="BW684">
            <v>100000</v>
          </cell>
        </row>
        <row r="685">
          <cell r="C685" t="str">
            <v>C16577</v>
          </cell>
          <cell r="D685" t="str">
            <v>Bùi Thị Thanh</v>
          </cell>
          <cell r="E685">
            <v>45749</v>
          </cell>
          <cell r="F685" t="str">
            <v>P7 - ERP</v>
          </cell>
          <cell r="G685" t="str">
            <v>FACTORY O</v>
          </cell>
          <cell r="H685" t="str">
            <v>ERP Staff</v>
          </cell>
          <cell r="I685" t="str">
            <v/>
          </cell>
          <cell r="J685" t="str">
            <v/>
          </cell>
          <cell r="K685">
            <v>6500000</v>
          </cell>
          <cell r="L685">
            <v>2000000</v>
          </cell>
          <cell r="M685">
            <v>0</v>
          </cell>
          <cell r="N685">
            <v>0</v>
          </cell>
          <cell r="O685">
            <v>8500000</v>
          </cell>
          <cell r="P685">
            <v>21.1</v>
          </cell>
          <cell r="Q685">
            <v>6898077</v>
          </cell>
          <cell r="R685">
            <v>2</v>
          </cell>
          <cell r="S685">
            <v>653846</v>
          </cell>
          <cell r="T685">
            <v>2.8999999999999986</v>
          </cell>
          <cell r="U685">
            <v>948077</v>
          </cell>
          <cell r="V685">
            <v>326923.08056872035</v>
          </cell>
          <cell r="W685">
            <v>0</v>
          </cell>
          <cell r="X685">
            <v>0</v>
          </cell>
          <cell r="Y685">
            <v>7551923</v>
          </cell>
          <cell r="Z685">
            <v>444231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8500000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61298.077606635066</v>
          </cell>
          <cell r="AQ685">
            <v>8057452.0776066352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8057452.0776066352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K685">
            <v>8057452</v>
          </cell>
          <cell r="BN685">
            <v>0</v>
          </cell>
          <cell r="BO685">
            <v>7713221.0776066352</v>
          </cell>
          <cell r="BP685">
            <v>-3286778.9223933648</v>
          </cell>
          <cell r="BQ685" t="str">
            <v>050365491057</v>
          </cell>
          <cell r="BR685" t="str">
            <v>Active</v>
          </cell>
          <cell r="BS685" t="str">
            <v>Female</v>
          </cell>
          <cell r="BT685" t="str">
            <v/>
          </cell>
          <cell r="BU685">
            <v>0</v>
          </cell>
          <cell r="BV685">
            <v>0</v>
          </cell>
          <cell r="BW685">
            <v>100000</v>
          </cell>
        </row>
        <row r="686">
          <cell r="C686" t="str">
            <v>C0681</v>
          </cell>
          <cell r="D686" t="str">
            <v>Dương Văn Khánh</v>
          </cell>
          <cell r="E686">
            <v>39687</v>
          </cell>
          <cell r="F686" t="str">
            <v>P7 - FG Warehouse</v>
          </cell>
          <cell r="G686" t="str">
            <v>FACTORY O</v>
          </cell>
          <cell r="H686" t="str">
            <v>Loading vice team leader</v>
          </cell>
          <cell r="I686" t="str">
            <v/>
          </cell>
          <cell r="J686" t="str">
            <v/>
          </cell>
          <cell r="K686">
            <v>5931000</v>
          </cell>
          <cell r="L686">
            <v>4500000</v>
          </cell>
          <cell r="M686">
            <v>0</v>
          </cell>
          <cell r="N686">
            <v>500000</v>
          </cell>
          <cell r="O686">
            <v>10931000</v>
          </cell>
          <cell r="P686">
            <v>24</v>
          </cell>
          <cell r="Q686">
            <v>10090154</v>
          </cell>
          <cell r="R686">
            <v>2</v>
          </cell>
          <cell r="S686">
            <v>840846</v>
          </cell>
          <cell r="T686">
            <v>0</v>
          </cell>
          <cell r="U686">
            <v>0</v>
          </cell>
          <cell r="V686">
            <v>420423.08333333331</v>
          </cell>
          <cell r="W686">
            <v>0</v>
          </cell>
          <cell r="X686">
            <v>0</v>
          </cell>
          <cell r="Y686">
            <v>10931000</v>
          </cell>
          <cell r="Z686">
            <v>0</v>
          </cell>
          <cell r="AA686">
            <v>0</v>
          </cell>
          <cell r="AB686">
            <v>200000</v>
          </cell>
          <cell r="AC686">
            <v>0</v>
          </cell>
          <cell r="AD686">
            <v>200000</v>
          </cell>
          <cell r="AE686">
            <v>500000</v>
          </cell>
          <cell r="AF686">
            <v>0</v>
          </cell>
          <cell r="AG686">
            <v>400000</v>
          </cell>
          <cell r="AH686">
            <v>0</v>
          </cell>
          <cell r="AI686">
            <v>0</v>
          </cell>
          <cell r="AJ686">
            <v>0</v>
          </cell>
          <cell r="AK686">
            <v>10764333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12031000</v>
          </cell>
          <cell r="AR686">
            <v>11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867123</v>
          </cell>
          <cell r="AY686">
            <v>12898123</v>
          </cell>
          <cell r="AZ686">
            <v>1147755</v>
          </cell>
          <cell r="BA686">
            <v>44100</v>
          </cell>
          <cell r="BB686">
            <v>0</v>
          </cell>
          <cell r="BC686">
            <v>0</v>
          </cell>
          <cell r="BD686">
            <v>0</v>
          </cell>
          <cell r="BK686">
            <v>11706268</v>
          </cell>
          <cell r="BN686">
            <v>1</v>
          </cell>
          <cell r="BO686">
            <v>12709081.739583334</v>
          </cell>
          <cell r="BP686">
            <v>-3838673.260416666</v>
          </cell>
          <cell r="BQ686" t="str">
            <v>050040825166</v>
          </cell>
          <cell r="BR686" t="str">
            <v>Active</v>
          </cell>
          <cell r="BS686" t="str">
            <v>Male</v>
          </cell>
          <cell r="BT686" t="str">
            <v/>
          </cell>
          <cell r="BU686">
            <v>0</v>
          </cell>
          <cell r="BV686">
            <v>0</v>
          </cell>
          <cell r="BW686">
            <v>100000</v>
          </cell>
        </row>
        <row r="687">
          <cell r="C687" t="str">
            <v>C10707</v>
          </cell>
          <cell r="D687" t="str">
            <v>Lê Mạnh Hà</v>
          </cell>
          <cell r="E687">
            <v>43600</v>
          </cell>
          <cell r="F687" t="str">
            <v>P7 - FG Warehouse</v>
          </cell>
          <cell r="G687" t="str">
            <v>FACTORY O</v>
          </cell>
          <cell r="H687" t="str">
            <v>FG Leader</v>
          </cell>
          <cell r="I687" t="str">
            <v/>
          </cell>
          <cell r="J687" t="str">
            <v/>
          </cell>
          <cell r="K687">
            <v>5931000</v>
          </cell>
          <cell r="L687">
            <v>2300000</v>
          </cell>
          <cell r="M687">
            <v>0</v>
          </cell>
          <cell r="N687">
            <v>2790000</v>
          </cell>
          <cell r="O687">
            <v>11021000</v>
          </cell>
          <cell r="P687">
            <v>23</v>
          </cell>
          <cell r="Q687">
            <v>9749346</v>
          </cell>
          <cell r="R687">
            <v>3</v>
          </cell>
          <cell r="S687">
            <v>1271654</v>
          </cell>
          <cell r="T687">
            <v>0</v>
          </cell>
          <cell r="U687">
            <v>0</v>
          </cell>
          <cell r="V687">
            <v>423884.60869565216</v>
          </cell>
          <cell r="W687">
            <v>0</v>
          </cell>
          <cell r="X687">
            <v>0</v>
          </cell>
          <cell r="Y687">
            <v>11021000</v>
          </cell>
          <cell r="Z687">
            <v>0</v>
          </cell>
          <cell r="AA687">
            <v>0</v>
          </cell>
          <cell r="AB687">
            <v>200000</v>
          </cell>
          <cell r="AC687">
            <v>0</v>
          </cell>
          <cell r="AD687">
            <v>200000</v>
          </cell>
          <cell r="AE687">
            <v>500000</v>
          </cell>
          <cell r="AF687">
            <v>0</v>
          </cell>
          <cell r="AG687">
            <v>400000</v>
          </cell>
          <cell r="AH687">
            <v>0</v>
          </cell>
          <cell r="AI687">
            <v>0</v>
          </cell>
          <cell r="AJ687">
            <v>0</v>
          </cell>
          <cell r="AK687">
            <v>11021000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12121000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12121000</v>
          </cell>
          <cell r="AZ687">
            <v>1157205</v>
          </cell>
          <cell r="BA687">
            <v>44100</v>
          </cell>
          <cell r="BB687">
            <v>3190</v>
          </cell>
          <cell r="BC687">
            <v>0</v>
          </cell>
          <cell r="BD687">
            <v>0</v>
          </cell>
          <cell r="BK687">
            <v>10916505</v>
          </cell>
          <cell r="BN687">
            <v>0</v>
          </cell>
          <cell r="BO687">
            <v>12221000</v>
          </cell>
          <cell r="BP687">
            <v>63795</v>
          </cell>
          <cell r="BQ687" t="str">
            <v>050063604051</v>
          </cell>
          <cell r="BR687" t="str">
            <v>Active</v>
          </cell>
          <cell r="BS687" t="str">
            <v>Male</v>
          </cell>
          <cell r="BT687" t="str">
            <v/>
          </cell>
          <cell r="BU687">
            <v>0</v>
          </cell>
          <cell r="BV687">
            <v>0</v>
          </cell>
          <cell r="BW687">
            <v>100000</v>
          </cell>
        </row>
        <row r="688">
          <cell r="C688" t="str">
            <v>C1079</v>
          </cell>
          <cell r="D688" t="str">
            <v>Đỗ Văn Tuấn</v>
          </cell>
          <cell r="E688">
            <v>39716</v>
          </cell>
          <cell r="F688" t="str">
            <v>P7 - FG Warehouse</v>
          </cell>
          <cell r="G688" t="str">
            <v>FACTORY O</v>
          </cell>
          <cell r="H688" t="str">
            <v>Forklift driver</v>
          </cell>
          <cell r="I688" t="str">
            <v/>
          </cell>
          <cell r="J688" t="str">
            <v/>
          </cell>
          <cell r="K688">
            <v>9340000</v>
          </cell>
          <cell r="L688">
            <v>10600000</v>
          </cell>
          <cell r="M688">
            <v>0</v>
          </cell>
          <cell r="N688">
            <v>0</v>
          </cell>
          <cell r="O688">
            <v>19940000</v>
          </cell>
          <cell r="P688">
            <v>20</v>
          </cell>
          <cell r="Q688">
            <v>15338462</v>
          </cell>
          <cell r="R688">
            <v>2</v>
          </cell>
          <cell r="S688">
            <v>1533846</v>
          </cell>
          <cell r="T688">
            <v>4</v>
          </cell>
          <cell r="U688">
            <v>3067692</v>
          </cell>
          <cell r="V688">
            <v>766923.1</v>
          </cell>
          <cell r="W688">
            <v>0</v>
          </cell>
          <cell r="X688">
            <v>0</v>
          </cell>
          <cell r="Y688">
            <v>16872308</v>
          </cell>
          <cell r="Z688">
            <v>423077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19706667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17295385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17295385</v>
          </cell>
          <cell r="AZ688">
            <v>2093700</v>
          </cell>
          <cell r="BA688">
            <v>44100</v>
          </cell>
          <cell r="BB688">
            <v>0</v>
          </cell>
          <cell r="BC688">
            <v>0</v>
          </cell>
          <cell r="BD688">
            <v>0</v>
          </cell>
          <cell r="BK688">
            <v>15157585</v>
          </cell>
          <cell r="BN688">
            <v>1</v>
          </cell>
          <cell r="BO688">
            <v>16972308</v>
          </cell>
          <cell r="BP688">
            <v>-521392</v>
          </cell>
          <cell r="BQ688" t="str">
            <v>050040818437</v>
          </cell>
          <cell r="BR688" t="str">
            <v>Active</v>
          </cell>
          <cell r="BS688" t="str">
            <v>Male</v>
          </cell>
          <cell r="BT688" t="str">
            <v/>
          </cell>
          <cell r="BU688">
            <v>0</v>
          </cell>
          <cell r="BV688">
            <v>0</v>
          </cell>
          <cell r="BW688">
            <v>100000</v>
          </cell>
        </row>
        <row r="689">
          <cell r="C689" t="str">
            <v>C14375</v>
          </cell>
          <cell r="D689" t="str">
            <v>Nguyễn Hoàng Hùng</v>
          </cell>
          <cell r="E689">
            <v>44371</v>
          </cell>
          <cell r="F689" t="str">
            <v>P7 - FG Warehouse</v>
          </cell>
          <cell r="G689" t="str">
            <v>FACTORY O</v>
          </cell>
          <cell r="H689" t="str">
            <v>Loading worker</v>
          </cell>
          <cell r="I689" t="str">
            <v/>
          </cell>
          <cell r="J689" t="str">
            <v/>
          </cell>
          <cell r="K689">
            <v>5931000</v>
          </cell>
          <cell r="L689">
            <v>2000000</v>
          </cell>
          <cell r="M689">
            <v>0</v>
          </cell>
          <cell r="N689">
            <v>0</v>
          </cell>
          <cell r="O689">
            <v>7931000</v>
          </cell>
          <cell r="P689">
            <v>20</v>
          </cell>
          <cell r="Q689">
            <v>6100769</v>
          </cell>
          <cell r="R689">
            <v>3</v>
          </cell>
          <cell r="S689">
            <v>915115</v>
          </cell>
          <cell r="T689">
            <v>3</v>
          </cell>
          <cell r="U689">
            <v>915115</v>
          </cell>
          <cell r="V689">
            <v>305038.45</v>
          </cell>
          <cell r="W689">
            <v>0</v>
          </cell>
          <cell r="X689">
            <v>0</v>
          </cell>
          <cell r="Y689">
            <v>7015884</v>
          </cell>
          <cell r="Z689">
            <v>0</v>
          </cell>
          <cell r="AA689">
            <v>0</v>
          </cell>
          <cell r="AB689">
            <v>200000</v>
          </cell>
          <cell r="AC689">
            <v>0</v>
          </cell>
          <cell r="AD689">
            <v>200000</v>
          </cell>
          <cell r="AE689">
            <v>0</v>
          </cell>
          <cell r="AF689">
            <v>0</v>
          </cell>
          <cell r="AG689">
            <v>150000</v>
          </cell>
          <cell r="AH689">
            <v>0</v>
          </cell>
          <cell r="AI689">
            <v>0</v>
          </cell>
          <cell r="AJ689">
            <v>0</v>
          </cell>
          <cell r="AK689">
            <v>7931000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7365884</v>
          </cell>
          <cell r="AR689">
            <v>10.5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600544</v>
          </cell>
          <cell r="AY689">
            <v>7966428</v>
          </cell>
          <cell r="AZ689">
            <v>832755</v>
          </cell>
          <cell r="BA689">
            <v>44100</v>
          </cell>
          <cell r="BB689">
            <v>0</v>
          </cell>
          <cell r="BC689">
            <v>0</v>
          </cell>
          <cell r="BD689">
            <v>0</v>
          </cell>
          <cell r="BK689">
            <v>7089573</v>
          </cell>
          <cell r="BN689">
            <v>0</v>
          </cell>
          <cell r="BO689">
            <v>7866246.9656250002</v>
          </cell>
          <cell r="BP689">
            <v>-3966508.0343749998</v>
          </cell>
          <cell r="BQ689" t="str">
            <v>050102541763</v>
          </cell>
          <cell r="BR689" t="str">
            <v>Active</v>
          </cell>
          <cell r="BS689" t="str">
            <v>Male</v>
          </cell>
          <cell r="BT689" t="str">
            <v/>
          </cell>
          <cell r="BU689">
            <v>0</v>
          </cell>
          <cell r="BV689">
            <v>0</v>
          </cell>
          <cell r="BW689">
            <v>100000</v>
          </cell>
        </row>
        <row r="690">
          <cell r="C690" t="str">
            <v>C14654</v>
          </cell>
          <cell r="D690" t="str">
            <v>Hoàng Tùng Lâm</v>
          </cell>
          <cell r="E690">
            <v>44624</v>
          </cell>
          <cell r="F690" t="str">
            <v>P7 - FG Warehouse</v>
          </cell>
          <cell r="G690" t="str">
            <v>FACTORY O</v>
          </cell>
          <cell r="H690" t="str">
            <v>FG Staff</v>
          </cell>
          <cell r="I690" t="str">
            <v/>
          </cell>
          <cell r="J690" t="str">
            <v/>
          </cell>
          <cell r="K690">
            <v>5931000</v>
          </cell>
          <cell r="L690">
            <v>2200000</v>
          </cell>
          <cell r="M690">
            <v>0</v>
          </cell>
          <cell r="N690">
            <v>0</v>
          </cell>
          <cell r="O690">
            <v>8131000</v>
          </cell>
          <cell r="P690">
            <v>23.9</v>
          </cell>
          <cell r="Q690">
            <v>7474265</v>
          </cell>
          <cell r="R690">
            <v>2</v>
          </cell>
          <cell r="S690">
            <v>625462</v>
          </cell>
          <cell r="T690">
            <v>0.10000000000000142</v>
          </cell>
          <cell r="U690">
            <v>31273</v>
          </cell>
          <cell r="V690">
            <v>312730.75313807535</v>
          </cell>
          <cell r="W690">
            <v>0</v>
          </cell>
          <cell r="X690">
            <v>0</v>
          </cell>
          <cell r="Y690">
            <v>8099727</v>
          </cell>
          <cell r="Z690">
            <v>0</v>
          </cell>
          <cell r="AA690">
            <v>0</v>
          </cell>
          <cell r="AB690">
            <v>200000</v>
          </cell>
          <cell r="AC690">
            <v>0</v>
          </cell>
          <cell r="AD690">
            <v>200000</v>
          </cell>
          <cell r="AE690">
            <v>500000</v>
          </cell>
          <cell r="AF690">
            <v>0</v>
          </cell>
          <cell r="AG690">
            <v>400000</v>
          </cell>
          <cell r="AH690">
            <v>0</v>
          </cell>
          <cell r="AI690">
            <v>0</v>
          </cell>
          <cell r="AJ690">
            <v>0</v>
          </cell>
          <cell r="AK690">
            <v>7803667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9199727</v>
          </cell>
          <cell r="AR690">
            <v>12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703644</v>
          </cell>
          <cell r="AY690">
            <v>9903371</v>
          </cell>
          <cell r="AZ690">
            <v>853755</v>
          </cell>
          <cell r="BA690">
            <v>44100</v>
          </cell>
          <cell r="BB690">
            <v>0</v>
          </cell>
          <cell r="BC690">
            <v>0</v>
          </cell>
          <cell r="BD690">
            <v>0</v>
          </cell>
          <cell r="BK690">
            <v>9005516</v>
          </cell>
          <cell r="BN690">
            <v>0</v>
          </cell>
          <cell r="BO690">
            <v>9768823.1297071129</v>
          </cell>
          <cell r="BP690">
            <v>-2084931.8702928871</v>
          </cell>
          <cell r="BQ690" t="str">
            <v>050133727083</v>
          </cell>
          <cell r="BR690" t="str">
            <v>Active</v>
          </cell>
          <cell r="BS690" t="str">
            <v>Male</v>
          </cell>
          <cell r="BT690" t="str">
            <v/>
          </cell>
          <cell r="BU690">
            <v>0</v>
          </cell>
          <cell r="BV690">
            <v>0</v>
          </cell>
          <cell r="BW690">
            <v>100000</v>
          </cell>
        </row>
        <row r="691">
          <cell r="C691" t="str">
            <v>C15569</v>
          </cell>
          <cell r="D691" t="str">
            <v>Kiều Viết Yên</v>
          </cell>
          <cell r="E691">
            <v>45344</v>
          </cell>
          <cell r="F691" t="str">
            <v>P7 - FG Warehouse</v>
          </cell>
          <cell r="G691" t="str">
            <v>FACTORY O</v>
          </cell>
          <cell r="H691" t="str">
            <v>Loading worker</v>
          </cell>
          <cell r="I691" t="str">
            <v/>
          </cell>
          <cell r="J691" t="str">
            <v/>
          </cell>
          <cell r="K691">
            <v>5538000</v>
          </cell>
          <cell r="L691">
            <v>1000000</v>
          </cell>
          <cell r="M691">
            <v>0</v>
          </cell>
          <cell r="N691">
            <v>0</v>
          </cell>
          <cell r="O691">
            <v>6538000</v>
          </cell>
          <cell r="P691">
            <v>23</v>
          </cell>
          <cell r="Q691">
            <v>5783615</v>
          </cell>
          <cell r="R691">
            <v>3</v>
          </cell>
          <cell r="S691">
            <v>754385</v>
          </cell>
          <cell r="T691">
            <v>0</v>
          </cell>
          <cell r="U691">
            <v>0</v>
          </cell>
          <cell r="V691">
            <v>251461.52173913043</v>
          </cell>
          <cell r="W691">
            <v>0</v>
          </cell>
          <cell r="X691">
            <v>0</v>
          </cell>
          <cell r="Y691">
            <v>6538000</v>
          </cell>
          <cell r="Z691">
            <v>0</v>
          </cell>
          <cell r="AA691">
            <v>0</v>
          </cell>
          <cell r="AB691">
            <v>200000</v>
          </cell>
          <cell r="AC691">
            <v>0</v>
          </cell>
          <cell r="AD691">
            <v>200000</v>
          </cell>
          <cell r="AE691">
            <v>500000</v>
          </cell>
          <cell r="AF691">
            <v>0</v>
          </cell>
          <cell r="AG691">
            <v>400000</v>
          </cell>
          <cell r="AH691">
            <v>0</v>
          </cell>
          <cell r="AI691">
            <v>0</v>
          </cell>
          <cell r="AJ691">
            <v>0</v>
          </cell>
          <cell r="AK691">
            <v>5945333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7638000</v>
          </cell>
          <cell r="AR691">
            <v>11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518639</v>
          </cell>
          <cell r="AY691">
            <v>8156639</v>
          </cell>
          <cell r="AZ691">
            <v>686490</v>
          </cell>
          <cell r="BA691">
            <v>44100</v>
          </cell>
          <cell r="BB691">
            <v>0</v>
          </cell>
          <cell r="BC691">
            <v>0</v>
          </cell>
          <cell r="BD691">
            <v>0</v>
          </cell>
          <cell r="BK691">
            <v>7426049</v>
          </cell>
          <cell r="BN691">
            <v>0</v>
          </cell>
          <cell r="BO691">
            <v>8083759.5923913047</v>
          </cell>
          <cell r="BP691">
            <v>-3602730.4076086953</v>
          </cell>
          <cell r="BQ691" t="str">
            <v>050097814251</v>
          </cell>
          <cell r="BR691" t="str">
            <v>Active</v>
          </cell>
          <cell r="BS691" t="str">
            <v>Male</v>
          </cell>
          <cell r="BT691" t="str">
            <v/>
          </cell>
          <cell r="BU691">
            <v>0</v>
          </cell>
          <cell r="BV691">
            <v>0</v>
          </cell>
          <cell r="BW691">
            <v>100000</v>
          </cell>
        </row>
        <row r="692">
          <cell r="C692" t="str">
            <v>C16456</v>
          </cell>
          <cell r="D692" t="str">
            <v>Điểu Khang</v>
          </cell>
          <cell r="E692">
            <v>45706</v>
          </cell>
          <cell r="F692" t="str">
            <v>P7 - FG Warehouse</v>
          </cell>
          <cell r="G692" t="str">
            <v>FACTORY O</v>
          </cell>
          <cell r="H692" t="str">
            <v>Loading worker</v>
          </cell>
          <cell r="I692" t="str">
            <v/>
          </cell>
          <cell r="J692" t="str">
            <v/>
          </cell>
          <cell r="K692">
            <v>5023000</v>
          </cell>
          <cell r="L692">
            <v>800000</v>
          </cell>
          <cell r="M692">
            <v>0</v>
          </cell>
          <cell r="N692">
            <v>0</v>
          </cell>
          <cell r="O692">
            <v>5823000</v>
          </cell>
          <cell r="P692">
            <v>19.899999999999999</v>
          </cell>
          <cell r="Q692">
            <v>4456835</v>
          </cell>
          <cell r="R692">
            <v>2</v>
          </cell>
          <cell r="S692">
            <v>447923</v>
          </cell>
          <cell r="T692">
            <v>4.1000000000000014</v>
          </cell>
          <cell r="U692">
            <v>918242</v>
          </cell>
          <cell r="V692">
            <v>223961.55778894474</v>
          </cell>
          <cell r="W692">
            <v>0</v>
          </cell>
          <cell r="X692">
            <v>0</v>
          </cell>
          <cell r="Y692">
            <v>4904758</v>
          </cell>
          <cell r="Z692">
            <v>0</v>
          </cell>
          <cell r="AA692">
            <v>0</v>
          </cell>
          <cell r="AB692">
            <v>200000</v>
          </cell>
          <cell r="AC692">
            <v>0</v>
          </cell>
          <cell r="AD692">
            <v>200000</v>
          </cell>
          <cell r="AE692">
            <v>0</v>
          </cell>
          <cell r="AF692">
            <v>0</v>
          </cell>
          <cell r="AG692">
            <v>150000</v>
          </cell>
          <cell r="AH692">
            <v>0</v>
          </cell>
          <cell r="AI692">
            <v>0</v>
          </cell>
          <cell r="AJ692">
            <v>0</v>
          </cell>
          <cell r="AK692">
            <v>5070333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5254758</v>
          </cell>
          <cell r="AR692">
            <v>12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503914</v>
          </cell>
          <cell r="AY692">
            <v>5758672</v>
          </cell>
          <cell r="AZ692">
            <v>611415</v>
          </cell>
          <cell r="BA692">
            <v>44100</v>
          </cell>
          <cell r="BB692">
            <v>0</v>
          </cell>
          <cell r="BC692">
            <v>0</v>
          </cell>
          <cell r="BD692">
            <v>0</v>
          </cell>
          <cell r="BK692">
            <v>5103157</v>
          </cell>
          <cell r="BN692">
            <v>0</v>
          </cell>
          <cell r="BO692">
            <v>5690700.3366834167</v>
          </cell>
          <cell r="BP692">
            <v>-5920714.6633165833</v>
          </cell>
          <cell r="BQ692" t="str">
            <v>050159034124</v>
          </cell>
          <cell r="BR692" t="str">
            <v>Active</v>
          </cell>
          <cell r="BS692" t="str">
            <v>Male</v>
          </cell>
          <cell r="BT692" t="str">
            <v/>
          </cell>
          <cell r="BU692">
            <v>0</v>
          </cell>
          <cell r="BV692">
            <v>0</v>
          </cell>
          <cell r="BW692">
            <v>100000</v>
          </cell>
        </row>
        <row r="693">
          <cell r="C693" t="str">
            <v>C16560</v>
          </cell>
          <cell r="D693" t="str">
            <v>Phan Duy Mạnh</v>
          </cell>
          <cell r="E693">
            <v>45745</v>
          </cell>
          <cell r="F693" t="str">
            <v>P7 - FG Warehouse</v>
          </cell>
          <cell r="G693" t="str">
            <v>FACTORY O</v>
          </cell>
          <cell r="H693" t="str">
            <v>New worker</v>
          </cell>
          <cell r="I693" t="str">
            <v/>
          </cell>
          <cell r="J693" t="str">
            <v/>
          </cell>
          <cell r="K693">
            <v>4694000</v>
          </cell>
          <cell r="L693">
            <v>0</v>
          </cell>
          <cell r="M693">
            <v>0</v>
          </cell>
          <cell r="N693">
            <v>0</v>
          </cell>
          <cell r="O693">
            <v>4694000</v>
          </cell>
          <cell r="P693">
            <v>22</v>
          </cell>
          <cell r="Q693">
            <v>3971846</v>
          </cell>
          <cell r="R693">
            <v>3</v>
          </cell>
          <cell r="S693">
            <v>541615</v>
          </cell>
          <cell r="T693">
            <v>1</v>
          </cell>
          <cell r="U693">
            <v>180538</v>
          </cell>
          <cell r="V693">
            <v>180538.45454545456</v>
          </cell>
          <cell r="W693">
            <v>0</v>
          </cell>
          <cell r="X693">
            <v>0</v>
          </cell>
          <cell r="Y693">
            <v>4513461</v>
          </cell>
          <cell r="Z693">
            <v>0</v>
          </cell>
          <cell r="AA693">
            <v>0</v>
          </cell>
          <cell r="AB693">
            <v>200000</v>
          </cell>
          <cell r="AC693">
            <v>0</v>
          </cell>
          <cell r="AD693">
            <v>200000</v>
          </cell>
          <cell r="AE693">
            <v>0</v>
          </cell>
          <cell r="AF693">
            <v>0</v>
          </cell>
          <cell r="AG693">
            <v>400000</v>
          </cell>
          <cell r="AH693">
            <v>0</v>
          </cell>
          <cell r="AI693">
            <v>0</v>
          </cell>
          <cell r="AJ693">
            <v>0</v>
          </cell>
          <cell r="AK693">
            <v>4694000</v>
          </cell>
          <cell r="AL693">
            <v>0</v>
          </cell>
          <cell r="AM693">
            <v>43424</v>
          </cell>
          <cell r="AN693">
            <v>0</v>
          </cell>
          <cell r="AO693">
            <v>0</v>
          </cell>
          <cell r="AP693">
            <v>0</v>
          </cell>
          <cell r="AQ693">
            <v>5156885</v>
          </cell>
          <cell r="AR693">
            <v>12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406212</v>
          </cell>
          <cell r="AY693">
            <v>5563097</v>
          </cell>
          <cell r="AZ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K693">
            <v>5563097</v>
          </cell>
          <cell r="BN693">
            <v>0</v>
          </cell>
          <cell r="BO693">
            <v>5627692.6818181816</v>
          </cell>
          <cell r="BP693">
            <v>-5372307.3181818184</v>
          </cell>
          <cell r="BQ693" t="str">
            <v>053795822305</v>
          </cell>
          <cell r="BR693" t="str">
            <v>Active</v>
          </cell>
          <cell r="BS693" t="str">
            <v>Male</v>
          </cell>
          <cell r="BT693" t="str">
            <v/>
          </cell>
          <cell r="BU693">
            <v>0</v>
          </cell>
          <cell r="BV693">
            <v>0</v>
          </cell>
          <cell r="BW693">
            <v>200000</v>
          </cell>
        </row>
        <row r="694">
          <cell r="C694" t="str">
            <v>C16611</v>
          </cell>
          <cell r="D694" t="str">
            <v>Nguyễn Văn Lướt</v>
          </cell>
          <cell r="E694">
            <v>45762</v>
          </cell>
          <cell r="F694" t="str">
            <v>P7 - FG Warehouse</v>
          </cell>
          <cell r="G694" t="str">
            <v>FACTORY O</v>
          </cell>
          <cell r="H694" t="str">
            <v>New worker</v>
          </cell>
          <cell r="I694" t="str">
            <v/>
          </cell>
          <cell r="J694" t="str">
            <v/>
          </cell>
          <cell r="K694">
            <v>4694000</v>
          </cell>
          <cell r="L694">
            <v>0</v>
          </cell>
          <cell r="M694">
            <v>0</v>
          </cell>
          <cell r="N694">
            <v>0</v>
          </cell>
          <cell r="O694">
            <v>4694000</v>
          </cell>
          <cell r="P694">
            <v>13</v>
          </cell>
          <cell r="Q694">
            <v>2347000</v>
          </cell>
          <cell r="R694">
            <v>1</v>
          </cell>
          <cell r="S694">
            <v>180538</v>
          </cell>
          <cell r="T694">
            <v>12</v>
          </cell>
          <cell r="U694">
            <v>2166462</v>
          </cell>
          <cell r="V694">
            <v>180538.46153846153</v>
          </cell>
          <cell r="W694">
            <v>0</v>
          </cell>
          <cell r="X694">
            <v>0</v>
          </cell>
          <cell r="Y694">
            <v>2527538</v>
          </cell>
          <cell r="Z694">
            <v>0</v>
          </cell>
          <cell r="AA694">
            <v>0</v>
          </cell>
          <cell r="AB694">
            <v>108000</v>
          </cell>
          <cell r="AC694">
            <v>0</v>
          </cell>
          <cell r="AD694">
            <v>108000</v>
          </cell>
          <cell r="AE694">
            <v>269000</v>
          </cell>
          <cell r="AF694">
            <v>0</v>
          </cell>
          <cell r="AG694">
            <v>81000</v>
          </cell>
          <cell r="AH694">
            <v>0</v>
          </cell>
          <cell r="AI694">
            <v>0</v>
          </cell>
          <cell r="AJ694">
            <v>0</v>
          </cell>
          <cell r="AK694">
            <v>4694000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2985538</v>
          </cell>
          <cell r="AR694">
            <v>4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135404</v>
          </cell>
          <cell r="AY694">
            <v>3120942</v>
          </cell>
          <cell r="AZ694">
            <v>0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K694">
            <v>3120942</v>
          </cell>
          <cell r="BN694">
            <v>0</v>
          </cell>
          <cell r="BO694">
            <v>3175807.230769231</v>
          </cell>
          <cell r="BP694">
            <v>-7824192.769230769</v>
          </cell>
          <cell r="BQ694" t="str">
            <v>050150935250</v>
          </cell>
          <cell r="BR694" t="str">
            <v>Active</v>
          </cell>
          <cell r="BS694" t="str">
            <v>Male</v>
          </cell>
          <cell r="BT694" t="str">
            <v/>
          </cell>
          <cell r="BU694">
            <v>0</v>
          </cell>
          <cell r="BV694">
            <v>0</v>
          </cell>
          <cell r="BW694">
            <v>100000</v>
          </cell>
        </row>
        <row r="695">
          <cell r="C695" t="str">
            <v>C16633</v>
          </cell>
          <cell r="D695" t="str">
            <v>Tô Hoàng Long</v>
          </cell>
          <cell r="E695">
            <v>45771</v>
          </cell>
          <cell r="F695" t="str">
            <v>P7 - FG Warehouse</v>
          </cell>
          <cell r="G695" t="str">
            <v>FACTORY O</v>
          </cell>
          <cell r="H695" t="str">
            <v>New worker</v>
          </cell>
          <cell r="I695" t="str">
            <v/>
          </cell>
          <cell r="J695" t="str">
            <v/>
          </cell>
          <cell r="K695">
            <v>4694000</v>
          </cell>
          <cell r="L695">
            <v>0</v>
          </cell>
          <cell r="M695">
            <v>0</v>
          </cell>
          <cell r="N695">
            <v>0</v>
          </cell>
          <cell r="O695">
            <v>4694000</v>
          </cell>
          <cell r="P695">
            <v>4</v>
          </cell>
          <cell r="Q695">
            <v>722154</v>
          </cell>
          <cell r="R695">
            <v>1</v>
          </cell>
          <cell r="S695">
            <v>180538</v>
          </cell>
          <cell r="T695">
            <v>21</v>
          </cell>
          <cell r="U695">
            <v>3791308</v>
          </cell>
          <cell r="V695">
            <v>180538.5</v>
          </cell>
          <cell r="W695">
            <v>0</v>
          </cell>
          <cell r="X695">
            <v>0</v>
          </cell>
          <cell r="Y695">
            <v>902692</v>
          </cell>
          <cell r="Z695">
            <v>0</v>
          </cell>
          <cell r="AA695">
            <v>0</v>
          </cell>
          <cell r="AB695">
            <v>38000</v>
          </cell>
          <cell r="AC695">
            <v>0</v>
          </cell>
          <cell r="AD695">
            <v>38000</v>
          </cell>
          <cell r="AE695">
            <v>96000</v>
          </cell>
          <cell r="AF695">
            <v>0</v>
          </cell>
          <cell r="AG695">
            <v>29000</v>
          </cell>
          <cell r="AH695">
            <v>0</v>
          </cell>
          <cell r="AI695">
            <v>0</v>
          </cell>
          <cell r="AJ695">
            <v>0</v>
          </cell>
          <cell r="AK695">
            <v>4694000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1065692</v>
          </cell>
          <cell r="AR695">
            <v>4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135404</v>
          </cell>
          <cell r="AY695">
            <v>1201096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K695">
            <v>1201096</v>
          </cell>
          <cell r="BN695">
            <v>0</v>
          </cell>
          <cell r="BO695">
            <v>1255961.25</v>
          </cell>
          <cell r="BP695">
            <v>-9744038.75</v>
          </cell>
          <cell r="BQ695" t="str">
            <v>0</v>
          </cell>
          <cell r="BR695" t="str">
            <v>Active</v>
          </cell>
          <cell r="BS695" t="str">
            <v>Male</v>
          </cell>
          <cell r="BT695" t="str">
            <v/>
          </cell>
          <cell r="BU695">
            <v>0</v>
          </cell>
          <cell r="BV695">
            <v>0</v>
          </cell>
          <cell r="BW695">
            <v>100000</v>
          </cell>
        </row>
        <row r="696">
          <cell r="C696" t="str">
            <v>C1681</v>
          </cell>
          <cell r="D696" t="str">
            <v>Lường Tài Hiếu</v>
          </cell>
          <cell r="E696">
            <v>39863</v>
          </cell>
          <cell r="F696" t="str">
            <v>P7 - FG Warehouse</v>
          </cell>
          <cell r="G696" t="str">
            <v>FACTORY O</v>
          </cell>
          <cell r="H696" t="str">
            <v>Loading team leader</v>
          </cell>
          <cell r="I696" t="str">
            <v/>
          </cell>
          <cell r="J696" t="str">
            <v/>
          </cell>
          <cell r="K696">
            <v>7819000</v>
          </cell>
          <cell r="L696">
            <v>6000000</v>
          </cell>
          <cell r="M696">
            <v>0</v>
          </cell>
          <cell r="N696">
            <v>0</v>
          </cell>
          <cell r="O696">
            <v>13819000</v>
          </cell>
          <cell r="P696">
            <v>23.8</v>
          </cell>
          <cell r="Q696">
            <v>12649700</v>
          </cell>
          <cell r="R696">
            <v>2</v>
          </cell>
          <cell r="S696">
            <v>1063000</v>
          </cell>
          <cell r="T696">
            <v>0.19999999999999929</v>
          </cell>
          <cell r="U696">
            <v>106300</v>
          </cell>
          <cell r="V696">
            <v>531500</v>
          </cell>
          <cell r="W696">
            <v>0</v>
          </cell>
          <cell r="X696">
            <v>0</v>
          </cell>
          <cell r="Y696">
            <v>13712700</v>
          </cell>
          <cell r="Z696">
            <v>0</v>
          </cell>
          <cell r="AA696">
            <v>0</v>
          </cell>
          <cell r="AB696">
            <v>200000</v>
          </cell>
          <cell r="AC696">
            <v>0</v>
          </cell>
          <cell r="AD696">
            <v>200000</v>
          </cell>
          <cell r="AE696">
            <v>500000</v>
          </cell>
          <cell r="AF696">
            <v>200000</v>
          </cell>
          <cell r="AG696">
            <v>400000</v>
          </cell>
          <cell r="AH696">
            <v>0</v>
          </cell>
          <cell r="AI696">
            <v>0</v>
          </cell>
          <cell r="AJ696">
            <v>0</v>
          </cell>
          <cell r="AK696">
            <v>13652333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15012700</v>
          </cell>
          <cell r="AR696">
            <v>6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597938</v>
          </cell>
          <cell r="AY696">
            <v>15610638</v>
          </cell>
          <cell r="AZ696">
            <v>1450995</v>
          </cell>
          <cell r="BA696">
            <v>44100</v>
          </cell>
          <cell r="BB696">
            <v>0</v>
          </cell>
          <cell r="BC696">
            <v>0</v>
          </cell>
          <cell r="BD696">
            <v>0</v>
          </cell>
          <cell r="BK696">
            <v>14115543</v>
          </cell>
          <cell r="BN696">
            <v>2</v>
          </cell>
          <cell r="BO696">
            <v>15511325</v>
          </cell>
          <cell r="BP696">
            <v>-5739670</v>
          </cell>
          <cell r="BQ696" t="str">
            <v>050041002058</v>
          </cell>
          <cell r="BR696" t="str">
            <v>Active</v>
          </cell>
          <cell r="BS696" t="str">
            <v>Male</v>
          </cell>
          <cell r="BT696" t="str">
            <v/>
          </cell>
          <cell r="BU696">
            <v>0</v>
          </cell>
          <cell r="BV696">
            <v>0</v>
          </cell>
          <cell r="BW696">
            <v>100000</v>
          </cell>
        </row>
        <row r="697">
          <cell r="C697" t="str">
            <v>C2275</v>
          </cell>
          <cell r="D697" t="str">
            <v>Nguyễn Minh Cảnh</v>
          </cell>
          <cell r="E697">
            <v>40232</v>
          </cell>
          <cell r="F697" t="str">
            <v>P7 - FG Warehouse</v>
          </cell>
          <cell r="G697" t="str">
            <v>FACTORY O</v>
          </cell>
          <cell r="H697" t="str">
            <v>Loading worker</v>
          </cell>
          <cell r="I697" t="str">
            <v/>
          </cell>
          <cell r="J697" t="str">
            <v/>
          </cell>
          <cell r="K697">
            <v>5931000</v>
          </cell>
          <cell r="L697">
            <v>2500000</v>
          </cell>
          <cell r="M697">
            <v>0</v>
          </cell>
          <cell r="N697">
            <v>200000</v>
          </cell>
          <cell r="O697">
            <v>8631000</v>
          </cell>
          <cell r="P697">
            <v>23</v>
          </cell>
          <cell r="Q697">
            <v>7635115</v>
          </cell>
          <cell r="R697">
            <v>3</v>
          </cell>
          <cell r="S697">
            <v>995885</v>
          </cell>
          <cell r="T697">
            <v>0</v>
          </cell>
          <cell r="U697">
            <v>0</v>
          </cell>
          <cell r="V697">
            <v>331961.52173913043</v>
          </cell>
          <cell r="W697">
            <v>0</v>
          </cell>
          <cell r="X697">
            <v>0</v>
          </cell>
          <cell r="Y697">
            <v>8631000</v>
          </cell>
          <cell r="Z697">
            <v>0</v>
          </cell>
          <cell r="AA697">
            <v>0</v>
          </cell>
          <cell r="AB697">
            <v>200000</v>
          </cell>
          <cell r="AC697">
            <v>0</v>
          </cell>
          <cell r="AD697">
            <v>200000</v>
          </cell>
          <cell r="AE697">
            <v>500000</v>
          </cell>
          <cell r="AF697">
            <v>0</v>
          </cell>
          <cell r="AG697">
            <v>400000</v>
          </cell>
          <cell r="AH697">
            <v>0</v>
          </cell>
          <cell r="AI697">
            <v>0</v>
          </cell>
          <cell r="AJ697">
            <v>0</v>
          </cell>
          <cell r="AK697">
            <v>8631000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  <cell r="AQ697">
            <v>9731000</v>
          </cell>
          <cell r="AR697">
            <v>11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684671</v>
          </cell>
          <cell r="AY697">
            <v>10415671</v>
          </cell>
          <cell r="AZ697">
            <v>906255</v>
          </cell>
          <cell r="BA697">
            <v>44100</v>
          </cell>
          <cell r="BB697">
            <v>0</v>
          </cell>
          <cell r="BC697">
            <v>0</v>
          </cell>
          <cell r="BD697">
            <v>0</v>
          </cell>
          <cell r="BK697">
            <v>9465316</v>
          </cell>
          <cell r="BN697">
            <v>0</v>
          </cell>
          <cell r="BO697">
            <v>10287447.092391305</v>
          </cell>
          <cell r="BP697">
            <v>-1618807.9076086953</v>
          </cell>
          <cell r="BQ697" t="str">
            <v>050040825093</v>
          </cell>
          <cell r="BR697" t="str">
            <v>Active</v>
          </cell>
          <cell r="BS697" t="str">
            <v>Male</v>
          </cell>
          <cell r="BT697" t="str">
            <v/>
          </cell>
          <cell r="BU697">
            <v>0</v>
          </cell>
          <cell r="BV697">
            <v>0</v>
          </cell>
          <cell r="BW697">
            <v>100000</v>
          </cell>
        </row>
        <row r="698">
          <cell r="C698" t="str">
            <v>C3399</v>
          </cell>
          <cell r="D698" t="str">
            <v>Phan Thị Khánh Hòa</v>
          </cell>
          <cell r="E698">
            <v>40589</v>
          </cell>
          <cell r="F698" t="str">
            <v>P7 - FG Warehouse</v>
          </cell>
          <cell r="G698" t="str">
            <v>FACTORY O</v>
          </cell>
          <cell r="H698" t="str">
            <v>Loading worker</v>
          </cell>
          <cell r="I698" t="str">
            <v/>
          </cell>
          <cell r="J698" t="str">
            <v/>
          </cell>
          <cell r="K698">
            <v>5931000</v>
          </cell>
          <cell r="L698">
            <v>2500000</v>
          </cell>
          <cell r="M698">
            <v>0</v>
          </cell>
          <cell r="N698">
            <v>0</v>
          </cell>
          <cell r="O698">
            <v>8431000</v>
          </cell>
          <cell r="P698">
            <v>24</v>
          </cell>
          <cell r="Q698">
            <v>7782462</v>
          </cell>
          <cell r="R698">
            <v>2</v>
          </cell>
          <cell r="S698">
            <v>648538</v>
          </cell>
          <cell r="T698">
            <v>0</v>
          </cell>
          <cell r="U698">
            <v>0</v>
          </cell>
          <cell r="V698">
            <v>324269.25</v>
          </cell>
          <cell r="W698">
            <v>0</v>
          </cell>
          <cell r="X698">
            <v>0</v>
          </cell>
          <cell r="Y698">
            <v>8431000</v>
          </cell>
          <cell r="Z698">
            <v>0</v>
          </cell>
          <cell r="AA698">
            <v>0</v>
          </cell>
          <cell r="AB698">
            <v>200000</v>
          </cell>
          <cell r="AC698">
            <v>0</v>
          </cell>
          <cell r="AD698">
            <v>200000</v>
          </cell>
          <cell r="AE698">
            <v>500000</v>
          </cell>
          <cell r="AF698">
            <v>0</v>
          </cell>
          <cell r="AG698">
            <v>400000</v>
          </cell>
          <cell r="AH698">
            <v>0</v>
          </cell>
          <cell r="AI698">
            <v>0</v>
          </cell>
          <cell r="AJ698">
            <v>0</v>
          </cell>
          <cell r="AK698">
            <v>8431000</v>
          </cell>
          <cell r="AL698">
            <v>100000</v>
          </cell>
          <cell r="AM698">
            <v>0</v>
          </cell>
          <cell r="AN698">
            <v>0</v>
          </cell>
          <cell r="AO698">
            <v>0</v>
          </cell>
          <cell r="AP698">
            <v>60800.484375</v>
          </cell>
          <cell r="AQ698">
            <v>9691800.484375</v>
          </cell>
          <cell r="AR698">
            <v>16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972808</v>
          </cell>
          <cell r="AY698">
            <v>10664608.484375</v>
          </cell>
          <cell r="AZ698">
            <v>885255</v>
          </cell>
          <cell r="BA698">
            <v>44100</v>
          </cell>
          <cell r="BB698">
            <v>0</v>
          </cell>
          <cell r="BC698">
            <v>0</v>
          </cell>
          <cell r="BD698">
            <v>0</v>
          </cell>
          <cell r="BK698">
            <v>9735253</v>
          </cell>
          <cell r="BN698">
            <v>0</v>
          </cell>
          <cell r="BO698">
            <v>10640338.984375</v>
          </cell>
          <cell r="BP698">
            <v>-1244916.015625</v>
          </cell>
          <cell r="BQ698" t="str">
            <v>050040846937</v>
          </cell>
          <cell r="BR698" t="str">
            <v>Active</v>
          </cell>
          <cell r="BS698" t="str">
            <v>Female</v>
          </cell>
          <cell r="BT698" t="str">
            <v/>
          </cell>
          <cell r="BU698">
            <v>0</v>
          </cell>
          <cell r="BV698">
            <v>0</v>
          </cell>
          <cell r="BW698">
            <v>300000</v>
          </cell>
        </row>
        <row r="699">
          <cell r="C699" t="str">
            <v>C3656</v>
          </cell>
          <cell r="D699" t="str">
            <v>Hồ Trọng Thủy</v>
          </cell>
          <cell r="E699">
            <v>40646</v>
          </cell>
          <cell r="F699" t="str">
            <v>P7 - FG Warehouse</v>
          </cell>
          <cell r="G699" t="str">
            <v>FACTORY O</v>
          </cell>
          <cell r="H699" t="str">
            <v>Loading worker</v>
          </cell>
          <cell r="I699" t="str">
            <v/>
          </cell>
          <cell r="J699" t="str">
            <v/>
          </cell>
          <cell r="K699">
            <v>5931000</v>
          </cell>
          <cell r="L699">
            <v>2500000</v>
          </cell>
          <cell r="M699">
            <v>0</v>
          </cell>
          <cell r="N699">
            <v>700000</v>
          </cell>
          <cell r="O699">
            <v>9131000</v>
          </cell>
          <cell r="P699">
            <v>24</v>
          </cell>
          <cell r="Q699">
            <v>8428615</v>
          </cell>
          <cell r="R699">
            <v>2</v>
          </cell>
          <cell r="S699">
            <v>702385</v>
          </cell>
          <cell r="T699">
            <v>0</v>
          </cell>
          <cell r="U699">
            <v>0</v>
          </cell>
          <cell r="V699">
            <v>351192.29166666669</v>
          </cell>
          <cell r="W699">
            <v>0</v>
          </cell>
          <cell r="X699">
            <v>0</v>
          </cell>
          <cell r="Y699">
            <v>9131000</v>
          </cell>
          <cell r="Z699">
            <v>0</v>
          </cell>
          <cell r="AA699">
            <v>0</v>
          </cell>
          <cell r="AB699">
            <v>200000</v>
          </cell>
          <cell r="AC699">
            <v>0</v>
          </cell>
          <cell r="AD699">
            <v>200000</v>
          </cell>
          <cell r="AE699">
            <v>500000</v>
          </cell>
          <cell r="AF699">
            <v>0</v>
          </cell>
          <cell r="AG699">
            <v>400000</v>
          </cell>
          <cell r="AH699">
            <v>0</v>
          </cell>
          <cell r="AI699">
            <v>0</v>
          </cell>
          <cell r="AJ699">
            <v>0</v>
          </cell>
          <cell r="AK699">
            <v>9131000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10231000</v>
          </cell>
          <cell r="AR699">
            <v>14.5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954804</v>
          </cell>
          <cell r="AY699">
            <v>11185804</v>
          </cell>
          <cell r="AZ699">
            <v>958755</v>
          </cell>
          <cell r="BA699">
            <v>44100</v>
          </cell>
          <cell r="BB699">
            <v>0</v>
          </cell>
          <cell r="BC699">
            <v>0</v>
          </cell>
          <cell r="BD699">
            <v>0</v>
          </cell>
          <cell r="BK699">
            <v>10182949</v>
          </cell>
          <cell r="BN699">
            <v>0</v>
          </cell>
          <cell r="BO699">
            <v>10967536.028645834</v>
          </cell>
          <cell r="BP699">
            <v>-991218.97135416605</v>
          </cell>
          <cell r="BQ699" t="str">
            <v>050040821810</v>
          </cell>
          <cell r="BR699" t="str">
            <v>Active</v>
          </cell>
          <cell r="BS699" t="str">
            <v>Male</v>
          </cell>
          <cell r="BT699" t="str">
            <v/>
          </cell>
          <cell r="BU699">
            <v>0</v>
          </cell>
          <cell r="BV699">
            <v>0</v>
          </cell>
          <cell r="BW699">
            <v>100000</v>
          </cell>
        </row>
        <row r="700">
          <cell r="C700" t="str">
            <v>C4373</v>
          </cell>
          <cell r="D700" t="str">
            <v>Phạm Văn Kỳ</v>
          </cell>
          <cell r="E700">
            <v>40879</v>
          </cell>
          <cell r="F700" t="str">
            <v>P7 - FG Warehouse</v>
          </cell>
          <cell r="G700" t="str">
            <v>FACTORY O</v>
          </cell>
          <cell r="H700" t="str">
            <v>FG staff</v>
          </cell>
          <cell r="I700" t="str">
            <v/>
          </cell>
          <cell r="J700" t="str">
            <v/>
          </cell>
          <cell r="K700">
            <v>5931000</v>
          </cell>
          <cell r="L700">
            <v>2500000</v>
          </cell>
          <cell r="M700">
            <v>0</v>
          </cell>
          <cell r="N700">
            <v>0</v>
          </cell>
          <cell r="O700">
            <v>8431000</v>
          </cell>
          <cell r="P700">
            <v>23.9</v>
          </cell>
          <cell r="Q700">
            <v>7750035</v>
          </cell>
          <cell r="R700">
            <v>2</v>
          </cell>
          <cell r="S700">
            <v>648538</v>
          </cell>
          <cell r="T700">
            <v>0.10000000000000142</v>
          </cell>
          <cell r="U700">
            <v>32427</v>
          </cell>
          <cell r="V700">
            <v>324269.24686192471</v>
          </cell>
          <cell r="W700">
            <v>0</v>
          </cell>
          <cell r="X700">
            <v>0</v>
          </cell>
          <cell r="Y700">
            <v>8398573</v>
          </cell>
          <cell r="Z700">
            <v>0</v>
          </cell>
          <cell r="AA700">
            <v>0</v>
          </cell>
          <cell r="AB700">
            <v>200000</v>
          </cell>
          <cell r="AC700">
            <v>0</v>
          </cell>
          <cell r="AD700">
            <v>200000</v>
          </cell>
          <cell r="AE700">
            <v>500000</v>
          </cell>
          <cell r="AF700">
            <v>0</v>
          </cell>
          <cell r="AG700">
            <v>400000</v>
          </cell>
          <cell r="AH700">
            <v>0</v>
          </cell>
          <cell r="AI700">
            <v>0</v>
          </cell>
          <cell r="AJ700">
            <v>0</v>
          </cell>
          <cell r="AK700">
            <v>8431000</v>
          </cell>
          <cell r="AL700">
            <v>100000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9598573</v>
          </cell>
          <cell r="AR700">
            <v>18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1094409</v>
          </cell>
          <cell r="AY700">
            <v>10692982</v>
          </cell>
          <cell r="AZ700">
            <v>885255</v>
          </cell>
          <cell r="BA700">
            <v>44100</v>
          </cell>
          <cell r="BB700">
            <v>0</v>
          </cell>
          <cell r="BC700">
            <v>0</v>
          </cell>
          <cell r="BD700">
            <v>0</v>
          </cell>
          <cell r="BK700">
            <v>9763627</v>
          </cell>
          <cell r="BN700">
            <v>1</v>
          </cell>
          <cell r="BO700">
            <v>10428178.805439331</v>
          </cell>
          <cell r="BP700">
            <v>-5857076.1945606694</v>
          </cell>
          <cell r="BQ700" t="str">
            <v>050040825948</v>
          </cell>
          <cell r="BR700" t="str">
            <v>Active</v>
          </cell>
          <cell r="BS700" t="str">
            <v>Male</v>
          </cell>
          <cell r="BT700" t="str">
            <v/>
          </cell>
          <cell r="BU700">
            <v>0</v>
          </cell>
          <cell r="BV700">
            <v>0</v>
          </cell>
          <cell r="BW700">
            <v>100000</v>
          </cell>
        </row>
        <row r="701">
          <cell r="C701" t="str">
            <v>C5303</v>
          </cell>
          <cell r="D701" t="str">
            <v>Đặng Văn Trung</v>
          </cell>
          <cell r="E701">
            <v>41256</v>
          </cell>
          <cell r="F701" t="str">
            <v>P7 - FG Warehouse</v>
          </cell>
          <cell r="G701" t="str">
            <v>FACTORY O</v>
          </cell>
          <cell r="H701" t="str">
            <v>FG staff</v>
          </cell>
          <cell r="I701" t="str">
            <v/>
          </cell>
          <cell r="J701" t="str">
            <v/>
          </cell>
          <cell r="K701">
            <v>5931000</v>
          </cell>
          <cell r="L701">
            <v>2200000</v>
          </cell>
          <cell r="M701">
            <v>0</v>
          </cell>
          <cell r="N701">
            <v>600000</v>
          </cell>
          <cell r="O701">
            <v>8731000</v>
          </cell>
          <cell r="P701">
            <v>23</v>
          </cell>
          <cell r="Q701">
            <v>7723577</v>
          </cell>
          <cell r="R701">
            <v>3</v>
          </cell>
          <cell r="S701">
            <v>1007423</v>
          </cell>
          <cell r="T701">
            <v>0</v>
          </cell>
          <cell r="U701">
            <v>0</v>
          </cell>
          <cell r="V701">
            <v>335807.69565217389</v>
          </cell>
          <cell r="W701">
            <v>0</v>
          </cell>
          <cell r="X701">
            <v>0</v>
          </cell>
          <cell r="Y701">
            <v>8731000</v>
          </cell>
          <cell r="Z701">
            <v>0</v>
          </cell>
          <cell r="AA701">
            <v>0</v>
          </cell>
          <cell r="AB701">
            <v>200000</v>
          </cell>
          <cell r="AC701">
            <v>0</v>
          </cell>
          <cell r="AD701">
            <v>200000</v>
          </cell>
          <cell r="AE701">
            <v>500000</v>
          </cell>
          <cell r="AF701">
            <v>0</v>
          </cell>
          <cell r="AG701">
            <v>400000</v>
          </cell>
          <cell r="AH701">
            <v>0</v>
          </cell>
          <cell r="AI701">
            <v>0</v>
          </cell>
          <cell r="AJ701">
            <v>0</v>
          </cell>
          <cell r="AK701">
            <v>8581000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9831000</v>
          </cell>
          <cell r="AR701">
            <v>16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1007423</v>
          </cell>
          <cell r="AY701">
            <v>10838423</v>
          </cell>
          <cell r="AZ701">
            <v>916755</v>
          </cell>
          <cell r="BA701">
            <v>44100</v>
          </cell>
          <cell r="BB701">
            <v>0</v>
          </cell>
          <cell r="BC701">
            <v>0</v>
          </cell>
          <cell r="BD701">
            <v>0</v>
          </cell>
          <cell r="BK701">
            <v>9877568</v>
          </cell>
          <cell r="BN701">
            <v>0</v>
          </cell>
          <cell r="BO701">
            <v>10602615.391304348</v>
          </cell>
          <cell r="BP701">
            <v>-1314139.6086956523</v>
          </cell>
          <cell r="BQ701" t="str">
            <v>050040935921</v>
          </cell>
          <cell r="BR701" t="str">
            <v>Active</v>
          </cell>
          <cell r="BS701" t="str">
            <v>Male</v>
          </cell>
          <cell r="BT701" t="str">
            <v/>
          </cell>
          <cell r="BU701">
            <v>0</v>
          </cell>
          <cell r="BV701">
            <v>0</v>
          </cell>
          <cell r="BW701">
            <v>100000</v>
          </cell>
        </row>
        <row r="702">
          <cell r="C702" t="str">
            <v>C5600</v>
          </cell>
          <cell r="D702" t="str">
            <v>Lê Tấn Bảo</v>
          </cell>
          <cell r="E702">
            <v>41356</v>
          </cell>
          <cell r="F702" t="str">
            <v>P7 - FG Warehouse</v>
          </cell>
          <cell r="G702" t="str">
            <v>FACTORY O</v>
          </cell>
          <cell r="H702" t="str">
            <v>FG Staff</v>
          </cell>
          <cell r="I702" t="str">
            <v/>
          </cell>
          <cell r="J702" t="str">
            <v/>
          </cell>
          <cell r="K702">
            <v>5931000</v>
          </cell>
          <cell r="L702">
            <v>1600000</v>
          </cell>
          <cell r="M702">
            <v>0</v>
          </cell>
          <cell r="N702">
            <v>0</v>
          </cell>
          <cell r="O702">
            <v>7531000</v>
          </cell>
          <cell r="P702">
            <v>23.8</v>
          </cell>
          <cell r="Q702">
            <v>6893762</v>
          </cell>
          <cell r="R702">
            <v>2</v>
          </cell>
          <cell r="S702">
            <v>579308</v>
          </cell>
          <cell r="T702">
            <v>0.19999999999999929</v>
          </cell>
          <cell r="U702">
            <v>57931</v>
          </cell>
          <cell r="V702">
            <v>289653.86554621847</v>
          </cell>
          <cell r="W702">
            <v>0</v>
          </cell>
          <cell r="X702">
            <v>0</v>
          </cell>
          <cell r="Y702">
            <v>7473070</v>
          </cell>
          <cell r="Z702">
            <v>0</v>
          </cell>
          <cell r="AA702">
            <v>0</v>
          </cell>
          <cell r="AB702">
            <v>200000</v>
          </cell>
          <cell r="AC702">
            <v>0</v>
          </cell>
          <cell r="AD702">
            <v>200000</v>
          </cell>
          <cell r="AE702">
            <v>500000</v>
          </cell>
          <cell r="AF702">
            <v>0</v>
          </cell>
          <cell r="AG702">
            <v>400000</v>
          </cell>
          <cell r="AH702">
            <v>0</v>
          </cell>
          <cell r="AI702">
            <v>0</v>
          </cell>
          <cell r="AJ702">
            <v>0</v>
          </cell>
          <cell r="AK702">
            <v>7331000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8573070</v>
          </cell>
          <cell r="AR702">
            <v>23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1249132</v>
          </cell>
          <cell r="AY702">
            <v>9822202</v>
          </cell>
          <cell r="AZ702">
            <v>790755</v>
          </cell>
          <cell r="BA702">
            <v>44100</v>
          </cell>
          <cell r="BB702">
            <v>0</v>
          </cell>
          <cell r="BC702">
            <v>0</v>
          </cell>
          <cell r="BD702">
            <v>0</v>
          </cell>
          <cell r="BK702">
            <v>8987347</v>
          </cell>
          <cell r="BN702">
            <v>0</v>
          </cell>
          <cell r="BO702">
            <v>9505824.8634453788</v>
          </cell>
          <cell r="BP702">
            <v>-2284930.1365546212</v>
          </cell>
          <cell r="BQ702" t="str">
            <v>050040829943</v>
          </cell>
          <cell r="BR702" t="str">
            <v>Active</v>
          </cell>
          <cell r="BS702" t="str">
            <v>Male</v>
          </cell>
          <cell r="BT702" t="str">
            <v/>
          </cell>
          <cell r="BU702">
            <v>0</v>
          </cell>
          <cell r="BV702">
            <v>0</v>
          </cell>
          <cell r="BW702">
            <v>100000</v>
          </cell>
        </row>
        <row r="703">
          <cell r="C703" t="str">
            <v>C5650</v>
          </cell>
          <cell r="D703" t="str">
            <v>Nguyễn Thị Hiền</v>
          </cell>
          <cell r="E703">
            <v>41386</v>
          </cell>
          <cell r="F703" t="str">
            <v>P7 - FG Warehouse</v>
          </cell>
          <cell r="G703" t="str">
            <v>FACTORY O</v>
          </cell>
          <cell r="H703" t="str">
            <v>Loading worker</v>
          </cell>
          <cell r="I703" t="str">
            <v/>
          </cell>
          <cell r="J703" t="str">
            <v/>
          </cell>
          <cell r="K703">
            <v>5931000</v>
          </cell>
          <cell r="L703">
            <v>2500000</v>
          </cell>
          <cell r="M703">
            <v>0</v>
          </cell>
          <cell r="N703">
            <v>200000</v>
          </cell>
          <cell r="O703">
            <v>8631000</v>
          </cell>
          <cell r="P703">
            <v>24</v>
          </cell>
          <cell r="Q703">
            <v>7967077</v>
          </cell>
          <cell r="R703">
            <v>2</v>
          </cell>
          <cell r="S703">
            <v>663923</v>
          </cell>
          <cell r="T703">
            <v>0</v>
          </cell>
          <cell r="U703">
            <v>0</v>
          </cell>
          <cell r="V703">
            <v>331961.54166666669</v>
          </cell>
          <cell r="W703">
            <v>0</v>
          </cell>
          <cell r="X703">
            <v>0</v>
          </cell>
          <cell r="Y703">
            <v>8631000</v>
          </cell>
          <cell r="Z703">
            <v>0</v>
          </cell>
          <cell r="AA703">
            <v>0</v>
          </cell>
          <cell r="AB703">
            <v>200000</v>
          </cell>
          <cell r="AC703">
            <v>0</v>
          </cell>
          <cell r="AD703">
            <v>200000</v>
          </cell>
          <cell r="AE703">
            <v>500000</v>
          </cell>
          <cell r="AF703">
            <v>0</v>
          </cell>
          <cell r="AG703">
            <v>400000</v>
          </cell>
          <cell r="AH703">
            <v>0</v>
          </cell>
          <cell r="AI703">
            <v>0</v>
          </cell>
          <cell r="AJ703">
            <v>0</v>
          </cell>
          <cell r="AK703">
            <v>8631000</v>
          </cell>
          <cell r="AL703">
            <v>100000</v>
          </cell>
          <cell r="AM703">
            <v>0</v>
          </cell>
          <cell r="AN703">
            <v>0</v>
          </cell>
          <cell r="AO703">
            <v>0</v>
          </cell>
          <cell r="AP703">
            <v>62242.7890625</v>
          </cell>
          <cell r="AQ703">
            <v>9893242.7890625</v>
          </cell>
          <cell r="AR703">
            <v>9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560185</v>
          </cell>
          <cell r="AY703">
            <v>10453427.7890625</v>
          </cell>
          <cell r="AZ703">
            <v>906255</v>
          </cell>
          <cell r="BA703">
            <v>44100</v>
          </cell>
          <cell r="BB703">
            <v>0</v>
          </cell>
          <cell r="BC703">
            <v>0</v>
          </cell>
          <cell r="BD703">
            <v>0</v>
          </cell>
          <cell r="BK703">
            <v>9503073</v>
          </cell>
          <cell r="BN703">
            <v>1</v>
          </cell>
          <cell r="BO703">
            <v>10366699.5234375</v>
          </cell>
          <cell r="BP703">
            <v>-5939555.4765625</v>
          </cell>
          <cell r="BQ703" t="str">
            <v>050041002112</v>
          </cell>
          <cell r="BR703" t="str">
            <v>Active</v>
          </cell>
          <cell r="BS703" t="str">
            <v>Female</v>
          </cell>
          <cell r="BT703" t="str">
            <v/>
          </cell>
          <cell r="BU703">
            <v>0</v>
          </cell>
          <cell r="BV703">
            <v>0</v>
          </cell>
          <cell r="BW703">
            <v>100000</v>
          </cell>
        </row>
        <row r="704">
          <cell r="C704" t="str">
            <v>C6487</v>
          </cell>
          <cell r="D704" t="str">
            <v>Nguyễn Minh Tòng</v>
          </cell>
          <cell r="E704">
            <v>42583</v>
          </cell>
          <cell r="F704" t="str">
            <v>P7 - FG Warehouse</v>
          </cell>
          <cell r="G704" t="str">
            <v>FACTORY O</v>
          </cell>
          <cell r="H704" t="str">
            <v>Loading worker</v>
          </cell>
          <cell r="I704" t="str">
            <v/>
          </cell>
          <cell r="J704" t="str">
            <v/>
          </cell>
          <cell r="K704">
            <v>5931000</v>
          </cell>
          <cell r="L704">
            <v>2500000</v>
          </cell>
          <cell r="M704">
            <v>0</v>
          </cell>
          <cell r="N704">
            <v>600000</v>
          </cell>
          <cell r="O704">
            <v>9031000</v>
          </cell>
          <cell r="P704">
            <v>24</v>
          </cell>
          <cell r="Q704">
            <v>8336308</v>
          </cell>
          <cell r="R704">
            <v>2</v>
          </cell>
          <cell r="S704">
            <v>694692</v>
          </cell>
          <cell r="T704">
            <v>0</v>
          </cell>
          <cell r="U704">
            <v>0</v>
          </cell>
          <cell r="V704">
            <v>347346.16666666669</v>
          </cell>
          <cell r="W704">
            <v>0</v>
          </cell>
          <cell r="X704">
            <v>0</v>
          </cell>
          <cell r="Y704">
            <v>9031000</v>
          </cell>
          <cell r="Z704">
            <v>0</v>
          </cell>
          <cell r="AA704">
            <v>0</v>
          </cell>
          <cell r="AB704">
            <v>200000</v>
          </cell>
          <cell r="AC704">
            <v>0</v>
          </cell>
          <cell r="AD704">
            <v>200000</v>
          </cell>
          <cell r="AE704">
            <v>500000</v>
          </cell>
          <cell r="AF704">
            <v>0</v>
          </cell>
          <cell r="AG704">
            <v>400000</v>
          </cell>
          <cell r="AH704">
            <v>0</v>
          </cell>
          <cell r="AI704">
            <v>0</v>
          </cell>
          <cell r="AJ704">
            <v>0</v>
          </cell>
          <cell r="AK704">
            <v>9031000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10131000</v>
          </cell>
          <cell r="AR704">
            <v>16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1042039</v>
          </cell>
          <cell r="AY704">
            <v>11173039</v>
          </cell>
          <cell r="AZ704">
            <v>948255</v>
          </cell>
          <cell r="BA704">
            <v>44100</v>
          </cell>
          <cell r="BB704">
            <v>0</v>
          </cell>
          <cell r="BC704">
            <v>0</v>
          </cell>
          <cell r="BD704">
            <v>0</v>
          </cell>
          <cell r="BK704">
            <v>10180684</v>
          </cell>
          <cell r="BN704">
            <v>0</v>
          </cell>
          <cell r="BO704">
            <v>10925692.333333334</v>
          </cell>
          <cell r="BP704">
            <v>-1022562.666666666</v>
          </cell>
          <cell r="BQ704" t="str">
            <v>050067513182</v>
          </cell>
          <cell r="BR704" t="str">
            <v>Active</v>
          </cell>
          <cell r="BS704" t="str">
            <v>Male</v>
          </cell>
          <cell r="BT704" t="str">
            <v/>
          </cell>
          <cell r="BU704">
            <v>0</v>
          </cell>
          <cell r="BV704">
            <v>0</v>
          </cell>
          <cell r="BW704">
            <v>100000</v>
          </cell>
        </row>
        <row r="705">
          <cell r="C705" t="str">
            <v>C7022</v>
          </cell>
          <cell r="D705" t="str">
            <v>Trần Thăng Long</v>
          </cell>
          <cell r="E705">
            <v>42943</v>
          </cell>
          <cell r="F705" t="str">
            <v>P7 - FG Warehouse</v>
          </cell>
          <cell r="G705" t="str">
            <v>FACTORY O</v>
          </cell>
          <cell r="H705" t="str">
            <v>Forklift driver</v>
          </cell>
          <cell r="I705" t="str">
            <v/>
          </cell>
          <cell r="J705" t="str">
            <v/>
          </cell>
          <cell r="K705">
            <v>5931000</v>
          </cell>
          <cell r="L705">
            <v>2100000</v>
          </cell>
          <cell r="M705">
            <v>0</v>
          </cell>
          <cell r="N705">
            <v>300000</v>
          </cell>
          <cell r="O705">
            <v>8331000</v>
          </cell>
          <cell r="P705">
            <v>24</v>
          </cell>
          <cell r="Q705">
            <v>7690154</v>
          </cell>
          <cell r="R705">
            <v>2</v>
          </cell>
          <cell r="S705">
            <v>640846</v>
          </cell>
          <cell r="T705">
            <v>0</v>
          </cell>
          <cell r="U705">
            <v>0</v>
          </cell>
          <cell r="V705">
            <v>320423.08333333331</v>
          </cell>
          <cell r="W705">
            <v>0</v>
          </cell>
          <cell r="X705">
            <v>0</v>
          </cell>
          <cell r="Y705">
            <v>8331000</v>
          </cell>
          <cell r="Z705">
            <v>0</v>
          </cell>
          <cell r="AA705">
            <v>0</v>
          </cell>
          <cell r="AB705">
            <v>200000</v>
          </cell>
          <cell r="AC705">
            <v>0</v>
          </cell>
          <cell r="AD705">
            <v>200000</v>
          </cell>
          <cell r="AE705">
            <v>500000</v>
          </cell>
          <cell r="AF705">
            <v>0</v>
          </cell>
          <cell r="AG705">
            <v>400000</v>
          </cell>
          <cell r="AH705">
            <v>0</v>
          </cell>
          <cell r="AI705">
            <v>0</v>
          </cell>
          <cell r="AJ705">
            <v>0</v>
          </cell>
          <cell r="AK705">
            <v>8331000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9431000</v>
          </cell>
          <cell r="AR705">
            <v>28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1682221</v>
          </cell>
          <cell r="AY705">
            <v>11113221</v>
          </cell>
          <cell r="AZ705">
            <v>874755</v>
          </cell>
          <cell r="BA705">
            <v>44100</v>
          </cell>
          <cell r="BB705">
            <v>0</v>
          </cell>
          <cell r="BC705">
            <v>0</v>
          </cell>
          <cell r="BD705">
            <v>0</v>
          </cell>
          <cell r="BK705">
            <v>10194366</v>
          </cell>
          <cell r="BN705">
            <v>2</v>
          </cell>
          <cell r="BO705">
            <v>10652480.791666666</v>
          </cell>
          <cell r="BP705">
            <v>-10022274.208333334</v>
          </cell>
          <cell r="BQ705" t="str">
            <v>050073583281</v>
          </cell>
          <cell r="BR705" t="str">
            <v>Active</v>
          </cell>
          <cell r="BS705" t="str">
            <v>Male</v>
          </cell>
          <cell r="BT705" t="str">
            <v/>
          </cell>
          <cell r="BU705">
            <v>0</v>
          </cell>
          <cell r="BV705">
            <v>0</v>
          </cell>
          <cell r="BW705">
            <v>100000</v>
          </cell>
        </row>
        <row r="706">
          <cell r="C706" t="str">
            <v>C7208</v>
          </cell>
          <cell r="D706" t="str">
            <v>Lâm Lầy</v>
          </cell>
          <cell r="E706">
            <v>43173</v>
          </cell>
          <cell r="F706" t="str">
            <v>P7 - FG Warehouse</v>
          </cell>
          <cell r="G706" t="str">
            <v>FACTORY O</v>
          </cell>
          <cell r="H706" t="str">
            <v>FG staff</v>
          </cell>
          <cell r="I706" t="str">
            <v/>
          </cell>
          <cell r="J706" t="str">
            <v/>
          </cell>
          <cell r="K706">
            <v>5931000</v>
          </cell>
          <cell r="L706">
            <v>2200000</v>
          </cell>
          <cell r="M706">
            <v>0</v>
          </cell>
          <cell r="N706">
            <v>0</v>
          </cell>
          <cell r="O706">
            <v>8131000</v>
          </cell>
          <cell r="P706">
            <v>22.9</v>
          </cell>
          <cell r="Q706">
            <v>7161535</v>
          </cell>
          <cell r="R706">
            <v>3</v>
          </cell>
          <cell r="S706">
            <v>938192</v>
          </cell>
          <cell r="T706">
            <v>0.10000000000000142</v>
          </cell>
          <cell r="U706">
            <v>31273</v>
          </cell>
          <cell r="V706">
            <v>312730.78602620092</v>
          </cell>
          <cell r="W706">
            <v>0</v>
          </cell>
          <cell r="X706">
            <v>0</v>
          </cell>
          <cell r="Y706">
            <v>8099727</v>
          </cell>
          <cell r="Z706">
            <v>0</v>
          </cell>
          <cell r="AA706">
            <v>0</v>
          </cell>
          <cell r="AB706">
            <v>200000</v>
          </cell>
          <cell r="AC706">
            <v>0</v>
          </cell>
          <cell r="AD706">
            <v>200000</v>
          </cell>
          <cell r="AE706">
            <v>500000</v>
          </cell>
          <cell r="AF706">
            <v>0</v>
          </cell>
          <cell r="AG706">
            <v>400000</v>
          </cell>
          <cell r="AH706">
            <v>0</v>
          </cell>
          <cell r="AI706">
            <v>0</v>
          </cell>
          <cell r="AJ706">
            <v>0</v>
          </cell>
          <cell r="AK706">
            <v>8131000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9199727</v>
          </cell>
          <cell r="AR706">
            <v>18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1055466</v>
          </cell>
          <cell r="AY706">
            <v>10255193</v>
          </cell>
          <cell r="AZ706">
            <v>853755</v>
          </cell>
          <cell r="BA706">
            <v>44100</v>
          </cell>
          <cell r="BB706">
            <v>0</v>
          </cell>
          <cell r="BC706">
            <v>0</v>
          </cell>
          <cell r="BD706">
            <v>0</v>
          </cell>
          <cell r="BK706">
            <v>9357338</v>
          </cell>
          <cell r="BN706">
            <v>0</v>
          </cell>
          <cell r="BO706">
            <v>10003371.268558953</v>
          </cell>
          <cell r="BP706">
            <v>-1850383.731441047</v>
          </cell>
          <cell r="BQ706" t="str">
            <v>050087500885</v>
          </cell>
          <cell r="BR706" t="str">
            <v>Active</v>
          </cell>
          <cell r="BS706" t="str">
            <v>Male</v>
          </cell>
          <cell r="BT706" t="str">
            <v/>
          </cell>
          <cell r="BU706">
            <v>0</v>
          </cell>
          <cell r="BV706">
            <v>0</v>
          </cell>
          <cell r="BW706">
            <v>100000</v>
          </cell>
        </row>
        <row r="707">
          <cell r="C707" t="str">
            <v>C7464</v>
          </cell>
          <cell r="D707" t="str">
            <v>Nguyễn Hoài Nam</v>
          </cell>
          <cell r="E707">
            <v>43370</v>
          </cell>
          <cell r="F707" t="str">
            <v>P7 - FG Warehouse</v>
          </cell>
          <cell r="G707" t="str">
            <v>FACTORY O</v>
          </cell>
          <cell r="H707" t="str">
            <v>Forklift driver</v>
          </cell>
          <cell r="I707" t="str">
            <v/>
          </cell>
          <cell r="J707" t="str">
            <v/>
          </cell>
          <cell r="K707">
            <v>5931000</v>
          </cell>
          <cell r="L707">
            <v>1300000</v>
          </cell>
          <cell r="M707">
            <v>0</v>
          </cell>
          <cell r="N707">
            <v>0</v>
          </cell>
          <cell r="O707">
            <v>7231000</v>
          </cell>
          <cell r="P707">
            <v>23.9</v>
          </cell>
          <cell r="Q707">
            <v>6646958</v>
          </cell>
          <cell r="R707">
            <v>2</v>
          </cell>
          <cell r="S707">
            <v>556231</v>
          </cell>
          <cell r="T707">
            <v>0.10000000000000142</v>
          </cell>
          <cell r="U707">
            <v>27812</v>
          </cell>
          <cell r="V707">
            <v>278115.39748953976</v>
          </cell>
          <cell r="W707">
            <v>0</v>
          </cell>
          <cell r="X707">
            <v>0</v>
          </cell>
          <cell r="Y707">
            <v>7203189</v>
          </cell>
          <cell r="Z707">
            <v>0</v>
          </cell>
          <cell r="AA707">
            <v>0</v>
          </cell>
          <cell r="AB707">
            <v>200000</v>
          </cell>
          <cell r="AC707">
            <v>0</v>
          </cell>
          <cell r="AD707">
            <v>200000</v>
          </cell>
          <cell r="AE707">
            <v>500000</v>
          </cell>
          <cell r="AF707">
            <v>0</v>
          </cell>
          <cell r="AG707">
            <v>400000</v>
          </cell>
          <cell r="AH707">
            <v>0</v>
          </cell>
          <cell r="AI707">
            <v>0</v>
          </cell>
          <cell r="AJ707">
            <v>0</v>
          </cell>
          <cell r="AK707">
            <v>7231000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8303189</v>
          </cell>
          <cell r="AR707">
            <v>28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1460106</v>
          </cell>
          <cell r="AY707">
            <v>9763295</v>
          </cell>
          <cell r="AZ707">
            <v>759255</v>
          </cell>
          <cell r="BA707">
            <v>44100</v>
          </cell>
          <cell r="BB707">
            <v>0</v>
          </cell>
          <cell r="BC707">
            <v>0</v>
          </cell>
          <cell r="BD707">
            <v>0</v>
          </cell>
          <cell r="BK707">
            <v>8959940</v>
          </cell>
          <cell r="BN707">
            <v>0</v>
          </cell>
          <cell r="BO707">
            <v>9376592.8912133891</v>
          </cell>
          <cell r="BP707">
            <v>-2382662.1087866109</v>
          </cell>
          <cell r="BQ707" t="str">
            <v>050070731425</v>
          </cell>
          <cell r="BR707" t="str">
            <v>Active</v>
          </cell>
          <cell r="BS707" t="str">
            <v>Male</v>
          </cell>
          <cell r="BT707" t="str">
            <v/>
          </cell>
          <cell r="BU707">
            <v>0</v>
          </cell>
          <cell r="BV707">
            <v>0</v>
          </cell>
          <cell r="BW707">
            <v>100000</v>
          </cell>
        </row>
        <row r="708">
          <cell r="C708" t="str">
            <v>C7854</v>
          </cell>
          <cell r="D708" t="str">
            <v>Nguyễn Thị Diệu Hiền</v>
          </cell>
          <cell r="E708">
            <v>43512</v>
          </cell>
          <cell r="F708" t="str">
            <v>P7 - FG Warehouse</v>
          </cell>
          <cell r="G708" t="str">
            <v>FACTORY O</v>
          </cell>
          <cell r="H708" t="str">
            <v>Label staff</v>
          </cell>
          <cell r="I708" t="str">
            <v/>
          </cell>
          <cell r="J708" t="str">
            <v/>
          </cell>
          <cell r="K708">
            <v>7700000</v>
          </cell>
          <cell r="L708">
            <v>1500000</v>
          </cell>
          <cell r="M708">
            <v>0</v>
          </cell>
          <cell r="N708">
            <v>0</v>
          </cell>
          <cell r="O708">
            <v>9200000</v>
          </cell>
          <cell r="P708">
            <v>23.8</v>
          </cell>
          <cell r="Q708">
            <v>8421538</v>
          </cell>
          <cell r="R708">
            <v>2</v>
          </cell>
          <cell r="S708">
            <v>707692</v>
          </cell>
          <cell r="T708">
            <v>0.19999999999999929</v>
          </cell>
          <cell r="U708">
            <v>70769</v>
          </cell>
          <cell r="V708">
            <v>353846.13445378147</v>
          </cell>
          <cell r="W708">
            <v>0</v>
          </cell>
          <cell r="X708">
            <v>0</v>
          </cell>
          <cell r="Y708">
            <v>9129230</v>
          </cell>
          <cell r="Z708">
            <v>396923</v>
          </cell>
          <cell r="AA708">
            <v>0</v>
          </cell>
          <cell r="AB708">
            <v>200000</v>
          </cell>
          <cell r="AC708">
            <v>0</v>
          </cell>
          <cell r="AD708">
            <v>200000</v>
          </cell>
          <cell r="AE708">
            <v>500000</v>
          </cell>
          <cell r="AF708">
            <v>0</v>
          </cell>
          <cell r="AG708">
            <v>400000</v>
          </cell>
          <cell r="AH708">
            <v>0</v>
          </cell>
          <cell r="AI708">
            <v>0</v>
          </cell>
          <cell r="AJ708">
            <v>0</v>
          </cell>
          <cell r="AK708">
            <v>9033333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66346.15021008403</v>
          </cell>
          <cell r="AQ708">
            <v>10692499.150210084</v>
          </cell>
          <cell r="AR708">
            <v>12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796154</v>
          </cell>
          <cell r="AY708">
            <v>11488653.150210084</v>
          </cell>
          <cell r="AZ708">
            <v>966000</v>
          </cell>
          <cell r="BA708">
            <v>44100</v>
          </cell>
          <cell r="BB708">
            <v>0</v>
          </cell>
          <cell r="BC708">
            <v>0</v>
          </cell>
          <cell r="BD708">
            <v>0</v>
          </cell>
          <cell r="BK708">
            <v>10478553</v>
          </cell>
          <cell r="BN708">
            <v>0</v>
          </cell>
          <cell r="BO708">
            <v>10926345.351890756</v>
          </cell>
          <cell r="BP708">
            <v>-1039654.6481092442</v>
          </cell>
          <cell r="BQ708" t="str">
            <v>050104743576</v>
          </cell>
          <cell r="BR708" t="str">
            <v>Active</v>
          </cell>
          <cell r="BS708" t="str">
            <v>Female</v>
          </cell>
          <cell r="BT708" t="str">
            <v/>
          </cell>
          <cell r="BU708">
            <v>0</v>
          </cell>
          <cell r="BV708">
            <v>0</v>
          </cell>
          <cell r="BW708">
            <v>100000</v>
          </cell>
        </row>
        <row r="709">
          <cell r="C709" t="str">
            <v>C14908</v>
          </cell>
          <cell r="D709" t="str">
            <v>Võ Thị Ngọc Hà</v>
          </cell>
          <cell r="E709">
            <v>44697</v>
          </cell>
          <cell r="F709" t="str">
            <v>P7 - GA-HR</v>
          </cell>
          <cell r="G709" t="str">
            <v>FACTORY O</v>
          </cell>
          <cell r="H709" t="str">
            <v>HR staff</v>
          </cell>
          <cell r="I709" t="str">
            <v/>
          </cell>
          <cell r="J709" t="str">
            <v/>
          </cell>
          <cell r="K709">
            <v>10000000</v>
          </cell>
          <cell r="L709">
            <v>2700000</v>
          </cell>
          <cell r="M709">
            <v>0</v>
          </cell>
          <cell r="N709">
            <v>0</v>
          </cell>
          <cell r="O709">
            <v>12700000</v>
          </cell>
          <cell r="P709">
            <v>22.6</v>
          </cell>
          <cell r="Q709">
            <v>11039231</v>
          </cell>
          <cell r="R709">
            <v>2</v>
          </cell>
          <cell r="S709">
            <v>976923</v>
          </cell>
          <cell r="T709">
            <v>1.3999999999999986</v>
          </cell>
          <cell r="U709">
            <v>683846</v>
          </cell>
          <cell r="V709">
            <v>488461.54867256636</v>
          </cell>
          <cell r="W709">
            <v>0</v>
          </cell>
          <cell r="X709">
            <v>0</v>
          </cell>
          <cell r="Y709">
            <v>12016154</v>
          </cell>
          <cell r="Z709">
            <v>473077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12366667</v>
          </cell>
          <cell r="AL709">
            <v>100000</v>
          </cell>
          <cell r="AM709">
            <v>0</v>
          </cell>
          <cell r="AN709">
            <v>0</v>
          </cell>
          <cell r="AO709">
            <v>0</v>
          </cell>
          <cell r="AP709">
            <v>91586.54037610619</v>
          </cell>
          <cell r="AQ709">
            <v>12680817.540376106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12680817.540376106</v>
          </cell>
          <cell r="AZ709">
            <v>1333500</v>
          </cell>
          <cell r="BA709">
            <v>44100</v>
          </cell>
          <cell r="BB709">
            <v>0</v>
          </cell>
          <cell r="BC709">
            <v>0</v>
          </cell>
          <cell r="BD709">
            <v>0</v>
          </cell>
          <cell r="BK709">
            <v>11303218</v>
          </cell>
          <cell r="BN709">
            <v>1</v>
          </cell>
          <cell r="BO709">
            <v>12307740.540376106</v>
          </cell>
          <cell r="BP709">
            <v>-4425759.4596238937</v>
          </cell>
          <cell r="BQ709" t="str">
            <v>050080498656</v>
          </cell>
          <cell r="BR709" t="str">
            <v>Active</v>
          </cell>
          <cell r="BS709" t="str">
            <v>Female</v>
          </cell>
          <cell r="BT709" t="str">
            <v/>
          </cell>
          <cell r="BU709">
            <v>0</v>
          </cell>
          <cell r="BV709">
            <v>0</v>
          </cell>
          <cell r="BW709">
            <v>100000</v>
          </cell>
        </row>
        <row r="710">
          <cell r="C710" t="str">
            <v>C14909</v>
          </cell>
          <cell r="D710" t="str">
            <v>Lê Thị Mỹ Linh</v>
          </cell>
          <cell r="E710">
            <v>44697</v>
          </cell>
          <cell r="F710" t="str">
            <v>P7 - GA-HR</v>
          </cell>
          <cell r="G710" t="str">
            <v>FACTORY O</v>
          </cell>
          <cell r="H710" t="str">
            <v>HR staff</v>
          </cell>
          <cell r="I710" t="str">
            <v/>
          </cell>
          <cell r="J710" t="str">
            <v/>
          </cell>
          <cell r="K710">
            <v>8700000</v>
          </cell>
          <cell r="L710">
            <v>3000000</v>
          </cell>
          <cell r="M710">
            <v>0</v>
          </cell>
          <cell r="N710">
            <v>0</v>
          </cell>
          <cell r="O710">
            <v>11700000</v>
          </cell>
          <cell r="P710">
            <v>23</v>
          </cell>
          <cell r="Q710">
            <v>10350000</v>
          </cell>
          <cell r="R710">
            <v>2</v>
          </cell>
          <cell r="S710">
            <v>900000</v>
          </cell>
          <cell r="T710">
            <v>1</v>
          </cell>
          <cell r="U710">
            <v>450000</v>
          </cell>
          <cell r="V710">
            <v>450000</v>
          </cell>
          <cell r="W710">
            <v>0</v>
          </cell>
          <cell r="X710">
            <v>0</v>
          </cell>
          <cell r="Y710">
            <v>11250000</v>
          </cell>
          <cell r="Z710">
            <v>480769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11366667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84375</v>
          </cell>
          <cell r="AQ710">
            <v>11815144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11815144</v>
          </cell>
          <cell r="AZ710">
            <v>1228500</v>
          </cell>
          <cell r="BA710">
            <v>44100</v>
          </cell>
          <cell r="BB710">
            <v>0</v>
          </cell>
          <cell r="BC710">
            <v>0</v>
          </cell>
          <cell r="BD710">
            <v>0</v>
          </cell>
          <cell r="BK710">
            <v>10542544</v>
          </cell>
          <cell r="BN710">
            <v>0</v>
          </cell>
          <cell r="BO710">
            <v>11434375</v>
          </cell>
          <cell r="BP710">
            <v>-794125</v>
          </cell>
          <cell r="BQ710" t="str">
            <v>050109861976</v>
          </cell>
          <cell r="BR710" t="str">
            <v>Active</v>
          </cell>
          <cell r="BS710" t="str">
            <v>Female</v>
          </cell>
          <cell r="BT710" t="str">
            <v/>
          </cell>
          <cell r="BU710">
            <v>0</v>
          </cell>
          <cell r="BV710">
            <v>0</v>
          </cell>
          <cell r="BW710">
            <v>100000</v>
          </cell>
        </row>
        <row r="711">
          <cell r="C711" t="str">
            <v>C15521</v>
          </cell>
          <cell r="D711" t="str">
            <v>Lê Thị Mơ</v>
          </cell>
          <cell r="E711">
            <v>45240</v>
          </cell>
          <cell r="F711" t="str">
            <v>P7 - GA-HR</v>
          </cell>
          <cell r="G711" t="str">
            <v>FACTORY O</v>
          </cell>
          <cell r="H711" t="str">
            <v>Nurse Staff</v>
          </cell>
          <cell r="I711" t="str">
            <v/>
          </cell>
          <cell r="J711" t="str">
            <v/>
          </cell>
          <cell r="K711">
            <v>7700000</v>
          </cell>
          <cell r="L711">
            <v>1000000</v>
          </cell>
          <cell r="M711">
            <v>0</v>
          </cell>
          <cell r="N711">
            <v>0</v>
          </cell>
          <cell r="O711">
            <v>8700000</v>
          </cell>
          <cell r="P711">
            <v>22</v>
          </cell>
          <cell r="Q711">
            <v>7361538</v>
          </cell>
          <cell r="R711">
            <v>2</v>
          </cell>
          <cell r="S711">
            <v>669231</v>
          </cell>
          <cell r="T711">
            <v>2</v>
          </cell>
          <cell r="U711">
            <v>669231</v>
          </cell>
          <cell r="V711">
            <v>334615.36363636365</v>
          </cell>
          <cell r="W711">
            <v>0</v>
          </cell>
          <cell r="X711">
            <v>0</v>
          </cell>
          <cell r="Y711">
            <v>8030769</v>
          </cell>
          <cell r="Z711">
            <v>461538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8300000</v>
          </cell>
          <cell r="AL711">
            <v>200000</v>
          </cell>
          <cell r="AM711">
            <v>0</v>
          </cell>
          <cell r="AN711">
            <v>0</v>
          </cell>
          <cell r="AO711">
            <v>0</v>
          </cell>
          <cell r="AP711">
            <v>62740.380681818184</v>
          </cell>
          <cell r="AQ711">
            <v>8755047.3806818184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8755047.3806818184</v>
          </cell>
          <cell r="AZ711">
            <v>913500</v>
          </cell>
          <cell r="BA711">
            <v>44100</v>
          </cell>
          <cell r="BB711">
            <v>0</v>
          </cell>
          <cell r="BC711">
            <v>0</v>
          </cell>
          <cell r="BD711">
            <v>0</v>
          </cell>
          <cell r="BK711">
            <v>7797447</v>
          </cell>
          <cell r="BN711">
            <v>0</v>
          </cell>
          <cell r="BO711">
            <v>8393509.3806818184</v>
          </cell>
          <cell r="BP711">
            <v>-3519990.6193181816</v>
          </cell>
          <cell r="BQ711" t="str">
            <v>050148899352</v>
          </cell>
          <cell r="BR711" t="str">
            <v>Active</v>
          </cell>
          <cell r="BS711" t="str">
            <v>Female</v>
          </cell>
          <cell r="BT711" t="str">
            <v/>
          </cell>
          <cell r="BU711">
            <v>0</v>
          </cell>
          <cell r="BV711">
            <v>0</v>
          </cell>
          <cell r="BW711">
            <v>100000</v>
          </cell>
        </row>
        <row r="712">
          <cell r="C712" t="str">
            <v>C15977</v>
          </cell>
          <cell r="D712" t="str">
            <v>Đinh Thùy Dung</v>
          </cell>
          <cell r="E712">
            <v>45450</v>
          </cell>
          <cell r="F712" t="str">
            <v>P7 - GA-HR</v>
          </cell>
          <cell r="G712" t="str">
            <v>FACTORY O</v>
          </cell>
          <cell r="H712" t="str">
            <v>HR staff</v>
          </cell>
          <cell r="I712" t="str">
            <v/>
          </cell>
          <cell r="J712" t="str">
            <v/>
          </cell>
          <cell r="K712">
            <v>8500000</v>
          </cell>
          <cell r="L712">
            <v>1500000</v>
          </cell>
          <cell r="M712">
            <v>0</v>
          </cell>
          <cell r="N712">
            <v>0</v>
          </cell>
          <cell r="O712">
            <v>10000000</v>
          </cell>
          <cell r="P712">
            <v>20.6</v>
          </cell>
          <cell r="Q712">
            <v>7923077</v>
          </cell>
          <cell r="R712">
            <v>3</v>
          </cell>
          <cell r="S712">
            <v>1153846</v>
          </cell>
          <cell r="T712">
            <v>2.3999999999999986</v>
          </cell>
          <cell r="U712">
            <v>923077</v>
          </cell>
          <cell r="V712">
            <v>384615.38834951451</v>
          </cell>
          <cell r="W712">
            <v>0</v>
          </cell>
          <cell r="X712">
            <v>0</v>
          </cell>
          <cell r="Y712">
            <v>9076923</v>
          </cell>
          <cell r="Z712">
            <v>453846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9666667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72115.385315533975</v>
          </cell>
          <cell r="AQ712">
            <v>9602884.3853155337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9602884.3853155337</v>
          </cell>
          <cell r="AZ712">
            <v>1050000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K712">
            <v>8552884</v>
          </cell>
          <cell r="BN712">
            <v>0</v>
          </cell>
          <cell r="BO712">
            <v>9249038.3853155337</v>
          </cell>
          <cell r="BP712">
            <v>-2800961.6146844663</v>
          </cell>
          <cell r="BQ712" t="str">
            <v>054103062001</v>
          </cell>
          <cell r="BR712" t="str">
            <v>Active</v>
          </cell>
          <cell r="BS712" t="str">
            <v>Female</v>
          </cell>
          <cell r="BT712" t="str">
            <v/>
          </cell>
          <cell r="BU712">
            <v>0</v>
          </cell>
          <cell r="BV712">
            <v>0</v>
          </cell>
          <cell r="BW712">
            <v>100000</v>
          </cell>
        </row>
        <row r="713">
          <cell r="C713" t="str">
            <v>C6745</v>
          </cell>
          <cell r="D713" t="str">
            <v>Phạm Thị Ngọc Bích</v>
          </cell>
          <cell r="E713">
            <v>42675</v>
          </cell>
          <cell r="F713" t="str">
            <v>P7 - GA-HR</v>
          </cell>
          <cell r="G713" t="str">
            <v>FACTORY O</v>
          </cell>
          <cell r="H713" t="str">
            <v>HR-GA Manager</v>
          </cell>
          <cell r="I713" t="str">
            <v/>
          </cell>
          <cell r="J713" t="str">
            <v/>
          </cell>
          <cell r="K713">
            <v>20000000</v>
          </cell>
          <cell r="L713">
            <v>12200000</v>
          </cell>
          <cell r="M713">
            <v>0</v>
          </cell>
          <cell r="N713">
            <v>0</v>
          </cell>
          <cell r="O713">
            <v>32200000</v>
          </cell>
          <cell r="P713">
            <v>21</v>
          </cell>
          <cell r="Q713">
            <v>26007692</v>
          </cell>
          <cell r="R713">
            <v>3</v>
          </cell>
          <cell r="S713">
            <v>3715385</v>
          </cell>
          <cell r="T713">
            <v>2</v>
          </cell>
          <cell r="U713">
            <v>2476923</v>
          </cell>
          <cell r="V713">
            <v>1238461.5238095238</v>
          </cell>
          <cell r="W713">
            <v>0</v>
          </cell>
          <cell r="X713">
            <v>0</v>
          </cell>
          <cell r="Y713">
            <v>29723077</v>
          </cell>
          <cell r="Z713">
            <v>646154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200000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30700000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232211.53571428571</v>
          </cell>
          <cell r="AQ713">
            <v>30801442.535714287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30801442.535714287</v>
          </cell>
          <cell r="AZ713">
            <v>3381000</v>
          </cell>
          <cell r="BA713">
            <v>44100</v>
          </cell>
          <cell r="BB713">
            <v>1616143</v>
          </cell>
          <cell r="BC713">
            <v>0</v>
          </cell>
          <cell r="BD713">
            <v>0</v>
          </cell>
          <cell r="BK713">
            <v>25760200</v>
          </cell>
          <cell r="BN713">
            <v>0</v>
          </cell>
          <cell r="BO713">
            <v>30155288.535714287</v>
          </cell>
          <cell r="BP713">
            <v>15774288.535714287</v>
          </cell>
          <cell r="BQ713" t="str">
            <v>050034253886</v>
          </cell>
          <cell r="BR713" t="str">
            <v>Active</v>
          </cell>
          <cell r="BS713" t="str">
            <v>Female</v>
          </cell>
          <cell r="BT713" t="str">
            <v/>
          </cell>
          <cell r="BU713">
            <v>0</v>
          </cell>
          <cell r="BV713">
            <v>0</v>
          </cell>
          <cell r="BW713">
            <v>0</v>
          </cell>
        </row>
        <row r="714">
          <cell r="C714" t="str">
            <v>C7689</v>
          </cell>
          <cell r="D714" t="str">
            <v>Nguyễn Tấn Tài</v>
          </cell>
          <cell r="E714">
            <v>43451</v>
          </cell>
          <cell r="F714" t="str">
            <v>P7 - GA-HR</v>
          </cell>
          <cell r="G714" t="str">
            <v>FACTORY O</v>
          </cell>
          <cell r="H714" t="str">
            <v>GA Staff</v>
          </cell>
          <cell r="I714" t="str">
            <v/>
          </cell>
          <cell r="J714" t="str">
            <v/>
          </cell>
          <cell r="K714">
            <v>12500000</v>
          </cell>
          <cell r="L714">
            <v>6000000</v>
          </cell>
          <cell r="M714">
            <v>0</v>
          </cell>
          <cell r="N714">
            <v>0</v>
          </cell>
          <cell r="O714">
            <v>18500000</v>
          </cell>
          <cell r="P714">
            <v>24</v>
          </cell>
          <cell r="Q714">
            <v>17076923</v>
          </cell>
          <cell r="R714">
            <v>2</v>
          </cell>
          <cell r="S714">
            <v>1423077</v>
          </cell>
          <cell r="T714">
            <v>0</v>
          </cell>
          <cell r="U714">
            <v>0</v>
          </cell>
          <cell r="V714">
            <v>711538.45833333337</v>
          </cell>
          <cell r="W714">
            <v>0</v>
          </cell>
          <cell r="X714">
            <v>0</v>
          </cell>
          <cell r="Y714">
            <v>18500000</v>
          </cell>
          <cell r="Z714">
            <v>650000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1082000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18000000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20232000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20232000</v>
          </cell>
          <cell r="AZ714">
            <v>1942500</v>
          </cell>
          <cell r="BA714">
            <v>44100</v>
          </cell>
          <cell r="BB714">
            <v>116975</v>
          </cell>
          <cell r="BC714">
            <v>0</v>
          </cell>
          <cell r="BD714">
            <v>0</v>
          </cell>
          <cell r="BK714">
            <v>18128425</v>
          </cell>
          <cell r="BN714">
            <v>1</v>
          </cell>
          <cell r="BO714">
            <v>19682000</v>
          </cell>
          <cell r="BP714">
            <v>2339500</v>
          </cell>
          <cell r="BQ714" t="str">
            <v>050043183904</v>
          </cell>
          <cell r="BR714" t="str">
            <v>Active</v>
          </cell>
          <cell r="BS714" t="str">
            <v>Male</v>
          </cell>
          <cell r="BT714" t="str">
            <v/>
          </cell>
          <cell r="BU714">
            <v>0</v>
          </cell>
          <cell r="BV714">
            <v>0</v>
          </cell>
          <cell r="BW714">
            <v>100000</v>
          </cell>
        </row>
        <row r="715">
          <cell r="C715" t="str">
            <v>C10597</v>
          </cell>
          <cell r="D715" t="str">
            <v>Điểu Dịu</v>
          </cell>
          <cell r="E715">
            <v>43575</v>
          </cell>
          <cell r="F715" t="str">
            <v>P7 - GC WIP</v>
          </cell>
          <cell r="G715" t="str">
            <v>FACTORY O</v>
          </cell>
          <cell r="H715" t="str">
            <v>GC Wip Worker</v>
          </cell>
          <cell r="I715" t="str">
            <v/>
          </cell>
          <cell r="J715" t="str">
            <v/>
          </cell>
          <cell r="K715">
            <v>5931000</v>
          </cell>
          <cell r="L715">
            <v>800000</v>
          </cell>
          <cell r="M715">
            <v>0</v>
          </cell>
          <cell r="N715">
            <v>0</v>
          </cell>
          <cell r="O715">
            <v>6731000</v>
          </cell>
          <cell r="P715">
            <v>19</v>
          </cell>
          <cell r="Q715">
            <v>4918808</v>
          </cell>
          <cell r="R715">
            <v>3</v>
          </cell>
          <cell r="S715">
            <v>776654</v>
          </cell>
          <cell r="T715">
            <v>4</v>
          </cell>
          <cell r="U715">
            <v>1035538</v>
          </cell>
          <cell r="V715">
            <v>258884.63157894736</v>
          </cell>
          <cell r="W715">
            <v>0</v>
          </cell>
          <cell r="X715">
            <v>0</v>
          </cell>
          <cell r="Y715">
            <v>5695462</v>
          </cell>
          <cell r="Z715">
            <v>0</v>
          </cell>
          <cell r="AA715">
            <v>0</v>
          </cell>
          <cell r="AB715">
            <v>200000</v>
          </cell>
          <cell r="AC715">
            <v>0</v>
          </cell>
          <cell r="AD715">
            <v>200000</v>
          </cell>
          <cell r="AE715">
            <v>0</v>
          </cell>
          <cell r="AF715">
            <v>0</v>
          </cell>
          <cell r="AG715">
            <v>0</v>
          </cell>
          <cell r="AH715">
            <v>306578</v>
          </cell>
          <cell r="AI715">
            <v>0</v>
          </cell>
          <cell r="AJ715">
            <v>0</v>
          </cell>
          <cell r="AK715">
            <v>6731000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6202040</v>
          </cell>
          <cell r="AR715">
            <v>5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242704</v>
          </cell>
          <cell r="AY715">
            <v>6444744</v>
          </cell>
          <cell r="AZ715">
            <v>706755</v>
          </cell>
          <cell r="BA715">
            <v>44100</v>
          </cell>
          <cell r="BB715">
            <v>0</v>
          </cell>
          <cell r="BC715">
            <v>0</v>
          </cell>
          <cell r="BD715">
            <v>0</v>
          </cell>
          <cell r="BK715">
            <v>5693889</v>
          </cell>
          <cell r="BN715">
            <v>0</v>
          </cell>
          <cell r="BO715">
            <v>6463842.8947368423</v>
          </cell>
          <cell r="BP715">
            <v>-5242912.1052631577</v>
          </cell>
          <cell r="BQ715" t="str">
            <v>050093230482</v>
          </cell>
          <cell r="BR715" t="str">
            <v>Active</v>
          </cell>
          <cell r="BS715" t="str">
            <v>Male</v>
          </cell>
          <cell r="BT715" t="str">
            <v/>
          </cell>
          <cell r="BU715">
            <v>0</v>
          </cell>
          <cell r="BV715">
            <v>0</v>
          </cell>
          <cell r="BW715">
            <v>100000</v>
          </cell>
        </row>
        <row r="716">
          <cell r="C716" t="str">
            <v>C11027</v>
          </cell>
          <cell r="D716" t="str">
            <v>Phạm Văn Khởi</v>
          </cell>
          <cell r="E716">
            <v>43651</v>
          </cell>
          <cell r="F716" t="str">
            <v>P7 - GC WIP</v>
          </cell>
          <cell r="G716" t="str">
            <v>FACTORY O</v>
          </cell>
          <cell r="H716" t="str">
            <v>Truck driver</v>
          </cell>
          <cell r="I716" t="str">
            <v/>
          </cell>
          <cell r="J716" t="str">
            <v/>
          </cell>
          <cell r="K716">
            <v>6576000</v>
          </cell>
          <cell r="L716">
            <v>3500000</v>
          </cell>
          <cell r="M716">
            <v>0</v>
          </cell>
          <cell r="N716">
            <v>0</v>
          </cell>
          <cell r="O716">
            <v>10076000</v>
          </cell>
          <cell r="P716">
            <v>22</v>
          </cell>
          <cell r="Q716">
            <v>8525846</v>
          </cell>
          <cell r="R716">
            <v>4</v>
          </cell>
          <cell r="S716">
            <v>1550154</v>
          </cell>
          <cell r="T716">
            <v>0</v>
          </cell>
          <cell r="U716">
            <v>0</v>
          </cell>
          <cell r="V716">
            <v>387538.45454545453</v>
          </cell>
          <cell r="W716">
            <v>0</v>
          </cell>
          <cell r="X716">
            <v>0</v>
          </cell>
          <cell r="Y716">
            <v>10076000</v>
          </cell>
          <cell r="Z716">
            <v>0</v>
          </cell>
          <cell r="AA716">
            <v>0</v>
          </cell>
          <cell r="AB716">
            <v>200000</v>
          </cell>
          <cell r="AC716">
            <v>0</v>
          </cell>
          <cell r="AD716">
            <v>200000</v>
          </cell>
          <cell r="AE716">
            <v>500000</v>
          </cell>
          <cell r="AF716">
            <v>0</v>
          </cell>
          <cell r="AG716">
            <v>400000</v>
          </cell>
          <cell r="AH716">
            <v>0</v>
          </cell>
          <cell r="AI716">
            <v>0</v>
          </cell>
          <cell r="AJ716">
            <v>0</v>
          </cell>
          <cell r="AK716">
            <v>9976000</v>
          </cell>
          <cell r="AL716">
            <v>100000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11276000</v>
          </cell>
          <cell r="AR716">
            <v>16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1162615</v>
          </cell>
          <cell r="AY716">
            <v>12438615</v>
          </cell>
          <cell r="AZ716">
            <v>1057980</v>
          </cell>
          <cell r="BA716">
            <v>44100</v>
          </cell>
          <cell r="BB716">
            <v>0</v>
          </cell>
          <cell r="BC716">
            <v>0</v>
          </cell>
          <cell r="BD716">
            <v>0</v>
          </cell>
          <cell r="BK716">
            <v>11336535</v>
          </cell>
          <cell r="BN716">
            <v>1</v>
          </cell>
          <cell r="BO716">
            <v>12151076.909090908</v>
          </cell>
          <cell r="BP716">
            <v>-4306903.0909090918</v>
          </cell>
          <cell r="BQ716" t="str">
            <v>050098025178</v>
          </cell>
          <cell r="BR716" t="str">
            <v>Active</v>
          </cell>
          <cell r="BS716" t="str">
            <v>Male</v>
          </cell>
          <cell r="BT716" t="str">
            <v/>
          </cell>
          <cell r="BU716">
            <v>0</v>
          </cell>
          <cell r="BV716">
            <v>0</v>
          </cell>
          <cell r="BW716">
            <v>100000</v>
          </cell>
        </row>
        <row r="717">
          <cell r="C717" t="str">
            <v>C11670</v>
          </cell>
          <cell r="D717" t="str">
            <v>Nguyễn Thị Ngoan</v>
          </cell>
          <cell r="E717">
            <v>43789</v>
          </cell>
          <cell r="F717" t="str">
            <v>P7 - GC WIP</v>
          </cell>
          <cell r="G717" t="str">
            <v>FACTORY O</v>
          </cell>
          <cell r="H717" t="str">
            <v>GC Wip Worker</v>
          </cell>
          <cell r="I717" t="str">
            <v/>
          </cell>
          <cell r="J717" t="str">
            <v/>
          </cell>
          <cell r="K717">
            <v>5931000</v>
          </cell>
          <cell r="L717">
            <v>500000</v>
          </cell>
          <cell r="M717">
            <v>0</v>
          </cell>
          <cell r="N717">
            <v>200000</v>
          </cell>
          <cell r="O717">
            <v>6631000</v>
          </cell>
          <cell r="P717">
            <v>24</v>
          </cell>
          <cell r="Q717">
            <v>6120923</v>
          </cell>
          <cell r="R717">
            <v>2</v>
          </cell>
          <cell r="S717">
            <v>510077</v>
          </cell>
          <cell r="T717">
            <v>0</v>
          </cell>
          <cell r="U717">
            <v>0</v>
          </cell>
          <cell r="V717">
            <v>255038.45833333334</v>
          </cell>
          <cell r="W717">
            <v>0</v>
          </cell>
          <cell r="X717">
            <v>0</v>
          </cell>
          <cell r="Y717">
            <v>6631000</v>
          </cell>
          <cell r="Z717">
            <v>0</v>
          </cell>
          <cell r="AA717">
            <v>0</v>
          </cell>
          <cell r="AB717">
            <v>200000</v>
          </cell>
          <cell r="AC717">
            <v>0</v>
          </cell>
          <cell r="AD717">
            <v>200000</v>
          </cell>
          <cell r="AE717">
            <v>500000</v>
          </cell>
          <cell r="AF717">
            <v>0</v>
          </cell>
          <cell r="AG717">
            <v>400000</v>
          </cell>
          <cell r="AH717">
            <v>418916</v>
          </cell>
          <cell r="AI717">
            <v>0</v>
          </cell>
          <cell r="AJ717">
            <v>0</v>
          </cell>
          <cell r="AK717">
            <v>6631000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47819.7109375</v>
          </cell>
          <cell r="AQ717">
            <v>8197735.7109375</v>
          </cell>
          <cell r="AR717">
            <v>24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1147673</v>
          </cell>
          <cell r="AY717">
            <v>9345408.7109375</v>
          </cell>
          <cell r="AZ717">
            <v>696255</v>
          </cell>
          <cell r="BA717">
            <v>44100</v>
          </cell>
          <cell r="BB717">
            <v>0</v>
          </cell>
          <cell r="BC717">
            <v>0</v>
          </cell>
          <cell r="BD717">
            <v>0</v>
          </cell>
          <cell r="BK717">
            <v>8605054</v>
          </cell>
          <cell r="BN717">
            <v>0</v>
          </cell>
          <cell r="BO717">
            <v>9062851.0859375</v>
          </cell>
          <cell r="BP717">
            <v>-2633403.9140625</v>
          </cell>
          <cell r="BQ717" t="str">
            <v>050113873504</v>
          </cell>
          <cell r="BR717" t="str">
            <v>Active</v>
          </cell>
          <cell r="BS717" t="str">
            <v>Female</v>
          </cell>
          <cell r="BT717" t="str">
            <v/>
          </cell>
          <cell r="BU717">
            <v>0</v>
          </cell>
          <cell r="BV717">
            <v>0</v>
          </cell>
          <cell r="BW717">
            <v>100000</v>
          </cell>
        </row>
        <row r="718">
          <cell r="C718" t="str">
            <v>C12403</v>
          </cell>
          <cell r="D718" t="str">
            <v>Lê Thị Mỹ Duyên</v>
          </cell>
          <cell r="E718">
            <v>43985</v>
          </cell>
          <cell r="F718" t="str">
            <v>P7 - GC WIP</v>
          </cell>
          <cell r="G718" t="str">
            <v>FACTORY O</v>
          </cell>
          <cell r="H718" t="str">
            <v>GC WIP Staffs</v>
          </cell>
          <cell r="I718" t="str">
            <v/>
          </cell>
          <cell r="J718" t="str">
            <v/>
          </cell>
          <cell r="K718">
            <v>7500000</v>
          </cell>
          <cell r="L718">
            <v>2281000</v>
          </cell>
          <cell r="M718">
            <v>0</v>
          </cell>
          <cell r="N718">
            <v>0</v>
          </cell>
          <cell r="O718">
            <v>9781000</v>
          </cell>
          <cell r="P718">
            <v>24</v>
          </cell>
          <cell r="Q718">
            <v>9028615</v>
          </cell>
          <cell r="R718">
            <v>2</v>
          </cell>
          <cell r="S718">
            <v>752385</v>
          </cell>
          <cell r="T718">
            <v>0</v>
          </cell>
          <cell r="U718">
            <v>0</v>
          </cell>
          <cell r="V718">
            <v>376192.29166666669</v>
          </cell>
          <cell r="W718">
            <v>0</v>
          </cell>
          <cell r="X718">
            <v>0</v>
          </cell>
          <cell r="Y718">
            <v>9781000</v>
          </cell>
          <cell r="Z718">
            <v>500000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9547667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70536.0546875</v>
          </cell>
          <cell r="AQ718">
            <v>10351536.0546875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10351536.0546875</v>
          </cell>
          <cell r="AZ718">
            <v>1027005</v>
          </cell>
          <cell r="BA718">
            <v>44100</v>
          </cell>
          <cell r="BB718">
            <v>0</v>
          </cell>
          <cell r="BC718">
            <v>0</v>
          </cell>
          <cell r="BD718">
            <v>0</v>
          </cell>
          <cell r="BK718">
            <v>9280431</v>
          </cell>
          <cell r="BN718">
            <v>0</v>
          </cell>
          <cell r="BO718">
            <v>9951536.0546875</v>
          </cell>
          <cell r="BP718">
            <v>-2075468.9453125</v>
          </cell>
          <cell r="BQ718" t="str">
            <v>050119454538</v>
          </cell>
          <cell r="BR718" t="str">
            <v>Active</v>
          </cell>
          <cell r="BS718" t="str">
            <v>Female</v>
          </cell>
          <cell r="BT718" t="str">
            <v/>
          </cell>
          <cell r="BU718">
            <v>0</v>
          </cell>
          <cell r="BV718">
            <v>0</v>
          </cell>
          <cell r="BW718">
            <v>100000</v>
          </cell>
        </row>
        <row r="719">
          <cell r="C719" t="str">
            <v>C12557</v>
          </cell>
          <cell r="D719" t="str">
            <v>Đặng Thị Thúy</v>
          </cell>
          <cell r="E719">
            <v>44027</v>
          </cell>
          <cell r="F719" t="str">
            <v>P7 - GC WIP</v>
          </cell>
          <cell r="G719" t="str">
            <v>FACTORY O</v>
          </cell>
          <cell r="H719" t="str">
            <v>GC Wip Worker</v>
          </cell>
          <cell r="I719" t="str">
            <v/>
          </cell>
          <cell r="J719" t="str">
            <v/>
          </cell>
          <cell r="K719">
            <v>5931000</v>
          </cell>
          <cell r="L719">
            <v>500000</v>
          </cell>
          <cell r="M719">
            <v>0</v>
          </cell>
          <cell r="N719">
            <v>200000</v>
          </cell>
          <cell r="O719">
            <v>6631000</v>
          </cell>
          <cell r="P719">
            <v>24</v>
          </cell>
          <cell r="Q719">
            <v>6120923</v>
          </cell>
          <cell r="R719">
            <v>2</v>
          </cell>
          <cell r="S719">
            <v>510077</v>
          </cell>
          <cell r="T719">
            <v>0</v>
          </cell>
          <cell r="U719">
            <v>0</v>
          </cell>
          <cell r="V719">
            <v>255038.45833333334</v>
          </cell>
          <cell r="W719">
            <v>0</v>
          </cell>
          <cell r="X719">
            <v>0</v>
          </cell>
          <cell r="Y719">
            <v>6631000</v>
          </cell>
          <cell r="Z719">
            <v>0</v>
          </cell>
          <cell r="AA719">
            <v>0</v>
          </cell>
          <cell r="AB719">
            <v>200000</v>
          </cell>
          <cell r="AC719">
            <v>0</v>
          </cell>
          <cell r="AD719">
            <v>200000</v>
          </cell>
          <cell r="AE719">
            <v>500000</v>
          </cell>
          <cell r="AF719">
            <v>0</v>
          </cell>
          <cell r="AG719">
            <v>400000</v>
          </cell>
          <cell r="AH719">
            <v>431717</v>
          </cell>
          <cell r="AI719">
            <v>0</v>
          </cell>
          <cell r="AJ719">
            <v>0</v>
          </cell>
          <cell r="AK719">
            <v>6631000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47819.7109375</v>
          </cell>
          <cell r="AQ719">
            <v>8210536.7109375</v>
          </cell>
          <cell r="AR719">
            <v>24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1147673</v>
          </cell>
          <cell r="AY719">
            <v>9358209.7109375</v>
          </cell>
          <cell r="AZ719">
            <v>696255</v>
          </cell>
          <cell r="BA719">
            <v>44100</v>
          </cell>
          <cell r="BB719">
            <v>0</v>
          </cell>
          <cell r="BC719">
            <v>0</v>
          </cell>
          <cell r="BD719">
            <v>0</v>
          </cell>
          <cell r="BK719">
            <v>8617855</v>
          </cell>
          <cell r="BN719">
            <v>0</v>
          </cell>
          <cell r="BO719">
            <v>9075652.0859375</v>
          </cell>
          <cell r="BP719">
            <v>-2620602.9140625</v>
          </cell>
          <cell r="BQ719" t="str">
            <v>050120050254</v>
          </cell>
          <cell r="BR719" t="str">
            <v>Active</v>
          </cell>
          <cell r="BS719" t="str">
            <v>Female</v>
          </cell>
          <cell r="BT719" t="str">
            <v/>
          </cell>
          <cell r="BU719">
            <v>0</v>
          </cell>
          <cell r="BV719">
            <v>0</v>
          </cell>
          <cell r="BW719">
            <v>100000</v>
          </cell>
        </row>
        <row r="720">
          <cell r="C720" t="str">
            <v>C13911</v>
          </cell>
          <cell r="D720" t="str">
            <v>Hoàng Minh Côn</v>
          </cell>
          <cell r="E720">
            <v>44300</v>
          </cell>
          <cell r="F720" t="str">
            <v>P7 - GC WIP</v>
          </cell>
          <cell r="G720" t="str">
            <v>FACTORY O</v>
          </cell>
          <cell r="H720" t="str">
            <v>Truck driver</v>
          </cell>
          <cell r="I720" t="str">
            <v/>
          </cell>
          <cell r="J720" t="str">
            <v/>
          </cell>
          <cell r="K720">
            <v>6337000</v>
          </cell>
          <cell r="L720">
            <v>2500000</v>
          </cell>
          <cell r="M720">
            <v>0</v>
          </cell>
          <cell r="N720">
            <v>0</v>
          </cell>
          <cell r="O720">
            <v>8837000</v>
          </cell>
          <cell r="P720">
            <v>24</v>
          </cell>
          <cell r="Q720">
            <v>8157231</v>
          </cell>
          <cell r="R720">
            <v>2</v>
          </cell>
          <cell r="S720">
            <v>679769</v>
          </cell>
          <cell r="T720">
            <v>0</v>
          </cell>
          <cell r="U720">
            <v>0</v>
          </cell>
          <cell r="V720">
            <v>339884.625</v>
          </cell>
          <cell r="W720">
            <v>0</v>
          </cell>
          <cell r="X720">
            <v>0</v>
          </cell>
          <cell r="Y720">
            <v>8837000</v>
          </cell>
          <cell r="Z720">
            <v>0</v>
          </cell>
          <cell r="AA720">
            <v>0</v>
          </cell>
          <cell r="AB720">
            <v>200000</v>
          </cell>
          <cell r="AC720">
            <v>0</v>
          </cell>
          <cell r="AD720">
            <v>200000</v>
          </cell>
          <cell r="AE720">
            <v>500000</v>
          </cell>
          <cell r="AF720">
            <v>0</v>
          </cell>
          <cell r="AG720">
            <v>400000</v>
          </cell>
          <cell r="AH720">
            <v>0</v>
          </cell>
          <cell r="AI720">
            <v>0</v>
          </cell>
          <cell r="AJ720">
            <v>0</v>
          </cell>
          <cell r="AK720">
            <v>8420333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9937000</v>
          </cell>
          <cell r="AR720">
            <v>24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1529481</v>
          </cell>
          <cell r="AY720">
            <v>11466481</v>
          </cell>
          <cell r="AZ720">
            <v>927885</v>
          </cell>
          <cell r="BA720">
            <v>44100</v>
          </cell>
          <cell r="BB720">
            <v>0</v>
          </cell>
          <cell r="BC720">
            <v>0</v>
          </cell>
          <cell r="BD720">
            <v>0</v>
          </cell>
          <cell r="BK720">
            <v>10494496</v>
          </cell>
          <cell r="BN720">
            <v>0</v>
          </cell>
          <cell r="BO720">
            <v>11056653.875</v>
          </cell>
          <cell r="BP720">
            <v>-871231.125</v>
          </cell>
          <cell r="BQ720" t="str">
            <v>050073798350</v>
          </cell>
          <cell r="BR720" t="str">
            <v>Active</v>
          </cell>
          <cell r="BS720" t="str">
            <v>Male</v>
          </cell>
          <cell r="BT720" t="str">
            <v/>
          </cell>
          <cell r="BU720">
            <v>0</v>
          </cell>
          <cell r="BV720">
            <v>0</v>
          </cell>
          <cell r="BW720">
            <v>100000</v>
          </cell>
        </row>
        <row r="721">
          <cell r="C721" t="str">
            <v>C13921</v>
          </cell>
          <cell r="D721" t="str">
            <v>Phan Lâm Tưởng</v>
          </cell>
          <cell r="E721">
            <v>44301</v>
          </cell>
          <cell r="F721" t="str">
            <v>P7 - GC WIP</v>
          </cell>
          <cell r="G721" t="str">
            <v>FACTORY O</v>
          </cell>
          <cell r="H721" t="str">
            <v>GC Wip Worker</v>
          </cell>
          <cell r="I721" t="str">
            <v/>
          </cell>
          <cell r="J721" t="str">
            <v/>
          </cell>
          <cell r="K721">
            <v>5931000</v>
          </cell>
          <cell r="L721">
            <v>800000</v>
          </cell>
          <cell r="M721">
            <v>0</v>
          </cell>
          <cell r="N721">
            <v>0</v>
          </cell>
          <cell r="O721">
            <v>6731000</v>
          </cell>
          <cell r="P721">
            <v>24</v>
          </cell>
          <cell r="Q721">
            <v>6213231</v>
          </cell>
          <cell r="R721">
            <v>2</v>
          </cell>
          <cell r="S721">
            <v>517769</v>
          </cell>
          <cell r="T721">
            <v>0</v>
          </cell>
          <cell r="U721">
            <v>0</v>
          </cell>
          <cell r="V721">
            <v>258884.625</v>
          </cell>
          <cell r="W721">
            <v>0</v>
          </cell>
          <cell r="X721">
            <v>0</v>
          </cell>
          <cell r="Y721">
            <v>6731000</v>
          </cell>
          <cell r="Z721">
            <v>0</v>
          </cell>
          <cell r="AA721">
            <v>0</v>
          </cell>
          <cell r="AB721">
            <v>200000</v>
          </cell>
          <cell r="AC721">
            <v>0</v>
          </cell>
          <cell r="AD721">
            <v>200000</v>
          </cell>
          <cell r="AE721">
            <v>500000</v>
          </cell>
          <cell r="AF721">
            <v>0</v>
          </cell>
          <cell r="AG721">
            <v>400000</v>
          </cell>
          <cell r="AH721">
            <v>406984</v>
          </cell>
          <cell r="AI721">
            <v>0</v>
          </cell>
          <cell r="AJ721">
            <v>0</v>
          </cell>
          <cell r="AK721">
            <v>6731000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48540.8671875</v>
          </cell>
          <cell r="AQ721">
            <v>8286524.8671875</v>
          </cell>
          <cell r="AR721">
            <v>9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436868</v>
          </cell>
          <cell r="AY721">
            <v>8723392.8671875</v>
          </cell>
          <cell r="AZ721">
            <v>706755</v>
          </cell>
          <cell r="BA721">
            <v>44100</v>
          </cell>
          <cell r="BB721">
            <v>0</v>
          </cell>
          <cell r="BC721">
            <v>0</v>
          </cell>
          <cell r="BD721">
            <v>0</v>
          </cell>
          <cell r="BK721">
            <v>7972538</v>
          </cell>
          <cell r="BN721">
            <v>0</v>
          </cell>
          <cell r="BO721">
            <v>8677770.0703125</v>
          </cell>
          <cell r="BP721">
            <v>-3028984.9296875</v>
          </cell>
          <cell r="BQ721" t="str">
            <v>050121173351</v>
          </cell>
          <cell r="BR721" t="str">
            <v>Active</v>
          </cell>
          <cell r="BS721" t="str">
            <v>Female</v>
          </cell>
          <cell r="BT721" t="str">
            <v/>
          </cell>
          <cell r="BU721">
            <v>0</v>
          </cell>
          <cell r="BV721">
            <v>0</v>
          </cell>
          <cell r="BW721">
            <v>100000</v>
          </cell>
        </row>
        <row r="722">
          <cell r="C722" t="str">
            <v>C13976</v>
          </cell>
          <cell r="D722" t="str">
            <v>Lê Vũ Bảo Tuyền</v>
          </cell>
          <cell r="E722">
            <v>44306</v>
          </cell>
          <cell r="F722" t="str">
            <v>P7 - GC WIP</v>
          </cell>
          <cell r="G722" t="str">
            <v>FACTORY O</v>
          </cell>
          <cell r="H722" t="str">
            <v>GC Wip Worker</v>
          </cell>
          <cell r="I722" t="str">
            <v/>
          </cell>
          <cell r="J722" t="str">
            <v/>
          </cell>
          <cell r="K722">
            <v>5931000</v>
          </cell>
          <cell r="L722">
            <v>700000</v>
          </cell>
          <cell r="M722">
            <v>0</v>
          </cell>
          <cell r="N722">
            <v>0</v>
          </cell>
          <cell r="O722">
            <v>6631000</v>
          </cell>
          <cell r="P722">
            <v>23.6</v>
          </cell>
          <cell r="Q722">
            <v>6018908</v>
          </cell>
          <cell r="R722">
            <v>2</v>
          </cell>
          <cell r="S722">
            <v>510077</v>
          </cell>
          <cell r="T722">
            <v>0.39999999999999858</v>
          </cell>
          <cell r="U722">
            <v>102015</v>
          </cell>
          <cell r="V722">
            <v>255038.47457627117</v>
          </cell>
          <cell r="W722">
            <v>0</v>
          </cell>
          <cell r="X722">
            <v>0</v>
          </cell>
          <cell r="Y722">
            <v>6528985</v>
          </cell>
          <cell r="Z722">
            <v>0</v>
          </cell>
          <cell r="AA722">
            <v>0</v>
          </cell>
          <cell r="AB722">
            <v>200000</v>
          </cell>
          <cell r="AC722">
            <v>0</v>
          </cell>
          <cell r="AD722">
            <v>200000</v>
          </cell>
          <cell r="AE722">
            <v>500000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6631000</v>
          </cell>
          <cell r="AL722">
            <v>100000</v>
          </cell>
          <cell r="AM722">
            <v>0</v>
          </cell>
          <cell r="AN722">
            <v>0</v>
          </cell>
          <cell r="AO722">
            <v>0</v>
          </cell>
          <cell r="AP722">
            <v>47819.713983050846</v>
          </cell>
          <cell r="AQ722">
            <v>7376804.7139830505</v>
          </cell>
          <cell r="AR722">
            <v>24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1147673</v>
          </cell>
          <cell r="AY722">
            <v>8524477.7139830515</v>
          </cell>
          <cell r="AZ722">
            <v>696255</v>
          </cell>
          <cell r="BA722">
            <v>44100</v>
          </cell>
          <cell r="BB722">
            <v>0</v>
          </cell>
          <cell r="BC722">
            <v>0</v>
          </cell>
          <cell r="BD722">
            <v>200000</v>
          </cell>
          <cell r="BK722">
            <v>7584123</v>
          </cell>
          <cell r="BN722">
            <v>1</v>
          </cell>
          <cell r="BO722">
            <v>8241920.137711864</v>
          </cell>
          <cell r="BP722">
            <v>-7854334.862288136</v>
          </cell>
          <cell r="BQ722" t="str">
            <v>050121145003</v>
          </cell>
          <cell r="BR722" t="str">
            <v>Active</v>
          </cell>
          <cell r="BS722" t="str">
            <v>Female</v>
          </cell>
          <cell r="BT722" t="str">
            <v/>
          </cell>
          <cell r="BU722">
            <v>0</v>
          </cell>
          <cell r="BV722">
            <v>0</v>
          </cell>
          <cell r="BW722">
            <v>100000</v>
          </cell>
        </row>
        <row r="723">
          <cell r="C723" t="str">
            <v>C14027</v>
          </cell>
          <cell r="D723" t="str">
            <v>Nguyễn Thảo Ngân</v>
          </cell>
          <cell r="E723">
            <v>44313</v>
          </cell>
          <cell r="F723" t="str">
            <v>P7 - GC WIP</v>
          </cell>
          <cell r="G723" t="str">
            <v>FACTORY O</v>
          </cell>
          <cell r="H723" t="str">
            <v>GC Wip Worker</v>
          </cell>
          <cell r="I723" t="str">
            <v/>
          </cell>
          <cell r="J723" t="str">
            <v/>
          </cell>
          <cell r="K723">
            <v>5931000</v>
          </cell>
          <cell r="L723">
            <v>800000</v>
          </cell>
          <cell r="M723">
            <v>0</v>
          </cell>
          <cell r="N723">
            <v>0</v>
          </cell>
          <cell r="O723">
            <v>6731000</v>
          </cell>
          <cell r="P723">
            <v>23</v>
          </cell>
          <cell r="Q723">
            <v>5954346</v>
          </cell>
          <cell r="R723">
            <v>3</v>
          </cell>
          <cell r="S723">
            <v>776654</v>
          </cell>
          <cell r="T723">
            <v>0</v>
          </cell>
          <cell r="U723">
            <v>0</v>
          </cell>
          <cell r="V723">
            <v>258884.60869565216</v>
          </cell>
          <cell r="W723">
            <v>0</v>
          </cell>
          <cell r="X723">
            <v>0</v>
          </cell>
          <cell r="Y723">
            <v>6731000</v>
          </cell>
          <cell r="Z723">
            <v>0</v>
          </cell>
          <cell r="AA723">
            <v>0</v>
          </cell>
          <cell r="AB723">
            <v>200000</v>
          </cell>
          <cell r="AC723">
            <v>0</v>
          </cell>
          <cell r="AD723">
            <v>200000</v>
          </cell>
          <cell r="AE723">
            <v>500000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6731000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48540.864130434784</v>
          </cell>
          <cell r="AQ723">
            <v>7479540.8641304346</v>
          </cell>
          <cell r="AR723">
            <v>24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1164981</v>
          </cell>
          <cell r="AY723">
            <v>8644521.8641304336</v>
          </cell>
          <cell r="AZ723">
            <v>706755</v>
          </cell>
          <cell r="BA723">
            <v>44100</v>
          </cell>
          <cell r="BB723">
            <v>0</v>
          </cell>
          <cell r="BC723">
            <v>0</v>
          </cell>
          <cell r="BD723">
            <v>200000</v>
          </cell>
          <cell r="BK723">
            <v>7693667</v>
          </cell>
          <cell r="BN723">
            <v>0</v>
          </cell>
          <cell r="BO723">
            <v>8356194.6902173907</v>
          </cell>
          <cell r="BP723">
            <v>-3350560.3097826093</v>
          </cell>
          <cell r="BQ723" t="str">
            <v>070106701340</v>
          </cell>
          <cell r="BR723" t="str">
            <v>Active</v>
          </cell>
          <cell r="BS723" t="str">
            <v>Female</v>
          </cell>
          <cell r="BT723" t="str">
            <v/>
          </cell>
          <cell r="BU723">
            <v>0</v>
          </cell>
          <cell r="BV723">
            <v>0</v>
          </cell>
          <cell r="BW723">
            <v>100000</v>
          </cell>
        </row>
        <row r="724">
          <cell r="C724" t="str">
            <v>C14057</v>
          </cell>
          <cell r="D724" t="str">
            <v>Huỳnh Anh Thương</v>
          </cell>
          <cell r="E724">
            <v>44321</v>
          </cell>
          <cell r="F724" t="str">
            <v>P7 - GC WIP</v>
          </cell>
          <cell r="G724" t="str">
            <v>FACTORY O</v>
          </cell>
          <cell r="H724" t="str">
            <v>GC Wip Worker</v>
          </cell>
          <cell r="I724" t="str">
            <v/>
          </cell>
          <cell r="J724" t="str">
            <v/>
          </cell>
          <cell r="K724">
            <v>5931000</v>
          </cell>
          <cell r="L724">
            <v>800000</v>
          </cell>
          <cell r="M724">
            <v>0</v>
          </cell>
          <cell r="N724">
            <v>0</v>
          </cell>
          <cell r="O724">
            <v>6731000</v>
          </cell>
          <cell r="P724">
            <v>22.9</v>
          </cell>
          <cell r="Q724">
            <v>5928458</v>
          </cell>
          <cell r="R724">
            <v>3</v>
          </cell>
          <cell r="S724">
            <v>776654</v>
          </cell>
          <cell r="T724">
            <v>0.10000000000000142</v>
          </cell>
          <cell r="U724">
            <v>25888</v>
          </cell>
          <cell r="V724">
            <v>258884.6288209607</v>
          </cell>
          <cell r="W724">
            <v>0</v>
          </cell>
          <cell r="X724">
            <v>0</v>
          </cell>
          <cell r="Y724">
            <v>6705112</v>
          </cell>
          <cell r="Z724">
            <v>0</v>
          </cell>
          <cell r="AA724">
            <v>0</v>
          </cell>
          <cell r="AB724">
            <v>200000</v>
          </cell>
          <cell r="AC724">
            <v>0</v>
          </cell>
          <cell r="AD724">
            <v>200000</v>
          </cell>
          <cell r="AE724">
            <v>500000</v>
          </cell>
          <cell r="AF724">
            <v>0</v>
          </cell>
          <cell r="AG724">
            <v>400000</v>
          </cell>
          <cell r="AH724">
            <v>343446</v>
          </cell>
          <cell r="AI724">
            <v>0</v>
          </cell>
          <cell r="AJ724">
            <v>0</v>
          </cell>
          <cell r="AK724">
            <v>6731000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8148558</v>
          </cell>
          <cell r="AR724">
            <v>28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1359144</v>
          </cell>
          <cell r="AY724">
            <v>9507702</v>
          </cell>
          <cell r="AZ724">
            <v>706755</v>
          </cell>
          <cell r="BA724">
            <v>44100</v>
          </cell>
          <cell r="BB724">
            <v>0</v>
          </cell>
          <cell r="BC724">
            <v>0</v>
          </cell>
          <cell r="BD724">
            <v>0</v>
          </cell>
          <cell r="BK724">
            <v>8756847</v>
          </cell>
          <cell r="BN724">
            <v>0</v>
          </cell>
          <cell r="BO724">
            <v>9154654.2008733619</v>
          </cell>
          <cell r="BP724">
            <v>-2552100.7991266381</v>
          </cell>
          <cell r="BQ724" t="str">
            <v>050119368925</v>
          </cell>
          <cell r="BR724" t="str">
            <v>Active</v>
          </cell>
          <cell r="BS724" t="str">
            <v>Male</v>
          </cell>
          <cell r="BT724" t="str">
            <v/>
          </cell>
          <cell r="BU724">
            <v>0</v>
          </cell>
          <cell r="BV724">
            <v>0</v>
          </cell>
          <cell r="BW724">
            <v>100000</v>
          </cell>
        </row>
        <row r="725">
          <cell r="C725" t="str">
            <v>C14058</v>
          </cell>
          <cell r="D725" t="str">
            <v>Đào Thị Diễm Chi</v>
          </cell>
          <cell r="E725">
            <v>44321</v>
          </cell>
          <cell r="F725" t="str">
            <v>P7 - GC WIP</v>
          </cell>
          <cell r="G725" t="str">
            <v>FACTORY O</v>
          </cell>
          <cell r="H725" t="str">
            <v>GC Wip Worker</v>
          </cell>
          <cell r="I725" t="str">
            <v/>
          </cell>
          <cell r="J725" t="str">
            <v/>
          </cell>
          <cell r="K725">
            <v>5931000</v>
          </cell>
          <cell r="L725">
            <v>500000</v>
          </cell>
          <cell r="M725">
            <v>0</v>
          </cell>
          <cell r="N725">
            <v>200000</v>
          </cell>
          <cell r="O725">
            <v>6631000</v>
          </cell>
          <cell r="P725">
            <v>23</v>
          </cell>
          <cell r="Q725">
            <v>5865885</v>
          </cell>
          <cell r="R725">
            <v>3</v>
          </cell>
          <cell r="S725">
            <v>765115</v>
          </cell>
          <cell r="T725">
            <v>0</v>
          </cell>
          <cell r="U725">
            <v>0</v>
          </cell>
          <cell r="V725">
            <v>255038.47826086957</v>
          </cell>
          <cell r="W725">
            <v>0</v>
          </cell>
          <cell r="X725">
            <v>0</v>
          </cell>
          <cell r="Y725">
            <v>6631000</v>
          </cell>
          <cell r="Z725">
            <v>0</v>
          </cell>
          <cell r="AA725">
            <v>0</v>
          </cell>
          <cell r="AB725">
            <v>200000</v>
          </cell>
          <cell r="AC725">
            <v>0</v>
          </cell>
          <cell r="AD725">
            <v>200000</v>
          </cell>
          <cell r="AE725">
            <v>500000</v>
          </cell>
          <cell r="AF725">
            <v>0</v>
          </cell>
          <cell r="AG725">
            <v>400000</v>
          </cell>
          <cell r="AH725">
            <v>431717</v>
          </cell>
          <cell r="AI725">
            <v>0</v>
          </cell>
          <cell r="AJ725">
            <v>0</v>
          </cell>
          <cell r="AK725">
            <v>6631000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47819.71467391304</v>
          </cell>
          <cell r="AQ725">
            <v>8210536.7146739131</v>
          </cell>
          <cell r="AR725">
            <v>24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1147673</v>
          </cell>
          <cell r="AY725">
            <v>9358209.714673914</v>
          </cell>
          <cell r="AZ725">
            <v>696255</v>
          </cell>
          <cell r="BA725">
            <v>44100</v>
          </cell>
          <cell r="BB725">
            <v>0</v>
          </cell>
          <cell r="BC725">
            <v>0</v>
          </cell>
          <cell r="BD725">
            <v>0</v>
          </cell>
          <cell r="BK725">
            <v>8617855</v>
          </cell>
          <cell r="BN725">
            <v>0</v>
          </cell>
          <cell r="BO725">
            <v>9075652.1494565215</v>
          </cell>
          <cell r="BP725">
            <v>-2620602.8505434785</v>
          </cell>
          <cell r="BQ725" t="str">
            <v>050128443867</v>
          </cell>
          <cell r="BR725" t="str">
            <v>Active</v>
          </cell>
          <cell r="BS725" t="str">
            <v>Female</v>
          </cell>
          <cell r="BT725" t="str">
            <v/>
          </cell>
          <cell r="BU725">
            <v>0</v>
          </cell>
          <cell r="BV725">
            <v>0</v>
          </cell>
          <cell r="BW725">
            <v>100000</v>
          </cell>
        </row>
        <row r="726">
          <cell r="C726" t="str">
            <v>C15297</v>
          </cell>
          <cell r="D726" t="str">
            <v>Hoàng Thị Nhật Linh</v>
          </cell>
          <cell r="E726">
            <v>44779</v>
          </cell>
          <cell r="F726" t="str">
            <v>P7 - GC WIP</v>
          </cell>
          <cell r="G726" t="str">
            <v>FACTORY O</v>
          </cell>
          <cell r="H726" t="str">
            <v>GC Wip Worker</v>
          </cell>
          <cell r="I726" t="str">
            <v/>
          </cell>
          <cell r="J726" t="str">
            <v/>
          </cell>
          <cell r="K726">
            <v>5815000</v>
          </cell>
          <cell r="L726">
            <v>700000</v>
          </cell>
          <cell r="M726">
            <v>0</v>
          </cell>
          <cell r="N726">
            <v>0</v>
          </cell>
          <cell r="O726">
            <v>6515000</v>
          </cell>
          <cell r="P726">
            <v>23.6</v>
          </cell>
          <cell r="Q726">
            <v>5913615</v>
          </cell>
          <cell r="R726">
            <v>2</v>
          </cell>
          <cell r="S726">
            <v>501154</v>
          </cell>
          <cell r="T726">
            <v>0.39999999999999858</v>
          </cell>
          <cell r="U726">
            <v>100231</v>
          </cell>
          <cell r="V726">
            <v>250576.90677966099</v>
          </cell>
          <cell r="W726">
            <v>0</v>
          </cell>
          <cell r="X726">
            <v>0</v>
          </cell>
          <cell r="Y726">
            <v>6414769</v>
          </cell>
          <cell r="Z726">
            <v>0</v>
          </cell>
          <cell r="AA726">
            <v>0</v>
          </cell>
          <cell r="AB726">
            <v>200000</v>
          </cell>
          <cell r="AC726">
            <v>0</v>
          </cell>
          <cell r="AD726">
            <v>200000</v>
          </cell>
          <cell r="AE726">
            <v>500000</v>
          </cell>
          <cell r="AF726">
            <v>0</v>
          </cell>
          <cell r="AG726">
            <v>400000</v>
          </cell>
          <cell r="AH726">
            <v>345981</v>
          </cell>
          <cell r="AI726">
            <v>0</v>
          </cell>
          <cell r="AJ726">
            <v>0</v>
          </cell>
          <cell r="AK726">
            <v>6515000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46983.170021186437</v>
          </cell>
          <cell r="AQ726">
            <v>7907733.1700211866</v>
          </cell>
          <cell r="AR726">
            <v>9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422849</v>
          </cell>
          <cell r="AY726">
            <v>8330582.1700211866</v>
          </cell>
          <cell r="AZ726">
            <v>684075</v>
          </cell>
          <cell r="BA726">
            <v>44100</v>
          </cell>
          <cell r="BB726">
            <v>0</v>
          </cell>
          <cell r="BC726">
            <v>0</v>
          </cell>
          <cell r="BD726">
            <v>0</v>
          </cell>
          <cell r="BK726">
            <v>7602407</v>
          </cell>
          <cell r="BN726">
            <v>0</v>
          </cell>
          <cell r="BO726">
            <v>8289632.1901483051</v>
          </cell>
          <cell r="BP726">
            <v>-3394442.8098516949</v>
          </cell>
          <cell r="BQ726" t="str">
            <v>050138650739</v>
          </cell>
          <cell r="BR726" t="str">
            <v>Active</v>
          </cell>
          <cell r="BS726" t="str">
            <v>Female</v>
          </cell>
          <cell r="BT726" t="str">
            <v/>
          </cell>
          <cell r="BU726">
            <v>0</v>
          </cell>
          <cell r="BV726">
            <v>0</v>
          </cell>
          <cell r="BW726">
            <v>100000</v>
          </cell>
        </row>
        <row r="727">
          <cell r="C727" t="str">
            <v>C15298</v>
          </cell>
          <cell r="D727" t="str">
            <v>Nông Thị Nga</v>
          </cell>
          <cell r="E727">
            <v>44779</v>
          </cell>
          <cell r="F727" t="str">
            <v>P7 - GC WIP</v>
          </cell>
          <cell r="G727" t="str">
            <v>FACTORY O</v>
          </cell>
          <cell r="H727" t="str">
            <v>GC Wip Worker</v>
          </cell>
          <cell r="I727" t="str">
            <v/>
          </cell>
          <cell r="J727" t="str">
            <v/>
          </cell>
          <cell r="K727">
            <v>5815000</v>
          </cell>
          <cell r="L727">
            <v>700000</v>
          </cell>
          <cell r="M727">
            <v>0</v>
          </cell>
          <cell r="N727">
            <v>0</v>
          </cell>
          <cell r="O727">
            <v>6515000</v>
          </cell>
          <cell r="P727">
            <v>24</v>
          </cell>
          <cell r="Q727">
            <v>6013846</v>
          </cell>
          <cell r="R727">
            <v>2</v>
          </cell>
          <cell r="S727">
            <v>501154</v>
          </cell>
          <cell r="T727">
            <v>0</v>
          </cell>
          <cell r="U727">
            <v>0</v>
          </cell>
          <cell r="V727">
            <v>250576.91666666666</v>
          </cell>
          <cell r="W727">
            <v>0</v>
          </cell>
          <cell r="X727">
            <v>0</v>
          </cell>
          <cell r="Y727">
            <v>6515000</v>
          </cell>
          <cell r="Z727">
            <v>0</v>
          </cell>
          <cell r="AA727">
            <v>0</v>
          </cell>
          <cell r="AB727">
            <v>200000</v>
          </cell>
          <cell r="AC727">
            <v>0</v>
          </cell>
          <cell r="AD727">
            <v>200000</v>
          </cell>
          <cell r="AE727">
            <v>500000</v>
          </cell>
          <cell r="AF727">
            <v>0</v>
          </cell>
          <cell r="AG727">
            <v>400000</v>
          </cell>
          <cell r="AH727">
            <v>406984</v>
          </cell>
          <cell r="AI727">
            <v>0</v>
          </cell>
          <cell r="AJ727">
            <v>0</v>
          </cell>
          <cell r="AK727">
            <v>6515000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46983.171875</v>
          </cell>
          <cell r="AQ727">
            <v>8068967.171875</v>
          </cell>
          <cell r="AR727">
            <v>9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422849</v>
          </cell>
          <cell r="AY727">
            <v>8491816.171875</v>
          </cell>
          <cell r="AZ727">
            <v>684075</v>
          </cell>
          <cell r="BA727">
            <v>44100</v>
          </cell>
          <cell r="BB727">
            <v>0</v>
          </cell>
          <cell r="BC727">
            <v>0</v>
          </cell>
          <cell r="BD727">
            <v>0</v>
          </cell>
          <cell r="BK727">
            <v>7763641</v>
          </cell>
          <cell r="BN727">
            <v>0</v>
          </cell>
          <cell r="BO727">
            <v>8450866.203125</v>
          </cell>
          <cell r="BP727">
            <v>-3233208.796875</v>
          </cell>
          <cell r="BQ727" t="str">
            <v>060258379279</v>
          </cell>
          <cell r="BR727" t="str">
            <v>Active</v>
          </cell>
          <cell r="BS727" t="str">
            <v>Female</v>
          </cell>
          <cell r="BT727" t="str">
            <v/>
          </cell>
          <cell r="BU727">
            <v>0</v>
          </cell>
          <cell r="BV727">
            <v>0</v>
          </cell>
          <cell r="BW727">
            <v>100000</v>
          </cell>
        </row>
        <row r="728">
          <cell r="C728" t="str">
            <v>C15320</v>
          </cell>
          <cell r="D728" t="str">
            <v>Dương Ngọc Trọng</v>
          </cell>
          <cell r="E728">
            <v>44784</v>
          </cell>
          <cell r="F728" t="str">
            <v>P7 - GC WIP</v>
          </cell>
          <cell r="G728" t="str">
            <v>FACTORY O</v>
          </cell>
          <cell r="H728" t="str">
            <v>GC Wip Worker</v>
          </cell>
          <cell r="I728" t="str">
            <v/>
          </cell>
          <cell r="J728" t="str">
            <v/>
          </cell>
          <cell r="K728">
            <v>5815000</v>
          </cell>
          <cell r="L728">
            <v>700000</v>
          </cell>
          <cell r="M728">
            <v>0</v>
          </cell>
          <cell r="N728">
            <v>500000</v>
          </cell>
          <cell r="O728">
            <v>7015000</v>
          </cell>
          <cell r="P728">
            <v>24</v>
          </cell>
          <cell r="Q728">
            <v>6475385</v>
          </cell>
          <cell r="R728">
            <v>2</v>
          </cell>
          <cell r="S728">
            <v>539615</v>
          </cell>
          <cell r="T728">
            <v>0</v>
          </cell>
          <cell r="U728">
            <v>0</v>
          </cell>
          <cell r="V728">
            <v>269807.70833333331</v>
          </cell>
          <cell r="W728">
            <v>0</v>
          </cell>
          <cell r="X728">
            <v>0</v>
          </cell>
          <cell r="Y728">
            <v>7015000</v>
          </cell>
          <cell r="Z728">
            <v>0</v>
          </cell>
          <cell r="AA728">
            <v>0</v>
          </cell>
          <cell r="AB728">
            <v>200000</v>
          </cell>
          <cell r="AC728">
            <v>0</v>
          </cell>
          <cell r="AD728">
            <v>200000</v>
          </cell>
          <cell r="AE728">
            <v>500000</v>
          </cell>
          <cell r="AF728">
            <v>0</v>
          </cell>
          <cell r="AG728">
            <v>400000</v>
          </cell>
          <cell r="AH728">
            <v>353762</v>
          </cell>
          <cell r="AI728">
            <v>0</v>
          </cell>
          <cell r="AJ728">
            <v>0</v>
          </cell>
          <cell r="AK728">
            <v>6681667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8468762</v>
          </cell>
          <cell r="AR728">
            <v>9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455301</v>
          </cell>
          <cell r="AY728">
            <v>8924063</v>
          </cell>
          <cell r="AZ728">
            <v>736575</v>
          </cell>
          <cell r="BA728">
            <v>44100</v>
          </cell>
          <cell r="BB728">
            <v>0</v>
          </cell>
          <cell r="BC728">
            <v>0</v>
          </cell>
          <cell r="BD728">
            <v>0</v>
          </cell>
          <cell r="BK728">
            <v>8143388</v>
          </cell>
          <cell r="BN728">
            <v>0</v>
          </cell>
          <cell r="BO728">
            <v>8872295.671875</v>
          </cell>
          <cell r="BP728">
            <v>-2864279.328125</v>
          </cell>
          <cell r="BQ728" t="str">
            <v>050138654580</v>
          </cell>
          <cell r="BR728" t="str">
            <v>Active</v>
          </cell>
          <cell r="BS728" t="str">
            <v>Male</v>
          </cell>
          <cell r="BT728" t="str">
            <v/>
          </cell>
          <cell r="BU728">
            <v>0</v>
          </cell>
          <cell r="BV728">
            <v>0</v>
          </cell>
          <cell r="BW728">
            <v>100000</v>
          </cell>
        </row>
        <row r="729">
          <cell r="C729" t="str">
            <v>C15462</v>
          </cell>
          <cell r="D729" t="str">
            <v>Nguyễn Thị Thu Thảo</v>
          </cell>
          <cell r="E729">
            <v>45164</v>
          </cell>
          <cell r="F729" t="str">
            <v>P7 - GC WIP</v>
          </cell>
          <cell r="G729" t="str">
            <v>FACTORY O</v>
          </cell>
          <cell r="H729" t="str">
            <v>GC Wip Worker</v>
          </cell>
          <cell r="I729" t="str">
            <v/>
          </cell>
          <cell r="J729" t="str">
            <v/>
          </cell>
          <cell r="K729">
            <v>5538000</v>
          </cell>
          <cell r="L729">
            <v>500000</v>
          </cell>
          <cell r="M729">
            <v>0</v>
          </cell>
          <cell r="N729">
            <v>0</v>
          </cell>
          <cell r="O729">
            <v>6038000</v>
          </cell>
          <cell r="P729">
            <v>7</v>
          </cell>
          <cell r="Q729">
            <v>1625615</v>
          </cell>
          <cell r="R729">
            <v>1</v>
          </cell>
          <cell r="S729">
            <v>232231</v>
          </cell>
          <cell r="T729">
            <v>18</v>
          </cell>
          <cell r="U729">
            <v>4180154</v>
          </cell>
          <cell r="V729">
            <v>232230.71428571429</v>
          </cell>
          <cell r="W729">
            <v>0</v>
          </cell>
          <cell r="X729">
            <v>0</v>
          </cell>
          <cell r="Y729">
            <v>1857846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6038000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1857846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1857846</v>
          </cell>
          <cell r="AZ729">
            <v>0</v>
          </cell>
          <cell r="BA729">
            <v>44100</v>
          </cell>
          <cell r="BB729">
            <v>0</v>
          </cell>
          <cell r="BC729">
            <v>0</v>
          </cell>
          <cell r="BD729">
            <v>0</v>
          </cell>
          <cell r="BK729">
            <v>1813746</v>
          </cell>
          <cell r="BN729">
            <v>0</v>
          </cell>
          <cell r="BO729">
            <v>1857846</v>
          </cell>
          <cell r="BP729">
            <v>-9142154</v>
          </cell>
          <cell r="BQ729" t="str">
            <v>050132576091</v>
          </cell>
          <cell r="BR729" t="str">
            <v>Active</v>
          </cell>
          <cell r="BS729" t="str">
            <v>Female</v>
          </cell>
          <cell r="BT729" t="str">
            <v/>
          </cell>
          <cell r="BU729">
            <v>0</v>
          </cell>
          <cell r="BV729">
            <v>0</v>
          </cell>
          <cell r="BW729">
            <v>0</v>
          </cell>
        </row>
        <row r="730">
          <cell r="C730" t="str">
            <v>C15463</v>
          </cell>
          <cell r="D730" t="str">
            <v>Hoàng Thị Cảnh</v>
          </cell>
          <cell r="E730">
            <v>45164</v>
          </cell>
          <cell r="F730" t="str">
            <v>P7 - GC WIP</v>
          </cell>
          <cell r="G730" t="str">
            <v>FACTORY O</v>
          </cell>
          <cell r="H730" t="str">
            <v>GC Wip Worker</v>
          </cell>
          <cell r="I730" t="str">
            <v/>
          </cell>
          <cell r="J730" t="str">
            <v/>
          </cell>
          <cell r="K730">
            <v>5538000</v>
          </cell>
          <cell r="L730">
            <v>500000</v>
          </cell>
          <cell r="M730">
            <v>0</v>
          </cell>
          <cell r="N730">
            <v>0</v>
          </cell>
          <cell r="O730">
            <v>6038000</v>
          </cell>
          <cell r="P730">
            <v>11.6</v>
          </cell>
          <cell r="Q730">
            <v>2693877</v>
          </cell>
          <cell r="R730">
            <v>2</v>
          </cell>
          <cell r="S730">
            <v>464462</v>
          </cell>
          <cell r="T730">
            <v>12.4</v>
          </cell>
          <cell r="U730">
            <v>2879662</v>
          </cell>
          <cell r="V730">
            <v>232230.77586206899</v>
          </cell>
          <cell r="W730">
            <v>0</v>
          </cell>
          <cell r="X730">
            <v>0</v>
          </cell>
          <cell r="Y730">
            <v>3158339</v>
          </cell>
          <cell r="Z730">
            <v>0</v>
          </cell>
          <cell r="AA730">
            <v>0</v>
          </cell>
          <cell r="AB730">
            <v>200000</v>
          </cell>
          <cell r="AC730">
            <v>0</v>
          </cell>
          <cell r="AD730">
            <v>200000</v>
          </cell>
          <cell r="AE730">
            <v>0</v>
          </cell>
          <cell r="AF730">
            <v>0</v>
          </cell>
          <cell r="AG730">
            <v>150000</v>
          </cell>
          <cell r="AH730">
            <v>0</v>
          </cell>
          <cell r="AI730">
            <v>0</v>
          </cell>
          <cell r="AJ730">
            <v>0</v>
          </cell>
          <cell r="AK730">
            <v>6038000</v>
          </cell>
          <cell r="AL730">
            <v>100000</v>
          </cell>
          <cell r="AM730">
            <v>0</v>
          </cell>
          <cell r="AN730">
            <v>0</v>
          </cell>
          <cell r="AO730">
            <v>0</v>
          </cell>
          <cell r="AP730">
            <v>43543.270474137935</v>
          </cell>
          <cell r="AQ730">
            <v>3651882.2704741377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3651882.2704741377</v>
          </cell>
          <cell r="AZ730">
            <v>633990</v>
          </cell>
          <cell r="BA730">
            <v>44100</v>
          </cell>
          <cell r="BB730">
            <v>0</v>
          </cell>
          <cell r="BC730">
            <v>0</v>
          </cell>
          <cell r="BD730">
            <v>0</v>
          </cell>
          <cell r="BK730">
            <v>2973792</v>
          </cell>
          <cell r="BN730">
            <v>0</v>
          </cell>
          <cell r="BO730">
            <v>3651882.2704741377</v>
          </cell>
          <cell r="BP730">
            <v>-7982107.7295258623</v>
          </cell>
          <cell r="BQ730" t="str">
            <v>050087243319</v>
          </cell>
          <cell r="BR730" t="str">
            <v>Active</v>
          </cell>
          <cell r="BS730" t="str">
            <v>Female</v>
          </cell>
          <cell r="BT730" t="str">
            <v/>
          </cell>
          <cell r="BU730">
            <v>0</v>
          </cell>
          <cell r="BV730">
            <v>0</v>
          </cell>
          <cell r="BW730">
            <v>0</v>
          </cell>
        </row>
        <row r="731">
          <cell r="C731" t="str">
            <v>C15803</v>
          </cell>
          <cell r="D731" t="str">
            <v>Lâm Em</v>
          </cell>
          <cell r="E731">
            <v>45379</v>
          </cell>
          <cell r="F731" t="str">
            <v>P7 - GC WIP</v>
          </cell>
          <cell r="G731" t="str">
            <v>FACTORY O</v>
          </cell>
          <cell r="H731" t="str">
            <v>GC WIP worker</v>
          </cell>
          <cell r="I731" t="str">
            <v/>
          </cell>
          <cell r="J731" t="str">
            <v/>
          </cell>
          <cell r="K731">
            <v>5538000</v>
          </cell>
          <cell r="L731">
            <v>300000</v>
          </cell>
          <cell r="M731">
            <v>0</v>
          </cell>
          <cell r="N731">
            <v>0</v>
          </cell>
          <cell r="O731">
            <v>5838000</v>
          </cell>
          <cell r="P731">
            <v>23</v>
          </cell>
          <cell r="Q731">
            <v>5164385</v>
          </cell>
          <cell r="R731">
            <v>3</v>
          </cell>
          <cell r="S731">
            <v>673615</v>
          </cell>
          <cell r="T731">
            <v>0</v>
          </cell>
          <cell r="U731">
            <v>0</v>
          </cell>
          <cell r="V731">
            <v>224538.47826086957</v>
          </cell>
          <cell r="W731">
            <v>0</v>
          </cell>
          <cell r="X731">
            <v>0</v>
          </cell>
          <cell r="Y731">
            <v>5838000</v>
          </cell>
          <cell r="Z731">
            <v>0</v>
          </cell>
          <cell r="AA731">
            <v>0</v>
          </cell>
          <cell r="AB731">
            <v>200000</v>
          </cell>
          <cell r="AC731">
            <v>0</v>
          </cell>
          <cell r="AD731">
            <v>200000</v>
          </cell>
          <cell r="AE731">
            <v>500000</v>
          </cell>
          <cell r="AF731">
            <v>0</v>
          </cell>
          <cell r="AG731">
            <v>400000</v>
          </cell>
          <cell r="AH731">
            <v>392464</v>
          </cell>
          <cell r="AI731">
            <v>0</v>
          </cell>
          <cell r="AJ731">
            <v>0</v>
          </cell>
          <cell r="AK731">
            <v>5618000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0</v>
          </cell>
          <cell r="AQ731">
            <v>7330464</v>
          </cell>
          <cell r="AR731">
            <v>9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378909</v>
          </cell>
          <cell r="AY731">
            <v>7709373</v>
          </cell>
          <cell r="AZ731">
            <v>612990</v>
          </cell>
          <cell r="BA731">
            <v>44100</v>
          </cell>
          <cell r="BB731">
            <v>0</v>
          </cell>
          <cell r="BC731">
            <v>0</v>
          </cell>
          <cell r="BD731">
            <v>0</v>
          </cell>
          <cell r="BK731">
            <v>7052283</v>
          </cell>
          <cell r="BN731">
            <v>0</v>
          </cell>
          <cell r="BO731">
            <v>7683069.7880434785</v>
          </cell>
          <cell r="BP731">
            <v>-3929920.2119565215</v>
          </cell>
          <cell r="BQ731" t="str">
            <v>050103660154</v>
          </cell>
          <cell r="BR731" t="str">
            <v>Active</v>
          </cell>
          <cell r="BS731" t="str">
            <v>Male</v>
          </cell>
          <cell r="BT731" t="str">
            <v/>
          </cell>
          <cell r="BU731">
            <v>0</v>
          </cell>
          <cell r="BV731">
            <v>0</v>
          </cell>
          <cell r="BW731">
            <v>100000</v>
          </cell>
        </row>
        <row r="732">
          <cell r="C732" t="str">
            <v>C16057</v>
          </cell>
          <cell r="D732" t="str">
            <v>Thị Thé</v>
          </cell>
          <cell r="E732">
            <v>45495</v>
          </cell>
          <cell r="F732" t="str">
            <v>P7 - GC WIP</v>
          </cell>
          <cell r="G732" t="str">
            <v>FACTORY O</v>
          </cell>
          <cell r="H732" t="str">
            <v>GC WIP worker</v>
          </cell>
          <cell r="I732" t="str">
            <v/>
          </cell>
          <cell r="J732" t="str">
            <v/>
          </cell>
          <cell r="K732">
            <v>5274000</v>
          </cell>
          <cell r="L732">
            <v>300000</v>
          </cell>
          <cell r="M732">
            <v>0</v>
          </cell>
          <cell r="N732">
            <v>0</v>
          </cell>
          <cell r="O732">
            <v>5574000</v>
          </cell>
          <cell r="P732">
            <v>23</v>
          </cell>
          <cell r="Q732">
            <v>4930846</v>
          </cell>
          <cell r="R732">
            <v>3</v>
          </cell>
          <cell r="S732">
            <v>643154</v>
          </cell>
          <cell r="T732">
            <v>0</v>
          </cell>
          <cell r="U732">
            <v>0</v>
          </cell>
          <cell r="V732">
            <v>214384.60869565216</v>
          </cell>
          <cell r="W732">
            <v>0</v>
          </cell>
          <cell r="X732">
            <v>0</v>
          </cell>
          <cell r="Y732">
            <v>5574000</v>
          </cell>
          <cell r="Z732">
            <v>0</v>
          </cell>
          <cell r="AA732">
            <v>0</v>
          </cell>
          <cell r="AB732">
            <v>200000</v>
          </cell>
          <cell r="AC732">
            <v>0</v>
          </cell>
          <cell r="AD732">
            <v>200000</v>
          </cell>
          <cell r="AE732">
            <v>500000</v>
          </cell>
          <cell r="AF732">
            <v>0</v>
          </cell>
          <cell r="AG732">
            <v>400000</v>
          </cell>
          <cell r="AH732">
            <v>409168</v>
          </cell>
          <cell r="AI732">
            <v>0</v>
          </cell>
          <cell r="AJ732">
            <v>0</v>
          </cell>
          <cell r="AK732">
            <v>5448500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40197.114130434784</v>
          </cell>
          <cell r="AQ732">
            <v>7123365.1141304346</v>
          </cell>
          <cell r="AR732">
            <v>9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361774</v>
          </cell>
          <cell r="AY732">
            <v>7485139.1141304346</v>
          </cell>
          <cell r="AZ732">
            <v>585270</v>
          </cell>
          <cell r="BA732">
            <v>44100</v>
          </cell>
          <cell r="BB732">
            <v>0</v>
          </cell>
          <cell r="BC732">
            <v>0</v>
          </cell>
          <cell r="BD732">
            <v>0</v>
          </cell>
          <cell r="BK732">
            <v>6855769</v>
          </cell>
          <cell r="BN732">
            <v>0</v>
          </cell>
          <cell r="BO732">
            <v>7464547.798913043</v>
          </cell>
          <cell r="BP732">
            <v>-4120722.201086957</v>
          </cell>
          <cell r="BQ732" t="str">
            <v>050092203589</v>
          </cell>
          <cell r="BR732" t="str">
            <v>Active</v>
          </cell>
          <cell r="BS732" t="str">
            <v>Female</v>
          </cell>
          <cell r="BT732" t="str">
            <v/>
          </cell>
          <cell r="BU732">
            <v>0</v>
          </cell>
          <cell r="BV732">
            <v>0</v>
          </cell>
          <cell r="BW732">
            <v>100000</v>
          </cell>
        </row>
        <row r="733">
          <cell r="C733" t="str">
            <v>C16058</v>
          </cell>
          <cell r="D733" t="str">
            <v>Phạm Thị Tâm</v>
          </cell>
          <cell r="E733">
            <v>45495</v>
          </cell>
          <cell r="F733" t="str">
            <v>P7 - GC WIP</v>
          </cell>
          <cell r="G733" t="str">
            <v>FACTORY O</v>
          </cell>
          <cell r="H733" t="str">
            <v>GC WIP worker</v>
          </cell>
          <cell r="I733" t="str">
            <v/>
          </cell>
          <cell r="J733" t="str">
            <v/>
          </cell>
          <cell r="K733">
            <v>5274000</v>
          </cell>
          <cell r="L733">
            <v>300000</v>
          </cell>
          <cell r="M733">
            <v>0</v>
          </cell>
          <cell r="N733">
            <v>0</v>
          </cell>
          <cell r="O733">
            <v>5574000</v>
          </cell>
          <cell r="P733">
            <v>22.9</v>
          </cell>
          <cell r="Q733">
            <v>4909408</v>
          </cell>
          <cell r="R733">
            <v>3</v>
          </cell>
          <cell r="S733">
            <v>643154</v>
          </cell>
          <cell r="T733">
            <v>0.10000000000000142</v>
          </cell>
          <cell r="U733">
            <v>21438</v>
          </cell>
          <cell r="V733">
            <v>214384.6288209607</v>
          </cell>
          <cell r="W733">
            <v>0</v>
          </cell>
          <cell r="X733">
            <v>0</v>
          </cell>
          <cell r="Y733">
            <v>5552562</v>
          </cell>
          <cell r="Z733">
            <v>0</v>
          </cell>
          <cell r="AA733">
            <v>0</v>
          </cell>
          <cell r="AB733">
            <v>200000</v>
          </cell>
          <cell r="AC733">
            <v>0</v>
          </cell>
          <cell r="AD733">
            <v>200000</v>
          </cell>
          <cell r="AE733">
            <v>500000</v>
          </cell>
          <cell r="AF733">
            <v>0</v>
          </cell>
          <cell r="AG733">
            <v>400000</v>
          </cell>
          <cell r="AH733">
            <v>349264</v>
          </cell>
          <cell r="AI733">
            <v>0</v>
          </cell>
          <cell r="AJ733">
            <v>0</v>
          </cell>
          <cell r="AK733">
            <v>5448500</v>
          </cell>
          <cell r="AL733">
            <v>100000</v>
          </cell>
          <cell r="AM733">
            <v>0</v>
          </cell>
          <cell r="AN733">
            <v>0</v>
          </cell>
          <cell r="AO733">
            <v>0</v>
          </cell>
          <cell r="AP733">
            <v>40197.117903930135</v>
          </cell>
          <cell r="AQ733">
            <v>7142023.1179039301</v>
          </cell>
          <cell r="AR733">
            <v>9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361774</v>
          </cell>
          <cell r="AY733">
            <v>7503797.1179039301</v>
          </cell>
          <cell r="AZ733">
            <v>585270</v>
          </cell>
          <cell r="BA733">
            <v>44100</v>
          </cell>
          <cell r="BB733">
            <v>0</v>
          </cell>
          <cell r="BC733">
            <v>0</v>
          </cell>
          <cell r="BD733">
            <v>0</v>
          </cell>
          <cell r="BK733">
            <v>6874427</v>
          </cell>
          <cell r="BN733">
            <v>0</v>
          </cell>
          <cell r="BO733">
            <v>7483205.8253275109</v>
          </cell>
          <cell r="BP733">
            <v>-4102064.1746724891</v>
          </cell>
          <cell r="BQ733" t="str">
            <v>050106513942</v>
          </cell>
          <cell r="BR733" t="str">
            <v>Active</v>
          </cell>
          <cell r="BS733" t="str">
            <v>Female</v>
          </cell>
          <cell r="BT733" t="str">
            <v/>
          </cell>
          <cell r="BU733">
            <v>0</v>
          </cell>
          <cell r="BV733">
            <v>0</v>
          </cell>
          <cell r="BW733">
            <v>100000</v>
          </cell>
        </row>
        <row r="734">
          <cell r="C734" t="str">
            <v>C16201</v>
          </cell>
          <cell r="D734" t="str">
            <v>Đoàn Trường Đại</v>
          </cell>
          <cell r="E734">
            <v>45558</v>
          </cell>
          <cell r="F734" t="str">
            <v>P7 - GC WIP</v>
          </cell>
          <cell r="G734" t="str">
            <v>FACTORY O</v>
          </cell>
          <cell r="H734" t="str">
            <v>GC WIP worker</v>
          </cell>
          <cell r="I734" t="str">
            <v/>
          </cell>
          <cell r="J734" t="str">
            <v/>
          </cell>
          <cell r="K734">
            <v>5274000</v>
          </cell>
          <cell r="L734">
            <v>300000</v>
          </cell>
          <cell r="M734">
            <v>0</v>
          </cell>
          <cell r="N734">
            <v>0</v>
          </cell>
          <cell r="O734">
            <v>5574000</v>
          </cell>
          <cell r="P734">
            <v>23.6</v>
          </cell>
          <cell r="Q734">
            <v>5059477</v>
          </cell>
          <cell r="R734">
            <v>2</v>
          </cell>
          <cell r="S734">
            <v>428769</v>
          </cell>
          <cell r="T734">
            <v>0.39999999999999858</v>
          </cell>
          <cell r="U734">
            <v>85754</v>
          </cell>
          <cell r="V734">
            <v>214384.61864406778</v>
          </cell>
          <cell r="W734">
            <v>0</v>
          </cell>
          <cell r="X734">
            <v>0</v>
          </cell>
          <cell r="Y734">
            <v>5488246</v>
          </cell>
          <cell r="Z734">
            <v>0</v>
          </cell>
          <cell r="AA734">
            <v>0</v>
          </cell>
          <cell r="AB734">
            <v>200000</v>
          </cell>
          <cell r="AC734">
            <v>0</v>
          </cell>
          <cell r="AD734">
            <v>200000</v>
          </cell>
          <cell r="AE734">
            <v>500000</v>
          </cell>
          <cell r="AF734">
            <v>0</v>
          </cell>
          <cell r="AG734">
            <v>400000</v>
          </cell>
          <cell r="AH734">
            <v>347866</v>
          </cell>
          <cell r="AI734">
            <v>0</v>
          </cell>
          <cell r="AJ734">
            <v>0</v>
          </cell>
          <cell r="AK734">
            <v>5364833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6936112</v>
          </cell>
          <cell r="AR734">
            <v>9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361774</v>
          </cell>
          <cell r="AY734">
            <v>7297886</v>
          </cell>
          <cell r="AZ734">
            <v>585270</v>
          </cell>
          <cell r="BA734">
            <v>44100</v>
          </cell>
          <cell r="BB734">
            <v>0</v>
          </cell>
          <cell r="BC734">
            <v>0</v>
          </cell>
          <cell r="BD734">
            <v>0</v>
          </cell>
          <cell r="BK734">
            <v>6668516</v>
          </cell>
          <cell r="BN734">
            <v>0</v>
          </cell>
          <cell r="BO734">
            <v>7277294.6959745763</v>
          </cell>
          <cell r="BP734">
            <v>-4307975.3040254237</v>
          </cell>
          <cell r="BQ734" t="str">
            <v>050156247631</v>
          </cell>
          <cell r="BR734" t="str">
            <v>Active</v>
          </cell>
          <cell r="BS734" t="str">
            <v>Male</v>
          </cell>
          <cell r="BT734" t="str">
            <v/>
          </cell>
          <cell r="BU734">
            <v>0</v>
          </cell>
          <cell r="BV734">
            <v>0</v>
          </cell>
          <cell r="BW734">
            <v>100000</v>
          </cell>
        </row>
        <row r="735">
          <cell r="C735" t="str">
            <v>C2076</v>
          </cell>
          <cell r="D735" t="str">
            <v>Phan Văn Dương</v>
          </cell>
          <cell r="E735">
            <v>40084</v>
          </cell>
          <cell r="F735" t="str">
            <v>P7 - GC WIP</v>
          </cell>
          <cell r="G735" t="str">
            <v>FACTORY O</v>
          </cell>
          <cell r="H735" t="str">
            <v>Truck driver</v>
          </cell>
          <cell r="I735" t="str">
            <v/>
          </cell>
          <cell r="J735" t="str">
            <v/>
          </cell>
          <cell r="K735">
            <v>6800000</v>
          </cell>
          <cell r="L735">
            <v>3500000</v>
          </cell>
          <cell r="M735">
            <v>0</v>
          </cell>
          <cell r="N735">
            <v>500000</v>
          </cell>
          <cell r="O735">
            <v>10800000</v>
          </cell>
          <cell r="P735">
            <v>24</v>
          </cell>
          <cell r="Q735">
            <v>9969231</v>
          </cell>
          <cell r="R735">
            <v>2</v>
          </cell>
          <cell r="S735">
            <v>830769</v>
          </cell>
          <cell r="T735">
            <v>0</v>
          </cell>
          <cell r="U735">
            <v>0</v>
          </cell>
          <cell r="V735">
            <v>415384.625</v>
          </cell>
          <cell r="W735">
            <v>0</v>
          </cell>
          <cell r="X735">
            <v>0</v>
          </cell>
          <cell r="Y735">
            <v>10800000</v>
          </cell>
          <cell r="Z735">
            <v>0</v>
          </cell>
          <cell r="AA735">
            <v>0</v>
          </cell>
          <cell r="AB735">
            <v>200000</v>
          </cell>
          <cell r="AC735">
            <v>0</v>
          </cell>
          <cell r="AD735">
            <v>200000</v>
          </cell>
          <cell r="AE735">
            <v>500000</v>
          </cell>
          <cell r="AF735">
            <v>0</v>
          </cell>
          <cell r="AG735">
            <v>400000</v>
          </cell>
          <cell r="AH735">
            <v>0</v>
          </cell>
          <cell r="AI735">
            <v>0</v>
          </cell>
          <cell r="AJ735">
            <v>0</v>
          </cell>
          <cell r="AK735">
            <v>10700000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11900000</v>
          </cell>
          <cell r="AR735">
            <v>24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1869231</v>
          </cell>
          <cell r="AY735">
            <v>13769231</v>
          </cell>
          <cell r="AZ735">
            <v>1134000</v>
          </cell>
          <cell r="BA735">
            <v>44100</v>
          </cell>
          <cell r="BB735">
            <v>0</v>
          </cell>
          <cell r="BC735">
            <v>0</v>
          </cell>
          <cell r="BD735">
            <v>0</v>
          </cell>
          <cell r="BK735">
            <v>12591131</v>
          </cell>
          <cell r="BN735">
            <v>2</v>
          </cell>
          <cell r="BO735">
            <v>13246153.875</v>
          </cell>
          <cell r="BP735">
            <v>-7687846.125</v>
          </cell>
          <cell r="BQ735" t="str">
            <v>050040934429</v>
          </cell>
          <cell r="BR735" t="str">
            <v>Active</v>
          </cell>
          <cell r="BS735" t="str">
            <v>Male</v>
          </cell>
          <cell r="BT735" t="str">
            <v/>
          </cell>
          <cell r="BU735">
            <v>0</v>
          </cell>
          <cell r="BV735">
            <v>0</v>
          </cell>
          <cell r="BW735">
            <v>100000</v>
          </cell>
        </row>
        <row r="736">
          <cell r="C736" t="str">
            <v>C3199</v>
          </cell>
          <cell r="D736" t="str">
            <v>Nguyễn Thị Hoài Thu</v>
          </cell>
          <cell r="E736">
            <v>40422</v>
          </cell>
          <cell r="F736" t="str">
            <v>P7 - GC WIP</v>
          </cell>
          <cell r="G736" t="str">
            <v>FACTORY O</v>
          </cell>
          <cell r="H736" t="str">
            <v>GC Wip Controller</v>
          </cell>
          <cell r="I736" t="str">
            <v/>
          </cell>
          <cell r="J736" t="str">
            <v/>
          </cell>
          <cell r="K736">
            <v>6676000</v>
          </cell>
          <cell r="L736">
            <v>7300000</v>
          </cell>
          <cell r="M736">
            <v>0</v>
          </cell>
          <cell r="N736">
            <v>0</v>
          </cell>
          <cell r="O736">
            <v>13976000</v>
          </cell>
          <cell r="P736">
            <v>22.6</v>
          </cell>
          <cell r="Q736">
            <v>12148369</v>
          </cell>
          <cell r="R736">
            <v>3</v>
          </cell>
          <cell r="S736">
            <v>1612615</v>
          </cell>
          <cell r="T736">
            <v>0.39999999999999858</v>
          </cell>
          <cell r="U736">
            <v>215015</v>
          </cell>
          <cell r="V736">
            <v>537538.45132743358</v>
          </cell>
          <cell r="W736">
            <v>0</v>
          </cell>
          <cell r="X736">
            <v>0</v>
          </cell>
          <cell r="Y736">
            <v>13760984</v>
          </cell>
          <cell r="Z736">
            <v>0</v>
          </cell>
          <cell r="AA736">
            <v>0</v>
          </cell>
          <cell r="AB736">
            <v>200000</v>
          </cell>
          <cell r="AC736">
            <v>0</v>
          </cell>
          <cell r="AD736">
            <v>200000</v>
          </cell>
          <cell r="AE736">
            <v>500000</v>
          </cell>
          <cell r="AF736">
            <v>0</v>
          </cell>
          <cell r="AG736">
            <v>400000</v>
          </cell>
          <cell r="AH736">
            <v>0</v>
          </cell>
          <cell r="AI736">
            <v>0</v>
          </cell>
          <cell r="AJ736">
            <v>0</v>
          </cell>
          <cell r="AK736">
            <v>13526000</v>
          </cell>
          <cell r="AL736">
            <v>100000</v>
          </cell>
          <cell r="AM736">
            <v>0</v>
          </cell>
          <cell r="AN736">
            <v>0</v>
          </cell>
          <cell r="AO736">
            <v>0</v>
          </cell>
          <cell r="AP736">
            <v>100788.4596238938</v>
          </cell>
          <cell r="AQ736">
            <v>15061772.459623894</v>
          </cell>
          <cell r="AR736">
            <v>7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705519</v>
          </cell>
          <cell r="AY736">
            <v>15767291.459623894</v>
          </cell>
          <cell r="AZ736">
            <v>1467480</v>
          </cell>
          <cell r="BA736">
            <v>44100</v>
          </cell>
          <cell r="BB736">
            <v>0</v>
          </cell>
          <cell r="BC736">
            <v>0</v>
          </cell>
          <cell r="BD736">
            <v>0</v>
          </cell>
          <cell r="BK736">
            <v>14255711</v>
          </cell>
          <cell r="BN736">
            <v>1</v>
          </cell>
          <cell r="BO736">
            <v>15632118.604535397</v>
          </cell>
          <cell r="BP736">
            <v>-1235361.3954646029</v>
          </cell>
          <cell r="BQ736" t="str">
            <v>050066207649</v>
          </cell>
          <cell r="BR736" t="str">
            <v>Active</v>
          </cell>
          <cell r="BS736" t="str">
            <v>Female</v>
          </cell>
          <cell r="BT736" t="str">
            <v/>
          </cell>
          <cell r="BU736">
            <v>0</v>
          </cell>
          <cell r="BV736">
            <v>0</v>
          </cell>
          <cell r="BW736">
            <v>100000</v>
          </cell>
        </row>
        <row r="737">
          <cell r="C737" t="str">
            <v>C4463</v>
          </cell>
          <cell r="D737" t="str">
            <v>Lâm Thị Thu</v>
          </cell>
          <cell r="E737">
            <v>40940</v>
          </cell>
          <cell r="F737" t="str">
            <v>P7 - GC WIP</v>
          </cell>
          <cell r="G737" t="str">
            <v>FACTORY O</v>
          </cell>
          <cell r="H737" t="str">
            <v>GC Wip Staffs</v>
          </cell>
          <cell r="I737" t="str">
            <v/>
          </cell>
          <cell r="J737" t="str">
            <v/>
          </cell>
          <cell r="K737">
            <v>6476000</v>
          </cell>
          <cell r="L737">
            <v>1700000</v>
          </cell>
          <cell r="M737">
            <v>0</v>
          </cell>
          <cell r="N737">
            <v>300000</v>
          </cell>
          <cell r="O737">
            <v>8476000</v>
          </cell>
          <cell r="P737">
            <v>24</v>
          </cell>
          <cell r="Q737">
            <v>7824000</v>
          </cell>
          <cell r="R737">
            <v>2</v>
          </cell>
          <cell r="S737">
            <v>652000</v>
          </cell>
          <cell r="T737">
            <v>0</v>
          </cell>
          <cell r="U737">
            <v>0</v>
          </cell>
          <cell r="V737">
            <v>326000</v>
          </cell>
          <cell r="W737">
            <v>0</v>
          </cell>
          <cell r="X737">
            <v>0</v>
          </cell>
          <cell r="Y737">
            <v>8476000</v>
          </cell>
          <cell r="Z737">
            <v>200000</v>
          </cell>
          <cell r="AA737">
            <v>0</v>
          </cell>
          <cell r="AB737">
            <v>200000</v>
          </cell>
          <cell r="AC737">
            <v>0</v>
          </cell>
          <cell r="AD737">
            <v>200000</v>
          </cell>
          <cell r="AE737">
            <v>500000</v>
          </cell>
          <cell r="AF737">
            <v>0</v>
          </cell>
          <cell r="AG737">
            <v>400000</v>
          </cell>
          <cell r="AH737">
            <v>353762</v>
          </cell>
          <cell r="AI737">
            <v>0</v>
          </cell>
          <cell r="AJ737">
            <v>0</v>
          </cell>
          <cell r="AK737">
            <v>8309333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61125</v>
          </cell>
          <cell r="AQ737">
            <v>10190887</v>
          </cell>
          <cell r="AR737">
            <v>8.5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519563</v>
          </cell>
          <cell r="AY737">
            <v>10710450</v>
          </cell>
          <cell r="AZ737">
            <v>889980</v>
          </cell>
          <cell r="BA737">
            <v>44100</v>
          </cell>
          <cell r="BB737">
            <v>0</v>
          </cell>
          <cell r="BC737">
            <v>0</v>
          </cell>
          <cell r="BD737">
            <v>0</v>
          </cell>
          <cell r="BK737">
            <v>9776370</v>
          </cell>
          <cell r="BN737">
            <v>0</v>
          </cell>
          <cell r="BO737">
            <v>10437262</v>
          </cell>
          <cell r="BP737">
            <v>-1452718</v>
          </cell>
          <cell r="BQ737" t="str">
            <v>050040850691</v>
          </cell>
          <cell r="BR737" t="str">
            <v>Active</v>
          </cell>
          <cell r="BS737" t="str">
            <v>Female</v>
          </cell>
          <cell r="BT737" t="str">
            <v/>
          </cell>
          <cell r="BU737">
            <v>0</v>
          </cell>
          <cell r="BV737">
            <v>0</v>
          </cell>
          <cell r="BW737">
            <v>100000</v>
          </cell>
        </row>
        <row r="738">
          <cell r="C738" t="str">
            <v>C4766</v>
          </cell>
          <cell r="D738" t="str">
            <v>Đoàn Văn Nam</v>
          </cell>
          <cell r="E738">
            <v>40959</v>
          </cell>
          <cell r="F738" t="str">
            <v>P7 - GC WIP</v>
          </cell>
          <cell r="G738" t="str">
            <v>FACTORY O</v>
          </cell>
          <cell r="H738" t="str">
            <v>GC Wip Controller</v>
          </cell>
          <cell r="I738" t="str">
            <v/>
          </cell>
          <cell r="J738" t="str">
            <v/>
          </cell>
          <cell r="K738">
            <v>7700000</v>
          </cell>
          <cell r="L738">
            <v>7300000</v>
          </cell>
          <cell r="M738">
            <v>0</v>
          </cell>
          <cell r="N738">
            <v>0</v>
          </cell>
          <cell r="O738">
            <v>15000000</v>
          </cell>
          <cell r="P738">
            <v>23.9</v>
          </cell>
          <cell r="Q738">
            <v>13788462</v>
          </cell>
          <cell r="R738">
            <v>2</v>
          </cell>
          <cell r="S738">
            <v>1153846</v>
          </cell>
          <cell r="T738">
            <v>0.10000000000000142</v>
          </cell>
          <cell r="U738">
            <v>57692</v>
          </cell>
          <cell r="V738">
            <v>576923.0962343096</v>
          </cell>
          <cell r="W738">
            <v>0</v>
          </cell>
          <cell r="X738">
            <v>0</v>
          </cell>
          <cell r="Y738">
            <v>14942308</v>
          </cell>
          <cell r="Z738">
            <v>0</v>
          </cell>
          <cell r="AA738">
            <v>0</v>
          </cell>
          <cell r="AB738">
            <v>200000</v>
          </cell>
          <cell r="AC738">
            <v>0</v>
          </cell>
          <cell r="AD738">
            <v>200000</v>
          </cell>
          <cell r="AE738">
            <v>500000</v>
          </cell>
          <cell r="AF738">
            <v>0</v>
          </cell>
          <cell r="AG738">
            <v>400000</v>
          </cell>
          <cell r="AH738">
            <v>0</v>
          </cell>
          <cell r="AI738">
            <v>0</v>
          </cell>
          <cell r="AJ738">
            <v>0</v>
          </cell>
          <cell r="AK738">
            <v>14900000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16042308</v>
          </cell>
          <cell r="AR738">
            <v>9.5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1027644</v>
          </cell>
          <cell r="AY738">
            <v>17069952</v>
          </cell>
          <cell r="AZ738">
            <v>1575000</v>
          </cell>
          <cell r="BA738">
            <v>44100</v>
          </cell>
          <cell r="BB738">
            <v>0</v>
          </cell>
          <cell r="BC738">
            <v>0</v>
          </cell>
          <cell r="BD738">
            <v>0</v>
          </cell>
          <cell r="BK738">
            <v>15450852</v>
          </cell>
          <cell r="BN738">
            <v>2</v>
          </cell>
          <cell r="BO738">
            <v>16827404.176778242</v>
          </cell>
          <cell r="BP738">
            <v>-4547595.823221758</v>
          </cell>
          <cell r="BQ738" t="str">
            <v>050040816558</v>
          </cell>
          <cell r="BR738" t="str">
            <v>Active</v>
          </cell>
          <cell r="BS738" t="str">
            <v>Male</v>
          </cell>
          <cell r="BT738" t="str">
            <v/>
          </cell>
          <cell r="BU738">
            <v>0</v>
          </cell>
          <cell r="BV738">
            <v>0</v>
          </cell>
          <cell r="BW738">
            <v>100000</v>
          </cell>
        </row>
        <row r="739">
          <cell r="C739" t="str">
            <v>C5021</v>
          </cell>
          <cell r="D739" t="str">
            <v>Trần Thị Tâm</v>
          </cell>
          <cell r="E739">
            <v>41008</v>
          </cell>
          <cell r="F739" t="str">
            <v>P7 - GC WIP</v>
          </cell>
          <cell r="G739" t="str">
            <v>FACTORY O</v>
          </cell>
          <cell r="H739" t="str">
            <v>GC Wip Worker</v>
          </cell>
          <cell r="I739" t="str">
            <v/>
          </cell>
          <cell r="J739" t="str">
            <v/>
          </cell>
          <cell r="K739">
            <v>5931000</v>
          </cell>
          <cell r="L739">
            <v>500000</v>
          </cell>
          <cell r="M739">
            <v>0</v>
          </cell>
          <cell r="N739">
            <v>200000</v>
          </cell>
          <cell r="O739">
            <v>6631000</v>
          </cell>
          <cell r="P739">
            <v>21.7</v>
          </cell>
          <cell r="Q739">
            <v>5534335</v>
          </cell>
          <cell r="R739">
            <v>3</v>
          </cell>
          <cell r="S739">
            <v>765115</v>
          </cell>
          <cell r="T739">
            <v>1.3000000000000007</v>
          </cell>
          <cell r="U739">
            <v>331550</v>
          </cell>
          <cell r="V739">
            <v>255038.47926267283</v>
          </cell>
          <cell r="W739">
            <v>0</v>
          </cell>
          <cell r="X739">
            <v>0</v>
          </cell>
          <cell r="Y739">
            <v>6299450</v>
          </cell>
          <cell r="Z739">
            <v>0</v>
          </cell>
          <cell r="AA739">
            <v>0</v>
          </cell>
          <cell r="AB739">
            <v>200000</v>
          </cell>
          <cell r="AC739">
            <v>0</v>
          </cell>
          <cell r="AD739">
            <v>200000</v>
          </cell>
          <cell r="AE739">
            <v>0</v>
          </cell>
          <cell r="AF739">
            <v>0</v>
          </cell>
          <cell r="AG739">
            <v>300000</v>
          </cell>
          <cell r="AH739">
            <v>273473</v>
          </cell>
          <cell r="AI739">
            <v>0</v>
          </cell>
          <cell r="AJ739">
            <v>0</v>
          </cell>
          <cell r="AK739">
            <v>6631000</v>
          </cell>
          <cell r="AL739">
            <v>100000</v>
          </cell>
          <cell r="AM739">
            <v>0</v>
          </cell>
          <cell r="AN739">
            <v>0</v>
          </cell>
          <cell r="AO739">
            <v>0</v>
          </cell>
          <cell r="AP739">
            <v>47819.714861751156</v>
          </cell>
          <cell r="AQ739">
            <v>7220742.7148617515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7220742.7148617515</v>
          </cell>
          <cell r="AZ739">
            <v>696255</v>
          </cell>
          <cell r="BA739">
            <v>44100</v>
          </cell>
          <cell r="BB739">
            <v>0</v>
          </cell>
          <cell r="BC739">
            <v>0</v>
          </cell>
          <cell r="BD739">
            <v>0</v>
          </cell>
          <cell r="BK739">
            <v>6480388</v>
          </cell>
          <cell r="BN739">
            <v>0</v>
          </cell>
          <cell r="BO739">
            <v>7220742.7148617515</v>
          </cell>
          <cell r="BP739">
            <v>-4475512.2851382485</v>
          </cell>
          <cell r="BQ739" t="str">
            <v>050040829102</v>
          </cell>
          <cell r="BR739" t="str">
            <v>Active</v>
          </cell>
          <cell r="BS739" t="str">
            <v>Female</v>
          </cell>
          <cell r="BT739" t="str">
            <v/>
          </cell>
          <cell r="BU739">
            <v>0</v>
          </cell>
          <cell r="BV739">
            <v>0</v>
          </cell>
          <cell r="BW739">
            <v>0</v>
          </cell>
        </row>
        <row r="740">
          <cell r="C740" t="str">
            <v>C5036</v>
          </cell>
          <cell r="D740" t="str">
            <v>Lê Thị Nga</v>
          </cell>
          <cell r="E740">
            <v>41010</v>
          </cell>
          <cell r="F740" t="str">
            <v>P7 - GC WIP</v>
          </cell>
          <cell r="G740" t="str">
            <v>FACTORY O</v>
          </cell>
          <cell r="H740" t="str">
            <v>GC Wip worker</v>
          </cell>
          <cell r="I740" t="str">
            <v/>
          </cell>
          <cell r="J740" t="str">
            <v/>
          </cell>
          <cell r="K740">
            <v>5931000</v>
          </cell>
          <cell r="L740">
            <v>900000</v>
          </cell>
          <cell r="M740">
            <v>0</v>
          </cell>
          <cell r="N740">
            <v>0</v>
          </cell>
          <cell r="O740">
            <v>6831000</v>
          </cell>
          <cell r="P740">
            <v>23.9</v>
          </cell>
          <cell r="Q740">
            <v>6279265</v>
          </cell>
          <cell r="R740">
            <v>2</v>
          </cell>
          <cell r="S740">
            <v>525462</v>
          </cell>
          <cell r="T740">
            <v>0.10000000000000142</v>
          </cell>
          <cell r="U740">
            <v>26273</v>
          </cell>
          <cell r="V740">
            <v>262730.75313807535</v>
          </cell>
          <cell r="W740">
            <v>0</v>
          </cell>
          <cell r="X740">
            <v>0</v>
          </cell>
          <cell r="Y740">
            <v>6804727</v>
          </cell>
          <cell r="Z740">
            <v>0</v>
          </cell>
          <cell r="AA740">
            <v>0</v>
          </cell>
          <cell r="AB740">
            <v>200000</v>
          </cell>
          <cell r="AC740">
            <v>0</v>
          </cell>
          <cell r="AD740">
            <v>200000</v>
          </cell>
          <cell r="AE740">
            <v>500000</v>
          </cell>
          <cell r="AF740">
            <v>0</v>
          </cell>
          <cell r="AG740">
            <v>400000</v>
          </cell>
          <cell r="AH740">
            <v>440457</v>
          </cell>
          <cell r="AI740">
            <v>0</v>
          </cell>
          <cell r="AJ740">
            <v>0</v>
          </cell>
          <cell r="AK740">
            <v>6831000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49262.016213389128</v>
          </cell>
          <cell r="AQ740">
            <v>8394446.0162133891</v>
          </cell>
          <cell r="AR740">
            <v>24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1182288</v>
          </cell>
          <cell r="AY740">
            <v>9576734.0162133891</v>
          </cell>
          <cell r="AZ740">
            <v>717255</v>
          </cell>
          <cell r="BA740">
            <v>44100</v>
          </cell>
          <cell r="BB740">
            <v>0</v>
          </cell>
          <cell r="BC740">
            <v>0</v>
          </cell>
          <cell r="BD740">
            <v>0</v>
          </cell>
          <cell r="BK740">
            <v>8815379</v>
          </cell>
          <cell r="BN740">
            <v>0</v>
          </cell>
          <cell r="BO740">
            <v>9282638.2756276149</v>
          </cell>
          <cell r="BP740">
            <v>-2434616.7243723851</v>
          </cell>
          <cell r="BQ740" t="str">
            <v>050040851205</v>
          </cell>
          <cell r="BR740" t="str">
            <v>Active</v>
          </cell>
          <cell r="BS740" t="str">
            <v>Female</v>
          </cell>
          <cell r="BT740" t="str">
            <v/>
          </cell>
          <cell r="BU740">
            <v>0</v>
          </cell>
          <cell r="BV740">
            <v>0</v>
          </cell>
          <cell r="BW740">
            <v>100000</v>
          </cell>
        </row>
        <row r="741">
          <cell r="C741" t="str">
            <v>C5370</v>
          </cell>
          <cell r="D741" t="str">
            <v>Đỗ Thị Kim Ánh</v>
          </cell>
          <cell r="E741">
            <v>41298</v>
          </cell>
          <cell r="F741" t="str">
            <v>P7 - GC WIP</v>
          </cell>
          <cell r="G741" t="str">
            <v>FACTORY O</v>
          </cell>
          <cell r="H741" t="str">
            <v>GC Wip Staffs</v>
          </cell>
          <cell r="I741" t="str">
            <v/>
          </cell>
          <cell r="J741" t="str">
            <v/>
          </cell>
          <cell r="K741">
            <v>6248000</v>
          </cell>
          <cell r="L741">
            <v>800000</v>
          </cell>
          <cell r="M741">
            <v>0</v>
          </cell>
          <cell r="N741">
            <v>600000</v>
          </cell>
          <cell r="O741">
            <v>7648000</v>
          </cell>
          <cell r="P741">
            <v>24</v>
          </cell>
          <cell r="Q741">
            <v>7059692</v>
          </cell>
          <cell r="R741">
            <v>2</v>
          </cell>
          <cell r="S741">
            <v>588308</v>
          </cell>
          <cell r="T741">
            <v>0</v>
          </cell>
          <cell r="U741">
            <v>0</v>
          </cell>
          <cell r="V741">
            <v>294153.83333333331</v>
          </cell>
          <cell r="W741">
            <v>0</v>
          </cell>
          <cell r="X741">
            <v>0</v>
          </cell>
          <cell r="Y741">
            <v>7648000</v>
          </cell>
          <cell r="Z741">
            <v>0</v>
          </cell>
          <cell r="AA741">
            <v>0</v>
          </cell>
          <cell r="AB741">
            <v>200000</v>
          </cell>
          <cell r="AC741">
            <v>0</v>
          </cell>
          <cell r="AD741">
            <v>200000</v>
          </cell>
          <cell r="AE741">
            <v>500000</v>
          </cell>
          <cell r="AF741">
            <v>0</v>
          </cell>
          <cell r="AG741">
            <v>400000</v>
          </cell>
          <cell r="AH741">
            <v>353762</v>
          </cell>
          <cell r="AI741">
            <v>0</v>
          </cell>
          <cell r="AJ741">
            <v>0</v>
          </cell>
          <cell r="AK741">
            <v>7514667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55153.84375</v>
          </cell>
          <cell r="AQ741">
            <v>9156915.84375</v>
          </cell>
          <cell r="AR741">
            <v>10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551538</v>
          </cell>
          <cell r="AY741">
            <v>9708453.84375</v>
          </cell>
          <cell r="AZ741">
            <v>803040</v>
          </cell>
          <cell r="BA741">
            <v>44100</v>
          </cell>
          <cell r="BB741">
            <v>0</v>
          </cell>
          <cell r="BC741">
            <v>0</v>
          </cell>
          <cell r="BD741">
            <v>0</v>
          </cell>
          <cell r="BK741">
            <v>8861314</v>
          </cell>
          <cell r="BN741">
            <v>0</v>
          </cell>
          <cell r="BO741">
            <v>9624608.135416666</v>
          </cell>
          <cell r="BP741">
            <v>-2178431.864583334</v>
          </cell>
          <cell r="BQ741" t="str">
            <v>050040935484</v>
          </cell>
          <cell r="BR741" t="str">
            <v>Active</v>
          </cell>
          <cell r="BS741" t="str">
            <v>Female</v>
          </cell>
          <cell r="BT741" t="str">
            <v/>
          </cell>
          <cell r="BU741">
            <v>0</v>
          </cell>
          <cell r="BV741">
            <v>0</v>
          </cell>
          <cell r="BW741">
            <v>100000</v>
          </cell>
        </row>
        <row r="742">
          <cell r="C742" t="str">
            <v>C7632</v>
          </cell>
          <cell r="D742" t="str">
            <v>Phan Tấn Vinh</v>
          </cell>
          <cell r="E742">
            <v>43438</v>
          </cell>
          <cell r="F742" t="str">
            <v>P7 - GC WIP</v>
          </cell>
          <cell r="G742" t="str">
            <v>FACTORY O</v>
          </cell>
          <cell r="H742" t="str">
            <v>GC Wip Worker</v>
          </cell>
          <cell r="I742" t="str">
            <v/>
          </cell>
          <cell r="J742" t="str">
            <v/>
          </cell>
          <cell r="K742">
            <v>5931000</v>
          </cell>
          <cell r="L742">
            <v>800000</v>
          </cell>
          <cell r="M742">
            <v>0</v>
          </cell>
          <cell r="N742">
            <v>0</v>
          </cell>
          <cell r="O742">
            <v>6731000</v>
          </cell>
          <cell r="P742">
            <v>23</v>
          </cell>
          <cell r="Q742">
            <v>5954346</v>
          </cell>
          <cell r="R742">
            <v>3</v>
          </cell>
          <cell r="S742">
            <v>776654</v>
          </cell>
          <cell r="T742">
            <v>0</v>
          </cell>
          <cell r="U742">
            <v>0</v>
          </cell>
          <cell r="V742">
            <v>258884.60869565216</v>
          </cell>
          <cell r="W742">
            <v>0</v>
          </cell>
          <cell r="X742">
            <v>0</v>
          </cell>
          <cell r="Y742">
            <v>6731000</v>
          </cell>
          <cell r="Z742">
            <v>0</v>
          </cell>
          <cell r="AA742">
            <v>0</v>
          </cell>
          <cell r="AB742">
            <v>200000</v>
          </cell>
          <cell r="AC742">
            <v>0</v>
          </cell>
          <cell r="AD742">
            <v>200000</v>
          </cell>
          <cell r="AE742">
            <v>500000</v>
          </cell>
          <cell r="AF742">
            <v>0</v>
          </cell>
          <cell r="AG742">
            <v>400000</v>
          </cell>
          <cell r="AH742">
            <v>355120</v>
          </cell>
          <cell r="AI742">
            <v>0</v>
          </cell>
          <cell r="AJ742">
            <v>0</v>
          </cell>
          <cell r="AK742">
            <v>6731000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8186120</v>
          </cell>
          <cell r="AR742">
            <v>9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436868</v>
          </cell>
          <cell r="AY742">
            <v>8622988</v>
          </cell>
          <cell r="AZ742">
            <v>706755</v>
          </cell>
          <cell r="BA742">
            <v>44100</v>
          </cell>
          <cell r="BB742">
            <v>0</v>
          </cell>
          <cell r="BC742">
            <v>0</v>
          </cell>
          <cell r="BD742">
            <v>0</v>
          </cell>
          <cell r="BK742">
            <v>7872133</v>
          </cell>
          <cell r="BN742">
            <v>0</v>
          </cell>
          <cell r="BO742">
            <v>8577365.1847826093</v>
          </cell>
          <cell r="BP742">
            <v>-3129389.8152173907</v>
          </cell>
          <cell r="BQ742" t="str">
            <v>050099643738</v>
          </cell>
          <cell r="BR742" t="str">
            <v>Active</v>
          </cell>
          <cell r="BS742" t="str">
            <v>Male</v>
          </cell>
          <cell r="BT742" t="str">
            <v/>
          </cell>
          <cell r="BU742">
            <v>0</v>
          </cell>
          <cell r="BV742">
            <v>0</v>
          </cell>
          <cell r="BW742">
            <v>100000</v>
          </cell>
        </row>
        <row r="743">
          <cell r="C743" t="str">
            <v>C8243</v>
          </cell>
          <cell r="D743" t="str">
            <v>Phạm Ngọc Tấn</v>
          </cell>
          <cell r="E743">
            <v>43530</v>
          </cell>
          <cell r="F743" t="str">
            <v>P7 - GC WIP</v>
          </cell>
          <cell r="G743" t="str">
            <v>FACTORY O</v>
          </cell>
          <cell r="H743" t="str">
            <v>GC Wip Staffs</v>
          </cell>
          <cell r="I743" t="str">
            <v/>
          </cell>
          <cell r="J743" t="str">
            <v/>
          </cell>
          <cell r="K743">
            <v>6248000</v>
          </cell>
          <cell r="L743">
            <v>1700000</v>
          </cell>
          <cell r="M743">
            <v>0</v>
          </cell>
          <cell r="N743">
            <v>0</v>
          </cell>
          <cell r="O743">
            <v>7948000</v>
          </cell>
          <cell r="P743">
            <v>24</v>
          </cell>
          <cell r="Q743">
            <v>7336615</v>
          </cell>
          <cell r="R743">
            <v>2</v>
          </cell>
          <cell r="S743">
            <v>611385</v>
          </cell>
          <cell r="T743">
            <v>0</v>
          </cell>
          <cell r="U743">
            <v>0</v>
          </cell>
          <cell r="V743">
            <v>305692.29166666669</v>
          </cell>
          <cell r="W743">
            <v>0</v>
          </cell>
          <cell r="X743">
            <v>0</v>
          </cell>
          <cell r="Y743">
            <v>7948000</v>
          </cell>
          <cell r="Z743">
            <v>0</v>
          </cell>
          <cell r="AA743">
            <v>0</v>
          </cell>
          <cell r="AB743">
            <v>200000</v>
          </cell>
          <cell r="AC743">
            <v>0</v>
          </cell>
          <cell r="AD743">
            <v>200000</v>
          </cell>
          <cell r="AE743">
            <v>500000</v>
          </cell>
          <cell r="AF743">
            <v>0</v>
          </cell>
          <cell r="AG743">
            <v>400000</v>
          </cell>
          <cell r="AH743">
            <v>353762</v>
          </cell>
          <cell r="AI743">
            <v>0</v>
          </cell>
          <cell r="AJ743">
            <v>0</v>
          </cell>
          <cell r="AK743">
            <v>7848000</v>
          </cell>
          <cell r="AL743">
            <v>100000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9501762</v>
          </cell>
          <cell r="AR743">
            <v>24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1375615</v>
          </cell>
          <cell r="AY743">
            <v>10877377</v>
          </cell>
          <cell r="AZ743">
            <v>834540</v>
          </cell>
          <cell r="BA743">
            <v>44100</v>
          </cell>
          <cell r="BB743">
            <v>0</v>
          </cell>
          <cell r="BC743">
            <v>0</v>
          </cell>
          <cell r="BD743">
            <v>0</v>
          </cell>
          <cell r="BK743">
            <v>9998737</v>
          </cell>
          <cell r="BN743">
            <v>1</v>
          </cell>
          <cell r="BO743">
            <v>10518838.875</v>
          </cell>
          <cell r="BP743">
            <v>-5715701.125</v>
          </cell>
          <cell r="BQ743" t="str">
            <v>050087815185</v>
          </cell>
          <cell r="BR743" t="str">
            <v>Active</v>
          </cell>
          <cell r="BS743" t="str">
            <v>Male</v>
          </cell>
          <cell r="BT743" t="str">
            <v/>
          </cell>
          <cell r="BU743">
            <v>0</v>
          </cell>
          <cell r="BV743">
            <v>0</v>
          </cell>
          <cell r="BW743">
            <v>100000</v>
          </cell>
        </row>
        <row r="744">
          <cell r="C744" t="str">
            <v>C8274</v>
          </cell>
          <cell r="D744" t="str">
            <v>Lưu Thị Diệu Trinh</v>
          </cell>
          <cell r="E744">
            <v>43532</v>
          </cell>
          <cell r="F744" t="str">
            <v>P7 - GC WIP</v>
          </cell>
          <cell r="G744" t="str">
            <v>FACTORY O</v>
          </cell>
          <cell r="H744" t="str">
            <v>GC Wip Worker</v>
          </cell>
          <cell r="I744" t="str">
            <v/>
          </cell>
          <cell r="J744" t="str">
            <v/>
          </cell>
          <cell r="K744">
            <v>5931000</v>
          </cell>
          <cell r="L744">
            <v>900000</v>
          </cell>
          <cell r="M744">
            <v>0</v>
          </cell>
          <cell r="N744">
            <v>0</v>
          </cell>
          <cell r="O744">
            <v>6831000</v>
          </cell>
          <cell r="P744">
            <v>23</v>
          </cell>
          <cell r="Q744">
            <v>6042808</v>
          </cell>
          <cell r="R744">
            <v>3</v>
          </cell>
          <cell r="S744">
            <v>788192</v>
          </cell>
          <cell r="T744">
            <v>0</v>
          </cell>
          <cell r="U744">
            <v>0</v>
          </cell>
          <cell r="V744">
            <v>262730.78260869568</v>
          </cell>
          <cell r="W744">
            <v>0</v>
          </cell>
          <cell r="X744">
            <v>0</v>
          </cell>
          <cell r="Y744">
            <v>6831000</v>
          </cell>
          <cell r="Z744">
            <v>0</v>
          </cell>
          <cell r="AA744">
            <v>0</v>
          </cell>
          <cell r="AB744">
            <v>200000</v>
          </cell>
          <cell r="AC744">
            <v>0</v>
          </cell>
          <cell r="AD744">
            <v>200000</v>
          </cell>
          <cell r="AE744">
            <v>500000</v>
          </cell>
          <cell r="AF744">
            <v>0</v>
          </cell>
          <cell r="AG744">
            <v>400000</v>
          </cell>
          <cell r="AH744">
            <v>379163</v>
          </cell>
          <cell r="AI744">
            <v>0</v>
          </cell>
          <cell r="AJ744">
            <v>0</v>
          </cell>
          <cell r="AK744">
            <v>6797667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49262.02173913044</v>
          </cell>
          <cell r="AQ744">
            <v>8359425.0217391308</v>
          </cell>
          <cell r="AR744">
            <v>8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394096</v>
          </cell>
          <cell r="AY744">
            <v>8753521.0217391308</v>
          </cell>
          <cell r="AZ744">
            <v>717255</v>
          </cell>
          <cell r="BA744">
            <v>44100</v>
          </cell>
          <cell r="BB744">
            <v>0</v>
          </cell>
          <cell r="BC744">
            <v>0</v>
          </cell>
          <cell r="BD744">
            <v>0</v>
          </cell>
          <cell r="BK744">
            <v>7992166</v>
          </cell>
          <cell r="BN744">
            <v>0</v>
          </cell>
          <cell r="BO744">
            <v>8722155.8043478262</v>
          </cell>
          <cell r="BP744">
            <v>-2995099.1956521738</v>
          </cell>
          <cell r="BQ744" t="str">
            <v>050103659814</v>
          </cell>
          <cell r="BR744" t="str">
            <v>Active</v>
          </cell>
          <cell r="BS744" t="str">
            <v>Female</v>
          </cell>
          <cell r="BT744" t="str">
            <v/>
          </cell>
          <cell r="BU744">
            <v>0</v>
          </cell>
          <cell r="BV744">
            <v>0</v>
          </cell>
          <cell r="BW744">
            <v>100000</v>
          </cell>
        </row>
        <row r="745">
          <cell r="C745" t="str">
            <v>C8291</v>
          </cell>
          <cell r="D745" t="str">
            <v>Hoàng Văn Toán</v>
          </cell>
          <cell r="E745">
            <v>43532</v>
          </cell>
          <cell r="F745" t="str">
            <v>P7 - GC WIP</v>
          </cell>
          <cell r="G745" t="str">
            <v>FACTORY O</v>
          </cell>
          <cell r="H745" t="str">
            <v>GC Wip Worker</v>
          </cell>
          <cell r="I745" t="str">
            <v/>
          </cell>
          <cell r="J745" t="str">
            <v/>
          </cell>
          <cell r="K745">
            <v>5931000</v>
          </cell>
          <cell r="L745">
            <v>500000</v>
          </cell>
          <cell r="M745">
            <v>0</v>
          </cell>
          <cell r="N745">
            <v>100000</v>
          </cell>
          <cell r="O745">
            <v>6531000</v>
          </cell>
          <cell r="P745">
            <v>21.9</v>
          </cell>
          <cell r="Q745">
            <v>5501112</v>
          </cell>
          <cell r="R745">
            <v>3</v>
          </cell>
          <cell r="S745">
            <v>753577</v>
          </cell>
          <cell r="T745">
            <v>1.1000000000000014</v>
          </cell>
          <cell r="U745">
            <v>276312</v>
          </cell>
          <cell r="V745">
            <v>251192.32876712331</v>
          </cell>
          <cell r="W745">
            <v>0</v>
          </cell>
          <cell r="X745">
            <v>0</v>
          </cell>
          <cell r="Y745">
            <v>6254689</v>
          </cell>
          <cell r="Z745">
            <v>0</v>
          </cell>
          <cell r="AA745">
            <v>0</v>
          </cell>
          <cell r="AB745">
            <v>200000</v>
          </cell>
          <cell r="AC745">
            <v>0</v>
          </cell>
          <cell r="AD745">
            <v>200000</v>
          </cell>
          <cell r="AE745">
            <v>0</v>
          </cell>
          <cell r="AF745">
            <v>0</v>
          </cell>
          <cell r="AG745">
            <v>300000</v>
          </cell>
          <cell r="AH745">
            <v>406114</v>
          </cell>
          <cell r="AI745">
            <v>0</v>
          </cell>
          <cell r="AJ745">
            <v>0</v>
          </cell>
          <cell r="AK745">
            <v>6531000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7160803</v>
          </cell>
          <cell r="AR745">
            <v>24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1130365</v>
          </cell>
          <cell r="AY745">
            <v>8291168</v>
          </cell>
          <cell r="AZ745">
            <v>685755</v>
          </cell>
          <cell r="BA745">
            <v>44100</v>
          </cell>
          <cell r="BB745">
            <v>0</v>
          </cell>
          <cell r="BC745">
            <v>0</v>
          </cell>
          <cell r="BD745">
            <v>0</v>
          </cell>
          <cell r="BK745">
            <v>7561313</v>
          </cell>
          <cell r="BN745">
            <v>0</v>
          </cell>
          <cell r="BO745">
            <v>8014379.98630137</v>
          </cell>
          <cell r="BP745">
            <v>-3671375.01369863</v>
          </cell>
          <cell r="BQ745" t="str">
            <v>050103659377</v>
          </cell>
          <cell r="BR745" t="str">
            <v>Active</v>
          </cell>
          <cell r="BS745" t="str">
            <v>Male</v>
          </cell>
          <cell r="BT745" t="str">
            <v/>
          </cell>
          <cell r="BU745">
            <v>0</v>
          </cell>
          <cell r="BV745">
            <v>0</v>
          </cell>
          <cell r="BW745">
            <v>100000</v>
          </cell>
        </row>
        <row r="746">
          <cell r="C746" t="str">
            <v>C12728</v>
          </cell>
          <cell r="D746" t="str">
            <v>Nguyễn Thị Thủy</v>
          </cell>
          <cell r="E746">
            <v>44063</v>
          </cell>
          <cell r="F746" t="str">
            <v>P7 - Import Export</v>
          </cell>
          <cell r="G746" t="str">
            <v>FACTORY O</v>
          </cell>
          <cell r="H746" t="str">
            <v>Im-Ex Staff</v>
          </cell>
          <cell r="I746" t="str">
            <v/>
          </cell>
          <cell r="J746" t="str">
            <v/>
          </cell>
          <cell r="K746">
            <v>11000000</v>
          </cell>
          <cell r="L746">
            <v>3000000</v>
          </cell>
          <cell r="M746">
            <v>0</v>
          </cell>
          <cell r="N746">
            <v>0</v>
          </cell>
          <cell r="O746">
            <v>14000000</v>
          </cell>
          <cell r="P746">
            <v>24</v>
          </cell>
          <cell r="Q746">
            <v>12923077</v>
          </cell>
          <cell r="R746">
            <v>2</v>
          </cell>
          <cell r="S746">
            <v>1076923</v>
          </cell>
          <cell r="T746">
            <v>0</v>
          </cell>
          <cell r="U746">
            <v>0</v>
          </cell>
          <cell r="V746">
            <v>538461.54166666663</v>
          </cell>
          <cell r="W746">
            <v>0</v>
          </cell>
          <cell r="X746">
            <v>0</v>
          </cell>
          <cell r="Y746">
            <v>14000000</v>
          </cell>
          <cell r="Z746">
            <v>500000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13333333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100961.5390625</v>
          </cell>
          <cell r="AQ746">
            <v>14600961.5390625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14600961.5390625</v>
          </cell>
          <cell r="AZ746">
            <v>1470000</v>
          </cell>
          <cell r="BA746">
            <v>44100</v>
          </cell>
          <cell r="BB746">
            <v>0</v>
          </cell>
          <cell r="BC746">
            <v>0</v>
          </cell>
          <cell r="BD746">
            <v>0</v>
          </cell>
          <cell r="BK746">
            <v>13086862</v>
          </cell>
          <cell r="BN746">
            <v>1</v>
          </cell>
          <cell r="BO746">
            <v>14200961.5390625</v>
          </cell>
          <cell r="BP746">
            <v>-2669038.4609375</v>
          </cell>
          <cell r="BQ746" t="str">
            <v>050121174291</v>
          </cell>
          <cell r="BR746" t="str">
            <v>Active</v>
          </cell>
          <cell r="BS746" t="str">
            <v>Female</v>
          </cell>
          <cell r="BT746" t="str">
            <v/>
          </cell>
          <cell r="BU746">
            <v>0</v>
          </cell>
          <cell r="BV746">
            <v>0</v>
          </cell>
          <cell r="BW746">
            <v>100000</v>
          </cell>
        </row>
        <row r="747">
          <cell r="C747" t="str">
            <v>C15157</v>
          </cell>
          <cell r="D747" t="str">
            <v>Nguyễn Ngọc Như Ý</v>
          </cell>
          <cell r="E747">
            <v>44727</v>
          </cell>
          <cell r="F747" t="str">
            <v>P7 - Import Export</v>
          </cell>
          <cell r="G747" t="str">
            <v>FACTORY O</v>
          </cell>
          <cell r="H747" t="str">
            <v>Im-Ex Staff</v>
          </cell>
          <cell r="I747" t="str">
            <v/>
          </cell>
          <cell r="J747" t="str">
            <v/>
          </cell>
          <cell r="K747">
            <v>10500000</v>
          </cell>
          <cell r="L747">
            <v>1600000</v>
          </cell>
          <cell r="M747">
            <v>0</v>
          </cell>
          <cell r="N747">
            <v>0</v>
          </cell>
          <cell r="O747">
            <v>12100000</v>
          </cell>
          <cell r="P747">
            <v>23</v>
          </cell>
          <cell r="Q747">
            <v>10703846</v>
          </cell>
          <cell r="R747">
            <v>2</v>
          </cell>
          <cell r="S747">
            <v>930769</v>
          </cell>
          <cell r="T747">
            <v>1</v>
          </cell>
          <cell r="U747">
            <v>465385</v>
          </cell>
          <cell r="V747">
            <v>465384.60869565216</v>
          </cell>
          <cell r="W747">
            <v>0</v>
          </cell>
          <cell r="X747">
            <v>0</v>
          </cell>
          <cell r="Y747">
            <v>11634615</v>
          </cell>
          <cell r="Z747">
            <v>480769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11600000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87259.614130434784</v>
          </cell>
          <cell r="AQ747">
            <v>12202643.614130436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12202643.614130436</v>
          </cell>
          <cell r="AZ747">
            <v>1270500</v>
          </cell>
          <cell r="BA747">
            <v>44100</v>
          </cell>
          <cell r="BB747">
            <v>0</v>
          </cell>
          <cell r="BC747">
            <v>0</v>
          </cell>
          <cell r="BD747">
            <v>0</v>
          </cell>
          <cell r="BK747">
            <v>10888044</v>
          </cell>
          <cell r="BN747">
            <v>0</v>
          </cell>
          <cell r="BO747">
            <v>11821874.614130436</v>
          </cell>
          <cell r="BP747">
            <v>-448625.38586956449</v>
          </cell>
          <cell r="BQ747" t="str">
            <v>050135075210</v>
          </cell>
          <cell r="BR747" t="str">
            <v>Active</v>
          </cell>
          <cell r="BS747" t="str">
            <v>Female</v>
          </cell>
          <cell r="BT747" t="str">
            <v/>
          </cell>
          <cell r="BU747">
            <v>0</v>
          </cell>
          <cell r="BV747">
            <v>0</v>
          </cell>
          <cell r="BW747">
            <v>100000</v>
          </cell>
        </row>
        <row r="748">
          <cell r="C748" t="str">
            <v>C15702</v>
          </cell>
          <cell r="D748" t="str">
            <v>Trần Văn Tài</v>
          </cell>
          <cell r="E748">
            <v>45356</v>
          </cell>
          <cell r="F748" t="str">
            <v>P7 - Import Export</v>
          </cell>
          <cell r="G748" t="str">
            <v>FACTORY O</v>
          </cell>
          <cell r="H748" t="str">
            <v>Im-Ex Staff</v>
          </cell>
          <cell r="I748" t="str">
            <v/>
          </cell>
          <cell r="J748" t="str">
            <v/>
          </cell>
          <cell r="K748">
            <v>9000000</v>
          </cell>
          <cell r="L748">
            <v>1400000</v>
          </cell>
          <cell r="M748">
            <v>0</v>
          </cell>
          <cell r="N748">
            <v>0</v>
          </cell>
          <cell r="O748">
            <v>10400000</v>
          </cell>
          <cell r="P748">
            <v>22.9</v>
          </cell>
          <cell r="Q748">
            <v>9160000</v>
          </cell>
          <cell r="R748">
            <v>3</v>
          </cell>
          <cell r="S748">
            <v>1200000</v>
          </cell>
          <cell r="T748">
            <v>0.10000000000000142</v>
          </cell>
          <cell r="U748">
            <v>40000</v>
          </cell>
          <cell r="V748">
            <v>400000</v>
          </cell>
          <cell r="W748">
            <v>0</v>
          </cell>
          <cell r="X748">
            <v>0</v>
          </cell>
          <cell r="Y748">
            <v>10360000</v>
          </cell>
          <cell r="Z748">
            <v>498077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10233333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P748">
            <v>0</v>
          </cell>
          <cell r="AQ748">
            <v>10858077</v>
          </cell>
          <cell r="AR748">
            <v>16.5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1237500</v>
          </cell>
          <cell r="AY748">
            <v>12095577</v>
          </cell>
          <cell r="AZ748">
            <v>1092000</v>
          </cell>
          <cell r="BA748">
            <v>44100</v>
          </cell>
          <cell r="BB748">
            <v>0</v>
          </cell>
          <cell r="BC748">
            <v>0</v>
          </cell>
          <cell r="BD748">
            <v>0</v>
          </cell>
          <cell r="BK748">
            <v>10959477</v>
          </cell>
          <cell r="BN748">
            <v>0</v>
          </cell>
          <cell r="BO748">
            <v>11285000</v>
          </cell>
          <cell r="BP748">
            <v>-807000</v>
          </cell>
          <cell r="BQ748" t="str">
            <v>057111061999</v>
          </cell>
          <cell r="BR748" t="str">
            <v>Active</v>
          </cell>
          <cell r="BS748" t="str">
            <v>Male</v>
          </cell>
          <cell r="BT748" t="str">
            <v/>
          </cell>
          <cell r="BU748">
            <v>0</v>
          </cell>
          <cell r="BV748">
            <v>0</v>
          </cell>
          <cell r="BW748">
            <v>100000</v>
          </cell>
        </row>
        <row r="749">
          <cell r="C749" t="str">
            <v>C15741</v>
          </cell>
          <cell r="D749" t="str">
            <v>Thượng Thị Thanh Trúc</v>
          </cell>
          <cell r="E749">
            <v>45365</v>
          </cell>
          <cell r="F749" t="str">
            <v>P7 - Import Export</v>
          </cell>
          <cell r="G749" t="str">
            <v>FACTORY O</v>
          </cell>
          <cell r="H749" t="str">
            <v>Im-Ex staff</v>
          </cell>
          <cell r="I749" t="str">
            <v/>
          </cell>
          <cell r="J749" t="str">
            <v/>
          </cell>
          <cell r="K749">
            <v>10000000</v>
          </cell>
          <cell r="L749">
            <v>2000000</v>
          </cell>
          <cell r="M749">
            <v>0</v>
          </cell>
          <cell r="N749">
            <v>0</v>
          </cell>
          <cell r="O749">
            <v>12000000</v>
          </cell>
          <cell r="P749">
            <v>22.6</v>
          </cell>
          <cell r="Q749">
            <v>10430769</v>
          </cell>
          <cell r="R749">
            <v>2</v>
          </cell>
          <cell r="S749">
            <v>923077</v>
          </cell>
          <cell r="T749">
            <v>1.3999999999999986</v>
          </cell>
          <cell r="U749">
            <v>646154</v>
          </cell>
          <cell r="V749">
            <v>461538.45132743358</v>
          </cell>
          <cell r="W749">
            <v>0</v>
          </cell>
          <cell r="X749">
            <v>0</v>
          </cell>
          <cell r="Y749">
            <v>11353846</v>
          </cell>
          <cell r="Z749">
            <v>473077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11666667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86538.459623893796</v>
          </cell>
          <cell r="AQ749">
            <v>11913461.459623894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11913461.459623894</v>
          </cell>
          <cell r="AZ749">
            <v>1260000</v>
          </cell>
          <cell r="BA749">
            <v>44100</v>
          </cell>
          <cell r="BB749">
            <v>0</v>
          </cell>
          <cell r="BC749">
            <v>0</v>
          </cell>
          <cell r="BD749">
            <v>0</v>
          </cell>
          <cell r="BK749">
            <v>10609361</v>
          </cell>
          <cell r="BN749">
            <v>1</v>
          </cell>
          <cell r="BO749">
            <v>11540384.459623894</v>
          </cell>
          <cell r="BP749">
            <v>-5119615.5403761063</v>
          </cell>
          <cell r="BQ749" t="str">
            <v>050126321012</v>
          </cell>
          <cell r="BR749" t="str">
            <v>Active</v>
          </cell>
          <cell r="BS749" t="str">
            <v>Female</v>
          </cell>
          <cell r="BT749" t="str">
            <v/>
          </cell>
          <cell r="BU749">
            <v>0</v>
          </cell>
          <cell r="BV749">
            <v>0</v>
          </cell>
          <cell r="BW749">
            <v>100000</v>
          </cell>
        </row>
        <row r="750">
          <cell r="C750" t="str">
            <v>C5739</v>
          </cell>
          <cell r="D750" t="str">
            <v>Hoàng Thị Kim Phượng</v>
          </cell>
          <cell r="E750">
            <v>41442</v>
          </cell>
          <cell r="F750" t="str">
            <v>P7 - Import Export</v>
          </cell>
          <cell r="G750" t="str">
            <v>FACTORY O</v>
          </cell>
          <cell r="H750" t="str">
            <v>Im-Ex staff</v>
          </cell>
          <cell r="I750" t="str">
            <v/>
          </cell>
          <cell r="J750" t="str">
            <v/>
          </cell>
          <cell r="K750">
            <v>10200000</v>
          </cell>
          <cell r="L750">
            <v>4200000</v>
          </cell>
          <cell r="M750">
            <v>0</v>
          </cell>
          <cell r="N750">
            <v>0</v>
          </cell>
          <cell r="O750">
            <v>14400000</v>
          </cell>
          <cell r="P750">
            <v>24</v>
          </cell>
          <cell r="Q750">
            <v>13292308</v>
          </cell>
          <cell r="R750">
            <v>2</v>
          </cell>
          <cell r="S750">
            <v>1107692</v>
          </cell>
          <cell r="T750">
            <v>0</v>
          </cell>
          <cell r="U750">
            <v>0</v>
          </cell>
          <cell r="V750">
            <v>553846.16666666663</v>
          </cell>
          <cell r="W750">
            <v>0</v>
          </cell>
          <cell r="X750">
            <v>0</v>
          </cell>
          <cell r="Y750">
            <v>14400000</v>
          </cell>
          <cell r="Z750">
            <v>500000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14066667</v>
          </cell>
          <cell r="AL750">
            <v>100000</v>
          </cell>
          <cell r="AM750">
            <v>0</v>
          </cell>
          <cell r="AN750">
            <v>0</v>
          </cell>
          <cell r="AO750">
            <v>0</v>
          </cell>
          <cell r="AP750">
            <v>103846.15625</v>
          </cell>
          <cell r="AQ750">
            <v>15103846.15625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15103846.15625</v>
          </cell>
          <cell r="AZ750">
            <v>1512000</v>
          </cell>
          <cell r="BA750">
            <v>44100</v>
          </cell>
          <cell r="BB750">
            <v>0</v>
          </cell>
          <cell r="BC750">
            <v>0</v>
          </cell>
          <cell r="BD750">
            <v>0</v>
          </cell>
          <cell r="BK750">
            <v>13547746</v>
          </cell>
          <cell r="BN750">
            <v>1</v>
          </cell>
          <cell r="BO750">
            <v>14703846.15625</v>
          </cell>
          <cell r="BP750">
            <v>-2208153.84375</v>
          </cell>
          <cell r="BQ750" t="str">
            <v>050040796522</v>
          </cell>
          <cell r="BR750" t="str">
            <v>Active</v>
          </cell>
          <cell r="BS750" t="str">
            <v>Female</v>
          </cell>
          <cell r="BT750" t="str">
            <v/>
          </cell>
          <cell r="BU750">
            <v>0</v>
          </cell>
          <cell r="BV750">
            <v>0</v>
          </cell>
          <cell r="BW750">
            <v>100000</v>
          </cell>
        </row>
        <row r="751">
          <cell r="C751" t="str">
            <v>V044</v>
          </cell>
          <cell r="D751" t="str">
            <v>Võ Thị Hường</v>
          </cell>
          <cell r="E751">
            <v>39874</v>
          </cell>
          <cell r="F751" t="str">
            <v>P7 - Import Export</v>
          </cell>
          <cell r="G751" t="str">
            <v>FACTORY O</v>
          </cell>
          <cell r="H751" t="str">
            <v>Shipping Manager</v>
          </cell>
          <cell r="I751" t="str">
            <v/>
          </cell>
          <cell r="J751" t="str">
            <v/>
          </cell>
          <cell r="K751">
            <v>17700000</v>
          </cell>
          <cell r="L751">
            <v>16200000</v>
          </cell>
          <cell r="M751">
            <v>0</v>
          </cell>
          <cell r="N751">
            <v>0</v>
          </cell>
          <cell r="O751">
            <v>33900000</v>
          </cell>
          <cell r="P751">
            <v>24</v>
          </cell>
          <cell r="Q751">
            <v>31292308</v>
          </cell>
          <cell r="R751">
            <v>2</v>
          </cell>
          <cell r="S751">
            <v>2607692</v>
          </cell>
          <cell r="T751">
            <v>0</v>
          </cell>
          <cell r="U751">
            <v>0</v>
          </cell>
          <cell r="V751">
            <v>1303846.1666666667</v>
          </cell>
          <cell r="W751">
            <v>0</v>
          </cell>
          <cell r="X751">
            <v>0</v>
          </cell>
          <cell r="Y751">
            <v>33900000</v>
          </cell>
          <cell r="Z751">
            <v>500000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32900000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244471.15625</v>
          </cell>
          <cell r="AQ751">
            <v>34644471.15625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34644471.15625</v>
          </cell>
          <cell r="AZ751">
            <v>3559500</v>
          </cell>
          <cell r="BA751">
            <v>0</v>
          </cell>
          <cell r="BB751">
            <v>882746</v>
          </cell>
          <cell r="BC751">
            <v>0</v>
          </cell>
          <cell r="BD751">
            <v>0</v>
          </cell>
          <cell r="BK751">
            <v>30202225</v>
          </cell>
          <cell r="BN751">
            <v>2</v>
          </cell>
          <cell r="BO751">
            <v>34244471.15625</v>
          </cell>
          <cell r="BP751">
            <v>10884971.15625</v>
          </cell>
          <cell r="BQ751" t="str">
            <v>050041002163</v>
          </cell>
          <cell r="BR751" t="str">
            <v>Active</v>
          </cell>
          <cell r="BS751" t="str">
            <v>Female</v>
          </cell>
          <cell r="BT751" t="str">
            <v/>
          </cell>
          <cell r="BU751">
            <v>0</v>
          </cell>
          <cell r="BV751">
            <v>0</v>
          </cell>
          <cell r="BW751">
            <v>100000</v>
          </cell>
        </row>
        <row r="752">
          <cell r="C752" t="str">
            <v>V046</v>
          </cell>
          <cell r="D752" t="str">
            <v>Nguyễn Hùng Thấm</v>
          </cell>
          <cell r="E752">
            <v>39904</v>
          </cell>
          <cell r="F752" t="str">
            <v>P7 - Import Export</v>
          </cell>
          <cell r="G752" t="str">
            <v>FACTORY O</v>
          </cell>
          <cell r="H752" t="str">
            <v>Im-Ex Manager</v>
          </cell>
          <cell r="I752" t="str">
            <v/>
          </cell>
          <cell r="J752" t="str">
            <v/>
          </cell>
          <cell r="K752">
            <v>16200000</v>
          </cell>
          <cell r="L752">
            <v>13800000</v>
          </cell>
          <cell r="M752">
            <v>0</v>
          </cell>
          <cell r="N752">
            <v>0</v>
          </cell>
          <cell r="O752">
            <v>30000000</v>
          </cell>
          <cell r="P752">
            <v>24</v>
          </cell>
          <cell r="Q752">
            <v>27692308</v>
          </cell>
          <cell r="R752">
            <v>2</v>
          </cell>
          <cell r="S752">
            <v>2307692</v>
          </cell>
          <cell r="T752">
            <v>0</v>
          </cell>
          <cell r="U752">
            <v>0</v>
          </cell>
          <cell r="V752">
            <v>1153846.1666666667</v>
          </cell>
          <cell r="W752">
            <v>0</v>
          </cell>
          <cell r="X752">
            <v>0</v>
          </cell>
          <cell r="Y752">
            <v>30000000</v>
          </cell>
          <cell r="Z752">
            <v>500000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29000000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30500000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30500000</v>
          </cell>
          <cell r="AZ752">
            <v>3150000</v>
          </cell>
          <cell r="BA752">
            <v>0</v>
          </cell>
          <cell r="BB752">
            <v>465000</v>
          </cell>
          <cell r="BC752">
            <v>0</v>
          </cell>
          <cell r="BD752">
            <v>0</v>
          </cell>
          <cell r="BK752">
            <v>26885000</v>
          </cell>
          <cell r="BN752">
            <v>2</v>
          </cell>
          <cell r="BO752">
            <v>30100000</v>
          </cell>
          <cell r="BP752">
            <v>7150000</v>
          </cell>
          <cell r="BQ752" t="str">
            <v>050040796212</v>
          </cell>
          <cell r="BR752" t="str">
            <v>Active</v>
          </cell>
          <cell r="BS752" t="str">
            <v>Male</v>
          </cell>
          <cell r="BT752" t="str">
            <v/>
          </cell>
          <cell r="BU752">
            <v>0</v>
          </cell>
          <cell r="BV752">
            <v>0</v>
          </cell>
          <cell r="BW752">
            <v>100000</v>
          </cell>
        </row>
        <row r="753">
          <cell r="C753" t="str">
            <v>V081</v>
          </cell>
          <cell r="D753" t="str">
            <v>Phan Thành Tựu</v>
          </cell>
          <cell r="E753">
            <v>41001</v>
          </cell>
          <cell r="F753" t="str">
            <v>P7 - Import Export</v>
          </cell>
          <cell r="G753" t="str">
            <v>FACTORY O</v>
          </cell>
          <cell r="H753" t="str">
            <v>Im-Ex Staff</v>
          </cell>
          <cell r="I753" t="str">
            <v/>
          </cell>
          <cell r="J753" t="str">
            <v/>
          </cell>
          <cell r="K753">
            <v>11600000</v>
          </cell>
          <cell r="L753">
            <v>4300000</v>
          </cell>
          <cell r="M753">
            <v>0</v>
          </cell>
          <cell r="N753">
            <v>0</v>
          </cell>
          <cell r="O753">
            <v>15900000</v>
          </cell>
          <cell r="P753">
            <v>23</v>
          </cell>
          <cell r="Q753">
            <v>14065385</v>
          </cell>
          <cell r="R753">
            <v>2</v>
          </cell>
          <cell r="S753">
            <v>1223077</v>
          </cell>
          <cell r="T753">
            <v>1</v>
          </cell>
          <cell r="U753">
            <v>611538</v>
          </cell>
          <cell r="V753">
            <v>611538.47826086951</v>
          </cell>
          <cell r="W753">
            <v>0</v>
          </cell>
          <cell r="X753">
            <v>0</v>
          </cell>
          <cell r="Y753">
            <v>15288462</v>
          </cell>
          <cell r="Z753">
            <v>480769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15400000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15769231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15769231</v>
          </cell>
          <cell r="AZ753">
            <v>1669500</v>
          </cell>
          <cell r="BA753">
            <v>44100</v>
          </cell>
          <cell r="BB753">
            <v>0</v>
          </cell>
          <cell r="BC753">
            <v>0</v>
          </cell>
          <cell r="BD753">
            <v>0</v>
          </cell>
          <cell r="BK753">
            <v>14055631</v>
          </cell>
          <cell r="BN753">
            <v>2</v>
          </cell>
          <cell r="BO753">
            <v>15388462</v>
          </cell>
          <cell r="BP753">
            <v>-6081038</v>
          </cell>
          <cell r="BQ753" t="str">
            <v>050040795895</v>
          </cell>
          <cell r="BR753" t="str">
            <v>Active</v>
          </cell>
          <cell r="BS753" t="str">
            <v>Male</v>
          </cell>
          <cell r="BT753" t="str">
            <v/>
          </cell>
          <cell r="BU753">
            <v>0</v>
          </cell>
          <cell r="BV753">
            <v>0</v>
          </cell>
          <cell r="BW753">
            <v>100000</v>
          </cell>
        </row>
        <row r="754">
          <cell r="C754" t="str">
            <v>V088</v>
          </cell>
          <cell r="D754" t="str">
            <v>Đoàn Thị Kim Nhung</v>
          </cell>
          <cell r="E754">
            <v>41218</v>
          </cell>
          <cell r="F754" t="str">
            <v>P7 - Import Export</v>
          </cell>
          <cell r="G754" t="str">
            <v>FACTORY O</v>
          </cell>
          <cell r="H754" t="str">
            <v>Im-Ex Staff</v>
          </cell>
          <cell r="I754" t="str">
            <v/>
          </cell>
          <cell r="J754" t="str">
            <v/>
          </cell>
          <cell r="K754">
            <v>11700000</v>
          </cell>
          <cell r="L754">
            <v>6000000</v>
          </cell>
          <cell r="M754">
            <v>0</v>
          </cell>
          <cell r="N754">
            <v>0</v>
          </cell>
          <cell r="O754">
            <v>17700000</v>
          </cell>
          <cell r="P754">
            <v>23.5</v>
          </cell>
          <cell r="Q754">
            <v>15998077</v>
          </cell>
          <cell r="R754">
            <v>2</v>
          </cell>
          <cell r="S754">
            <v>1361538</v>
          </cell>
          <cell r="T754">
            <v>0.5</v>
          </cell>
          <cell r="U754">
            <v>340385</v>
          </cell>
          <cell r="V754">
            <v>680769.23404255323</v>
          </cell>
          <cell r="W754">
            <v>0</v>
          </cell>
          <cell r="X754">
            <v>0</v>
          </cell>
          <cell r="Y754">
            <v>17359615</v>
          </cell>
          <cell r="Z754">
            <v>490385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17033333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127644.23138297873</v>
          </cell>
          <cell r="AQ754">
            <v>17977644.231382977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17977644.231382977</v>
          </cell>
          <cell r="AZ754">
            <v>1858500</v>
          </cell>
          <cell r="BA754">
            <v>44100</v>
          </cell>
          <cell r="BB754">
            <v>0</v>
          </cell>
          <cell r="BC754">
            <v>0</v>
          </cell>
          <cell r="BD754">
            <v>0</v>
          </cell>
          <cell r="BK754">
            <v>16075044</v>
          </cell>
          <cell r="BN754">
            <v>2</v>
          </cell>
          <cell r="BO754">
            <v>17587259.231382977</v>
          </cell>
          <cell r="BP754">
            <v>-4071240.7686170228</v>
          </cell>
          <cell r="BQ754" t="str">
            <v>050040795984</v>
          </cell>
          <cell r="BR754" t="str">
            <v>Active</v>
          </cell>
          <cell r="BS754" t="str">
            <v>Female</v>
          </cell>
          <cell r="BT754" t="str">
            <v/>
          </cell>
          <cell r="BU754">
            <v>0</v>
          </cell>
          <cell r="BV754">
            <v>0</v>
          </cell>
          <cell r="BW754">
            <v>100000</v>
          </cell>
        </row>
        <row r="755">
          <cell r="C755" t="str">
            <v>C14046</v>
          </cell>
          <cell r="D755" t="str">
            <v>Nguyễn Văn Lực</v>
          </cell>
          <cell r="E755">
            <v>44320</v>
          </cell>
          <cell r="F755" t="str">
            <v>P7 - IQC</v>
          </cell>
          <cell r="G755" t="str">
            <v>FACTORY O</v>
          </cell>
          <cell r="H755" t="str">
            <v>QC worker</v>
          </cell>
          <cell r="I755" t="str">
            <v/>
          </cell>
          <cell r="J755" t="str">
            <v/>
          </cell>
          <cell r="K755">
            <v>5931000</v>
          </cell>
          <cell r="L755">
            <v>1100000</v>
          </cell>
          <cell r="M755">
            <v>0</v>
          </cell>
          <cell r="N755">
            <v>0</v>
          </cell>
          <cell r="O755">
            <v>7031000</v>
          </cell>
          <cell r="P755">
            <v>22.8</v>
          </cell>
          <cell r="Q755">
            <v>6165646</v>
          </cell>
          <cell r="R755">
            <v>3</v>
          </cell>
          <cell r="S755">
            <v>811269</v>
          </cell>
          <cell r="T755">
            <v>0.19999999999999929</v>
          </cell>
          <cell r="U755">
            <v>54085</v>
          </cell>
          <cell r="V755">
            <v>270423.0701754386</v>
          </cell>
          <cell r="W755">
            <v>0</v>
          </cell>
          <cell r="X755">
            <v>0</v>
          </cell>
          <cell r="Y755">
            <v>6976915</v>
          </cell>
          <cell r="Z755">
            <v>0</v>
          </cell>
          <cell r="AA755">
            <v>0</v>
          </cell>
          <cell r="AB755">
            <v>200000</v>
          </cell>
          <cell r="AC755">
            <v>0</v>
          </cell>
          <cell r="AD755">
            <v>200000</v>
          </cell>
          <cell r="AE755">
            <v>500000</v>
          </cell>
          <cell r="AF755">
            <v>0</v>
          </cell>
          <cell r="AG755">
            <v>400000</v>
          </cell>
          <cell r="AH755">
            <v>665000</v>
          </cell>
          <cell r="AI755">
            <v>0</v>
          </cell>
          <cell r="AJ755">
            <v>0</v>
          </cell>
          <cell r="AK755">
            <v>7031000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8741915</v>
          </cell>
          <cell r="AR755">
            <v>11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557748</v>
          </cell>
          <cell r="AY755">
            <v>9299663</v>
          </cell>
          <cell r="AZ755">
            <v>738255</v>
          </cell>
          <cell r="BA755">
            <v>44100</v>
          </cell>
          <cell r="BB755">
            <v>0</v>
          </cell>
          <cell r="BC755">
            <v>0</v>
          </cell>
          <cell r="BD755">
            <v>0</v>
          </cell>
          <cell r="BK755">
            <v>8517308</v>
          </cell>
          <cell r="BN755">
            <v>0</v>
          </cell>
          <cell r="BO755">
            <v>9213746.7214912288</v>
          </cell>
          <cell r="BP755">
            <v>-2524508.2785087712</v>
          </cell>
          <cell r="BQ755" t="str">
            <v>050117176727</v>
          </cell>
          <cell r="BR755" t="str">
            <v>Active</v>
          </cell>
          <cell r="BS755" t="str">
            <v>Male</v>
          </cell>
          <cell r="BT755" t="str">
            <v/>
          </cell>
          <cell r="BU755">
            <v>0</v>
          </cell>
          <cell r="BV755">
            <v>0</v>
          </cell>
          <cell r="BW755">
            <v>100000</v>
          </cell>
        </row>
        <row r="756">
          <cell r="C756" t="str">
            <v>C0253</v>
          </cell>
          <cell r="D756" t="str">
            <v>Hoàng Văn Hoàn</v>
          </cell>
          <cell r="E756">
            <v>39601</v>
          </cell>
          <cell r="F756" t="str">
            <v>P7 - Maintenance</v>
          </cell>
          <cell r="G756" t="str">
            <v>FACTORY O</v>
          </cell>
          <cell r="H756" t="str">
            <v>Maintenance team vice leader</v>
          </cell>
          <cell r="I756" t="str">
            <v/>
          </cell>
          <cell r="J756" t="str">
            <v/>
          </cell>
          <cell r="K756">
            <v>9118000</v>
          </cell>
          <cell r="L756">
            <v>8200000</v>
          </cell>
          <cell r="M756">
            <v>456000</v>
          </cell>
          <cell r="N756">
            <v>0</v>
          </cell>
          <cell r="O756">
            <v>17774000</v>
          </cell>
          <cell r="P756">
            <v>23</v>
          </cell>
          <cell r="Q756">
            <v>15723154</v>
          </cell>
          <cell r="R756">
            <v>3</v>
          </cell>
          <cell r="S756">
            <v>2050846</v>
          </cell>
          <cell r="T756">
            <v>0</v>
          </cell>
          <cell r="U756">
            <v>0</v>
          </cell>
          <cell r="V756">
            <v>683615.39130434778</v>
          </cell>
          <cell r="W756">
            <v>0</v>
          </cell>
          <cell r="X756">
            <v>0</v>
          </cell>
          <cell r="Y756">
            <v>17774000</v>
          </cell>
          <cell r="Z756">
            <v>0</v>
          </cell>
          <cell r="AA756">
            <v>0</v>
          </cell>
          <cell r="AB756">
            <v>200000</v>
          </cell>
          <cell r="AC756">
            <v>0</v>
          </cell>
          <cell r="AD756">
            <v>200000</v>
          </cell>
          <cell r="AE756">
            <v>500000</v>
          </cell>
          <cell r="AF756">
            <v>0</v>
          </cell>
          <cell r="AG756">
            <v>400000</v>
          </cell>
          <cell r="AH756">
            <v>0</v>
          </cell>
          <cell r="AI756">
            <v>0</v>
          </cell>
          <cell r="AJ756">
            <v>0</v>
          </cell>
          <cell r="AK756">
            <v>17599000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18874000</v>
          </cell>
          <cell r="AR756">
            <v>10.5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1345868</v>
          </cell>
          <cell r="AY756">
            <v>20219868</v>
          </cell>
          <cell r="AZ756">
            <v>1866270</v>
          </cell>
          <cell r="BA756">
            <v>44100</v>
          </cell>
          <cell r="BB756">
            <v>130249</v>
          </cell>
          <cell r="BC756">
            <v>0</v>
          </cell>
          <cell r="BD756">
            <v>0</v>
          </cell>
          <cell r="BK756">
            <v>18179249</v>
          </cell>
          <cell r="BN756">
            <v>1</v>
          </cell>
          <cell r="BO756">
            <v>19871245.201086957</v>
          </cell>
          <cell r="BP756">
            <v>2604975.201086957</v>
          </cell>
          <cell r="BQ756" t="str">
            <v>050040831549</v>
          </cell>
          <cell r="BR756" t="str">
            <v>Active</v>
          </cell>
          <cell r="BS756" t="str">
            <v>Male</v>
          </cell>
          <cell r="BT756" t="str">
            <v/>
          </cell>
          <cell r="BU756">
            <v>0</v>
          </cell>
          <cell r="BV756">
            <v>0</v>
          </cell>
          <cell r="BW756">
            <v>100000</v>
          </cell>
        </row>
        <row r="757">
          <cell r="C757" t="str">
            <v>C11665</v>
          </cell>
          <cell r="D757" t="str">
            <v>Phạm Khắc Trung</v>
          </cell>
          <cell r="E757">
            <v>43787</v>
          </cell>
          <cell r="F757" t="str">
            <v>P7 - Maintenance</v>
          </cell>
          <cell r="G757" t="str">
            <v>FACTORY O</v>
          </cell>
          <cell r="H757" t="str">
            <v>Construction Leader</v>
          </cell>
          <cell r="I757" t="str">
            <v/>
          </cell>
          <cell r="J757" t="str">
            <v/>
          </cell>
          <cell r="K757">
            <v>7566000</v>
          </cell>
          <cell r="L757">
            <v>4500000</v>
          </cell>
          <cell r="M757">
            <v>378000</v>
          </cell>
          <cell r="N757">
            <v>700000</v>
          </cell>
          <cell r="O757">
            <v>13144000</v>
          </cell>
          <cell r="P757">
            <v>24</v>
          </cell>
          <cell r="Q757">
            <v>12132923</v>
          </cell>
          <cell r="R757">
            <v>2</v>
          </cell>
          <cell r="S757">
            <v>1011077</v>
          </cell>
          <cell r="T757">
            <v>0</v>
          </cell>
          <cell r="U757">
            <v>0</v>
          </cell>
          <cell r="V757">
            <v>505538.45833333331</v>
          </cell>
          <cell r="W757">
            <v>0</v>
          </cell>
          <cell r="X757">
            <v>0</v>
          </cell>
          <cell r="Y757">
            <v>13144000</v>
          </cell>
          <cell r="Z757">
            <v>0</v>
          </cell>
          <cell r="AA757">
            <v>0</v>
          </cell>
          <cell r="AB757">
            <v>200000</v>
          </cell>
          <cell r="AC757">
            <v>0</v>
          </cell>
          <cell r="AD757">
            <v>200000</v>
          </cell>
          <cell r="AE757">
            <v>500000</v>
          </cell>
          <cell r="AF757">
            <v>0</v>
          </cell>
          <cell r="AG757">
            <v>400000</v>
          </cell>
          <cell r="AH757">
            <v>0</v>
          </cell>
          <cell r="AI757">
            <v>0</v>
          </cell>
          <cell r="AJ757">
            <v>0</v>
          </cell>
          <cell r="AK757">
            <v>12794000</v>
          </cell>
          <cell r="AL757">
            <v>100000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  <cell r="AQ757">
            <v>14344000</v>
          </cell>
          <cell r="AR757">
            <v>22.5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2132740</v>
          </cell>
          <cell r="AY757">
            <v>16476740</v>
          </cell>
          <cell r="AZ757">
            <v>1380120</v>
          </cell>
          <cell r="BA757">
            <v>44100</v>
          </cell>
          <cell r="BB757">
            <v>0</v>
          </cell>
          <cell r="BC757">
            <v>0</v>
          </cell>
          <cell r="BD757">
            <v>0</v>
          </cell>
          <cell r="BK757">
            <v>15052520</v>
          </cell>
          <cell r="BN757">
            <v>2</v>
          </cell>
          <cell r="BO757">
            <v>15865826.9140625</v>
          </cell>
          <cell r="BP757">
            <v>-5314293.0859375</v>
          </cell>
          <cell r="BQ757" t="str">
            <v>050115341607</v>
          </cell>
          <cell r="BR757" t="str">
            <v>Active</v>
          </cell>
          <cell r="BS757" t="str">
            <v>Male</v>
          </cell>
          <cell r="BT757" t="str">
            <v/>
          </cell>
          <cell r="BU757">
            <v>0</v>
          </cell>
          <cell r="BV757">
            <v>0</v>
          </cell>
          <cell r="BW757">
            <v>100000</v>
          </cell>
        </row>
        <row r="758">
          <cell r="C758" t="str">
            <v>C12820</v>
          </cell>
          <cell r="D758" t="str">
            <v>Nguyễn Thị Hồng Yến</v>
          </cell>
          <cell r="E758">
            <v>44081</v>
          </cell>
          <cell r="F758" t="str">
            <v>P7 - Maintenance</v>
          </cell>
          <cell r="G758" t="str">
            <v>FACTORY O</v>
          </cell>
          <cell r="H758" t="str">
            <v>Maintenance assistant</v>
          </cell>
          <cell r="I758" t="str">
            <v/>
          </cell>
          <cell r="J758" t="str">
            <v/>
          </cell>
          <cell r="K758">
            <v>6520000</v>
          </cell>
          <cell r="L758">
            <v>1800000</v>
          </cell>
          <cell r="M758">
            <v>0</v>
          </cell>
          <cell r="N758">
            <v>800000</v>
          </cell>
          <cell r="O758">
            <v>9120000</v>
          </cell>
          <cell r="P758">
            <v>22.8</v>
          </cell>
          <cell r="Q758">
            <v>7997538</v>
          </cell>
          <cell r="R758">
            <v>3</v>
          </cell>
          <cell r="S758">
            <v>1052308</v>
          </cell>
          <cell r="T758">
            <v>0.19999999999999929</v>
          </cell>
          <cell r="U758">
            <v>70154</v>
          </cell>
          <cell r="V758">
            <v>350769.21052631579</v>
          </cell>
          <cell r="W758">
            <v>0</v>
          </cell>
          <cell r="X758">
            <v>0</v>
          </cell>
          <cell r="Y758">
            <v>9049846</v>
          </cell>
          <cell r="Z758">
            <v>0</v>
          </cell>
          <cell r="AA758">
            <v>0</v>
          </cell>
          <cell r="AB758">
            <v>200000</v>
          </cell>
          <cell r="AC758">
            <v>0</v>
          </cell>
          <cell r="AD758">
            <v>200000</v>
          </cell>
          <cell r="AE758">
            <v>500000</v>
          </cell>
          <cell r="AF758">
            <v>0</v>
          </cell>
          <cell r="AG758">
            <v>400000</v>
          </cell>
          <cell r="AH758">
            <v>0</v>
          </cell>
          <cell r="AI758">
            <v>0</v>
          </cell>
          <cell r="AJ758">
            <v>0</v>
          </cell>
          <cell r="AK758">
            <v>8953333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65769.226973684214</v>
          </cell>
          <cell r="AQ758">
            <v>10215615.226973685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10215615.226973685</v>
          </cell>
          <cell r="AZ758">
            <v>957600</v>
          </cell>
          <cell r="BA758">
            <v>44100</v>
          </cell>
          <cell r="BB758">
            <v>0</v>
          </cell>
          <cell r="BC758">
            <v>0</v>
          </cell>
          <cell r="BD758">
            <v>0</v>
          </cell>
          <cell r="BK758">
            <v>9213915</v>
          </cell>
          <cell r="BN758">
            <v>0</v>
          </cell>
          <cell r="BO758">
            <v>10315615.226973685</v>
          </cell>
          <cell r="BP758">
            <v>-1641984.7730263155</v>
          </cell>
          <cell r="BQ758" t="str">
            <v>050078214195</v>
          </cell>
          <cell r="BR758" t="str">
            <v>Active</v>
          </cell>
          <cell r="BS758" t="str">
            <v>Female</v>
          </cell>
          <cell r="BT758" t="str">
            <v/>
          </cell>
          <cell r="BU758">
            <v>0</v>
          </cell>
          <cell r="BV758">
            <v>0</v>
          </cell>
          <cell r="BW758">
            <v>100000</v>
          </cell>
        </row>
        <row r="759">
          <cell r="C759" t="str">
            <v>C14063</v>
          </cell>
          <cell r="D759" t="str">
            <v>Châu Ngọc Anh Duy</v>
          </cell>
          <cell r="E759">
            <v>44322</v>
          </cell>
          <cell r="F759" t="str">
            <v>P7 - Maintenance</v>
          </cell>
          <cell r="G759" t="str">
            <v>FACTORY O</v>
          </cell>
          <cell r="H759" t="str">
            <v>Maintenance office assistant</v>
          </cell>
          <cell r="I759" t="str">
            <v/>
          </cell>
          <cell r="J759" t="str">
            <v/>
          </cell>
          <cell r="K759">
            <v>9220000</v>
          </cell>
          <cell r="L759">
            <v>1000000</v>
          </cell>
          <cell r="M759">
            <v>0</v>
          </cell>
          <cell r="N759">
            <v>0</v>
          </cell>
          <cell r="O759">
            <v>10220000</v>
          </cell>
          <cell r="P759">
            <v>24</v>
          </cell>
          <cell r="Q759">
            <v>9433846</v>
          </cell>
          <cell r="R759">
            <v>2</v>
          </cell>
          <cell r="S759">
            <v>786154</v>
          </cell>
          <cell r="T759">
            <v>0</v>
          </cell>
          <cell r="U759">
            <v>0</v>
          </cell>
          <cell r="V759">
            <v>393076.91666666669</v>
          </cell>
          <cell r="W759">
            <v>0</v>
          </cell>
          <cell r="X759">
            <v>0</v>
          </cell>
          <cell r="Y759">
            <v>10220000</v>
          </cell>
          <cell r="Z759">
            <v>500000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9720000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10720000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10720000</v>
          </cell>
          <cell r="AZ759">
            <v>1073100</v>
          </cell>
          <cell r="BA759">
            <v>44100</v>
          </cell>
          <cell r="BB759">
            <v>0</v>
          </cell>
          <cell r="BC759">
            <v>0</v>
          </cell>
          <cell r="BD759">
            <v>0</v>
          </cell>
          <cell r="BK759">
            <v>9602800</v>
          </cell>
          <cell r="BN759">
            <v>0</v>
          </cell>
          <cell r="BO759">
            <v>10320000</v>
          </cell>
          <cell r="BP759">
            <v>-1753100</v>
          </cell>
          <cell r="BQ759" t="str">
            <v>050127859164</v>
          </cell>
          <cell r="BR759" t="str">
            <v>Active</v>
          </cell>
          <cell r="BS759" t="str">
            <v>Male</v>
          </cell>
          <cell r="BT759" t="str">
            <v/>
          </cell>
          <cell r="BU759">
            <v>0</v>
          </cell>
          <cell r="BV759">
            <v>0</v>
          </cell>
          <cell r="BW759">
            <v>100000</v>
          </cell>
        </row>
        <row r="760">
          <cell r="C760" t="str">
            <v>C15361</v>
          </cell>
          <cell r="D760" t="str">
            <v>Vi Văn Tuấn</v>
          </cell>
          <cell r="E760">
            <v>44848</v>
          </cell>
          <cell r="F760" t="str">
            <v>P7 - Maintenance</v>
          </cell>
          <cell r="G760" t="str">
            <v>FACTORY O</v>
          </cell>
          <cell r="H760" t="str">
            <v>Construction Staffs</v>
          </cell>
          <cell r="I760" t="str">
            <v/>
          </cell>
          <cell r="J760" t="str">
            <v/>
          </cell>
          <cell r="K760">
            <v>5765000</v>
          </cell>
          <cell r="L760">
            <v>3200000</v>
          </cell>
          <cell r="M760">
            <v>288000</v>
          </cell>
          <cell r="N760">
            <v>0</v>
          </cell>
          <cell r="O760">
            <v>9253000</v>
          </cell>
          <cell r="P760">
            <v>23.5</v>
          </cell>
          <cell r="Q760">
            <v>8363288</v>
          </cell>
          <cell r="R760">
            <v>2</v>
          </cell>
          <cell r="S760">
            <v>711769</v>
          </cell>
          <cell r="T760">
            <v>0.5</v>
          </cell>
          <cell r="U760">
            <v>177942</v>
          </cell>
          <cell r="V760">
            <v>355884.59574468085</v>
          </cell>
          <cell r="W760">
            <v>0</v>
          </cell>
          <cell r="X760">
            <v>0</v>
          </cell>
          <cell r="Y760">
            <v>9075057</v>
          </cell>
          <cell r="Z760">
            <v>0</v>
          </cell>
          <cell r="AA760">
            <v>0</v>
          </cell>
          <cell r="AB760">
            <v>200000</v>
          </cell>
          <cell r="AC760">
            <v>0</v>
          </cell>
          <cell r="AD760">
            <v>200000</v>
          </cell>
          <cell r="AE760">
            <v>500000</v>
          </cell>
          <cell r="AF760">
            <v>0</v>
          </cell>
          <cell r="AG760">
            <v>400000</v>
          </cell>
          <cell r="AH760">
            <v>0</v>
          </cell>
          <cell r="AI760">
            <v>0</v>
          </cell>
          <cell r="AJ760">
            <v>0</v>
          </cell>
          <cell r="AK760">
            <v>9086333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10175057</v>
          </cell>
          <cell r="AR760">
            <v>24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1601481</v>
          </cell>
          <cell r="AY760">
            <v>11776538</v>
          </cell>
          <cell r="AZ760">
            <v>971565</v>
          </cell>
          <cell r="BA760">
            <v>44100</v>
          </cell>
          <cell r="BB760">
            <v>0</v>
          </cell>
          <cell r="BC760">
            <v>33500</v>
          </cell>
          <cell r="BD760">
            <v>0</v>
          </cell>
          <cell r="BK760">
            <v>10727373</v>
          </cell>
          <cell r="BN760">
            <v>0</v>
          </cell>
          <cell r="BO760">
            <v>11342710.787234042</v>
          </cell>
          <cell r="BP760">
            <v>-628854.21276595816</v>
          </cell>
          <cell r="BQ760" t="str">
            <v>050140521601</v>
          </cell>
          <cell r="BR760" t="str">
            <v>Active</v>
          </cell>
          <cell r="BS760" t="str">
            <v>Male</v>
          </cell>
          <cell r="BT760" t="str">
            <v/>
          </cell>
          <cell r="BU760">
            <v>0</v>
          </cell>
          <cell r="BV760">
            <v>0</v>
          </cell>
          <cell r="BW760">
            <v>100000</v>
          </cell>
        </row>
        <row r="761">
          <cell r="C761" t="str">
            <v>C15550</v>
          </cell>
          <cell r="D761" t="str">
            <v>Phạm Duy Quang</v>
          </cell>
          <cell r="E761">
            <v>45341</v>
          </cell>
          <cell r="F761" t="str">
            <v>P7 - Maintenance</v>
          </cell>
          <cell r="G761" t="str">
            <v>FACTORY O</v>
          </cell>
          <cell r="H761" t="str">
            <v>Maintenance office assistant</v>
          </cell>
          <cell r="I761" t="str">
            <v/>
          </cell>
          <cell r="J761" t="str">
            <v/>
          </cell>
          <cell r="K761">
            <v>7500000</v>
          </cell>
          <cell r="L761">
            <v>2500000</v>
          </cell>
          <cell r="M761">
            <v>0</v>
          </cell>
          <cell r="N761">
            <v>0</v>
          </cell>
          <cell r="O761">
            <v>10000000</v>
          </cell>
          <cell r="P761">
            <v>24</v>
          </cell>
          <cell r="Q761">
            <v>9230769</v>
          </cell>
          <cell r="R761">
            <v>2</v>
          </cell>
          <cell r="S761">
            <v>769231</v>
          </cell>
          <cell r="T761">
            <v>0</v>
          </cell>
          <cell r="U761">
            <v>0</v>
          </cell>
          <cell r="V761">
            <v>384615.375</v>
          </cell>
          <cell r="W761">
            <v>0</v>
          </cell>
          <cell r="X761">
            <v>0</v>
          </cell>
          <cell r="Y761">
            <v>10000000</v>
          </cell>
          <cell r="Z761">
            <v>500000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9833333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10500000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10500000</v>
          </cell>
          <cell r="AZ761">
            <v>1050000</v>
          </cell>
          <cell r="BA761">
            <v>44100</v>
          </cell>
          <cell r="BB761">
            <v>0</v>
          </cell>
          <cell r="BC761">
            <v>0</v>
          </cell>
          <cell r="BD761">
            <v>0</v>
          </cell>
          <cell r="BK761">
            <v>9405900</v>
          </cell>
          <cell r="BN761">
            <v>0</v>
          </cell>
          <cell r="BO761">
            <v>10100000</v>
          </cell>
          <cell r="BP761">
            <v>-1950000</v>
          </cell>
          <cell r="BQ761" t="str">
            <v>050128214043</v>
          </cell>
          <cell r="BR761" t="str">
            <v>Active</v>
          </cell>
          <cell r="BS761" t="str">
            <v>Male</v>
          </cell>
          <cell r="BT761" t="str">
            <v/>
          </cell>
          <cell r="BU761">
            <v>0</v>
          </cell>
          <cell r="BV761">
            <v>0</v>
          </cell>
          <cell r="BW761">
            <v>100000</v>
          </cell>
        </row>
        <row r="762">
          <cell r="C762" t="str">
            <v>C16496</v>
          </cell>
          <cell r="D762" t="str">
            <v>Nguyễn Thành Luân</v>
          </cell>
          <cell r="E762">
            <v>45720</v>
          </cell>
          <cell r="F762" t="str">
            <v>P7 - Maintenance</v>
          </cell>
          <cell r="G762" t="str">
            <v>FACTORY O</v>
          </cell>
          <cell r="H762" t="str">
            <v>Construction Staffs</v>
          </cell>
          <cell r="I762" t="str">
            <v/>
          </cell>
          <cell r="J762" t="str">
            <v/>
          </cell>
          <cell r="K762">
            <v>5023000</v>
          </cell>
          <cell r="L762">
            <v>1200000</v>
          </cell>
          <cell r="M762">
            <v>252000</v>
          </cell>
          <cell r="N762">
            <v>1000000</v>
          </cell>
          <cell r="O762">
            <v>7475000</v>
          </cell>
          <cell r="P762">
            <v>23.8</v>
          </cell>
          <cell r="Q762">
            <v>6842500</v>
          </cell>
          <cell r="R762">
            <v>2</v>
          </cell>
          <cell r="S762">
            <v>575000</v>
          </cell>
          <cell r="T762">
            <v>0.19999999999999929</v>
          </cell>
          <cell r="U762">
            <v>57500</v>
          </cell>
          <cell r="V762">
            <v>287500</v>
          </cell>
          <cell r="W762">
            <v>0</v>
          </cell>
          <cell r="X762">
            <v>0</v>
          </cell>
          <cell r="Y762">
            <v>7417500</v>
          </cell>
          <cell r="Z762">
            <v>0</v>
          </cell>
          <cell r="AA762">
            <v>0</v>
          </cell>
          <cell r="AB762">
            <v>200000</v>
          </cell>
          <cell r="AC762">
            <v>0</v>
          </cell>
          <cell r="AD762">
            <v>200000</v>
          </cell>
          <cell r="AE762">
            <v>500000</v>
          </cell>
          <cell r="AF762">
            <v>0</v>
          </cell>
          <cell r="AG762">
            <v>400000</v>
          </cell>
          <cell r="AH762">
            <v>0</v>
          </cell>
          <cell r="AI762">
            <v>0</v>
          </cell>
          <cell r="AJ762">
            <v>0</v>
          </cell>
          <cell r="AK762">
            <v>6084500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8517500</v>
          </cell>
          <cell r="AR762">
            <v>20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1078125</v>
          </cell>
          <cell r="AY762">
            <v>9595625</v>
          </cell>
          <cell r="AZ762">
            <v>784875</v>
          </cell>
          <cell r="BA762">
            <v>44100</v>
          </cell>
          <cell r="BB762">
            <v>0</v>
          </cell>
          <cell r="BC762">
            <v>0</v>
          </cell>
          <cell r="BD762">
            <v>39923</v>
          </cell>
          <cell r="BK762">
            <v>8726727</v>
          </cell>
          <cell r="BN762">
            <v>0</v>
          </cell>
          <cell r="BO762">
            <v>9536250</v>
          </cell>
          <cell r="BP762">
            <v>-2248625</v>
          </cell>
          <cell r="BQ762" t="str">
            <v>050088394582</v>
          </cell>
          <cell r="BR762" t="str">
            <v>Active</v>
          </cell>
          <cell r="BS762" t="str">
            <v>Male</v>
          </cell>
          <cell r="BT762" t="str">
            <v/>
          </cell>
          <cell r="BU762">
            <v>0</v>
          </cell>
          <cell r="BV762">
            <v>0</v>
          </cell>
          <cell r="BW762">
            <v>300000</v>
          </cell>
        </row>
        <row r="763">
          <cell r="C763" t="str">
            <v>C2208</v>
          </cell>
          <cell r="D763" t="str">
            <v>Lê Văn Hùng</v>
          </cell>
          <cell r="E763">
            <v>40133</v>
          </cell>
          <cell r="F763" t="str">
            <v>P7 - Maintenance</v>
          </cell>
          <cell r="G763" t="str">
            <v>FACTORY O</v>
          </cell>
          <cell r="H763" t="str">
            <v>Structure staffs</v>
          </cell>
          <cell r="I763" t="str">
            <v/>
          </cell>
          <cell r="J763" t="str">
            <v/>
          </cell>
          <cell r="K763">
            <v>7209000</v>
          </cell>
          <cell r="L763">
            <v>5200000</v>
          </cell>
          <cell r="M763">
            <v>360000</v>
          </cell>
          <cell r="N763">
            <v>300000</v>
          </cell>
          <cell r="O763">
            <v>13069000</v>
          </cell>
          <cell r="P763">
            <v>24</v>
          </cell>
          <cell r="Q763">
            <v>12063692</v>
          </cell>
          <cell r="R763">
            <v>2</v>
          </cell>
          <cell r="S763">
            <v>1005308</v>
          </cell>
          <cell r="T763">
            <v>0</v>
          </cell>
          <cell r="U763">
            <v>0</v>
          </cell>
          <cell r="V763">
            <v>502653.83333333331</v>
          </cell>
          <cell r="W763">
            <v>0</v>
          </cell>
          <cell r="X763">
            <v>0</v>
          </cell>
          <cell r="Y763">
            <v>13069000</v>
          </cell>
          <cell r="Z763">
            <v>0</v>
          </cell>
          <cell r="AA763">
            <v>0</v>
          </cell>
          <cell r="AB763">
            <v>200000</v>
          </cell>
          <cell r="AC763">
            <v>0</v>
          </cell>
          <cell r="AD763">
            <v>200000</v>
          </cell>
          <cell r="AE763">
            <v>500000</v>
          </cell>
          <cell r="AF763">
            <v>882000</v>
          </cell>
          <cell r="AG763">
            <v>400000</v>
          </cell>
          <cell r="AH763">
            <v>0</v>
          </cell>
          <cell r="AI763">
            <v>0</v>
          </cell>
          <cell r="AJ763">
            <v>0</v>
          </cell>
          <cell r="AK763">
            <v>13069000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15051000</v>
          </cell>
          <cell r="AR763">
            <v>24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2261942</v>
          </cell>
          <cell r="AY763">
            <v>17312942</v>
          </cell>
          <cell r="AZ763">
            <v>1372245</v>
          </cell>
          <cell r="BA763">
            <v>44100</v>
          </cell>
          <cell r="BB763">
            <v>0</v>
          </cell>
          <cell r="BC763">
            <v>0</v>
          </cell>
          <cell r="BD763">
            <v>0</v>
          </cell>
          <cell r="BK763">
            <v>15896597</v>
          </cell>
          <cell r="BN763">
            <v>2</v>
          </cell>
          <cell r="BO763">
            <v>16658961.5</v>
          </cell>
          <cell r="BP763">
            <v>-4513283.5</v>
          </cell>
          <cell r="BQ763" t="str">
            <v>050040831336</v>
          </cell>
          <cell r="BR763" t="str">
            <v>Active</v>
          </cell>
          <cell r="BS763" t="str">
            <v>Male</v>
          </cell>
          <cell r="BT763" t="str">
            <v/>
          </cell>
          <cell r="BU763">
            <v>0</v>
          </cell>
          <cell r="BV763">
            <v>0</v>
          </cell>
          <cell r="BW763">
            <v>100000</v>
          </cell>
        </row>
        <row r="764">
          <cell r="C764" t="str">
            <v>C4902</v>
          </cell>
          <cell r="D764" t="str">
            <v>Tô Duy Hùng</v>
          </cell>
          <cell r="E764">
            <v>40968</v>
          </cell>
          <cell r="F764" t="str">
            <v>P7 - Maintenance</v>
          </cell>
          <cell r="G764" t="str">
            <v>FACTORY O</v>
          </cell>
          <cell r="H764" t="str">
            <v>Maintenance staffs</v>
          </cell>
          <cell r="I764" t="str">
            <v/>
          </cell>
          <cell r="J764" t="str">
            <v/>
          </cell>
          <cell r="K764">
            <v>6908000</v>
          </cell>
          <cell r="L764">
            <v>5000000</v>
          </cell>
          <cell r="M764">
            <v>345000</v>
          </cell>
          <cell r="N764">
            <v>300000</v>
          </cell>
          <cell r="O764">
            <v>12553000</v>
          </cell>
          <cell r="P764">
            <v>23.6</v>
          </cell>
          <cell r="Q764">
            <v>11394262</v>
          </cell>
          <cell r="R764">
            <v>2</v>
          </cell>
          <cell r="S764">
            <v>965615</v>
          </cell>
          <cell r="T764">
            <v>0.39999999999999858</v>
          </cell>
          <cell r="U764">
            <v>193123</v>
          </cell>
          <cell r="V764">
            <v>482807.71186440677</v>
          </cell>
          <cell r="W764">
            <v>0</v>
          </cell>
          <cell r="X764">
            <v>0</v>
          </cell>
          <cell r="Y764">
            <v>12359877</v>
          </cell>
          <cell r="Z764">
            <v>0</v>
          </cell>
          <cell r="AA764">
            <v>0</v>
          </cell>
          <cell r="AB764">
            <v>200000</v>
          </cell>
          <cell r="AC764">
            <v>0</v>
          </cell>
          <cell r="AD764">
            <v>200000</v>
          </cell>
          <cell r="AE764">
            <v>500000</v>
          </cell>
          <cell r="AF764">
            <v>0</v>
          </cell>
          <cell r="AG764">
            <v>400000</v>
          </cell>
          <cell r="AH764">
            <v>0</v>
          </cell>
          <cell r="AI764">
            <v>0</v>
          </cell>
          <cell r="AJ764">
            <v>0</v>
          </cell>
          <cell r="AK764">
            <v>12553000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13459877</v>
          </cell>
          <cell r="AR764">
            <v>28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2534740</v>
          </cell>
          <cell r="AY764">
            <v>15994617</v>
          </cell>
          <cell r="AZ764">
            <v>1318065</v>
          </cell>
          <cell r="BA764">
            <v>44100</v>
          </cell>
          <cell r="BB764">
            <v>0</v>
          </cell>
          <cell r="BC764">
            <v>0</v>
          </cell>
          <cell r="BD764">
            <v>0</v>
          </cell>
          <cell r="BK764">
            <v>14632452</v>
          </cell>
          <cell r="BN764">
            <v>2</v>
          </cell>
          <cell r="BO764">
            <v>15249703.991525423</v>
          </cell>
          <cell r="BP764">
            <v>-5868361.0084745772</v>
          </cell>
          <cell r="BQ764" t="str">
            <v>050040831298</v>
          </cell>
          <cell r="BR764" t="str">
            <v>Active</v>
          </cell>
          <cell r="BS764" t="str">
            <v>Male</v>
          </cell>
          <cell r="BT764" t="str">
            <v/>
          </cell>
          <cell r="BU764">
            <v>0</v>
          </cell>
          <cell r="BV764">
            <v>0</v>
          </cell>
          <cell r="BW764">
            <v>100000</v>
          </cell>
        </row>
        <row r="765">
          <cell r="C765" t="str">
            <v>C5228</v>
          </cell>
          <cell r="D765" t="str">
            <v>Dương Văn Uy</v>
          </cell>
          <cell r="E765">
            <v>41200</v>
          </cell>
          <cell r="F765" t="str">
            <v>P7 - Maintenance</v>
          </cell>
          <cell r="G765" t="str">
            <v>FACTORY O</v>
          </cell>
          <cell r="H765" t="str">
            <v>Maintenance staffs</v>
          </cell>
          <cell r="I765" t="str">
            <v/>
          </cell>
          <cell r="J765" t="str">
            <v/>
          </cell>
          <cell r="K765">
            <v>6908000</v>
          </cell>
          <cell r="L765">
            <v>5000000</v>
          </cell>
          <cell r="M765">
            <v>345000</v>
          </cell>
          <cell r="N765">
            <v>800000</v>
          </cell>
          <cell r="O765">
            <v>13053000</v>
          </cell>
          <cell r="P765">
            <v>23.7</v>
          </cell>
          <cell r="Q765">
            <v>11898312</v>
          </cell>
          <cell r="R765">
            <v>2</v>
          </cell>
          <cell r="S765">
            <v>1004077</v>
          </cell>
          <cell r="T765">
            <v>0.30000000000000071</v>
          </cell>
          <cell r="U765">
            <v>150612</v>
          </cell>
          <cell r="V765">
            <v>502038.48101265822</v>
          </cell>
          <cell r="W765">
            <v>0</v>
          </cell>
          <cell r="X765">
            <v>0</v>
          </cell>
          <cell r="Y765">
            <v>12902389</v>
          </cell>
          <cell r="Z765">
            <v>0</v>
          </cell>
          <cell r="AA765">
            <v>0</v>
          </cell>
          <cell r="AB765">
            <v>200000</v>
          </cell>
          <cell r="AC765">
            <v>0</v>
          </cell>
          <cell r="AD765">
            <v>200000</v>
          </cell>
          <cell r="AE765">
            <v>500000</v>
          </cell>
          <cell r="AF765">
            <v>0</v>
          </cell>
          <cell r="AG765">
            <v>400000</v>
          </cell>
          <cell r="AH765">
            <v>0</v>
          </cell>
          <cell r="AI765">
            <v>0</v>
          </cell>
          <cell r="AJ765">
            <v>0</v>
          </cell>
          <cell r="AK765">
            <v>13053000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14002389</v>
          </cell>
          <cell r="AR765">
            <v>28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2635702</v>
          </cell>
          <cell r="AY765">
            <v>16638091</v>
          </cell>
          <cell r="AZ765">
            <v>1370565</v>
          </cell>
          <cell r="BA765">
            <v>44100</v>
          </cell>
          <cell r="BB765">
            <v>0</v>
          </cell>
          <cell r="BC765">
            <v>0</v>
          </cell>
          <cell r="BD765">
            <v>0</v>
          </cell>
          <cell r="BK765">
            <v>15223426</v>
          </cell>
          <cell r="BN765">
            <v>3</v>
          </cell>
          <cell r="BO765">
            <v>15859523.683544304</v>
          </cell>
          <cell r="BP765">
            <v>-9711041.3164556958</v>
          </cell>
          <cell r="BQ765" t="str">
            <v>050040831239</v>
          </cell>
          <cell r="BR765" t="str">
            <v>Active</v>
          </cell>
          <cell r="BS765" t="str">
            <v>Male</v>
          </cell>
          <cell r="BT765" t="str">
            <v/>
          </cell>
          <cell r="BU765">
            <v>0</v>
          </cell>
          <cell r="BV765">
            <v>0</v>
          </cell>
          <cell r="BW765">
            <v>100000</v>
          </cell>
        </row>
        <row r="766">
          <cell r="C766" t="str">
            <v>C7764</v>
          </cell>
          <cell r="D766" t="str">
            <v>Lê Hoàng</v>
          </cell>
          <cell r="E766">
            <v>43508</v>
          </cell>
          <cell r="F766" t="str">
            <v>P7 - Maintenance</v>
          </cell>
          <cell r="G766" t="str">
            <v>FACTORY O</v>
          </cell>
          <cell r="H766" t="str">
            <v>Maintenance staffs</v>
          </cell>
          <cell r="I766" t="str">
            <v/>
          </cell>
          <cell r="J766" t="str">
            <v/>
          </cell>
          <cell r="K766">
            <v>5825000</v>
          </cell>
          <cell r="L766">
            <v>5000000</v>
          </cell>
          <cell r="M766">
            <v>292000</v>
          </cell>
          <cell r="N766">
            <v>1000000</v>
          </cell>
          <cell r="O766">
            <v>12117000</v>
          </cell>
          <cell r="P766">
            <v>24</v>
          </cell>
          <cell r="Q766">
            <v>11184923</v>
          </cell>
          <cell r="R766">
            <v>2</v>
          </cell>
          <cell r="S766">
            <v>932077</v>
          </cell>
          <cell r="T766">
            <v>0</v>
          </cell>
          <cell r="U766">
            <v>0</v>
          </cell>
          <cell r="V766">
            <v>466038.45833333331</v>
          </cell>
          <cell r="W766">
            <v>0</v>
          </cell>
          <cell r="X766">
            <v>0</v>
          </cell>
          <cell r="Y766">
            <v>12117000</v>
          </cell>
          <cell r="Z766">
            <v>0</v>
          </cell>
          <cell r="AA766">
            <v>0</v>
          </cell>
          <cell r="AB766">
            <v>200000</v>
          </cell>
          <cell r="AC766">
            <v>0</v>
          </cell>
          <cell r="AD766">
            <v>200000</v>
          </cell>
          <cell r="AE766">
            <v>500000</v>
          </cell>
          <cell r="AF766">
            <v>0</v>
          </cell>
          <cell r="AG766">
            <v>400000</v>
          </cell>
          <cell r="AH766">
            <v>0</v>
          </cell>
          <cell r="AI766">
            <v>0</v>
          </cell>
          <cell r="AJ766">
            <v>0</v>
          </cell>
          <cell r="AK766">
            <v>12117000</v>
          </cell>
          <cell r="AL766">
            <v>100000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13317000</v>
          </cell>
          <cell r="AR766">
            <v>20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1747644</v>
          </cell>
          <cell r="AY766">
            <v>15064644</v>
          </cell>
          <cell r="AZ766">
            <v>1272285</v>
          </cell>
          <cell r="BA766">
            <v>44100</v>
          </cell>
          <cell r="BB766">
            <v>0</v>
          </cell>
          <cell r="BC766">
            <v>0</v>
          </cell>
          <cell r="BD766">
            <v>0</v>
          </cell>
          <cell r="BK766">
            <v>13748259</v>
          </cell>
          <cell r="BN766">
            <v>1</v>
          </cell>
          <cell r="BO766">
            <v>14582096.145833334</v>
          </cell>
          <cell r="BP766">
            <v>-2090188.854166666</v>
          </cell>
          <cell r="BQ766" t="str">
            <v>050114669791</v>
          </cell>
          <cell r="BR766" t="str">
            <v>Active</v>
          </cell>
          <cell r="BS766" t="str">
            <v>Male</v>
          </cell>
          <cell r="BT766" t="str">
            <v/>
          </cell>
          <cell r="BU766">
            <v>0</v>
          </cell>
          <cell r="BV766">
            <v>0</v>
          </cell>
          <cell r="BW766">
            <v>100000</v>
          </cell>
        </row>
        <row r="767">
          <cell r="C767" t="str">
            <v>C8311</v>
          </cell>
          <cell r="D767" t="str">
            <v>Phạm Thanh Bằng</v>
          </cell>
          <cell r="E767">
            <v>43536</v>
          </cell>
          <cell r="F767" t="str">
            <v>P7 - Maintenance</v>
          </cell>
          <cell r="G767" t="str">
            <v>FACTORY O</v>
          </cell>
          <cell r="H767" t="str">
            <v>Maintenance manager</v>
          </cell>
          <cell r="I767" t="str">
            <v/>
          </cell>
          <cell r="J767" t="str">
            <v/>
          </cell>
          <cell r="K767">
            <v>14600000</v>
          </cell>
          <cell r="L767">
            <v>5900000</v>
          </cell>
          <cell r="M767">
            <v>0</v>
          </cell>
          <cell r="N767">
            <v>0</v>
          </cell>
          <cell r="O767">
            <v>20500000</v>
          </cell>
          <cell r="P767">
            <v>23.5</v>
          </cell>
          <cell r="Q767">
            <v>18528846</v>
          </cell>
          <cell r="R767">
            <v>2</v>
          </cell>
          <cell r="S767">
            <v>1576923</v>
          </cell>
          <cell r="T767">
            <v>0.5</v>
          </cell>
          <cell r="U767">
            <v>394231</v>
          </cell>
          <cell r="V767">
            <v>788461.53191489365</v>
          </cell>
          <cell r="W767">
            <v>0</v>
          </cell>
          <cell r="X767">
            <v>0</v>
          </cell>
          <cell r="Y767">
            <v>20105769</v>
          </cell>
          <cell r="Z767">
            <v>490385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18833333</v>
          </cell>
          <cell r="AL767">
            <v>100000</v>
          </cell>
          <cell r="AM767">
            <v>0</v>
          </cell>
          <cell r="AN767">
            <v>0</v>
          </cell>
          <cell r="AO767">
            <v>0</v>
          </cell>
          <cell r="AP767">
            <v>0</v>
          </cell>
          <cell r="AQ767">
            <v>20696154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20696154</v>
          </cell>
          <cell r="AZ767">
            <v>2152500</v>
          </cell>
          <cell r="BA767">
            <v>44100</v>
          </cell>
          <cell r="BB767">
            <v>137663</v>
          </cell>
          <cell r="BC767">
            <v>0</v>
          </cell>
          <cell r="BD767">
            <v>0</v>
          </cell>
          <cell r="BK767">
            <v>18361891</v>
          </cell>
          <cell r="BN767">
            <v>1</v>
          </cell>
          <cell r="BO767">
            <v>20305769</v>
          </cell>
          <cell r="BP767">
            <v>2753269</v>
          </cell>
          <cell r="BQ767" t="str">
            <v>050103659539</v>
          </cell>
          <cell r="BR767" t="str">
            <v>Active</v>
          </cell>
          <cell r="BS767" t="str">
            <v>Male</v>
          </cell>
          <cell r="BT767" t="str">
            <v/>
          </cell>
          <cell r="BU767">
            <v>0</v>
          </cell>
          <cell r="BV767">
            <v>0</v>
          </cell>
          <cell r="BW767">
            <v>100000</v>
          </cell>
        </row>
        <row r="768">
          <cell r="C768" t="str">
            <v>C10631</v>
          </cell>
          <cell r="D768" t="str">
            <v>Bùi Thị Nga</v>
          </cell>
          <cell r="E768">
            <v>43587</v>
          </cell>
          <cell r="F768" t="str">
            <v>P7 - Marketing</v>
          </cell>
          <cell r="G768" t="str">
            <v>FACTORY O</v>
          </cell>
          <cell r="H768" t="str">
            <v>Marketing Account Manager</v>
          </cell>
          <cell r="I768" t="str">
            <v/>
          </cell>
          <cell r="J768" t="str">
            <v/>
          </cell>
          <cell r="K768">
            <v>20000000</v>
          </cell>
          <cell r="L768">
            <v>9000000</v>
          </cell>
          <cell r="M768">
            <v>0</v>
          </cell>
          <cell r="N768">
            <v>0</v>
          </cell>
          <cell r="O768">
            <v>29000000</v>
          </cell>
          <cell r="P768">
            <v>22.8</v>
          </cell>
          <cell r="Q768">
            <v>25430769</v>
          </cell>
          <cell r="R768">
            <v>2</v>
          </cell>
          <cell r="S768">
            <v>2230769</v>
          </cell>
          <cell r="T768">
            <v>1.1999999999999993</v>
          </cell>
          <cell r="U768">
            <v>1338462</v>
          </cell>
          <cell r="V768">
            <v>1115384.6052631577</v>
          </cell>
          <cell r="W768">
            <v>0</v>
          </cell>
          <cell r="X768">
            <v>0</v>
          </cell>
          <cell r="Y768">
            <v>27661538</v>
          </cell>
          <cell r="Z768">
            <v>476923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27500000</v>
          </cell>
          <cell r="AL768">
            <v>100000</v>
          </cell>
          <cell r="AM768">
            <v>0</v>
          </cell>
          <cell r="AN768">
            <v>0</v>
          </cell>
          <cell r="AO768">
            <v>0</v>
          </cell>
          <cell r="AP768">
            <v>209134.61348684208</v>
          </cell>
          <cell r="AQ768">
            <v>28447595.613486841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28447595.613486841</v>
          </cell>
          <cell r="AZ768">
            <v>3045000</v>
          </cell>
          <cell r="BA768">
            <v>44100</v>
          </cell>
          <cell r="BB768">
            <v>272567</v>
          </cell>
          <cell r="BC768">
            <v>0</v>
          </cell>
          <cell r="BD768">
            <v>0</v>
          </cell>
          <cell r="BK768">
            <v>25085929</v>
          </cell>
          <cell r="BN768">
            <v>2</v>
          </cell>
          <cell r="BO768">
            <v>28070672.613486841</v>
          </cell>
          <cell r="BP768">
            <v>5225672.6134868413</v>
          </cell>
          <cell r="BQ768" t="str">
            <v>050078773909</v>
          </cell>
          <cell r="BR768" t="str">
            <v>Active</v>
          </cell>
          <cell r="BS768" t="str">
            <v>Female</v>
          </cell>
          <cell r="BT768" t="str">
            <v/>
          </cell>
          <cell r="BU768">
            <v>0</v>
          </cell>
          <cell r="BV768">
            <v>0</v>
          </cell>
          <cell r="BW768">
            <v>100000</v>
          </cell>
        </row>
        <row r="769">
          <cell r="C769" t="str">
            <v>C10642</v>
          </cell>
          <cell r="D769" t="str">
            <v>Hồ Thị Vinh</v>
          </cell>
          <cell r="E769">
            <v>43587</v>
          </cell>
          <cell r="F769" t="str">
            <v>P7 - Marketing</v>
          </cell>
          <cell r="G769" t="str">
            <v>FACTORY O</v>
          </cell>
          <cell r="H769" t="str">
            <v>Marketing Staff</v>
          </cell>
          <cell r="I769" t="str">
            <v/>
          </cell>
          <cell r="J769" t="str">
            <v/>
          </cell>
          <cell r="K769">
            <v>11500000</v>
          </cell>
          <cell r="L769">
            <v>4700000</v>
          </cell>
          <cell r="M769">
            <v>0</v>
          </cell>
          <cell r="N769">
            <v>0</v>
          </cell>
          <cell r="O769">
            <v>16200000</v>
          </cell>
          <cell r="P769">
            <v>24</v>
          </cell>
          <cell r="Q769">
            <v>14953846</v>
          </cell>
          <cell r="R769">
            <v>2</v>
          </cell>
          <cell r="S769">
            <v>1246154</v>
          </cell>
          <cell r="T769">
            <v>0</v>
          </cell>
          <cell r="U769">
            <v>0</v>
          </cell>
          <cell r="V769">
            <v>623076.91666666663</v>
          </cell>
          <cell r="W769">
            <v>0</v>
          </cell>
          <cell r="X769">
            <v>0</v>
          </cell>
          <cell r="Y769">
            <v>16200000</v>
          </cell>
          <cell r="Z769">
            <v>500000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15366667</v>
          </cell>
          <cell r="AL769">
            <v>100000</v>
          </cell>
          <cell r="AM769">
            <v>0</v>
          </cell>
          <cell r="AN769">
            <v>0</v>
          </cell>
          <cell r="AO769">
            <v>0</v>
          </cell>
          <cell r="AP769">
            <v>116826.921875</v>
          </cell>
          <cell r="AQ769">
            <v>16916826.921875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16916826.921875</v>
          </cell>
          <cell r="AZ769">
            <v>1701000</v>
          </cell>
          <cell r="BA769">
            <v>44100</v>
          </cell>
          <cell r="BB769">
            <v>190791</v>
          </cell>
          <cell r="BC769">
            <v>0</v>
          </cell>
          <cell r="BD769">
            <v>0</v>
          </cell>
          <cell r="BK769">
            <v>14980936</v>
          </cell>
          <cell r="BN769">
            <v>0</v>
          </cell>
          <cell r="BO769">
            <v>16516826.921875</v>
          </cell>
          <cell r="BP769">
            <v>3815826.921875</v>
          </cell>
          <cell r="BQ769" t="str">
            <v>050063340951</v>
          </cell>
          <cell r="BR769" t="str">
            <v>Active</v>
          </cell>
          <cell r="BS769" t="str">
            <v>Female</v>
          </cell>
          <cell r="BT769" t="str">
            <v/>
          </cell>
          <cell r="BU769">
            <v>0</v>
          </cell>
          <cell r="BV769">
            <v>0</v>
          </cell>
          <cell r="BW769">
            <v>100000</v>
          </cell>
        </row>
        <row r="770">
          <cell r="C770" t="str">
            <v>C11642</v>
          </cell>
          <cell r="D770" t="str">
            <v>Trần Thị Thu Thủy</v>
          </cell>
          <cell r="E770">
            <v>43770</v>
          </cell>
          <cell r="F770" t="str">
            <v>P7 - Marketing</v>
          </cell>
          <cell r="G770" t="str">
            <v>FACTORY O</v>
          </cell>
          <cell r="H770" t="str">
            <v>Marketing Staff</v>
          </cell>
          <cell r="I770" t="str">
            <v/>
          </cell>
          <cell r="J770" t="str">
            <v/>
          </cell>
          <cell r="K770">
            <v>10000000</v>
          </cell>
          <cell r="L770">
            <v>5500000</v>
          </cell>
          <cell r="M770">
            <v>0</v>
          </cell>
          <cell r="N770">
            <v>0</v>
          </cell>
          <cell r="O770">
            <v>15500000</v>
          </cell>
          <cell r="P770">
            <v>22</v>
          </cell>
          <cell r="Q770">
            <v>13115385</v>
          </cell>
          <cell r="R770">
            <v>2</v>
          </cell>
          <cell r="S770">
            <v>1192308</v>
          </cell>
          <cell r="T770">
            <v>2</v>
          </cell>
          <cell r="U770">
            <v>1192308</v>
          </cell>
          <cell r="V770">
            <v>596153.86363636365</v>
          </cell>
          <cell r="W770">
            <v>0</v>
          </cell>
          <cell r="X770">
            <v>0</v>
          </cell>
          <cell r="Y770">
            <v>14307693</v>
          </cell>
          <cell r="Z770">
            <v>461538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15166667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111778.84943181818</v>
          </cell>
          <cell r="AQ770">
            <v>14881009.849431818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14881009.849431818</v>
          </cell>
          <cell r="AZ770">
            <v>1627500</v>
          </cell>
          <cell r="BA770">
            <v>44100</v>
          </cell>
          <cell r="BB770">
            <v>94599</v>
          </cell>
          <cell r="BC770">
            <v>0</v>
          </cell>
          <cell r="BD770">
            <v>0</v>
          </cell>
          <cell r="BK770">
            <v>13114811</v>
          </cell>
          <cell r="BN770">
            <v>0</v>
          </cell>
          <cell r="BO770">
            <v>14519471.849431818</v>
          </cell>
          <cell r="BP770">
            <v>1891971.8494318184</v>
          </cell>
          <cell r="BQ770" t="str">
            <v>050115309282</v>
          </cell>
          <cell r="BR770" t="str">
            <v>Active</v>
          </cell>
          <cell r="BS770" t="str">
            <v>Female</v>
          </cell>
          <cell r="BT770" t="str">
            <v/>
          </cell>
          <cell r="BU770">
            <v>0</v>
          </cell>
          <cell r="BV770">
            <v>0</v>
          </cell>
          <cell r="BW770">
            <v>100000</v>
          </cell>
        </row>
        <row r="771">
          <cell r="C771" t="str">
            <v>C12364</v>
          </cell>
          <cell r="D771" t="str">
            <v>Nguyễn Thị Phương Thảo</v>
          </cell>
          <cell r="E771">
            <v>43922</v>
          </cell>
          <cell r="F771" t="str">
            <v>P7 - Marketing</v>
          </cell>
          <cell r="G771" t="str">
            <v>FACTORY O</v>
          </cell>
          <cell r="H771" t="str">
            <v>Marketing Staff</v>
          </cell>
          <cell r="I771" t="str">
            <v/>
          </cell>
          <cell r="J771" t="str">
            <v/>
          </cell>
          <cell r="K771">
            <v>9000000</v>
          </cell>
          <cell r="L771">
            <v>3500000</v>
          </cell>
          <cell r="M771">
            <v>0</v>
          </cell>
          <cell r="N771">
            <v>0</v>
          </cell>
          <cell r="O771">
            <v>12500000</v>
          </cell>
          <cell r="P771">
            <v>24</v>
          </cell>
          <cell r="Q771">
            <v>11538462</v>
          </cell>
          <cell r="R771">
            <v>2</v>
          </cell>
          <cell r="S771">
            <v>961538</v>
          </cell>
          <cell r="T771">
            <v>0</v>
          </cell>
          <cell r="U771">
            <v>0</v>
          </cell>
          <cell r="V771">
            <v>480769.25</v>
          </cell>
          <cell r="W771">
            <v>0</v>
          </cell>
          <cell r="X771">
            <v>0</v>
          </cell>
          <cell r="Y771">
            <v>12500000</v>
          </cell>
          <cell r="Z771">
            <v>500000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12333333</v>
          </cell>
          <cell r="AL771">
            <v>100000</v>
          </cell>
          <cell r="AM771">
            <v>0</v>
          </cell>
          <cell r="AN771">
            <v>0</v>
          </cell>
          <cell r="AO771">
            <v>0</v>
          </cell>
          <cell r="AP771">
            <v>90144.234375</v>
          </cell>
          <cell r="AQ771">
            <v>13190144.234375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13190144.234375</v>
          </cell>
          <cell r="AZ771">
            <v>1312500</v>
          </cell>
          <cell r="BA771">
            <v>44100</v>
          </cell>
          <cell r="BB771">
            <v>0</v>
          </cell>
          <cell r="BC771">
            <v>0</v>
          </cell>
          <cell r="BD771">
            <v>0</v>
          </cell>
          <cell r="BK771">
            <v>11833544</v>
          </cell>
          <cell r="BN771">
            <v>1</v>
          </cell>
          <cell r="BO771">
            <v>12790144.234375</v>
          </cell>
          <cell r="BP771">
            <v>-3922355.765625</v>
          </cell>
          <cell r="BQ771" t="str">
            <v>050106506784</v>
          </cell>
          <cell r="BR771" t="str">
            <v>Active</v>
          </cell>
          <cell r="BS771" t="str">
            <v>Female</v>
          </cell>
          <cell r="BT771" t="str">
            <v/>
          </cell>
          <cell r="BU771">
            <v>0</v>
          </cell>
          <cell r="BV771">
            <v>0</v>
          </cell>
          <cell r="BW771">
            <v>100000</v>
          </cell>
        </row>
        <row r="772">
          <cell r="C772" t="str">
            <v>C14758</v>
          </cell>
          <cell r="D772" t="str">
            <v>Võ Thị Xuân Anh</v>
          </cell>
          <cell r="E772">
            <v>44648</v>
          </cell>
          <cell r="F772" t="str">
            <v>P7 - Marketing</v>
          </cell>
          <cell r="G772" t="str">
            <v>FACTORY O</v>
          </cell>
          <cell r="H772" t="str">
            <v>Marketing Staff</v>
          </cell>
          <cell r="I772" t="str">
            <v/>
          </cell>
          <cell r="J772" t="str">
            <v/>
          </cell>
          <cell r="K772">
            <v>13000000</v>
          </cell>
          <cell r="L772">
            <v>6500000</v>
          </cell>
          <cell r="M772">
            <v>0</v>
          </cell>
          <cell r="N772">
            <v>0</v>
          </cell>
          <cell r="O772">
            <v>19500000</v>
          </cell>
          <cell r="P772">
            <v>23</v>
          </cell>
          <cell r="Q772">
            <v>17250000</v>
          </cell>
          <cell r="R772">
            <v>3</v>
          </cell>
          <cell r="S772">
            <v>2250000</v>
          </cell>
          <cell r="T772">
            <v>0</v>
          </cell>
          <cell r="U772">
            <v>0</v>
          </cell>
          <cell r="V772">
            <v>750000</v>
          </cell>
          <cell r="W772">
            <v>0</v>
          </cell>
          <cell r="X772">
            <v>0</v>
          </cell>
          <cell r="Y772">
            <v>19500000</v>
          </cell>
          <cell r="Z772">
            <v>500000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19000000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140625</v>
          </cell>
          <cell r="AQ772">
            <v>20140625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20140625</v>
          </cell>
          <cell r="AZ772">
            <v>2047500</v>
          </cell>
          <cell r="BA772">
            <v>44100</v>
          </cell>
          <cell r="BB772">
            <v>114656</v>
          </cell>
          <cell r="BC772">
            <v>0</v>
          </cell>
          <cell r="BD772">
            <v>0</v>
          </cell>
          <cell r="BK772">
            <v>17934369</v>
          </cell>
          <cell r="BN772">
            <v>1</v>
          </cell>
          <cell r="BO772">
            <v>19740625</v>
          </cell>
          <cell r="BP772">
            <v>2293125</v>
          </cell>
          <cell r="BQ772" t="str">
            <v>050136133801</v>
          </cell>
          <cell r="BR772" t="str">
            <v>Active</v>
          </cell>
          <cell r="BS772" t="str">
            <v>Female</v>
          </cell>
          <cell r="BT772" t="str">
            <v/>
          </cell>
          <cell r="BU772">
            <v>0</v>
          </cell>
          <cell r="BV772">
            <v>0</v>
          </cell>
          <cell r="BW772">
            <v>100000</v>
          </cell>
        </row>
        <row r="773">
          <cell r="C773" t="str">
            <v>C15447</v>
          </cell>
          <cell r="D773" t="str">
            <v>Hồ Thị Thanh Tâm</v>
          </cell>
          <cell r="E773">
            <v>45124</v>
          </cell>
          <cell r="F773" t="str">
            <v>P7 - Marketing</v>
          </cell>
          <cell r="G773" t="str">
            <v>FACTORY O</v>
          </cell>
          <cell r="H773" t="str">
            <v>Marketing Staff</v>
          </cell>
          <cell r="I773" t="str">
            <v/>
          </cell>
          <cell r="J773" t="str">
            <v/>
          </cell>
          <cell r="K773">
            <v>8800000</v>
          </cell>
          <cell r="L773">
            <v>3000000</v>
          </cell>
          <cell r="M773">
            <v>0</v>
          </cell>
          <cell r="N773">
            <v>0</v>
          </cell>
          <cell r="O773">
            <v>11800000</v>
          </cell>
          <cell r="P773">
            <v>23</v>
          </cell>
          <cell r="Q773">
            <v>10438462</v>
          </cell>
          <cell r="R773">
            <v>3</v>
          </cell>
          <cell r="S773">
            <v>1361538</v>
          </cell>
          <cell r="T773">
            <v>0</v>
          </cell>
          <cell r="U773">
            <v>0</v>
          </cell>
          <cell r="V773">
            <v>453846.17391304346</v>
          </cell>
          <cell r="W773">
            <v>0</v>
          </cell>
          <cell r="X773">
            <v>0</v>
          </cell>
          <cell r="Y773">
            <v>11800000</v>
          </cell>
          <cell r="Z773">
            <v>500000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11133333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85096.157608695648</v>
          </cell>
          <cell r="AQ773">
            <v>12385096.157608695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12385096.157608695</v>
          </cell>
          <cell r="AZ773">
            <v>1239000</v>
          </cell>
          <cell r="BA773">
            <v>44100</v>
          </cell>
          <cell r="BB773">
            <v>0</v>
          </cell>
          <cell r="BC773">
            <v>0</v>
          </cell>
          <cell r="BD773">
            <v>0</v>
          </cell>
          <cell r="BK773">
            <v>11101996</v>
          </cell>
          <cell r="BN773">
            <v>0</v>
          </cell>
          <cell r="BO773">
            <v>11985096.157608695</v>
          </cell>
          <cell r="BP773">
            <v>-253903.84239130467</v>
          </cell>
          <cell r="BQ773" t="str">
            <v>050063346389</v>
          </cell>
          <cell r="BR773" t="str">
            <v>Active</v>
          </cell>
          <cell r="BS773" t="str">
            <v>Female</v>
          </cell>
          <cell r="BT773" t="str">
            <v/>
          </cell>
          <cell r="BU773">
            <v>0</v>
          </cell>
          <cell r="BV773">
            <v>0</v>
          </cell>
          <cell r="BW773">
            <v>100000</v>
          </cell>
        </row>
        <row r="774">
          <cell r="C774" t="str">
            <v>C15928</v>
          </cell>
          <cell r="D774" t="str">
            <v>Phan Thị Ngọc Ánh</v>
          </cell>
          <cell r="E774">
            <v>45425</v>
          </cell>
          <cell r="F774" t="str">
            <v>P7 - Marketing</v>
          </cell>
          <cell r="G774" t="str">
            <v>FACTORY O</v>
          </cell>
          <cell r="H774" t="str">
            <v>Marketing Staff</v>
          </cell>
          <cell r="I774" t="str">
            <v/>
          </cell>
          <cell r="J774" t="str">
            <v/>
          </cell>
          <cell r="K774">
            <v>9300000</v>
          </cell>
          <cell r="L774">
            <v>5300000</v>
          </cell>
          <cell r="M774">
            <v>0</v>
          </cell>
          <cell r="N774">
            <v>0</v>
          </cell>
          <cell r="O774">
            <v>14600000</v>
          </cell>
          <cell r="P774">
            <v>23.8</v>
          </cell>
          <cell r="Q774">
            <v>13364615</v>
          </cell>
          <cell r="R774">
            <v>2</v>
          </cell>
          <cell r="S774">
            <v>1123077</v>
          </cell>
          <cell r="T774">
            <v>0.19999999999999929</v>
          </cell>
          <cell r="U774">
            <v>112308</v>
          </cell>
          <cell r="V774">
            <v>561538.44537815126</v>
          </cell>
          <cell r="W774">
            <v>0</v>
          </cell>
          <cell r="X774">
            <v>0</v>
          </cell>
          <cell r="Y774">
            <v>14487692</v>
          </cell>
          <cell r="Z774">
            <v>496154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14100000</v>
          </cell>
          <cell r="AL774">
            <v>100000</v>
          </cell>
          <cell r="AM774">
            <v>0</v>
          </cell>
          <cell r="AN774">
            <v>0</v>
          </cell>
          <cell r="AO774">
            <v>0</v>
          </cell>
          <cell r="AP774">
            <v>105288.45850840336</v>
          </cell>
          <cell r="AQ774">
            <v>15189134.458508404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15189134.458508404</v>
          </cell>
          <cell r="AZ774">
            <v>1533000</v>
          </cell>
          <cell r="BA774">
            <v>44100</v>
          </cell>
          <cell r="BB774">
            <v>112999</v>
          </cell>
          <cell r="BC774">
            <v>0</v>
          </cell>
          <cell r="BD774">
            <v>0</v>
          </cell>
          <cell r="BK774">
            <v>13499035</v>
          </cell>
          <cell r="BN774">
            <v>0</v>
          </cell>
          <cell r="BO774">
            <v>14792980.458508404</v>
          </cell>
          <cell r="BP774">
            <v>2259980.458508404</v>
          </cell>
          <cell r="BQ774" t="str">
            <v>050040796441</v>
          </cell>
          <cell r="BR774" t="str">
            <v>Active</v>
          </cell>
          <cell r="BS774" t="str">
            <v>Female</v>
          </cell>
          <cell r="BT774" t="str">
            <v/>
          </cell>
          <cell r="BU774">
            <v>0</v>
          </cell>
          <cell r="BV774">
            <v>0</v>
          </cell>
          <cell r="BW774">
            <v>100000</v>
          </cell>
        </row>
        <row r="775">
          <cell r="C775" t="str">
            <v>C5922</v>
          </cell>
          <cell r="D775" t="str">
            <v>Nguyễn Thị Thu Giang</v>
          </cell>
          <cell r="E775">
            <v>41520</v>
          </cell>
          <cell r="F775" t="str">
            <v>P7 - Marketing</v>
          </cell>
          <cell r="G775" t="str">
            <v>FACTORY O</v>
          </cell>
          <cell r="H775" t="str">
            <v>Marketing Staff</v>
          </cell>
          <cell r="I775" t="str">
            <v/>
          </cell>
          <cell r="J775" t="str">
            <v/>
          </cell>
          <cell r="K775">
            <v>11100000</v>
          </cell>
          <cell r="L775">
            <v>5000000</v>
          </cell>
          <cell r="M775">
            <v>0</v>
          </cell>
          <cell r="N775">
            <v>0</v>
          </cell>
          <cell r="O775">
            <v>16100000</v>
          </cell>
          <cell r="P775">
            <v>1</v>
          </cell>
          <cell r="Q775">
            <v>619231</v>
          </cell>
          <cell r="R775">
            <v>0</v>
          </cell>
          <cell r="S775">
            <v>0</v>
          </cell>
          <cell r="T775">
            <v>25</v>
          </cell>
          <cell r="U775">
            <v>15480769</v>
          </cell>
          <cell r="V775">
            <v>619231</v>
          </cell>
          <cell r="W775">
            <v>0</v>
          </cell>
          <cell r="X775">
            <v>0</v>
          </cell>
          <cell r="Y775">
            <v>619231</v>
          </cell>
          <cell r="Z775">
            <v>19231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0</v>
          </cell>
          <cell r="AK775">
            <v>15766667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P775">
            <v>0</v>
          </cell>
          <cell r="AQ775">
            <v>638462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638462</v>
          </cell>
          <cell r="AZ775">
            <v>0</v>
          </cell>
          <cell r="BA775">
            <v>44100</v>
          </cell>
          <cell r="BB775">
            <v>0</v>
          </cell>
          <cell r="BC775">
            <v>0</v>
          </cell>
          <cell r="BD775">
            <v>0</v>
          </cell>
          <cell r="BK775">
            <v>594362</v>
          </cell>
          <cell r="BN775">
            <v>1</v>
          </cell>
          <cell r="BO775">
            <v>619231</v>
          </cell>
          <cell r="BP775">
            <v>-14780769</v>
          </cell>
          <cell r="BQ775" t="str">
            <v>050040796492</v>
          </cell>
          <cell r="BR775" t="str">
            <v>Active</v>
          </cell>
          <cell r="BS775" t="str">
            <v>Female</v>
          </cell>
          <cell r="BT775" t="str">
            <v/>
          </cell>
          <cell r="BU775">
            <v>0</v>
          </cell>
          <cell r="BV775">
            <v>0</v>
          </cell>
          <cell r="BW775">
            <v>0</v>
          </cell>
        </row>
        <row r="776">
          <cell r="C776" t="str">
            <v>V057</v>
          </cell>
          <cell r="D776" t="str">
            <v>Hà Thị Lương</v>
          </cell>
          <cell r="E776">
            <v>40271</v>
          </cell>
          <cell r="F776" t="str">
            <v>P7 - Marketing</v>
          </cell>
          <cell r="G776" t="str">
            <v>FACTORY O</v>
          </cell>
          <cell r="H776" t="str">
            <v>Marketing Staff</v>
          </cell>
          <cell r="I776" t="str">
            <v/>
          </cell>
          <cell r="J776" t="str">
            <v/>
          </cell>
          <cell r="K776">
            <v>13700000</v>
          </cell>
          <cell r="L776">
            <v>5100000</v>
          </cell>
          <cell r="M776">
            <v>0</v>
          </cell>
          <cell r="N776">
            <v>0</v>
          </cell>
          <cell r="O776">
            <v>18800000</v>
          </cell>
          <cell r="P776">
            <v>23</v>
          </cell>
          <cell r="Q776">
            <v>16630769</v>
          </cell>
          <cell r="R776">
            <v>3</v>
          </cell>
          <cell r="S776">
            <v>2169231</v>
          </cell>
          <cell r="T776">
            <v>0</v>
          </cell>
          <cell r="U776">
            <v>0</v>
          </cell>
          <cell r="V776">
            <v>723076.91304347827</v>
          </cell>
          <cell r="W776">
            <v>0</v>
          </cell>
          <cell r="X776">
            <v>0</v>
          </cell>
          <cell r="Y776">
            <v>18800000</v>
          </cell>
          <cell r="Z776">
            <v>500000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18466667</v>
          </cell>
          <cell r="AL776">
            <v>100000</v>
          </cell>
          <cell r="AM776">
            <v>0</v>
          </cell>
          <cell r="AN776">
            <v>0</v>
          </cell>
          <cell r="AO776">
            <v>0</v>
          </cell>
          <cell r="AP776">
            <v>135576.92119565216</v>
          </cell>
          <cell r="AQ776">
            <v>19535576.921195652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19535576.921195652</v>
          </cell>
          <cell r="AZ776">
            <v>1974000</v>
          </cell>
          <cell r="BA776">
            <v>44100</v>
          </cell>
          <cell r="BB776">
            <v>0</v>
          </cell>
          <cell r="BC776">
            <v>0</v>
          </cell>
          <cell r="BD776">
            <v>0</v>
          </cell>
          <cell r="BK776">
            <v>17517477</v>
          </cell>
          <cell r="BN776">
            <v>2</v>
          </cell>
          <cell r="BO776">
            <v>19135576.921195652</v>
          </cell>
          <cell r="BP776">
            <v>-2638423.0788043477</v>
          </cell>
          <cell r="BQ776" t="str">
            <v>050042517965</v>
          </cell>
          <cell r="BR776" t="str">
            <v>Active</v>
          </cell>
          <cell r="BS776" t="str">
            <v>Female</v>
          </cell>
          <cell r="BT776" t="str">
            <v/>
          </cell>
          <cell r="BU776">
            <v>0</v>
          </cell>
          <cell r="BV776">
            <v>0</v>
          </cell>
          <cell r="BW776">
            <v>100000</v>
          </cell>
        </row>
        <row r="777">
          <cell r="C777" t="str">
            <v>V075</v>
          </cell>
          <cell r="D777" t="str">
            <v>Trần Thị Tứ</v>
          </cell>
          <cell r="E777">
            <v>40948</v>
          </cell>
          <cell r="F777" t="str">
            <v>P7 - Marketing</v>
          </cell>
          <cell r="G777" t="str">
            <v>FACTORY O</v>
          </cell>
          <cell r="H777" t="str">
            <v>Marketing Account Manager</v>
          </cell>
          <cell r="I777" t="str">
            <v/>
          </cell>
          <cell r="J777" t="str">
            <v/>
          </cell>
          <cell r="K777">
            <v>18500000</v>
          </cell>
          <cell r="L777">
            <v>8800000</v>
          </cell>
          <cell r="M777">
            <v>0</v>
          </cell>
          <cell r="N777">
            <v>0</v>
          </cell>
          <cell r="O777">
            <v>27300000</v>
          </cell>
          <cell r="P777">
            <v>23</v>
          </cell>
          <cell r="Q777">
            <v>24150000</v>
          </cell>
          <cell r="R777">
            <v>2</v>
          </cell>
          <cell r="S777">
            <v>2100000</v>
          </cell>
          <cell r="T777">
            <v>1</v>
          </cell>
          <cell r="U777">
            <v>1050000</v>
          </cell>
          <cell r="V777">
            <v>1050000</v>
          </cell>
          <cell r="W777">
            <v>0</v>
          </cell>
          <cell r="X777">
            <v>0</v>
          </cell>
          <cell r="Y777">
            <v>26250000</v>
          </cell>
          <cell r="Z777">
            <v>480769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25800000</v>
          </cell>
          <cell r="AL777">
            <v>200000</v>
          </cell>
          <cell r="AM777">
            <v>0</v>
          </cell>
          <cell r="AN777">
            <v>0</v>
          </cell>
          <cell r="AO777">
            <v>0</v>
          </cell>
          <cell r="AP777">
            <v>196875</v>
          </cell>
          <cell r="AQ777">
            <v>27127644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27127644</v>
          </cell>
          <cell r="AZ777">
            <v>2866500</v>
          </cell>
          <cell r="BA777">
            <v>44100</v>
          </cell>
          <cell r="BB777">
            <v>0</v>
          </cell>
          <cell r="BC777">
            <v>0</v>
          </cell>
          <cell r="BD777">
            <v>0</v>
          </cell>
          <cell r="BK777">
            <v>24217044</v>
          </cell>
          <cell r="BN777">
            <v>3</v>
          </cell>
          <cell r="BO777">
            <v>26746875</v>
          </cell>
          <cell r="BP777">
            <v>-319625</v>
          </cell>
          <cell r="BQ777" t="str">
            <v>050040795836</v>
          </cell>
          <cell r="BR777" t="str">
            <v>Active</v>
          </cell>
          <cell r="BS777" t="str">
            <v>Female</v>
          </cell>
          <cell r="BT777" t="str">
            <v/>
          </cell>
          <cell r="BU777">
            <v>0</v>
          </cell>
          <cell r="BV777">
            <v>0</v>
          </cell>
          <cell r="BW777">
            <v>100000</v>
          </cell>
        </row>
        <row r="778">
          <cell r="C778" t="str">
            <v>C0760</v>
          </cell>
          <cell r="D778" t="str">
            <v>Trần Thị Diệu Hiền</v>
          </cell>
          <cell r="E778">
            <v>39707</v>
          </cell>
          <cell r="F778" t="str">
            <v>P7 - Material Warehouse</v>
          </cell>
          <cell r="G778" t="str">
            <v>FACTORY O</v>
          </cell>
          <cell r="H778" t="str">
            <v>Material Warehouse staff</v>
          </cell>
          <cell r="I778" t="str">
            <v/>
          </cell>
          <cell r="J778" t="str">
            <v/>
          </cell>
          <cell r="K778">
            <v>8740000</v>
          </cell>
          <cell r="L778">
            <v>5220000</v>
          </cell>
          <cell r="M778">
            <v>0</v>
          </cell>
          <cell r="N778">
            <v>0</v>
          </cell>
          <cell r="O778">
            <v>13960000</v>
          </cell>
          <cell r="P778">
            <v>23.8</v>
          </cell>
          <cell r="Q778">
            <v>12778769</v>
          </cell>
          <cell r="R778">
            <v>2</v>
          </cell>
          <cell r="S778">
            <v>1073846</v>
          </cell>
          <cell r="T778">
            <v>0.19999999999999929</v>
          </cell>
          <cell r="U778">
            <v>107385</v>
          </cell>
          <cell r="V778">
            <v>536923.06722689071</v>
          </cell>
          <cell r="W778">
            <v>0</v>
          </cell>
          <cell r="X778">
            <v>0</v>
          </cell>
          <cell r="Y778">
            <v>13852615</v>
          </cell>
          <cell r="Z778">
            <v>496154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0</v>
          </cell>
          <cell r="AK778">
            <v>13626667</v>
          </cell>
          <cell r="AL778">
            <v>100000</v>
          </cell>
          <cell r="AM778">
            <v>0</v>
          </cell>
          <cell r="AN778">
            <v>0</v>
          </cell>
          <cell r="AO778">
            <v>0</v>
          </cell>
          <cell r="AP778">
            <v>100673.07510504201</v>
          </cell>
          <cell r="AQ778">
            <v>14549442.075105041</v>
          </cell>
          <cell r="AR778">
            <v>0</v>
          </cell>
          <cell r="AS778">
            <v>0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14549442.075105041</v>
          </cell>
          <cell r="AZ778">
            <v>1465800</v>
          </cell>
          <cell r="BA778">
            <v>44100</v>
          </cell>
          <cell r="BB778">
            <v>0</v>
          </cell>
          <cell r="BC778">
            <v>0</v>
          </cell>
          <cell r="BD778">
            <v>0</v>
          </cell>
          <cell r="BK778">
            <v>13039542</v>
          </cell>
          <cell r="BN778">
            <v>2</v>
          </cell>
          <cell r="BO778">
            <v>14153288.075105041</v>
          </cell>
          <cell r="BP778">
            <v>-7112511.9248949587</v>
          </cell>
          <cell r="BQ778" t="str">
            <v>050040817678</v>
          </cell>
          <cell r="BR778" t="str">
            <v>Active</v>
          </cell>
          <cell r="BS778" t="str">
            <v>Female</v>
          </cell>
          <cell r="BT778" t="str">
            <v/>
          </cell>
          <cell r="BU778">
            <v>0</v>
          </cell>
          <cell r="BV778">
            <v>0</v>
          </cell>
          <cell r="BW778">
            <v>100000</v>
          </cell>
        </row>
        <row r="779">
          <cell r="C779" t="str">
            <v>C10799</v>
          </cell>
          <cell r="D779" t="str">
            <v>Đỗ Tiến Tiến</v>
          </cell>
          <cell r="E779">
            <v>43613</v>
          </cell>
          <cell r="F779" t="str">
            <v>P7 - Material Warehouse</v>
          </cell>
          <cell r="G779" t="str">
            <v>FACTORY O</v>
          </cell>
          <cell r="H779" t="str">
            <v>Material Warehouse worker</v>
          </cell>
          <cell r="I779" t="str">
            <v/>
          </cell>
          <cell r="J779" t="str">
            <v/>
          </cell>
          <cell r="K779">
            <v>5931000</v>
          </cell>
          <cell r="L779">
            <v>1500000</v>
          </cell>
          <cell r="M779">
            <v>0</v>
          </cell>
          <cell r="N779">
            <v>0</v>
          </cell>
          <cell r="O779">
            <v>7431000</v>
          </cell>
          <cell r="P779">
            <v>23.8</v>
          </cell>
          <cell r="Q779">
            <v>6802223</v>
          </cell>
          <cell r="R779">
            <v>2</v>
          </cell>
          <cell r="S779">
            <v>571615</v>
          </cell>
          <cell r="T779">
            <v>0.19999999999999929</v>
          </cell>
          <cell r="U779">
            <v>57162</v>
          </cell>
          <cell r="V779">
            <v>285807.68907563022</v>
          </cell>
          <cell r="W779">
            <v>0</v>
          </cell>
          <cell r="X779">
            <v>0</v>
          </cell>
          <cell r="Y779">
            <v>7373838</v>
          </cell>
          <cell r="Z779">
            <v>0</v>
          </cell>
          <cell r="AA779">
            <v>0</v>
          </cell>
          <cell r="AB779">
            <v>200000</v>
          </cell>
          <cell r="AC779">
            <v>0</v>
          </cell>
          <cell r="AD779">
            <v>200000</v>
          </cell>
          <cell r="AE779">
            <v>500000</v>
          </cell>
          <cell r="AF779">
            <v>0</v>
          </cell>
          <cell r="AG779">
            <v>400000</v>
          </cell>
          <cell r="AH779">
            <v>0</v>
          </cell>
          <cell r="AI779">
            <v>0</v>
          </cell>
          <cell r="AJ779">
            <v>0</v>
          </cell>
          <cell r="AK779">
            <v>6964333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8473838</v>
          </cell>
          <cell r="AR779">
            <v>19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1018190</v>
          </cell>
          <cell r="AY779">
            <v>9492028</v>
          </cell>
          <cell r="AZ779">
            <v>780255</v>
          </cell>
          <cell r="BA779">
            <v>44100</v>
          </cell>
          <cell r="BB779">
            <v>0</v>
          </cell>
          <cell r="BC779">
            <v>0</v>
          </cell>
          <cell r="BD779">
            <v>0</v>
          </cell>
          <cell r="BK779">
            <v>8667673</v>
          </cell>
          <cell r="BN779">
            <v>0</v>
          </cell>
          <cell r="BO779">
            <v>9252631.2615546212</v>
          </cell>
          <cell r="BP779">
            <v>-2527623.7384453788</v>
          </cell>
          <cell r="BQ779" t="str">
            <v>050090526682</v>
          </cell>
          <cell r="BR779" t="str">
            <v>Active</v>
          </cell>
          <cell r="BS779" t="str">
            <v>Male</v>
          </cell>
          <cell r="BT779" t="str">
            <v/>
          </cell>
          <cell r="BU779">
            <v>0</v>
          </cell>
          <cell r="BV779">
            <v>0</v>
          </cell>
          <cell r="BW779">
            <v>100000</v>
          </cell>
        </row>
        <row r="780">
          <cell r="C780" t="str">
            <v>C15547</v>
          </cell>
          <cell r="D780" t="str">
            <v>Trịnh Ngọc Bình</v>
          </cell>
          <cell r="E780">
            <v>45321</v>
          </cell>
          <cell r="F780" t="str">
            <v>P7 - Material Warehouse</v>
          </cell>
          <cell r="G780" t="str">
            <v>FACTORY O</v>
          </cell>
          <cell r="H780" t="str">
            <v>Material Warehouse worker</v>
          </cell>
          <cell r="I780" t="str">
            <v/>
          </cell>
          <cell r="J780" t="str">
            <v/>
          </cell>
          <cell r="K780">
            <v>5538000</v>
          </cell>
          <cell r="L780">
            <v>1500000</v>
          </cell>
          <cell r="M780">
            <v>0</v>
          </cell>
          <cell r="N780">
            <v>0</v>
          </cell>
          <cell r="O780">
            <v>7038000</v>
          </cell>
          <cell r="P780">
            <v>24</v>
          </cell>
          <cell r="Q780">
            <v>6496615</v>
          </cell>
          <cell r="R780">
            <v>2</v>
          </cell>
          <cell r="S780">
            <v>541385</v>
          </cell>
          <cell r="T780">
            <v>0</v>
          </cell>
          <cell r="U780">
            <v>0</v>
          </cell>
          <cell r="V780">
            <v>270692.29166666669</v>
          </cell>
          <cell r="W780">
            <v>0</v>
          </cell>
          <cell r="X780">
            <v>0</v>
          </cell>
          <cell r="Y780">
            <v>7038000</v>
          </cell>
          <cell r="Z780">
            <v>0</v>
          </cell>
          <cell r="AA780">
            <v>0</v>
          </cell>
          <cell r="AB780">
            <v>200000</v>
          </cell>
          <cell r="AC780">
            <v>0</v>
          </cell>
          <cell r="AD780">
            <v>200000</v>
          </cell>
          <cell r="AE780">
            <v>500000</v>
          </cell>
          <cell r="AF780">
            <v>0</v>
          </cell>
          <cell r="AG780">
            <v>400000</v>
          </cell>
          <cell r="AH780">
            <v>0</v>
          </cell>
          <cell r="AI780">
            <v>0</v>
          </cell>
          <cell r="AJ780">
            <v>0</v>
          </cell>
          <cell r="AK780">
            <v>6239333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8138000</v>
          </cell>
          <cell r="AR780">
            <v>27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1370380</v>
          </cell>
          <cell r="AY780">
            <v>9508380</v>
          </cell>
          <cell r="AZ780">
            <v>738990</v>
          </cell>
          <cell r="BA780">
            <v>44100</v>
          </cell>
          <cell r="BB780">
            <v>0</v>
          </cell>
          <cell r="BC780">
            <v>0</v>
          </cell>
          <cell r="BD780">
            <v>0</v>
          </cell>
          <cell r="BK780">
            <v>8725290</v>
          </cell>
          <cell r="BN780">
            <v>0</v>
          </cell>
          <cell r="BO780">
            <v>9151586.484375</v>
          </cell>
          <cell r="BP780">
            <v>-2587403.515625</v>
          </cell>
          <cell r="BQ780" t="str">
            <v>050074206619</v>
          </cell>
          <cell r="BR780" t="str">
            <v>Active</v>
          </cell>
          <cell r="BS780" t="str">
            <v>Male</v>
          </cell>
          <cell r="BT780" t="str">
            <v/>
          </cell>
          <cell r="BU780">
            <v>0</v>
          </cell>
          <cell r="BV780">
            <v>0</v>
          </cell>
          <cell r="BW780">
            <v>100000</v>
          </cell>
        </row>
        <row r="781">
          <cell r="C781" t="str">
            <v>C16076</v>
          </cell>
          <cell r="D781" t="str">
            <v>Trương Thế Thông</v>
          </cell>
          <cell r="E781">
            <v>45509</v>
          </cell>
          <cell r="F781" t="str">
            <v>P7 - Material Warehouse</v>
          </cell>
          <cell r="G781" t="str">
            <v>FACTORY O</v>
          </cell>
          <cell r="H781" t="str">
            <v>Material Warehouse manager</v>
          </cell>
          <cell r="I781" t="str">
            <v/>
          </cell>
          <cell r="J781" t="str">
            <v/>
          </cell>
          <cell r="K781">
            <v>10500000</v>
          </cell>
          <cell r="L781">
            <v>6000000</v>
          </cell>
          <cell r="M781">
            <v>0</v>
          </cell>
          <cell r="N781">
            <v>0</v>
          </cell>
          <cell r="O781">
            <v>16500000</v>
          </cell>
          <cell r="P781">
            <v>23</v>
          </cell>
          <cell r="Q781">
            <v>14596154</v>
          </cell>
          <cell r="R781">
            <v>2</v>
          </cell>
          <cell r="S781">
            <v>1269231</v>
          </cell>
          <cell r="T781">
            <v>1</v>
          </cell>
          <cell r="U781">
            <v>634615</v>
          </cell>
          <cell r="V781">
            <v>634615.39130434778</v>
          </cell>
          <cell r="W781">
            <v>0</v>
          </cell>
          <cell r="X781">
            <v>0</v>
          </cell>
          <cell r="Y781">
            <v>15865385</v>
          </cell>
          <cell r="Z781">
            <v>480769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16500000</v>
          </cell>
          <cell r="AL781">
            <v>200000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16546154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16546154</v>
          </cell>
          <cell r="AZ781">
            <v>1732500</v>
          </cell>
          <cell r="BA781">
            <v>44100</v>
          </cell>
          <cell r="BB781">
            <v>0</v>
          </cell>
          <cell r="BC781">
            <v>0</v>
          </cell>
          <cell r="BD781">
            <v>0</v>
          </cell>
          <cell r="BK781">
            <v>14769554</v>
          </cell>
          <cell r="BN781">
            <v>2</v>
          </cell>
          <cell r="BO781">
            <v>16165385</v>
          </cell>
          <cell r="BP781">
            <v>-5367115</v>
          </cell>
          <cell r="BQ781" t="str">
            <v>050105128344</v>
          </cell>
          <cell r="BR781" t="str">
            <v>Active</v>
          </cell>
          <cell r="BS781" t="str">
            <v>Male</v>
          </cell>
          <cell r="BT781" t="str">
            <v/>
          </cell>
          <cell r="BU781">
            <v>0</v>
          </cell>
          <cell r="BV781">
            <v>0</v>
          </cell>
          <cell r="BW781">
            <v>100000</v>
          </cell>
        </row>
        <row r="782">
          <cell r="C782" t="str">
            <v>C16368</v>
          </cell>
          <cell r="D782" t="str">
            <v>Trần Hoàng Hiệp</v>
          </cell>
          <cell r="E782">
            <v>45615</v>
          </cell>
          <cell r="F782" t="str">
            <v>P7 - Material Warehouse</v>
          </cell>
          <cell r="G782" t="str">
            <v>FACTORY O</v>
          </cell>
          <cell r="H782" t="str">
            <v>Material Warehouse worker</v>
          </cell>
          <cell r="I782" t="str">
            <v/>
          </cell>
          <cell r="J782" t="str">
            <v/>
          </cell>
          <cell r="K782">
            <v>5023000</v>
          </cell>
          <cell r="L782">
            <v>1500000</v>
          </cell>
          <cell r="M782">
            <v>0</v>
          </cell>
          <cell r="N782">
            <v>0</v>
          </cell>
          <cell r="O782">
            <v>6523000</v>
          </cell>
          <cell r="P782">
            <v>22.5</v>
          </cell>
          <cell r="Q782">
            <v>5644904</v>
          </cell>
          <cell r="R782">
            <v>3</v>
          </cell>
          <cell r="S782">
            <v>752654</v>
          </cell>
          <cell r="T782">
            <v>0.5</v>
          </cell>
          <cell r="U782">
            <v>125442</v>
          </cell>
          <cell r="V782">
            <v>250884.62222222221</v>
          </cell>
          <cell r="W782">
            <v>0</v>
          </cell>
          <cell r="X782">
            <v>0</v>
          </cell>
          <cell r="Y782">
            <v>6397558</v>
          </cell>
          <cell r="Z782">
            <v>0</v>
          </cell>
          <cell r="AA782">
            <v>0</v>
          </cell>
          <cell r="AB782">
            <v>200000</v>
          </cell>
          <cell r="AC782">
            <v>0</v>
          </cell>
          <cell r="AD782">
            <v>200000</v>
          </cell>
          <cell r="AE782">
            <v>500000</v>
          </cell>
          <cell r="AF782">
            <v>0</v>
          </cell>
          <cell r="AG782">
            <v>400000</v>
          </cell>
          <cell r="AH782">
            <v>0</v>
          </cell>
          <cell r="AI782">
            <v>0</v>
          </cell>
          <cell r="AJ782">
            <v>0</v>
          </cell>
          <cell r="AK782">
            <v>5913333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7497558</v>
          </cell>
          <cell r="AR782">
            <v>23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1081940</v>
          </cell>
          <cell r="AY782">
            <v>8579498</v>
          </cell>
          <cell r="AZ782">
            <v>684915</v>
          </cell>
          <cell r="BA782">
            <v>44100</v>
          </cell>
          <cell r="BB782">
            <v>0</v>
          </cell>
          <cell r="BC782">
            <v>0</v>
          </cell>
          <cell r="BD782">
            <v>0</v>
          </cell>
          <cell r="BK782">
            <v>7850483</v>
          </cell>
          <cell r="BN782">
            <v>0</v>
          </cell>
          <cell r="BO782">
            <v>8318851.2888888884</v>
          </cell>
          <cell r="BP782">
            <v>-3366063.7111111116</v>
          </cell>
          <cell r="BQ782" t="str">
            <v>050119422385</v>
          </cell>
          <cell r="BR782" t="str">
            <v>Active</v>
          </cell>
          <cell r="BS782" t="str">
            <v>Male</v>
          </cell>
          <cell r="BT782" t="str">
            <v/>
          </cell>
          <cell r="BU782">
            <v>0</v>
          </cell>
          <cell r="BV782">
            <v>0</v>
          </cell>
          <cell r="BW782">
            <v>100000</v>
          </cell>
        </row>
        <row r="783">
          <cell r="C783" t="str">
            <v>C2521</v>
          </cell>
          <cell r="D783" t="str">
            <v>Phạm Hữu Trung</v>
          </cell>
          <cell r="E783">
            <v>40254</v>
          </cell>
          <cell r="F783" t="str">
            <v>P7 - Material Warehouse</v>
          </cell>
          <cell r="G783" t="str">
            <v>FACTORY O</v>
          </cell>
          <cell r="H783" t="str">
            <v>Material Warehouse worker</v>
          </cell>
          <cell r="I783" t="str">
            <v/>
          </cell>
          <cell r="J783" t="str">
            <v/>
          </cell>
          <cell r="K783">
            <v>5931000</v>
          </cell>
          <cell r="L783">
            <v>1500000</v>
          </cell>
          <cell r="M783">
            <v>0</v>
          </cell>
          <cell r="N783">
            <v>0</v>
          </cell>
          <cell r="O783">
            <v>7431000</v>
          </cell>
          <cell r="P783">
            <v>24</v>
          </cell>
          <cell r="Q783">
            <v>6859385</v>
          </cell>
          <cell r="R783">
            <v>2</v>
          </cell>
          <cell r="S783">
            <v>571615</v>
          </cell>
          <cell r="T783">
            <v>0</v>
          </cell>
          <cell r="U783">
            <v>0</v>
          </cell>
          <cell r="V783">
            <v>285807.70833333331</v>
          </cell>
          <cell r="W783">
            <v>0</v>
          </cell>
          <cell r="X783">
            <v>0</v>
          </cell>
          <cell r="Y783">
            <v>7431000</v>
          </cell>
          <cell r="Z783">
            <v>0</v>
          </cell>
          <cell r="AA783">
            <v>0</v>
          </cell>
          <cell r="AB783">
            <v>200000</v>
          </cell>
          <cell r="AC783">
            <v>0</v>
          </cell>
          <cell r="AD783">
            <v>200000</v>
          </cell>
          <cell r="AE783">
            <v>500000</v>
          </cell>
          <cell r="AF783">
            <v>0</v>
          </cell>
          <cell r="AG783">
            <v>400000</v>
          </cell>
          <cell r="AH783">
            <v>0</v>
          </cell>
          <cell r="AI783">
            <v>0</v>
          </cell>
          <cell r="AJ783">
            <v>0</v>
          </cell>
          <cell r="AK783">
            <v>6981000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8531000</v>
          </cell>
          <cell r="AR783">
            <v>21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1125368</v>
          </cell>
          <cell r="AY783">
            <v>9656368</v>
          </cell>
          <cell r="AZ783">
            <v>780255</v>
          </cell>
          <cell r="BA783">
            <v>44100</v>
          </cell>
          <cell r="BB783">
            <v>0</v>
          </cell>
          <cell r="BC783">
            <v>0</v>
          </cell>
          <cell r="BD783">
            <v>0</v>
          </cell>
          <cell r="BK783">
            <v>8832013</v>
          </cell>
          <cell r="BN783">
            <v>0</v>
          </cell>
          <cell r="BO783">
            <v>9381245.234375</v>
          </cell>
          <cell r="BP783">
            <v>-2399009.765625</v>
          </cell>
          <cell r="BQ783" t="str">
            <v>050040849367</v>
          </cell>
          <cell r="BR783" t="str">
            <v>Active</v>
          </cell>
          <cell r="BS783" t="str">
            <v>Male</v>
          </cell>
          <cell r="BT783" t="str">
            <v/>
          </cell>
          <cell r="BU783">
            <v>0</v>
          </cell>
          <cell r="BV783">
            <v>0</v>
          </cell>
          <cell r="BW783">
            <v>100000</v>
          </cell>
        </row>
        <row r="784">
          <cell r="C784" t="str">
            <v>C4494</v>
          </cell>
          <cell r="D784" t="str">
            <v>Huỳnh Duy Quốc</v>
          </cell>
          <cell r="E784">
            <v>40943</v>
          </cell>
          <cell r="F784" t="str">
            <v>P7 - Material Warehouse</v>
          </cell>
          <cell r="G784" t="str">
            <v>FACTORY O</v>
          </cell>
          <cell r="H784" t="str">
            <v>Material Warehouse worker</v>
          </cell>
          <cell r="I784" t="str">
            <v/>
          </cell>
          <cell r="J784" t="str">
            <v/>
          </cell>
          <cell r="K784">
            <v>5931000</v>
          </cell>
          <cell r="L784">
            <v>3000000</v>
          </cell>
          <cell r="M784">
            <v>0</v>
          </cell>
          <cell r="N784">
            <v>120000</v>
          </cell>
          <cell r="O784">
            <v>9051000</v>
          </cell>
          <cell r="P784">
            <v>24</v>
          </cell>
          <cell r="Q784">
            <v>8354769</v>
          </cell>
          <cell r="R784">
            <v>2</v>
          </cell>
          <cell r="S784">
            <v>696231</v>
          </cell>
          <cell r="T784">
            <v>0</v>
          </cell>
          <cell r="U784">
            <v>0</v>
          </cell>
          <cell r="V784">
            <v>348115.375</v>
          </cell>
          <cell r="W784">
            <v>0</v>
          </cell>
          <cell r="X784">
            <v>0</v>
          </cell>
          <cell r="Y784">
            <v>9051000</v>
          </cell>
          <cell r="Z784">
            <v>0</v>
          </cell>
          <cell r="AA784">
            <v>0</v>
          </cell>
          <cell r="AB784">
            <v>200000</v>
          </cell>
          <cell r="AC784">
            <v>0</v>
          </cell>
          <cell r="AD784">
            <v>200000</v>
          </cell>
          <cell r="AE784">
            <v>500000</v>
          </cell>
          <cell r="AF784">
            <v>0</v>
          </cell>
          <cell r="AG784">
            <v>400000</v>
          </cell>
          <cell r="AH784">
            <v>0</v>
          </cell>
          <cell r="AI784">
            <v>0</v>
          </cell>
          <cell r="AJ784">
            <v>0</v>
          </cell>
          <cell r="AK784">
            <v>9051000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10151000</v>
          </cell>
          <cell r="AR784">
            <v>15.5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1011710</v>
          </cell>
          <cell r="AY784">
            <v>11162710</v>
          </cell>
          <cell r="AZ784">
            <v>950355</v>
          </cell>
          <cell r="BA784">
            <v>44100</v>
          </cell>
          <cell r="BB784">
            <v>0</v>
          </cell>
          <cell r="BC784">
            <v>0</v>
          </cell>
          <cell r="BD784">
            <v>0</v>
          </cell>
          <cell r="BK784">
            <v>10168255</v>
          </cell>
          <cell r="BN784">
            <v>1</v>
          </cell>
          <cell r="BO784">
            <v>10925473.5390625</v>
          </cell>
          <cell r="BP784">
            <v>-5424881.4609375</v>
          </cell>
          <cell r="BQ784" t="str">
            <v>050052443978</v>
          </cell>
          <cell r="BR784" t="str">
            <v>Active</v>
          </cell>
          <cell r="BS784" t="str">
            <v>Male</v>
          </cell>
          <cell r="BT784" t="str">
            <v/>
          </cell>
          <cell r="BU784">
            <v>0</v>
          </cell>
          <cell r="BV784">
            <v>0</v>
          </cell>
          <cell r="BW784">
            <v>100000</v>
          </cell>
        </row>
        <row r="785">
          <cell r="C785" t="str">
            <v>C7381</v>
          </cell>
          <cell r="D785" t="str">
            <v>Nguyễn Thị Tâm</v>
          </cell>
          <cell r="E785">
            <v>43308</v>
          </cell>
          <cell r="F785" t="str">
            <v>P7 - Material Warehouse</v>
          </cell>
          <cell r="G785" t="str">
            <v>FACTORY O</v>
          </cell>
          <cell r="H785" t="str">
            <v>Material Warehouse staff</v>
          </cell>
          <cell r="I785" t="str">
            <v/>
          </cell>
          <cell r="J785" t="str">
            <v/>
          </cell>
          <cell r="K785">
            <v>8137000</v>
          </cell>
          <cell r="L785">
            <v>2495000</v>
          </cell>
          <cell r="M785">
            <v>0</v>
          </cell>
          <cell r="N785">
            <v>0</v>
          </cell>
          <cell r="O785">
            <v>10632000</v>
          </cell>
          <cell r="P785">
            <v>20.7</v>
          </cell>
          <cell r="Q785">
            <v>8464708</v>
          </cell>
          <cell r="R785">
            <v>2</v>
          </cell>
          <cell r="S785">
            <v>817846</v>
          </cell>
          <cell r="T785">
            <v>3.3000000000000007</v>
          </cell>
          <cell r="U785">
            <v>1349446</v>
          </cell>
          <cell r="V785">
            <v>408923.09178743965</v>
          </cell>
          <cell r="W785">
            <v>0</v>
          </cell>
          <cell r="X785">
            <v>0</v>
          </cell>
          <cell r="Y785">
            <v>9282554</v>
          </cell>
          <cell r="Z785">
            <v>218269</v>
          </cell>
          <cell r="AA785">
            <v>0</v>
          </cell>
          <cell r="AB785">
            <v>200000</v>
          </cell>
          <cell r="AC785">
            <v>0</v>
          </cell>
          <cell r="AD785">
            <v>200000</v>
          </cell>
          <cell r="AE785">
            <v>0</v>
          </cell>
          <cell r="AF785">
            <v>0</v>
          </cell>
          <cell r="AG785">
            <v>150000</v>
          </cell>
          <cell r="AH785">
            <v>0</v>
          </cell>
          <cell r="AI785">
            <v>0</v>
          </cell>
          <cell r="AJ785">
            <v>0</v>
          </cell>
          <cell r="AK785">
            <v>10298667</v>
          </cell>
          <cell r="AL785">
            <v>100000</v>
          </cell>
          <cell r="AM785">
            <v>0</v>
          </cell>
          <cell r="AN785">
            <v>0</v>
          </cell>
          <cell r="AO785">
            <v>0</v>
          </cell>
          <cell r="AP785">
            <v>76673.079710144928</v>
          </cell>
          <cell r="AQ785">
            <v>10027496.079710145</v>
          </cell>
          <cell r="AR785">
            <v>9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690058</v>
          </cell>
          <cell r="AY785">
            <v>10717554.079710145</v>
          </cell>
          <cell r="AZ785">
            <v>1116360</v>
          </cell>
          <cell r="BA785">
            <v>44100</v>
          </cell>
          <cell r="BB785">
            <v>0</v>
          </cell>
          <cell r="BC785">
            <v>0</v>
          </cell>
          <cell r="BD785">
            <v>0</v>
          </cell>
          <cell r="BK785">
            <v>9557094</v>
          </cell>
          <cell r="BN785">
            <v>1</v>
          </cell>
          <cell r="BO785">
            <v>10369265.557971014</v>
          </cell>
          <cell r="BP785">
            <v>-6147094.4420289863</v>
          </cell>
          <cell r="BQ785" t="str">
            <v>050097086874</v>
          </cell>
          <cell r="BR785" t="str">
            <v>Active</v>
          </cell>
          <cell r="BS785" t="str">
            <v>Female</v>
          </cell>
          <cell r="BT785" t="str">
            <v/>
          </cell>
          <cell r="BU785">
            <v>0</v>
          </cell>
          <cell r="BV785">
            <v>0</v>
          </cell>
          <cell r="BW785">
            <v>100000</v>
          </cell>
        </row>
        <row r="786">
          <cell r="C786" t="str">
            <v>C7691</v>
          </cell>
          <cell r="D786" t="str">
            <v>Nguyễn Văn Linh</v>
          </cell>
          <cell r="E786">
            <v>43452</v>
          </cell>
          <cell r="F786" t="str">
            <v>P7 - Material Warehouse</v>
          </cell>
          <cell r="G786" t="str">
            <v>FACTORY O</v>
          </cell>
          <cell r="H786" t="str">
            <v>Material Warehouse worker</v>
          </cell>
          <cell r="I786" t="str">
            <v/>
          </cell>
          <cell r="J786" t="str">
            <v/>
          </cell>
          <cell r="K786">
            <v>6105000</v>
          </cell>
          <cell r="L786">
            <v>3000000</v>
          </cell>
          <cell r="M786">
            <v>0</v>
          </cell>
          <cell r="N786">
            <v>0</v>
          </cell>
          <cell r="O786">
            <v>9105000</v>
          </cell>
          <cell r="P786">
            <v>24</v>
          </cell>
          <cell r="Q786">
            <v>8404615</v>
          </cell>
          <cell r="R786">
            <v>2</v>
          </cell>
          <cell r="S786">
            <v>700385</v>
          </cell>
          <cell r="T786">
            <v>0</v>
          </cell>
          <cell r="U786">
            <v>0</v>
          </cell>
          <cell r="V786">
            <v>350192.29166666669</v>
          </cell>
          <cell r="W786">
            <v>0</v>
          </cell>
          <cell r="X786">
            <v>0</v>
          </cell>
          <cell r="Y786">
            <v>9105000</v>
          </cell>
          <cell r="Z786">
            <v>0</v>
          </cell>
          <cell r="AA786">
            <v>0</v>
          </cell>
          <cell r="AB786">
            <v>200000</v>
          </cell>
          <cell r="AC786">
            <v>0</v>
          </cell>
          <cell r="AD786">
            <v>200000</v>
          </cell>
          <cell r="AE786">
            <v>500000</v>
          </cell>
          <cell r="AF786">
            <v>0</v>
          </cell>
          <cell r="AG786">
            <v>400000</v>
          </cell>
          <cell r="AH786">
            <v>0</v>
          </cell>
          <cell r="AI786">
            <v>0</v>
          </cell>
          <cell r="AJ786">
            <v>0</v>
          </cell>
          <cell r="AK786">
            <v>9105000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10205000</v>
          </cell>
          <cell r="AR786">
            <v>21.5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1411713</v>
          </cell>
          <cell r="AY786">
            <v>11616713</v>
          </cell>
          <cell r="AZ786">
            <v>956025</v>
          </cell>
          <cell r="BA786">
            <v>44100</v>
          </cell>
          <cell r="BB786">
            <v>0</v>
          </cell>
          <cell r="BC786">
            <v>0</v>
          </cell>
          <cell r="BD786">
            <v>0</v>
          </cell>
          <cell r="BK786">
            <v>10616588</v>
          </cell>
          <cell r="BN786">
            <v>0</v>
          </cell>
          <cell r="BO786">
            <v>11246141.783854166</v>
          </cell>
          <cell r="BP786">
            <v>-709883.21614583395</v>
          </cell>
          <cell r="BQ786" t="str">
            <v>050035678236</v>
          </cell>
          <cell r="BR786" t="str">
            <v>Active</v>
          </cell>
          <cell r="BS786" t="str">
            <v>Male</v>
          </cell>
          <cell r="BT786" t="str">
            <v/>
          </cell>
          <cell r="BU786">
            <v>0</v>
          </cell>
          <cell r="BV786">
            <v>0</v>
          </cell>
          <cell r="BW786">
            <v>100000</v>
          </cell>
        </row>
        <row r="787">
          <cell r="C787" t="str">
            <v>C8217</v>
          </cell>
          <cell r="D787" t="str">
            <v>Võ Thanh Toàn</v>
          </cell>
          <cell r="E787">
            <v>43529</v>
          </cell>
          <cell r="F787" t="str">
            <v>P7 - Material Warehouse</v>
          </cell>
          <cell r="G787" t="str">
            <v>FACTORY O</v>
          </cell>
          <cell r="H787" t="str">
            <v>Material Warehouse worker</v>
          </cell>
          <cell r="I787" t="str">
            <v/>
          </cell>
          <cell r="J787" t="str">
            <v/>
          </cell>
          <cell r="K787">
            <v>5931000</v>
          </cell>
          <cell r="L787">
            <v>1500000</v>
          </cell>
          <cell r="M787">
            <v>298000</v>
          </cell>
          <cell r="N787">
            <v>0</v>
          </cell>
          <cell r="O787">
            <v>7729000</v>
          </cell>
          <cell r="P787">
            <v>22.6</v>
          </cell>
          <cell r="Q787">
            <v>6718285</v>
          </cell>
          <cell r="R787">
            <v>3</v>
          </cell>
          <cell r="S787">
            <v>891808</v>
          </cell>
          <cell r="T787">
            <v>0.39999999999999858</v>
          </cell>
          <cell r="U787">
            <v>118908</v>
          </cell>
          <cell r="V787">
            <v>297269.24778761063</v>
          </cell>
          <cell r="W787">
            <v>0</v>
          </cell>
          <cell r="X787">
            <v>0</v>
          </cell>
          <cell r="Y787">
            <v>7610093</v>
          </cell>
          <cell r="Z787">
            <v>0</v>
          </cell>
          <cell r="AA787">
            <v>0</v>
          </cell>
          <cell r="AB787">
            <v>200000</v>
          </cell>
          <cell r="AC787">
            <v>0</v>
          </cell>
          <cell r="AD787">
            <v>200000</v>
          </cell>
          <cell r="AE787">
            <v>500000</v>
          </cell>
          <cell r="AF787">
            <v>200000</v>
          </cell>
          <cell r="AG787">
            <v>400000</v>
          </cell>
          <cell r="AH787">
            <v>0</v>
          </cell>
          <cell r="AI787">
            <v>0</v>
          </cell>
          <cell r="AJ787">
            <v>0</v>
          </cell>
          <cell r="AK787">
            <v>7195667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8910093</v>
          </cell>
          <cell r="AR787">
            <v>27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1504926</v>
          </cell>
          <cell r="AY787">
            <v>10415019</v>
          </cell>
          <cell r="AZ787">
            <v>811545</v>
          </cell>
          <cell r="BA787">
            <v>44100</v>
          </cell>
          <cell r="BB787">
            <v>0</v>
          </cell>
          <cell r="BC787">
            <v>0</v>
          </cell>
          <cell r="BD787">
            <v>0</v>
          </cell>
          <cell r="BK787">
            <v>9559374</v>
          </cell>
          <cell r="BN787">
            <v>0</v>
          </cell>
          <cell r="BO787">
            <v>10013376.711283186</v>
          </cell>
          <cell r="BP787">
            <v>-1798168.2887168135</v>
          </cell>
          <cell r="BQ787" t="str">
            <v>050103658941</v>
          </cell>
          <cell r="BR787" t="str">
            <v>Active</v>
          </cell>
          <cell r="BS787" t="str">
            <v>Male</v>
          </cell>
          <cell r="BT787" t="str">
            <v/>
          </cell>
          <cell r="BU787">
            <v>0</v>
          </cell>
          <cell r="BV787">
            <v>0</v>
          </cell>
          <cell r="BW787">
            <v>100000</v>
          </cell>
        </row>
        <row r="788">
          <cell r="C788" t="str">
            <v>C9424</v>
          </cell>
          <cell r="D788" t="str">
            <v>Huỳnh Thị Tường Vy</v>
          </cell>
          <cell r="E788">
            <v>42583</v>
          </cell>
          <cell r="F788" t="str">
            <v>P7 - Material Warehouse</v>
          </cell>
          <cell r="G788" t="str">
            <v>FACTORY O</v>
          </cell>
          <cell r="H788" t="str">
            <v>Material Warehouse staff</v>
          </cell>
          <cell r="I788" t="str">
            <v/>
          </cell>
          <cell r="J788" t="str">
            <v/>
          </cell>
          <cell r="K788">
            <v>8000000</v>
          </cell>
          <cell r="L788">
            <v>3500000</v>
          </cell>
          <cell r="M788">
            <v>0</v>
          </cell>
          <cell r="N788">
            <v>0</v>
          </cell>
          <cell r="O788">
            <v>11500000</v>
          </cell>
          <cell r="P788">
            <v>22.6</v>
          </cell>
          <cell r="Q788">
            <v>9996154</v>
          </cell>
          <cell r="R788">
            <v>2</v>
          </cell>
          <cell r="S788">
            <v>884615</v>
          </cell>
          <cell r="T788">
            <v>1.3999999999999986</v>
          </cell>
          <cell r="U788">
            <v>619231</v>
          </cell>
          <cell r="V788">
            <v>442307.6991150442</v>
          </cell>
          <cell r="W788">
            <v>0</v>
          </cell>
          <cell r="X788">
            <v>0</v>
          </cell>
          <cell r="Y788">
            <v>10880769</v>
          </cell>
          <cell r="Z788">
            <v>473077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11166667</v>
          </cell>
          <cell r="AL788">
            <v>100000</v>
          </cell>
          <cell r="AM788">
            <v>0</v>
          </cell>
          <cell r="AN788">
            <v>0</v>
          </cell>
          <cell r="AO788">
            <v>0</v>
          </cell>
          <cell r="AP788">
            <v>82932.693584070788</v>
          </cell>
          <cell r="AQ788">
            <v>11536778.693584071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11536778.693584071</v>
          </cell>
          <cell r="AZ788">
            <v>1207500</v>
          </cell>
          <cell r="BA788">
            <v>44100</v>
          </cell>
          <cell r="BB788">
            <v>0</v>
          </cell>
          <cell r="BC788">
            <v>0</v>
          </cell>
          <cell r="BD788">
            <v>0</v>
          </cell>
          <cell r="BK788">
            <v>10285179</v>
          </cell>
          <cell r="BN788">
            <v>1</v>
          </cell>
          <cell r="BO788">
            <v>11163701.693584071</v>
          </cell>
          <cell r="BP788">
            <v>-5443798.3064159285</v>
          </cell>
          <cell r="BQ788" t="str">
            <v>050047062877</v>
          </cell>
          <cell r="BR788" t="str">
            <v>Active</v>
          </cell>
          <cell r="BS788" t="str">
            <v>Female</v>
          </cell>
          <cell r="BT788" t="str">
            <v/>
          </cell>
          <cell r="BU788">
            <v>0</v>
          </cell>
          <cell r="BV788">
            <v>0</v>
          </cell>
          <cell r="BW788">
            <v>100000</v>
          </cell>
        </row>
        <row r="789">
          <cell r="C789" t="str">
            <v>C3439</v>
          </cell>
          <cell r="D789" t="str">
            <v>Trần Văn Tiến</v>
          </cell>
          <cell r="E789">
            <v>40592</v>
          </cell>
          <cell r="F789" t="str">
            <v>P7 - Mold</v>
          </cell>
          <cell r="G789" t="str">
            <v>FACTORY O</v>
          </cell>
          <cell r="H789" t="str">
            <v>Mold technican</v>
          </cell>
          <cell r="I789" t="str">
            <v/>
          </cell>
          <cell r="J789" t="str">
            <v/>
          </cell>
          <cell r="K789">
            <v>5931000</v>
          </cell>
          <cell r="L789">
            <v>3000000</v>
          </cell>
          <cell r="M789">
            <v>0</v>
          </cell>
          <cell r="N789">
            <v>2000000</v>
          </cell>
          <cell r="O789">
            <v>10931000</v>
          </cell>
          <cell r="P789">
            <v>23</v>
          </cell>
          <cell r="Q789">
            <v>9669731</v>
          </cell>
          <cell r="R789">
            <v>3</v>
          </cell>
          <cell r="S789">
            <v>1261269</v>
          </cell>
          <cell r="T789">
            <v>0</v>
          </cell>
          <cell r="U789">
            <v>0</v>
          </cell>
          <cell r="V789">
            <v>420423.08695652173</v>
          </cell>
          <cell r="W789">
            <v>0</v>
          </cell>
          <cell r="X789">
            <v>0</v>
          </cell>
          <cell r="Y789">
            <v>10931000</v>
          </cell>
          <cell r="Z789">
            <v>0</v>
          </cell>
          <cell r="AA789">
            <v>0</v>
          </cell>
          <cell r="AB789">
            <v>200000</v>
          </cell>
          <cell r="AC789">
            <v>0</v>
          </cell>
          <cell r="AD789">
            <v>200000</v>
          </cell>
          <cell r="AE789">
            <v>500000</v>
          </cell>
          <cell r="AF789">
            <v>0</v>
          </cell>
          <cell r="AG789">
            <v>400000</v>
          </cell>
          <cell r="AH789">
            <v>0</v>
          </cell>
          <cell r="AI789">
            <v>0</v>
          </cell>
          <cell r="AJ789">
            <v>0</v>
          </cell>
          <cell r="AK789">
            <v>10931000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12031000</v>
          </cell>
          <cell r="AR789">
            <v>12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945952</v>
          </cell>
          <cell r="AY789">
            <v>12976952</v>
          </cell>
          <cell r="AZ789">
            <v>1147755</v>
          </cell>
          <cell r="BA789">
            <v>44100</v>
          </cell>
          <cell r="BB789">
            <v>30694</v>
          </cell>
          <cell r="BC789">
            <v>0</v>
          </cell>
          <cell r="BD789">
            <v>0</v>
          </cell>
          <cell r="BK789">
            <v>11754403</v>
          </cell>
          <cell r="BN789">
            <v>0</v>
          </cell>
          <cell r="BO789">
            <v>12761634.630434783</v>
          </cell>
          <cell r="BP789">
            <v>613879.63043478318</v>
          </cell>
          <cell r="BQ789" t="str">
            <v>050040874140</v>
          </cell>
          <cell r="BR789" t="str">
            <v>Active</v>
          </cell>
          <cell r="BS789" t="str">
            <v>Male</v>
          </cell>
          <cell r="BT789" t="str">
            <v/>
          </cell>
          <cell r="BU789">
            <v>0</v>
          </cell>
          <cell r="BV789">
            <v>0</v>
          </cell>
          <cell r="BW789">
            <v>100000</v>
          </cell>
        </row>
        <row r="790">
          <cell r="C790" t="str">
            <v>C4999</v>
          </cell>
          <cell r="D790" t="str">
            <v>Lê Ngọc Hùng</v>
          </cell>
          <cell r="E790">
            <v>40994</v>
          </cell>
          <cell r="F790" t="str">
            <v>P7 - Mold</v>
          </cell>
          <cell r="G790" t="str">
            <v>FACTORY O</v>
          </cell>
          <cell r="H790" t="str">
            <v>Mold technican</v>
          </cell>
          <cell r="I790" t="str">
            <v/>
          </cell>
          <cell r="J790" t="str">
            <v/>
          </cell>
          <cell r="K790">
            <v>5931000</v>
          </cell>
          <cell r="L790">
            <v>3000000</v>
          </cell>
          <cell r="M790">
            <v>0</v>
          </cell>
          <cell r="N790">
            <v>800000</v>
          </cell>
          <cell r="O790">
            <v>9731000</v>
          </cell>
          <cell r="P790">
            <v>22</v>
          </cell>
          <cell r="Q790">
            <v>8233923</v>
          </cell>
          <cell r="R790">
            <v>4</v>
          </cell>
          <cell r="S790">
            <v>1497077</v>
          </cell>
          <cell r="T790">
            <v>0</v>
          </cell>
          <cell r="U790">
            <v>0</v>
          </cell>
          <cell r="V790">
            <v>374269.22727272729</v>
          </cell>
          <cell r="W790">
            <v>0</v>
          </cell>
          <cell r="X790">
            <v>0</v>
          </cell>
          <cell r="Y790">
            <v>9731000</v>
          </cell>
          <cell r="Z790">
            <v>0</v>
          </cell>
          <cell r="AA790">
            <v>0</v>
          </cell>
          <cell r="AB790">
            <v>200000</v>
          </cell>
          <cell r="AC790">
            <v>0</v>
          </cell>
          <cell r="AD790">
            <v>200000</v>
          </cell>
          <cell r="AE790">
            <v>500000</v>
          </cell>
          <cell r="AF790">
            <v>0</v>
          </cell>
          <cell r="AG790">
            <v>400000</v>
          </cell>
          <cell r="AH790">
            <v>0</v>
          </cell>
          <cell r="AI790">
            <v>0</v>
          </cell>
          <cell r="AJ790">
            <v>0</v>
          </cell>
          <cell r="AK790">
            <v>9531000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10831000</v>
          </cell>
          <cell r="AR790">
            <v>20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1403510</v>
          </cell>
          <cell r="AY790">
            <v>12234510</v>
          </cell>
          <cell r="AZ790">
            <v>1021755</v>
          </cell>
          <cell r="BA790">
            <v>44100</v>
          </cell>
          <cell r="BB790">
            <v>0</v>
          </cell>
          <cell r="BC790">
            <v>0</v>
          </cell>
          <cell r="BD790">
            <v>0</v>
          </cell>
          <cell r="BK790">
            <v>11168655</v>
          </cell>
          <cell r="BN790">
            <v>1</v>
          </cell>
          <cell r="BO790">
            <v>11866673.068181818</v>
          </cell>
          <cell r="BP790">
            <v>-4555081.9318181816</v>
          </cell>
          <cell r="BQ790" t="str">
            <v>050040823368</v>
          </cell>
          <cell r="BR790" t="str">
            <v>Active</v>
          </cell>
          <cell r="BS790" t="str">
            <v>Male</v>
          </cell>
          <cell r="BT790" t="str">
            <v/>
          </cell>
          <cell r="BU790">
            <v>0</v>
          </cell>
          <cell r="BV790">
            <v>0</v>
          </cell>
          <cell r="BW790">
            <v>100000</v>
          </cell>
        </row>
        <row r="791">
          <cell r="C791" t="str">
            <v>C13991</v>
          </cell>
          <cell r="D791" t="str">
            <v>Nguyễn Thị Phương Thảo</v>
          </cell>
          <cell r="E791">
            <v>44308</v>
          </cell>
          <cell r="F791" t="str">
            <v>P7 - OQC</v>
          </cell>
          <cell r="G791" t="str">
            <v>FACTORY O</v>
          </cell>
          <cell r="H791" t="str">
            <v>QC worker</v>
          </cell>
          <cell r="I791" t="str">
            <v/>
          </cell>
          <cell r="J791" t="str">
            <v/>
          </cell>
          <cell r="K791">
            <v>5931000</v>
          </cell>
          <cell r="L791">
            <v>1100000</v>
          </cell>
          <cell r="M791">
            <v>0</v>
          </cell>
          <cell r="N791">
            <v>0</v>
          </cell>
          <cell r="O791">
            <v>7031000</v>
          </cell>
          <cell r="P791">
            <v>20.8</v>
          </cell>
          <cell r="Q791">
            <v>5624800</v>
          </cell>
          <cell r="R791">
            <v>3</v>
          </cell>
          <cell r="S791">
            <v>811269</v>
          </cell>
          <cell r="T791">
            <v>2.1999999999999993</v>
          </cell>
          <cell r="U791">
            <v>594931</v>
          </cell>
          <cell r="V791">
            <v>270423.07692307694</v>
          </cell>
          <cell r="W791">
            <v>0</v>
          </cell>
          <cell r="X791">
            <v>0</v>
          </cell>
          <cell r="Y791">
            <v>6436069</v>
          </cell>
          <cell r="Z791">
            <v>0</v>
          </cell>
          <cell r="AA791">
            <v>0</v>
          </cell>
          <cell r="AB791">
            <v>200000</v>
          </cell>
          <cell r="AC791">
            <v>0</v>
          </cell>
          <cell r="AD791">
            <v>200000</v>
          </cell>
          <cell r="AE791">
            <v>0</v>
          </cell>
          <cell r="AF791">
            <v>0</v>
          </cell>
          <cell r="AG791">
            <v>300000</v>
          </cell>
          <cell r="AH791">
            <v>346700</v>
          </cell>
          <cell r="AI791">
            <v>0</v>
          </cell>
          <cell r="AJ791">
            <v>0</v>
          </cell>
          <cell r="AK791">
            <v>7031000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50704.326923076922</v>
          </cell>
          <cell r="AQ791">
            <v>7333473.326923077</v>
          </cell>
          <cell r="AR791">
            <v>7.5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380282</v>
          </cell>
          <cell r="AY791">
            <v>7713755.326923077</v>
          </cell>
          <cell r="AZ791">
            <v>738255</v>
          </cell>
          <cell r="BA791">
            <v>44100</v>
          </cell>
          <cell r="BB791">
            <v>0</v>
          </cell>
          <cell r="BC791">
            <v>0</v>
          </cell>
          <cell r="BD791">
            <v>0</v>
          </cell>
          <cell r="BK791">
            <v>6931400</v>
          </cell>
          <cell r="BN791">
            <v>0</v>
          </cell>
          <cell r="BO791">
            <v>7686994.961538462</v>
          </cell>
          <cell r="BP791">
            <v>-4051260.038461538</v>
          </cell>
          <cell r="BQ791" t="str">
            <v>050127387920</v>
          </cell>
          <cell r="BR791" t="str">
            <v>Active</v>
          </cell>
          <cell r="BS791" t="str">
            <v>Female</v>
          </cell>
          <cell r="BT791" t="str">
            <v/>
          </cell>
          <cell r="BU791">
            <v>0</v>
          </cell>
          <cell r="BV791">
            <v>0</v>
          </cell>
          <cell r="BW791">
            <v>100000</v>
          </cell>
        </row>
        <row r="792">
          <cell r="C792" t="str">
            <v>C15439</v>
          </cell>
          <cell r="D792" t="str">
            <v>Sơn Anh Đô</v>
          </cell>
          <cell r="E792">
            <v>45030</v>
          </cell>
          <cell r="F792" t="str">
            <v>P7 - OQC</v>
          </cell>
          <cell r="G792" t="str">
            <v>FACTORY O</v>
          </cell>
          <cell r="H792" t="str">
            <v>QC worker</v>
          </cell>
          <cell r="I792" t="str">
            <v/>
          </cell>
          <cell r="J792" t="str">
            <v/>
          </cell>
          <cell r="K792">
            <v>5815000</v>
          </cell>
          <cell r="L792">
            <v>700000</v>
          </cell>
          <cell r="M792">
            <v>292000</v>
          </cell>
          <cell r="N792">
            <v>0</v>
          </cell>
          <cell r="O792">
            <v>6807000</v>
          </cell>
          <cell r="P792">
            <v>23.7</v>
          </cell>
          <cell r="Q792">
            <v>6204842</v>
          </cell>
          <cell r="R792">
            <v>2</v>
          </cell>
          <cell r="S792">
            <v>523615</v>
          </cell>
          <cell r="T792">
            <v>0.30000000000000071</v>
          </cell>
          <cell r="U792">
            <v>78542</v>
          </cell>
          <cell r="V792">
            <v>261807.67932489453</v>
          </cell>
          <cell r="W792">
            <v>0</v>
          </cell>
          <cell r="X792">
            <v>0</v>
          </cell>
          <cell r="Y792">
            <v>6728457</v>
          </cell>
          <cell r="Z792">
            <v>0</v>
          </cell>
          <cell r="AA792">
            <v>0</v>
          </cell>
          <cell r="AB792">
            <v>200000</v>
          </cell>
          <cell r="AC792">
            <v>0</v>
          </cell>
          <cell r="AD792">
            <v>200000</v>
          </cell>
          <cell r="AE792">
            <v>500000</v>
          </cell>
          <cell r="AF792">
            <v>0</v>
          </cell>
          <cell r="AG792">
            <v>400000</v>
          </cell>
          <cell r="AH792">
            <v>395000</v>
          </cell>
          <cell r="AI792">
            <v>0</v>
          </cell>
          <cell r="AJ792">
            <v>0</v>
          </cell>
          <cell r="AK792">
            <v>6379167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8223457</v>
          </cell>
          <cell r="AR792">
            <v>12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589067</v>
          </cell>
          <cell r="AY792">
            <v>8812524</v>
          </cell>
          <cell r="AZ792">
            <v>714735</v>
          </cell>
          <cell r="BA792">
            <v>44100</v>
          </cell>
          <cell r="BB792">
            <v>0</v>
          </cell>
          <cell r="BC792">
            <v>0</v>
          </cell>
          <cell r="BD792">
            <v>0</v>
          </cell>
          <cell r="BK792">
            <v>8053689</v>
          </cell>
          <cell r="BN792">
            <v>0</v>
          </cell>
          <cell r="BO792">
            <v>8716168.5189873427</v>
          </cell>
          <cell r="BP792">
            <v>-2998566.4810126573</v>
          </cell>
          <cell r="BQ792" t="str">
            <v>050108107550</v>
          </cell>
          <cell r="BR792" t="str">
            <v>Active</v>
          </cell>
          <cell r="BS792" t="str">
            <v>Male</v>
          </cell>
          <cell r="BT792" t="str">
            <v/>
          </cell>
          <cell r="BU792">
            <v>0</v>
          </cell>
          <cell r="BV792">
            <v>0</v>
          </cell>
          <cell r="BW792">
            <v>100000</v>
          </cell>
        </row>
        <row r="793">
          <cell r="C793" t="str">
            <v>C8048</v>
          </cell>
          <cell r="D793" t="str">
            <v>Nguyễn Thị Hồng Hoa</v>
          </cell>
          <cell r="E793">
            <v>43521</v>
          </cell>
          <cell r="F793" t="str">
            <v>P7 - OQC</v>
          </cell>
          <cell r="G793" t="str">
            <v>FACTORY O</v>
          </cell>
          <cell r="H793" t="str">
            <v>QC worker</v>
          </cell>
          <cell r="I793" t="str">
            <v/>
          </cell>
          <cell r="J793" t="str">
            <v/>
          </cell>
          <cell r="K793">
            <v>5931000</v>
          </cell>
          <cell r="L793">
            <v>1100000</v>
          </cell>
          <cell r="M793">
            <v>0</v>
          </cell>
          <cell r="N793">
            <v>0</v>
          </cell>
          <cell r="O793">
            <v>7031000</v>
          </cell>
          <cell r="P793">
            <v>22.6</v>
          </cell>
          <cell r="Q793">
            <v>6111562</v>
          </cell>
          <cell r="R793">
            <v>3</v>
          </cell>
          <cell r="S793">
            <v>811269</v>
          </cell>
          <cell r="T793">
            <v>0.39999999999999858</v>
          </cell>
          <cell r="U793">
            <v>108169</v>
          </cell>
          <cell r="V793">
            <v>270423.09734513273</v>
          </cell>
          <cell r="W793">
            <v>0</v>
          </cell>
          <cell r="X793">
            <v>0</v>
          </cell>
          <cell r="Y793">
            <v>6922831</v>
          </cell>
          <cell r="Z793">
            <v>0</v>
          </cell>
          <cell r="AA793">
            <v>0</v>
          </cell>
          <cell r="AB793">
            <v>200000</v>
          </cell>
          <cell r="AC793">
            <v>0</v>
          </cell>
          <cell r="AD793">
            <v>200000</v>
          </cell>
          <cell r="AE793">
            <v>500000</v>
          </cell>
          <cell r="AF793">
            <v>0</v>
          </cell>
          <cell r="AG793">
            <v>400000</v>
          </cell>
          <cell r="AH793">
            <v>376700</v>
          </cell>
          <cell r="AI793">
            <v>0</v>
          </cell>
          <cell r="AJ793">
            <v>0</v>
          </cell>
          <cell r="AK793">
            <v>7031000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50704.330752212387</v>
          </cell>
          <cell r="AQ793">
            <v>8450235.3307522126</v>
          </cell>
          <cell r="AR793">
            <v>5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253522</v>
          </cell>
          <cell r="AY793">
            <v>8703757.3307522126</v>
          </cell>
          <cell r="AZ793">
            <v>738255</v>
          </cell>
          <cell r="BA793">
            <v>44100</v>
          </cell>
          <cell r="BB793">
            <v>0</v>
          </cell>
          <cell r="BC793">
            <v>0</v>
          </cell>
          <cell r="BD793">
            <v>0</v>
          </cell>
          <cell r="BK793">
            <v>7921402</v>
          </cell>
          <cell r="BN793">
            <v>0</v>
          </cell>
          <cell r="BO793">
            <v>8719249.7665929198</v>
          </cell>
          <cell r="BP793">
            <v>-3019005.2334070802</v>
          </cell>
          <cell r="BQ793" t="str">
            <v>050065045701</v>
          </cell>
          <cell r="BR793" t="str">
            <v>Active</v>
          </cell>
          <cell r="BS793" t="str">
            <v>Female</v>
          </cell>
          <cell r="BT793" t="str">
            <v/>
          </cell>
          <cell r="BU793">
            <v>0</v>
          </cell>
          <cell r="BV793">
            <v>0</v>
          </cell>
          <cell r="BW793">
            <v>100000</v>
          </cell>
        </row>
        <row r="794">
          <cell r="C794" t="str">
            <v>C0298</v>
          </cell>
          <cell r="D794" t="str">
            <v>Đặng Thị Hoài Thương</v>
          </cell>
          <cell r="E794">
            <v>39608</v>
          </cell>
          <cell r="F794" t="str">
            <v>P7 - Planning</v>
          </cell>
          <cell r="G794" t="str">
            <v>FACTORY O</v>
          </cell>
          <cell r="H794" t="str">
            <v>Planning staff</v>
          </cell>
          <cell r="I794" t="str">
            <v/>
          </cell>
          <cell r="J794" t="str">
            <v/>
          </cell>
          <cell r="K794">
            <v>9179000</v>
          </cell>
          <cell r="L794">
            <v>4200000</v>
          </cell>
          <cell r="M794">
            <v>0</v>
          </cell>
          <cell r="N794">
            <v>0</v>
          </cell>
          <cell r="O794">
            <v>13379000</v>
          </cell>
          <cell r="P794">
            <v>10</v>
          </cell>
          <cell r="Q794">
            <v>5145769</v>
          </cell>
          <cell r="R794">
            <v>1</v>
          </cell>
          <cell r="S794">
            <v>514577</v>
          </cell>
          <cell r="T794">
            <v>15</v>
          </cell>
          <cell r="U794">
            <v>7718654</v>
          </cell>
          <cell r="V794">
            <v>514576.9</v>
          </cell>
          <cell r="W794">
            <v>0</v>
          </cell>
          <cell r="X794">
            <v>0</v>
          </cell>
          <cell r="Y794">
            <v>5660346</v>
          </cell>
          <cell r="Z794">
            <v>211538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13145667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5871884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5871884</v>
          </cell>
          <cell r="AZ794">
            <v>0</v>
          </cell>
          <cell r="BA794">
            <v>44100</v>
          </cell>
          <cell r="BB794">
            <v>0</v>
          </cell>
          <cell r="BC794">
            <v>0</v>
          </cell>
          <cell r="BD794">
            <v>0</v>
          </cell>
          <cell r="BK794">
            <v>5827784</v>
          </cell>
          <cell r="BN794">
            <v>0</v>
          </cell>
          <cell r="BO794">
            <v>5660346</v>
          </cell>
          <cell r="BP794">
            <v>-5339654</v>
          </cell>
          <cell r="BQ794" t="str">
            <v>050040817724</v>
          </cell>
          <cell r="BR794" t="str">
            <v>Active</v>
          </cell>
          <cell r="BS794" t="str">
            <v>Female</v>
          </cell>
          <cell r="BT794" t="str">
            <v/>
          </cell>
          <cell r="BU794">
            <v>0</v>
          </cell>
          <cell r="BV794">
            <v>0</v>
          </cell>
          <cell r="BW794">
            <v>0</v>
          </cell>
        </row>
        <row r="795">
          <cell r="C795" t="str">
            <v>C10468</v>
          </cell>
          <cell r="D795" t="str">
            <v>Lê Thị Lan Hương</v>
          </cell>
          <cell r="E795">
            <v>43557</v>
          </cell>
          <cell r="F795" t="str">
            <v>P7 - Planning</v>
          </cell>
          <cell r="G795" t="str">
            <v>FACTORY O</v>
          </cell>
          <cell r="H795" t="str">
            <v>Planning Staff</v>
          </cell>
          <cell r="I795" t="str">
            <v/>
          </cell>
          <cell r="J795" t="str">
            <v/>
          </cell>
          <cell r="K795">
            <v>6348000</v>
          </cell>
          <cell r="L795">
            <v>1300000</v>
          </cell>
          <cell r="M795">
            <v>0</v>
          </cell>
          <cell r="N795">
            <v>0</v>
          </cell>
          <cell r="O795">
            <v>7648000</v>
          </cell>
          <cell r="P795">
            <v>22.7</v>
          </cell>
          <cell r="Q795">
            <v>6677292</v>
          </cell>
          <cell r="R795">
            <v>3</v>
          </cell>
          <cell r="S795">
            <v>882462</v>
          </cell>
          <cell r="T795">
            <v>0.30000000000000071</v>
          </cell>
          <cell r="U795">
            <v>88246</v>
          </cell>
          <cell r="V795">
            <v>294153.83259911893</v>
          </cell>
          <cell r="W795">
            <v>0</v>
          </cell>
          <cell r="X795">
            <v>0</v>
          </cell>
          <cell r="Y795">
            <v>7559754</v>
          </cell>
          <cell r="Z795">
            <v>0</v>
          </cell>
          <cell r="AA795">
            <v>0</v>
          </cell>
          <cell r="AB795">
            <v>200000</v>
          </cell>
          <cell r="AC795">
            <v>0</v>
          </cell>
          <cell r="AD795">
            <v>200000</v>
          </cell>
          <cell r="AE795">
            <v>500000</v>
          </cell>
          <cell r="AF795">
            <v>0</v>
          </cell>
          <cell r="AG795">
            <v>400000</v>
          </cell>
          <cell r="AH795">
            <v>386732</v>
          </cell>
          <cell r="AI795">
            <v>0</v>
          </cell>
          <cell r="AJ795">
            <v>0</v>
          </cell>
          <cell r="AK795">
            <v>7648000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55153.8436123348</v>
          </cell>
          <cell r="AQ795">
            <v>9101639.8436123356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9101639.8436123356</v>
          </cell>
          <cell r="AZ795">
            <v>803040</v>
          </cell>
          <cell r="BA795">
            <v>44100</v>
          </cell>
          <cell r="BB795">
            <v>0</v>
          </cell>
          <cell r="BC795">
            <v>0</v>
          </cell>
          <cell r="BD795">
            <v>0</v>
          </cell>
          <cell r="BK795">
            <v>8254500</v>
          </cell>
          <cell r="BN795">
            <v>0</v>
          </cell>
          <cell r="BO795">
            <v>9201639.8436123356</v>
          </cell>
          <cell r="BP795">
            <v>-2601400.1563876644</v>
          </cell>
          <cell r="BQ795" t="str">
            <v>050047953550</v>
          </cell>
          <cell r="BR795" t="str">
            <v>Active</v>
          </cell>
          <cell r="BS795" t="str">
            <v>Female</v>
          </cell>
          <cell r="BT795" t="str">
            <v/>
          </cell>
          <cell r="BU795">
            <v>0</v>
          </cell>
          <cell r="BV795">
            <v>0</v>
          </cell>
          <cell r="BW795">
            <v>100000</v>
          </cell>
        </row>
        <row r="796">
          <cell r="C796" t="str">
            <v>C11234</v>
          </cell>
          <cell r="D796" t="str">
            <v>Trần Phạm Tuấn Anh</v>
          </cell>
          <cell r="E796">
            <v>43682</v>
          </cell>
          <cell r="F796" t="str">
            <v>P7 - Planning</v>
          </cell>
          <cell r="G796" t="str">
            <v>FACTORY O</v>
          </cell>
          <cell r="H796" t="str">
            <v>Planning Manager</v>
          </cell>
          <cell r="I796" t="str">
            <v/>
          </cell>
          <cell r="J796" t="str">
            <v/>
          </cell>
          <cell r="K796">
            <v>17500000</v>
          </cell>
          <cell r="L796">
            <v>12700000</v>
          </cell>
          <cell r="M796">
            <v>0</v>
          </cell>
          <cell r="N796">
            <v>0</v>
          </cell>
          <cell r="O796">
            <v>30200000</v>
          </cell>
          <cell r="P796">
            <v>24</v>
          </cell>
          <cell r="Q796">
            <v>27876923</v>
          </cell>
          <cell r="R796">
            <v>2</v>
          </cell>
          <cell r="S796">
            <v>2323077</v>
          </cell>
          <cell r="T796">
            <v>0</v>
          </cell>
          <cell r="U796">
            <v>0</v>
          </cell>
          <cell r="V796">
            <v>1161538.4583333333</v>
          </cell>
          <cell r="W796">
            <v>0</v>
          </cell>
          <cell r="X796">
            <v>0</v>
          </cell>
          <cell r="Y796">
            <v>30200000</v>
          </cell>
          <cell r="Z796">
            <v>500000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28700000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30700000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30700000</v>
          </cell>
          <cell r="AZ796">
            <v>3171000</v>
          </cell>
          <cell r="BA796">
            <v>44100</v>
          </cell>
          <cell r="BB796">
            <v>146450</v>
          </cell>
          <cell r="BC796">
            <v>0</v>
          </cell>
          <cell r="BD796">
            <v>0</v>
          </cell>
          <cell r="BK796">
            <v>27338450</v>
          </cell>
          <cell r="BN796">
            <v>3</v>
          </cell>
          <cell r="BO796">
            <v>30300000</v>
          </cell>
          <cell r="BP796">
            <v>2929000</v>
          </cell>
          <cell r="BQ796" t="str">
            <v>050112343765</v>
          </cell>
          <cell r="BR796" t="str">
            <v>Active</v>
          </cell>
          <cell r="BS796" t="str">
            <v>Male</v>
          </cell>
          <cell r="BT796" t="str">
            <v/>
          </cell>
          <cell r="BU796">
            <v>0</v>
          </cell>
          <cell r="BV796">
            <v>0</v>
          </cell>
          <cell r="BW796">
            <v>100000</v>
          </cell>
        </row>
        <row r="797">
          <cell r="C797" t="str">
            <v>C11550</v>
          </cell>
          <cell r="D797" t="str">
            <v>Nguyễn Thị Kim Trang</v>
          </cell>
          <cell r="E797">
            <v>43752</v>
          </cell>
          <cell r="F797" t="str">
            <v>P7 - Planning</v>
          </cell>
          <cell r="G797" t="str">
            <v>FACTORY O</v>
          </cell>
          <cell r="H797" t="str">
            <v>Incentive team Leader</v>
          </cell>
          <cell r="I797" t="str">
            <v/>
          </cell>
          <cell r="J797" t="str">
            <v/>
          </cell>
          <cell r="K797">
            <v>9714000</v>
          </cell>
          <cell r="L797">
            <v>3600000</v>
          </cell>
          <cell r="M797">
            <v>0</v>
          </cell>
          <cell r="N797">
            <v>0</v>
          </cell>
          <cell r="O797">
            <v>13314000</v>
          </cell>
          <cell r="P797">
            <v>23.8</v>
          </cell>
          <cell r="Q797">
            <v>12187431</v>
          </cell>
          <cell r="R797">
            <v>2</v>
          </cell>
          <cell r="S797">
            <v>1024154</v>
          </cell>
          <cell r="T797">
            <v>0.19999999999999929</v>
          </cell>
          <cell r="U797">
            <v>102415</v>
          </cell>
          <cell r="V797">
            <v>512076.93277310923</v>
          </cell>
          <cell r="W797">
            <v>0</v>
          </cell>
          <cell r="X797">
            <v>0</v>
          </cell>
          <cell r="Y797">
            <v>13211585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12814000</v>
          </cell>
          <cell r="AL797">
            <v>100000</v>
          </cell>
          <cell r="AM797">
            <v>0</v>
          </cell>
          <cell r="AN797">
            <v>0</v>
          </cell>
          <cell r="AO797">
            <v>0</v>
          </cell>
          <cell r="AP797">
            <v>96014.424894957978</v>
          </cell>
          <cell r="AQ797">
            <v>13407599.424894959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13407599.424894959</v>
          </cell>
          <cell r="AZ797">
            <v>1397970</v>
          </cell>
          <cell r="BA797">
            <v>44100</v>
          </cell>
          <cell r="BB797">
            <v>0</v>
          </cell>
          <cell r="BC797">
            <v>0</v>
          </cell>
          <cell r="BD797">
            <v>0</v>
          </cell>
          <cell r="BK797">
            <v>11965529</v>
          </cell>
          <cell r="BN797">
            <v>1</v>
          </cell>
          <cell r="BO797">
            <v>13507599.424894959</v>
          </cell>
          <cell r="BP797">
            <v>-3290370.5751050413</v>
          </cell>
          <cell r="BQ797" t="str">
            <v>050113381581</v>
          </cell>
          <cell r="BR797" t="str">
            <v>Active</v>
          </cell>
          <cell r="BS797" t="str">
            <v>Female</v>
          </cell>
          <cell r="BT797" t="str">
            <v/>
          </cell>
          <cell r="BU797">
            <v>0</v>
          </cell>
          <cell r="BV797">
            <v>0</v>
          </cell>
          <cell r="BW797">
            <v>100000</v>
          </cell>
        </row>
        <row r="798">
          <cell r="C798" t="str">
            <v>C12941</v>
          </cell>
          <cell r="D798" t="str">
            <v>Vũ Thị Hạnh</v>
          </cell>
          <cell r="E798">
            <v>44102</v>
          </cell>
          <cell r="F798" t="str">
            <v>P7 - Planning</v>
          </cell>
          <cell r="G798" t="str">
            <v>FACTORY O</v>
          </cell>
          <cell r="H798" t="str">
            <v>Planning Staff</v>
          </cell>
          <cell r="I798" t="str">
            <v/>
          </cell>
          <cell r="J798" t="str">
            <v/>
          </cell>
          <cell r="K798">
            <v>6800000</v>
          </cell>
          <cell r="L798">
            <v>3350000</v>
          </cell>
          <cell r="M798">
            <v>0</v>
          </cell>
          <cell r="N798">
            <v>0</v>
          </cell>
          <cell r="O798">
            <v>10150000</v>
          </cell>
          <cell r="P798">
            <v>24</v>
          </cell>
          <cell r="Q798">
            <v>9369231</v>
          </cell>
          <cell r="R798">
            <v>2</v>
          </cell>
          <cell r="S798">
            <v>780769</v>
          </cell>
          <cell r="T798">
            <v>0</v>
          </cell>
          <cell r="U798">
            <v>0</v>
          </cell>
          <cell r="V798">
            <v>390384.625</v>
          </cell>
          <cell r="W798">
            <v>0</v>
          </cell>
          <cell r="X798">
            <v>0</v>
          </cell>
          <cell r="Y798">
            <v>10150000</v>
          </cell>
          <cell r="Z798">
            <v>500000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10150000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73197.1171875</v>
          </cell>
          <cell r="AQ798">
            <v>10723197.1171875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10723197.1171875</v>
          </cell>
          <cell r="AZ798">
            <v>1065750</v>
          </cell>
          <cell r="BA798">
            <v>44100</v>
          </cell>
          <cell r="BB798">
            <v>0</v>
          </cell>
          <cell r="BC798">
            <v>0</v>
          </cell>
          <cell r="BD798">
            <v>0</v>
          </cell>
          <cell r="BK798">
            <v>9613347</v>
          </cell>
          <cell r="BN798">
            <v>1</v>
          </cell>
          <cell r="BO798">
            <v>10323197.1171875</v>
          </cell>
          <cell r="BP798">
            <v>-6142552.8828125</v>
          </cell>
          <cell r="BQ798" t="str">
            <v>050109384795</v>
          </cell>
          <cell r="BR798" t="str">
            <v>Active</v>
          </cell>
          <cell r="BS798" t="str">
            <v>Female</v>
          </cell>
          <cell r="BT798" t="str">
            <v/>
          </cell>
          <cell r="BU798">
            <v>0</v>
          </cell>
          <cell r="BV798">
            <v>0</v>
          </cell>
          <cell r="BW798">
            <v>100000</v>
          </cell>
        </row>
        <row r="799">
          <cell r="C799" t="str">
            <v>C14417</v>
          </cell>
          <cell r="D799" t="str">
            <v>Vũ Thị Mỹ Hạnh</v>
          </cell>
          <cell r="E799">
            <v>44545</v>
          </cell>
          <cell r="F799" t="str">
            <v>P7 - Planning</v>
          </cell>
          <cell r="G799" t="str">
            <v>FACTORY O</v>
          </cell>
          <cell r="H799" t="str">
            <v>Planning Staff</v>
          </cell>
          <cell r="I799" t="str">
            <v/>
          </cell>
          <cell r="J799" t="str">
            <v/>
          </cell>
          <cell r="K799">
            <v>6800000</v>
          </cell>
          <cell r="L799">
            <v>4500000</v>
          </cell>
          <cell r="M799">
            <v>0</v>
          </cell>
          <cell r="N799">
            <v>0</v>
          </cell>
          <cell r="O799">
            <v>11300000</v>
          </cell>
          <cell r="P799">
            <v>23.7</v>
          </cell>
          <cell r="Q799">
            <v>10300385</v>
          </cell>
          <cell r="R799">
            <v>2</v>
          </cell>
          <cell r="S799">
            <v>869231</v>
          </cell>
          <cell r="T799">
            <v>0.30000000000000071</v>
          </cell>
          <cell r="U799">
            <v>130385</v>
          </cell>
          <cell r="V799">
            <v>434615.40084388189</v>
          </cell>
          <cell r="W799">
            <v>0</v>
          </cell>
          <cell r="X799">
            <v>0</v>
          </cell>
          <cell r="Y799">
            <v>11169616</v>
          </cell>
          <cell r="Z799">
            <v>494231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11300000</v>
          </cell>
          <cell r="AL799">
            <v>200000</v>
          </cell>
          <cell r="AM799">
            <v>0</v>
          </cell>
          <cell r="AN799">
            <v>0</v>
          </cell>
          <cell r="AO799">
            <v>0</v>
          </cell>
          <cell r="AP799">
            <v>81490.387658227846</v>
          </cell>
          <cell r="AQ799">
            <v>11945337.387658227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11945337.387658227</v>
          </cell>
          <cell r="AZ799">
            <v>1186500</v>
          </cell>
          <cell r="BA799">
            <v>44100</v>
          </cell>
          <cell r="BB799">
            <v>0</v>
          </cell>
          <cell r="BC799">
            <v>0</v>
          </cell>
          <cell r="BD799">
            <v>0</v>
          </cell>
          <cell r="BK799">
            <v>10714737</v>
          </cell>
          <cell r="BN799">
            <v>2</v>
          </cell>
          <cell r="BO799">
            <v>11551106.387658227</v>
          </cell>
          <cell r="BP799">
            <v>-9435393.6123417728</v>
          </cell>
          <cell r="BQ799" t="str">
            <v>050124525192</v>
          </cell>
          <cell r="BR799" t="str">
            <v>Active</v>
          </cell>
          <cell r="BS799" t="str">
            <v>Female</v>
          </cell>
          <cell r="BT799" t="str">
            <v/>
          </cell>
          <cell r="BU799">
            <v>0</v>
          </cell>
          <cell r="BV799">
            <v>0</v>
          </cell>
          <cell r="BW799">
            <v>100000</v>
          </cell>
        </row>
        <row r="800">
          <cell r="C800" t="str">
            <v>C14421</v>
          </cell>
          <cell r="D800" t="str">
            <v>Lê Thị Thu Hiền</v>
          </cell>
          <cell r="E800">
            <v>44599</v>
          </cell>
          <cell r="F800" t="str">
            <v>P7 - Planning</v>
          </cell>
          <cell r="G800" t="str">
            <v>FACTORY O</v>
          </cell>
          <cell r="H800" t="str">
            <v>Planning Staff</v>
          </cell>
          <cell r="I800" t="str">
            <v/>
          </cell>
          <cell r="J800" t="str">
            <v/>
          </cell>
          <cell r="K800">
            <v>7700000</v>
          </cell>
          <cell r="L800">
            <v>6200000</v>
          </cell>
          <cell r="M800">
            <v>0</v>
          </cell>
          <cell r="N800">
            <v>0</v>
          </cell>
          <cell r="O800">
            <v>13900000</v>
          </cell>
          <cell r="P800">
            <v>24</v>
          </cell>
          <cell r="Q800">
            <v>12830769</v>
          </cell>
          <cell r="R800">
            <v>2</v>
          </cell>
          <cell r="S800">
            <v>1069231</v>
          </cell>
          <cell r="T800">
            <v>0</v>
          </cell>
          <cell r="U800">
            <v>0</v>
          </cell>
          <cell r="V800">
            <v>534615.375</v>
          </cell>
          <cell r="W800">
            <v>0</v>
          </cell>
          <cell r="X800">
            <v>0</v>
          </cell>
          <cell r="Y800">
            <v>13900000</v>
          </cell>
          <cell r="Z800">
            <v>500000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13500000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100240.3828125</v>
          </cell>
          <cell r="AQ800">
            <v>14500240.3828125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14500240.3828125</v>
          </cell>
          <cell r="AZ800">
            <v>1459500</v>
          </cell>
          <cell r="BA800">
            <v>44100</v>
          </cell>
          <cell r="BB800">
            <v>82037</v>
          </cell>
          <cell r="BC800">
            <v>0</v>
          </cell>
          <cell r="BD800">
            <v>0</v>
          </cell>
          <cell r="BK800">
            <v>12914603</v>
          </cell>
          <cell r="BN800">
            <v>0</v>
          </cell>
          <cell r="BO800">
            <v>14100240.3828125</v>
          </cell>
          <cell r="BP800">
            <v>1640740.3828125</v>
          </cell>
          <cell r="BQ800" t="str">
            <v>050059645096</v>
          </cell>
          <cell r="BR800" t="str">
            <v>Active</v>
          </cell>
          <cell r="BS800" t="str">
            <v>Female</v>
          </cell>
          <cell r="BT800" t="str">
            <v/>
          </cell>
          <cell r="BU800">
            <v>0</v>
          </cell>
          <cell r="BV800">
            <v>0</v>
          </cell>
          <cell r="BW800">
            <v>100000</v>
          </cell>
        </row>
        <row r="801">
          <cell r="C801" t="str">
            <v>C16200</v>
          </cell>
          <cell r="D801" t="str">
            <v>Phạm Ngọc Dung</v>
          </cell>
          <cell r="E801">
            <v>45558</v>
          </cell>
          <cell r="F801" t="str">
            <v>P7 - Planning</v>
          </cell>
          <cell r="G801" t="str">
            <v>FACTORY O</v>
          </cell>
          <cell r="H801" t="str">
            <v>Planning Staff</v>
          </cell>
          <cell r="I801" t="str">
            <v/>
          </cell>
          <cell r="J801" t="str">
            <v/>
          </cell>
          <cell r="K801">
            <v>8000000</v>
          </cell>
          <cell r="L801">
            <v>4000000</v>
          </cell>
          <cell r="M801">
            <v>0</v>
          </cell>
          <cell r="N801">
            <v>0</v>
          </cell>
          <cell r="O801">
            <v>12000000</v>
          </cell>
          <cell r="P801">
            <v>23.7</v>
          </cell>
          <cell r="Q801">
            <v>10938462</v>
          </cell>
          <cell r="R801">
            <v>2</v>
          </cell>
          <cell r="S801">
            <v>923077</v>
          </cell>
          <cell r="T801">
            <v>0.30000000000000071</v>
          </cell>
          <cell r="U801">
            <v>138462</v>
          </cell>
          <cell r="V801">
            <v>461538.48101265822</v>
          </cell>
          <cell r="W801">
            <v>0</v>
          </cell>
          <cell r="X801">
            <v>0</v>
          </cell>
          <cell r="Y801">
            <v>11861539</v>
          </cell>
          <cell r="Z801">
            <v>494231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11666667</v>
          </cell>
          <cell r="AL801">
            <v>100000</v>
          </cell>
          <cell r="AM801">
            <v>0</v>
          </cell>
          <cell r="AN801">
            <v>0</v>
          </cell>
          <cell r="AO801">
            <v>0</v>
          </cell>
          <cell r="AP801">
            <v>86538.465189873416</v>
          </cell>
          <cell r="AQ801">
            <v>12542308.465189874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12542308.465189874</v>
          </cell>
          <cell r="AZ801">
            <v>1260000</v>
          </cell>
          <cell r="BA801">
            <v>44100</v>
          </cell>
          <cell r="BB801">
            <v>0</v>
          </cell>
          <cell r="BC801">
            <v>0</v>
          </cell>
          <cell r="BD801">
            <v>0</v>
          </cell>
          <cell r="BK801">
            <v>11238208</v>
          </cell>
          <cell r="BN801">
            <v>0</v>
          </cell>
          <cell r="BO801">
            <v>12148077.465189874</v>
          </cell>
          <cell r="BP801">
            <v>-111922.53481012583</v>
          </cell>
          <cell r="BQ801" t="str">
            <v>050121532171</v>
          </cell>
          <cell r="BR801" t="str">
            <v>Active</v>
          </cell>
          <cell r="BS801" t="str">
            <v>Female</v>
          </cell>
          <cell r="BT801" t="str">
            <v/>
          </cell>
          <cell r="BU801">
            <v>0</v>
          </cell>
          <cell r="BV801">
            <v>0</v>
          </cell>
          <cell r="BW801">
            <v>100000</v>
          </cell>
        </row>
        <row r="802">
          <cell r="C802" t="str">
            <v>C16400</v>
          </cell>
          <cell r="D802" t="str">
            <v>Nguyễn Nhật Trung</v>
          </cell>
          <cell r="E802">
            <v>45692</v>
          </cell>
          <cell r="F802" t="str">
            <v>P7 - Planning</v>
          </cell>
          <cell r="G802" t="str">
            <v>FACTORY O</v>
          </cell>
          <cell r="H802" t="str">
            <v>Planning staff</v>
          </cell>
          <cell r="I802" t="str">
            <v/>
          </cell>
          <cell r="J802" t="str">
            <v/>
          </cell>
          <cell r="K802">
            <v>7000000</v>
          </cell>
          <cell r="L802">
            <v>3500000</v>
          </cell>
          <cell r="M802">
            <v>0</v>
          </cell>
          <cell r="N802">
            <v>0</v>
          </cell>
          <cell r="O802">
            <v>10500000</v>
          </cell>
          <cell r="P802">
            <v>24</v>
          </cell>
          <cell r="Q802">
            <v>9692308</v>
          </cell>
          <cell r="R802">
            <v>2</v>
          </cell>
          <cell r="S802">
            <v>807692</v>
          </cell>
          <cell r="T802">
            <v>0</v>
          </cell>
          <cell r="U802">
            <v>0</v>
          </cell>
          <cell r="V802">
            <v>403846.16666666669</v>
          </cell>
          <cell r="W802">
            <v>0</v>
          </cell>
          <cell r="X802">
            <v>0</v>
          </cell>
          <cell r="Y802">
            <v>10500000</v>
          </cell>
          <cell r="Z802">
            <v>500000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9833333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11000000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11000000</v>
          </cell>
          <cell r="AZ802">
            <v>1102500</v>
          </cell>
          <cell r="BA802">
            <v>44100</v>
          </cell>
          <cell r="BB802">
            <v>0</v>
          </cell>
          <cell r="BC802">
            <v>0</v>
          </cell>
          <cell r="BD802">
            <v>115385</v>
          </cell>
          <cell r="BK802">
            <v>9738015</v>
          </cell>
          <cell r="BN802">
            <v>0</v>
          </cell>
          <cell r="BO802">
            <v>10600000</v>
          </cell>
          <cell r="BP802">
            <v>-1502500</v>
          </cell>
          <cell r="BQ802" t="str">
            <v>050158401050</v>
          </cell>
          <cell r="BR802" t="str">
            <v>Active</v>
          </cell>
          <cell r="BS802" t="str">
            <v>Male</v>
          </cell>
          <cell r="BT802" t="str">
            <v/>
          </cell>
          <cell r="BU802">
            <v>0</v>
          </cell>
          <cell r="BV802">
            <v>0</v>
          </cell>
          <cell r="BW802">
            <v>100000</v>
          </cell>
        </row>
        <row r="803">
          <cell r="C803" t="str">
            <v>C16591</v>
          </cell>
          <cell r="D803" t="str">
            <v>Phan Thị Thủy Tiên</v>
          </cell>
          <cell r="E803">
            <v>45755</v>
          </cell>
          <cell r="F803" t="str">
            <v>P7 - Planning</v>
          </cell>
          <cell r="G803" t="str">
            <v>FACTORY O</v>
          </cell>
          <cell r="H803" t="str">
            <v>Planning staff</v>
          </cell>
          <cell r="I803" t="str">
            <v/>
          </cell>
          <cell r="J803" t="str">
            <v/>
          </cell>
          <cell r="K803">
            <v>7000000</v>
          </cell>
          <cell r="L803">
            <v>2500000</v>
          </cell>
          <cell r="M803">
            <v>0</v>
          </cell>
          <cell r="N803">
            <v>0</v>
          </cell>
          <cell r="O803">
            <v>9500000</v>
          </cell>
          <cell r="P803">
            <v>18</v>
          </cell>
          <cell r="Q803">
            <v>6576923</v>
          </cell>
          <cell r="R803">
            <v>1</v>
          </cell>
          <cell r="S803">
            <v>365385</v>
          </cell>
          <cell r="T803">
            <v>7</v>
          </cell>
          <cell r="U803">
            <v>2557692</v>
          </cell>
          <cell r="V803">
            <v>365384.61111111112</v>
          </cell>
          <cell r="W803">
            <v>0</v>
          </cell>
          <cell r="X803">
            <v>0</v>
          </cell>
          <cell r="Y803">
            <v>6942308</v>
          </cell>
          <cell r="Z803">
            <v>365385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9500000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68509.614583333343</v>
          </cell>
          <cell r="AQ803">
            <v>7376202.614583333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7376202.614583333</v>
          </cell>
          <cell r="AZ803">
            <v>0</v>
          </cell>
          <cell r="BA803">
            <v>0</v>
          </cell>
          <cell r="BB803">
            <v>0</v>
          </cell>
          <cell r="BC803">
            <v>0</v>
          </cell>
          <cell r="BD803">
            <v>0</v>
          </cell>
          <cell r="BK803">
            <v>7376203</v>
          </cell>
          <cell r="BN803">
            <v>0</v>
          </cell>
          <cell r="BO803">
            <v>7110817.614583333</v>
          </cell>
          <cell r="BP803">
            <v>-3889182.385416667</v>
          </cell>
          <cell r="BQ803" t="str">
            <v>050074681139</v>
          </cell>
          <cell r="BR803" t="str">
            <v>Active</v>
          </cell>
          <cell r="BS803" t="str">
            <v>Female</v>
          </cell>
          <cell r="BT803" t="str">
            <v/>
          </cell>
          <cell r="BU803">
            <v>0</v>
          </cell>
          <cell r="BV803">
            <v>0</v>
          </cell>
          <cell r="BW803">
            <v>100000</v>
          </cell>
        </row>
        <row r="804">
          <cell r="C804" t="str">
            <v>C3196</v>
          </cell>
          <cell r="D804" t="str">
            <v>Lê Thị Ngọc Nga</v>
          </cell>
          <cell r="E804">
            <v>40424</v>
          </cell>
          <cell r="F804" t="str">
            <v>P7 - Planning</v>
          </cell>
          <cell r="G804" t="str">
            <v>FACTORY O</v>
          </cell>
          <cell r="H804" t="str">
            <v>Planning Staff</v>
          </cell>
          <cell r="I804" t="str">
            <v/>
          </cell>
          <cell r="J804" t="str">
            <v/>
          </cell>
          <cell r="K804">
            <v>7651000</v>
          </cell>
          <cell r="L804">
            <v>6249000</v>
          </cell>
          <cell r="M804">
            <v>0</v>
          </cell>
          <cell r="N804">
            <v>0</v>
          </cell>
          <cell r="O804">
            <v>13900000</v>
          </cell>
          <cell r="P804">
            <v>23</v>
          </cell>
          <cell r="Q804">
            <v>12296154</v>
          </cell>
          <cell r="R804">
            <v>2</v>
          </cell>
          <cell r="S804">
            <v>1069231</v>
          </cell>
          <cell r="T804">
            <v>1</v>
          </cell>
          <cell r="U804">
            <v>534615</v>
          </cell>
          <cell r="V804">
            <v>534615.39130434778</v>
          </cell>
          <cell r="W804">
            <v>0</v>
          </cell>
          <cell r="X804">
            <v>0</v>
          </cell>
          <cell r="Y804">
            <v>13365385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13666667</v>
          </cell>
          <cell r="AL804">
            <v>100000</v>
          </cell>
          <cell r="AM804">
            <v>0</v>
          </cell>
          <cell r="AN804">
            <v>0</v>
          </cell>
          <cell r="AO804">
            <v>0</v>
          </cell>
          <cell r="AP804">
            <v>100240.38586956522</v>
          </cell>
          <cell r="AQ804">
            <v>13565625.385869564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13565625.385869564</v>
          </cell>
          <cell r="AZ804">
            <v>1459500</v>
          </cell>
          <cell r="BA804">
            <v>44100</v>
          </cell>
          <cell r="BB804">
            <v>0</v>
          </cell>
          <cell r="BC804">
            <v>0</v>
          </cell>
          <cell r="BD804">
            <v>0</v>
          </cell>
          <cell r="BK804">
            <v>12062025</v>
          </cell>
          <cell r="BN804">
            <v>2</v>
          </cell>
          <cell r="BO804">
            <v>13665625.385869564</v>
          </cell>
          <cell r="BP804">
            <v>-7593874.6141304355</v>
          </cell>
          <cell r="BQ804" t="str">
            <v>050040817171</v>
          </cell>
          <cell r="BR804" t="str">
            <v>Active</v>
          </cell>
          <cell r="BS804" t="str">
            <v>Female</v>
          </cell>
          <cell r="BT804" t="str">
            <v/>
          </cell>
          <cell r="BU804">
            <v>0</v>
          </cell>
          <cell r="BV804">
            <v>0</v>
          </cell>
          <cell r="BW804">
            <v>100000</v>
          </cell>
        </row>
        <row r="805">
          <cell r="C805" t="str">
            <v>C7644</v>
          </cell>
          <cell r="D805" t="str">
            <v>Nguyễn Hoàng Minh Thư</v>
          </cell>
          <cell r="E805">
            <v>43440</v>
          </cell>
          <cell r="F805" t="str">
            <v>P7 - Planning</v>
          </cell>
          <cell r="G805" t="str">
            <v>FACTORY O</v>
          </cell>
          <cell r="H805" t="str">
            <v>Planning Staff</v>
          </cell>
          <cell r="I805" t="str">
            <v/>
          </cell>
          <cell r="J805" t="str">
            <v/>
          </cell>
          <cell r="K805">
            <v>9200000</v>
          </cell>
          <cell r="L805">
            <v>5100000</v>
          </cell>
          <cell r="M805">
            <v>0</v>
          </cell>
          <cell r="N805">
            <v>0</v>
          </cell>
          <cell r="O805">
            <v>14300000</v>
          </cell>
          <cell r="P805">
            <v>24</v>
          </cell>
          <cell r="Q805">
            <v>13200000</v>
          </cell>
          <cell r="R805">
            <v>2</v>
          </cell>
          <cell r="S805">
            <v>1100000</v>
          </cell>
          <cell r="T805">
            <v>0</v>
          </cell>
          <cell r="U805">
            <v>0</v>
          </cell>
          <cell r="V805">
            <v>550000</v>
          </cell>
          <cell r="W805">
            <v>0</v>
          </cell>
          <cell r="X805">
            <v>0</v>
          </cell>
          <cell r="Y805">
            <v>14300000</v>
          </cell>
          <cell r="Z805">
            <v>600000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13800000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103125</v>
          </cell>
          <cell r="AQ805">
            <v>15003125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15003125</v>
          </cell>
          <cell r="AZ805">
            <v>1501500</v>
          </cell>
          <cell r="BA805">
            <v>44100</v>
          </cell>
          <cell r="BB805">
            <v>0</v>
          </cell>
          <cell r="BC805">
            <v>0</v>
          </cell>
          <cell r="BD805">
            <v>0</v>
          </cell>
          <cell r="BK805">
            <v>13457525</v>
          </cell>
          <cell r="BN805">
            <v>1</v>
          </cell>
          <cell r="BO805">
            <v>14503125</v>
          </cell>
          <cell r="BP805">
            <v>-2398375</v>
          </cell>
          <cell r="BQ805" t="str">
            <v>050099643053</v>
          </cell>
          <cell r="BR805" t="str">
            <v>Active</v>
          </cell>
          <cell r="BS805" t="str">
            <v>Female</v>
          </cell>
          <cell r="BT805" t="str">
            <v/>
          </cell>
          <cell r="BU805">
            <v>0</v>
          </cell>
          <cell r="BV805">
            <v>0</v>
          </cell>
          <cell r="BW805">
            <v>100000</v>
          </cell>
        </row>
        <row r="806">
          <cell r="C806" t="str">
            <v>C15363</v>
          </cell>
          <cell r="D806" t="str">
            <v>Võ Hồng Ngọc</v>
          </cell>
          <cell r="E806">
            <v>44963</v>
          </cell>
          <cell r="F806" t="str">
            <v>P7 - Purchasing</v>
          </cell>
          <cell r="G806" t="str">
            <v>FACTORY O</v>
          </cell>
          <cell r="H806" t="str">
            <v>Purchasing staff</v>
          </cell>
          <cell r="I806" t="str">
            <v/>
          </cell>
          <cell r="J806" t="str">
            <v/>
          </cell>
          <cell r="K806">
            <v>10200000</v>
          </cell>
          <cell r="L806">
            <v>3500000</v>
          </cell>
          <cell r="M806">
            <v>0</v>
          </cell>
          <cell r="N806">
            <v>0</v>
          </cell>
          <cell r="O806">
            <v>13700000</v>
          </cell>
          <cell r="P806">
            <v>22</v>
          </cell>
          <cell r="Q806">
            <v>11592308</v>
          </cell>
          <cell r="R806">
            <v>3</v>
          </cell>
          <cell r="S806">
            <v>1580769</v>
          </cell>
          <cell r="T806">
            <v>1</v>
          </cell>
          <cell r="U806">
            <v>526923</v>
          </cell>
          <cell r="V806">
            <v>526923.09090909094</v>
          </cell>
          <cell r="W806">
            <v>0</v>
          </cell>
          <cell r="X806">
            <v>0</v>
          </cell>
          <cell r="Y806">
            <v>13173077</v>
          </cell>
          <cell r="Z806">
            <v>480769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13200000</v>
          </cell>
          <cell r="AL806">
            <v>100000</v>
          </cell>
          <cell r="AM806">
            <v>0</v>
          </cell>
          <cell r="AN806">
            <v>0</v>
          </cell>
          <cell r="AO806">
            <v>0</v>
          </cell>
          <cell r="AP806">
            <v>98798.079545454559</v>
          </cell>
          <cell r="AQ806">
            <v>13852644.079545455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13852644.079545455</v>
          </cell>
          <cell r="AZ806">
            <v>1438500</v>
          </cell>
          <cell r="BA806">
            <v>44100</v>
          </cell>
          <cell r="BB806">
            <v>51669</v>
          </cell>
          <cell r="BC806">
            <v>0</v>
          </cell>
          <cell r="BD806">
            <v>0</v>
          </cell>
          <cell r="BK806">
            <v>12318375</v>
          </cell>
          <cell r="BN806">
            <v>0</v>
          </cell>
          <cell r="BO806">
            <v>13471875.079545455</v>
          </cell>
          <cell r="BP806">
            <v>1033375.0795454551</v>
          </cell>
          <cell r="BQ806" t="str">
            <v>050143854423</v>
          </cell>
          <cell r="BR806" t="str">
            <v>Active</v>
          </cell>
          <cell r="BS806" t="str">
            <v>Female</v>
          </cell>
          <cell r="BT806" t="str">
            <v/>
          </cell>
          <cell r="BU806">
            <v>0</v>
          </cell>
          <cell r="BV806">
            <v>0</v>
          </cell>
          <cell r="BW806">
            <v>100000</v>
          </cell>
        </row>
        <row r="807">
          <cell r="C807" t="str">
            <v>C5702</v>
          </cell>
          <cell r="D807" t="str">
            <v>Lê Thị Thanh Hoài</v>
          </cell>
          <cell r="E807">
            <v>41421</v>
          </cell>
          <cell r="F807" t="str">
            <v>P7 - Purchasing</v>
          </cell>
          <cell r="G807" t="str">
            <v>FACTORY O</v>
          </cell>
          <cell r="H807" t="str">
            <v>Purchasing Staff</v>
          </cell>
          <cell r="I807" t="str">
            <v/>
          </cell>
          <cell r="J807" t="str">
            <v/>
          </cell>
          <cell r="K807">
            <v>11300000</v>
          </cell>
          <cell r="L807">
            <v>6400000</v>
          </cell>
          <cell r="M807">
            <v>0</v>
          </cell>
          <cell r="N807">
            <v>0</v>
          </cell>
          <cell r="O807">
            <v>17700000</v>
          </cell>
          <cell r="P807">
            <v>23</v>
          </cell>
          <cell r="Q807">
            <v>15657692</v>
          </cell>
          <cell r="R807">
            <v>2</v>
          </cell>
          <cell r="S807">
            <v>1361538</v>
          </cell>
          <cell r="T807">
            <v>1</v>
          </cell>
          <cell r="U807">
            <v>680769</v>
          </cell>
          <cell r="V807">
            <v>680769.21739130432</v>
          </cell>
          <cell r="W807">
            <v>0</v>
          </cell>
          <cell r="X807">
            <v>0</v>
          </cell>
          <cell r="Y807">
            <v>17019230</v>
          </cell>
          <cell r="Z807">
            <v>480769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17033333</v>
          </cell>
          <cell r="AL807">
            <v>100000</v>
          </cell>
          <cell r="AM807">
            <v>0</v>
          </cell>
          <cell r="AN807">
            <v>0</v>
          </cell>
          <cell r="AO807">
            <v>0</v>
          </cell>
          <cell r="AP807">
            <v>127644.22826086957</v>
          </cell>
          <cell r="AQ807">
            <v>17727643.228260871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17727643.228260871</v>
          </cell>
          <cell r="AZ807">
            <v>1858500</v>
          </cell>
          <cell r="BA807">
            <v>44100</v>
          </cell>
          <cell r="BB807">
            <v>0</v>
          </cell>
          <cell r="BC807">
            <v>0</v>
          </cell>
          <cell r="BD807">
            <v>0</v>
          </cell>
          <cell r="BK807">
            <v>15825043</v>
          </cell>
          <cell r="BN807">
            <v>2</v>
          </cell>
          <cell r="BO807">
            <v>17346874.228260871</v>
          </cell>
          <cell r="BP807">
            <v>-4311625.771739129</v>
          </cell>
          <cell r="BQ807" t="str">
            <v>050040812511</v>
          </cell>
          <cell r="BR807" t="str">
            <v>Active</v>
          </cell>
          <cell r="BS807" t="str">
            <v>Female</v>
          </cell>
          <cell r="BT807" t="str">
            <v/>
          </cell>
          <cell r="BU807">
            <v>0</v>
          </cell>
          <cell r="BV807">
            <v>0</v>
          </cell>
          <cell r="BW807">
            <v>100000</v>
          </cell>
        </row>
        <row r="808">
          <cell r="C808" t="str">
            <v>C6854</v>
          </cell>
          <cell r="D808" t="str">
            <v>Nguyễn Thái Quốc</v>
          </cell>
          <cell r="E808">
            <v>42786</v>
          </cell>
          <cell r="F808" t="str">
            <v>P7 - Purchasing</v>
          </cell>
          <cell r="G808" t="str">
            <v>FACTORY O</v>
          </cell>
          <cell r="H808" t="str">
            <v>Purchasing Staff</v>
          </cell>
          <cell r="I808" t="str">
            <v/>
          </cell>
          <cell r="J808" t="str">
            <v/>
          </cell>
          <cell r="K808">
            <v>13300000</v>
          </cell>
          <cell r="L808">
            <v>5300000</v>
          </cell>
          <cell r="M808">
            <v>0</v>
          </cell>
          <cell r="N808">
            <v>0</v>
          </cell>
          <cell r="O808">
            <v>18600000</v>
          </cell>
          <cell r="P808">
            <v>21.4</v>
          </cell>
          <cell r="Q808">
            <v>15309231</v>
          </cell>
          <cell r="R808">
            <v>2</v>
          </cell>
          <cell r="S808">
            <v>1430769</v>
          </cell>
          <cell r="T808">
            <v>2.6000000000000014</v>
          </cell>
          <cell r="U808">
            <v>1860000</v>
          </cell>
          <cell r="V808">
            <v>715384.62616822438</v>
          </cell>
          <cell r="W808">
            <v>0</v>
          </cell>
          <cell r="X808">
            <v>0</v>
          </cell>
          <cell r="Y808">
            <v>16740000</v>
          </cell>
          <cell r="Z808">
            <v>450000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17933333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17190000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17190000</v>
          </cell>
          <cell r="AZ808">
            <v>1953000</v>
          </cell>
          <cell r="BA808">
            <v>44100</v>
          </cell>
          <cell r="BB808">
            <v>0</v>
          </cell>
          <cell r="BC808">
            <v>0</v>
          </cell>
          <cell r="BD808">
            <v>0</v>
          </cell>
          <cell r="BK808">
            <v>15192900</v>
          </cell>
          <cell r="BN808">
            <v>2</v>
          </cell>
          <cell r="BO808">
            <v>16740000</v>
          </cell>
          <cell r="BP808">
            <v>-5013000</v>
          </cell>
          <cell r="BQ808" t="str">
            <v>050063551098</v>
          </cell>
          <cell r="BR808" t="str">
            <v>Active</v>
          </cell>
          <cell r="BS808" t="str">
            <v>Male</v>
          </cell>
          <cell r="BT808" t="str">
            <v/>
          </cell>
          <cell r="BU808">
            <v>0</v>
          </cell>
          <cell r="BV808">
            <v>0</v>
          </cell>
          <cell r="BW808">
            <v>0</v>
          </cell>
        </row>
        <row r="809">
          <cell r="C809" t="str">
            <v>C6997</v>
          </cell>
          <cell r="D809" t="str">
            <v>Trương Thị Ngọc Dung</v>
          </cell>
          <cell r="E809">
            <v>42901</v>
          </cell>
          <cell r="F809" t="str">
            <v>P7 - Purchasing</v>
          </cell>
          <cell r="G809" t="str">
            <v>FACTORY O</v>
          </cell>
          <cell r="H809" t="str">
            <v>Purchasing Staff</v>
          </cell>
          <cell r="I809" t="str">
            <v/>
          </cell>
          <cell r="J809" t="str">
            <v/>
          </cell>
          <cell r="K809">
            <v>12800000</v>
          </cell>
          <cell r="L809">
            <v>6500000</v>
          </cell>
          <cell r="M809">
            <v>0</v>
          </cell>
          <cell r="N809">
            <v>0</v>
          </cell>
          <cell r="O809">
            <v>19300000</v>
          </cell>
          <cell r="P809">
            <v>21.6</v>
          </cell>
          <cell r="Q809">
            <v>16033846</v>
          </cell>
          <cell r="R809">
            <v>2</v>
          </cell>
          <cell r="S809">
            <v>1484615</v>
          </cell>
          <cell r="T809">
            <v>2.3999999999999986</v>
          </cell>
          <cell r="U809">
            <v>1781538</v>
          </cell>
          <cell r="V809">
            <v>742307.68518518517</v>
          </cell>
          <cell r="W809">
            <v>0</v>
          </cell>
          <cell r="X809">
            <v>0</v>
          </cell>
          <cell r="Y809">
            <v>17518461</v>
          </cell>
          <cell r="Z809">
            <v>453846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18633333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139182.69097222222</v>
          </cell>
          <cell r="AQ809">
            <v>18111489.690972224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18111489.690972224</v>
          </cell>
          <cell r="AZ809">
            <v>2026500</v>
          </cell>
          <cell r="BA809">
            <v>44100</v>
          </cell>
          <cell r="BB809">
            <v>16557</v>
          </cell>
          <cell r="BC809">
            <v>0</v>
          </cell>
          <cell r="BD809">
            <v>0</v>
          </cell>
          <cell r="BK809">
            <v>16024333</v>
          </cell>
          <cell r="BN809">
            <v>1</v>
          </cell>
          <cell r="BO809">
            <v>17757643.690972224</v>
          </cell>
          <cell r="BP809">
            <v>331143.69097222388</v>
          </cell>
          <cell r="BQ809" t="str">
            <v>050077160032</v>
          </cell>
          <cell r="BR809" t="str">
            <v>Active</v>
          </cell>
          <cell r="BS809" t="str">
            <v>Female</v>
          </cell>
          <cell r="BT809" t="str">
            <v/>
          </cell>
          <cell r="BU809">
            <v>0</v>
          </cell>
          <cell r="BV809">
            <v>0</v>
          </cell>
          <cell r="BW809">
            <v>100000</v>
          </cell>
        </row>
        <row r="810">
          <cell r="C810" t="str">
            <v>C7411</v>
          </cell>
          <cell r="D810" t="str">
            <v>Hồ Thị Thu Thảo</v>
          </cell>
          <cell r="E810">
            <v>43332</v>
          </cell>
          <cell r="F810" t="str">
            <v>P7 - Purchasing</v>
          </cell>
          <cell r="G810" t="str">
            <v>FACTORY O</v>
          </cell>
          <cell r="H810" t="str">
            <v>Purchasing staff</v>
          </cell>
          <cell r="I810" t="str">
            <v/>
          </cell>
          <cell r="J810" t="str">
            <v/>
          </cell>
          <cell r="K810">
            <v>10300000</v>
          </cell>
          <cell r="L810">
            <v>5200000</v>
          </cell>
          <cell r="M810">
            <v>0</v>
          </cell>
          <cell r="N810">
            <v>0</v>
          </cell>
          <cell r="O810">
            <v>15500000</v>
          </cell>
          <cell r="P810">
            <v>21.8</v>
          </cell>
          <cell r="Q810">
            <v>12996154</v>
          </cell>
          <cell r="R810">
            <v>2</v>
          </cell>
          <cell r="S810">
            <v>1192308</v>
          </cell>
          <cell r="T810">
            <v>2.1999999999999993</v>
          </cell>
          <cell r="U810">
            <v>1311538</v>
          </cell>
          <cell r="V810">
            <v>596153.85321100918</v>
          </cell>
          <cell r="W810">
            <v>0</v>
          </cell>
          <cell r="X810">
            <v>0</v>
          </cell>
          <cell r="Y810">
            <v>14188462</v>
          </cell>
          <cell r="Z810">
            <v>457692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14833333</v>
          </cell>
          <cell r="AL810">
            <v>100000</v>
          </cell>
          <cell r="AM810">
            <v>0</v>
          </cell>
          <cell r="AN810">
            <v>0</v>
          </cell>
          <cell r="AO810">
            <v>0</v>
          </cell>
          <cell r="AP810">
            <v>111778.84747706422</v>
          </cell>
          <cell r="AQ810">
            <v>14857932.847477064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14857932.847477064</v>
          </cell>
          <cell r="AZ810">
            <v>1627500</v>
          </cell>
          <cell r="BA810">
            <v>44100</v>
          </cell>
          <cell r="BB810">
            <v>0</v>
          </cell>
          <cell r="BC810">
            <v>0</v>
          </cell>
          <cell r="BD810">
            <v>0</v>
          </cell>
          <cell r="BK810">
            <v>13186333</v>
          </cell>
          <cell r="BN810">
            <v>1</v>
          </cell>
          <cell r="BO810">
            <v>14500240.847477064</v>
          </cell>
          <cell r="BP810">
            <v>-2527259.1525229365</v>
          </cell>
          <cell r="BQ810" t="str">
            <v>050096813829</v>
          </cell>
          <cell r="BR810" t="str">
            <v>Active</v>
          </cell>
          <cell r="BS810" t="str">
            <v>Female</v>
          </cell>
          <cell r="BT810" t="str">
            <v/>
          </cell>
          <cell r="BU810">
            <v>0</v>
          </cell>
          <cell r="BV810">
            <v>0</v>
          </cell>
          <cell r="BW810">
            <v>100000</v>
          </cell>
        </row>
        <row r="811">
          <cell r="C811" t="str">
            <v>V068</v>
          </cell>
          <cell r="D811" t="str">
            <v>Nguyễn Đình Quân</v>
          </cell>
          <cell r="E811">
            <v>40646</v>
          </cell>
          <cell r="F811" t="str">
            <v>P7 - Purchasing</v>
          </cell>
          <cell r="G811" t="str">
            <v>FACTORY O</v>
          </cell>
          <cell r="H811" t="str">
            <v>Purchasing  Manager</v>
          </cell>
          <cell r="I811" t="str">
            <v/>
          </cell>
          <cell r="J811" t="str">
            <v/>
          </cell>
          <cell r="K811">
            <v>20000000</v>
          </cell>
          <cell r="L811">
            <v>10300000</v>
          </cell>
          <cell r="M811">
            <v>0</v>
          </cell>
          <cell r="N811">
            <v>0</v>
          </cell>
          <cell r="O811">
            <v>30300000</v>
          </cell>
          <cell r="P811">
            <v>22</v>
          </cell>
          <cell r="Q811">
            <v>25638462</v>
          </cell>
          <cell r="R811">
            <v>2</v>
          </cell>
          <cell r="S811">
            <v>2330769</v>
          </cell>
          <cell r="T811">
            <v>2</v>
          </cell>
          <cell r="U811">
            <v>2330769</v>
          </cell>
          <cell r="V811">
            <v>1165384.6363636365</v>
          </cell>
          <cell r="W811">
            <v>0</v>
          </cell>
          <cell r="X811">
            <v>0</v>
          </cell>
          <cell r="Y811">
            <v>27969231</v>
          </cell>
          <cell r="Z811">
            <v>461538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28800000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28430769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28430769</v>
          </cell>
          <cell r="AZ811">
            <v>3181500</v>
          </cell>
          <cell r="BA811">
            <v>44100</v>
          </cell>
          <cell r="BB811">
            <v>0</v>
          </cell>
          <cell r="BC811">
            <v>0</v>
          </cell>
          <cell r="BD811">
            <v>0</v>
          </cell>
          <cell r="BK811">
            <v>25205169</v>
          </cell>
          <cell r="BN811">
            <v>4</v>
          </cell>
          <cell r="BO811">
            <v>28069231</v>
          </cell>
          <cell r="BP811">
            <v>-3712269</v>
          </cell>
          <cell r="BQ811" t="str">
            <v>050040796050</v>
          </cell>
          <cell r="BR811" t="str">
            <v>Active</v>
          </cell>
          <cell r="BS811" t="str">
            <v>Male</v>
          </cell>
          <cell r="BT811" t="str">
            <v/>
          </cell>
          <cell r="BU811">
            <v>0</v>
          </cell>
          <cell r="BV811">
            <v>0</v>
          </cell>
          <cell r="BW811">
            <v>100000</v>
          </cell>
        </row>
        <row r="812">
          <cell r="C812" t="str">
            <v>C11710</v>
          </cell>
          <cell r="D812" t="str">
            <v>Trần Thị Thanh Lam</v>
          </cell>
          <cell r="E812">
            <v>43822</v>
          </cell>
          <cell r="F812" t="str">
            <v>P7 - QMS</v>
          </cell>
          <cell r="G812" t="str">
            <v>FACTORY O</v>
          </cell>
          <cell r="H812" t="str">
            <v>QMS Staff</v>
          </cell>
          <cell r="I812" t="str">
            <v/>
          </cell>
          <cell r="J812" t="str">
            <v/>
          </cell>
          <cell r="K812">
            <v>6592000</v>
          </cell>
          <cell r="L812">
            <v>2000000</v>
          </cell>
          <cell r="M812">
            <v>0</v>
          </cell>
          <cell r="N812">
            <v>0</v>
          </cell>
          <cell r="O812">
            <v>8592000</v>
          </cell>
          <cell r="P812">
            <v>23.8</v>
          </cell>
          <cell r="Q812">
            <v>7864985</v>
          </cell>
          <cell r="R812">
            <v>2</v>
          </cell>
          <cell r="S812">
            <v>660923</v>
          </cell>
          <cell r="T812">
            <v>0.19999999999999929</v>
          </cell>
          <cell r="U812">
            <v>66092</v>
          </cell>
          <cell r="V812">
            <v>330461.55462184874</v>
          </cell>
          <cell r="W812">
            <v>0</v>
          </cell>
          <cell r="X812">
            <v>0</v>
          </cell>
          <cell r="Y812">
            <v>8525908</v>
          </cell>
          <cell r="Z812">
            <v>0</v>
          </cell>
          <cell r="AA812">
            <v>0</v>
          </cell>
          <cell r="AB812">
            <v>200000</v>
          </cell>
          <cell r="AC812">
            <v>0</v>
          </cell>
          <cell r="AD812">
            <v>200000</v>
          </cell>
          <cell r="AE812">
            <v>500000</v>
          </cell>
          <cell r="AF812">
            <v>0</v>
          </cell>
          <cell r="AG812">
            <v>400000</v>
          </cell>
          <cell r="AH812">
            <v>495800</v>
          </cell>
          <cell r="AI812">
            <v>0</v>
          </cell>
          <cell r="AJ812">
            <v>0</v>
          </cell>
          <cell r="AK812">
            <v>8392000</v>
          </cell>
          <cell r="AL812">
            <v>100000</v>
          </cell>
          <cell r="AM812">
            <v>0</v>
          </cell>
          <cell r="AN812">
            <v>0</v>
          </cell>
          <cell r="AO812">
            <v>0</v>
          </cell>
          <cell r="AP812">
            <v>61961.541491596639</v>
          </cell>
          <cell r="AQ812">
            <v>10283669.541491596</v>
          </cell>
          <cell r="AR812">
            <v>9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557654</v>
          </cell>
          <cell r="AY812">
            <v>10841323.541491596</v>
          </cell>
          <cell r="AZ812">
            <v>902160</v>
          </cell>
          <cell r="BA812">
            <v>44100</v>
          </cell>
          <cell r="BB812">
            <v>0</v>
          </cell>
          <cell r="BC812">
            <v>0</v>
          </cell>
          <cell r="BD812">
            <v>0</v>
          </cell>
          <cell r="BK812">
            <v>9895064</v>
          </cell>
          <cell r="BN812">
            <v>1</v>
          </cell>
          <cell r="BO812">
            <v>10755438.790441176</v>
          </cell>
          <cell r="BP812">
            <v>-5546721.2095588241</v>
          </cell>
          <cell r="BQ812" t="str">
            <v>050115373517</v>
          </cell>
          <cell r="BR812" t="str">
            <v>Active</v>
          </cell>
          <cell r="BS812" t="str">
            <v>Female</v>
          </cell>
          <cell r="BT812" t="str">
            <v/>
          </cell>
          <cell r="BU812">
            <v>0</v>
          </cell>
          <cell r="BV812">
            <v>0</v>
          </cell>
          <cell r="BW812">
            <v>100000</v>
          </cell>
        </row>
        <row r="813">
          <cell r="C813" t="str">
            <v>C12337</v>
          </cell>
          <cell r="D813" t="str">
            <v>Nguyễn Thị Mộng Cầm</v>
          </cell>
          <cell r="E813">
            <v>43910</v>
          </cell>
          <cell r="F813" t="str">
            <v>P7 - QMS</v>
          </cell>
          <cell r="G813" t="str">
            <v>FACTORY O</v>
          </cell>
          <cell r="H813" t="str">
            <v>QMS Leader</v>
          </cell>
          <cell r="I813" t="str">
            <v/>
          </cell>
          <cell r="J813" t="str">
            <v/>
          </cell>
          <cell r="K813">
            <v>7991000</v>
          </cell>
          <cell r="L813">
            <v>1200000</v>
          </cell>
          <cell r="M813">
            <v>0</v>
          </cell>
          <cell r="N813">
            <v>500000</v>
          </cell>
          <cell r="O813">
            <v>9691000</v>
          </cell>
          <cell r="P813">
            <v>23</v>
          </cell>
          <cell r="Q813">
            <v>8572808</v>
          </cell>
          <cell r="R813">
            <v>3</v>
          </cell>
          <cell r="S813">
            <v>1118192</v>
          </cell>
          <cell r="T813">
            <v>0</v>
          </cell>
          <cell r="U813">
            <v>0</v>
          </cell>
          <cell r="V813">
            <v>372730.78260869568</v>
          </cell>
          <cell r="W813">
            <v>0</v>
          </cell>
          <cell r="X813">
            <v>0</v>
          </cell>
          <cell r="Y813">
            <v>9691000</v>
          </cell>
          <cell r="Z813">
            <v>0</v>
          </cell>
          <cell r="AA813">
            <v>0</v>
          </cell>
          <cell r="AB813">
            <v>200000</v>
          </cell>
          <cell r="AC813">
            <v>0</v>
          </cell>
          <cell r="AD813">
            <v>200000</v>
          </cell>
          <cell r="AE813">
            <v>500000</v>
          </cell>
          <cell r="AF813">
            <v>0</v>
          </cell>
          <cell r="AG813">
            <v>400000</v>
          </cell>
          <cell r="AH813">
            <v>670800</v>
          </cell>
          <cell r="AI813">
            <v>0</v>
          </cell>
          <cell r="AJ813">
            <v>0</v>
          </cell>
          <cell r="AK813">
            <v>9357667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69887.021739130432</v>
          </cell>
          <cell r="AQ813">
            <v>11531687.021739131</v>
          </cell>
          <cell r="AR813">
            <v>20.5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1432684</v>
          </cell>
          <cell r="AY813">
            <v>12964371.021739131</v>
          </cell>
          <cell r="AZ813">
            <v>1017555</v>
          </cell>
          <cell r="BA813">
            <v>44100</v>
          </cell>
          <cell r="BB813">
            <v>23463</v>
          </cell>
          <cell r="BC813">
            <v>0</v>
          </cell>
          <cell r="BD813">
            <v>0</v>
          </cell>
          <cell r="BK813">
            <v>11879253</v>
          </cell>
          <cell r="BN813">
            <v>0</v>
          </cell>
          <cell r="BO813">
            <v>12486809.652173914</v>
          </cell>
          <cell r="BP813">
            <v>469254.65217391402</v>
          </cell>
          <cell r="BQ813" t="str">
            <v>050075421254</v>
          </cell>
          <cell r="BR813" t="str">
            <v>Active</v>
          </cell>
          <cell r="BS813" t="str">
            <v>Female</v>
          </cell>
          <cell r="BT813" t="str">
            <v/>
          </cell>
          <cell r="BU813">
            <v>0</v>
          </cell>
          <cell r="BV813">
            <v>0</v>
          </cell>
          <cell r="BW813">
            <v>0</v>
          </cell>
        </row>
        <row r="814">
          <cell r="C814" t="str">
            <v>C14474</v>
          </cell>
          <cell r="D814" t="str">
            <v>Nguyễn Công Tài</v>
          </cell>
          <cell r="E814">
            <v>44604</v>
          </cell>
          <cell r="F814" t="str">
            <v>P7 - QMS</v>
          </cell>
          <cell r="G814" t="str">
            <v>FACTORY O</v>
          </cell>
          <cell r="H814" t="str">
            <v>QMS Staff</v>
          </cell>
          <cell r="I814" t="str">
            <v/>
          </cell>
          <cell r="J814" t="str">
            <v/>
          </cell>
          <cell r="K814">
            <v>6373000</v>
          </cell>
          <cell r="L814">
            <v>1500000</v>
          </cell>
          <cell r="M814">
            <v>0</v>
          </cell>
          <cell r="N814">
            <v>0</v>
          </cell>
          <cell r="O814">
            <v>7873000</v>
          </cell>
          <cell r="P814">
            <v>24</v>
          </cell>
          <cell r="Q814">
            <v>7267385</v>
          </cell>
          <cell r="R814">
            <v>2</v>
          </cell>
          <cell r="S814">
            <v>605615</v>
          </cell>
          <cell r="T814">
            <v>0</v>
          </cell>
          <cell r="U814">
            <v>0</v>
          </cell>
          <cell r="V814">
            <v>302807.70833333331</v>
          </cell>
          <cell r="W814">
            <v>0</v>
          </cell>
          <cell r="X814">
            <v>0</v>
          </cell>
          <cell r="Y814">
            <v>7873000</v>
          </cell>
          <cell r="Z814">
            <v>0</v>
          </cell>
          <cell r="AA814">
            <v>0</v>
          </cell>
          <cell r="AB814">
            <v>200000</v>
          </cell>
          <cell r="AC814">
            <v>0</v>
          </cell>
          <cell r="AD814">
            <v>200000</v>
          </cell>
          <cell r="AE814">
            <v>500000</v>
          </cell>
          <cell r="AF814">
            <v>0</v>
          </cell>
          <cell r="AG814">
            <v>400000</v>
          </cell>
          <cell r="AH814">
            <v>500000</v>
          </cell>
          <cell r="AI814">
            <v>0</v>
          </cell>
          <cell r="AJ814">
            <v>0</v>
          </cell>
          <cell r="AK814">
            <v>7673000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9473000</v>
          </cell>
          <cell r="AR814">
            <v>16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908423</v>
          </cell>
          <cell r="AY814">
            <v>10381423</v>
          </cell>
          <cell r="AZ814">
            <v>826665</v>
          </cell>
          <cell r="BA814">
            <v>44100</v>
          </cell>
          <cell r="BB814">
            <v>0</v>
          </cell>
          <cell r="BC814">
            <v>0</v>
          </cell>
          <cell r="BD814">
            <v>0</v>
          </cell>
          <cell r="BK814">
            <v>9510658</v>
          </cell>
          <cell r="BN814">
            <v>0</v>
          </cell>
          <cell r="BO814">
            <v>10178615.416666666</v>
          </cell>
          <cell r="BP814">
            <v>-1648049.583333334</v>
          </cell>
          <cell r="BQ814" t="str">
            <v>050135058741</v>
          </cell>
          <cell r="BR814" t="str">
            <v>Active</v>
          </cell>
          <cell r="BS814" t="str">
            <v>Male</v>
          </cell>
          <cell r="BT814" t="str">
            <v/>
          </cell>
          <cell r="BU814">
            <v>0</v>
          </cell>
          <cell r="BV814">
            <v>0</v>
          </cell>
          <cell r="BW814">
            <v>100000</v>
          </cell>
        </row>
        <row r="815">
          <cell r="C815" t="str">
            <v>C14561</v>
          </cell>
          <cell r="D815" t="str">
            <v>Trần Thị Hương</v>
          </cell>
          <cell r="E815">
            <v>44613</v>
          </cell>
          <cell r="F815" t="str">
            <v>P7 - QMS</v>
          </cell>
          <cell r="G815" t="str">
            <v>FACTORY O</v>
          </cell>
          <cell r="H815" t="str">
            <v>QC Manager</v>
          </cell>
          <cell r="I815" t="str">
            <v/>
          </cell>
          <cell r="J815" t="str">
            <v/>
          </cell>
          <cell r="K815">
            <v>18000000</v>
          </cell>
          <cell r="L815">
            <v>13500000</v>
          </cell>
          <cell r="M815">
            <v>0</v>
          </cell>
          <cell r="N815">
            <v>0</v>
          </cell>
          <cell r="O815">
            <v>31500000</v>
          </cell>
          <cell r="P815">
            <v>24</v>
          </cell>
          <cell r="Q815">
            <v>29076923</v>
          </cell>
          <cell r="R815">
            <v>2</v>
          </cell>
          <cell r="S815">
            <v>2423077</v>
          </cell>
          <cell r="T815">
            <v>0</v>
          </cell>
          <cell r="U815">
            <v>0</v>
          </cell>
          <cell r="V815">
            <v>1211538.4583333333</v>
          </cell>
          <cell r="W815">
            <v>0</v>
          </cell>
          <cell r="X815">
            <v>0</v>
          </cell>
          <cell r="Y815">
            <v>31500000</v>
          </cell>
          <cell r="Z815">
            <v>500000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29833333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227163.4609375</v>
          </cell>
          <cell r="AQ815">
            <v>32227163.4609375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32227163.4609375</v>
          </cell>
          <cell r="AZ815">
            <v>3307500</v>
          </cell>
          <cell r="BA815">
            <v>44100</v>
          </cell>
          <cell r="BB815">
            <v>215983</v>
          </cell>
          <cell r="BC815">
            <v>0</v>
          </cell>
          <cell r="BD815">
            <v>0</v>
          </cell>
          <cell r="BK815">
            <v>28659580</v>
          </cell>
          <cell r="BN815">
            <v>3</v>
          </cell>
          <cell r="BO815">
            <v>31827163.4609375</v>
          </cell>
          <cell r="BP815">
            <v>4319663.4609375</v>
          </cell>
          <cell r="BQ815" t="str">
            <v>050040796514</v>
          </cell>
          <cell r="BR815" t="str">
            <v>Active</v>
          </cell>
          <cell r="BS815" t="str">
            <v>Female</v>
          </cell>
          <cell r="BT815" t="str">
            <v/>
          </cell>
          <cell r="BU815">
            <v>0</v>
          </cell>
          <cell r="BV815">
            <v>0</v>
          </cell>
          <cell r="BW815">
            <v>100000</v>
          </cell>
        </row>
        <row r="816">
          <cell r="C816" t="str">
            <v>C16271</v>
          </cell>
          <cell r="D816" t="str">
            <v>Trịnh Nguyễn Anh Khoa</v>
          </cell>
          <cell r="E816">
            <v>45574</v>
          </cell>
          <cell r="F816" t="str">
            <v>P7 - QMS</v>
          </cell>
          <cell r="G816" t="str">
            <v>FACTORY O</v>
          </cell>
          <cell r="H816" t="str">
            <v>QMS Staff</v>
          </cell>
          <cell r="I816" t="str">
            <v/>
          </cell>
          <cell r="J816" t="str">
            <v/>
          </cell>
          <cell r="K816">
            <v>6473000</v>
          </cell>
          <cell r="L816">
            <v>1000000</v>
          </cell>
          <cell r="M816">
            <v>324000</v>
          </cell>
          <cell r="N816">
            <v>0</v>
          </cell>
          <cell r="O816">
            <v>7797000</v>
          </cell>
          <cell r="P816">
            <v>24</v>
          </cell>
          <cell r="Q816">
            <v>7197231</v>
          </cell>
          <cell r="R816">
            <v>2</v>
          </cell>
          <cell r="S816">
            <v>599769</v>
          </cell>
          <cell r="T816">
            <v>0</v>
          </cell>
          <cell r="U816">
            <v>0</v>
          </cell>
          <cell r="V816">
            <v>299884.625</v>
          </cell>
          <cell r="W816">
            <v>0</v>
          </cell>
          <cell r="X816">
            <v>0</v>
          </cell>
          <cell r="Y816">
            <v>7797000</v>
          </cell>
          <cell r="Z816">
            <v>0</v>
          </cell>
          <cell r="AA816">
            <v>0</v>
          </cell>
          <cell r="AB816">
            <v>200000</v>
          </cell>
          <cell r="AC816">
            <v>0</v>
          </cell>
          <cell r="AD816">
            <v>200000</v>
          </cell>
          <cell r="AE816">
            <v>500000</v>
          </cell>
          <cell r="AF816">
            <v>0</v>
          </cell>
          <cell r="AG816">
            <v>400000</v>
          </cell>
          <cell r="AH816">
            <v>500000</v>
          </cell>
          <cell r="AI816">
            <v>0</v>
          </cell>
          <cell r="AJ816">
            <v>0</v>
          </cell>
          <cell r="AK816">
            <v>7347667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9397000</v>
          </cell>
          <cell r="AR816">
            <v>21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1180796</v>
          </cell>
          <cell r="AY816">
            <v>10577796</v>
          </cell>
          <cell r="AZ816">
            <v>818685</v>
          </cell>
          <cell r="BA816">
            <v>44100</v>
          </cell>
          <cell r="BB816">
            <v>0</v>
          </cell>
          <cell r="BC816">
            <v>0</v>
          </cell>
          <cell r="BD816">
            <v>0</v>
          </cell>
          <cell r="BK816">
            <v>9715011</v>
          </cell>
          <cell r="BN816">
            <v>0</v>
          </cell>
          <cell r="BO816">
            <v>10284197.140625</v>
          </cell>
          <cell r="BP816">
            <v>-1534487.859375</v>
          </cell>
          <cell r="BQ816" t="str">
            <v>050156032538</v>
          </cell>
          <cell r="BR816" t="str">
            <v>Active</v>
          </cell>
          <cell r="BS816" t="str">
            <v>Male</v>
          </cell>
          <cell r="BT816" t="str">
            <v/>
          </cell>
          <cell r="BU816">
            <v>0</v>
          </cell>
          <cell r="BV816">
            <v>0</v>
          </cell>
          <cell r="BW816">
            <v>100000</v>
          </cell>
        </row>
        <row r="817">
          <cell r="C817" t="str">
            <v>C10474</v>
          </cell>
          <cell r="D817" t="str">
            <v>Nguyễn Thị Sinh</v>
          </cell>
          <cell r="E817">
            <v>43567</v>
          </cell>
          <cell r="F817" t="str">
            <v>P0 - Cleaning</v>
          </cell>
          <cell r="G817" t="str">
            <v>SK2</v>
          </cell>
          <cell r="H817" t="str">
            <v>Office cleaner</v>
          </cell>
          <cell r="I817" t="str">
            <v/>
          </cell>
          <cell r="J817" t="str">
            <v/>
          </cell>
          <cell r="K817">
            <v>5931000</v>
          </cell>
          <cell r="L817">
            <v>1300000</v>
          </cell>
          <cell r="M817">
            <v>0</v>
          </cell>
          <cell r="N817">
            <v>0</v>
          </cell>
          <cell r="O817">
            <v>7231000</v>
          </cell>
          <cell r="P817">
            <v>23.9</v>
          </cell>
          <cell r="Q817">
            <v>6646958</v>
          </cell>
          <cell r="R817">
            <v>2</v>
          </cell>
          <cell r="S817">
            <v>556231</v>
          </cell>
          <cell r="T817">
            <v>0.10000000000000142</v>
          </cell>
          <cell r="U817">
            <v>27812</v>
          </cell>
          <cell r="V817">
            <v>278115.39748953976</v>
          </cell>
          <cell r="W817">
            <v>0</v>
          </cell>
          <cell r="X817">
            <v>0</v>
          </cell>
          <cell r="Y817">
            <v>7203189</v>
          </cell>
          <cell r="Z817">
            <v>0</v>
          </cell>
          <cell r="AA817">
            <v>0</v>
          </cell>
          <cell r="AB817">
            <v>200000</v>
          </cell>
          <cell r="AC817">
            <v>0</v>
          </cell>
          <cell r="AD817">
            <v>200000</v>
          </cell>
          <cell r="AE817">
            <v>500000</v>
          </cell>
          <cell r="AF817">
            <v>0</v>
          </cell>
          <cell r="AG817">
            <v>400000</v>
          </cell>
          <cell r="AH817">
            <v>0</v>
          </cell>
          <cell r="AI817">
            <v>0</v>
          </cell>
          <cell r="AJ817">
            <v>0</v>
          </cell>
          <cell r="AK817">
            <v>7231000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52146.6370292887</v>
          </cell>
          <cell r="AQ817">
            <v>8355335.6370292883</v>
          </cell>
          <cell r="AR817">
            <v>19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990786</v>
          </cell>
          <cell r="AY817">
            <v>9346121.6370292883</v>
          </cell>
          <cell r="AZ817">
            <v>759255</v>
          </cell>
          <cell r="BA817">
            <v>44100</v>
          </cell>
          <cell r="BB817">
            <v>0</v>
          </cell>
          <cell r="BC817">
            <v>0</v>
          </cell>
          <cell r="BD817">
            <v>0</v>
          </cell>
          <cell r="BK817">
            <v>8542767</v>
          </cell>
          <cell r="BN817">
            <v>1</v>
          </cell>
          <cell r="BO817">
            <v>9115859.7060669456</v>
          </cell>
          <cell r="BP817">
            <v>-7043395.2939330544</v>
          </cell>
          <cell r="BQ817" t="str">
            <v>050040931731</v>
          </cell>
          <cell r="BR817" t="str">
            <v>Active</v>
          </cell>
          <cell r="BS817" t="str">
            <v>Female</v>
          </cell>
          <cell r="BT817" t="str">
            <v/>
          </cell>
          <cell r="BU817">
            <v>0</v>
          </cell>
          <cell r="BV817">
            <v>0</v>
          </cell>
          <cell r="BW817">
            <v>100000</v>
          </cell>
        </row>
        <row r="818">
          <cell r="C818" t="str">
            <v>C14059</v>
          </cell>
          <cell r="D818" t="str">
            <v>Ngô Doãn Thụy</v>
          </cell>
          <cell r="E818">
            <v>44321</v>
          </cell>
          <cell r="F818" t="str">
            <v>P0 - Cleaning</v>
          </cell>
          <cell r="G818" t="str">
            <v>SK2</v>
          </cell>
          <cell r="H818" t="str">
            <v>Gardener</v>
          </cell>
          <cell r="I818" t="str">
            <v/>
          </cell>
          <cell r="J818" t="str">
            <v/>
          </cell>
          <cell r="K818">
            <v>5931000</v>
          </cell>
          <cell r="L818">
            <v>900000</v>
          </cell>
          <cell r="M818">
            <v>298000</v>
          </cell>
          <cell r="N818">
            <v>0</v>
          </cell>
          <cell r="O818">
            <v>7129000</v>
          </cell>
          <cell r="P818">
            <v>23.8</v>
          </cell>
          <cell r="Q818">
            <v>6525777</v>
          </cell>
          <cell r="R818">
            <v>2</v>
          </cell>
          <cell r="S818">
            <v>548385</v>
          </cell>
          <cell r="T818">
            <v>0.19999999999999929</v>
          </cell>
          <cell r="U818">
            <v>54838</v>
          </cell>
          <cell r="V818">
            <v>274192.31092436973</v>
          </cell>
          <cell r="W818">
            <v>0</v>
          </cell>
          <cell r="X818">
            <v>0</v>
          </cell>
          <cell r="Y818">
            <v>7074162</v>
          </cell>
          <cell r="Z818">
            <v>0</v>
          </cell>
          <cell r="AA818">
            <v>0</v>
          </cell>
          <cell r="AB818">
            <v>200000</v>
          </cell>
          <cell r="AC818">
            <v>0</v>
          </cell>
          <cell r="AD818">
            <v>200000</v>
          </cell>
          <cell r="AE818">
            <v>500000</v>
          </cell>
          <cell r="AF818">
            <v>0</v>
          </cell>
          <cell r="AG818">
            <v>400000</v>
          </cell>
          <cell r="AH818">
            <v>0</v>
          </cell>
          <cell r="AI818">
            <v>0</v>
          </cell>
          <cell r="AJ818">
            <v>0</v>
          </cell>
          <cell r="AK818">
            <v>7129000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8174162</v>
          </cell>
          <cell r="AR818">
            <v>20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1028221</v>
          </cell>
          <cell r="AY818">
            <v>9202383</v>
          </cell>
          <cell r="AZ818">
            <v>748545</v>
          </cell>
          <cell r="BA818">
            <v>44100</v>
          </cell>
          <cell r="BB818">
            <v>0</v>
          </cell>
          <cell r="BC818">
            <v>0</v>
          </cell>
          <cell r="BD818">
            <v>0</v>
          </cell>
          <cell r="BK818">
            <v>8409738</v>
          </cell>
          <cell r="BN818">
            <v>0</v>
          </cell>
          <cell r="BO818">
            <v>8959642.7773109246</v>
          </cell>
          <cell r="BP818">
            <v>-2788902.2226890754</v>
          </cell>
          <cell r="BQ818" t="str">
            <v>050128639362</v>
          </cell>
          <cell r="BR818" t="str">
            <v>Active</v>
          </cell>
          <cell r="BS818" t="str">
            <v>Male</v>
          </cell>
          <cell r="BT818" t="str">
            <v/>
          </cell>
          <cell r="BU818">
            <v>0</v>
          </cell>
          <cell r="BV818">
            <v>0</v>
          </cell>
          <cell r="BW818">
            <v>100000</v>
          </cell>
        </row>
        <row r="819">
          <cell r="C819" t="str">
            <v>C15437</v>
          </cell>
          <cell r="D819" t="str">
            <v>Lê Thị Xoan</v>
          </cell>
          <cell r="E819">
            <v>45013</v>
          </cell>
          <cell r="F819" t="str">
            <v>P0 - Cleaning</v>
          </cell>
          <cell r="G819" t="str">
            <v>SK2</v>
          </cell>
          <cell r="H819" t="str">
            <v>Factory cleaner</v>
          </cell>
          <cell r="I819" t="str">
            <v/>
          </cell>
          <cell r="J819" t="str">
            <v/>
          </cell>
          <cell r="K819">
            <v>5815000</v>
          </cell>
          <cell r="L819">
            <v>500000</v>
          </cell>
          <cell r="M819">
            <v>0</v>
          </cell>
          <cell r="N819">
            <v>0</v>
          </cell>
          <cell r="O819">
            <v>6315000</v>
          </cell>
          <cell r="P819">
            <v>24</v>
          </cell>
          <cell r="Q819">
            <v>5829231</v>
          </cell>
          <cell r="R819">
            <v>2</v>
          </cell>
          <cell r="S819">
            <v>485769</v>
          </cell>
          <cell r="T819">
            <v>0</v>
          </cell>
          <cell r="U819">
            <v>0</v>
          </cell>
          <cell r="V819">
            <v>242884.625</v>
          </cell>
          <cell r="W819">
            <v>0</v>
          </cell>
          <cell r="X819">
            <v>0</v>
          </cell>
          <cell r="Y819">
            <v>6315000</v>
          </cell>
          <cell r="Z819">
            <v>0</v>
          </cell>
          <cell r="AA819">
            <v>0</v>
          </cell>
          <cell r="AB819">
            <v>200000</v>
          </cell>
          <cell r="AC819">
            <v>0</v>
          </cell>
          <cell r="AD819">
            <v>200000</v>
          </cell>
          <cell r="AE819">
            <v>500000</v>
          </cell>
          <cell r="AF819">
            <v>0</v>
          </cell>
          <cell r="AG819">
            <v>400000</v>
          </cell>
          <cell r="AH819">
            <v>0</v>
          </cell>
          <cell r="AI819">
            <v>0</v>
          </cell>
          <cell r="AJ819">
            <v>0</v>
          </cell>
          <cell r="AK819">
            <v>6084167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45540.8671875</v>
          </cell>
          <cell r="AQ819">
            <v>7460540.8671875</v>
          </cell>
          <cell r="AR819">
            <v>38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1730553</v>
          </cell>
          <cell r="AY819">
            <v>9191093.8671875</v>
          </cell>
          <cell r="AZ819">
            <v>663075</v>
          </cell>
          <cell r="BA819">
            <v>44100</v>
          </cell>
          <cell r="BB819">
            <v>0</v>
          </cell>
          <cell r="BC819">
            <v>0</v>
          </cell>
          <cell r="BD819">
            <v>0</v>
          </cell>
          <cell r="BK819">
            <v>8483919</v>
          </cell>
          <cell r="BN819">
            <v>0</v>
          </cell>
          <cell r="BO819">
            <v>8714242.8359375</v>
          </cell>
          <cell r="BP819">
            <v>-2948832.1640625</v>
          </cell>
          <cell r="BQ819" t="str">
            <v>030040244294</v>
          </cell>
          <cell r="BR819" t="str">
            <v>Active</v>
          </cell>
          <cell r="BS819" t="str">
            <v>Female</v>
          </cell>
          <cell r="BT819" t="str">
            <v/>
          </cell>
          <cell r="BU819">
            <v>0</v>
          </cell>
          <cell r="BV819">
            <v>0</v>
          </cell>
          <cell r="BW819">
            <v>100000</v>
          </cell>
        </row>
        <row r="820">
          <cell r="C820" t="str">
            <v>C16044</v>
          </cell>
          <cell r="D820" t="str">
            <v>Trịnh Hữu Đức</v>
          </cell>
          <cell r="E820">
            <v>45490</v>
          </cell>
          <cell r="F820" t="str">
            <v>P0 - Cleaning</v>
          </cell>
          <cell r="G820" t="str">
            <v>SK2</v>
          </cell>
          <cell r="H820" t="str">
            <v>Waste water treatment worker</v>
          </cell>
          <cell r="I820" t="str">
            <v/>
          </cell>
          <cell r="J820" t="str">
            <v/>
          </cell>
          <cell r="K820">
            <v>5274000</v>
          </cell>
          <cell r="L820">
            <v>2000000</v>
          </cell>
          <cell r="M820">
            <v>265000</v>
          </cell>
          <cell r="N820">
            <v>0</v>
          </cell>
          <cell r="O820">
            <v>7539000</v>
          </cell>
          <cell r="P820">
            <v>22.8</v>
          </cell>
          <cell r="Q820">
            <v>6611123</v>
          </cell>
          <cell r="R820">
            <v>3</v>
          </cell>
          <cell r="S820">
            <v>869885</v>
          </cell>
          <cell r="T820">
            <v>0.19999999999999929</v>
          </cell>
          <cell r="U820">
            <v>57992</v>
          </cell>
          <cell r="V820">
            <v>289961.53508771927</v>
          </cell>
          <cell r="W820">
            <v>0</v>
          </cell>
          <cell r="X820">
            <v>0</v>
          </cell>
          <cell r="Y820">
            <v>7481008</v>
          </cell>
          <cell r="Z820">
            <v>0</v>
          </cell>
          <cell r="AA820">
            <v>0</v>
          </cell>
          <cell r="AB820">
            <v>200000</v>
          </cell>
          <cell r="AC820">
            <v>0</v>
          </cell>
          <cell r="AD820">
            <v>200000</v>
          </cell>
          <cell r="AE820">
            <v>500000</v>
          </cell>
          <cell r="AF820">
            <v>1082000</v>
          </cell>
          <cell r="AG820">
            <v>400000</v>
          </cell>
          <cell r="AH820">
            <v>0</v>
          </cell>
          <cell r="AI820">
            <v>0</v>
          </cell>
          <cell r="AJ820">
            <v>0</v>
          </cell>
          <cell r="AK820">
            <v>7407000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9663008</v>
          </cell>
          <cell r="AR820">
            <v>9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489310</v>
          </cell>
          <cell r="AY820">
            <v>10152318</v>
          </cell>
          <cell r="AZ820">
            <v>791595</v>
          </cell>
          <cell r="BA820">
            <v>44100</v>
          </cell>
          <cell r="BB820">
            <v>0</v>
          </cell>
          <cell r="BC820">
            <v>0</v>
          </cell>
          <cell r="BD820">
            <v>0</v>
          </cell>
          <cell r="BK820">
            <v>9316623</v>
          </cell>
          <cell r="BN820">
            <v>0</v>
          </cell>
          <cell r="BO820">
            <v>10089214.726973685</v>
          </cell>
          <cell r="BP820">
            <v>-1702380.2730263155</v>
          </cell>
          <cell r="BQ820" t="str">
            <v>055405112000</v>
          </cell>
          <cell r="BR820" t="str">
            <v>Active</v>
          </cell>
          <cell r="BS820" t="str">
            <v>Male</v>
          </cell>
          <cell r="BT820" t="str">
            <v/>
          </cell>
          <cell r="BU820">
            <v>0</v>
          </cell>
          <cell r="BV820">
            <v>0</v>
          </cell>
          <cell r="BW820">
            <v>100000</v>
          </cell>
        </row>
        <row r="821">
          <cell r="C821" t="str">
            <v>C10718</v>
          </cell>
          <cell r="D821" t="str">
            <v>Hồ Thị Thanh Thoa</v>
          </cell>
          <cell r="E821">
            <v>43605</v>
          </cell>
          <cell r="F821" t="str">
            <v>P0 - Design</v>
          </cell>
          <cell r="G821" t="str">
            <v>SK2</v>
          </cell>
          <cell r="H821" t="str">
            <v>Design staff</v>
          </cell>
          <cell r="I821" t="str">
            <v/>
          </cell>
          <cell r="J821" t="str">
            <v/>
          </cell>
          <cell r="K821">
            <v>8600000</v>
          </cell>
          <cell r="L821">
            <v>7600000</v>
          </cell>
          <cell r="M821">
            <v>0</v>
          </cell>
          <cell r="N821">
            <v>0</v>
          </cell>
          <cell r="O821">
            <v>16200000</v>
          </cell>
          <cell r="P821">
            <v>24</v>
          </cell>
          <cell r="Q821">
            <v>14953846</v>
          </cell>
          <cell r="R821">
            <v>2</v>
          </cell>
          <cell r="S821">
            <v>1246154</v>
          </cell>
          <cell r="T821">
            <v>0</v>
          </cell>
          <cell r="U821">
            <v>0</v>
          </cell>
          <cell r="V821">
            <v>623076.91666666663</v>
          </cell>
          <cell r="W821">
            <v>0</v>
          </cell>
          <cell r="X821">
            <v>0</v>
          </cell>
          <cell r="Y821">
            <v>16200000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15966667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116826.921875</v>
          </cell>
          <cell r="AQ821">
            <v>16316826.921875</v>
          </cell>
          <cell r="AR821">
            <v>0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16316826.921875</v>
          </cell>
          <cell r="AZ821">
            <v>1701000</v>
          </cell>
          <cell r="BA821">
            <v>44100</v>
          </cell>
          <cell r="BB821">
            <v>185791</v>
          </cell>
          <cell r="BC821">
            <v>0</v>
          </cell>
          <cell r="BD821">
            <v>0</v>
          </cell>
          <cell r="BK821">
            <v>14385936</v>
          </cell>
          <cell r="BN821">
            <v>0</v>
          </cell>
          <cell r="BO821">
            <v>16416826.921875</v>
          </cell>
          <cell r="BP821">
            <v>3715826.921875</v>
          </cell>
          <cell r="BQ821" t="str">
            <v>050065073681</v>
          </cell>
          <cell r="BR821" t="str">
            <v>Active</v>
          </cell>
          <cell r="BS821" t="str">
            <v>Female</v>
          </cell>
          <cell r="BT821" t="str">
            <v/>
          </cell>
          <cell r="BU821">
            <v>0</v>
          </cell>
          <cell r="BV821">
            <v>0</v>
          </cell>
          <cell r="BW821">
            <v>100000</v>
          </cell>
        </row>
        <row r="822">
          <cell r="C822" t="str">
            <v>C12365</v>
          </cell>
          <cell r="D822" t="str">
            <v>Ngô Phú Cường</v>
          </cell>
          <cell r="E822">
            <v>43927</v>
          </cell>
          <cell r="F822" t="str">
            <v>P0 - Design</v>
          </cell>
          <cell r="G822" t="str">
            <v>SK2</v>
          </cell>
          <cell r="H822" t="str">
            <v>Design staff</v>
          </cell>
          <cell r="I822" t="str">
            <v/>
          </cell>
          <cell r="J822" t="str">
            <v/>
          </cell>
          <cell r="K822">
            <v>7400000</v>
          </cell>
          <cell r="L822">
            <v>7200000</v>
          </cell>
          <cell r="M822">
            <v>0</v>
          </cell>
          <cell r="N822">
            <v>0</v>
          </cell>
          <cell r="O822">
            <v>14600000</v>
          </cell>
          <cell r="P822">
            <v>22.6</v>
          </cell>
          <cell r="Q822">
            <v>12690769</v>
          </cell>
          <cell r="R822">
            <v>3</v>
          </cell>
          <cell r="S822">
            <v>1684615</v>
          </cell>
          <cell r="T822">
            <v>0.39999999999999858</v>
          </cell>
          <cell r="U822">
            <v>224615</v>
          </cell>
          <cell r="V822">
            <v>561538.45132743358</v>
          </cell>
          <cell r="W822">
            <v>0</v>
          </cell>
          <cell r="X822">
            <v>0</v>
          </cell>
          <cell r="Y822">
            <v>14375384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14500000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0</v>
          </cell>
          <cell r="AQ822">
            <v>14375384</v>
          </cell>
          <cell r="AR822">
            <v>0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14375384</v>
          </cell>
          <cell r="AZ822">
            <v>1533000</v>
          </cell>
          <cell r="BA822">
            <v>44100</v>
          </cell>
          <cell r="BB822">
            <v>97119</v>
          </cell>
          <cell r="BC822">
            <v>0</v>
          </cell>
          <cell r="BD822">
            <v>0</v>
          </cell>
          <cell r="BK822">
            <v>12701165</v>
          </cell>
          <cell r="BN822">
            <v>0</v>
          </cell>
          <cell r="BO822">
            <v>14475384</v>
          </cell>
          <cell r="BP822">
            <v>1942384</v>
          </cell>
          <cell r="BQ822" t="str">
            <v>050118169937</v>
          </cell>
          <cell r="BR822" t="str">
            <v>Active</v>
          </cell>
          <cell r="BS822" t="str">
            <v>Male</v>
          </cell>
          <cell r="BT822" t="str">
            <v/>
          </cell>
          <cell r="BU822">
            <v>0</v>
          </cell>
          <cell r="BV822">
            <v>0</v>
          </cell>
          <cell r="BW822">
            <v>100000</v>
          </cell>
        </row>
        <row r="823">
          <cell r="C823" t="str">
            <v>C15519</v>
          </cell>
          <cell r="D823" t="str">
            <v>Nguyễn Châu Thịnh</v>
          </cell>
          <cell r="E823">
            <v>45222</v>
          </cell>
          <cell r="F823" t="str">
            <v>P0 - Design</v>
          </cell>
          <cell r="G823" t="str">
            <v>SK2</v>
          </cell>
          <cell r="H823" t="str">
            <v>Design staff</v>
          </cell>
          <cell r="I823" t="str">
            <v/>
          </cell>
          <cell r="J823" t="str">
            <v/>
          </cell>
          <cell r="K823">
            <v>7500000</v>
          </cell>
          <cell r="L823">
            <v>2500000</v>
          </cell>
          <cell r="M823">
            <v>0</v>
          </cell>
          <cell r="N823">
            <v>0</v>
          </cell>
          <cell r="O823">
            <v>10000000</v>
          </cell>
          <cell r="P823">
            <v>22</v>
          </cell>
          <cell r="Q823">
            <v>8461538</v>
          </cell>
          <cell r="R823">
            <v>3</v>
          </cell>
          <cell r="S823">
            <v>1153846</v>
          </cell>
          <cell r="T823">
            <v>1</v>
          </cell>
          <cell r="U823">
            <v>384615</v>
          </cell>
          <cell r="V823">
            <v>384615.36363636365</v>
          </cell>
          <cell r="W823">
            <v>0</v>
          </cell>
          <cell r="X823">
            <v>0</v>
          </cell>
          <cell r="Y823">
            <v>9615384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9833333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9615384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9615384</v>
          </cell>
          <cell r="AZ823">
            <v>1050000</v>
          </cell>
          <cell r="BA823">
            <v>44100</v>
          </cell>
          <cell r="BB823">
            <v>0</v>
          </cell>
          <cell r="BC823">
            <v>0</v>
          </cell>
          <cell r="BD823">
            <v>0</v>
          </cell>
          <cell r="BK823">
            <v>8521284</v>
          </cell>
          <cell r="BN823">
            <v>0</v>
          </cell>
          <cell r="BO823">
            <v>9715384</v>
          </cell>
          <cell r="BP823">
            <v>-2334616</v>
          </cell>
          <cell r="BQ823" t="str">
            <v>050148899344</v>
          </cell>
          <cell r="BR823" t="str">
            <v>Active</v>
          </cell>
          <cell r="BS823" t="str">
            <v>Male</v>
          </cell>
          <cell r="BT823" t="str">
            <v/>
          </cell>
          <cell r="BU823">
            <v>0</v>
          </cell>
          <cell r="BV823">
            <v>0</v>
          </cell>
          <cell r="BW823">
            <v>100000</v>
          </cell>
        </row>
        <row r="824">
          <cell r="C824" t="str">
            <v>C6347</v>
          </cell>
          <cell r="D824" t="str">
            <v>Đỗ Thị Thanh Tú</v>
          </cell>
          <cell r="E824">
            <v>42171</v>
          </cell>
          <cell r="F824" t="str">
            <v>P0 - Design</v>
          </cell>
          <cell r="G824" t="str">
            <v>SK2</v>
          </cell>
          <cell r="H824" t="str">
            <v>Design manager</v>
          </cell>
          <cell r="I824" t="str">
            <v/>
          </cell>
          <cell r="J824" t="str">
            <v/>
          </cell>
          <cell r="K824">
            <v>20000000</v>
          </cell>
          <cell r="L824">
            <v>9200000</v>
          </cell>
          <cell r="M824">
            <v>0</v>
          </cell>
          <cell r="N824">
            <v>0</v>
          </cell>
          <cell r="O824">
            <v>29200000</v>
          </cell>
          <cell r="P824">
            <v>22.9</v>
          </cell>
          <cell r="Q824">
            <v>25718462</v>
          </cell>
          <cell r="R824">
            <v>2</v>
          </cell>
          <cell r="S824">
            <v>2246154</v>
          </cell>
          <cell r="T824">
            <v>1.1000000000000014</v>
          </cell>
          <cell r="U824">
            <v>1235385</v>
          </cell>
          <cell r="V824">
            <v>1123076.9432314411</v>
          </cell>
          <cell r="W824">
            <v>0</v>
          </cell>
          <cell r="X824">
            <v>0</v>
          </cell>
          <cell r="Y824">
            <v>27964616</v>
          </cell>
          <cell r="Z824">
            <v>622500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27866667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210576.9268558952</v>
          </cell>
          <cell r="AQ824">
            <v>28797692.926855896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28797692.926855896</v>
          </cell>
          <cell r="AZ824">
            <v>3066000</v>
          </cell>
          <cell r="BA824">
            <v>44100</v>
          </cell>
          <cell r="BB824">
            <v>50460</v>
          </cell>
          <cell r="BC824">
            <v>0</v>
          </cell>
          <cell r="BD824">
            <v>0</v>
          </cell>
          <cell r="BK824">
            <v>25637133</v>
          </cell>
          <cell r="BN824">
            <v>3</v>
          </cell>
          <cell r="BO824">
            <v>28275192.926855896</v>
          </cell>
          <cell r="BP824">
            <v>1009192.9268558957</v>
          </cell>
          <cell r="BQ824" t="str">
            <v>050053264864</v>
          </cell>
          <cell r="BR824" t="str">
            <v>Active</v>
          </cell>
          <cell r="BS824" t="str">
            <v>Female</v>
          </cell>
          <cell r="BT824" t="str">
            <v/>
          </cell>
          <cell r="BU824">
            <v>0</v>
          </cell>
          <cell r="BV824">
            <v>0</v>
          </cell>
          <cell r="BW824">
            <v>100000</v>
          </cell>
        </row>
        <row r="825">
          <cell r="C825" t="str">
            <v>C0827</v>
          </cell>
          <cell r="D825" t="str">
            <v>Hoàng Thị Sen</v>
          </cell>
          <cell r="E825">
            <v>39707</v>
          </cell>
          <cell r="F825" t="str">
            <v>P0 - Development</v>
          </cell>
          <cell r="G825" t="str">
            <v>SK2</v>
          </cell>
          <cell r="H825" t="str">
            <v xml:space="preserve">Development technician  </v>
          </cell>
          <cell r="I825" t="str">
            <v/>
          </cell>
          <cell r="J825" t="str">
            <v/>
          </cell>
          <cell r="K825">
            <v>5931000</v>
          </cell>
          <cell r="L825">
            <v>3000000</v>
          </cell>
          <cell r="M825">
            <v>0</v>
          </cell>
          <cell r="N825">
            <v>400000</v>
          </cell>
          <cell r="O825">
            <v>9331000</v>
          </cell>
          <cell r="P825">
            <v>24</v>
          </cell>
          <cell r="Q825">
            <v>8613231</v>
          </cell>
          <cell r="R825">
            <v>2</v>
          </cell>
          <cell r="S825">
            <v>717769</v>
          </cell>
          <cell r="T825">
            <v>0</v>
          </cell>
          <cell r="U825">
            <v>0</v>
          </cell>
          <cell r="V825">
            <v>358884.625</v>
          </cell>
          <cell r="W825">
            <v>0</v>
          </cell>
          <cell r="X825">
            <v>0</v>
          </cell>
          <cell r="Y825">
            <v>9331000</v>
          </cell>
          <cell r="Z825">
            <v>0</v>
          </cell>
          <cell r="AA825">
            <v>0</v>
          </cell>
          <cell r="AB825">
            <v>200000</v>
          </cell>
          <cell r="AC825">
            <v>0</v>
          </cell>
          <cell r="AD825">
            <v>200000</v>
          </cell>
          <cell r="AE825">
            <v>500000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9197667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67290.8671875</v>
          </cell>
          <cell r="AQ825">
            <v>10098290.8671875</v>
          </cell>
          <cell r="AR825">
            <v>36</v>
          </cell>
          <cell r="AS825">
            <v>0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2422471</v>
          </cell>
          <cell r="AY825">
            <v>12520761.8671875</v>
          </cell>
          <cell r="AZ825">
            <v>979755</v>
          </cell>
          <cell r="BA825">
            <v>44100</v>
          </cell>
          <cell r="BB825">
            <v>0</v>
          </cell>
          <cell r="BC825">
            <v>0</v>
          </cell>
          <cell r="BD825">
            <v>0</v>
          </cell>
          <cell r="BK825">
            <v>11496907</v>
          </cell>
          <cell r="BN825">
            <v>0</v>
          </cell>
          <cell r="BO825">
            <v>11813271.6796875</v>
          </cell>
          <cell r="BP825">
            <v>-166483.3203125</v>
          </cell>
          <cell r="BQ825" t="str">
            <v>050040932371</v>
          </cell>
          <cell r="BR825" t="str">
            <v>Active</v>
          </cell>
          <cell r="BS825" t="str">
            <v>Female</v>
          </cell>
          <cell r="BT825" t="str">
            <v/>
          </cell>
          <cell r="BU825">
            <v>0</v>
          </cell>
          <cell r="BV825">
            <v>0</v>
          </cell>
          <cell r="BW825">
            <v>100000</v>
          </cell>
        </row>
        <row r="826">
          <cell r="C826" t="str">
            <v>C12585</v>
          </cell>
          <cell r="D826" t="str">
            <v>Điểu thị Thu</v>
          </cell>
          <cell r="E826">
            <v>44030</v>
          </cell>
          <cell r="F826" t="str">
            <v>P0 - Development</v>
          </cell>
          <cell r="G826" t="str">
            <v>SK2</v>
          </cell>
          <cell r="H826" t="str">
            <v>Development worker</v>
          </cell>
          <cell r="I826" t="str">
            <v/>
          </cell>
          <cell r="J826" t="str">
            <v/>
          </cell>
          <cell r="K826">
            <v>5931000</v>
          </cell>
          <cell r="L826">
            <v>1400000</v>
          </cell>
          <cell r="M826">
            <v>0</v>
          </cell>
          <cell r="N826">
            <v>0</v>
          </cell>
          <cell r="O826">
            <v>7331000</v>
          </cell>
          <cell r="P826">
            <v>24</v>
          </cell>
          <cell r="Q826">
            <v>6767077</v>
          </cell>
          <cell r="R826">
            <v>2</v>
          </cell>
          <cell r="S826">
            <v>563923</v>
          </cell>
          <cell r="T826">
            <v>0</v>
          </cell>
          <cell r="U826">
            <v>0</v>
          </cell>
          <cell r="V826">
            <v>281961.54166666669</v>
          </cell>
          <cell r="W826">
            <v>0</v>
          </cell>
          <cell r="X826">
            <v>0</v>
          </cell>
          <cell r="Y826">
            <v>7331000</v>
          </cell>
          <cell r="Z826">
            <v>0</v>
          </cell>
          <cell r="AA826">
            <v>0</v>
          </cell>
          <cell r="AB826">
            <v>200000</v>
          </cell>
          <cell r="AC826">
            <v>0</v>
          </cell>
          <cell r="AD826">
            <v>200000</v>
          </cell>
          <cell r="AE826">
            <v>500000</v>
          </cell>
          <cell r="AF826">
            <v>0</v>
          </cell>
          <cell r="AG826">
            <v>400000</v>
          </cell>
          <cell r="AH826">
            <v>0</v>
          </cell>
          <cell r="AI826">
            <v>0</v>
          </cell>
          <cell r="AJ826">
            <v>0</v>
          </cell>
          <cell r="AK826">
            <v>7331000</v>
          </cell>
          <cell r="AL826">
            <v>100000</v>
          </cell>
          <cell r="AM826">
            <v>0</v>
          </cell>
          <cell r="AN826">
            <v>0</v>
          </cell>
          <cell r="AO826">
            <v>0</v>
          </cell>
          <cell r="AP826">
            <v>52867.7890625</v>
          </cell>
          <cell r="AQ826">
            <v>8583867.7890625</v>
          </cell>
          <cell r="AR826">
            <v>36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1903240</v>
          </cell>
          <cell r="AY826">
            <v>10487107.7890625</v>
          </cell>
          <cell r="AZ826">
            <v>769755</v>
          </cell>
          <cell r="BA826">
            <v>44100</v>
          </cell>
          <cell r="BB826">
            <v>0</v>
          </cell>
          <cell r="BC826">
            <v>0</v>
          </cell>
          <cell r="BD826">
            <v>0</v>
          </cell>
          <cell r="BK826">
            <v>9673253</v>
          </cell>
          <cell r="BN826">
            <v>0</v>
          </cell>
          <cell r="BO826">
            <v>9952694.7265625</v>
          </cell>
          <cell r="BP826">
            <v>-1817060.2734375</v>
          </cell>
          <cell r="BQ826" t="str">
            <v>050091458321</v>
          </cell>
          <cell r="BR826" t="str">
            <v>Active</v>
          </cell>
          <cell r="BS826" t="str">
            <v>Female</v>
          </cell>
          <cell r="BT826" t="str">
            <v/>
          </cell>
          <cell r="BU826">
            <v>0</v>
          </cell>
          <cell r="BV826">
            <v>0</v>
          </cell>
          <cell r="BW826">
            <v>100000</v>
          </cell>
        </row>
        <row r="827">
          <cell r="C827" t="str">
            <v>C13146</v>
          </cell>
          <cell r="D827" t="str">
            <v>Phạm Ngọc Khang</v>
          </cell>
          <cell r="E827">
            <v>44175</v>
          </cell>
          <cell r="F827" t="str">
            <v>P0 - Development</v>
          </cell>
          <cell r="G827" t="str">
            <v>SK2</v>
          </cell>
          <cell r="H827" t="str">
            <v xml:space="preserve">Development technician  </v>
          </cell>
          <cell r="I827" t="str">
            <v/>
          </cell>
          <cell r="J827" t="str">
            <v/>
          </cell>
          <cell r="K827">
            <v>5931000</v>
          </cell>
          <cell r="L827">
            <v>1000000</v>
          </cell>
          <cell r="M827">
            <v>0</v>
          </cell>
          <cell r="N827">
            <v>600000</v>
          </cell>
          <cell r="O827">
            <v>7531000</v>
          </cell>
          <cell r="P827">
            <v>24</v>
          </cell>
          <cell r="Q827">
            <v>6951692</v>
          </cell>
          <cell r="R827">
            <v>2</v>
          </cell>
          <cell r="S827">
            <v>579308</v>
          </cell>
          <cell r="T827">
            <v>0</v>
          </cell>
          <cell r="U827">
            <v>0</v>
          </cell>
          <cell r="V827">
            <v>289653.83333333331</v>
          </cell>
          <cell r="W827">
            <v>0</v>
          </cell>
          <cell r="X827">
            <v>0</v>
          </cell>
          <cell r="Y827">
            <v>7531000</v>
          </cell>
          <cell r="Z827">
            <v>0</v>
          </cell>
          <cell r="AA827">
            <v>0</v>
          </cell>
          <cell r="AB827">
            <v>200000</v>
          </cell>
          <cell r="AC827">
            <v>0</v>
          </cell>
          <cell r="AD827">
            <v>200000</v>
          </cell>
          <cell r="AE827">
            <v>500000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7331000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8231000</v>
          </cell>
          <cell r="AR827">
            <v>36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1955163</v>
          </cell>
          <cell r="AY827">
            <v>10186163</v>
          </cell>
          <cell r="AZ827">
            <v>790755</v>
          </cell>
          <cell r="BA827">
            <v>44100</v>
          </cell>
          <cell r="BB827">
            <v>0</v>
          </cell>
          <cell r="BC827">
            <v>0</v>
          </cell>
          <cell r="BD827">
            <v>0</v>
          </cell>
          <cell r="BK827">
            <v>9351308</v>
          </cell>
          <cell r="BN827">
            <v>0</v>
          </cell>
          <cell r="BO827">
            <v>9634442.25</v>
          </cell>
          <cell r="BP827">
            <v>-2156312.75</v>
          </cell>
          <cell r="BQ827" t="str">
            <v>050080012141</v>
          </cell>
          <cell r="BR827" t="str">
            <v>Active</v>
          </cell>
          <cell r="BS827" t="str">
            <v>Male</v>
          </cell>
          <cell r="BT827" t="str">
            <v/>
          </cell>
          <cell r="BU827">
            <v>0</v>
          </cell>
          <cell r="BV827">
            <v>0</v>
          </cell>
          <cell r="BW827">
            <v>100000</v>
          </cell>
        </row>
        <row r="828">
          <cell r="C828" t="str">
            <v>C14140</v>
          </cell>
          <cell r="D828" t="str">
            <v>Hà Thị Thu Hà</v>
          </cell>
          <cell r="E828">
            <v>44329</v>
          </cell>
          <cell r="F828" t="str">
            <v>P0 - Development</v>
          </cell>
          <cell r="G828" t="str">
            <v>SK2</v>
          </cell>
          <cell r="H828" t="str">
            <v xml:space="preserve">Development technician  </v>
          </cell>
          <cell r="I828" t="str">
            <v/>
          </cell>
          <cell r="J828" t="str">
            <v/>
          </cell>
          <cell r="K828">
            <v>5620000</v>
          </cell>
          <cell r="L828">
            <v>2500000</v>
          </cell>
          <cell r="M828">
            <v>0</v>
          </cell>
          <cell r="N828">
            <v>1000000</v>
          </cell>
          <cell r="O828">
            <v>9120000</v>
          </cell>
          <cell r="P828">
            <v>24</v>
          </cell>
          <cell r="Q828">
            <v>8418462</v>
          </cell>
          <cell r="R828">
            <v>2</v>
          </cell>
          <cell r="S828">
            <v>701538</v>
          </cell>
          <cell r="T828">
            <v>0</v>
          </cell>
          <cell r="U828">
            <v>0</v>
          </cell>
          <cell r="V828">
            <v>350769.25</v>
          </cell>
          <cell r="W828">
            <v>0</v>
          </cell>
          <cell r="X828">
            <v>0</v>
          </cell>
          <cell r="Y828">
            <v>9120000</v>
          </cell>
          <cell r="Z828">
            <v>0</v>
          </cell>
          <cell r="AA828">
            <v>0</v>
          </cell>
          <cell r="AB828">
            <v>200000</v>
          </cell>
          <cell r="AC828">
            <v>0</v>
          </cell>
          <cell r="AD828">
            <v>200000</v>
          </cell>
          <cell r="AE828">
            <v>500000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8953333</v>
          </cell>
          <cell r="AL828">
            <v>100000</v>
          </cell>
          <cell r="AM828">
            <v>0</v>
          </cell>
          <cell r="AN828">
            <v>0</v>
          </cell>
          <cell r="AO828">
            <v>0</v>
          </cell>
          <cell r="AP828">
            <v>65769.234375</v>
          </cell>
          <cell r="AQ828">
            <v>9985769.234375</v>
          </cell>
          <cell r="AR828">
            <v>25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1644231</v>
          </cell>
          <cell r="AY828">
            <v>11630000.234375</v>
          </cell>
          <cell r="AZ828">
            <v>957600</v>
          </cell>
          <cell r="BA828">
            <v>44100</v>
          </cell>
          <cell r="BB828">
            <v>0</v>
          </cell>
          <cell r="BC828">
            <v>0</v>
          </cell>
          <cell r="BD828">
            <v>0</v>
          </cell>
          <cell r="BK828">
            <v>10628300</v>
          </cell>
          <cell r="BN828">
            <v>1</v>
          </cell>
          <cell r="BO828">
            <v>11181923.140625</v>
          </cell>
          <cell r="BP828">
            <v>-5175676.859375</v>
          </cell>
          <cell r="BQ828" t="str">
            <v>050091892844</v>
          </cell>
          <cell r="BR828" t="str">
            <v>Active</v>
          </cell>
          <cell r="BS828" t="str">
            <v>Female</v>
          </cell>
          <cell r="BT828" t="str">
            <v/>
          </cell>
          <cell r="BU828">
            <v>0</v>
          </cell>
          <cell r="BV828">
            <v>0</v>
          </cell>
          <cell r="BW828">
            <v>100000</v>
          </cell>
        </row>
        <row r="829">
          <cell r="C829" t="str">
            <v>C15988</v>
          </cell>
          <cell r="D829" t="str">
            <v>Võ Niên Thảo</v>
          </cell>
          <cell r="E829">
            <v>45457</v>
          </cell>
          <cell r="F829" t="str">
            <v>P0 - Development</v>
          </cell>
          <cell r="G829" t="str">
            <v>SK2</v>
          </cell>
          <cell r="H829" t="str">
            <v>Development worker</v>
          </cell>
          <cell r="I829" t="str">
            <v/>
          </cell>
          <cell r="J829" t="str">
            <v/>
          </cell>
          <cell r="K829">
            <v>5274000</v>
          </cell>
          <cell r="L829">
            <v>200000</v>
          </cell>
          <cell r="M829">
            <v>265000</v>
          </cell>
          <cell r="N829">
            <v>0</v>
          </cell>
          <cell r="O829">
            <v>5739000</v>
          </cell>
          <cell r="P829">
            <v>24</v>
          </cell>
          <cell r="Q829">
            <v>5297538</v>
          </cell>
          <cell r="R829">
            <v>2</v>
          </cell>
          <cell r="S829">
            <v>441462</v>
          </cell>
          <cell r="T829">
            <v>0</v>
          </cell>
          <cell r="U829">
            <v>0</v>
          </cell>
          <cell r="V829">
            <v>220730.75</v>
          </cell>
          <cell r="W829">
            <v>0</v>
          </cell>
          <cell r="X829">
            <v>0</v>
          </cell>
          <cell r="Y829">
            <v>5739000</v>
          </cell>
          <cell r="Z829">
            <v>0</v>
          </cell>
          <cell r="AA829">
            <v>0</v>
          </cell>
          <cell r="AB829">
            <v>200000</v>
          </cell>
          <cell r="AC829">
            <v>0</v>
          </cell>
          <cell r="AD829">
            <v>200000</v>
          </cell>
          <cell r="AE829">
            <v>500000</v>
          </cell>
          <cell r="AF829">
            <v>0</v>
          </cell>
          <cell r="AG829">
            <v>400000</v>
          </cell>
          <cell r="AH829">
            <v>0</v>
          </cell>
          <cell r="AI829">
            <v>0</v>
          </cell>
          <cell r="AJ829">
            <v>0</v>
          </cell>
          <cell r="AK829">
            <v>5695000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6839000</v>
          </cell>
          <cell r="AR829">
            <v>31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1282997</v>
          </cell>
          <cell r="AY829">
            <v>8121997</v>
          </cell>
          <cell r="AZ829">
            <v>602595</v>
          </cell>
          <cell r="BA829">
            <v>44100</v>
          </cell>
          <cell r="BB829">
            <v>0</v>
          </cell>
          <cell r="BC829">
            <v>0</v>
          </cell>
          <cell r="BD829">
            <v>0</v>
          </cell>
          <cell r="BK829">
            <v>7475302</v>
          </cell>
          <cell r="BN829">
            <v>0</v>
          </cell>
          <cell r="BO829">
            <v>7794331.65625</v>
          </cell>
          <cell r="BP829">
            <v>-3808263.34375</v>
          </cell>
          <cell r="BQ829" t="str">
            <v>050153927305</v>
          </cell>
          <cell r="BR829" t="str">
            <v>Active</v>
          </cell>
          <cell r="BS829" t="str">
            <v>Male</v>
          </cell>
          <cell r="BT829" t="str">
            <v/>
          </cell>
          <cell r="BU829">
            <v>0</v>
          </cell>
          <cell r="BV829">
            <v>0</v>
          </cell>
          <cell r="BW829">
            <v>100000</v>
          </cell>
        </row>
        <row r="830">
          <cell r="C830" t="str">
            <v>C16401</v>
          </cell>
          <cell r="D830" t="str">
            <v>Bùi Duy Tiên</v>
          </cell>
          <cell r="E830">
            <v>45692</v>
          </cell>
          <cell r="F830" t="str">
            <v>P0 - Development</v>
          </cell>
          <cell r="G830" t="str">
            <v>SK2</v>
          </cell>
          <cell r="H830" t="str">
            <v xml:space="preserve">Development technician  </v>
          </cell>
          <cell r="I830" t="str">
            <v/>
          </cell>
          <cell r="J830" t="str">
            <v/>
          </cell>
          <cell r="K830">
            <v>5023000</v>
          </cell>
          <cell r="L830">
            <v>1000000</v>
          </cell>
          <cell r="M830">
            <v>0</v>
          </cell>
          <cell r="N830">
            <v>500000</v>
          </cell>
          <cell r="O830">
            <v>6523000</v>
          </cell>
          <cell r="P830">
            <v>24</v>
          </cell>
          <cell r="Q830">
            <v>6021231</v>
          </cell>
          <cell r="R830">
            <v>2</v>
          </cell>
          <cell r="S830">
            <v>501769</v>
          </cell>
          <cell r="T830">
            <v>0</v>
          </cell>
          <cell r="U830">
            <v>0</v>
          </cell>
          <cell r="V830">
            <v>250884.625</v>
          </cell>
          <cell r="W830">
            <v>0</v>
          </cell>
          <cell r="X830">
            <v>0</v>
          </cell>
          <cell r="Y830">
            <v>6523000</v>
          </cell>
          <cell r="Z830">
            <v>0</v>
          </cell>
          <cell r="AA830">
            <v>0</v>
          </cell>
          <cell r="AB830">
            <v>200000</v>
          </cell>
          <cell r="AC830">
            <v>0</v>
          </cell>
          <cell r="AD830">
            <v>200000</v>
          </cell>
          <cell r="AE830">
            <v>500000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6413333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7223000</v>
          </cell>
          <cell r="AR830">
            <v>36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1693471</v>
          </cell>
          <cell r="AY830">
            <v>8916471</v>
          </cell>
          <cell r="AZ830">
            <v>684915</v>
          </cell>
          <cell r="BA830">
            <v>44100</v>
          </cell>
          <cell r="BB830">
            <v>0</v>
          </cell>
          <cell r="BC830">
            <v>0</v>
          </cell>
          <cell r="BD830">
            <v>0</v>
          </cell>
          <cell r="BK830">
            <v>8187456</v>
          </cell>
          <cell r="BN830">
            <v>0</v>
          </cell>
          <cell r="BO830">
            <v>8451980.8125</v>
          </cell>
          <cell r="BP830">
            <v>-3232934.1875</v>
          </cell>
          <cell r="BQ830" t="str">
            <v>060235498157</v>
          </cell>
          <cell r="BR830" t="str">
            <v>Active</v>
          </cell>
          <cell r="BS830" t="str">
            <v>Male</v>
          </cell>
          <cell r="BT830" t="str">
            <v/>
          </cell>
          <cell r="BU830">
            <v>0</v>
          </cell>
          <cell r="BV830">
            <v>0</v>
          </cell>
          <cell r="BW830">
            <v>100000</v>
          </cell>
        </row>
        <row r="831">
          <cell r="C831" t="str">
            <v>C4542</v>
          </cell>
          <cell r="D831" t="str">
            <v>Nguyễn Văn Hiếu</v>
          </cell>
          <cell r="E831">
            <v>40945</v>
          </cell>
          <cell r="F831" t="str">
            <v>P0 - Development</v>
          </cell>
          <cell r="G831" t="str">
            <v>SK2</v>
          </cell>
          <cell r="H831" t="str">
            <v xml:space="preserve">Development technician  </v>
          </cell>
          <cell r="I831" t="str">
            <v/>
          </cell>
          <cell r="J831" t="str">
            <v/>
          </cell>
          <cell r="K831">
            <v>5931000</v>
          </cell>
          <cell r="L831">
            <v>3000000</v>
          </cell>
          <cell r="M831">
            <v>0</v>
          </cell>
          <cell r="N831">
            <v>0</v>
          </cell>
          <cell r="O831">
            <v>8931000</v>
          </cell>
          <cell r="P831">
            <v>22.7</v>
          </cell>
          <cell r="Q831">
            <v>7797450</v>
          </cell>
          <cell r="R831">
            <v>3</v>
          </cell>
          <cell r="S831">
            <v>1030500</v>
          </cell>
          <cell r="T831">
            <v>0.30000000000000071</v>
          </cell>
          <cell r="U831">
            <v>103050</v>
          </cell>
          <cell r="V831">
            <v>343500</v>
          </cell>
          <cell r="W831">
            <v>0</v>
          </cell>
          <cell r="X831">
            <v>0</v>
          </cell>
          <cell r="Y831">
            <v>8827950</v>
          </cell>
          <cell r="Z831">
            <v>0</v>
          </cell>
          <cell r="AA831">
            <v>0</v>
          </cell>
          <cell r="AB831">
            <v>200000</v>
          </cell>
          <cell r="AC831">
            <v>0</v>
          </cell>
          <cell r="AD831">
            <v>200000</v>
          </cell>
          <cell r="AE831">
            <v>500000</v>
          </cell>
          <cell r="AF831">
            <v>0</v>
          </cell>
          <cell r="AG831">
            <v>400000</v>
          </cell>
          <cell r="AH831">
            <v>0</v>
          </cell>
          <cell r="AI831">
            <v>0</v>
          </cell>
          <cell r="AJ831">
            <v>0</v>
          </cell>
          <cell r="AK831">
            <v>8931000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9927950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9927950</v>
          </cell>
          <cell r="AZ831">
            <v>937755</v>
          </cell>
          <cell r="BA831">
            <v>44100</v>
          </cell>
          <cell r="BB831">
            <v>0</v>
          </cell>
          <cell r="BC831">
            <v>0</v>
          </cell>
          <cell r="BD831">
            <v>0</v>
          </cell>
          <cell r="BK831">
            <v>8946095</v>
          </cell>
          <cell r="BN831">
            <v>2</v>
          </cell>
          <cell r="BO831">
            <v>10027950</v>
          </cell>
          <cell r="BP831">
            <v>-10709805</v>
          </cell>
          <cell r="BQ831" t="str">
            <v>050040824674</v>
          </cell>
          <cell r="BR831" t="str">
            <v>Active</v>
          </cell>
          <cell r="BS831" t="str">
            <v>Male</v>
          </cell>
          <cell r="BT831" t="str">
            <v/>
          </cell>
          <cell r="BU831">
            <v>0</v>
          </cell>
          <cell r="BV831">
            <v>0</v>
          </cell>
          <cell r="BW831">
            <v>100000</v>
          </cell>
        </row>
        <row r="832">
          <cell r="C832" t="str">
            <v>C5000</v>
          </cell>
          <cell r="D832" t="str">
            <v>Lê Thị Lan</v>
          </cell>
          <cell r="E832">
            <v>40994</v>
          </cell>
          <cell r="F832" t="str">
            <v>P0 - Development</v>
          </cell>
          <cell r="G832" t="str">
            <v>SK2</v>
          </cell>
          <cell r="H832" t="str">
            <v>Development worker</v>
          </cell>
          <cell r="I832" t="str">
            <v/>
          </cell>
          <cell r="J832" t="str">
            <v/>
          </cell>
          <cell r="K832">
            <v>5931000</v>
          </cell>
          <cell r="L832">
            <v>1400000</v>
          </cell>
          <cell r="M832">
            <v>0</v>
          </cell>
          <cell r="N832">
            <v>0</v>
          </cell>
          <cell r="O832">
            <v>7331000</v>
          </cell>
          <cell r="P832">
            <v>24</v>
          </cell>
          <cell r="Q832">
            <v>6767077</v>
          </cell>
          <cell r="R832">
            <v>2</v>
          </cell>
          <cell r="S832">
            <v>563923</v>
          </cell>
          <cell r="T832">
            <v>0</v>
          </cell>
          <cell r="U832">
            <v>0</v>
          </cell>
          <cell r="V832">
            <v>281961.54166666669</v>
          </cell>
          <cell r="W832">
            <v>0</v>
          </cell>
          <cell r="X832">
            <v>0</v>
          </cell>
          <cell r="Y832">
            <v>7331000</v>
          </cell>
          <cell r="Z832">
            <v>0</v>
          </cell>
          <cell r="AA832">
            <v>0</v>
          </cell>
          <cell r="AB832">
            <v>200000</v>
          </cell>
          <cell r="AC832">
            <v>0</v>
          </cell>
          <cell r="AD832">
            <v>200000</v>
          </cell>
          <cell r="AE832">
            <v>500000</v>
          </cell>
          <cell r="AF832">
            <v>0</v>
          </cell>
          <cell r="AG832">
            <v>400000</v>
          </cell>
          <cell r="AH832">
            <v>0</v>
          </cell>
          <cell r="AI832">
            <v>0</v>
          </cell>
          <cell r="AJ832">
            <v>0</v>
          </cell>
          <cell r="AK832">
            <v>7331000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52867.7890625</v>
          </cell>
          <cell r="AQ832">
            <v>8483867.7890625</v>
          </cell>
          <cell r="AR832">
            <v>36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1903240</v>
          </cell>
          <cell r="AY832">
            <v>10387107.7890625</v>
          </cell>
          <cell r="AZ832">
            <v>769755</v>
          </cell>
          <cell r="BA832">
            <v>44100</v>
          </cell>
          <cell r="BB832">
            <v>0</v>
          </cell>
          <cell r="BC832">
            <v>0</v>
          </cell>
          <cell r="BD832">
            <v>0</v>
          </cell>
          <cell r="BK832">
            <v>9573253</v>
          </cell>
          <cell r="BN832">
            <v>0</v>
          </cell>
          <cell r="BO832">
            <v>9852694.7265625</v>
          </cell>
          <cell r="BP832">
            <v>-1917060.2734375</v>
          </cell>
          <cell r="BQ832" t="str">
            <v>050040851701</v>
          </cell>
          <cell r="BR832" t="str">
            <v>Active</v>
          </cell>
          <cell r="BS832" t="str">
            <v>Female</v>
          </cell>
          <cell r="BT832" t="str">
            <v/>
          </cell>
          <cell r="BU832">
            <v>0</v>
          </cell>
          <cell r="BV832">
            <v>0</v>
          </cell>
          <cell r="BW832">
            <v>100000</v>
          </cell>
        </row>
        <row r="833">
          <cell r="C833" t="str">
            <v>C6059</v>
          </cell>
          <cell r="D833" t="str">
            <v>Đào Thị Trâm</v>
          </cell>
          <cell r="E833">
            <v>41617</v>
          </cell>
          <cell r="F833" t="str">
            <v>P0 - Development</v>
          </cell>
          <cell r="G833" t="str">
            <v>SK2</v>
          </cell>
          <cell r="H833" t="str">
            <v xml:space="preserve">Development technician  </v>
          </cell>
          <cell r="I833" t="str">
            <v/>
          </cell>
          <cell r="J833" t="str">
            <v/>
          </cell>
          <cell r="K833">
            <v>5931000</v>
          </cell>
          <cell r="L833">
            <v>3000000</v>
          </cell>
          <cell r="M833">
            <v>0</v>
          </cell>
          <cell r="N833">
            <v>400000</v>
          </cell>
          <cell r="O833">
            <v>9331000</v>
          </cell>
          <cell r="P833">
            <v>24</v>
          </cell>
          <cell r="Q833">
            <v>8613231</v>
          </cell>
          <cell r="R833">
            <v>2</v>
          </cell>
          <cell r="S833">
            <v>717769</v>
          </cell>
          <cell r="T833">
            <v>0</v>
          </cell>
          <cell r="U833">
            <v>0</v>
          </cell>
          <cell r="V833">
            <v>358884.625</v>
          </cell>
          <cell r="W833">
            <v>0</v>
          </cell>
          <cell r="X833">
            <v>0</v>
          </cell>
          <cell r="Y833">
            <v>9331000</v>
          </cell>
          <cell r="Z833">
            <v>0</v>
          </cell>
          <cell r="AA833">
            <v>0</v>
          </cell>
          <cell r="AB833">
            <v>200000</v>
          </cell>
          <cell r="AC833">
            <v>0</v>
          </cell>
          <cell r="AD833">
            <v>200000</v>
          </cell>
          <cell r="AE833">
            <v>500000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8781000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67290.8671875</v>
          </cell>
          <cell r="AQ833">
            <v>10098290.8671875</v>
          </cell>
          <cell r="AR833">
            <v>36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2422471</v>
          </cell>
          <cell r="AY833">
            <v>12520761.8671875</v>
          </cell>
          <cell r="AZ833">
            <v>979755</v>
          </cell>
          <cell r="BA833">
            <v>44100</v>
          </cell>
          <cell r="BB833">
            <v>0</v>
          </cell>
          <cell r="BC833">
            <v>0</v>
          </cell>
          <cell r="BD833">
            <v>0</v>
          </cell>
          <cell r="BK833">
            <v>11496907</v>
          </cell>
          <cell r="BN833">
            <v>2</v>
          </cell>
          <cell r="BO833">
            <v>11813271.6796875</v>
          </cell>
          <cell r="BP833">
            <v>-8966483.3203125</v>
          </cell>
          <cell r="BQ833" t="str">
            <v>050040931055</v>
          </cell>
          <cell r="BR833" t="str">
            <v>Active</v>
          </cell>
          <cell r="BS833" t="str">
            <v>Female</v>
          </cell>
          <cell r="BT833" t="str">
            <v/>
          </cell>
          <cell r="BU833">
            <v>0</v>
          </cell>
          <cell r="BV833">
            <v>0</v>
          </cell>
          <cell r="BW833">
            <v>100000</v>
          </cell>
        </row>
        <row r="834">
          <cell r="C834" t="str">
            <v>C6060</v>
          </cell>
          <cell r="D834" t="str">
            <v>Lê Thị Nhã Ca</v>
          </cell>
          <cell r="E834">
            <v>41618</v>
          </cell>
          <cell r="F834" t="str">
            <v>P0 - Development</v>
          </cell>
          <cell r="G834" t="str">
            <v>SK2</v>
          </cell>
          <cell r="H834" t="str">
            <v>Development worker</v>
          </cell>
          <cell r="I834" t="str">
            <v/>
          </cell>
          <cell r="J834" t="str">
            <v/>
          </cell>
          <cell r="K834">
            <v>5931000</v>
          </cell>
          <cell r="L834">
            <v>1400000</v>
          </cell>
          <cell r="M834">
            <v>0</v>
          </cell>
          <cell r="N834">
            <v>0</v>
          </cell>
          <cell r="O834">
            <v>7331000</v>
          </cell>
          <cell r="P834">
            <v>23.9</v>
          </cell>
          <cell r="Q834">
            <v>6738881</v>
          </cell>
          <cell r="R834">
            <v>2</v>
          </cell>
          <cell r="S834">
            <v>563923</v>
          </cell>
          <cell r="T834">
            <v>0.10000000000000142</v>
          </cell>
          <cell r="U834">
            <v>28196</v>
          </cell>
          <cell r="V834">
            <v>281961.5481171548</v>
          </cell>
          <cell r="W834">
            <v>0</v>
          </cell>
          <cell r="X834">
            <v>0</v>
          </cell>
          <cell r="Y834">
            <v>7302804</v>
          </cell>
          <cell r="Z834">
            <v>0</v>
          </cell>
          <cell r="AA834">
            <v>0</v>
          </cell>
          <cell r="AB834">
            <v>200000</v>
          </cell>
          <cell r="AC834">
            <v>0</v>
          </cell>
          <cell r="AD834">
            <v>200000</v>
          </cell>
          <cell r="AE834">
            <v>500000</v>
          </cell>
          <cell r="AF834">
            <v>0</v>
          </cell>
          <cell r="AG834">
            <v>400000</v>
          </cell>
          <cell r="AH834">
            <v>0</v>
          </cell>
          <cell r="AI834">
            <v>0</v>
          </cell>
          <cell r="AJ834">
            <v>0</v>
          </cell>
          <cell r="AK834">
            <v>7331000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52867.790271966529</v>
          </cell>
          <cell r="AQ834">
            <v>8455671.7902719658</v>
          </cell>
          <cell r="AR834">
            <v>36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1903240</v>
          </cell>
          <cell r="AY834">
            <v>10358911.790271966</v>
          </cell>
          <cell r="AZ834">
            <v>769755</v>
          </cell>
          <cell r="BA834">
            <v>44100</v>
          </cell>
          <cell r="BB834">
            <v>0</v>
          </cell>
          <cell r="BC834">
            <v>0</v>
          </cell>
          <cell r="BD834">
            <v>0</v>
          </cell>
          <cell r="BK834">
            <v>9545057</v>
          </cell>
          <cell r="BN834">
            <v>0</v>
          </cell>
          <cell r="BO834">
            <v>9824498.7567991614</v>
          </cell>
          <cell r="BP834">
            <v>-1945256.2432008386</v>
          </cell>
          <cell r="BQ834" t="str">
            <v>050040850391</v>
          </cell>
          <cell r="BR834" t="str">
            <v>Active</v>
          </cell>
          <cell r="BS834" t="str">
            <v>Female</v>
          </cell>
          <cell r="BT834" t="str">
            <v/>
          </cell>
          <cell r="BU834">
            <v>0</v>
          </cell>
          <cell r="BV834">
            <v>0</v>
          </cell>
          <cell r="BW834">
            <v>100000</v>
          </cell>
        </row>
        <row r="835">
          <cell r="C835" t="str">
            <v>C6407</v>
          </cell>
          <cell r="D835" t="str">
            <v>Điểu Dũng</v>
          </cell>
          <cell r="E835">
            <v>42543</v>
          </cell>
          <cell r="F835" t="str">
            <v>P0 - Development</v>
          </cell>
          <cell r="G835" t="str">
            <v>SK2</v>
          </cell>
          <cell r="H835" t="str">
            <v>Development manager</v>
          </cell>
          <cell r="I835" t="str">
            <v/>
          </cell>
          <cell r="J835" t="str">
            <v/>
          </cell>
          <cell r="K835">
            <v>14500000</v>
          </cell>
          <cell r="L835">
            <v>9800000</v>
          </cell>
          <cell r="M835">
            <v>0</v>
          </cell>
          <cell r="N835">
            <v>0</v>
          </cell>
          <cell r="O835">
            <v>24300000</v>
          </cell>
          <cell r="P835">
            <v>23.9</v>
          </cell>
          <cell r="Q835">
            <v>22337308</v>
          </cell>
          <cell r="R835">
            <v>2</v>
          </cell>
          <cell r="S835">
            <v>1869231</v>
          </cell>
          <cell r="T835">
            <v>0.10000000000000142</v>
          </cell>
          <cell r="U835">
            <v>93462</v>
          </cell>
          <cell r="V835">
            <v>934615.39748953981</v>
          </cell>
          <cell r="W835">
            <v>0</v>
          </cell>
          <cell r="X835">
            <v>0</v>
          </cell>
          <cell r="Y835">
            <v>24206539</v>
          </cell>
          <cell r="Z835">
            <v>498077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23300000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24704616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24704616</v>
          </cell>
          <cell r="AZ835">
            <v>2551500</v>
          </cell>
          <cell r="BA835">
            <v>44100</v>
          </cell>
          <cell r="BB835">
            <v>97752</v>
          </cell>
          <cell r="BC835">
            <v>0</v>
          </cell>
          <cell r="BD835">
            <v>0</v>
          </cell>
          <cell r="BK835">
            <v>22011264</v>
          </cell>
          <cell r="BN835">
            <v>2</v>
          </cell>
          <cell r="BO835">
            <v>24306539</v>
          </cell>
          <cell r="BP835">
            <v>1955039</v>
          </cell>
          <cell r="BQ835" t="str">
            <v>050043080234</v>
          </cell>
          <cell r="BR835" t="str">
            <v>Active</v>
          </cell>
          <cell r="BS835" t="str">
            <v>Male</v>
          </cell>
          <cell r="BT835" t="str">
            <v/>
          </cell>
          <cell r="BU835">
            <v>0</v>
          </cell>
          <cell r="BV835">
            <v>0</v>
          </cell>
          <cell r="BW835">
            <v>100000</v>
          </cell>
        </row>
        <row r="836">
          <cell r="C836" t="str">
            <v>C6701</v>
          </cell>
          <cell r="D836" t="str">
            <v>Nguyễn Thị Bảo Quyên</v>
          </cell>
          <cell r="E836">
            <v>42632</v>
          </cell>
          <cell r="F836" t="str">
            <v>P0 - Development</v>
          </cell>
          <cell r="G836" t="str">
            <v>SK2</v>
          </cell>
          <cell r="H836" t="str">
            <v>Development worker</v>
          </cell>
          <cell r="I836" t="str">
            <v/>
          </cell>
          <cell r="J836" t="str">
            <v/>
          </cell>
          <cell r="K836">
            <v>5931000</v>
          </cell>
          <cell r="L836">
            <v>500000</v>
          </cell>
          <cell r="M836">
            <v>0</v>
          </cell>
          <cell r="N836">
            <v>0</v>
          </cell>
          <cell r="O836">
            <v>6431000</v>
          </cell>
          <cell r="P836">
            <v>23</v>
          </cell>
          <cell r="Q836">
            <v>5688962</v>
          </cell>
          <cell r="R836">
            <v>3</v>
          </cell>
          <cell r="S836">
            <v>742038</v>
          </cell>
          <cell r="T836">
            <v>0</v>
          </cell>
          <cell r="U836">
            <v>0</v>
          </cell>
          <cell r="V836">
            <v>247346.17391304349</v>
          </cell>
          <cell r="W836">
            <v>0</v>
          </cell>
          <cell r="X836">
            <v>0</v>
          </cell>
          <cell r="Y836">
            <v>6431000</v>
          </cell>
          <cell r="Z836">
            <v>0</v>
          </cell>
          <cell r="AA836">
            <v>0</v>
          </cell>
          <cell r="AB836">
            <v>200000</v>
          </cell>
          <cell r="AC836">
            <v>0</v>
          </cell>
          <cell r="AD836">
            <v>200000</v>
          </cell>
          <cell r="AE836">
            <v>500000</v>
          </cell>
          <cell r="AF836">
            <v>0</v>
          </cell>
          <cell r="AG836">
            <v>400000</v>
          </cell>
          <cell r="AH836">
            <v>0</v>
          </cell>
          <cell r="AI836">
            <v>0</v>
          </cell>
          <cell r="AJ836">
            <v>0</v>
          </cell>
          <cell r="AK836">
            <v>6431000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46377.407608695656</v>
          </cell>
          <cell r="AQ836">
            <v>7577377.4076086953</v>
          </cell>
          <cell r="AR836">
            <v>36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1669587</v>
          </cell>
          <cell r="AY836">
            <v>9246964.4076086953</v>
          </cell>
          <cell r="AZ836">
            <v>675255</v>
          </cell>
          <cell r="BA836">
            <v>44100</v>
          </cell>
          <cell r="BB836">
            <v>0</v>
          </cell>
          <cell r="BC836">
            <v>0</v>
          </cell>
          <cell r="BD836">
            <v>0</v>
          </cell>
          <cell r="BK836">
            <v>8527609</v>
          </cell>
          <cell r="BN836">
            <v>0</v>
          </cell>
          <cell r="BO836">
            <v>8790435.1902173907</v>
          </cell>
          <cell r="BP836">
            <v>-2884819.8097826093</v>
          </cell>
          <cell r="BQ836" t="str">
            <v>050068233183</v>
          </cell>
          <cell r="BR836" t="str">
            <v>Active</v>
          </cell>
          <cell r="BS836" t="str">
            <v>Female</v>
          </cell>
          <cell r="BT836" t="str">
            <v/>
          </cell>
          <cell r="BU836">
            <v>0</v>
          </cell>
          <cell r="BV836">
            <v>0</v>
          </cell>
          <cell r="BW836">
            <v>100000</v>
          </cell>
        </row>
        <row r="837">
          <cell r="C837" t="str">
            <v>C7598</v>
          </cell>
          <cell r="D837" t="str">
            <v>Phạm Thị Hoài</v>
          </cell>
          <cell r="E837">
            <v>43431</v>
          </cell>
          <cell r="F837" t="str">
            <v>P0 - Development</v>
          </cell>
          <cell r="G837" t="str">
            <v>SK2</v>
          </cell>
          <cell r="H837" t="str">
            <v>Development worker</v>
          </cell>
          <cell r="I837" t="str">
            <v/>
          </cell>
          <cell r="J837" t="str">
            <v/>
          </cell>
          <cell r="K837">
            <v>5931000</v>
          </cell>
          <cell r="L837">
            <v>1400000</v>
          </cell>
          <cell r="M837">
            <v>0</v>
          </cell>
          <cell r="N837">
            <v>0</v>
          </cell>
          <cell r="O837">
            <v>7331000</v>
          </cell>
          <cell r="P837">
            <v>24</v>
          </cell>
          <cell r="Q837">
            <v>6767077</v>
          </cell>
          <cell r="R837">
            <v>2</v>
          </cell>
          <cell r="S837">
            <v>563923</v>
          </cell>
          <cell r="T837">
            <v>0</v>
          </cell>
          <cell r="U837">
            <v>0</v>
          </cell>
          <cell r="V837">
            <v>281961.54166666669</v>
          </cell>
          <cell r="W837">
            <v>0</v>
          </cell>
          <cell r="X837">
            <v>0</v>
          </cell>
          <cell r="Y837">
            <v>7331000</v>
          </cell>
          <cell r="Z837">
            <v>0</v>
          </cell>
          <cell r="AA837">
            <v>0</v>
          </cell>
          <cell r="AB837">
            <v>200000</v>
          </cell>
          <cell r="AC837">
            <v>0</v>
          </cell>
          <cell r="AD837">
            <v>200000</v>
          </cell>
          <cell r="AE837">
            <v>500000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7331000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52867.7890625</v>
          </cell>
          <cell r="AQ837">
            <v>8083867.7890625</v>
          </cell>
          <cell r="AR837">
            <v>36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1903240</v>
          </cell>
          <cell r="AY837">
            <v>9987107.7890625</v>
          </cell>
          <cell r="AZ837">
            <v>769755</v>
          </cell>
          <cell r="BA837">
            <v>44100</v>
          </cell>
          <cell r="BB837">
            <v>0</v>
          </cell>
          <cell r="BC837">
            <v>0</v>
          </cell>
          <cell r="BD837">
            <v>0</v>
          </cell>
          <cell r="BK837">
            <v>9173253</v>
          </cell>
          <cell r="BN837">
            <v>0</v>
          </cell>
          <cell r="BO837">
            <v>9452694.7265625</v>
          </cell>
          <cell r="BP837">
            <v>-2317060.2734375</v>
          </cell>
          <cell r="BQ837" t="str">
            <v>050100616006</v>
          </cell>
          <cell r="BR837" t="str">
            <v>Active</v>
          </cell>
          <cell r="BS837" t="str">
            <v>Female</v>
          </cell>
          <cell r="BT837" t="str">
            <v/>
          </cell>
          <cell r="BU837">
            <v>0</v>
          </cell>
          <cell r="BV837">
            <v>0</v>
          </cell>
          <cell r="BW837">
            <v>100000</v>
          </cell>
        </row>
        <row r="838">
          <cell r="C838" t="str">
            <v>C11772</v>
          </cell>
          <cell r="D838" t="str">
            <v>Nguyễn Thị Mộng Cầm</v>
          </cell>
          <cell r="E838">
            <v>43869</v>
          </cell>
          <cell r="F838" t="str">
            <v>P0 - FG Warehouse</v>
          </cell>
          <cell r="G838" t="str">
            <v>SK2</v>
          </cell>
          <cell r="H838" t="str">
            <v>Label staff</v>
          </cell>
          <cell r="I838" t="str">
            <v/>
          </cell>
          <cell r="J838" t="str">
            <v/>
          </cell>
          <cell r="K838">
            <v>6643000</v>
          </cell>
          <cell r="L838">
            <v>2500000</v>
          </cell>
          <cell r="M838">
            <v>0</v>
          </cell>
          <cell r="N838">
            <v>0</v>
          </cell>
          <cell r="O838">
            <v>9143000</v>
          </cell>
          <cell r="P838">
            <v>23.9</v>
          </cell>
          <cell r="Q838">
            <v>8404527</v>
          </cell>
          <cell r="R838">
            <v>2</v>
          </cell>
          <cell r="S838">
            <v>703308</v>
          </cell>
          <cell r="T838">
            <v>0.10000000000000142</v>
          </cell>
          <cell r="U838">
            <v>35165</v>
          </cell>
          <cell r="V838">
            <v>351653.84937238495</v>
          </cell>
          <cell r="W838">
            <v>0</v>
          </cell>
          <cell r="X838">
            <v>0</v>
          </cell>
          <cell r="Y838">
            <v>9107835</v>
          </cell>
          <cell r="Z838">
            <v>0</v>
          </cell>
          <cell r="AA838">
            <v>0</v>
          </cell>
          <cell r="AB838">
            <v>200000</v>
          </cell>
          <cell r="AC838">
            <v>0</v>
          </cell>
          <cell r="AD838">
            <v>200000</v>
          </cell>
          <cell r="AE838">
            <v>500000</v>
          </cell>
          <cell r="AF838">
            <v>0</v>
          </cell>
          <cell r="AG838">
            <v>400000</v>
          </cell>
          <cell r="AH838">
            <v>0</v>
          </cell>
          <cell r="AI838">
            <v>0</v>
          </cell>
          <cell r="AJ838">
            <v>0</v>
          </cell>
          <cell r="AK838">
            <v>8976333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65935.096757322171</v>
          </cell>
          <cell r="AQ838">
            <v>10273770.096757323</v>
          </cell>
          <cell r="AR838">
            <v>2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131870</v>
          </cell>
          <cell r="AY838">
            <v>10405640.096757323</v>
          </cell>
          <cell r="AZ838">
            <v>960015</v>
          </cell>
          <cell r="BA838">
            <v>44100</v>
          </cell>
          <cell r="BB838">
            <v>0</v>
          </cell>
          <cell r="BC838">
            <v>0</v>
          </cell>
          <cell r="BD838">
            <v>0</v>
          </cell>
          <cell r="BK838">
            <v>9401525</v>
          </cell>
          <cell r="BN838">
            <v>0</v>
          </cell>
          <cell r="BO838">
            <v>10461683.559100419</v>
          </cell>
          <cell r="BP838">
            <v>-1498331.4408995807</v>
          </cell>
          <cell r="BQ838" t="str">
            <v>050116750292</v>
          </cell>
          <cell r="BR838" t="str">
            <v>Active</v>
          </cell>
          <cell r="BS838" t="str">
            <v>Female</v>
          </cell>
          <cell r="BT838" t="str">
            <v/>
          </cell>
          <cell r="BU838">
            <v>0</v>
          </cell>
          <cell r="BV838">
            <v>0</v>
          </cell>
          <cell r="BW838">
            <v>100000</v>
          </cell>
        </row>
        <row r="839">
          <cell r="C839" t="str">
            <v>C15125</v>
          </cell>
          <cell r="D839" t="str">
            <v>Hoàng Lê Minh Khánh</v>
          </cell>
          <cell r="E839">
            <v>44721</v>
          </cell>
          <cell r="F839" t="str">
            <v>P0 - FG Warehouse</v>
          </cell>
          <cell r="G839" t="str">
            <v>SK2</v>
          </cell>
          <cell r="H839" t="str">
            <v>FG Staff</v>
          </cell>
          <cell r="I839" t="str">
            <v/>
          </cell>
          <cell r="J839" t="str">
            <v/>
          </cell>
          <cell r="K839">
            <v>5815000</v>
          </cell>
          <cell r="L839">
            <v>1900000</v>
          </cell>
          <cell r="M839">
            <v>0</v>
          </cell>
          <cell r="N839">
            <v>0</v>
          </cell>
          <cell r="O839">
            <v>7715000</v>
          </cell>
          <cell r="P839">
            <v>24</v>
          </cell>
          <cell r="Q839">
            <v>7121538</v>
          </cell>
          <cell r="R839">
            <v>2</v>
          </cell>
          <cell r="S839">
            <v>593462</v>
          </cell>
          <cell r="T839">
            <v>0</v>
          </cell>
          <cell r="U839">
            <v>0</v>
          </cell>
          <cell r="V839">
            <v>296730.75</v>
          </cell>
          <cell r="W839">
            <v>0</v>
          </cell>
          <cell r="X839">
            <v>0</v>
          </cell>
          <cell r="Y839">
            <v>7715000</v>
          </cell>
          <cell r="Z839">
            <v>0</v>
          </cell>
          <cell r="AA839">
            <v>0</v>
          </cell>
          <cell r="AB839">
            <v>200000</v>
          </cell>
          <cell r="AC839">
            <v>0</v>
          </cell>
          <cell r="AD839">
            <v>200000</v>
          </cell>
          <cell r="AE839">
            <v>500000</v>
          </cell>
          <cell r="AF839">
            <v>0</v>
          </cell>
          <cell r="AG839">
            <v>400000</v>
          </cell>
          <cell r="AH839">
            <v>0</v>
          </cell>
          <cell r="AI839">
            <v>0</v>
          </cell>
          <cell r="AJ839">
            <v>0</v>
          </cell>
          <cell r="AK839">
            <v>7715000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8815000</v>
          </cell>
          <cell r="AR839">
            <v>36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2002933</v>
          </cell>
          <cell r="AY839">
            <v>10817933</v>
          </cell>
          <cell r="AZ839">
            <v>810075</v>
          </cell>
          <cell r="BA839">
            <v>44100</v>
          </cell>
          <cell r="BB839">
            <v>0</v>
          </cell>
          <cell r="BC839">
            <v>0</v>
          </cell>
          <cell r="BD839">
            <v>0</v>
          </cell>
          <cell r="BK839">
            <v>9963758</v>
          </cell>
          <cell r="BN839">
            <v>0</v>
          </cell>
          <cell r="BO839">
            <v>10250288.375</v>
          </cell>
          <cell r="BP839">
            <v>-1559786.625</v>
          </cell>
          <cell r="BQ839" t="str">
            <v>050128179566</v>
          </cell>
          <cell r="BR839" t="str">
            <v>Active</v>
          </cell>
          <cell r="BS839" t="str">
            <v>Male</v>
          </cell>
          <cell r="BT839" t="str">
            <v/>
          </cell>
          <cell r="BU839">
            <v>0</v>
          </cell>
          <cell r="BV839">
            <v>0</v>
          </cell>
          <cell r="BW839">
            <v>100000</v>
          </cell>
        </row>
        <row r="840">
          <cell r="C840" t="str">
            <v>C7608</v>
          </cell>
          <cell r="D840" t="str">
            <v>Lê Văn Thọ</v>
          </cell>
          <cell r="E840">
            <v>43433</v>
          </cell>
          <cell r="F840" t="str">
            <v>P0 - FG Warehouse</v>
          </cell>
          <cell r="G840" t="str">
            <v>SK2</v>
          </cell>
          <cell r="H840" t="str">
            <v>FG staff</v>
          </cell>
          <cell r="I840" t="str">
            <v/>
          </cell>
          <cell r="J840" t="str">
            <v/>
          </cell>
          <cell r="K840">
            <v>5931000</v>
          </cell>
          <cell r="L840">
            <v>1900000</v>
          </cell>
          <cell r="M840">
            <v>0</v>
          </cell>
          <cell r="N840">
            <v>0</v>
          </cell>
          <cell r="O840">
            <v>7831000</v>
          </cell>
          <cell r="P840">
            <v>21.9</v>
          </cell>
          <cell r="Q840">
            <v>6596112</v>
          </cell>
          <cell r="R840">
            <v>4</v>
          </cell>
          <cell r="S840">
            <v>1204769</v>
          </cell>
          <cell r="T840">
            <v>0.10000000000000142</v>
          </cell>
          <cell r="U840">
            <v>30119</v>
          </cell>
          <cell r="V840">
            <v>301192.32876712328</v>
          </cell>
          <cell r="W840">
            <v>0</v>
          </cell>
          <cell r="X840">
            <v>0</v>
          </cell>
          <cell r="Y840">
            <v>7800881</v>
          </cell>
          <cell r="Z840">
            <v>0</v>
          </cell>
          <cell r="AA840">
            <v>0</v>
          </cell>
          <cell r="AB840">
            <v>200000</v>
          </cell>
          <cell r="AC840">
            <v>0</v>
          </cell>
          <cell r="AD840">
            <v>200000</v>
          </cell>
          <cell r="AE840">
            <v>500000</v>
          </cell>
          <cell r="AF840">
            <v>0</v>
          </cell>
          <cell r="AG840">
            <v>400000</v>
          </cell>
          <cell r="AH840">
            <v>0</v>
          </cell>
          <cell r="AI840">
            <v>0</v>
          </cell>
          <cell r="AJ840">
            <v>0</v>
          </cell>
          <cell r="AK840">
            <v>7831000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8900881</v>
          </cell>
          <cell r="AR840">
            <v>36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2033048</v>
          </cell>
          <cell r="AY840">
            <v>10933929</v>
          </cell>
          <cell r="AZ840">
            <v>822255</v>
          </cell>
          <cell r="BA840">
            <v>44100</v>
          </cell>
          <cell r="BB840">
            <v>0</v>
          </cell>
          <cell r="BC840">
            <v>0</v>
          </cell>
          <cell r="BD840">
            <v>0</v>
          </cell>
          <cell r="BK840">
            <v>10067574</v>
          </cell>
          <cell r="BN840">
            <v>0</v>
          </cell>
          <cell r="BO840">
            <v>10356246.479452055</v>
          </cell>
          <cell r="BP840">
            <v>-1466008.5205479451</v>
          </cell>
          <cell r="BQ840" t="str">
            <v>050087243270</v>
          </cell>
          <cell r="BR840" t="str">
            <v>Active</v>
          </cell>
          <cell r="BS840" t="str">
            <v>Male</v>
          </cell>
          <cell r="BT840" t="str">
            <v/>
          </cell>
          <cell r="BU840">
            <v>0</v>
          </cell>
          <cell r="BV840">
            <v>0</v>
          </cell>
          <cell r="BW840">
            <v>100000</v>
          </cell>
        </row>
        <row r="841">
          <cell r="C841" t="str">
            <v>C10537</v>
          </cell>
          <cell r="D841" t="str">
            <v>Lê Thị Hiệp</v>
          </cell>
          <cell r="E841">
            <v>43573</v>
          </cell>
          <cell r="F841" t="str">
            <v>P0 - GA-HR</v>
          </cell>
          <cell r="G841" t="str">
            <v>SK2</v>
          </cell>
          <cell r="H841" t="str">
            <v>HR Staff</v>
          </cell>
          <cell r="I841" t="str">
            <v/>
          </cell>
          <cell r="J841" t="str">
            <v/>
          </cell>
          <cell r="K841">
            <v>10500000</v>
          </cell>
          <cell r="L841">
            <v>3700000</v>
          </cell>
          <cell r="M841">
            <v>0</v>
          </cell>
          <cell r="N841">
            <v>0</v>
          </cell>
          <cell r="O841">
            <v>14200000</v>
          </cell>
          <cell r="P841">
            <v>23</v>
          </cell>
          <cell r="Q841">
            <v>12561538</v>
          </cell>
          <cell r="R841">
            <v>2</v>
          </cell>
          <cell r="S841">
            <v>1092308</v>
          </cell>
          <cell r="T841">
            <v>1</v>
          </cell>
          <cell r="U841">
            <v>546154</v>
          </cell>
          <cell r="V841">
            <v>546153.82608695654</v>
          </cell>
          <cell r="W841">
            <v>0</v>
          </cell>
          <cell r="X841">
            <v>0</v>
          </cell>
          <cell r="Y841">
            <v>13653846</v>
          </cell>
          <cell r="Z841">
            <v>480769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13866667</v>
          </cell>
          <cell r="AL841">
            <v>100000</v>
          </cell>
          <cell r="AM841">
            <v>0</v>
          </cell>
          <cell r="AN841">
            <v>0</v>
          </cell>
          <cell r="AO841">
            <v>0</v>
          </cell>
          <cell r="AP841">
            <v>102403.84239130435</v>
          </cell>
          <cell r="AQ841">
            <v>14337018.842391305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14337018.842391305</v>
          </cell>
          <cell r="AZ841">
            <v>1491000</v>
          </cell>
          <cell r="BA841">
            <v>44100</v>
          </cell>
          <cell r="BB841">
            <v>0</v>
          </cell>
          <cell r="BC841">
            <v>0</v>
          </cell>
          <cell r="BD841">
            <v>0</v>
          </cell>
          <cell r="BK841">
            <v>12801919</v>
          </cell>
          <cell r="BN841">
            <v>2</v>
          </cell>
          <cell r="BO841">
            <v>13956249.842391305</v>
          </cell>
          <cell r="BP841">
            <v>-7334750.1576086953</v>
          </cell>
          <cell r="BQ841" t="str">
            <v>050058077302</v>
          </cell>
          <cell r="BR841" t="str">
            <v>Active</v>
          </cell>
          <cell r="BS841" t="str">
            <v>Female</v>
          </cell>
          <cell r="BT841" t="str">
            <v/>
          </cell>
          <cell r="BU841">
            <v>0</v>
          </cell>
          <cell r="BV841">
            <v>0</v>
          </cell>
          <cell r="BW841">
            <v>100000</v>
          </cell>
        </row>
        <row r="842">
          <cell r="C842" t="str">
            <v>C11663</v>
          </cell>
          <cell r="D842" t="str">
            <v>Hoàng Thị Thu Hằng</v>
          </cell>
          <cell r="E842">
            <v>43789</v>
          </cell>
          <cell r="F842" t="str">
            <v>P0 - GA-HR</v>
          </cell>
          <cell r="G842" t="str">
            <v>SK2</v>
          </cell>
          <cell r="H842" t="str">
            <v>Nurse Staff</v>
          </cell>
          <cell r="I842" t="str">
            <v/>
          </cell>
          <cell r="J842" t="str">
            <v/>
          </cell>
          <cell r="K842">
            <v>7800000</v>
          </cell>
          <cell r="L842">
            <v>1500000</v>
          </cell>
          <cell r="M842">
            <v>0</v>
          </cell>
          <cell r="N842">
            <v>0</v>
          </cell>
          <cell r="O842">
            <v>9300000</v>
          </cell>
          <cell r="P842">
            <v>24</v>
          </cell>
          <cell r="Q842">
            <v>8584615</v>
          </cell>
          <cell r="R842">
            <v>2</v>
          </cell>
          <cell r="S842">
            <v>715385</v>
          </cell>
          <cell r="T842">
            <v>0</v>
          </cell>
          <cell r="U842">
            <v>0</v>
          </cell>
          <cell r="V842">
            <v>357692.29166666669</v>
          </cell>
          <cell r="W842">
            <v>0</v>
          </cell>
          <cell r="X842">
            <v>0</v>
          </cell>
          <cell r="Y842">
            <v>9300000</v>
          </cell>
          <cell r="Z842">
            <v>500000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9133333</v>
          </cell>
          <cell r="AL842">
            <v>100000</v>
          </cell>
          <cell r="AM842">
            <v>0</v>
          </cell>
          <cell r="AN842">
            <v>0</v>
          </cell>
          <cell r="AO842">
            <v>0</v>
          </cell>
          <cell r="AP842">
            <v>67067.3046875</v>
          </cell>
          <cell r="AQ842">
            <v>9967067.3046875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9967067.3046875</v>
          </cell>
          <cell r="AZ842">
            <v>976500</v>
          </cell>
          <cell r="BA842">
            <v>44100</v>
          </cell>
          <cell r="BB842">
            <v>0</v>
          </cell>
          <cell r="BC842">
            <v>0</v>
          </cell>
          <cell r="BD842">
            <v>0</v>
          </cell>
          <cell r="BK842">
            <v>8946467</v>
          </cell>
          <cell r="BN842">
            <v>0</v>
          </cell>
          <cell r="BO842">
            <v>9567067.3046875</v>
          </cell>
          <cell r="BP842">
            <v>-2409432.6953125</v>
          </cell>
          <cell r="BQ842" t="str">
            <v>050115134083</v>
          </cell>
          <cell r="BR842" t="str">
            <v>Active</v>
          </cell>
          <cell r="BS842" t="str">
            <v>Female</v>
          </cell>
          <cell r="BT842" t="str">
            <v/>
          </cell>
          <cell r="BU842">
            <v>0</v>
          </cell>
          <cell r="BV842">
            <v>0</v>
          </cell>
          <cell r="BW842">
            <v>100000</v>
          </cell>
        </row>
        <row r="843">
          <cell r="C843" t="str">
            <v>C13780</v>
          </cell>
          <cell r="D843" t="str">
            <v>Vũ Thị Ngọc Huyền</v>
          </cell>
          <cell r="E843">
            <v>44288</v>
          </cell>
          <cell r="F843" t="str">
            <v>P0 - GA-HR</v>
          </cell>
          <cell r="G843" t="str">
            <v>SK2</v>
          </cell>
          <cell r="H843" t="str">
            <v>HR Staff</v>
          </cell>
          <cell r="I843" t="str">
            <v/>
          </cell>
          <cell r="J843" t="str">
            <v/>
          </cell>
          <cell r="K843">
            <v>9000000</v>
          </cell>
          <cell r="L843">
            <v>3000000</v>
          </cell>
          <cell r="M843">
            <v>0</v>
          </cell>
          <cell r="N843">
            <v>0</v>
          </cell>
          <cell r="O843">
            <v>12000000</v>
          </cell>
          <cell r="P843">
            <v>24</v>
          </cell>
          <cell r="Q843">
            <v>11076923</v>
          </cell>
          <cell r="R843">
            <v>2</v>
          </cell>
          <cell r="S843">
            <v>923077</v>
          </cell>
          <cell r="T843">
            <v>0</v>
          </cell>
          <cell r="U843">
            <v>0</v>
          </cell>
          <cell r="V843">
            <v>461538.45833333331</v>
          </cell>
          <cell r="W843">
            <v>0</v>
          </cell>
          <cell r="X843">
            <v>0</v>
          </cell>
          <cell r="Y843">
            <v>12000000</v>
          </cell>
          <cell r="Z843">
            <v>500000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11666667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86538.4609375</v>
          </cell>
          <cell r="AQ843">
            <v>12586538.4609375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12586538.4609375</v>
          </cell>
          <cell r="AZ843">
            <v>1260000</v>
          </cell>
          <cell r="BA843">
            <v>44100</v>
          </cell>
          <cell r="BB843">
            <v>0</v>
          </cell>
          <cell r="BC843">
            <v>0</v>
          </cell>
          <cell r="BD843">
            <v>0</v>
          </cell>
          <cell r="BK843">
            <v>11282438</v>
          </cell>
          <cell r="BN843">
            <v>0</v>
          </cell>
          <cell r="BO843">
            <v>12186538.4609375</v>
          </cell>
          <cell r="BP843">
            <v>-73461.5390625</v>
          </cell>
          <cell r="BQ843" t="str">
            <v>050095864195</v>
          </cell>
          <cell r="BR843" t="str">
            <v>Active</v>
          </cell>
          <cell r="BS843" t="str">
            <v>Female</v>
          </cell>
          <cell r="BT843" t="str">
            <v/>
          </cell>
          <cell r="BU843">
            <v>0</v>
          </cell>
          <cell r="BV843">
            <v>0</v>
          </cell>
          <cell r="BW843">
            <v>100000</v>
          </cell>
        </row>
        <row r="844">
          <cell r="C844" t="str">
            <v>C12624</v>
          </cell>
          <cell r="D844" t="str">
            <v>Vũ thị Thanh</v>
          </cell>
          <cell r="E844">
            <v>44042</v>
          </cell>
          <cell r="F844" t="str">
            <v>P0 - GC WIP</v>
          </cell>
          <cell r="G844" t="str">
            <v>SK2</v>
          </cell>
          <cell r="H844" t="str">
            <v>GC Wip Staffs</v>
          </cell>
          <cell r="I844" t="str">
            <v/>
          </cell>
          <cell r="J844" t="str">
            <v/>
          </cell>
          <cell r="K844">
            <v>6437000</v>
          </cell>
          <cell r="L844">
            <v>1100000</v>
          </cell>
          <cell r="M844">
            <v>0</v>
          </cell>
          <cell r="N844">
            <v>0</v>
          </cell>
          <cell r="O844">
            <v>7537000</v>
          </cell>
          <cell r="P844">
            <v>24</v>
          </cell>
          <cell r="Q844">
            <v>6957231</v>
          </cell>
          <cell r="R844">
            <v>2</v>
          </cell>
          <cell r="S844">
            <v>579769</v>
          </cell>
          <cell r="T844">
            <v>0</v>
          </cell>
          <cell r="U844">
            <v>0</v>
          </cell>
          <cell r="V844">
            <v>289884.625</v>
          </cell>
          <cell r="W844">
            <v>0</v>
          </cell>
          <cell r="X844">
            <v>0</v>
          </cell>
          <cell r="Y844">
            <v>7537000</v>
          </cell>
          <cell r="Z844">
            <v>0</v>
          </cell>
          <cell r="AA844">
            <v>0</v>
          </cell>
          <cell r="AB844">
            <v>200000</v>
          </cell>
          <cell r="AC844">
            <v>0</v>
          </cell>
          <cell r="AD844">
            <v>200000</v>
          </cell>
          <cell r="AE844">
            <v>500000</v>
          </cell>
          <cell r="AF844">
            <v>0</v>
          </cell>
          <cell r="AG844">
            <v>400000</v>
          </cell>
          <cell r="AH844">
            <v>427281</v>
          </cell>
          <cell r="AI844">
            <v>0</v>
          </cell>
          <cell r="AJ844">
            <v>0</v>
          </cell>
          <cell r="AK844">
            <v>7403667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54353.3671875</v>
          </cell>
          <cell r="AQ844">
            <v>9118634.3671875</v>
          </cell>
          <cell r="AR844">
            <v>8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434827</v>
          </cell>
          <cell r="AY844">
            <v>9553461.3671875</v>
          </cell>
          <cell r="AZ844">
            <v>791385</v>
          </cell>
          <cell r="BA844">
            <v>44100</v>
          </cell>
          <cell r="BB844">
            <v>0</v>
          </cell>
          <cell r="BC844">
            <v>0</v>
          </cell>
          <cell r="BD844">
            <v>0</v>
          </cell>
          <cell r="BK844">
            <v>8717976</v>
          </cell>
          <cell r="BN844">
            <v>1</v>
          </cell>
          <cell r="BO844">
            <v>9508518.9921875</v>
          </cell>
          <cell r="BP844">
            <v>-6682866.0078125</v>
          </cell>
          <cell r="BQ844" t="str">
            <v>050121161696</v>
          </cell>
          <cell r="BR844" t="str">
            <v>Active</v>
          </cell>
          <cell r="BS844" t="str">
            <v>Female</v>
          </cell>
          <cell r="BT844" t="str">
            <v/>
          </cell>
          <cell r="BU844">
            <v>0</v>
          </cell>
          <cell r="BV844">
            <v>0</v>
          </cell>
          <cell r="BW844">
            <v>100000</v>
          </cell>
        </row>
        <row r="845">
          <cell r="C845" t="str">
            <v>C13257</v>
          </cell>
          <cell r="D845" t="str">
            <v>Nguyễn Thanh Long</v>
          </cell>
          <cell r="E845">
            <v>44253</v>
          </cell>
          <cell r="F845" t="str">
            <v>P0 - GC WIP</v>
          </cell>
          <cell r="G845" t="str">
            <v>SK2</v>
          </cell>
          <cell r="H845" t="str">
            <v>GC Wip Staffs</v>
          </cell>
          <cell r="I845" t="str">
            <v/>
          </cell>
          <cell r="J845" t="str">
            <v/>
          </cell>
          <cell r="K845">
            <v>6374000</v>
          </cell>
          <cell r="L845">
            <v>1400000</v>
          </cell>
          <cell r="M845">
            <v>0</v>
          </cell>
          <cell r="N845">
            <v>500000</v>
          </cell>
          <cell r="O845">
            <v>8274000</v>
          </cell>
          <cell r="P845">
            <v>24</v>
          </cell>
          <cell r="Q845">
            <v>7637538</v>
          </cell>
          <cell r="R845">
            <v>2</v>
          </cell>
          <cell r="S845">
            <v>636462</v>
          </cell>
          <cell r="T845">
            <v>0</v>
          </cell>
          <cell r="U845">
            <v>0</v>
          </cell>
          <cell r="V845">
            <v>318230.75</v>
          </cell>
          <cell r="W845">
            <v>0</v>
          </cell>
          <cell r="X845">
            <v>0</v>
          </cell>
          <cell r="Y845">
            <v>8274000</v>
          </cell>
          <cell r="Z845">
            <v>0</v>
          </cell>
          <cell r="AA845">
            <v>0</v>
          </cell>
          <cell r="AB845">
            <v>200000</v>
          </cell>
          <cell r="AC845">
            <v>0</v>
          </cell>
          <cell r="AD845">
            <v>200000</v>
          </cell>
          <cell r="AE845">
            <v>500000</v>
          </cell>
          <cell r="AF845">
            <v>0</v>
          </cell>
          <cell r="AG845">
            <v>400000</v>
          </cell>
          <cell r="AH845">
            <v>427281</v>
          </cell>
          <cell r="AI845">
            <v>0</v>
          </cell>
          <cell r="AJ845">
            <v>0</v>
          </cell>
          <cell r="AK845">
            <v>8007333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9801281</v>
          </cell>
          <cell r="AR845">
            <v>32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1909385</v>
          </cell>
          <cell r="AY845">
            <v>11710666</v>
          </cell>
          <cell r="AZ845">
            <v>868770</v>
          </cell>
          <cell r="BA845">
            <v>44100</v>
          </cell>
          <cell r="BB845">
            <v>0</v>
          </cell>
          <cell r="BC845">
            <v>0</v>
          </cell>
          <cell r="BD845">
            <v>0</v>
          </cell>
          <cell r="BK845">
            <v>10797796</v>
          </cell>
          <cell r="BN845">
            <v>0</v>
          </cell>
          <cell r="BO845">
            <v>11174204</v>
          </cell>
          <cell r="BP845">
            <v>-694566</v>
          </cell>
          <cell r="BQ845" t="str">
            <v>050039646411</v>
          </cell>
          <cell r="BR845" t="str">
            <v>Active</v>
          </cell>
          <cell r="BS845" t="str">
            <v>Male</v>
          </cell>
          <cell r="BT845" t="str">
            <v/>
          </cell>
          <cell r="BU845">
            <v>0</v>
          </cell>
          <cell r="BV845">
            <v>0</v>
          </cell>
          <cell r="BW845">
            <v>100000</v>
          </cell>
        </row>
        <row r="846">
          <cell r="C846" t="str">
            <v>C14062</v>
          </cell>
          <cell r="D846" t="str">
            <v>Hồng Thị Thu Thủy</v>
          </cell>
          <cell r="E846">
            <v>44322</v>
          </cell>
          <cell r="F846" t="str">
            <v>P0 - GC WIP</v>
          </cell>
          <cell r="G846" t="str">
            <v>SK2</v>
          </cell>
          <cell r="H846" t="str">
            <v>GC Wip Staffs</v>
          </cell>
          <cell r="I846" t="str">
            <v/>
          </cell>
          <cell r="J846" t="str">
            <v/>
          </cell>
          <cell r="K846">
            <v>6520000</v>
          </cell>
          <cell r="L846">
            <v>1400000</v>
          </cell>
          <cell r="M846">
            <v>0</v>
          </cell>
          <cell r="N846">
            <v>0</v>
          </cell>
          <cell r="O846">
            <v>7920000</v>
          </cell>
          <cell r="P846">
            <v>23.6</v>
          </cell>
          <cell r="Q846">
            <v>7188923</v>
          </cell>
          <cell r="R846">
            <v>2</v>
          </cell>
          <cell r="S846">
            <v>609231</v>
          </cell>
          <cell r="T846">
            <v>0.39999999999999858</v>
          </cell>
          <cell r="U846">
            <v>121846</v>
          </cell>
          <cell r="V846">
            <v>304615.38135593216</v>
          </cell>
          <cell r="W846">
            <v>0</v>
          </cell>
          <cell r="X846">
            <v>0</v>
          </cell>
          <cell r="Y846">
            <v>7798154</v>
          </cell>
          <cell r="Z846">
            <v>0</v>
          </cell>
          <cell r="AA846">
            <v>0</v>
          </cell>
          <cell r="AB846">
            <v>200000</v>
          </cell>
          <cell r="AC846">
            <v>0</v>
          </cell>
          <cell r="AD846">
            <v>200000</v>
          </cell>
          <cell r="AE846">
            <v>500000</v>
          </cell>
          <cell r="AF846">
            <v>0</v>
          </cell>
          <cell r="AG846">
            <v>400000</v>
          </cell>
          <cell r="AH846">
            <v>420160</v>
          </cell>
          <cell r="AI846">
            <v>0</v>
          </cell>
          <cell r="AJ846">
            <v>0</v>
          </cell>
          <cell r="AK846">
            <v>7786667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57115.384004237276</v>
          </cell>
          <cell r="AQ846">
            <v>9375429.3840042371</v>
          </cell>
          <cell r="AR846">
            <v>26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1485000</v>
          </cell>
          <cell r="AY846">
            <v>10860429.384004237</v>
          </cell>
          <cell r="AZ846">
            <v>831600</v>
          </cell>
          <cell r="BA846">
            <v>44100</v>
          </cell>
          <cell r="BB846">
            <v>0</v>
          </cell>
          <cell r="BC846">
            <v>0</v>
          </cell>
          <cell r="BD846">
            <v>0</v>
          </cell>
          <cell r="BK846">
            <v>9984729</v>
          </cell>
          <cell r="BN846">
            <v>0</v>
          </cell>
          <cell r="BO846">
            <v>10665429.373411017</v>
          </cell>
          <cell r="BP846">
            <v>-1166170.6265889835</v>
          </cell>
          <cell r="BQ846" t="str">
            <v>050121702662</v>
          </cell>
          <cell r="BR846" t="str">
            <v>Active</v>
          </cell>
          <cell r="BS846" t="str">
            <v>Female</v>
          </cell>
          <cell r="BT846" t="str">
            <v/>
          </cell>
          <cell r="BU846">
            <v>0</v>
          </cell>
          <cell r="BV846">
            <v>0</v>
          </cell>
          <cell r="BW846">
            <v>300000</v>
          </cell>
        </row>
        <row r="847">
          <cell r="C847" t="str">
            <v>C14459</v>
          </cell>
          <cell r="D847" t="str">
            <v>Lê Văn Đà</v>
          </cell>
          <cell r="E847">
            <v>44603</v>
          </cell>
          <cell r="F847" t="str">
            <v>P0 - GC WIP</v>
          </cell>
          <cell r="G847" t="str">
            <v>SK2</v>
          </cell>
          <cell r="H847" t="str">
            <v>GC Wip Worker</v>
          </cell>
          <cell r="I847" t="str">
            <v/>
          </cell>
          <cell r="J847" t="str">
            <v/>
          </cell>
          <cell r="K847">
            <v>5931000</v>
          </cell>
          <cell r="L847">
            <v>800000</v>
          </cell>
          <cell r="M847">
            <v>298000</v>
          </cell>
          <cell r="N847">
            <v>0</v>
          </cell>
          <cell r="O847">
            <v>7029000</v>
          </cell>
          <cell r="P847">
            <v>24</v>
          </cell>
          <cell r="Q847">
            <v>6488308</v>
          </cell>
          <cell r="R847">
            <v>2</v>
          </cell>
          <cell r="S847">
            <v>540692</v>
          </cell>
          <cell r="T847">
            <v>0</v>
          </cell>
          <cell r="U847">
            <v>0</v>
          </cell>
          <cell r="V847">
            <v>270346.16666666669</v>
          </cell>
          <cell r="W847">
            <v>0</v>
          </cell>
          <cell r="X847">
            <v>0</v>
          </cell>
          <cell r="Y847">
            <v>7029000</v>
          </cell>
          <cell r="Z847">
            <v>0</v>
          </cell>
          <cell r="AA847">
            <v>0</v>
          </cell>
          <cell r="AB847">
            <v>200000</v>
          </cell>
          <cell r="AC847">
            <v>0</v>
          </cell>
          <cell r="AD847">
            <v>200000</v>
          </cell>
          <cell r="AE847">
            <v>500000</v>
          </cell>
          <cell r="AF847">
            <v>200000</v>
          </cell>
          <cell r="AG847">
            <v>400000</v>
          </cell>
          <cell r="AH847">
            <v>427281</v>
          </cell>
          <cell r="AI847">
            <v>0</v>
          </cell>
          <cell r="AJ847">
            <v>0</v>
          </cell>
          <cell r="AK847">
            <v>6884667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8756281</v>
          </cell>
          <cell r="AR847">
            <v>28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1419317</v>
          </cell>
          <cell r="AY847">
            <v>10175598</v>
          </cell>
          <cell r="AZ847">
            <v>738045</v>
          </cell>
          <cell r="BA847">
            <v>44100</v>
          </cell>
          <cell r="BB847">
            <v>0</v>
          </cell>
          <cell r="BC847">
            <v>0</v>
          </cell>
          <cell r="BD847">
            <v>0</v>
          </cell>
          <cell r="BK847">
            <v>9393453</v>
          </cell>
          <cell r="BN847">
            <v>0</v>
          </cell>
          <cell r="BO847">
            <v>9802492.583333334</v>
          </cell>
          <cell r="BP847">
            <v>-1935552.416666666</v>
          </cell>
          <cell r="BQ847" t="str">
            <v>050097640571</v>
          </cell>
          <cell r="BR847" t="str">
            <v>Active</v>
          </cell>
          <cell r="BS847" t="str">
            <v>Male</v>
          </cell>
          <cell r="BT847" t="str">
            <v/>
          </cell>
          <cell r="BU847">
            <v>0</v>
          </cell>
          <cell r="BV847">
            <v>0</v>
          </cell>
          <cell r="BW847">
            <v>100000</v>
          </cell>
        </row>
        <row r="848">
          <cell r="C848" t="str">
            <v>C1462</v>
          </cell>
          <cell r="D848" t="str">
            <v>Nguyễn Đức Lương</v>
          </cell>
          <cell r="E848">
            <v>39804</v>
          </cell>
          <cell r="F848" t="str">
            <v>P0 - GC WIP</v>
          </cell>
          <cell r="G848" t="str">
            <v>SK2</v>
          </cell>
          <cell r="H848" t="str">
            <v>GC Wip Controller</v>
          </cell>
          <cell r="I848" t="str">
            <v/>
          </cell>
          <cell r="J848" t="str">
            <v/>
          </cell>
          <cell r="K848">
            <v>7019000</v>
          </cell>
          <cell r="L848">
            <v>7300000</v>
          </cell>
          <cell r="M848">
            <v>0</v>
          </cell>
          <cell r="N848">
            <v>0</v>
          </cell>
          <cell r="O848">
            <v>14319000</v>
          </cell>
          <cell r="P848">
            <v>22.9</v>
          </cell>
          <cell r="Q848">
            <v>12611735</v>
          </cell>
          <cell r="R848">
            <v>3</v>
          </cell>
          <cell r="S848">
            <v>1652192</v>
          </cell>
          <cell r="T848">
            <v>0.10000000000000142</v>
          </cell>
          <cell r="U848">
            <v>55073</v>
          </cell>
          <cell r="V848">
            <v>550730.78602620086</v>
          </cell>
          <cell r="W848">
            <v>0</v>
          </cell>
          <cell r="X848">
            <v>0</v>
          </cell>
          <cell r="Y848">
            <v>14263927</v>
          </cell>
          <cell r="Z848">
            <v>0</v>
          </cell>
          <cell r="AA848">
            <v>0</v>
          </cell>
          <cell r="AB848">
            <v>200000</v>
          </cell>
          <cell r="AC848">
            <v>0</v>
          </cell>
          <cell r="AD848">
            <v>200000</v>
          </cell>
          <cell r="AE848">
            <v>500000</v>
          </cell>
          <cell r="AF848">
            <v>0</v>
          </cell>
          <cell r="AG848">
            <v>400000</v>
          </cell>
          <cell r="AH848">
            <v>0</v>
          </cell>
          <cell r="AI848">
            <v>0</v>
          </cell>
          <cell r="AJ848">
            <v>0</v>
          </cell>
          <cell r="AK848">
            <v>14152333</v>
          </cell>
          <cell r="AL848">
            <v>100000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15463927</v>
          </cell>
          <cell r="AR848">
            <v>32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3304385</v>
          </cell>
          <cell r="AY848">
            <v>18768312</v>
          </cell>
          <cell r="AZ848">
            <v>1503495</v>
          </cell>
          <cell r="BA848">
            <v>44100</v>
          </cell>
          <cell r="BB848">
            <v>0</v>
          </cell>
          <cell r="BC848">
            <v>0</v>
          </cell>
          <cell r="BD848">
            <v>0</v>
          </cell>
          <cell r="BK848">
            <v>17220717</v>
          </cell>
          <cell r="BN848">
            <v>2</v>
          </cell>
          <cell r="BO848">
            <v>17766850.144104805</v>
          </cell>
          <cell r="BP848">
            <v>-3536644.8558951952</v>
          </cell>
          <cell r="BQ848" t="str">
            <v>050040934623</v>
          </cell>
          <cell r="BR848" t="str">
            <v>Active</v>
          </cell>
          <cell r="BS848" t="str">
            <v>Male</v>
          </cell>
          <cell r="BT848" t="str">
            <v/>
          </cell>
          <cell r="BU848">
            <v>0</v>
          </cell>
          <cell r="BV848">
            <v>0</v>
          </cell>
          <cell r="BW848">
            <v>100000</v>
          </cell>
        </row>
        <row r="849">
          <cell r="C849" t="str">
            <v>C15335</v>
          </cell>
          <cell r="D849" t="str">
            <v>Phạm Thị Thanh Thanh</v>
          </cell>
          <cell r="E849">
            <v>44788</v>
          </cell>
          <cell r="F849" t="str">
            <v>P0 - GC WIP</v>
          </cell>
          <cell r="G849" t="str">
            <v>SK2</v>
          </cell>
          <cell r="H849" t="str">
            <v>GC Wip Staffs</v>
          </cell>
          <cell r="I849" t="str">
            <v/>
          </cell>
          <cell r="J849" t="str">
            <v/>
          </cell>
          <cell r="K849">
            <v>6000000</v>
          </cell>
          <cell r="L849">
            <v>1100000</v>
          </cell>
          <cell r="M849">
            <v>0</v>
          </cell>
          <cell r="N849">
            <v>1000000</v>
          </cell>
          <cell r="O849">
            <v>8100000</v>
          </cell>
          <cell r="P849">
            <v>23</v>
          </cell>
          <cell r="Q849">
            <v>7165385</v>
          </cell>
          <cell r="R849">
            <v>2</v>
          </cell>
          <cell r="S849">
            <v>623077</v>
          </cell>
          <cell r="T849">
            <v>1</v>
          </cell>
          <cell r="U849">
            <v>311538</v>
          </cell>
          <cell r="V849">
            <v>311538.47826086957</v>
          </cell>
          <cell r="W849">
            <v>0</v>
          </cell>
          <cell r="X849">
            <v>0</v>
          </cell>
          <cell r="Y849">
            <v>7788462</v>
          </cell>
          <cell r="Z849">
            <v>480769</v>
          </cell>
          <cell r="AA849">
            <v>0</v>
          </cell>
          <cell r="AB849">
            <v>200000</v>
          </cell>
          <cell r="AC849">
            <v>0</v>
          </cell>
          <cell r="AD849">
            <v>200000</v>
          </cell>
          <cell r="AE849">
            <v>500000</v>
          </cell>
          <cell r="AF849">
            <v>0</v>
          </cell>
          <cell r="AG849">
            <v>400000</v>
          </cell>
          <cell r="AH849">
            <v>409478</v>
          </cell>
          <cell r="AI849">
            <v>0</v>
          </cell>
          <cell r="AJ849">
            <v>0</v>
          </cell>
          <cell r="AK849">
            <v>8000000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58413.46467391304</v>
          </cell>
          <cell r="AQ849">
            <v>9837122.4646739122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9837122.4646739122</v>
          </cell>
          <cell r="AZ849">
            <v>850500</v>
          </cell>
          <cell r="BA849">
            <v>44100</v>
          </cell>
          <cell r="BB849">
            <v>0</v>
          </cell>
          <cell r="BC849">
            <v>0</v>
          </cell>
          <cell r="BD849">
            <v>0</v>
          </cell>
          <cell r="BK849">
            <v>8942522</v>
          </cell>
          <cell r="BN849">
            <v>0</v>
          </cell>
          <cell r="BO849">
            <v>9456353.4646739122</v>
          </cell>
          <cell r="BP849">
            <v>-2394146.5353260878</v>
          </cell>
          <cell r="BQ849" t="str">
            <v>050040933902</v>
          </cell>
          <cell r="BR849" t="str">
            <v>Active</v>
          </cell>
          <cell r="BS849" t="str">
            <v>Female</v>
          </cell>
          <cell r="BT849" t="str">
            <v/>
          </cell>
          <cell r="BU849">
            <v>0</v>
          </cell>
          <cell r="BV849">
            <v>0</v>
          </cell>
          <cell r="BW849">
            <v>100000</v>
          </cell>
        </row>
        <row r="850">
          <cell r="C850" t="str">
            <v>C16177</v>
          </cell>
          <cell r="D850" t="str">
            <v>Trần Đăng Hào</v>
          </cell>
          <cell r="E850">
            <v>45554</v>
          </cell>
          <cell r="F850" t="str">
            <v>P0 - GC WIP</v>
          </cell>
          <cell r="G850" t="str">
            <v>SK2</v>
          </cell>
          <cell r="H850" t="str">
            <v>GC Wip Staffs</v>
          </cell>
          <cell r="I850" t="str">
            <v/>
          </cell>
          <cell r="J850" t="str">
            <v/>
          </cell>
          <cell r="K850">
            <v>5523000</v>
          </cell>
          <cell r="L850">
            <v>500000</v>
          </cell>
          <cell r="M850">
            <v>0</v>
          </cell>
          <cell r="N850">
            <v>0</v>
          </cell>
          <cell r="O850">
            <v>6023000</v>
          </cell>
          <cell r="P850">
            <v>22.9</v>
          </cell>
          <cell r="Q850">
            <v>5304873</v>
          </cell>
          <cell r="R850">
            <v>3</v>
          </cell>
          <cell r="S850">
            <v>694962</v>
          </cell>
          <cell r="T850">
            <v>0.10000000000000142</v>
          </cell>
          <cell r="U850">
            <v>23165</v>
          </cell>
          <cell r="V850">
            <v>231653.84279475984</v>
          </cell>
          <cell r="W850">
            <v>0</v>
          </cell>
          <cell r="X850">
            <v>0</v>
          </cell>
          <cell r="Y850">
            <v>5999835</v>
          </cell>
          <cell r="Z850">
            <v>0</v>
          </cell>
          <cell r="AA850">
            <v>0</v>
          </cell>
          <cell r="AB850">
            <v>200000</v>
          </cell>
          <cell r="AC850">
            <v>0</v>
          </cell>
          <cell r="AD850">
            <v>200000</v>
          </cell>
          <cell r="AE850">
            <v>500000</v>
          </cell>
          <cell r="AF850">
            <v>0</v>
          </cell>
          <cell r="AG850">
            <v>400000</v>
          </cell>
          <cell r="AH850">
            <v>407697</v>
          </cell>
          <cell r="AI850">
            <v>0</v>
          </cell>
          <cell r="AJ850">
            <v>0</v>
          </cell>
          <cell r="AK850">
            <v>5856333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7507532</v>
          </cell>
          <cell r="AR850">
            <v>32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1389923</v>
          </cell>
          <cell r="AY850">
            <v>8897455</v>
          </cell>
          <cell r="AZ850">
            <v>632415</v>
          </cell>
          <cell r="BA850">
            <v>44100</v>
          </cell>
          <cell r="BB850">
            <v>0</v>
          </cell>
          <cell r="BC850">
            <v>0</v>
          </cell>
          <cell r="BD850">
            <v>0</v>
          </cell>
          <cell r="BK850">
            <v>8220940</v>
          </cell>
          <cell r="BN850">
            <v>0</v>
          </cell>
          <cell r="BO850">
            <v>8534147.3711790387</v>
          </cell>
          <cell r="BP850">
            <v>-3098267.6288209613</v>
          </cell>
          <cell r="BQ850" t="str">
            <v>050122741572</v>
          </cell>
          <cell r="BR850" t="str">
            <v>Active</v>
          </cell>
          <cell r="BS850" t="str">
            <v>Male</v>
          </cell>
          <cell r="BT850" t="str">
            <v/>
          </cell>
          <cell r="BU850">
            <v>0</v>
          </cell>
          <cell r="BV850">
            <v>0</v>
          </cell>
          <cell r="BW850">
            <v>100000</v>
          </cell>
        </row>
        <row r="851">
          <cell r="C851" t="str">
            <v>C4283</v>
          </cell>
          <cell r="D851" t="str">
            <v>Hồ Thị Thanh Trúc</v>
          </cell>
          <cell r="E851">
            <v>40854</v>
          </cell>
          <cell r="F851" t="str">
            <v>P0 - GC WIP</v>
          </cell>
          <cell r="G851" t="str">
            <v>SK2</v>
          </cell>
          <cell r="H851" t="str">
            <v>GC Wip Worker</v>
          </cell>
          <cell r="I851" t="str">
            <v/>
          </cell>
          <cell r="J851" t="str">
            <v/>
          </cell>
          <cell r="K851">
            <v>5931000</v>
          </cell>
          <cell r="L851">
            <v>900000</v>
          </cell>
          <cell r="M851">
            <v>0</v>
          </cell>
          <cell r="N851">
            <v>200000</v>
          </cell>
          <cell r="O851">
            <v>7031000</v>
          </cell>
          <cell r="P851">
            <v>24</v>
          </cell>
          <cell r="Q851">
            <v>6490154</v>
          </cell>
          <cell r="R851">
            <v>2</v>
          </cell>
          <cell r="S851">
            <v>540846</v>
          </cell>
          <cell r="T851">
            <v>0</v>
          </cell>
          <cell r="U851">
            <v>0</v>
          </cell>
          <cell r="V851">
            <v>270423.08333333331</v>
          </cell>
          <cell r="W851">
            <v>0</v>
          </cell>
          <cell r="X851">
            <v>0</v>
          </cell>
          <cell r="Y851">
            <v>7031000</v>
          </cell>
          <cell r="Z851">
            <v>0</v>
          </cell>
          <cell r="AA851">
            <v>0</v>
          </cell>
          <cell r="AB851">
            <v>200000</v>
          </cell>
          <cell r="AC851">
            <v>0</v>
          </cell>
          <cell r="AD851">
            <v>200000</v>
          </cell>
          <cell r="AE851">
            <v>500000</v>
          </cell>
          <cell r="AF851">
            <v>0</v>
          </cell>
          <cell r="AG851">
            <v>400000</v>
          </cell>
          <cell r="AH851">
            <v>427281</v>
          </cell>
          <cell r="AI851">
            <v>0</v>
          </cell>
          <cell r="AJ851">
            <v>0</v>
          </cell>
          <cell r="AK851">
            <v>6981000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50704.328125</v>
          </cell>
          <cell r="AQ851">
            <v>8608985.328125</v>
          </cell>
          <cell r="AR851">
            <v>32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1622539</v>
          </cell>
          <cell r="AY851">
            <v>10231524.328125</v>
          </cell>
          <cell r="AZ851">
            <v>738255</v>
          </cell>
          <cell r="BA851">
            <v>44100</v>
          </cell>
          <cell r="BB851">
            <v>0</v>
          </cell>
          <cell r="BC851">
            <v>0</v>
          </cell>
          <cell r="BD851">
            <v>0</v>
          </cell>
          <cell r="BK851">
            <v>9449169</v>
          </cell>
          <cell r="BN851">
            <v>0</v>
          </cell>
          <cell r="BO851">
            <v>9790677.661458334</v>
          </cell>
          <cell r="BP851">
            <v>-1947577.338541666</v>
          </cell>
          <cell r="BQ851" t="str">
            <v>050040845450</v>
          </cell>
          <cell r="BR851" t="str">
            <v>Active</v>
          </cell>
          <cell r="BS851" t="str">
            <v>Female</v>
          </cell>
          <cell r="BT851" t="str">
            <v/>
          </cell>
          <cell r="BU851">
            <v>0</v>
          </cell>
          <cell r="BV851">
            <v>0</v>
          </cell>
          <cell r="BW851">
            <v>100000</v>
          </cell>
        </row>
        <row r="852">
          <cell r="C852" t="str">
            <v>C5097</v>
          </cell>
          <cell r="D852" t="str">
            <v>Kiều Quốc Minh</v>
          </cell>
          <cell r="E852">
            <v>41031</v>
          </cell>
          <cell r="F852" t="str">
            <v>P0 - GC WIP</v>
          </cell>
          <cell r="G852" t="str">
            <v>SK2</v>
          </cell>
          <cell r="H852" t="str">
            <v>GC WIP Manager</v>
          </cell>
          <cell r="I852" t="str">
            <v/>
          </cell>
          <cell r="J852" t="str">
            <v/>
          </cell>
          <cell r="K852">
            <v>14940000</v>
          </cell>
          <cell r="L852">
            <v>15800000</v>
          </cell>
          <cell r="M852">
            <v>0</v>
          </cell>
          <cell r="N852">
            <v>0</v>
          </cell>
          <cell r="O852">
            <v>30740000</v>
          </cell>
          <cell r="P852">
            <v>24</v>
          </cell>
          <cell r="Q852">
            <v>28375385</v>
          </cell>
          <cell r="R852">
            <v>2</v>
          </cell>
          <cell r="S852">
            <v>2364615</v>
          </cell>
          <cell r="T852">
            <v>0</v>
          </cell>
          <cell r="U852">
            <v>0</v>
          </cell>
          <cell r="V852">
            <v>1182307.7083333333</v>
          </cell>
          <cell r="W852">
            <v>0</v>
          </cell>
          <cell r="X852">
            <v>0</v>
          </cell>
          <cell r="Y852">
            <v>30740000</v>
          </cell>
          <cell r="Z852">
            <v>200000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29240000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30940000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30940000</v>
          </cell>
          <cell r="AZ852">
            <v>3227700</v>
          </cell>
          <cell r="BA852">
            <v>44100</v>
          </cell>
          <cell r="BB852">
            <v>170615</v>
          </cell>
          <cell r="BC852">
            <v>0</v>
          </cell>
          <cell r="BD852">
            <v>0</v>
          </cell>
          <cell r="BK852">
            <v>27497585</v>
          </cell>
          <cell r="BN852">
            <v>3</v>
          </cell>
          <cell r="BO852">
            <v>30840000</v>
          </cell>
          <cell r="BP852">
            <v>3412300</v>
          </cell>
          <cell r="BQ852" t="str">
            <v>050040851728</v>
          </cell>
          <cell r="BR852" t="str">
            <v>Active</v>
          </cell>
          <cell r="BS852" t="str">
            <v>Male</v>
          </cell>
          <cell r="BT852" t="str">
            <v/>
          </cell>
          <cell r="BU852">
            <v>0</v>
          </cell>
          <cell r="BV852">
            <v>0</v>
          </cell>
          <cell r="BW852">
            <v>100000</v>
          </cell>
        </row>
        <row r="853">
          <cell r="C853" t="str">
            <v>C7978</v>
          </cell>
          <cell r="D853" t="str">
            <v>Phan Văn Đốc</v>
          </cell>
          <cell r="E853">
            <v>43517</v>
          </cell>
          <cell r="F853" t="str">
            <v>P0 - GC WIP</v>
          </cell>
          <cell r="G853" t="str">
            <v>SK2</v>
          </cell>
          <cell r="H853" t="str">
            <v>Forklift driver</v>
          </cell>
          <cell r="I853" t="str">
            <v/>
          </cell>
          <cell r="J853" t="str">
            <v/>
          </cell>
          <cell r="K853">
            <v>5931000</v>
          </cell>
          <cell r="L853">
            <v>2100000</v>
          </cell>
          <cell r="M853">
            <v>0</v>
          </cell>
          <cell r="N853">
            <v>0</v>
          </cell>
          <cell r="O853">
            <v>8031000</v>
          </cell>
          <cell r="P853">
            <v>23</v>
          </cell>
          <cell r="Q853">
            <v>7104346</v>
          </cell>
          <cell r="R853">
            <v>3</v>
          </cell>
          <cell r="S853">
            <v>926654</v>
          </cell>
          <cell r="T853">
            <v>0</v>
          </cell>
          <cell r="U853">
            <v>0</v>
          </cell>
          <cell r="V853">
            <v>308884.60869565216</v>
          </cell>
          <cell r="W853">
            <v>0</v>
          </cell>
          <cell r="X853">
            <v>0</v>
          </cell>
          <cell r="Y853">
            <v>8031000</v>
          </cell>
          <cell r="Z853">
            <v>0</v>
          </cell>
          <cell r="AA853">
            <v>0</v>
          </cell>
          <cell r="AB853">
            <v>200000</v>
          </cell>
          <cell r="AC853">
            <v>0</v>
          </cell>
          <cell r="AD853">
            <v>200000</v>
          </cell>
          <cell r="AE853">
            <v>500000</v>
          </cell>
          <cell r="AF853">
            <v>0</v>
          </cell>
          <cell r="AG853">
            <v>400000</v>
          </cell>
          <cell r="AH853">
            <v>409478</v>
          </cell>
          <cell r="AI853">
            <v>0</v>
          </cell>
          <cell r="AJ853">
            <v>0</v>
          </cell>
          <cell r="AK853">
            <v>8031000</v>
          </cell>
          <cell r="AL853">
            <v>100000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9640478</v>
          </cell>
          <cell r="AR853">
            <v>32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1853308</v>
          </cell>
          <cell r="AY853">
            <v>11493786</v>
          </cell>
          <cell r="AZ853">
            <v>843255</v>
          </cell>
          <cell r="BA853">
            <v>44100</v>
          </cell>
          <cell r="BB853">
            <v>0</v>
          </cell>
          <cell r="BC853">
            <v>0</v>
          </cell>
          <cell r="BD853">
            <v>0</v>
          </cell>
          <cell r="BK853">
            <v>10606431</v>
          </cell>
          <cell r="BN853">
            <v>1</v>
          </cell>
          <cell r="BO853">
            <v>10976016.434782609</v>
          </cell>
          <cell r="BP853">
            <v>-5267238.5652173907</v>
          </cell>
          <cell r="BQ853" t="str">
            <v>050020215507</v>
          </cell>
          <cell r="BR853" t="str">
            <v>Active</v>
          </cell>
          <cell r="BS853" t="str">
            <v>Male</v>
          </cell>
          <cell r="BT853" t="str">
            <v/>
          </cell>
          <cell r="BU853">
            <v>0</v>
          </cell>
          <cell r="BV853">
            <v>0</v>
          </cell>
          <cell r="BW853">
            <v>100000</v>
          </cell>
        </row>
        <row r="854">
          <cell r="C854" t="str">
            <v>C11457</v>
          </cell>
          <cell r="D854" t="str">
            <v>Nguyễn Đăng Hoàng</v>
          </cell>
          <cell r="E854">
            <v>43733</v>
          </cell>
          <cell r="F854" t="str">
            <v>P0 - Maintenance</v>
          </cell>
          <cell r="G854" t="str">
            <v>SK2</v>
          </cell>
          <cell r="H854" t="str">
            <v>Maintenance staffs</v>
          </cell>
          <cell r="I854" t="str">
            <v/>
          </cell>
          <cell r="J854" t="str">
            <v/>
          </cell>
          <cell r="K854">
            <v>5931000</v>
          </cell>
          <cell r="L854">
            <v>5000000</v>
          </cell>
          <cell r="M854">
            <v>298000</v>
          </cell>
          <cell r="N854">
            <v>300000</v>
          </cell>
          <cell r="O854">
            <v>11529000</v>
          </cell>
          <cell r="P854">
            <v>23.8</v>
          </cell>
          <cell r="Q854">
            <v>10553469</v>
          </cell>
          <cell r="R854">
            <v>2</v>
          </cell>
          <cell r="S854">
            <v>886846</v>
          </cell>
          <cell r="T854">
            <v>0.19999999999999929</v>
          </cell>
          <cell r="U854">
            <v>88685</v>
          </cell>
          <cell r="V854">
            <v>443423.06722689077</v>
          </cell>
          <cell r="W854">
            <v>0</v>
          </cell>
          <cell r="X854">
            <v>0</v>
          </cell>
          <cell r="Y854">
            <v>11440315</v>
          </cell>
          <cell r="Z854">
            <v>0</v>
          </cell>
          <cell r="AA854">
            <v>0</v>
          </cell>
          <cell r="AB854">
            <v>200000</v>
          </cell>
          <cell r="AC854">
            <v>0</v>
          </cell>
          <cell r="AD854">
            <v>200000</v>
          </cell>
          <cell r="AE854">
            <v>500000</v>
          </cell>
          <cell r="AF854">
            <v>882000</v>
          </cell>
          <cell r="AG854">
            <v>400000</v>
          </cell>
          <cell r="AH854">
            <v>0</v>
          </cell>
          <cell r="AI854">
            <v>0</v>
          </cell>
          <cell r="AJ854">
            <v>0</v>
          </cell>
          <cell r="AK854">
            <v>11529000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13422315</v>
          </cell>
          <cell r="AR854">
            <v>8</v>
          </cell>
          <cell r="AS854">
            <v>0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665135</v>
          </cell>
          <cell r="AY854">
            <v>14087450</v>
          </cell>
          <cell r="AZ854">
            <v>1210545</v>
          </cell>
          <cell r="BA854">
            <v>44100</v>
          </cell>
          <cell r="BB854">
            <v>87760</v>
          </cell>
          <cell r="BC854">
            <v>0</v>
          </cell>
          <cell r="BD854">
            <v>0</v>
          </cell>
          <cell r="BK854">
            <v>12745045</v>
          </cell>
          <cell r="BN854">
            <v>0</v>
          </cell>
          <cell r="BO854">
            <v>13965738.06722689</v>
          </cell>
          <cell r="BP854">
            <v>1755193.0672268905</v>
          </cell>
          <cell r="BQ854" t="str">
            <v>050112507725</v>
          </cell>
          <cell r="BR854" t="str">
            <v>Active</v>
          </cell>
          <cell r="BS854" t="str">
            <v>Male</v>
          </cell>
          <cell r="BT854" t="str">
            <v/>
          </cell>
          <cell r="BU854">
            <v>0</v>
          </cell>
          <cell r="BV854">
            <v>0</v>
          </cell>
          <cell r="BW854">
            <v>100000</v>
          </cell>
        </row>
        <row r="855">
          <cell r="C855" t="str">
            <v>C14260</v>
          </cell>
          <cell r="D855" t="str">
            <v>Nguyễn Đình Bảo</v>
          </cell>
          <cell r="E855">
            <v>44344</v>
          </cell>
          <cell r="F855" t="str">
            <v>P0 - Maintenance</v>
          </cell>
          <cell r="G855" t="str">
            <v>SK2</v>
          </cell>
          <cell r="H855" t="str">
            <v>Maintenance staffs</v>
          </cell>
          <cell r="I855" t="str">
            <v/>
          </cell>
          <cell r="J855" t="str">
            <v/>
          </cell>
          <cell r="K855">
            <v>7436000</v>
          </cell>
          <cell r="L855">
            <v>4500000</v>
          </cell>
          <cell r="M855">
            <v>372000</v>
          </cell>
          <cell r="N855">
            <v>0</v>
          </cell>
          <cell r="O855">
            <v>12308000</v>
          </cell>
          <cell r="P855">
            <v>23</v>
          </cell>
          <cell r="Q855">
            <v>10887846</v>
          </cell>
          <cell r="R855">
            <v>3</v>
          </cell>
          <cell r="S855">
            <v>1420154</v>
          </cell>
          <cell r="T855">
            <v>0</v>
          </cell>
          <cell r="U855">
            <v>0</v>
          </cell>
          <cell r="V855">
            <v>473384.60869565216</v>
          </cell>
          <cell r="W855">
            <v>0</v>
          </cell>
          <cell r="X855">
            <v>0</v>
          </cell>
          <cell r="Y855">
            <v>12308000</v>
          </cell>
          <cell r="Z855">
            <v>0</v>
          </cell>
          <cell r="AA855">
            <v>0</v>
          </cell>
          <cell r="AB855">
            <v>200000</v>
          </cell>
          <cell r="AC855">
            <v>0</v>
          </cell>
          <cell r="AD855">
            <v>200000</v>
          </cell>
          <cell r="AE855">
            <v>500000</v>
          </cell>
          <cell r="AF855">
            <v>0</v>
          </cell>
          <cell r="AG855">
            <v>400000</v>
          </cell>
          <cell r="AH855">
            <v>0</v>
          </cell>
          <cell r="AI855">
            <v>0</v>
          </cell>
          <cell r="AJ855">
            <v>0</v>
          </cell>
          <cell r="AK855">
            <v>12308000</v>
          </cell>
          <cell r="AL855">
            <v>100000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13508000</v>
          </cell>
          <cell r="AR855">
            <v>20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1775192</v>
          </cell>
          <cell r="AY855">
            <v>15283192</v>
          </cell>
          <cell r="AZ855">
            <v>1292340</v>
          </cell>
          <cell r="BA855">
            <v>44100</v>
          </cell>
          <cell r="BB855">
            <v>0</v>
          </cell>
          <cell r="BC855">
            <v>0</v>
          </cell>
          <cell r="BD855">
            <v>0</v>
          </cell>
          <cell r="BK855">
            <v>13946752</v>
          </cell>
          <cell r="BN855">
            <v>1</v>
          </cell>
          <cell r="BO855">
            <v>14791461.521739131</v>
          </cell>
          <cell r="BP855">
            <v>-1900878.4782608692</v>
          </cell>
          <cell r="BQ855" t="str">
            <v>050129283456</v>
          </cell>
          <cell r="BR855" t="str">
            <v>Active</v>
          </cell>
          <cell r="BS855" t="str">
            <v>Male</v>
          </cell>
          <cell r="BT855" t="str">
            <v/>
          </cell>
          <cell r="BU855">
            <v>0</v>
          </cell>
          <cell r="BV855">
            <v>0</v>
          </cell>
          <cell r="BW855">
            <v>100000</v>
          </cell>
        </row>
        <row r="856">
          <cell r="C856" t="str">
            <v>C14422</v>
          </cell>
          <cell r="D856" t="str">
            <v>Đoàn Minh Tâm</v>
          </cell>
          <cell r="E856">
            <v>44599</v>
          </cell>
          <cell r="F856" t="str">
            <v>P0 - Maintenance</v>
          </cell>
          <cell r="G856" t="str">
            <v>SK2</v>
          </cell>
          <cell r="H856" t="str">
            <v>Maintenance staffs</v>
          </cell>
          <cell r="I856" t="str">
            <v/>
          </cell>
          <cell r="J856" t="str">
            <v/>
          </cell>
          <cell r="K856">
            <v>8322000</v>
          </cell>
          <cell r="L856">
            <v>4500000</v>
          </cell>
          <cell r="M856">
            <v>416000</v>
          </cell>
          <cell r="N856">
            <v>0</v>
          </cell>
          <cell r="O856">
            <v>13238000</v>
          </cell>
          <cell r="P856">
            <v>23</v>
          </cell>
          <cell r="Q856">
            <v>11710538</v>
          </cell>
          <cell r="R856">
            <v>3</v>
          </cell>
          <cell r="S856">
            <v>1527462</v>
          </cell>
          <cell r="T856">
            <v>0</v>
          </cell>
          <cell r="U856">
            <v>0</v>
          </cell>
          <cell r="V856">
            <v>509153.82608695654</v>
          </cell>
          <cell r="W856">
            <v>0</v>
          </cell>
          <cell r="X856">
            <v>0</v>
          </cell>
          <cell r="Y856">
            <v>13238000</v>
          </cell>
          <cell r="Z856">
            <v>0</v>
          </cell>
          <cell r="AA856">
            <v>0</v>
          </cell>
          <cell r="AB856">
            <v>200000</v>
          </cell>
          <cell r="AC856">
            <v>0</v>
          </cell>
          <cell r="AD856">
            <v>200000</v>
          </cell>
          <cell r="AE856">
            <v>500000</v>
          </cell>
          <cell r="AF856">
            <v>0</v>
          </cell>
          <cell r="AG856">
            <v>400000</v>
          </cell>
          <cell r="AH856">
            <v>0</v>
          </cell>
          <cell r="AI856">
            <v>0</v>
          </cell>
          <cell r="AJ856">
            <v>0</v>
          </cell>
          <cell r="AK856">
            <v>12904667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14338000</v>
          </cell>
          <cell r="AR856">
            <v>22</v>
          </cell>
          <cell r="AS856">
            <v>0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2100260</v>
          </cell>
          <cell r="AY856">
            <v>16438260</v>
          </cell>
          <cell r="AZ856">
            <v>1389990</v>
          </cell>
          <cell r="BA856">
            <v>44100</v>
          </cell>
          <cell r="BB856">
            <v>0</v>
          </cell>
          <cell r="BC856">
            <v>0</v>
          </cell>
          <cell r="BD856">
            <v>0</v>
          </cell>
          <cell r="BK856">
            <v>15004170</v>
          </cell>
          <cell r="BN856">
            <v>1</v>
          </cell>
          <cell r="BO856">
            <v>15838173.021739131</v>
          </cell>
          <cell r="BP856">
            <v>-951816.97826086916</v>
          </cell>
          <cell r="BQ856" t="str">
            <v>050040831417</v>
          </cell>
          <cell r="BR856" t="str">
            <v>Active</v>
          </cell>
          <cell r="BS856" t="str">
            <v>Male</v>
          </cell>
          <cell r="BT856" t="str">
            <v/>
          </cell>
          <cell r="BU856">
            <v>0</v>
          </cell>
          <cell r="BV856">
            <v>0</v>
          </cell>
          <cell r="BW856">
            <v>100000</v>
          </cell>
        </row>
        <row r="857">
          <cell r="C857" t="str">
            <v>C16070</v>
          </cell>
          <cell r="D857" t="str">
            <v>Nguyễn Văn Phúc</v>
          </cell>
          <cell r="E857">
            <v>45502</v>
          </cell>
          <cell r="F857" t="str">
            <v>P0 - Maintenance</v>
          </cell>
          <cell r="G857" t="str">
            <v>SK2</v>
          </cell>
          <cell r="H857" t="str">
            <v>Maintenance staffs</v>
          </cell>
          <cell r="I857" t="str">
            <v/>
          </cell>
          <cell r="J857" t="str">
            <v/>
          </cell>
          <cell r="K857">
            <v>5274000</v>
          </cell>
          <cell r="L857">
            <v>4000000</v>
          </cell>
          <cell r="M857">
            <v>265000</v>
          </cell>
          <cell r="N857">
            <v>0</v>
          </cell>
          <cell r="O857">
            <v>9539000</v>
          </cell>
          <cell r="P857">
            <v>22.3</v>
          </cell>
          <cell r="Q857">
            <v>8181527</v>
          </cell>
          <cell r="R857">
            <v>3</v>
          </cell>
          <cell r="S857">
            <v>1100654</v>
          </cell>
          <cell r="T857">
            <v>0.69999999999999929</v>
          </cell>
          <cell r="U857">
            <v>256819</v>
          </cell>
          <cell r="V857">
            <v>366884.6188340807</v>
          </cell>
          <cell r="W857">
            <v>0</v>
          </cell>
          <cell r="X857">
            <v>0</v>
          </cell>
          <cell r="Y857">
            <v>9282181</v>
          </cell>
          <cell r="Z857">
            <v>0</v>
          </cell>
          <cell r="AA857">
            <v>0</v>
          </cell>
          <cell r="AB857">
            <v>200000</v>
          </cell>
          <cell r="AC857">
            <v>0</v>
          </cell>
          <cell r="AD857">
            <v>200000</v>
          </cell>
          <cell r="AE857">
            <v>0</v>
          </cell>
          <cell r="AF857">
            <v>0</v>
          </cell>
          <cell r="AG857">
            <v>400000</v>
          </cell>
          <cell r="AH857">
            <v>0</v>
          </cell>
          <cell r="AI857">
            <v>0</v>
          </cell>
          <cell r="AJ857">
            <v>0</v>
          </cell>
          <cell r="AK857">
            <v>9407000</v>
          </cell>
          <cell r="AL857">
            <v>100000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9982181</v>
          </cell>
          <cell r="AR857">
            <v>8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550327</v>
          </cell>
          <cell r="AY857">
            <v>10532508</v>
          </cell>
          <cell r="AZ857">
            <v>1001595</v>
          </cell>
          <cell r="BA857">
            <v>44100</v>
          </cell>
          <cell r="BB857">
            <v>0</v>
          </cell>
          <cell r="BC857">
            <v>0</v>
          </cell>
          <cell r="BD857">
            <v>0</v>
          </cell>
          <cell r="BK857">
            <v>9486813</v>
          </cell>
          <cell r="BN857">
            <v>1</v>
          </cell>
          <cell r="BO857">
            <v>10449065.61883408</v>
          </cell>
          <cell r="BP857">
            <v>-5952529.3811659198</v>
          </cell>
          <cell r="BQ857" t="str">
            <v>050140630060</v>
          </cell>
          <cell r="BR857" t="str">
            <v>Active</v>
          </cell>
          <cell r="BS857" t="str">
            <v>Male</v>
          </cell>
          <cell r="BT857" t="str">
            <v/>
          </cell>
          <cell r="BU857">
            <v>0</v>
          </cell>
          <cell r="BV857">
            <v>0</v>
          </cell>
          <cell r="BW857">
            <v>100000</v>
          </cell>
        </row>
        <row r="858">
          <cell r="C858" t="str">
            <v>V004</v>
          </cell>
          <cell r="D858" t="str">
            <v>Hồ Mạnh Hoàng</v>
          </cell>
          <cell r="E858">
            <v>39529</v>
          </cell>
          <cell r="F858" t="str">
            <v>P0 - Maintenance</v>
          </cell>
          <cell r="G858" t="str">
            <v>SK2</v>
          </cell>
          <cell r="H858" t="str">
            <v>Maintenance Leader</v>
          </cell>
          <cell r="I858" t="str">
            <v/>
          </cell>
          <cell r="J858" t="str">
            <v/>
          </cell>
          <cell r="K858">
            <v>10118000</v>
          </cell>
          <cell r="L858">
            <v>7000000</v>
          </cell>
          <cell r="M858">
            <v>506000</v>
          </cell>
          <cell r="N858">
            <v>0</v>
          </cell>
          <cell r="O858">
            <v>17624000</v>
          </cell>
          <cell r="P858">
            <v>22.4</v>
          </cell>
          <cell r="Q858">
            <v>15183754</v>
          </cell>
          <cell r="R858">
            <v>3</v>
          </cell>
          <cell r="S858">
            <v>2033538</v>
          </cell>
          <cell r="T858">
            <v>0.60000000000000142</v>
          </cell>
          <cell r="U858">
            <v>406708</v>
          </cell>
          <cell r="V858">
            <v>677846.1607142858</v>
          </cell>
          <cell r="W858">
            <v>0</v>
          </cell>
          <cell r="X858">
            <v>0</v>
          </cell>
          <cell r="Y858">
            <v>17217292</v>
          </cell>
          <cell r="Z858">
            <v>0</v>
          </cell>
          <cell r="AA858">
            <v>0</v>
          </cell>
          <cell r="AB858">
            <v>200000</v>
          </cell>
          <cell r="AC858">
            <v>0</v>
          </cell>
          <cell r="AD858">
            <v>200000</v>
          </cell>
          <cell r="AE858">
            <v>0</v>
          </cell>
          <cell r="AF858">
            <v>0</v>
          </cell>
          <cell r="AG858">
            <v>400000</v>
          </cell>
          <cell r="AH858">
            <v>0</v>
          </cell>
          <cell r="AI858">
            <v>0</v>
          </cell>
          <cell r="AJ858">
            <v>0</v>
          </cell>
          <cell r="AK858">
            <v>17449000</v>
          </cell>
          <cell r="AL858">
            <v>100000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17917292</v>
          </cell>
          <cell r="AR858">
            <v>11.5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1461606</v>
          </cell>
          <cell r="AY858">
            <v>19378898</v>
          </cell>
          <cell r="AZ858">
            <v>1850520</v>
          </cell>
          <cell r="BA858">
            <v>44100</v>
          </cell>
          <cell r="BB858">
            <v>0</v>
          </cell>
          <cell r="BC858">
            <v>0</v>
          </cell>
          <cell r="BD858">
            <v>0</v>
          </cell>
          <cell r="BK858">
            <v>17484278</v>
          </cell>
          <cell r="BN858">
            <v>2</v>
          </cell>
          <cell r="BO858">
            <v>18991695.856026787</v>
          </cell>
          <cell r="BP858">
            <v>-2658824.1439732127</v>
          </cell>
          <cell r="BQ858" t="str">
            <v>050040831654</v>
          </cell>
          <cell r="BR858" t="str">
            <v>Active</v>
          </cell>
          <cell r="BS858" t="str">
            <v>Male</v>
          </cell>
          <cell r="BT858" t="str">
            <v/>
          </cell>
          <cell r="BU858">
            <v>0</v>
          </cell>
          <cell r="BV858">
            <v>0</v>
          </cell>
          <cell r="BW858">
            <v>100000</v>
          </cell>
        </row>
        <row r="859">
          <cell r="C859" t="str">
            <v>C12169</v>
          </cell>
          <cell r="D859" t="str">
            <v>Quan Hồng Vân</v>
          </cell>
          <cell r="E859">
            <v>43892</v>
          </cell>
          <cell r="F859" t="str">
            <v>P0 - Marketing</v>
          </cell>
          <cell r="G859" t="str">
            <v>SK2</v>
          </cell>
          <cell r="H859" t="str">
            <v>Marketing Staff</v>
          </cell>
          <cell r="I859" t="str">
            <v/>
          </cell>
          <cell r="J859" t="str">
            <v/>
          </cell>
          <cell r="K859">
            <v>10700000</v>
          </cell>
          <cell r="L859">
            <v>3500000</v>
          </cell>
          <cell r="M859">
            <v>0</v>
          </cell>
          <cell r="N859">
            <v>0</v>
          </cell>
          <cell r="O859">
            <v>14200000</v>
          </cell>
          <cell r="P859">
            <v>23</v>
          </cell>
          <cell r="Q859">
            <v>12561538</v>
          </cell>
          <cell r="R859">
            <v>2</v>
          </cell>
          <cell r="S859">
            <v>1092308</v>
          </cell>
          <cell r="T859">
            <v>1</v>
          </cell>
          <cell r="U859">
            <v>546154</v>
          </cell>
          <cell r="V859">
            <v>546153.82608695654</v>
          </cell>
          <cell r="W859">
            <v>0</v>
          </cell>
          <cell r="X859">
            <v>0</v>
          </cell>
          <cell r="Y859">
            <v>13653846</v>
          </cell>
          <cell r="Z859">
            <v>480769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13866667</v>
          </cell>
          <cell r="AL859">
            <v>100000</v>
          </cell>
          <cell r="AM859">
            <v>0</v>
          </cell>
          <cell r="AN859">
            <v>0</v>
          </cell>
          <cell r="AO859">
            <v>0</v>
          </cell>
          <cell r="AP859">
            <v>102403.84239130435</v>
          </cell>
          <cell r="AQ859">
            <v>14337018.842391305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14337018.842391305</v>
          </cell>
          <cell r="AZ859">
            <v>1491000</v>
          </cell>
          <cell r="BA859">
            <v>44100</v>
          </cell>
          <cell r="BB859">
            <v>0</v>
          </cell>
          <cell r="BC859">
            <v>0</v>
          </cell>
          <cell r="BD859">
            <v>0</v>
          </cell>
          <cell r="BK859">
            <v>12801919</v>
          </cell>
          <cell r="BN859">
            <v>1</v>
          </cell>
          <cell r="BO859">
            <v>13956249.842391305</v>
          </cell>
          <cell r="BP859">
            <v>-2934750.1576086953</v>
          </cell>
          <cell r="BQ859" t="str">
            <v>050117429331</v>
          </cell>
          <cell r="BR859" t="str">
            <v>Active</v>
          </cell>
          <cell r="BS859" t="str">
            <v>Female</v>
          </cell>
          <cell r="BT859" t="str">
            <v/>
          </cell>
          <cell r="BU859">
            <v>0</v>
          </cell>
          <cell r="BV859">
            <v>0</v>
          </cell>
          <cell r="BW859">
            <v>100000</v>
          </cell>
        </row>
        <row r="860">
          <cell r="C860" t="str">
            <v>C15365</v>
          </cell>
          <cell r="D860" t="str">
            <v>Nguyễn Thị Liên</v>
          </cell>
          <cell r="E860">
            <v>44956</v>
          </cell>
          <cell r="F860" t="str">
            <v>P0 - Marketing</v>
          </cell>
          <cell r="G860" t="str">
            <v>SK2</v>
          </cell>
          <cell r="H860" t="str">
            <v>Marketing Staff</v>
          </cell>
          <cell r="I860" t="str">
            <v/>
          </cell>
          <cell r="J860" t="str">
            <v/>
          </cell>
          <cell r="K860">
            <v>9800000</v>
          </cell>
          <cell r="L860">
            <v>4500000</v>
          </cell>
          <cell r="M860">
            <v>0</v>
          </cell>
          <cell r="N860">
            <v>0</v>
          </cell>
          <cell r="O860">
            <v>14300000</v>
          </cell>
          <cell r="P860">
            <v>24</v>
          </cell>
          <cell r="Q860">
            <v>13200000</v>
          </cell>
          <cell r="R860">
            <v>2</v>
          </cell>
          <cell r="S860">
            <v>1100000</v>
          </cell>
          <cell r="T860">
            <v>0</v>
          </cell>
          <cell r="U860">
            <v>0</v>
          </cell>
          <cell r="V860">
            <v>550000</v>
          </cell>
          <cell r="W860">
            <v>0</v>
          </cell>
          <cell r="X860">
            <v>0</v>
          </cell>
          <cell r="Y860">
            <v>14300000</v>
          </cell>
          <cell r="Z860">
            <v>500000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13800000</v>
          </cell>
          <cell r="AL860">
            <v>100000</v>
          </cell>
          <cell r="AM860">
            <v>0</v>
          </cell>
          <cell r="AN860">
            <v>0</v>
          </cell>
          <cell r="AO860">
            <v>0</v>
          </cell>
          <cell r="AP860">
            <v>103125</v>
          </cell>
          <cell r="AQ860">
            <v>15003125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15003125</v>
          </cell>
          <cell r="AZ860">
            <v>1501500</v>
          </cell>
          <cell r="BA860">
            <v>44100</v>
          </cell>
          <cell r="BB860">
            <v>0</v>
          </cell>
          <cell r="BC860">
            <v>0</v>
          </cell>
          <cell r="BD860">
            <v>0</v>
          </cell>
          <cell r="BK860">
            <v>13457525</v>
          </cell>
          <cell r="BN860">
            <v>2</v>
          </cell>
          <cell r="BO860">
            <v>14603125</v>
          </cell>
          <cell r="BP860">
            <v>-6698375</v>
          </cell>
          <cell r="BQ860" t="str">
            <v>050044122305</v>
          </cell>
          <cell r="BR860" t="str">
            <v>Active</v>
          </cell>
          <cell r="BS860" t="str">
            <v>Female</v>
          </cell>
          <cell r="BT860" t="str">
            <v/>
          </cell>
          <cell r="BU860">
            <v>0</v>
          </cell>
          <cell r="BV860">
            <v>0</v>
          </cell>
          <cell r="BW860">
            <v>100000</v>
          </cell>
        </row>
        <row r="861">
          <cell r="C861" t="str">
            <v>C15446</v>
          </cell>
          <cell r="D861" t="str">
            <v>Võ Thị Thanh Loan</v>
          </cell>
          <cell r="E861">
            <v>45110</v>
          </cell>
          <cell r="F861" t="str">
            <v>P0 - Marketing</v>
          </cell>
          <cell r="G861" t="str">
            <v>SK2</v>
          </cell>
          <cell r="H861" t="str">
            <v>Marketing staff</v>
          </cell>
          <cell r="I861" t="str">
            <v/>
          </cell>
          <cell r="J861" t="str">
            <v/>
          </cell>
          <cell r="K861">
            <v>8500000</v>
          </cell>
          <cell r="L861">
            <v>3500000</v>
          </cell>
          <cell r="M861">
            <v>0</v>
          </cell>
          <cell r="N861">
            <v>0</v>
          </cell>
          <cell r="O861">
            <v>12000000</v>
          </cell>
          <cell r="P861">
            <v>21.6</v>
          </cell>
          <cell r="Q861">
            <v>9969231</v>
          </cell>
          <cell r="R861">
            <v>2</v>
          </cell>
          <cell r="S861">
            <v>923077</v>
          </cell>
          <cell r="T861">
            <v>2.3999999999999986</v>
          </cell>
          <cell r="U861">
            <v>1107692</v>
          </cell>
          <cell r="V861">
            <v>461538.47222222219</v>
          </cell>
          <cell r="W861">
            <v>0</v>
          </cell>
          <cell r="X861">
            <v>0</v>
          </cell>
          <cell r="Y861">
            <v>10892308</v>
          </cell>
          <cell r="Z861">
            <v>453846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11500000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86538.463541666657</v>
          </cell>
          <cell r="AQ861">
            <v>11432692.463541666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11432692.463541666</v>
          </cell>
          <cell r="AZ861">
            <v>1260000</v>
          </cell>
          <cell r="BA861">
            <v>44100</v>
          </cell>
          <cell r="BB861">
            <v>0</v>
          </cell>
          <cell r="BC861">
            <v>0</v>
          </cell>
          <cell r="BD861">
            <v>0</v>
          </cell>
          <cell r="BK861">
            <v>10128592</v>
          </cell>
          <cell r="BN861">
            <v>0</v>
          </cell>
          <cell r="BO861">
            <v>11078846.463541666</v>
          </cell>
          <cell r="BP861">
            <v>-1181153.536458334</v>
          </cell>
          <cell r="BQ861" t="str">
            <v>050140211912</v>
          </cell>
          <cell r="BR861" t="str">
            <v>Active</v>
          </cell>
          <cell r="BS861" t="str">
            <v>Female</v>
          </cell>
          <cell r="BT861" t="str">
            <v/>
          </cell>
          <cell r="BU861">
            <v>0</v>
          </cell>
          <cell r="BV861">
            <v>0</v>
          </cell>
          <cell r="BW861">
            <v>100000</v>
          </cell>
        </row>
        <row r="862">
          <cell r="C862" t="str">
            <v>C16167</v>
          </cell>
          <cell r="D862" t="str">
            <v>Lê Thị Thu Hòa</v>
          </cell>
          <cell r="E862">
            <v>45551</v>
          </cell>
          <cell r="F862" t="str">
            <v>P0 - Marketing</v>
          </cell>
          <cell r="G862" t="str">
            <v>SK2</v>
          </cell>
          <cell r="H862" t="str">
            <v>Marketing staff</v>
          </cell>
          <cell r="I862" t="str">
            <v/>
          </cell>
          <cell r="J862" t="str">
            <v/>
          </cell>
          <cell r="K862">
            <v>8500000</v>
          </cell>
          <cell r="L862">
            <v>2000000</v>
          </cell>
          <cell r="M862">
            <v>0</v>
          </cell>
          <cell r="N862">
            <v>0</v>
          </cell>
          <cell r="O862">
            <v>10500000</v>
          </cell>
          <cell r="P862">
            <v>23.8</v>
          </cell>
          <cell r="Q862">
            <v>9611538</v>
          </cell>
          <cell r="R862">
            <v>2</v>
          </cell>
          <cell r="S862">
            <v>807692</v>
          </cell>
          <cell r="T862">
            <v>0.19999999999999929</v>
          </cell>
          <cell r="U862">
            <v>80769</v>
          </cell>
          <cell r="V862">
            <v>403846.13445378147</v>
          </cell>
          <cell r="W862">
            <v>0</v>
          </cell>
          <cell r="X862">
            <v>0</v>
          </cell>
          <cell r="Y862">
            <v>10419230</v>
          </cell>
          <cell r="Z862">
            <v>496154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10083333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75721.15021008403</v>
          </cell>
          <cell r="AQ862">
            <v>10991105.150210084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10991105.150210084</v>
          </cell>
          <cell r="AZ862">
            <v>1102500</v>
          </cell>
          <cell r="BA862">
            <v>44100</v>
          </cell>
          <cell r="BB862">
            <v>0</v>
          </cell>
          <cell r="BC862">
            <v>0</v>
          </cell>
          <cell r="BD862">
            <v>0</v>
          </cell>
          <cell r="BK862">
            <v>9844505</v>
          </cell>
          <cell r="BN862">
            <v>0</v>
          </cell>
          <cell r="BO862">
            <v>10594951.150210084</v>
          </cell>
          <cell r="BP862">
            <v>-1507548.8497899156</v>
          </cell>
          <cell r="BQ862" t="str">
            <v>050116800321</v>
          </cell>
          <cell r="BR862" t="str">
            <v>Active</v>
          </cell>
          <cell r="BS862" t="str">
            <v>Female</v>
          </cell>
          <cell r="BT862" t="str">
            <v/>
          </cell>
          <cell r="BU862">
            <v>0</v>
          </cell>
          <cell r="BV862">
            <v>0</v>
          </cell>
          <cell r="BW862">
            <v>100000</v>
          </cell>
        </row>
        <row r="863">
          <cell r="C863" t="str">
            <v>C5715</v>
          </cell>
          <cell r="D863" t="str">
            <v>Nguyễn Thị Lê</v>
          </cell>
          <cell r="E863">
            <v>41428</v>
          </cell>
          <cell r="F863" t="str">
            <v>P0 - Marketing</v>
          </cell>
          <cell r="G863" t="str">
            <v>SK2</v>
          </cell>
          <cell r="H863" t="str">
            <v>Marketing Account Manager</v>
          </cell>
          <cell r="I863" t="str">
            <v/>
          </cell>
          <cell r="J863" t="str">
            <v/>
          </cell>
          <cell r="K863">
            <v>17700000</v>
          </cell>
          <cell r="L863">
            <v>9300000</v>
          </cell>
          <cell r="M863">
            <v>0</v>
          </cell>
          <cell r="N863">
            <v>0</v>
          </cell>
          <cell r="O863">
            <v>27000000</v>
          </cell>
          <cell r="P863">
            <v>24</v>
          </cell>
          <cell r="Q863">
            <v>24923077</v>
          </cell>
          <cell r="R863">
            <v>2</v>
          </cell>
          <cell r="S863">
            <v>2076923</v>
          </cell>
          <cell r="T863">
            <v>0</v>
          </cell>
          <cell r="U863">
            <v>0</v>
          </cell>
          <cell r="V863">
            <v>1038461.5416666666</v>
          </cell>
          <cell r="W863">
            <v>0</v>
          </cell>
          <cell r="X863">
            <v>0</v>
          </cell>
          <cell r="Y863">
            <v>27000000</v>
          </cell>
          <cell r="Z863">
            <v>500000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25500000</v>
          </cell>
          <cell r="AL863">
            <v>100000</v>
          </cell>
          <cell r="AM863">
            <v>0</v>
          </cell>
          <cell r="AN863">
            <v>0</v>
          </cell>
          <cell r="AO863">
            <v>0</v>
          </cell>
          <cell r="AP863">
            <v>194711.5390625</v>
          </cell>
          <cell r="AQ863">
            <v>27794711.5390625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27794711.5390625</v>
          </cell>
          <cell r="AZ863">
            <v>2835000</v>
          </cell>
          <cell r="BA863">
            <v>44100</v>
          </cell>
          <cell r="BB863">
            <v>237986</v>
          </cell>
          <cell r="BC863">
            <v>0</v>
          </cell>
          <cell r="BD863">
            <v>0</v>
          </cell>
          <cell r="BK863">
            <v>24677626</v>
          </cell>
          <cell r="BN863">
            <v>2</v>
          </cell>
          <cell r="BO863">
            <v>27394711.5390625</v>
          </cell>
          <cell r="BP863">
            <v>4759711.5390625</v>
          </cell>
          <cell r="BQ863" t="str">
            <v>050040796611</v>
          </cell>
          <cell r="BR863" t="str">
            <v>Active</v>
          </cell>
          <cell r="BS863" t="str">
            <v>Female</v>
          </cell>
          <cell r="BT863" t="str">
            <v/>
          </cell>
          <cell r="BU863">
            <v>0</v>
          </cell>
          <cell r="BV863">
            <v>0</v>
          </cell>
          <cell r="BW863">
            <v>100000</v>
          </cell>
        </row>
        <row r="864">
          <cell r="C864" t="str">
            <v>C7281</v>
          </cell>
          <cell r="D864" t="str">
            <v>Nguyễn Thị Thúy Hằng</v>
          </cell>
          <cell r="E864">
            <v>43206</v>
          </cell>
          <cell r="F864" t="str">
            <v>P0 - Marketing</v>
          </cell>
          <cell r="G864" t="str">
            <v>SK2</v>
          </cell>
          <cell r="H864" t="str">
            <v>Marketing Staff</v>
          </cell>
          <cell r="I864" t="str">
            <v/>
          </cell>
          <cell r="J864" t="str">
            <v/>
          </cell>
          <cell r="K864">
            <v>11800000</v>
          </cell>
          <cell r="L864">
            <v>4300000</v>
          </cell>
          <cell r="M864">
            <v>0</v>
          </cell>
          <cell r="N864">
            <v>0</v>
          </cell>
          <cell r="O864">
            <v>16100000</v>
          </cell>
          <cell r="P864">
            <v>20</v>
          </cell>
          <cell r="Q864">
            <v>12384615</v>
          </cell>
          <cell r="R864">
            <v>2</v>
          </cell>
          <cell r="S864">
            <v>1238462</v>
          </cell>
          <cell r="T864">
            <v>4</v>
          </cell>
          <cell r="U864">
            <v>2476923</v>
          </cell>
          <cell r="V864">
            <v>619230.75</v>
          </cell>
          <cell r="W864">
            <v>0</v>
          </cell>
          <cell r="X864">
            <v>0</v>
          </cell>
          <cell r="Y864">
            <v>13623077</v>
          </cell>
          <cell r="Z864">
            <v>423077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15766667</v>
          </cell>
          <cell r="AL864">
            <v>100000</v>
          </cell>
          <cell r="AM864">
            <v>0</v>
          </cell>
          <cell r="AN864">
            <v>0</v>
          </cell>
          <cell r="AO864">
            <v>0</v>
          </cell>
          <cell r="AP864">
            <v>116105.765625</v>
          </cell>
          <cell r="AQ864">
            <v>14262259.765625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14262259.765625</v>
          </cell>
          <cell r="AZ864">
            <v>1690500</v>
          </cell>
          <cell r="BA864">
            <v>44100</v>
          </cell>
          <cell r="BB864">
            <v>0</v>
          </cell>
          <cell r="BC864">
            <v>0</v>
          </cell>
          <cell r="BD864">
            <v>0</v>
          </cell>
          <cell r="BK864">
            <v>12527660</v>
          </cell>
          <cell r="BN864">
            <v>1</v>
          </cell>
          <cell r="BO864">
            <v>13939182.765625</v>
          </cell>
          <cell r="BP864">
            <v>-3151317.234375</v>
          </cell>
          <cell r="BQ864" t="str">
            <v>050090478408</v>
          </cell>
          <cell r="BR864" t="str">
            <v>Active</v>
          </cell>
          <cell r="BS864" t="str">
            <v>Female</v>
          </cell>
          <cell r="BT864" t="str">
            <v/>
          </cell>
          <cell r="BU864">
            <v>0</v>
          </cell>
          <cell r="BV864">
            <v>0</v>
          </cell>
          <cell r="BW864">
            <v>100000</v>
          </cell>
        </row>
        <row r="865">
          <cell r="C865" t="str">
            <v>C7293</v>
          </cell>
          <cell r="D865" t="str">
            <v>Nguyễn Thành Sơn</v>
          </cell>
          <cell r="E865">
            <v>43213</v>
          </cell>
          <cell r="F865" t="str">
            <v>P0 - Marketing</v>
          </cell>
          <cell r="G865" t="str">
            <v>SK2</v>
          </cell>
          <cell r="H865" t="str">
            <v>Marketing Account Manager</v>
          </cell>
          <cell r="I865" t="str">
            <v/>
          </cell>
          <cell r="J865" t="str">
            <v/>
          </cell>
          <cell r="K865">
            <v>16300000</v>
          </cell>
          <cell r="L865">
            <v>5700000</v>
          </cell>
          <cell r="M865">
            <v>0</v>
          </cell>
          <cell r="N865">
            <v>0</v>
          </cell>
          <cell r="O865">
            <v>22000000</v>
          </cell>
          <cell r="P865">
            <v>23.7</v>
          </cell>
          <cell r="Q865">
            <v>20053846</v>
          </cell>
          <cell r="R865">
            <v>2</v>
          </cell>
          <cell r="S865">
            <v>1692308</v>
          </cell>
          <cell r="T865">
            <v>0.30000000000000071</v>
          </cell>
          <cell r="U865">
            <v>253846</v>
          </cell>
          <cell r="V865">
            <v>846153.83966244734</v>
          </cell>
          <cell r="W865">
            <v>0</v>
          </cell>
          <cell r="X865">
            <v>0</v>
          </cell>
          <cell r="Y865">
            <v>21746154</v>
          </cell>
          <cell r="Z865">
            <v>494231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20666667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22240385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22240385</v>
          </cell>
          <cell r="AZ865">
            <v>2310000</v>
          </cell>
          <cell r="BA865">
            <v>44100</v>
          </cell>
          <cell r="BB865">
            <v>206808</v>
          </cell>
          <cell r="BC865">
            <v>0</v>
          </cell>
          <cell r="BD865">
            <v>0</v>
          </cell>
          <cell r="BK865">
            <v>19679477</v>
          </cell>
          <cell r="BN865">
            <v>1</v>
          </cell>
          <cell r="BO865">
            <v>21846154</v>
          </cell>
          <cell r="BP865">
            <v>4136154</v>
          </cell>
          <cell r="BQ865" t="str">
            <v>050090476855</v>
          </cell>
          <cell r="BR865" t="str">
            <v>Active</v>
          </cell>
          <cell r="BS865" t="str">
            <v>Male</v>
          </cell>
          <cell r="BT865" t="str">
            <v/>
          </cell>
          <cell r="BU865">
            <v>0</v>
          </cell>
          <cell r="BV865">
            <v>0</v>
          </cell>
          <cell r="BW865">
            <v>100000</v>
          </cell>
        </row>
        <row r="866">
          <cell r="C866" t="str">
            <v>C7392</v>
          </cell>
          <cell r="D866" t="str">
            <v>Nguyễn Ngọc Sơn</v>
          </cell>
          <cell r="E866">
            <v>43318</v>
          </cell>
          <cell r="F866" t="str">
            <v>P0 - Marketing</v>
          </cell>
          <cell r="G866" t="str">
            <v>SK2</v>
          </cell>
          <cell r="H866" t="str">
            <v>Marketing Staff</v>
          </cell>
          <cell r="I866" t="str">
            <v/>
          </cell>
          <cell r="J866" t="str">
            <v/>
          </cell>
          <cell r="K866">
            <v>12000000</v>
          </cell>
          <cell r="L866">
            <v>4300000</v>
          </cell>
          <cell r="M866">
            <v>0</v>
          </cell>
          <cell r="N866">
            <v>0</v>
          </cell>
          <cell r="O866">
            <v>16300000</v>
          </cell>
          <cell r="P866">
            <v>24</v>
          </cell>
          <cell r="Q866">
            <v>15046154</v>
          </cell>
          <cell r="R866">
            <v>2</v>
          </cell>
          <cell r="S866">
            <v>1253846</v>
          </cell>
          <cell r="T866">
            <v>0</v>
          </cell>
          <cell r="U866">
            <v>0</v>
          </cell>
          <cell r="V866">
            <v>626923.08333333337</v>
          </cell>
          <cell r="W866">
            <v>0</v>
          </cell>
          <cell r="X866">
            <v>0</v>
          </cell>
          <cell r="Y866">
            <v>16300000</v>
          </cell>
          <cell r="Z866">
            <v>500000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15966667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16800000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16800000</v>
          </cell>
          <cell r="AZ866">
            <v>1711500</v>
          </cell>
          <cell r="BA866">
            <v>44100</v>
          </cell>
          <cell r="BB866">
            <v>0</v>
          </cell>
          <cell r="BC866">
            <v>0</v>
          </cell>
          <cell r="BD866">
            <v>0</v>
          </cell>
          <cell r="BK866">
            <v>15044400</v>
          </cell>
          <cell r="BN866">
            <v>1</v>
          </cell>
          <cell r="BO866">
            <v>16400000</v>
          </cell>
          <cell r="BP866">
            <v>-711500</v>
          </cell>
          <cell r="BQ866" t="str">
            <v>050120366383</v>
          </cell>
          <cell r="BR866" t="str">
            <v>Active</v>
          </cell>
          <cell r="BS866" t="str">
            <v>Male</v>
          </cell>
          <cell r="BT866" t="str">
            <v/>
          </cell>
          <cell r="BU866">
            <v>0</v>
          </cell>
          <cell r="BV866">
            <v>0</v>
          </cell>
          <cell r="BW866">
            <v>100000</v>
          </cell>
        </row>
        <row r="867">
          <cell r="C867" t="str">
            <v>C7624</v>
          </cell>
          <cell r="D867" t="str">
            <v>Trần Thị Thu Hiền</v>
          </cell>
          <cell r="E867">
            <v>43437</v>
          </cell>
          <cell r="F867" t="str">
            <v>P0 - Marketing</v>
          </cell>
          <cell r="G867" t="str">
            <v>SK2</v>
          </cell>
          <cell r="H867" t="str">
            <v>Marketing Account Manager</v>
          </cell>
          <cell r="I867" t="str">
            <v/>
          </cell>
          <cell r="J867" t="str">
            <v/>
          </cell>
          <cell r="K867">
            <v>15100000</v>
          </cell>
          <cell r="L867">
            <v>11500000</v>
          </cell>
          <cell r="M867">
            <v>0</v>
          </cell>
          <cell r="N867">
            <v>0</v>
          </cell>
          <cell r="O867">
            <v>26600000</v>
          </cell>
          <cell r="P867">
            <v>24</v>
          </cell>
          <cell r="Q867">
            <v>24553846</v>
          </cell>
          <cell r="R867">
            <v>2</v>
          </cell>
          <cell r="S867">
            <v>2046154</v>
          </cell>
          <cell r="T867">
            <v>0</v>
          </cell>
          <cell r="U867">
            <v>0</v>
          </cell>
          <cell r="V867">
            <v>1023076.9166666666</v>
          </cell>
          <cell r="W867">
            <v>0</v>
          </cell>
          <cell r="X867">
            <v>0</v>
          </cell>
          <cell r="Y867">
            <v>26600000</v>
          </cell>
          <cell r="Z867">
            <v>500000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25266667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191826.921875</v>
          </cell>
          <cell r="AQ867">
            <v>27291826.921875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27291826.921875</v>
          </cell>
          <cell r="AZ867">
            <v>2793000</v>
          </cell>
          <cell r="BA867">
            <v>44100</v>
          </cell>
          <cell r="BB867">
            <v>214941</v>
          </cell>
          <cell r="BC867">
            <v>0</v>
          </cell>
          <cell r="BD867">
            <v>0</v>
          </cell>
          <cell r="BK867">
            <v>24239786</v>
          </cell>
          <cell r="BN867">
            <v>2</v>
          </cell>
          <cell r="BO867">
            <v>26891826.921875</v>
          </cell>
          <cell r="BP867">
            <v>4298826.921875</v>
          </cell>
          <cell r="BQ867" t="str">
            <v>050072622641</v>
          </cell>
          <cell r="BR867" t="str">
            <v>Active</v>
          </cell>
          <cell r="BS867" t="str">
            <v>Female</v>
          </cell>
          <cell r="BT867" t="str">
            <v/>
          </cell>
          <cell r="BU867">
            <v>0</v>
          </cell>
          <cell r="BV867">
            <v>0</v>
          </cell>
          <cell r="BW867">
            <v>100000</v>
          </cell>
        </row>
        <row r="868">
          <cell r="C868" t="str">
            <v>C14731</v>
          </cell>
          <cell r="D868" t="str">
            <v>Châu Thanh Tùng</v>
          </cell>
          <cell r="E868">
            <v>44638</v>
          </cell>
          <cell r="F868" t="str">
            <v>P0 - Material Warehouse</v>
          </cell>
          <cell r="G868" t="str">
            <v>SK2</v>
          </cell>
          <cell r="H868" t="str">
            <v>Material Warehouse worker</v>
          </cell>
          <cell r="I868" t="str">
            <v/>
          </cell>
          <cell r="J868" t="str">
            <v/>
          </cell>
          <cell r="K868">
            <v>5931000</v>
          </cell>
          <cell r="L868">
            <v>1500000</v>
          </cell>
          <cell r="M868">
            <v>0</v>
          </cell>
          <cell r="N868">
            <v>0</v>
          </cell>
          <cell r="O868">
            <v>7431000</v>
          </cell>
          <cell r="P868">
            <v>22.7</v>
          </cell>
          <cell r="Q868">
            <v>6487835</v>
          </cell>
          <cell r="R868">
            <v>3</v>
          </cell>
          <cell r="S868">
            <v>857423</v>
          </cell>
          <cell r="T868">
            <v>0.30000000000000071</v>
          </cell>
          <cell r="U868">
            <v>85742</v>
          </cell>
          <cell r="V868">
            <v>285807.7092511013</v>
          </cell>
          <cell r="W868">
            <v>0</v>
          </cell>
          <cell r="X868">
            <v>0</v>
          </cell>
          <cell r="Y868">
            <v>7345258</v>
          </cell>
          <cell r="Z868">
            <v>0</v>
          </cell>
          <cell r="AA868">
            <v>0</v>
          </cell>
          <cell r="AB868">
            <v>200000</v>
          </cell>
          <cell r="AC868">
            <v>0</v>
          </cell>
          <cell r="AD868">
            <v>200000</v>
          </cell>
          <cell r="AE868">
            <v>500000</v>
          </cell>
          <cell r="AF868">
            <v>0</v>
          </cell>
          <cell r="AG868">
            <v>400000</v>
          </cell>
          <cell r="AH868">
            <v>0</v>
          </cell>
          <cell r="AI868">
            <v>0</v>
          </cell>
          <cell r="AJ868">
            <v>0</v>
          </cell>
          <cell r="AK868">
            <v>6934333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8445258</v>
          </cell>
          <cell r="AR868">
            <v>32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1714846</v>
          </cell>
          <cell r="AY868">
            <v>10160104</v>
          </cell>
          <cell r="AZ868">
            <v>780255</v>
          </cell>
          <cell r="BA868">
            <v>44100</v>
          </cell>
          <cell r="BB868">
            <v>0</v>
          </cell>
          <cell r="BC868">
            <v>0</v>
          </cell>
          <cell r="BD868">
            <v>0</v>
          </cell>
          <cell r="BK868">
            <v>9335749</v>
          </cell>
          <cell r="BN868">
            <v>0</v>
          </cell>
          <cell r="BO868">
            <v>9688488.8370044045</v>
          </cell>
          <cell r="BP868">
            <v>-2091766.1629955955</v>
          </cell>
          <cell r="BQ868" t="str">
            <v>050118804802</v>
          </cell>
          <cell r="BR868" t="str">
            <v>Active</v>
          </cell>
          <cell r="BS868" t="str">
            <v>Male</v>
          </cell>
          <cell r="BT868" t="str">
            <v/>
          </cell>
          <cell r="BU868">
            <v>0</v>
          </cell>
          <cell r="BV868">
            <v>0</v>
          </cell>
          <cell r="BW868">
            <v>100000</v>
          </cell>
        </row>
        <row r="869">
          <cell r="C869" t="str">
            <v>C15075</v>
          </cell>
          <cell r="D869" t="str">
            <v>Phạm Thị Kiều Oanh</v>
          </cell>
          <cell r="E869">
            <v>44718</v>
          </cell>
          <cell r="F869" t="str">
            <v>P0 - Material Warehouse</v>
          </cell>
          <cell r="G869" t="str">
            <v>SK2</v>
          </cell>
          <cell r="H869" t="str">
            <v>Material Warehouse worker</v>
          </cell>
          <cell r="I869" t="str">
            <v/>
          </cell>
          <cell r="J869" t="str">
            <v/>
          </cell>
          <cell r="K869">
            <v>6815000</v>
          </cell>
          <cell r="L869">
            <v>2000000</v>
          </cell>
          <cell r="M869">
            <v>0</v>
          </cell>
          <cell r="N869">
            <v>1000000</v>
          </cell>
          <cell r="O869">
            <v>9815000</v>
          </cell>
          <cell r="P869">
            <v>23.8</v>
          </cell>
          <cell r="Q869">
            <v>8984500</v>
          </cell>
          <cell r="R869">
            <v>2</v>
          </cell>
          <cell r="S869">
            <v>755000</v>
          </cell>
          <cell r="T869">
            <v>0.19999999999999929</v>
          </cell>
          <cell r="U869">
            <v>75500</v>
          </cell>
          <cell r="V869">
            <v>377500</v>
          </cell>
          <cell r="W869">
            <v>0</v>
          </cell>
          <cell r="X869">
            <v>0</v>
          </cell>
          <cell r="Y869">
            <v>9739500</v>
          </cell>
          <cell r="Z869">
            <v>0</v>
          </cell>
          <cell r="AA869">
            <v>0</v>
          </cell>
          <cell r="AB869">
            <v>200000</v>
          </cell>
          <cell r="AC869">
            <v>0</v>
          </cell>
          <cell r="AD869">
            <v>200000</v>
          </cell>
          <cell r="AE869">
            <v>500000</v>
          </cell>
          <cell r="AF869">
            <v>0</v>
          </cell>
          <cell r="AG869">
            <v>400000</v>
          </cell>
          <cell r="AH869">
            <v>0</v>
          </cell>
          <cell r="AI869">
            <v>0</v>
          </cell>
          <cell r="AJ869">
            <v>0</v>
          </cell>
          <cell r="AK869">
            <v>9481667</v>
          </cell>
          <cell r="AL869">
            <v>100000</v>
          </cell>
          <cell r="AM869">
            <v>0</v>
          </cell>
          <cell r="AN869">
            <v>0</v>
          </cell>
          <cell r="AO869">
            <v>0</v>
          </cell>
          <cell r="AP869">
            <v>70781.25</v>
          </cell>
          <cell r="AQ869">
            <v>11010281.25</v>
          </cell>
          <cell r="AR869">
            <v>11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778594</v>
          </cell>
          <cell r="AY869">
            <v>11788875.25</v>
          </cell>
          <cell r="AZ869">
            <v>1030575</v>
          </cell>
          <cell r="BA869">
            <v>44100</v>
          </cell>
          <cell r="BB869">
            <v>0</v>
          </cell>
          <cell r="BC869">
            <v>0</v>
          </cell>
          <cell r="BD869">
            <v>0</v>
          </cell>
          <cell r="BK869">
            <v>10714200</v>
          </cell>
          <cell r="BN869">
            <v>1</v>
          </cell>
          <cell r="BO869">
            <v>11629343.75</v>
          </cell>
          <cell r="BP869">
            <v>-4801231.25</v>
          </cell>
          <cell r="BQ869" t="str">
            <v>050113753908</v>
          </cell>
          <cell r="BR869" t="str">
            <v>Active</v>
          </cell>
          <cell r="BS869" t="str">
            <v>Female</v>
          </cell>
          <cell r="BT869" t="str">
            <v/>
          </cell>
          <cell r="BU869">
            <v>0</v>
          </cell>
          <cell r="BV869">
            <v>0</v>
          </cell>
          <cell r="BW869">
            <v>100000</v>
          </cell>
        </row>
        <row r="870">
          <cell r="C870" t="str">
            <v>C16402</v>
          </cell>
          <cell r="D870" t="str">
            <v>Nguyễn Thị Ngọc Thủy</v>
          </cell>
          <cell r="E870">
            <v>45698</v>
          </cell>
          <cell r="F870" t="str">
            <v>P0 - Material Warehouse</v>
          </cell>
          <cell r="G870" t="str">
            <v>SK2</v>
          </cell>
          <cell r="H870" t="str">
            <v>Material Warehouse staff</v>
          </cell>
          <cell r="I870" t="str">
            <v/>
          </cell>
          <cell r="J870" t="str">
            <v/>
          </cell>
          <cell r="K870">
            <v>6100000</v>
          </cell>
          <cell r="L870">
            <v>1800000</v>
          </cell>
          <cell r="M870">
            <v>0</v>
          </cell>
          <cell r="N870">
            <v>0</v>
          </cell>
          <cell r="O870">
            <v>7900000</v>
          </cell>
          <cell r="P870">
            <v>22.7</v>
          </cell>
          <cell r="Q870">
            <v>6897308</v>
          </cell>
          <cell r="R870">
            <v>3</v>
          </cell>
          <cell r="S870">
            <v>911538</v>
          </cell>
          <cell r="T870">
            <v>0.30000000000000071</v>
          </cell>
          <cell r="U870">
            <v>91154</v>
          </cell>
          <cell r="V870">
            <v>303846.16740088107</v>
          </cell>
          <cell r="W870">
            <v>0</v>
          </cell>
          <cell r="X870">
            <v>0</v>
          </cell>
          <cell r="Y870">
            <v>7808846</v>
          </cell>
          <cell r="Z870">
            <v>0</v>
          </cell>
          <cell r="AA870">
            <v>0</v>
          </cell>
          <cell r="AB870">
            <v>200000</v>
          </cell>
          <cell r="AC870">
            <v>0</v>
          </cell>
          <cell r="AD870">
            <v>200000</v>
          </cell>
          <cell r="AE870">
            <v>500000</v>
          </cell>
          <cell r="AF870">
            <v>0</v>
          </cell>
          <cell r="AG870">
            <v>400000</v>
          </cell>
          <cell r="AH870">
            <v>0</v>
          </cell>
          <cell r="AI870">
            <v>0</v>
          </cell>
          <cell r="AJ870">
            <v>0</v>
          </cell>
          <cell r="AK870">
            <v>7566667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56971.1563876652</v>
          </cell>
          <cell r="AQ870">
            <v>8965817.1563876644</v>
          </cell>
          <cell r="AR870">
            <v>24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1367308</v>
          </cell>
          <cell r="AY870">
            <v>10333125.156387664</v>
          </cell>
          <cell r="AZ870">
            <v>813346</v>
          </cell>
          <cell r="BA870">
            <v>0</v>
          </cell>
          <cell r="BB870">
            <v>0</v>
          </cell>
          <cell r="BC870">
            <v>0</v>
          </cell>
          <cell r="BD870">
            <v>186299</v>
          </cell>
          <cell r="BK870">
            <v>9333480</v>
          </cell>
          <cell r="BN870">
            <v>0</v>
          </cell>
          <cell r="BO870">
            <v>9977355.6585903075</v>
          </cell>
          <cell r="BP870">
            <v>-1835990.3414096925</v>
          </cell>
          <cell r="BQ870" t="str">
            <v>050158477081</v>
          </cell>
          <cell r="BR870" t="str">
            <v>Active</v>
          </cell>
          <cell r="BS870" t="str">
            <v>Female</v>
          </cell>
          <cell r="BT870" t="str">
            <v/>
          </cell>
          <cell r="BU870">
            <v>0</v>
          </cell>
          <cell r="BV870">
            <v>0</v>
          </cell>
          <cell r="BW870">
            <v>100000</v>
          </cell>
        </row>
        <row r="871">
          <cell r="C871" t="str">
            <v>C16454</v>
          </cell>
          <cell r="D871" t="str">
            <v>Đoàn Văn Vàng</v>
          </cell>
          <cell r="E871">
            <v>45706</v>
          </cell>
          <cell r="F871" t="str">
            <v>P0 - Material Warehouse</v>
          </cell>
          <cell r="G871" t="str">
            <v>SK2</v>
          </cell>
          <cell r="H871" t="str">
            <v>Material Warehouse worker</v>
          </cell>
          <cell r="I871" t="str">
            <v/>
          </cell>
          <cell r="J871" t="str">
            <v/>
          </cell>
          <cell r="K871">
            <v>5023000</v>
          </cell>
          <cell r="L871">
            <v>500000</v>
          </cell>
          <cell r="M871">
            <v>252000</v>
          </cell>
          <cell r="N871">
            <v>0</v>
          </cell>
          <cell r="O871">
            <v>5775000</v>
          </cell>
          <cell r="P871">
            <v>23.7</v>
          </cell>
          <cell r="Q871">
            <v>5264135</v>
          </cell>
          <cell r="R871">
            <v>2</v>
          </cell>
          <cell r="S871">
            <v>444231</v>
          </cell>
          <cell r="T871">
            <v>0.30000000000000071</v>
          </cell>
          <cell r="U871">
            <v>66635</v>
          </cell>
          <cell r="V871">
            <v>222115.40084388186</v>
          </cell>
          <cell r="W871">
            <v>0</v>
          </cell>
          <cell r="X871">
            <v>0</v>
          </cell>
          <cell r="Y871">
            <v>5708366</v>
          </cell>
          <cell r="Z871">
            <v>0</v>
          </cell>
          <cell r="AA871">
            <v>0</v>
          </cell>
          <cell r="AB871">
            <v>200000</v>
          </cell>
          <cell r="AC871">
            <v>0</v>
          </cell>
          <cell r="AD871">
            <v>200000</v>
          </cell>
          <cell r="AE871">
            <v>500000</v>
          </cell>
          <cell r="AF871">
            <v>0</v>
          </cell>
          <cell r="AG871">
            <v>400000</v>
          </cell>
          <cell r="AH871">
            <v>0</v>
          </cell>
          <cell r="AI871">
            <v>0</v>
          </cell>
          <cell r="AJ871">
            <v>0</v>
          </cell>
          <cell r="AK871">
            <v>5132667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6808366</v>
          </cell>
          <cell r="AR871">
            <v>24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999519</v>
          </cell>
          <cell r="AY871">
            <v>7807885</v>
          </cell>
          <cell r="AZ871">
            <v>606375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K871">
            <v>7201510</v>
          </cell>
          <cell r="BN871">
            <v>0</v>
          </cell>
          <cell r="BO871">
            <v>7574712.2025316451</v>
          </cell>
          <cell r="BP871">
            <v>-4031662.7974683549</v>
          </cell>
          <cell r="BQ871" t="str">
            <v>050087500011</v>
          </cell>
          <cell r="BR871" t="str">
            <v>Active</v>
          </cell>
          <cell r="BS871" t="str">
            <v>Male</v>
          </cell>
          <cell r="BT871" t="str">
            <v/>
          </cell>
          <cell r="BU871">
            <v>0</v>
          </cell>
          <cell r="BV871">
            <v>0</v>
          </cell>
          <cell r="BW871">
            <v>100000</v>
          </cell>
        </row>
        <row r="872">
          <cell r="C872" t="str">
            <v>C7100</v>
          </cell>
          <cell r="D872" t="str">
            <v>Võ Văn Thanh</v>
          </cell>
          <cell r="E872">
            <v>43024</v>
          </cell>
          <cell r="F872" t="str">
            <v>P0 - Material Warehouse</v>
          </cell>
          <cell r="G872" t="str">
            <v>SK2</v>
          </cell>
          <cell r="H872" t="str">
            <v>Material Warehouse worker</v>
          </cell>
          <cell r="I872" t="str">
            <v/>
          </cell>
          <cell r="J872" t="str">
            <v/>
          </cell>
          <cell r="K872">
            <v>5931000</v>
          </cell>
          <cell r="L872">
            <v>3000000</v>
          </cell>
          <cell r="M872">
            <v>0</v>
          </cell>
          <cell r="N872">
            <v>0</v>
          </cell>
          <cell r="O872">
            <v>8931000</v>
          </cell>
          <cell r="P872">
            <v>23</v>
          </cell>
          <cell r="Q872">
            <v>7900500</v>
          </cell>
          <cell r="R872">
            <v>3</v>
          </cell>
          <cell r="S872">
            <v>1030500</v>
          </cell>
          <cell r="T872">
            <v>0</v>
          </cell>
          <cell r="U872">
            <v>0</v>
          </cell>
          <cell r="V872">
            <v>343500</v>
          </cell>
          <cell r="W872">
            <v>0</v>
          </cell>
          <cell r="X872">
            <v>0</v>
          </cell>
          <cell r="Y872">
            <v>8931000</v>
          </cell>
          <cell r="Z872">
            <v>0</v>
          </cell>
          <cell r="AA872">
            <v>0</v>
          </cell>
          <cell r="AB872">
            <v>200000</v>
          </cell>
          <cell r="AC872">
            <v>0</v>
          </cell>
          <cell r="AD872">
            <v>200000</v>
          </cell>
          <cell r="AE872">
            <v>500000</v>
          </cell>
          <cell r="AF872">
            <v>200000</v>
          </cell>
          <cell r="AG872">
            <v>400000</v>
          </cell>
          <cell r="AH872">
            <v>0</v>
          </cell>
          <cell r="AI872">
            <v>0</v>
          </cell>
          <cell r="AJ872">
            <v>0</v>
          </cell>
          <cell r="AK872">
            <v>8931000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10231000</v>
          </cell>
          <cell r="AR872">
            <v>36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2318625</v>
          </cell>
          <cell r="AY872">
            <v>12549625</v>
          </cell>
          <cell r="AZ872">
            <v>937755</v>
          </cell>
          <cell r="BA872">
            <v>44100</v>
          </cell>
          <cell r="BB872">
            <v>0</v>
          </cell>
          <cell r="BC872">
            <v>0</v>
          </cell>
          <cell r="BD872">
            <v>0</v>
          </cell>
          <cell r="BK872">
            <v>11567770</v>
          </cell>
          <cell r="BN872">
            <v>0</v>
          </cell>
          <cell r="BO872">
            <v>11876750</v>
          </cell>
          <cell r="BP872">
            <v>-61005</v>
          </cell>
          <cell r="BQ872" t="str">
            <v>050083467697</v>
          </cell>
          <cell r="BR872" t="str">
            <v>Active</v>
          </cell>
          <cell r="BS872" t="str">
            <v>Male</v>
          </cell>
          <cell r="BT872" t="str">
            <v/>
          </cell>
          <cell r="BU872">
            <v>0</v>
          </cell>
          <cell r="BV872">
            <v>0</v>
          </cell>
          <cell r="BW872">
            <v>100000</v>
          </cell>
        </row>
        <row r="873">
          <cell r="C873" t="str">
            <v>C12561</v>
          </cell>
          <cell r="D873" t="str">
            <v>Nguyễn Thị Thu Hồng</v>
          </cell>
          <cell r="E873">
            <v>44028</v>
          </cell>
          <cell r="F873" t="str">
            <v>P0 - Planning</v>
          </cell>
          <cell r="G873" t="str">
            <v>SK2</v>
          </cell>
          <cell r="H873" t="str">
            <v>Incentive Staff</v>
          </cell>
          <cell r="I873" t="str">
            <v/>
          </cell>
          <cell r="J873" t="str">
            <v/>
          </cell>
          <cell r="K873">
            <v>7500000</v>
          </cell>
          <cell r="L873">
            <v>2200000</v>
          </cell>
          <cell r="M873">
            <v>0</v>
          </cell>
          <cell r="N873">
            <v>0</v>
          </cell>
          <cell r="O873">
            <v>9700000</v>
          </cell>
          <cell r="P873">
            <v>20.3</v>
          </cell>
          <cell r="Q873">
            <v>7573462</v>
          </cell>
          <cell r="R873">
            <v>4</v>
          </cell>
          <cell r="S873">
            <v>1492308</v>
          </cell>
          <cell r="T873">
            <v>1.6999999999999993</v>
          </cell>
          <cell r="U873">
            <v>634231</v>
          </cell>
          <cell r="V873">
            <v>373076.94581280788</v>
          </cell>
          <cell r="W873">
            <v>0</v>
          </cell>
          <cell r="X873">
            <v>0</v>
          </cell>
          <cell r="Y873">
            <v>9065770</v>
          </cell>
          <cell r="Z873">
            <v>467308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9466667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69951.927339901478</v>
          </cell>
          <cell r="AQ873">
            <v>9603029.9273399021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9603029.9273399021</v>
          </cell>
          <cell r="AZ873">
            <v>1018500</v>
          </cell>
          <cell r="BA873">
            <v>44100</v>
          </cell>
          <cell r="BB873">
            <v>0</v>
          </cell>
          <cell r="BC873">
            <v>0</v>
          </cell>
          <cell r="BD873">
            <v>0</v>
          </cell>
          <cell r="BK873">
            <v>8540430</v>
          </cell>
          <cell r="BN873">
            <v>0</v>
          </cell>
          <cell r="BO873">
            <v>9135721.9273399021</v>
          </cell>
          <cell r="BP873">
            <v>-2882778.0726600979</v>
          </cell>
          <cell r="BQ873" t="str">
            <v>050056732206</v>
          </cell>
          <cell r="BR873" t="str">
            <v>Active</v>
          </cell>
          <cell r="BS873" t="str">
            <v>Female</v>
          </cell>
          <cell r="BT873" t="str">
            <v/>
          </cell>
          <cell r="BU873">
            <v>0</v>
          </cell>
          <cell r="BV873">
            <v>0</v>
          </cell>
          <cell r="BW873">
            <v>0</v>
          </cell>
        </row>
        <row r="874">
          <cell r="C874" t="str">
            <v>C13254</v>
          </cell>
          <cell r="D874" t="str">
            <v>Phạm Thị Tú</v>
          </cell>
          <cell r="E874">
            <v>44252</v>
          </cell>
          <cell r="F874" t="str">
            <v>P0 - Planning</v>
          </cell>
          <cell r="G874" t="str">
            <v>SK2</v>
          </cell>
          <cell r="H874" t="str">
            <v>Planning staff</v>
          </cell>
          <cell r="I874" t="str">
            <v/>
          </cell>
          <cell r="J874" t="str">
            <v/>
          </cell>
          <cell r="K874">
            <v>8500000</v>
          </cell>
          <cell r="L874">
            <v>3000000</v>
          </cell>
          <cell r="M874">
            <v>0</v>
          </cell>
          <cell r="N874">
            <v>0</v>
          </cell>
          <cell r="O874">
            <v>11500000</v>
          </cell>
          <cell r="P874">
            <v>23</v>
          </cell>
          <cell r="Q874">
            <v>10173077</v>
          </cell>
          <cell r="R874">
            <v>2</v>
          </cell>
          <cell r="S874">
            <v>884615</v>
          </cell>
          <cell r="T874">
            <v>1</v>
          </cell>
          <cell r="U874">
            <v>442308</v>
          </cell>
          <cell r="V874">
            <v>442307.69565217389</v>
          </cell>
          <cell r="W874">
            <v>0</v>
          </cell>
          <cell r="X874">
            <v>0</v>
          </cell>
          <cell r="Y874">
            <v>11057692</v>
          </cell>
          <cell r="Z874">
            <v>480769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11266667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82932.692934782608</v>
          </cell>
          <cell r="AQ874">
            <v>11621393.692934783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11621393.692934783</v>
          </cell>
          <cell r="AZ874">
            <v>1207500</v>
          </cell>
          <cell r="BA874">
            <v>44100</v>
          </cell>
          <cell r="BB874">
            <v>0</v>
          </cell>
          <cell r="BC874">
            <v>0</v>
          </cell>
          <cell r="BD874">
            <v>0</v>
          </cell>
          <cell r="BK874">
            <v>10369794</v>
          </cell>
          <cell r="BN874">
            <v>1</v>
          </cell>
          <cell r="BO874">
            <v>11240624.692934783</v>
          </cell>
          <cell r="BP874">
            <v>-5366875.3070652168</v>
          </cell>
          <cell r="BQ874" t="str">
            <v>050029026111</v>
          </cell>
          <cell r="BR874" t="str">
            <v>Active</v>
          </cell>
          <cell r="BS874" t="str">
            <v>Female</v>
          </cell>
          <cell r="BT874" t="str">
            <v/>
          </cell>
          <cell r="BU874">
            <v>0</v>
          </cell>
          <cell r="BV874">
            <v>0</v>
          </cell>
          <cell r="BW874">
            <v>100000</v>
          </cell>
        </row>
        <row r="875">
          <cell r="C875" t="str">
            <v>C13256</v>
          </cell>
          <cell r="D875" t="str">
            <v>Hồ Thị Hoài</v>
          </cell>
          <cell r="E875">
            <v>44252</v>
          </cell>
          <cell r="F875" t="str">
            <v>P0 - Planning</v>
          </cell>
          <cell r="G875" t="str">
            <v>SK2</v>
          </cell>
          <cell r="H875" t="str">
            <v>Planning staff</v>
          </cell>
          <cell r="I875" t="str">
            <v/>
          </cell>
          <cell r="J875" t="str">
            <v/>
          </cell>
          <cell r="K875">
            <v>7900000</v>
          </cell>
          <cell r="L875">
            <v>2000000</v>
          </cell>
          <cell r="M875">
            <v>0</v>
          </cell>
          <cell r="N875">
            <v>0</v>
          </cell>
          <cell r="O875">
            <v>9900000</v>
          </cell>
          <cell r="P875">
            <v>24</v>
          </cell>
          <cell r="Q875">
            <v>9138462</v>
          </cell>
          <cell r="R875">
            <v>2</v>
          </cell>
          <cell r="S875">
            <v>761538</v>
          </cell>
          <cell r="T875">
            <v>0</v>
          </cell>
          <cell r="U875">
            <v>0</v>
          </cell>
          <cell r="V875">
            <v>380769.25</v>
          </cell>
          <cell r="W875">
            <v>0</v>
          </cell>
          <cell r="X875">
            <v>0</v>
          </cell>
          <cell r="Y875">
            <v>9900000</v>
          </cell>
          <cell r="Z875">
            <v>500000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9666667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71394.234375</v>
          </cell>
          <cell r="AQ875">
            <v>10471394.234375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10471394.234375</v>
          </cell>
          <cell r="AZ875">
            <v>1039500</v>
          </cell>
          <cell r="BA875">
            <v>44100</v>
          </cell>
          <cell r="BB875">
            <v>0</v>
          </cell>
          <cell r="BC875">
            <v>0</v>
          </cell>
          <cell r="BD875">
            <v>0</v>
          </cell>
          <cell r="BK875">
            <v>9387794</v>
          </cell>
          <cell r="BN875">
            <v>0</v>
          </cell>
          <cell r="BO875">
            <v>10071394.234375</v>
          </cell>
          <cell r="BP875">
            <v>-1968105.765625</v>
          </cell>
          <cell r="BQ875" t="str">
            <v>050055353287</v>
          </cell>
          <cell r="BR875" t="str">
            <v>Active</v>
          </cell>
          <cell r="BS875" t="str">
            <v>Female</v>
          </cell>
          <cell r="BT875" t="str">
            <v/>
          </cell>
          <cell r="BU875">
            <v>0</v>
          </cell>
          <cell r="BV875">
            <v>0</v>
          </cell>
          <cell r="BW875">
            <v>100000</v>
          </cell>
        </row>
        <row r="876">
          <cell r="C876" t="str">
            <v>C16143</v>
          </cell>
          <cell r="D876" t="str">
            <v>Trần Văn Vụ</v>
          </cell>
          <cell r="E876">
            <v>45540</v>
          </cell>
          <cell r="F876" t="str">
            <v>P0 - Planning</v>
          </cell>
          <cell r="G876" t="str">
            <v>SK2</v>
          </cell>
          <cell r="H876" t="str">
            <v>Planning staff</v>
          </cell>
          <cell r="I876" t="str">
            <v/>
          </cell>
          <cell r="J876" t="str">
            <v/>
          </cell>
          <cell r="K876">
            <v>7300000</v>
          </cell>
          <cell r="L876">
            <v>3000000</v>
          </cell>
          <cell r="M876">
            <v>0</v>
          </cell>
          <cell r="N876">
            <v>0</v>
          </cell>
          <cell r="O876">
            <v>10300000</v>
          </cell>
          <cell r="P876">
            <v>18.600000000000001</v>
          </cell>
          <cell r="Q876">
            <v>7368462</v>
          </cell>
          <cell r="R876">
            <v>2</v>
          </cell>
          <cell r="S876">
            <v>792308</v>
          </cell>
          <cell r="T876">
            <v>5.3999999999999986</v>
          </cell>
          <cell r="U876">
            <v>2139231</v>
          </cell>
          <cell r="V876">
            <v>396153.87096774188</v>
          </cell>
          <cell r="W876">
            <v>0</v>
          </cell>
          <cell r="X876">
            <v>0</v>
          </cell>
          <cell r="Y876">
            <v>8160770</v>
          </cell>
          <cell r="Z876">
            <v>396154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10200000</v>
          </cell>
          <cell r="AL876">
            <v>100000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8656924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8656924</v>
          </cell>
          <cell r="AZ876">
            <v>1081500</v>
          </cell>
          <cell r="BA876">
            <v>44100</v>
          </cell>
          <cell r="BB876">
            <v>0</v>
          </cell>
          <cell r="BC876">
            <v>0</v>
          </cell>
          <cell r="BD876">
            <v>0</v>
          </cell>
          <cell r="BK876">
            <v>7531324</v>
          </cell>
          <cell r="BN876">
            <v>0</v>
          </cell>
          <cell r="BO876">
            <v>8360770</v>
          </cell>
          <cell r="BP876">
            <v>-3720730</v>
          </cell>
          <cell r="BQ876" t="str">
            <v>060153700292</v>
          </cell>
          <cell r="BR876" t="str">
            <v>Active</v>
          </cell>
          <cell r="BS876" t="str">
            <v>Male</v>
          </cell>
          <cell r="BT876" t="str">
            <v/>
          </cell>
          <cell r="BU876">
            <v>0</v>
          </cell>
          <cell r="BV876">
            <v>0</v>
          </cell>
          <cell r="BW876">
            <v>100000</v>
          </cell>
        </row>
        <row r="877">
          <cell r="C877" t="str">
            <v>C16599</v>
          </cell>
          <cell r="D877" t="str">
            <v>Nguyễn Thanh Cường</v>
          </cell>
          <cell r="E877">
            <v>45761</v>
          </cell>
          <cell r="F877" t="str">
            <v>P0 - Planning</v>
          </cell>
          <cell r="G877" t="str">
            <v>SK2</v>
          </cell>
          <cell r="H877" t="str">
            <v>Planning staff</v>
          </cell>
          <cell r="I877" t="str">
            <v/>
          </cell>
          <cell r="J877" t="str">
            <v/>
          </cell>
          <cell r="K877">
            <v>7000000</v>
          </cell>
          <cell r="L877">
            <v>2500000</v>
          </cell>
          <cell r="M877">
            <v>0</v>
          </cell>
          <cell r="N877">
            <v>0</v>
          </cell>
          <cell r="O877">
            <v>9500000</v>
          </cell>
          <cell r="P877">
            <v>14</v>
          </cell>
          <cell r="Q877">
            <v>5115385</v>
          </cell>
          <cell r="R877">
            <v>1</v>
          </cell>
          <cell r="S877">
            <v>365385</v>
          </cell>
          <cell r="T877">
            <v>11</v>
          </cell>
          <cell r="U877">
            <v>4019231</v>
          </cell>
          <cell r="V877">
            <v>365384.64285714284</v>
          </cell>
          <cell r="W877">
            <v>0</v>
          </cell>
          <cell r="X877">
            <v>0</v>
          </cell>
          <cell r="Y877">
            <v>5480770</v>
          </cell>
          <cell r="Z877">
            <v>288462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9500000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5769232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5769232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K877">
            <v>5769232</v>
          </cell>
          <cell r="BN877">
            <v>0</v>
          </cell>
          <cell r="BO877">
            <v>5580770</v>
          </cell>
          <cell r="BP877">
            <v>-5419230</v>
          </cell>
          <cell r="BQ877" t="str">
            <v>0</v>
          </cell>
          <cell r="BR877" t="str">
            <v>Active</v>
          </cell>
          <cell r="BS877" t="str">
            <v>Male</v>
          </cell>
          <cell r="BT877" t="str">
            <v/>
          </cell>
          <cell r="BU877">
            <v>0</v>
          </cell>
          <cell r="BV877">
            <v>0</v>
          </cell>
          <cell r="BW877">
            <v>100000</v>
          </cell>
        </row>
        <row r="878">
          <cell r="C878" t="str">
            <v>C4387</v>
          </cell>
          <cell r="D878" t="str">
            <v>Nguyễn Thị Mai Lan</v>
          </cell>
          <cell r="E878">
            <v>40882</v>
          </cell>
          <cell r="F878" t="str">
            <v>P0 - Planning</v>
          </cell>
          <cell r="G878" t="str">
            <v>SK2</v>
          </cell>
          <cell r="H878" t="str">
            <v>Planning staff</v>
          </cell>
          <cell r="I878" t="str">
            <v/>
          </cell>
          <cell r="J878" t="str">
            <v/>
          </cell>
          <cell r="K878">
            <v>8119000</v>
          </cell>
          <cell r="L878">
            <v>3800000</v>
          </cell>
          <cell r="M878">
            <v>0</v>
          </cell>
          <cell r="N878">
            <v>0</v>
          </cell>
          <cell r="O878">
            <v>11919000</v>
          </cell>
          <cell r="P878">
            <v>24</v>
          </cell>
          <cell r="Q878">
            <v>11002154</v>
          </cell>
          <cell r="R878">
            <v>2</v>
          </cell>
          <cell r="S878">
            <v>916846</v>
          </cell>
          <cell r="T878">
            <v>0</v>
          </cell>
          <cell r="U878">
            <v>0</v>
          </cell>
          <cell r="V878">
            <v>458423.08333333331</v>
          </cell>
          <cell r="W878">
            <v>0</v>
          </cell>
          <cell r="X878">
            <v>0</v>
          </cell>
          <cell r="Y878">
            <v>11919000</v>
          </cell>
          <cell r="Z878">
            <v>500000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11585667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85954.328125</v>
          </cell>
          <cell r="AQ878">
            <v>12504954.328125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12504954.328125</v>
          </cell>
          <cell r="AZ878">
            <v>1251495</v>
          </cell>
          <cell r="BA878">
            <v>44100</v>
          </cell>
          <cell r="BB878">
            <v>0</v>
          </cell>
          <cell r="BC878">
            <v>0</v>
          </cell>
          <cell r="BD878">
            <v>0</v>
          </cell>
          <cell r="BK878">
            <v>11209359</v>
          </cell>
          <cell r="BN878">
            <v>1</v>
          </cell>
          <cell r="BO878">
            <v>12104954.328125</v>
          </cell>
          <cell r="BP878">
            <v>-4546540.671875</v>
          </cell>
          <cell r="BQ878" t="str">
            <v>050040874051</v>
          </cell>
          <cell r="BR878" t="str">
            <v>Active</v>
          </cell>
          <cell r="BS878" t="str">
            <v>Female</v>
          </cell>
          <cell r="BT878" t="str">
            <v/>
          </cell>
          <cell r="BU878">
            <v>0</v>
          </cell>
          <cell r="BV878">
            <v>0</v>
          </cell>
          <cell r="BW878">
            <v>100000</v>
          </cell>
        </row>
        <row r="879">
          <cell r="C879" t="str">
            <v>C6101</v>
          </cell>
          <cell r="D879" t="str">
            <v>Lê Văn Tùng</v>
          </cell>
          <cell r="E879">
            <v>41691</v>
          </cell>
          <cell r="F879" t="str">
            <v>P0 - Planning</v>
          </cell>
          <cell r="G879" t="str">
            <v>SK2</v>
          </cell>
          <cell r="H879" t="str">
            <v>Incentive Staff</v>
          </cell>
          <cell r="I879" t="str">
            <v/>
          </cell>
          <cell r="J879" t="str">
            <v/>
          </cell>
          <cell r="K879">
            <v>8100000</v>
          </cell>
          <cell r="L879">
            <v>3000000</v>
          </cell>
          <cell r="M879">
            <v>0</v>
          </cell>
          <cell r="N879">
            <v>0</v>
          </cell>
          <cell r="O879">
            <v>11100000</v>
          </cell>
          <cell r="P879">
            <v>24</v>
          </cell>
          <cell r="Q879">
            <v>10246154</v>
          </cell>
          <cell r="R879">
            <v>2</v>
          </cell>
          <cell r="S879">
            <v>853846</v>
          </cell>
          <cell r="T879">
            <v>0</v>
          </cell>
          <cell r="U879">
            <v>0</v>
          </cell>
          <cell r="V879">
            <v>426923.08333333331</v>
          </cell>
          <cell r="W879">
            <v>0</v>
          </cell>
          <cell r="X879">
            <v>0</v>
          </cell>
          <cell r="Y879">
            <v>11100000</v>
          </cell>
          <cell r="Z879">
            <v>500000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10638000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11600000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11600000</v>
          </cell>
          <cell r="AZ879">
            <v>1165500</v>
          </cell>
          <cell r="BA879">
            <v>44100</v>
          </cell>
          <cell r="BB879">
            <v>0</v>
          </cell>
          <cell r="BC879">
            <v>0</v>
          </cell>
          <cell r="BD879">
            <v>0</v>
          </cell>
          <cell r="BK879">
            <v>10390400</v>
          </cell>
          <cell r="BN879">
            <v>0</v>
          </cell>
          <cell r="BO879">
            <v>11200000</v>
          </cell>
          <cell r="BP879">
            <v>-965500</v>
          </cell>
          <cell r="BQ879" t="str">
            <v>050040827231</v>
          </cell>
          <cell r="BR879" t="str">
            <v>Active</v>
          </cell>
          <cell r="BS879" t="str">
            <v>Male</v>
          </cell>
          <cell r="BT879" t="str">
            <v/>
          </cell>
          <cell r="BU879">
            <v>0</v>
          </cell>
          <cell r="BV879">
            <v>0</v>
          </cell>
          <cell r="BW879">
            <v>100000</v>
          </cell>
        </row>
        <row r="880">
          <cell r="C880" t="str">
            <v>C6677</v>
          </cell>
          <cell r="D880" t="str">
            <v>Trần Thị Bích</v>
          </cell>
          <cell r="E880">
            <v>42626</v>
          </cell>
          <cell r="F880" t="str">
            <v>P0 - Planning</v>
          </cell>
          <cell r="G880" t="str">
            <v>SK2</v>
          </cell>
          <cell r="H880" t="str">
            <v>Planning staff</v>
          </cell>
          <cell r="I880" t="str">
            <v/>
          </cell>
          <cell r="J880" t="str">
            <v/>
          </cell>
          <cell r="K880">
            <v>8300000</v>
          </cell>
          <cell r="L880">
            <v>5700000</v>
          </cell>
          <cell r="M880">
            <v>0</v>
          </cell>
          <cell r="N880">
            <v>0</v>
          </cell>
          <cell r="O880">
            <v>14000000</v>
          </cell>
          <cell r="P880">
            <v>22.9</v>
          </cell>
          <cell r="Q880">
            <v>12330769</v>
          </cell>
          <cell r="R880">
            <v>2</v>
          </cell>
          <cell r="S880">
            <v>1076923</v>
          </cell>
          <cell r="T880">
            <v>1.1000000000000014</v>
          </cell>
          <cell r="U880">
            <v>592308</v>
          </cell>
          <cell r="V880">
            <v>538461.52838427946</v>
          </cell>
          <cell r="W880">
            <v>0</v>
          </cell>
          <cell r="X880">
            <v>0</v>
          </cell>
          <cell r="Y880">
            <v>13407692</v>
          </cell>
          <cell r="Z880">
            <v>574615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13833333</v>
          </cell>
          <cell r="AL880">
            <v>100000</v>
          </cell>
          <cell r="AM880">
            <v>0</v>
          </cell>
          <cell r="AN880">
            <v>0</v>
          </cell>
          <cell r="AO880">
            <v>0</v>
          </cell>
          <cell r="AP880">
            <v>100961.5365720524</v>
          </cell>
          <cell r="AQ880">
            <v>14183268.536572052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14183268.536572052</v>
          </cell>
          <cell r="AZ880">
            <v>1470000</v>
          </cell>
          <cell r="BA880">
            <v>44100</v>
          </cell>
          <cell r="BB880">
            <v>0</v>
          </cell>
          <cell r="BC880">
            <v>0</v>
          </cell>
          <cell r="BD880">
            <v>0</v>
          </cell>
          <cell r="BK880">
            <v>12669169</v>
          </cell>
          <cell r="BN880">
            <v>2</v>
          </cell>
          <cell r="BO880">
            <v>13708653.536572052</v>
          </cell>
          <cell r="BP880">
            <v>-7561346.4634279478</v>
          </cell>
          <cell r="BQ880" t="str">
            <v>050043052842</v>
          </cell>
          <cell r="BR880" t="str">
            <v>Active</v>
          </cell>
          <cell r="BS880" t="str">
            <v>Female</v>
          </cell>
          <cell r="BT880" t="str">
            <v/>
          </cell>
          <cell r="BU880">
            <v>0</v>
          </cell>
          <cell r="BV880">
            <v>0</v>
          </cell>
          <cell r="BW880">
            <v>100000</v>
          </cell>
        </row>
        <row r="881">
          <cell r="C881" t="str">
            <v>C7743</v>
          </cell>
          <cell r="D881" t="str">
            <v>Đỗ Quốc Bảo</v>
          </cell>
          <cell r="E881">
            <v>43475</v>
          </cell>
          <cell r="F881" t="str">
            <v>P0 - Planning</v>
          </cell>
          <cell r="G881" t="str">
            <v>SK2</v>
          </cell>
          <cell r="H881" t="str">
            <v>Planning Manager</v>
          </cell>
          <cell r="I881" t="str">
            <v/>
          </cell>
          <cell r="J881" t="str">
            <v/>
          </cell>
          <cell r="K881">
            <v>14500000</v>
          </cell>
          <cell r="L881">
            <v>9700000</v>
          </cell>
          <cell r="M881">
            <v>0</v>
          </cell>
          <cell r="N881">
            <v>0</v>
          </cell>
          <cell r="O881">
            <v>24200000</v>
          </cell>
          <cell r="P881">
            <v>19.600000000000001</v>
          </cell>
          <cell r="Q881">
            <v>18243077</v>
          </cell>
          <cell r="R881">
            <v>2</v>
          </cell>
          <cell r="S881">
            <v>1861538</v>
          </cell>
          <cell r="T881">
            <v>4.3999999999999986</v>
          </cell>
          <cell r="U881">
            <v>4095385</v>
          </cell>
          <cell r="V881">
            <v>930769.23469387752</v>
          </cell>
          <cell r="W881">
            <v>0</v>
          </cell>
          <cell r="X881">
            <v>0</v>
          </cell>
          <cell r="Y881">
            <v>20104615</v>
          </cell>
          <cell r="Z881">
            <v>415385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22866667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20520000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20520000</v>
          </cell>
          <cell r="AZ881">
            <v>2541000</v>
          </cell>
          <cell r="BA881">
            <v>44100</v>
          </cell>
          <cell r="BB881">
            <v>113181</v>
          </cell>
          <cell r="BC881">
            <v>0</v>
          </cell>
          <cell r="BD881">
            <v>0</v>
          </cell>
          <cell r="BK881">
            <v>17821719</v>
          </cell>
          <cell r="BN881">
            <v>1</v>
          </cell>
          <cell r="BO881">
            <v>20204615</v>
          </cell>
          <cell r="BP881">
            <v>2263615</v>
          </cell>
          <cell r="BQ881" t="str">
            <v>050068121016</v>
          </cell>
          <cell r="BR881" t="str">
            <v>Active</v>
          </cell>
          <cell r="BS881" t="str">
            <v>Male</v>
          </cell>
          <cell r="BT881" t="str">
            <v/>
          </cell>
          <cell r="BU881">
            <v>0</v>
          </cell>
          <cell r="BV881">
            <v>0</v>
          </cell>
          <cell r="BW881">
            <v>100000</v>
          </cell>
        </row>
        <row r="882">
          <cell r="C882" t="str">
            <v>C5107</v>
          </cell>
          <cell r="D882" t="str">
            <v>Roãn Văn Hòa</v>
          </cell>
          <cell r="E882">
            <v>41051</v>
          </cell>
          <cell r="F882" t="str">
            <v>P0 - Production Office</v>
          </cell>
          <cell r="G882" t="str">
            <v>SK2</v>
          </cell>
          <cell r="H882" t="str">
            <v>Production Manager</v>
          </cell>
          <cell r="I882" t="str">
            <v/>
          </cell>
          <cell r="J882" t="str">
            <v/>
          </cell>
          <cell r="K882">
            <v>14053000</v>
          </cell>
          <cell r="L882">
            <v>23747000</v>
          </cell>
          <cell r="M882">
            <v>0</v>
          </cell>
          <cell r="N882">
            <v>0</v>
          </cell>
          <cell r="O882">
            <v>37800000</v>
          </cell>
          <cell r="P882">
            <v>24</v>
          </cell>
          <cell r="Q882">
            <v>34892308</v>
          </cell>
          <cell r="R882">
            <v>2</v>
          </cell>
          <cell r="S882">
            <v>2907692</v>
          </cell>
          <cell r="T882">
            <v>0</v>
          </cell>
          <cell r="U882">
            <v>0</v>
          </cell>
          <cell r="V882">
            <v>1453846.1666666667</v>
          </cell>
          <cell r="W882">
            <v>0</v>
          </cell>
          <cell r="X882">
            <v>0</v>
          </cell>
          <cell r="Y882">
            <v>37800000</v>
          </cell>
          <cell r="Z882">
            <v>700000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36466667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38500000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38500000</v>
          </cell>
          <cell r="AZ882">
            <v>3969000</v>
          </cell>
          <cell r="BA882">
            <v>44100</v>
          </cell>
          <cell r="BB882">
            <v>283100</v>
          </cell>
          <cell r="BC882">
            <v>0</v>
          </cell>
          <cell r="BD882">
            <v>0</v>
          </cell>
          <cell r="BK882">
            <v>34203800</v>
          </cell>
          <cell r="BN882">
            <v>4</v>
          </cell>
          <cell r="BO882">
            <v>37900000</v>
          </cell>
          <cell r="BP882">
            <v>5331000</v>
          </cell>
          <cell r="BQ882" t="str">
            <v>050041004387</v>
          </cell>
          <cell r="BR882" t="str">
            <v>Active</v>
          </cell>
          <cell r="BS882" t="str">
            <v>Male</v>
          </cell>
          <cell r="BT882" t="str">
            <v/>
          </cell>
          <cell r="BU882">
            <v>0</v>
          </cell>
          <cell r="BV882">
            <v>0</v>
          </cell>
          <cell r="BW882">
            <v>100000</v>
          </cell>
        </row>
        <row r="883">
          <cell r="C883" t="str">
            <v>C14816</v>
          </cell>
          <cell r="D883" t="str">
            <v>Trần Thị Thanh Thảo</v>
          </cell>
          <cell r="E883">
            <v>44669</v>
          </cell>
          <cell r="F883" t="str">
            <v>P0 - Purchasing</v>
          </cell>
          <cell r="G883" t="str">
            <v>SK2</v>
          </cell>
          <cell r="H883" t="str">
            <v>Material Warehouse staff</v>
          </cell>
          <cell r="I883" t="str">
            <v/>
          </cell>
          <cell r="J883" t="str">
            <v/>
          </cell>
          <cell r="K883">
            <v>7144000</v>
          </cell>
          <cell r="L883">
            <v>2500000</v>
          </cell>
          <cell r="M883">
            <v>0</v>
          </cell>
          <cell r="N883">
            <v>0</v>
          </cell>
          <cell r="O883">
            <v>9644000</v>
          </cell>
          <cell r="P883">
            <v>22.7</v>
          </cell>
          <cell r="Q883">
            <v>8419954</v>
          </cell>
          <cell r="R883">
            <v>2</v>
          </cell>
          <cell r="S883">
            <v>741846</v>
          </cell>
          <cell r="T883">
            <v>1.3000000000000007</v>
          </cell>
          <cell r="U883">
            <v>482200</v>
          </cell>
          <cell r="V883">
            <v>370923.08370044053</v>
          </cell>
          <cell r="W883">
            <v>0</v>
          </cell>
          <cell r="X883">
            <v>0</v>
          </cell>
          <cell r="Y883">
            <v>9161800</v>
          </cell>
          <cell r="Z883">
            <v>475000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8910667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69548.078193832596</v>
          </cell>
          <cell r="AQ883">
            <v>9706348.0781938322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9706348.0781938322</v>
          </cell>
          <cell r="AZ883">
            <v>1012620</v>
          </cell>
          <cell r="BA883">
            <v>44100</v>
          </cell>
          <cell r="BB883">
            <v>0</v>
          </cell>
          <cell r="BC883">
            <v>0</v>
          </cell>
          <cell r="BD883">
            <v>0</v>
          </cell>
          <cell r="BK883">
            <v>8649628</v>
          </cell>
          <cell r="BN883">
            <v>0</v>
          </cell>
          <cell r="BO883">
            <v>9331348.0781938322</v>
          </cell>
          <cell r="BP883">
            <v>-2681271.9218061678</v>
          </cell>
          <cell r="BQ883" t="str">
            <v>050131611584</v>
          </cell>
          <cell r="BR883" t="str">
            <v>Active</v>
          </cell>
          <cell r="BS883" t="str">
            <v>Female</v>
          </cell>
          <cell r="BT883" t="str">
            <v/>
          </cell>
          <cell r="BU883">
            <v>0</v>
          </cell>
          <cell r="BV883">
            <v>0</v>
          </cell>
          <cell r="BW883">
            <v>100000</v>
          </cell>
        </row>
        <row r="884">
          <cell r="C884" t="str">
            <v>C13539</v>
          </cell>
          <cell r="D884" t="str">
            <v>Trần Văn Nhật</v>
          </cell>
          <cell r="E884">
            <v>44268</v>
          </cell>
          <cell r="F884" t="str">
            <v>P0 - QMS</v>
          </cell>
          <cell r="G884" t="str">
            <v>SK2</v>
          </cell>
          <cell r="H884" t="str">
            <v>Lab staff</v>
          </cell>
          <cell r="I884" t="str">
            <v/>
          </cell>
          <cell r="J884" t="str">
            <v/>
          </cell>
          <cell r="K884">
            <v>8500000</v>
          </cell>
          <cell r="L884">
            <v>3500000</v>
          </cell>
          <cell r="M884">
            <v>0</v>
          </cell>
          <cell r="N884">
            <v>0</v>
          </cell>
          <cell r="O884">
            <v>12000000</v>
          </cell>
          <cell r="P884">
            <v>22</v>
          </cell>
          <cell r="Q884">
            <v>10153846</v>
          </cell>
          <cell r="R884">
            <v>2</v>
          </cell>
          <cell r="S884">
            <v>923077</v>
          </cell>
          <cell r="T884">
            <v>2</v>
          </cell>
          <cell r="U884">
            <v>923077</v>
          </cell>
          <cell r="V884">
            <v>461538.45454545453</v>
          </cell>
          <cell r="W884">
            <v>0</v>
          </cell>
          <cell r="X884">
            <v>0</v>
          </cell>
          <cell r="Y884">
            <v>11076923</v>
          </cell>
          <cell r="Z884">
            <v>461538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11666667</v>
          </cell>
          <cell r="AL884">
            <v>100000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11638461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11638461</v>
          </cell>
          <cell r="AZ884">
            <v>1260000</v>
          </cell>
          <cell r="BA884">
            <v>44100</v>
          </cell>
          <cell r="BB884">
            <v>0</v>
          </cell>
          <cell r="BC884">
            <v>0</v>
          </cell>
          <cell r="BD884">
            <v>0</v>
          </cell>
          <cell r="BK884">
            <v>10334361</v>
          </cell>
          <cell r="BN884">
            <v>2</v>
          </cell>
          <cell r="BO884">
            <v>11276923</v>
          </cell>
          <cell r="BP884">
            <v>-9783077</v>
          </cell>
          <cell r="BQ884" t="str">
            <v>050123122566</v>
          </cell>
          <cell r="BR884" t="str">
            <v>Active</v>
          </cell>
          <cell r="BS884" t="str">
            <v>Male</v>
          </cell>
          <cell r="BT884" t="str">
            <v/>
          </cell>
          <cell r="BU884">
            <v>0</v>
          </cell>
          <cell r="BV884">
            <v>0</v>
          </cell>
          <cell r="BW884">
            <v>100000</v>
          </cell>
        </row>
        <row r="885">
          <cell r="C885" t="str">
            <v>C15362</v>
          </cell>
          <cell r="D885" t="str">
            <v>Vũ Văn Dũng</v>
          </cell>
          <cell r="E885">
            <v>44886</v>
          </cell>
          <cell r="F885" t="str">
            <v>P0 - QMS</v>
          </cell>
          <cell r="G885" t="str">
            <v>SK2</v>
          </cell>
          <cell r="H885" t="str">
            <v>Lab staff</v>
          </cell>
          <cell r="I885" t="str">
            <v/>
          </cell>
          <cell r="J885" t="str">
            <v/>
          </cell>
          <cell r="K885">
            <v>8000000</v>
          </cell>
          <cell r="L885">
            <v>2000000</v>
          </cell>
          <cell r="M885">
            <v>0</v>
          </cell>
          <cell r="N885">
            <v>0</v>
          </cell>
          <cell r="O885">
            <v>10000000</v>
          </cell>
          <cell r="P885">
            <v>23</v>
          </cell>
          <cell r="Q885">
            <v>8846154</v>
          </cell>
          <cell r="R885">
            <v>2</v>
          </cell>
          <cell r="S885">
            <v>769231</v>
          </cell>
          <cell r="T885">
            <v>1</v>
          </cell>
          <cell r="U885">
            <v>384615</v>
          </cell>
          <cell r="V885">
            <v>384615.39130434784</v>
          </cell>
          <cell r="W885">
            <v>0</v>
          </cell>
          <cell r="X885">
            <v>0</v>
          </cell>
          <cell r="Y885">
            <v>9615385</v>
          </cell>
          <cell r="Z885">
            <v>480769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9666667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10096154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10096154</v>
          </cell>
          <cell r="AZ885">
            <v>1050000</v>
          </cell>
          <cell r="BA885">
            <v>44100</v>
          </cell>
          <cell r="BB885">
            <v>0</v>
          </cell>
          <cell r="BC885">
            <v>0</v>
          </cell>
          <cell r="BD885">
            <v>0</v>
          </cell>
          <cell r="BK885">
            <v>9002054</v>
          </cell>
          <cell r="BN885">
            <v>0</v>
          </cell>
          <cell r="BO885">
            <v>9715385</v>
          </cell>
          <cell r="BP885">
            <v>-2334615</v>
          </cell>
          <cell r="BQ885" t="str">
            <v>050054732578</v>
          </cell>
          <cell r="BR885" t="str">
            <v>Active</v>
          </cell>
          <cell r="BS885" t="str">
            <v>Male</v>
          </cell>
          <cell r="BT885" t="str">
            <v/>
          </cell>
          <cell r="BU885">
            <v>0</v>
          </cell>
          <cell r="BV885">
            <v>0</v>
          </cell>
          <cell r="BW885">
            <v>100000</v>
          </cell>
        </row>
        <row r="886">
          <cell r="C886" t="str">
            <v>C5851</v>
          </cell>
          <cell r="D886" t="str">
            <v>Phan Ngọc Tuyền</v>
          </cell>
          <cell r="E886">
            <v>41499</v>
          </cell>
          <cell r="F886" t="str">
            <v>P0 - QMS</v>
          </cell>
          <cell r="G886" t="str">
            <v>SK2</v>
          </cell>
          <cell r="H886" t="str">
            <v>QC vice Manager</v>
          </cell>
          <cell r="I886" t="str">
            <v/>
          </cell>
          <cell r="J886" t="str">
            <v/>
          </cell>
          <cell r="K886">
            <v>7934000</v>
          </cell>
          <cell r="L886">
            <v>6500000</v>
          </cell>
          <cell r="M886">
            <v>0</v>
          </cell>
          <cell r="N886">
            <v>0</v>
          </cell>
          <cell r="O886">
            <v>14434000</v>
          </cell>
          <cell r="P886">
            <v>24</v>
          </cell>
          <cell r="Q886">
            <v>13323692</v>
          </cell>
          <cell r="R886">
            <v>2</v>
          </cell>
          <cell r="S886">
            <v>1110308</v>
          </cell>
          <cell r="T886">
            <v>0</v>
          </cell>
          <cell r="U886">
            <v>0</v>
          </cell>
          <cell r="V886">
            <v>555153.83333333337</v>
          </cell>
          <cell r="W886">
            <v>0</v>
          </cell>
          <cell r="X886">
            <v>0</v>
          </cell>
          <cell r="Y886">
            <v>14434000</v>
          </cell>
          <cell r="Z886">
            <v>500000</v>
          </cell>
          <cell r="AA886">
            <v>0</v>
          </cell>
          <cell r="AB886">
            <v>200000</v>
          </cell>
          <cell r="AC886">
            <v>0</v>
          </cell>
          <cell r="AD886">
            <v>200000</v>
          </cell>
          <cell r="AE886">
            <v>500000</v>
          </cell>
          <cell r="AF886">
            <v>0</v>
          </cell>
          <cell r="AG886">
            <v>400000</v>
          </cell>
          <cell r="AH886">
            <v>700000</v>
          </cell>
          <cell r="AI886">
            <v>0</v>
          </cell>
          <cell r="AJ886">
            <v>0</v>
          </cell>
          <cell r="AK886">
            <v>14200667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16734000</v>
          </cell>
          <cell r="AR886">
            <v>28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2914558</v>
          </cell>
          <cell r="AY886">
            <v>19648558</v>
          </cell>
          <cell r="AZ886">
            <v>1515570</v>
          </cell>
          <cell r="BA886">
            <v>44100</v>
          </cell>
          <cell r="BB886">
            <v>68073</v>
          </cell>
          <cell r="BC886">
            <v>0</v>
          </cell>
          <cell r="BD886">
            <v>0</v>
          </cell>
          <cell r="BK886">
            <v>18020815</v>
          </cell>
          <cell r="BN886">
            <v>1</v>
          </cell>
          <cell r="BO886">
            <v>18277038.416666668</v>
          </cell>
          <cell r="BP886">
            <v>1361468.4166666679</v>
          </cell>
          <cell r="BQ886" t="str">
            <v>050843043491</v>
          </cell>
          <cell r="BR886" t="str">
            <v>Active</v>
          </cell>
          <cell r="BS886" t="str">
            <v>Male</v>
          </cell>
          <cell r="BT886" t="str">
            <v/>
          </cell>
          <cell r="BU886">
            <v>0</v>
          </cell>
          <cell r="BV886">
            <v>0</v>
          </cell>
          <cell r="BW886">
            <v>100000</v>
          </cell>
        </row>
        <row r="887">
          <cell r="C887" t="str">
            <v>C5887</v>
          </cell>
          <cell r="D887" t="str">
            <v>Lê Thị Trang Lý</v>
          </cell>
          <cell r="E887">
            <v>41522</v>
          </cell>
          <cell r="F887" t="str">
            <v>P0 - QMS</v>
          </cell>
          <cell r="G887" t="str">
            <v>SK2</v>
          </cell>
          <cell r="H887" t="str">
            <v>QMS Staff</v>
          </cell>
          <cell r="I887" t="str">
            <v/>
          </cell>
          <cell r="J887" t="str">
            <v/>
          </cell>
          <cell r="K887">
            <v>7333000</v>
          </cell>
          <cell r="L887">
            <v>1700000</v>
          </cell>
          <cell r="M887">
            <v>0</v>
          </cell>
          <cell r="N887">
            <v>0</v>
          </cell>
          <cell r="O887">
            <v>9033000</v>
          </cell>
          <cell r="P887">
            <v>24</v>
          </cell>
          <cell r="Q887">
            <v>8338154</v>
          </cell>
          <cell r="R887">
            <v>2</v>
          </cell>
          <cell r="S887">
            <v>694846</v>
          </cell>
          <cell r="T887">
            <v>0</v>
          </cell>
          <cell r="U887">
            <v>0</v>
          </cell>
          <cell r="V887">
            <v>347423.08333333331</v>
          </cell>
          <cell r="W887">
            <v>0</v>
          </cell>
          <cell r="X887">
            <v>0</v>
          </cell>
          <cell r="Y887">
            <v>9033000</v>
          </cell>
          <cell r="Z887">
            <v>500000</v>
          </cell>
          <cell r="AA887">
            <v>0</v>
          </cell>
          <cell r="AB887">
            <v>200000</v>
          </cell>
          <cell r="AC887">
            <v>0</v>
          </cell>
          <cell r="AD887">
            <v>200000</v>
          </cell>
          <cell r="AE887">
            <v>500000</v>
          </cell>
          <cell r="AF887">
            <v>0</v>
          </cell>
          <cell r="AG887">
            <v>400000</v>
          </cell>
          <cell r="AH887">
            <v>400000</v>
          </cell>
          <cell r="AI887">
            <v>0</v>
          </cell>
          <cell r="AJ887">
            <v>0</v>
          </cell>
          <cell r="AK887">
            <v>8866333</v>
          </cell>
          <cell r="AL887">
            <v>100000</v>
          </cell>
          <cell r="AM887">
            <v>0</v>
          </cell>
          <cell r="AN887">
            <v>0</v>
          </cell>
          <cell r="AO887">
            <v>0</v>
          </cell>
          <cell r="AP887">
            <v>65141.828125</v>
          </cell>
          <cell r="AQ887">
            <v>11198141.828125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11198141.828125</v>
          </cell>
          <cell r="AZ887">
            <v>948465</v>
          </cell>
          <cell r="BA887">
            <v>44100</v>
          </cell>
          <cell r="BB887">
            <v>0</v>
          </cell>
          <cell r="BC887">
            <v>0</v>
          </cell>
          <cell r="BD887">
            <v>0</v>
          </cell>
          <cell r="BK887">
            <v>10205577</v>
          </cell>
          <cell r="BN887">
            <v>0</v>
          </cell>
          <cell r="BO887">
            <v>10798141.828125</v>
          </cell>
          <cell r="BP887">
            <v>-1150323.171875</v>
          </cell>
          <cell r="BQ887" t="str">
            <v>050040966215</v>
          </cell>
          <cell r="BR887" t="str">
            <v>Active</v>
          </cell>
          <cell r="BS887" t="str">
            <v>Female</v>
          </cell>
          <cell r="BT887" t="str">
            <v/>
          </cell>
          <cell r="BU887">
            <v>0</v>
          </cell>
          <cell r="BV887">
            <v>0</v>
          </cell>
          <cell r="BW887">
            <v>100000</v>
          </cell>
        </row>
        <row r="888">
          <cell r="C888" t="str">
            <v>C8137</v>
          </cell>
          <cell r="D888" t="str">
            <v>Nguyễn Thị Kim Ngân</v>
          </cell>
          <cell r="E888">
            <v>43529</v>
          </cell>
          <cell r="F888" t="str">
            <v>P0 - QMS</v>
          </cell>
          <cell r="G888" t="str">
            <v>SK2</v>
          </cell>
          <cell r="H888" t="str">
            <v>Customer QC</v>
          </cell>
          <cell r="I888" t="str">
            <v/>
          </cell>
          <cell r="J888" t="str">
            <v/>
          </cell>
          <cell r="K888">
            <v>6998000</v>
          </cell>
          <cell r="L888">
            <v>1100000</v>
          </cell>
          <cell r="M888">
            <v>0</v>
          </cell>
          <cell r="N888">
            <v>1900000</v>
          </cell>
          <cell r="O888">
            <v>9998000</v>
          </cell>
          <cell r="P888">
            <v>24</v>
          </cell>
          <cell r="Q888">
            <v>9228923</v>
          </cell>
          <cell r="R888">
            <v>2</v>
          </cell>
          <cell r="S888">
            <v>769077</v>
          </cell>
          <cell r="T888">
            <v>0</v>
          </cell>
          <cell r="U888">
            <v>0</v>
          </cell>
          <cell r="V888">
            <v>384538.45833333331</v>
          </cell>
          <cell r="W888">
            <v>0</v>
          </cell>
          <cell r="X888">
            <v>0</v>
          </cell>
          <cell r="Y888">
            <v>9998000</v>
          </cell>
          <cell r="Z888">
            <v>0</v>
          </cell>
          <cell r="AA888">
            <v>0</v>
          </cell>
          <cell r="AB888">
            <v>200000</v>
          </cell>
          <cell r="AC888">
            <v>0</v>
          </cell>
          <cell r="AD888">
            <v>200000</v>
          </cell>
          <cell r="AE888">
            <v>500000</v>
          </cell>
          <cell r="AF888">
            <v>0</v>
          </cell>
          <cell r="AG888">
            <v>400000</v>
          </cell>
          <cell r="AH888">
            <v>700000</v>
          </cell>
          <cell r="AI888">
            <v>0</v>
          </cell>
          <cell r="AJ888">
            <v>0</v>
          </cell>
          <cell r="AK888">
            <v>9764667</v>
          </cell>
          <cell r="AL888">
            <v>100000</v>
          </cell>
          <cell r="AM888">
            <v>0</v>
          </cell>
          <cell r="AN888">
            <v>0</v>
          </cell>
          <cell r="AO888">
            <v>0</v>
          </cell>
          <cell r="AP888">
            <v>72100.9609375</v>
          </cell>
          <cell r="AQ888">
            <v>11970100.9609375</v>
          </cell>
          <cell r="AR888">
            <v>16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1153615</v>
          </cell>
          <cell r="AY888">
            <v>13123715.9609375</v>
          </cell>
          <cell r="AZ888">
            <v>1049790</v>
          </cell>
          <cell r="BA888">
            <v>44100</v>
          </cell>
          <cell r="BB888">
            <v>39469</v>
          </cell>
          <cell r="BC888">
            <v>0</v>
          </cell>
          <cell r="BD888">
            <v>0</v>
          </cell>
          <cell r="BK888">
            <v>11990357</v>
          </cell>
          <cell r="BN888">
            <v>0</v>
          </cell>
          <cell r="BO888">
            <v>12839177.877604166</v>
          </cell>
          <cell r="BP888">
            <v>789387.87760416605</v>
          </cell>
          <cell r="BQ888" t="str">
            <v>050104420521</v>
          </cell>
          <cell r="BR888" t="str">
            <v>Active</v>
          </cell>
          <cell r="BS888" t="str">
            <v>Female</v>
          </cell>
          <cell r="BT888" t="str">
            <v/>
          </cell>
          <cell r="BU888">
            <v>0</v>
          </cell>
          <cell r="BV888">
            <v>0</v>
          </cell>
          <cell r="BW888">
            <v>100000</v>
          </cell>
        </row>
        <row r="889">
          <cell r="C889" t="str">
            <v>C11720</v>
          </cell>
          <cell r="D889" t="str">
            <v>Từ Phong Nhã</v>
          </cell>
          <cell r="E889">
            <v>43833</v>
          </cell>
          <cell r="F889" t="str">
            <v>P1 - Lami</v>
          </cell>
          <cell r="G889" t="str">
            <v>SK2</v>
          </cell>
          <cell r="H889" t="str">
            <v>Auto machine operator-A</v>
          </cell>
          <cell r="I889" t="str">
            <v/>
          </cell>
          <cell r="J889" t="str">
            <v/>
          </cell>
          <cell r="K889">
            <v>5931000</v>
          </cell>
          <cell r="L889">
            <v>2500000</v>
          </cell>
          <cell r="M889">
            <v>298000</v>
          </cell>
          <cell r="N889">
            <v>0</v>
          </cell>
          <cell r="O889">
            <v>8729000</v>
          </cell>
          <cell r="P889">
            <v>24</v>
          </cell>
          <cell r="Q889">
            <v>8057538</v>
          </cell>
          <cell r="R889">
            <v>2</v>
          </cell>
          <cell r="S889">
            <v>671462</v>
          </cell>
          <cell r="T889">
            <v>0</v>
          </cell>
          <cell r="U889">
            <v>0</v>
          </cell>
          <cell r="V889">
            <v>335730.75</v>
          </cell>
          <cell r="W889">
            <v>0</v>
          </cell>
          <cell r="X889">
            <v>0</v>
          </cell>
          <cell r="Y889">
            <v>8729000</v>
          </cell>
          <cell r="Z889">
            <v>0</v>
          </cell>
          <cell r="AA889">
            <v>0</v>
          </cell>
          <cell r="AB889">
            <v>200000</v>
          </cell>
          <cell r="AC889">
            <v>0</v>
          </cell>
          <cell r="AD889">
            <v>200000</v>
          </cell>
          <cell r="AE889">
            <v>500000</v>
          </cell>
          <cell r="AF889">
            <v>0</v>
          </cell>
          <cell r="AG889">
            <v>400000</v>
          </cell>
          <cell r="AH889">
            <v>444852</v>
          </cell>
          <cell r="AI889">
            <v>0</v>
          </cell>
          <cell r="AJ889">
            <v>0</v>
          </cell>
          <cell r="AK889">
            <v>8529000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10273852</v>
          </cell>
          <cell r="AR889">
            <v>36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2266183</v>
          </cell>
          <cell r="AY889">
            <v>12540035</v>
          </cell>
          <cell r="AZ889">
            <v>916545</v>
          </cell>
          <cell r="BA889">
            <v>44100</v>
          </cell>
          <cell r="BB889">
            <v>0</v>
          </cell>
          <cell r="BC889">
            <v>0</v>
          </cell>
          <cell r="BD889">
            <v>0</v>
          </cell>
          <cell r="BK889">
            <v>11579390</v>
          </cell>
          <cell r="BN889">
            <v>1</v>
          </cell>
          <cell r="BO889">
            <v>11884640.375</v>
          </cell>
          <cell r="BP889">
            <v>-4431904.625</v>
          </cell>
          <cell r="BQ889" t="str">
            <v>050115373487</v>
          </cell>
          <cell r="BR889" t="str">
            <v>Active</v>
          </cell>
          <cell r="BS889" t="str">
            <v>Male</v>
          </cell>
          <cell r="BT889" t="str">
            <v/>
          </cell>
          <cell r="BU889">
            <v>0</v>
          </cell>
          <cell r="BV889">
            <v>0</v>
          </cell>
          <cell r="BW889">
            <v>100000</v>
          </cell>
        </row>
        <row r="890">
          <cell r="C890" t="str">
            <v>C11762</v>
          </cell>
          <cell r="D890" t="str">
            <v>Trần Trọng Nghĩa</v>
          </cell>
          <cell r="E890">
            <v>43869</v>
          </cell>
          <cell r="F890" t="str">
            <v>P1 - Lami</v>
          </cell>
          <cell r="G890" t="str">
            <v>SK2</v>
          </cell>
          <cell r="H890" t="str">
            <v>Auto machine operator-A</v>
          </cell>
          <cell r="I890" t="str">
            <v/>
          </cell>
          <cell r="J890" t="str">
            <v/>
          </cell>
          <cell r="K890">
            <v>5931000</v>
          </cell>
          <cell r="L890">
            <v>2500000</v>
          </cell>
          <cell r="M890">
            <v>298000</v>
          </cell>
          <cell r="N890">
            <v>0</v>
          </cell>
          <cell r="O890">
            <v>8729000</v>
          </cell>
          <cell r="P890">
            <v>24</v>
          </cell>
          <cell r="Q890">
            <v>8057538</v>
          </cell>
          <cell r="R890">
            <v>2</v>
          </cell>
          <cell r="S890">
            <v>671462</v>
          </cell>
          <cell r="T890">
            <v>0</v>
          </cell>
          <cell r="U890">
            <v>0</v>
          </cell>
          <cell r="V890">
            <v>335730.75</v>
          </cell>
          <cell r="W890">
            <v>0</v>
          </cell>
          <cell r="X890">
            <v>0</v>
          </cell>
          <cell r="Y890">
            <v>8729000</v>
          </cell>
          <cell r="Z890">
            <v>0</v>
          </cell>
          <cell r="AA890">
            <v>0</v>
          </cell>
          <cell r="AB890">
            <v>200000</v>
          </cell>
          <cell r="AC890">
            <v>0</v>
          </cell>
          <cell r="AD890">
            <v>200000</v>
          </cell>
          <cell r="AE890">
            <v>500000</v>
          </cell>
          <cell r="AF890">
            <v>0</v>
          </cell>
          <cell r="AG890">
            <v>400000</v>
          </cell>
          <cell r="AH890">
            <v>419524</v>
          </cell>
          <cell r="AI890">
            <v>0</v>
          </cell>
          <cell r="AJ890">
            <v>0</v>
          </cell>
          <cell r="AK890">
            <v>8529000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10248524</v>
          </cell>
          <cell r="AR890">
            <v>36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2266183</v>
          </cell>
          <cell r="AY890">
            <v>12514707</v>
          </cell>
          <cell r="AZ890">
            <v>916545</v>
          </cell>
          <cell r="BA890">
            <v>44100</v>
          </cell>
          <cell r="BB890">
            <v>0</v>
          </cell>
          <cell r="BC890">
            <v>0</v>
          </cell>
          <cell r="BD890">
            <v>0</v>
          </cell>
          <cell r="BK890">
            <v>11554062</v>
          </cell>
          <cell r="BN890">
            <v>0</v>
          </cell>
          <cell r="BO890">
            <v>11859312.375</v>
          </cell>
          <cell r="BP890">
            <v>-57232.625</v>
          </cell>
          <cell r="BQ890" t="str">
            <v>050116007999</v>
          </cell>
          <cell r="BR890" t="str">
            <v>Active</v>
          </cell>
          <cell r="BS890" t="str">
            <v>Male</v>
          </cell>
          <cell r="BT890" t="str">
            <v/>
          </cell>
          <cell r="BU890">
            <v>0</v>
          </cell>
          <cell r="BV890">
            <v>0</v>
          </cell>
          <cell r="BW890">
            <v>100000</v>
          </cell>
        </row>
        <row r="891">
          <cell r="C891" t="str">
            <v>C13252</v>
          </cell>
          <cell r="D891" t="str">
            <v>Đỗ Thiện Tâm</v>
          </cell>
          <cell r="E891">
            <v>44253</v>
          </cell>
          <cell r="F891" t="str">
            <v>P1 - Lami</v>
          </cell>
          <cell r="G891" t="str">
            <v>SK2</v>
          </cell>
          <cell r="H891" t="str">
            <v>Auto machine operator-A</v>
          </cell>
          <cell r="I891" t="str">
            <v/>
          </cell>
          <cell r="J891" t="str">
            <v/>
          </cell>
          <cell r="K891">
            <v>5931000</v>
          </cell>
          <cell r="L891">
            <v>1900000</v>
          </cell>
          <cell r="M891">
            <v>298000</v>
          </cell>
          <cell r="N891">
            <v>0</v>
          </cell>
          <cell r="O891">
            <v>8129000</v>
          </cell>
          <cell r="P891">
            <v>24</v>
          </cell>
          <cell r="Q891">
            <v>7503692</v>
          </cell>
          <cell r="R891">
            <v>2</v>
          </cell>
          <cell r="S891">
            <v>625308</v>
          </cell>
          <cell r="T891">
            <v>0</v>
          </cell>
          <cell r="U891">
            <v>0</v>
          </cell>
          <cell r="V891">
            <v>312653.83333333331</v>
          </cell>
          <cell r="W891">
            <v>0</v>
          </cell>
          <cell r="X891">
            <v>0</v>
          </cell>
          <cell r="Y891">
            <v>8129000</v>
          </cell>
          <cell r="Z891">
            <v>0</v>
          </cell>
          <cell r="AA891">
            <v>0</v>
          </cell>
          <cell r="AB891">
            <v>200000</v>
          </cell>
          <cell r="AC891">
            <v>0</v>
          </cell>
          <cell r="AD891">
            <v>200000</v>
          </cell>
          <cell r="AE891">
            <v>500000</v>
          </cell>
          <cell r="AF891">
            <v>0</v>
          </cell>
          <cell r="AG891">
            <v>400000</v>
          </cell>
          <cell r="AH891">
            <v>549860</v>
          </cell>
          <cell r="AI891">
            <v>0</v>
          </cell>
          <cell r="AJ891">
            <v>0</v>
          </cell>
          <cell r="AK891">
            <v>7862333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9778860</v>
          </cell>
          <cell r="AR891">
            <v>32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1875923</v>
          </cell>
          <cell r="AY891">
            <v>11654783</v>
          </cell>
          <cell r="AZ891">
            <v>853545</v>
          </cell>
          <cell r="BA891">
            <v>44100</v>
          </cell>
          <cell r="BB891">
            <v>0</v>
          </cell>
          <cell r="BC891">
            <v>0</v>
          </cell>
          <cell r="BD891">
            <v>0</v>
          </cell>
          <cell r="BK891">
            <v>10757138</v>
          </cell>
          <cell r="BN891">
            <v>0</v>
          </cell>
          <cell r="BO891">
            <v>11329475.333333334</v>
          </cell>
          <cell r="BP891">
            <v>-524069.66666666605</v>
          </cell>
          <cell r="BQ891" t="str">
            <v>050126082761</v>
          </cell>
          <cell r="BR891" t="str">
            <v>Active</v>
          </cell>
          <cell r="BS891" t="str">
            <v>Male</v>
          </cell>
          <cell r="BT891" t="str">
            <v/>
          </cell>
          <cell r="BU891">
            <v>0</v>
          </cell>
          <cell r="BV891">
            <v>0</v>
          </cell>
          <cell r="BW891">
            <v>300000</v>
          </cell>
        </row>
        <row r="892">
          <cell r="C892" t="str">
            <v>C14656</v>
          </cell>
          <cell r="D892" t="str">
            <v>Phạm Văn Hùng</v>
          </cell>
          <cell r="E892">
            <v>44624</v>
          </cell>
          <cell r="F892" t="str">
            <v>P1 - Lami</v>
          </cell>
          <cell r="G892" t="str">
            <v>SK2</v>
          </cell>
          <cell r="H892" t="str">
            <v>Auto Machine sub-operator-A</v>
          </cell>
          <cell r="I892" t="str">
            <v/>
          </cell>
          <cell r="J892" t="str">
            <v/>
          </cell>
          <cell r="K892">
            <v>5931000</v>
          </cell>
          <cell r="L892">
            <v>1200000</v>
          </cell>
          <cell r="M892">
            <v>298000</v>
          </cell>
          <cell r="N892">
            <v>0</v>
          </cell>
          <cell r="O892">
            <v>7429000</v>
          </cell>
          <cell r="P892">
            <v>24</v>
          </cell>
          <cell r="Q892">
            <v>6857538</v>
          </cell>
          <cell r="R892">
            <v>2</v>
          </cell>
          <cell r="S892">
            <v>571462</v>
          </cell>
          <cell r="T892">
            <v>0</v>
          </cell>
          <cell r="U892">
            <v>0</v>
          </cell>
          <cell r="V892">
            <v>285730.75</v>
          </cell>
          <cell r="W892">
            <v>0</v>
          </cell>
          <cell r="X892">
            <v>0</v>
          </cell>
          <cell r="Y892">
            <v>7429000</v>
          </cell>
          <cell r="Z892">
            <v>0</v>
          </cell>
          <cell r="AA892">
            <v>0</v>
          </cell>
          <cell r="AB892">
            <v>200000</v>
          </cell>
          <cell r="AC892">
            <v>0</v>
          </cell>
          <cell r="AD892">
            <v>200000</v>
          </cell>
          <cell r="AE892">
            <v>500000</v>
          </cell>
          <cell r="AF892">
            <v>0</v>
          </cell>
          <cell r="AG892">
            <v>400000</v>
          </cell>
          <cell r="AH892">
            <v>419524</v>
          </cell>
          <cell r="AI892">
            <v>0</v>
          </cell>
          <cell r="AJ892">
            <v>0</v>
          </cell>
          <cell r="AK892">
            <v>7214333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8948524</v>
          </cell>
          <cell r="AR892">
            <v>36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1928683</v>
          </cell>
          <cell r="AY892">
            <v>10877207</v>
          </cell>
          <cell r="AZ892">
            <v>780045</v>
          </cell>
          <cell r="BA892">
            <v>44100</v>
          </cell>
          <cell r="BB892">
            <v>0</v>
          </cell>
          <cell r="BC892">
            <v>0</v>
          </cell>
          <cell r="BD892">
            <v>0</v>
          </cell>
          <cell r="BK892">
            <v>10053062</v>
          </cell>
          <cell r="BN892">
            <v>0</v>
          </cell>
          <cell r="BO892">
            <v>10334312.375</v>
          </cell>
          <cell r="BP892">
            <v>-1445732.625</v>
          </cell>
          <cell r="BQ892" t="str">
            <v>050134580231</v>
          </cell>
          <cell r="BR892" t="str">
            <v>Active</v>
          </cell>
          <cell r="BS892" t="str">
            <v>Male</v>
          </cell>
          <cell r="BT892" t="str">
            <v/>
          </cell>
          <cell r="BU892">
            <v>0</v>
          </cell>
          <cell r="BV892">
            <v>0</v>
          </cell>
          <cell r="BW892">
            <v>100000</v>
          </cell>
        </row>
        <row r="893">
          <cell r="C893" t="str">
            <v>C15376</v>
          </cell>
          <cell r="D893" t="str">
            <v>Điểu Nghênh</v>
          </cell>
          <cell r="E893">
            <v>44967</v>
          </cell>
          <cell r="F893" t="str">
            <v>P1 - Lami</v>
          </cell>
          <cell r="G893" t="str">
            <v>SK2</v>
          </cell>
          <cell r="H893" t="str">
            <v>Auto machine sub-operator-A</v>
          </cell>
          <cell r="I893" t="str">
            <v/>
          </cell>
          <cell r="J893" t="str">
            <v/>
          </cell>
          <cell r="K893">
            <v>5815000</v>
          </cell>
          <cell r="L893">
            <v>1200000</v>
          </cell>
          <cell r="M893">
            <v>292000</v>
          </cell>
          <cell r="N893">
            <v>0</v>
          </cell>
          <cell r="O893">
            <v>7307000</v>
          </cell>
          <cell r="P893">
            <v>24</v>
          </cell>
          <cell r="Q893">
            <v>6744923</v>
          </cell>
          <cell r="R893">
            <v>2</v>
          </cell>
          <cell r="S893">
            <v>562077</v>
          </cell>
          <cell r="T893">
            <v>0</v>
          </cell>
          <cell r="U893">
            <v>0</v>
          </cell>
          <cell r="V893">
            <v>281038.45833333331</v>
          </cell>
          <cell r="W893">
            <v>0</v>
          </cell>
          <cell r="X893">
            <v>0</v>
          </cell>
          <cell r="Y893">
            <v>7307000</v>
          </cell>
          <cell r="Z893">
            <v>0</v>
          </cell>
          <cell r="AA893">
            <v>0</v>
          </cell>
          <cell r="AB893">
            <v>200000</v>
          </cell>
          <cell r="AC893">
            <v>0</v>
          </cell>
          <cell r="AD893">
            <v>200000</v>
          </cell>
          <cell r="AE893">
            <v>500000</v>
          </cell>
          <cell r="AF893">
            <v>0</v>
          </cell>
          <cell r="AG893">
            <v>400000</v>
          </cell>
          <cell r="AH893">
            <v>725659</v>
          </cell>
          <cell r="AI893">
            <v>0</v>
          </cell>
          <cell r="AJ893">
            <v>0</v>
          </cell>
          <cell r="AK893">
            <v>7028167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9132659</v>
          </cell>
          <cell r="AR893">
            <v>32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1686231</v>
          </cell>
          <cell r="AY893">
            <v>10818890</v>
          </cell>
          <cell r="AZ893">
            <v>767235</v>
          </cell>
          <cell r="BA893">
            <v>44100</v>
          </cell>
          <cell r="BB893">
            <v>0</v>
          </cell>
          <cell r="BC893">
            <v>0</v>
          </cell>
          <cell r="BD893">
            <v>0</v>
          </cell>
          <cell r="BK893">
            <v>10007555</v>
          </cell>
          <cell r="BN893">
            <v>0</v>
          </cell>
          <cell r="BO893">
            <v>10356812.833333334</v>
          </cell>
          <cell r="BP893">
            <v>-1410422.166666666</v>
          </cell>
          <cell r="BQ893" t="str">
            <v>050143384540</v>
          </cell>
          <cell r="BR893" t="str">
            <v>Active</v>
          </cell>
          <cell r="BS893" t="str">
            <v>Male</v>
          </cell>
          <cell r="BT893" t="str">
            <v/>
          </cell>
          <cell r="BU893">
            <v>0</v>
          </cell>
          <cell r="BV893">
            <v>0</v>
          </cell>
          <cell r="BW893">
            <v>100000</v>
          </cell>
        </row>
        <row r="894">
          <cell r="C894" t="str">
            <v>C15387</v>
          </cell>
          <cell r="D894" t="str">
            <v>Trương Văn Thuyết</v>
          </cell>
          <cell r="E894">
            <v>44970</v>
          </cell>
          <cell r="F894" t="str">
            <v>P1 - Lami</v>
          </cell>
          <cell r="G894" t="str">
            <v>SK2</v>
          </cell>
          <cell r="H894" t="str">
            <v>Auto machine sub-operator-A</v>
          </cell>
          <cell r="I894" t="str">
            <v/>
          </cell>
          <cell r="J894" t="str">
            <v/>
          </cell>
          <cell r="K894">
            <v>5815000</v>
          </cell>
          <cell r="L894">
            <v>1200000</v>
          </cell>
          <cell r="M894">
            <v>292000</v>
          </cell>
          <cell r="N894">
            <v>0</v>
          </cell>
          <cell r="O894">
            <v>7307000</v>
          </cell>
          <cell r="P894">
            <v>23</v>
          </cell>
          <cell r="Q894">
            <v>6463885</v>
          </cell>
          <cell r="R894">
            <v>3</v>
          </cell>
          <cell r="S894">
            <v>843115</v>
          </cell>
          <cell r="T894">
            <v>0</v>
          </cell>
          <cell r="U894">
            <v>0</v>
          </cell>
          <cell r="V894">
            <v>281038.47826086957</v>
          </cell>
          <cell r="W894">
            <v>0</v>
          </cell>
          <cell r="X894">
            <v>0</v>
          </cell>
          <cell r="Y894">
            <v>7307000</v>
          </cell>
          <cell r="Z894">
            <v>0</v>
          </cell>
          <cell r="AA894">
            <v>0</v>
          </cell>
          <cell r="AB894">
            <v>200000</v>
          </cell>
          <cell r="AC894">
            <v>0</v>
          </cell>
          <cell r="AD894">
            <v>200000</v>
          </cell>
          <cell r="AE894">
            <v>500000</v>
          </cell>
          <cell r="AF894">
            <v>0</v>
          </cell>
          <cell r="AG894">
            <v>400000</v>
          </cell>
          <cell r="AH894">
            <v>394354</v>
          </cell>
          <cell r="AI894">
            <v>0</v>
          </cell>
          <cell r="AJ894">
            <v>0</v>
          </cell>
          <cell r="AK894">
            <v>6994833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8801354</v>
          </cell>
          <cell r="AR894">
            <v>36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1897010</v>
          </cell>
          <cell r="AY894">
            <v>10698364</v>
          </cell>
          <cell r="AZ894">
            <v>767235</v>
          </cell>
          <cell r="BA894">
            <v>44100</v>
          </cell>
          <cell r="BB894">
            <v>0</v>
          </cell>
          <cell r="BC894">
            <v>0</v>
          </cell>
          <cell r="BD894">
            <v>0</v>
          </cell>
          <cell r="BK894">
            <v>9887029</v>
          </cell>
          <cell r="BN894">
            <v>0</v>
          </cell>
          <cell r="BO894">
            <v>10166027.152173914</v>
          </cell>
          <cell r="BP894">
            <v>-1601207.847826086</v>
          </cell>
          <cell r="BQ894" t="str">
            <v>050112723436</v>
          </cell>
          <cell r="BR894" t="str">
            <v>Active</v>
          </cell>
          <cell r="BS894" t="str">
            <v>Male</v>
          </cell>
          <cell r="BT894" t="str">
            <v/>
          </cell>
          <cell r="BU894">
            <v>0</v>
          </cell>
          <cell r="BV894">
            <v>0</v>
          </cell>
          <cell r="BW894">
            <v>100000</v>
          </cell>
        </row>
        <row r="895">
          <cell r="C895" t="str">
            <v>C16485</v>
          </cell>
          <cell r="D895" t="str">
            <v>Lâm Bửng</v>
          </cell>
          <cell r="E895">
            <v>45717</v>
          </cell>
          <cell r="F895" t="str">
            <v>P1 - Lami</v>
          </cell>
          <cell r="G895" t="str">
            <v>SK2</v>
          </cell>
          <cell r="H895" t="str">
            <v>Auto machine sub-operator-A</v>
          </cell>
          <cell r="I895" t="str">
            <v/>
          </cell>
          <cell r="J895" t="str">
            <v/>
          </cell>
          <cell r="K895">
            <v>5023000</v>
          </cell>
          <cell r="L895">
            <v>800000</v>
          </cell>
          <cell r="M895">
            <v>252000</v>
          </cell>
          <cell r="N895">
            <v>0</v>
          </cell>
          <cell r="O895">
            <v>6075000</v>
          </cell>
          <cell r="P895">
            <v>23.9</v>
          </cell>
          <cell r="Q895">
            <v>5584327</v>
          </cell>
          <cell r="R895">
            <v>2</v>
          </cell>
          <cell r="S895">
            <v>467308</v>
          </cell>
          <cell r="T895">
            <v>0.10000000000000142</v>
          </cell>
          <cell r="U895">
            <v>23365</v>
          </cell>
          <cell r="V895">
            <v>233653.84937238495</v>
          </cell>
          <cell r="W895">
            <v>0</v>
          </cell>
          <cell r="X895">
            <v>0</v>
          </cell>
          <cell r="Y895">
            <v>6051635</v>
          </cell>
          <cell r="Z895">
            <v>0</v>
          </cell>
          <cell r="AA895">
            <v>0</v>
          </cell>
          <cell r="AB895">
            <v>200000</v>
          </cell>
          <cell r="AC895">
            <v>0</v>
          </cell>
          <cell r="AD895">
            <v>200000</v>
          </cell>
          <cell r="AE895">
            <v>500000</v>
          </cell>
          <cell r="AF895">
            <v>0</v>
          </cell>
          <cell r="AG895">
            <v>400000</v>
          </cell>
          <cell r="AH895">
            <v>426814</v>
          </cell>
          <cell r="AI895">
            <v>0</v>
          </cell>
          <cell r="AJ895">
            <v>0</v>
          </cell>
          <cell r="AK895">
            <v>5502000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7578449</v>
          </cell>
          <cell r="AR895">
            <v>32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1401923</v>
          </cell>
          <cell r="AY895">
            <v>8980372</v>
          </cell>
          <cell r="AZ895">
            <v>637875</v>
          </cell>
          <cell r="BA895">
            <v>44100</v>
          </cell>
          <cell r="BB895">
            <v>0</v>
          </cell>
          <cell r="BC895">
            <v>0</v>
          </cell>
          <cell r="BD895">
            <v>0</v>
          </cell>
          <cell r="BK895">
            <v>8298397</v>
          </cell>
          <cell r="BN895">
            <v>0</v>
          </cell>
          <cell r="BO895">
            <v>8813064.3974895403</v>
          </cell>
          <cell r="BP895">
            <v>-2824810.6025104597</v>
          </cell>
          <cell r="BQ895" t="str">
            <v>050068150474</v>
          </cell>
          <cell r="BR895" t="str">
            <v>Active</v>
          </cell>
          <cell r="BS895" t="str">
            <v>Male</v>
          </cell>
          <cell r="BT895" t="str">
            <v/>
          </cell>
          <cell r="BU895">
            <v>0</v>
          </cell>
          <cell r="BV895">
            <v>0</v>
          </cell>
          <cell r="BW895">
            <v>300000</v>
          </cell>
        </row>
        <row r="896">
          <cell r="C896" t="str">
            <v>C16555</v>
          </cell>
          <cell r="D896" t="str">
            <v>Phạm Chung Kiên</v>
          </cell>
          <cell r="E896">
            <v>45743</v>
          </cell>
          <cell r="F896" t="str">
            <v>P1 - Lami</v>
          </cell>
          <cell r="G896" t="str">
            <v>SK2</v>
          </cell>
          <cell r="H896" t="str">
            <v>Auto machine sub-operator-A</v>
          </cell>
          <cell r="I896" t="str">
            <v/>
          </cell>
          <cell r="J896" t="str">
            <v/>
          </cell>
          <cell r="K896">
            <v>4694000</v>
          </cell>
          <cell r="L896">
            <v>0</v>
          </cell>
          <cell r="M896">
            <v>235000</v>
          </cell>
          <cell r="N896">
            <v>0</v>
          </cell>
          <cell r="O896">
            <v>4929000</v>
          </cell>
          <cell r="P896">
            <v>23.8</v>
          </cell>
          <cell r="Q896">
            <v>4511931</v>
          </cell>
          <cell r="R896">
            <v>2</v>
          </cell>
          <cell r="S896">
            <v>379154</v>
          </cell>
          <cell r="T896">
            <v>0.19999999999999929</v>
          </cell>
          <cell r="U896">
            <v>37915</v>
          </cell>
          <cell r="V896">
            <v>189576.93277310923</v>
          </cell>
          <cell r="W896">
            <v>0</v>
          </cell>
          <cell r="X896">
            <v>0</v>
          </cell>
          <cell r="Y896">
            <v>4891085</v>
          </cell>
          <cell r="Z896">
            <v>0</v>
          </cell>
          <cell r="AA896">
            <v>0</v>
          </cell>
          <cell r="AB896">
            <v>200000</v>
          </cell>
          <cell r="AC896">
            <v>0</v>
          </cell>
          <cell r="AD896">
            <v>200000</v>
          </cell>
          <cell r="AE896">
            <v>500000</v>
          </cell>
          <cell r="AF896">
            <v>0</v>
          </cell>
          <cell r="AG896">
            <v>400000</v>
          </cell>
          <cell r="AH896">
            <v>430076</v>
          </cell>
          <cell r="AI896">
            <v>0</v>
          </cell>
          <cell r="AJ896">
            <v>0</v>
          </cell>
          <cell r="AK896">
            <v>4929000</v>
          </cell>
          <cell r="AL896">
            <v>0</v>
          </cell>
          <cell r="AM896">
            <v>123415</v>
          </cell>
          <cell r="AN896">
            <v>0</v>
          </cell>
          <cell r="AO896">
            <v>0</v>
          </cell>
          <cell r="AP896">
            <v>0</v>
          </cell>
          <cell r="AQ896">
            <v>6544576</v>
          </cell>
          <cell r="AR896">
            <v>32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1137462</v>
          </cell>
          <cell r="AY896">
            <v>7682038</v>
          </cell>
          <cell r="AZ896">
            <v>0</v>
          </cell>
          <cell r="BA896">
            <v>0</v>
          </cell>
          <cell r="BB896">
            <v>0</v>
          </cell>
          <cell r="BC896">
            <v>0</v>
          </cell>
          <cell r="BD896">
            <v>0</v>
          </cell>
          <cell r="BK896">
            <v>7682038</v>
          </cell>
          <cell r="BN896">
            <v>0</v>
          </cell>
          <cell r="BO896">
            <v>7602883.7310924372</v>
          </cell>
          <cell r="BP896">
            <v>-3397116.2689075628</v>
          </cell>
          <cell r="BQ896" t="str">
            <v>050158900707</v>
          </cell>
          <cell r="BR896" t="str">
            <v>Active</v>
          </cell>
          <cell r="BS896" t="str">
            <v>Male</v>
          </cell>
          <cell r="BT896" t="str">
            <v/>
          </cell>
          <cell r="BU896">
            <v>0</v>
          </cell>
          <cell r="BV896">
            <v>0</v>
          </cell>
          <cell r="BW896">
            <v>300000</v>
          </cell>
        </row>
        <row r="897">
          <cell r="C897" t="str">
            <v>C16601</v>
          </cell>
          <cell r="D897" t="str">
            <v>Trần Minh Tân</v>
          </cell>
          <cell r="E897">
            <v>45762</v>
          </cell>
          <cell r="F897" t="str">
            <v>P1 - Lami</v>
          </cell>
          <cell r="G897" t="str">
            <v>SK2</v>
          </cell>
          <cell r="H897" t="str">
            <v>Auto Machine operator-A</v>
          </cell>
          <cell r="I897" t="str">
            <v/>
          </cell>
          <cell r="J897" t="str">
            <v/>
          </cell>
          <cell r="K897">
            <v>4694000</v>
          </cell>
          <cell r="L897">
            <v>1100000</v>
          </cell>
          <cell r="M897">
            <v>235000</v>
          </cell>
          <cell r="N897">
            <v>1400000</v>
          </cell>
          <cell r="O897">
            <v>7429000</v>
          </cell>
          <cell r="P897">
            <v>13</v>
          </cell>
          <cell r="Q897">
            <v>3714500</v>
          </cell>
          <cell r="R897">
            <v>1</v>
          </cell>
          <cell r="S897">
            <v>285731</v>
          </cell>
          <cell r="T897">
            <v>12</v>
          </cell>
          <cell r="U897">
            <v>3428769</v>
          </cell>
          <cell r="V897">
            <v>285730.76923076925</v>
          </cell>
          <cell r="W897">
            <v>0</v>
          </cell>
          <cell r="X897">
            <v>0</v>
          </cell>
          <cell r="Y897">
            <v>4000231</v>
          </cell>
          <cell r="Z897">
            <v>0</v>
          </cell>
          <cell r="AA897">
            <v>0</v>
          </cell>
          <cell r="AB897">
            <v>108000</v>
          </cell>
          <cell r="AC897">
            <v>0</v>
          </cell>
          <cell r="AD897">
            <v>108000</v>
          </cell>
          <cell r="AE897">
            <v>269000</v>
          </cell>
          <cell r="AF897">
            <v>0</v>
          </cell>
          <cell r="AG897">
            <v>81000</v>
          </cell>
          <cell r="AH897">
            <v>186458</v>
          </cell>
          <cell r="AI897">
            <v>0</v>
          </cell>
          <cell r="AJ897">
            <v>0</v>
          </cell>
          <cell r="AK897">
            <v>7429000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4644689</v>
          </cell>
          <cell r="AR897">
            <v>13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696469</v>
          </cell>
          <cell r="AY897">
            <v>5341158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K897">
            <v>5341158</v>
          </cell>
          <cell r="BN897">
            <v>0</v>
          </cell>
          <cell r="BO897">
            <v>5209001.5</v>
          </cell>
          <cell r="BP897">
            <v>-5790998.5</v>
          </cell>
          <cell r="BQ897" t="str">
            <v>0</v>
          </cell>
          <cell r="BR897" t="str">
            <v>Active</v>
          </cell>
          <cell r="BS897" t="str">
            <v>Male</v>
          </cell>
          <cell r="BT897" t="str">
            <v/>
          </cell>
          <cell r="BU897">
            <v>0</v>
          </cell>
          <cell r="BV897">
            <v>0</v>
          </cell>
          <cell r="BW897">
            <v>100000</v>
          </cell>
        </row>
        <row r="898">
          <cell r="C898" t="str">
            <v>C5138</v>
          </cell>
          <cell r="D898" t="str">
            <v>Đặng Văn Út</v>
          </cell>
          <cell r="E898">
            <v>41156</v>
          </cell>
          <cell r="F898" t="str">
            <v>P1 - Lami</v>
          </cell>
          <cell r="G898" t="str">
            <v>SK2</v>
          </cell>
          <cell r="H898" t="str">
            <v>Auto Machine leader-A</v>
          </cell>
          <cell r="I898" t="str">
            <v/>
          </cell>
          <cell r="J898" t="str">
            <v/>
          </cell>
          <cell r="K898">
            <v>6767000</v>
          </cell>
          <cell r="L898">
            <v>4100000</v>
          </cell>
          <cell r="M898">
            <v>338000</v>
          </cell>
          <cell r="N898">
            <v>1900000</v>
          </cell>
          <cell r="O898">
            <v>13105000</v>
          </cell>
          <cell r="P898">
            <v>24</v>
          </cell>
          <cell r="Q898">
            <v>12096923</v>
          </cell>
          <cell r="R898">
            <v>2</v>
          </cell>
          <cell r="S898">
            <v>1008077</v>
          </cell>
          <cell r="T898">
            <v>0</v>
          </cell>
          <cell r="U898">
            <v>0</v>
          </cell>
          <cell r="V898">
            <v>504038.45833333331</v>
          </cell>
          <cell r="W898">
            <v>0</v>
          </cell>
          <cell r="X898">
            <v>0</v>
          </cell>
          <cell r="Y898">
            <v>13105000</v>
          </cell>
          <cell r="Z898">
            <v>0</v>
          </cell>
          <cell r="AA898">
            <v>0</v>
          </cell>
          <cell r="AB898">
            <v>200000</v>
          </cell>
          <cell r="AC898">
            <v>0</v>
          </cell>
          <cell r="AD898">
            <v>200000</v>
          </cell>
          <cell r="AE898">
            <v>500000</v>
          </cell>
          <cell r="AF898">
            <v>0</v>
          </cell>
          <cell r="AG898">
            <v>400000</v>
          </cell>
          <cell r="AH898">
            <v>379911</v>
          </cell>
          <cell r="AI898">
            <v>0</v>
          </cell>
          <cell r="AJ898">
            <v>0</v>
          </cell>
          <cell r="AK898">
            <v>12971667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14584911</v>
          </cell>
          <cell r="AR898">
            <v>36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3402260</v>
          </cell>
          <cell r="AY898">
            <v>17987171</v>
          </cell>
          <cell r="AZ898">
            <v>1376025</v>
          </cell>
          <cell r="BA898">
            <v>44100</v>
          </cell>
          <cell r="BB898">
            <v>0</v>
          </cell>
          <cell r="BC898">
            <v>0</v>
          </cell>
          <cell r="BD898">
            <v>0</v>
          </cell>
          <cell r="BK898">
            <v>16567046</v>
          </cell>
          <cell r="BN898">
            <v>2</v>
          </cell>
          <cell r="BO898">
            <v>17153084.0625</v>
          </cell>
          <cell r="BP898">
            <v>-4022940.9375</v>
          </cell>
          <cell r="BQ898" t="str">
            <v>050040832200</v>
          </cell>
          <cell r="BR898" t="str">
            <v>Active</v>
          </cell>
          <cell r="BS898" t="str">
            <v>Male</v>
          </cell>
          <cell r="BT898" t="str">
            <v/>
          </cell>
          <cell r="BU898">
            <v>0</v>
          </cell>
          <cell r="BV898">
            <v>0</v>
          </cell>
          <cell r="BW898">
            <v>300000</v>
          </cell>
        </row>
        <row r="899">
          <cell r="C899" t="str">
            <v>C7889</v>
          </cell>
          <cell r="D899" t="str">
            <v>Nguyễn Thanh Hồng</v>
          </cell>
          <cell r="E899">
            <v>43514</v>
          </cell>
          <cell r="F899" t="str">
            <v>P1 - Lami</v>
          </cell>
          <cell r="G899" t="str">
            <v>SK2</v>
          </cell>
          <cell r="H899" t="str">
            <v>Auto Machine operator-A</v>
          </cell>
          <cell r="I899" t="str">
            <v/>
          </cell>
          <cell r="J899" t="str">
            <v/>
          </cell>
          <cell r="K899">
            <v>5931000</v>
          </cell>
          <cell r="L899">
            <v>2500000</v>
          </cell>
          <cell r="M899">
            <v>298000</v>
          </cell>
          <cell r="N899">
            <v>0</v>
          </cell>
          <cell r="O899">
            <v>8729000</v>
          </cell>
          <cell r="P899">
            <v>23.8</v>
          </cell>
          <cell r="Q899">
            <v>7990392</v>
          </cell>
          <cell r="R899">
            <v>2</v>
          </cell>
          <cell r="S899">
            <v>671462</v>
          </cell>
          <cell r="T899">
            <v>0.19999999999999929</v>
          </cell>
          <cell r="U899">
            <v>67146</v>
          </cell>
          <cell r="V899">
            <v>335730.75630252098</v>
          </cell>
          <cell r="W899">
            <v>0</v>
          </cell>
          <cell r="X899">
            <v>0</v>
          </cell>
          <cell r="Y899">
            <v>8661854</v>
          </cell>
          <cell r="Z899">
            <v>0</v>
          </cell>
          <cell r="AA899">
            <v>0</v>
          </cell>
          <cell r="AB899">
            <v>200000</v>
          </cell>
          <cell r="AC899">
            <v>0</v>
          </cell>
          <cell r="AD899">
            <v>200000</v>
          </cell>
          <cell r="AE899">
            <v>500000</v>
          </cell>
          <cell r="AF899">
            <v>200000</v>
          </cell>
          <cell r="AG899">
            <v>400000</v>
          </cell>
          <cell r="AH899">
            <v>383990</v>
          </cell>
          <cell r="AI899">
            <v>0</v>
          </cell>
          <cell r="AJ899">
            <v>0</v>
          </cell>
          <cell r="AK899">
            <v>8729000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10345844</v>
          </cell>
          <cell r="AR899">
            <v>32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2014385</v>
          </cell>
          <cell r="AY899">
            <v>12360229</v>
          </cell>
          <cell r="AZ899">
            <v>916545</v>
          </cell>
          <cell r="BA899">
            <v>44100</v>
          </cell>
          <cell r="BB899">
            <v>0</v>
          </cell>
          <cell r="BC899">
            <v>0</v>
          </cell>
          <cell r="BD899">
            <v>0</v>
          </cell>
          <cell r="BK899">
            <v>11399584</v>
          </cell>
          <cell r="BN899">
            <v>1</v>
          </cell>
          <cell r="BO899">
            <v>11788767.025210084</v>
          </cell>
          <cell r="BP899">
            <v>-4527777.9747899156</v>
          </cell>
          <cell r="BQ899" t="str">
            <v>050106514191</v>
          </cell>
          <cell r="BR899" t="str">
            <v>Active</v>
          </cell>
          <cell r="BS899" t="str">
            <v>Male</v>
          </cell>
          <cell r="BT899" t="str">
            <v/>
          </cell>
          <cell r="BU899">
            <v>0</v>
          </cell>
          <cell r="BV899">
            <v>0</v>
          </cell>
          <cell r="BW899">
            <v>100000</v>
          </cell>
        </row>
        <row r="900">
          <cell r="C900" t="str">
            <v>C10864</v>
          </cell>
          <cell r="D900" t="str">
            <v>Phạm Trung Thành</v>
          </cell>
          <cell r="E900">
            <v>43627</v>
          </cell>
          <cell r="F900" t="str">
            <v>P1 - Printing</v>
          </cell>
          <cell r="G900" t="str">
            <v>SK2</v>
          </cell>
          <cell r="H900" t="str">
            <v>Printing Team Leader - L1</v>
          </cell>
          <cell r="I900" t="str">
            <v/>
          </cell>
          <cell r="J900" t="str">
            <v/>
          </cell>
          <cell r="K900">
            <v>10283000</v>
          </cell>
          <cell r="L900">
            <v>5000000</v>
          </cell>
          <cell r="M900">
            <v>514000</v>
          </cell>
          <cell r="N900">
            <v>3855000</v>
          </cell>
          <cell r="O900">
            <v>19652000</v>
          </cell>
          <cell r="P900">
            <v>19</v>
          </cell>
          <cell r="Q900">
            <v>14361077</v>
          </cell>
          <cell r="R900">
            <v>2</v>
          </cell>
          <cell r="S900">
            <v>1511692</v>
          </cell>
          <cell r="T900">
            <v>5</v>
          </cell>
          <cell r="U900">
            <v>3779231</v>
          </cell>
          <cell r="V900">
            <v>755846.15789473685</v>
          </cell>
          <cell r="W900">
            <v>32.5</v>
          </cell>
          <cell r="X900">
            <v>921188</v>
          </cell>
          <cell r="Y900">
            <v>16793957</v>
          </cell>
          <cell r="Z900">
            <v>403846</v>
          </cell>
          <cell r="AA900">
            <v>150000</v>
          </cell>
          <cell r="AB900">
            <v>200000</v>
          </cell>
          <cell r="AC900">
            <v>0</v>
          </cell>
          <cell r="AD900">
            <v>350000</v>
          </cell>
          <cell r="AE900">
            <v>0</v>
          </cell>
          <cell r="AF900">
            <v>0</v>
          </cell>
          <cell r="AG900">
            <v>0</v>
          </cell>
          <cell r="AH900">
            <v>157354</v>
          </cell>
          <cell r="AI900">
            <v>0</v>
          </cell>
          <cell r="AJ900">
            <v>0</v>
          </cell>
          <cell r="AK900">
            <v>19152000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17705157</v>
          </cell>
          <cell r="AR900">
            <v>20</v>
          </cell>
          <cell r="AS900">
            <v>0</v>
          </cell>
          <cell r="AT900">
            <v>8</v>
          </cell>
          <cell r="AU900">
            <v>0</v>
          </cell>
          <cell r="AV900">
            <v>0</v>
          </cell>
          <cell r="AW900">
            <v>0</v>
          </cell>
          <cell r="AX900">
            <v>4421700</v>
          </cell>
          <cell r="AY900">
            <v>22126857</v>
          </cell>
          <cell r="AZ900">
            <v>2063460</v>
          </cell>
          <cell r="BA900">
            <v>44100</v>
          </cell>
          <cell r="BB900">
            <v>0</v>
          </cell>
          <cell r="BC900">
            <v>0</v>
          </cell>
          <cell r="BD900">
            <v>0</v>
          </cell>
          <cell r="BK900">
            <v>20019297</v>
          </cell>
          <cell r="BN900">
            <v>3</v>
          </cell>
          <cell r="BO900">
            <v>19325584.552631579</v>
          </cell>
          <cell r="BP900">
            <v>-6937875.4473684207</v>
          </cell>
          <cell r="BQ900" t="str">
            <v>050109986809</v>
          </cell>
          <cell r="BR900" t="str">
            <v>Active</v>
          </cell>
          <cell r="BS900" t="str">
            <v>Male</v>
          </cell>
          <cell r="BT900" t="str">
            <v/>
          </cell>
          <cell r="BU900">
            <v>0</v>
          </cell>
          <cell r="BV900">
            <v>0</v>
          </cell>
          <cell r="BW900">
            <v>300000</v>
          </cell>
        </row>
        <row r="901">
          <cell r="C901" t="str">
            <v>C11602</v>
          </cell>
          <cell r="D901" t="str">
            <v>Nguyễn Bá Tâm</v>
          </cell>
          <cell r="E901">
            <v>43766</v>
          </cell>
          <cell r="F901" t="str">
            <v>P1 - Printing</v>
          </cell>
          <cell r="G901" t="str">
            <v>SK2</v>
          </cell>
          <cell r="H901" t="str">
            <v>Printing machine sub operator - L1</v>
          </cell>
          <cell r="I901" t="str">
            <v/>
          </cell>
          <cell r="J901" t="str">
            <v/>
          </cell>
          <cell r="K901">
            <v>9283000</v>
          </cell>
          <cell r="L901">
            <v>3000000</v>
          </cell>
          <cell r="M901">
            <v>464000</v>
          </cell>
          <cell r="N901">
            <v>694000</v>
          </cell>
          <cell r="O901">
            <v>13441000</v>
          </cell>
          <cell r="P901">
            <v>22.9</v>
          </cell>
          <cell r="Q901">
            <v>11838419</v>
          </cell>
          <cell r="R901">
            <v>3</v>
          </cell>
          <cell r="S901">
            <v>1550885</v>
          </cell>
          <cell r="T901">
            <v>0.10000000000000142</v>
          </cell>
          <cell r="U901">
            <v>51696</v>
          </cell>
          <cell r="V901">
            <v>516961.52838427952</v>
          </cell>
          <cell r="W901">
            <v>32.5</v>
          </cell>
          <cell r="X901">
            <v>630047</v>
          </cell>
          <cell r="Y901">
            <v>14019351</v>
          </cell>
          <cell r="Z901">
            <v>498077</v>
          </cell>
          <cell r="AA901">
            <v>150000</v>
          </cell>
          <cell r="AB901">
            <v>200000</v>
          </cell>
          <cell r="AC901">
            <v>0</v>
          </cell>
          <cell r="AD901">
            <v>350000</v>
          </cell>
          <cell r="AE901">
            <v>500000</v>
          </cell>
          <cell r="AF901">
            <v>0</v>
          </cell>
          <cell r="AG901">
            <v>400000</v>
          </cell>
          <cell r="AH901">
            <v>320078</v>
          </cell>
          <cell r="AI901">
            <v>0</v>
          </cell>
          <cell r="AJ901">
            <v>0</v>
          </cell>
          <cell r="AK901">
            <v>13441000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16087506</v>
          </cell>
          <cell r="AR901">
            <v>25</v>
          </cell>
          <cell r="AS901">
            <v>0</v>
          </cell>
          <cell r="AT901">
            <v>8</v>
          </cell>
          <cell r="AU901">
            <v>0</v>
          </cell>
          <cell r="AV901">
            <v>0</v>
          </cell>
          <cell r="AW901">
            <v>0</v>
          </cell>
          <cell r="AX901">
            <v>3508876</v>
          </cell>
          <cell r="AY901">
            <v>19596382</v>
          </cell>
          <cell r="AZ901">
            <v>1411305</v>
          </cell>
          <cell r="BA901">
            <v>44100</v>
          </cell>
          <cell r="BB901">
            <v>239027</v>
          </cell>
          <cell r="BC901">
            <v>0</v>
          </cell>
          <cell r="BD901">
            <v>0</v>
          </cell>
          <cell r="BK901">
            <v>17901950</v>
          </cell>
          <cell r="BN901">
            <v>0</v>
          </cell>
          <cell r="BO901">
            <v>17191848.304585151</v>
          </cell>
          <cell r="BP901">
            <v>4780543.3045851514</v>
          </cell>
          <cell r="BQ901" t="str">
            <v>050067867715</v>
          </cell>
          <cell r="BR901" t="str">
            <v>Active</v>
          </cell>
          <cell r="BS901" t="str">
            <v>Male</v>
          </cell>
          <cell r="BT901" t="str">
            <v/>
          </cell>
          <cell r="BU901">
            <v>0</v>
          </cell>
          <cell r="BV901">
            <v>0</v>
          </cell>
          <cell r="BW901">
            <v>100000</v>
          </cell>
        </row>
        <row r="902">
          <cell r="C902" t="str">
            <v>C11690</v>
          </cell>
          <cell r="D902" t="str">
            <v>Trần Thanh Phong</v>
          </cell>
          <cell r="E902">
            <v>43808</v>
          </cell>
          <cell r="F902" t="str">
            <v>P1 - Printing</v>
          </cell>
          <cell r="G902" t="str">
            <v>SK2</v>
          </cell>
          <cell r="H902" t="str">
            <v xml:space="preserve">Printing machine assistant - L1 </v>
          </cell>
          <cell r="I902" t="str">
            <v/>
          </cell>
          <cell r="J902" t="str">
            <v/>
          </cell>
          <cell r="K902">
            <v>7783000</v>
          </cell>
          <cell r="L902">
            <v>1000000</v>
          </cell>
          <cell r="M902">
            <v>389000</v>
          </cell>
          <cell r="N902">
            <v>0</v>
          </cell>
          <cell r="O902">
            <v>9172000</v>
          </cell>
          <cell r="P902">
            <v>24</v>
          </cell>
          <cell r="Q902">
            <v>8466462</v>
          </cell>
          <cell r="R902">
            <v>2</v>
          </cell>
          <cell r="S902">
            <v>705538</v>
          </cell>
          <cell r="T902">
            <v>0</v>
          </cell>
          <cell r="U902">
            <v>0</v>
          </cell>
          <cell r="V902">
            <v>352769.25</v>
          </cell>
          <cell r="W902">
            <v>58.5</v>
          </cell>
          <cell r="X902">
            <v>773888</v>
          </cell>
          <cell r="Y902">
            <v>9945888</v>
          </cell>
          <cell r="Z902">
            <v>0</v>
          </cell>
          <cell r="AA902">
            <v>270000</v>
          </cell>
          <cell r="AB902">
            <v>200000</v>
          </cell>
          <cell r="AC902">
            <v>0</v>
          </cell>
          <cell r="AD902">
            <v>470000</v>
          </cell>
          <cell r="AE902">
            <v>500000</v>
          </cell>
          <cell r="AF902">
            <v>0</v>
          </cell>
          <cell r="AG902">
            <v>400000</v>
          </cell>
          <cell r="AH902">
            <v>261096</v>
          </cell>
          <cell r="AI902">
            <v>0</v>
          </cell>
          <cell r="AJ902">
            <v>0</v>
          </cell>
          <cell r="AK902">
            <v>9172000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11576984</v>
          </cell>
          <cell r="AR902">
            <v>16</v>
          </cell>
          <cell r="AS902">
            <v>0</v>
          </cell>
          <cell r="AT902">
            <v>12</v>
          </cell>
          <cell r="AU902">
            <v>0</v>
          </cell>
          <cell r="AV902">
            <v>0</v>
          </cell>
          <cell r="AW902">
            <v>0</v>
          </cell>
          <cell r="AX902">
            <v>2169531</v>
          </cell>
          <cell r="AY902">
            <v>13746515</v>
          </cell>
          <cell r="AZ902">
            <v>963060</v>
          </cell>
          <cell r="BA902">
            <v>44100</v>
          </cell>
          <cell r="BB902">
            <v>58736</v>
          </cell>
          <cell r="BC902">
            <v>0</v>
          </cell>
          <cell r="BD902">
            <v>0</v>
          </cell>
          <cell r="BK902">
            <v>12680619</v>
          </cell>
          <cell r="BN902">
            <v>0</v>
          </cell>
          <cell r="BO902">
            <v>13137788.375</v>
          </cell>
          <cell r="BP902">
            <v>1174728.375</v>
          </cell>
          <cell r="BQ902" t="str">
            <v>050040849871</v>
          </cell>
          <cell r="BR902" t="str">
            <v>Active</v>
          </cell>
          <cell r="BS902" t="str">
            <v>Male</v>
          </cell>
          <cell r="BT902" t="str">
            <v/>
          </cell>
          <cell r="BU902">
            <v>0</v>
          </cell>
          <cell r="BV902">
            <v>0</v>
          </cell>
          <cell r="BW902">
            <v>1100000</v>
          </cell>
        </row>
        <row r="903">
          <cell r="C903" t="str">
            <v>C11749</v>
          </cell>
          <cell r="D903" t="str">
            <v>Lê Văn Ga</v>
          </cell>
          <cell r="E903">
            <v>43864</v>
          </cell>
          <cell r="F903" t="str">
            <v>P1 - Printing</v>
          </cell>
          <cell r="G903" t="str">
            <v>SK2</v>
          </cell>
          <cell r="H903" t="str">
            <v>Printing machine operator - L1</v>
          </cell>
          <cell r="I903" t="str">
            <v/>
          </cell>
          <cell r="J903" t="str">
            <v/>
          </cell>
          <cell r="K903">
            <v>9283000</v>
          </cell>
          <cell r="L903">
            <v>4100000</v>
          </cell>
          <cell r="M903">
            <v>464000</v>
          </cell>
          <cell r="N903">
            <v>988000</v>
          </cell>
          <cell r="O903">
            <v>14835000</v>
          </cell>
          <cell r="P903">
            <v>24</v>
          </cell>
          <cell r="Q903">
            <v>13693846</v>
          </cell>
          <cell r="R903">
            <v>2</v>
          </cell>
          <cell r="S903">
            <v>1141154</v>
          </cell>
          <cell r="T903">
            <v>0</v>
          </cell>
          <cell r="U903">
            <v>0</v>
          </cell>
          <cell r="V903">
            <v>570576.91666666663</v>
          </cell>
          <cell r="W903">
            <v>32.5</v>
          </cell>
          <cell r="X903">
            <v>695391</v>
          </cell>
          <cell r="Y903">
            <v>15530391</v>
          </cell>
          <cell r="Z903">
            <v>500000</v>
          </cell>
          <cell r="AA903">
            <v>150000</v>
          </cell>
          <cell r="AB903">
            <v>200000</v>
          </cell>
          <cell r="AC903">
            <v>0</v>
          </cell>
          <cell r="AD903">
            <v>350000</v>
          </cell>
          <cell r="AE903">
            <v>500000</v>
          </cell>
          <cell r="AF903">
            <v>0</v>
          </cell>
          <cell r="AG903">
            <v>400000</v>
          </cell>
          <cell r="AH903">
            <v>147378</v>
          </cell>
          <cell r="AI903">
            <v>0</v>
          </cell>
          <cell r="AJ903">
            <v>0</v>
          </cell>
          <cell r="AK903">
            <v>14835000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17427769</v>
          </cell>
          <cell r="AR903">
            <v>24</v>
          </cell>
          <cell r="AS903">
            <v>0</v>
          </cell>
          <cell r="AT903">
            <v>6</v>
          </cell>
          <cell r="AU903">
            <v>0</v>
          </cell>
          <cell r="AV903">
            <v>0</v>
          </cell>
          <cell r="AW903">
            <v>0</v>
          </cell>
          <cell r="AX903">
            <v>3466255</v>
          </cell>
          <cell r="AY903">
            <v>20894024</v>
          </cell>
          <cell r="AZ903">
            <v>1557675</v>
          </cell>
          <cell r="BA903">
            <v>44100</v>
          </cell>
          <cell r="BB903">
            <v>341437</v>
          </cell>
          <cell r="BC903">
            <v>0</v>
          </cell>
          <cell r="BD903">
            <v>0</v>
          </cell>
          <cell r="BK903">
            <v>18950812</v>
          </cell>
          <cell r="BN903">
            <v>0</v>
          </cell>
          <cell r="BO903">
            <v>18472041.4375</v>
          </cell>
          <cell r="BP903">
            <v>5914366.4375</v>
          </cell>
          <cell r="BQ903" t="str">
            <v>050116008103</v>
          </cell>
          <cell r="BR903" t="str">
            <v>Active</v>
          </cell>
          <cell r="BS903" t="str">
            <v>Male</v>
          </cell>
          <cell r="BT903" t="str">
            <v/>
          </cell>
          <cell r="BU903">
            <v>0</v>
          </cell>
          <cell r="BV903">
            <v>0</v>
          </cell>
          <cell r="BW903">
            <v>100000</v>
          </cell>
        </row>
        <row r="904">
          <cell r="C904" t="str">
            <v>C11750</v>
          </cell>
          <cell r="D904" t="str">
            <v>Phạm Đức Lịch</v>
          </cell>
          <cell r="E904">
            <v>43866</v>
          </cell>
          <cell r="F904" t="str">
            <v>P1 - Printing</v>
          </cell>
          <cell r="G904" t="str">
            <v>SK2</v>
          </cell>
          <cell r="H904" t="str">
            <v>Printing machine operator - L1</v>
          </cell>
          <cell r="I904" t="str">
            <v/>
          </cell>
          <cell r="J904" t="str">
            <v/>
          </cell>
          <cell r="K904">
            <v>9283000</v>
          </cell>
          <cell r="L904">
            <v>4800000</v>
          </cell>
          <cell r="M904">
            <v>464000</v>
          </cell>
          <cell r="N904">
            <v>2286000</v>
          </cell>
          <cell r="O904">
            <v>16833000</v>
          </cell>
          <cell r="P904">
            <v>22.9</v>
          </cell>
          <cell r="Q904">
            <v>14825988</v>
          </cell>
          <cell r="R904">
            <v>3</v>
          </cell>
          <cell r="S904">
            <v>1942269</v>
          </cell>
          <cell r="T904">
            <v>0.10000000000000142</v>
          </cell>
          <cell r="U904">
            <v>64742</v>
          </cell>
          <cell r="V904">
            <v>647423.05676855904</v>
          </cell>
          <cell r="W904">
            <v>58.5</v>
          </cell>
          <cell r="X904">
            <v>1420284</v>
          </cell>
          <cell r="Y904">
            <v>18188541</v>
          </cell>
          <cell r="Z904">
            <v>498077</v>
          </cell>
          <cell r="AA904">
            <v>270000</v>
          </cell>
          <cell r="AB904">
            <v>200000</v>
          </cell>
          <cell r="AC904">
            <v>0</v>
          </cell>
          <cell r="AD904">
            <v>470000</v>
          </cell>
          <cell r="AE904">
            <v>500000</v>
          </cell>
          <cell r="AF904">
            <v>0</v>
          </cell>
          <cell r="AG904">
            <v>400000</v>
          </cell>
          <cell r="AH904">
            <v>310310</v>
          </cell>
          <cell r="AI904">
            <v>0</v>
          </cell>
          <cell r="AJ904">
            <v>0</v>
          </cell>
          <cell r="AK904">
            <v>16833000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20366928</v>
          </cell>
          <cell r="AR904">
            <v>20</v>
          </cell>
          <cell r="AS904">
            <v>0</v>
          </cell>
          <cell r="AT904">
            <v>14</v>
          </cell>
          <cell r="AU904">
            <v>0</v>
          </cell>
          <cell r="AV904">
            <v>0</v>
          </cell>
          <cell r="AW904">
            <v>0</v>
          </cell>
          <cell r="AX904">
            <v>4807116</v>
          </cell>
          <cell r="AY904">
            <v>25174044</v>
          </cell>
          <cell r="AZ904">
            <v>1767465</v>
          </cell>
          <cell r="BA904">
            <v>44100</v>
          </cell>
          <cell r="BB904">
            <v>0</v>
          </cell>
          <cell r="BC904">
            <v>0</v>
          </cell>
          <cell r="BD904">
            <v>0</v>
          </cell>
          <cell r="BK904">
            <v>23362479</v>
          </cell>
          <cell r="BN904">
            <v>2</v>
          </cell>
          <cell r="BO904">
            <v>21300114.991266377</v>
          </cell>
          <cell r="BP904">
            <v>-267350.00873362273</v>
          </cell>
          <cell r="BQ904" t="str">
            <v>050116008091</v>
          </cell>
          <cell r="BR904" t="str">
            <v>Active</v>
          </cell>
          <cell r="BS904" t="str">
            <v>Male</v>
          </cell>
          <cell r="BT904" t="str">
            <v/>
          </cell>
          <cell r="BU904">
            <v>0</v>
          </cell>
          <cell r="BV904">
            <v>0</v>
          </cell>
          <cell r="BW904">
            <v>100000</v>
          </cell>
        </row>
        <row r="905">
          <cell r="C905" t="str">
            <v>C12005</v>
          </cell>
          <cell r="D905" t="str">
            <v>Lê Thành Thông</v>
          </cell>
          <cell r="E905">
            <v>43882</v>
          </cell>
          <cell r="F905" t="str">
            <v>P1 - Printing</v>
          </cell>
          <cell r="G905" t="str">
            <v>SK2</v>
          </cell>
          <cell r="H905" t="str">
            <v xml:space="preserve">Printing machine assistant - L1 </v>
          </cell>
          <cell r="I905" t="str">
            <v/>
          </cell>
          <cell r="J905" t="str">
            <v/>
          </cell>
          <cell r="K905">
            <v>8283000</v>
          </cell>
          <cell r="L905">
            <v>1600000</v>
          </cell>
          <cell r="M905">
            <v>414000</v>
          </cell>
          <cell r="N905">
            <v>0</v>
          </cell>
          <cell r="O905">
            <v>10297000</v>
          </cell>
          <cell r="P905">
            <v>22.7</v>
          </cell>
          <cell r="Q905">
            <v>8990073</v>
          </cell>
          <cell r="R905">
            <v>3</v>
          </cell>
          <cell r="S905">
            <v>1188115</v>
          </cell>
          <cell r="T905">
            <v>0.30000000000000071</v>
          </cell>
          <cell r="U905">
            <v>118812</v>
          </cell>
          <cell r="V905">
            <v>396038.45814977976</v>
          </cell>
          <cell r="W905">
            <v>6.5</v>
          </cell>
          <cell r="X905">
            <v>96534</v>
          </cell>
          <cell r="Y905">
            <v>10274722</v>
          </cell>
          <cell r="Z905">
            <v>0</v>
          </cell>
          <cell r="AA905">
            <v>30000</v>
          </cell>
          <cell r="AB905">
            <v>200000</v>
          </cell>
          <cell r="AC905">
            <v>0</v>
          </cell>
          <cell r="AD905">
            <v>230000</v>
          </cell>
          <cell r="AE905">
            <v>500000</v>
          </cell>
          <cell r="AF905">
            <v>0</v>
          </cell>
          <cell r="AG905">
            <v>400000</v>
          </cell>
          <cell r="AH905">
            <v>158965</v>
          </cell>
          <cell r="AI905">
            <v>0</v>
          </cell>
          <cell r="AJ905">
            <v>0</v>
          </cell>
          <cell r="AK905">
            <v>10297000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11563687</v>
          </cell>
          <cell r="AR905">
            <v>32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2376231</v>
          </cell>
          <cell r="AY905">
            <v>13939918</v>
          </cell>
          <cell r="AZ905">
            <v>1081185</v>
          </cell>
          <cell r="BA905">
            <v>44100</v>
          </cell>
          <cell r="BB905">
            <v>0</v>
          </cell>
          <cell r="BC905">
            <v>0</v>
          </cell>
          <cell r="BD905">
            <v>0</v>
          </cell>
          <cell r="BK905">
            <v>12814633</v>
          </cell>
          <cell r="BN905">
            <v>2</v>
          </cell>
          <cell r="BO905">
            <v>13151306.832599118</v>
          </cell>
          <cell r="BP905">
            <v>-7729878.1674008816</v>
          </cell>
          <cell r="BQ905" t="str">
            <v>050117665681</v>
          </cell>
          <cell r="BR905" t="str">
            <v>Active</v>
          </cell>
          <cell r="BS905" t="str">
            <v>Male</v>
          </cell>
          <cell r="BT905" t="str">
            <v/>
          </cell>
          <cell r="BU905">
            <v>0</v>
          </cell>
          <cell r="BV905">
            <v>0</v>
          </cell>
          <cell r="BW905">
            <v>100000</v>
          </cell>
        </row>
        <row r="906">
          <cell r="C906" t="str">
            <v>C12400</v>
          </cell>
          <cell r="D906" t="str">
            <v>Hoàng Văn Anh</v>
          </cell>
          <cell r="E906">
            <v>43983</v>
          </cell>
          <cell r="F906" t="str">
            <v>P1 - Printing</v>
          </cell>
          <cell r="G906" t="str">
            <v>SK2</v>
          </cell>
          <cell r="H906" t="str">
            <v>Printing machine sub operator - L1</v>
          </cell>
          <cell r="I906" t="str">
            <v/>
          </cell>
          <cell r="J906" t="str">
            <v/>
          </cell>
          <cell r="K906">
            <v>9283000</v>
          </cell>
          <cell r="L906">
            <v>3000000</v>
          </cell>
          <cell r="M906">
            <v>464000</v>
          </cell>
          <cell r="N906">
            <v>161000</v>
          </cell>
          <cell r="O906">
            <v>12908000</v>
          </cell>
          <cell r="P906">
            <v>19.8</v>
          </cell>
          <cell r="Q906">
            <v>9829938</v>
          </cell>
          <cell r="R906">
            <v>6</v>
          </cell>
          <cell r="S906">
            <v>2978769</v>
          </cell>
          <cell r="T906">
            <v>0.19999999999999929</v>
          </cell>
          <cell r="U906">
            <v>99292</v>
          </cell>
          <cell r="V906">
            <v>496461.51515151514</v>
          </cell>
          <cell r="W906">
            <v>26</v>
          </cell>
          <cell r="X906">
            <v>484050</v>
          </cell>
          <cell r="Y906">
            <v>13292757</v>
          </cell>
          <cell r="Z906">
            <v>0</v>
          </cell>
          <cell r="AA906">
            <v>120000</v>
          </cell>
          <cell r="AB906">
            <v>200000</v>
          </cell>
          <cell r="AC906">
            <v>0</v>
          </cell>
          <cell r="AD906">
            <v>320000</v>
          </cell>
          <cell r="AE906">
            <v>500000</v>
          </cell>
          <cell r="AF906">
            <v>0</v>
          </cell>
          <cell r="AG906">
            <v>150000</v>
          </cell>
          <cell r="AH906">
            <v>26257</v>
          </cell>
          <cell r="AI906">
            <v>0</v>
          </cell>
          <cell r="AJ906">
            <v>0</v>
          </cell>
          <cell r="AK906">
            <v>12908000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14289014</v>
          </cell>
          <cell r="AR906">
            <v>16</v>
          </cell>
          <cell r="AS906">
            <v>0</v>
          </cell>
          <cell r="AT906">
            <v>2</v>
          </cell>
          <cell r="AU906">
            <v>0</v>
          </cell>
          <cell r="AV906">
            <v>0</v>
          </cell>
          <cell r="AW906">
            <v>0</v>
          </cell>
          <cell r="AX906">
            <v>1750027</v>
          </cell>
          <cell r="AY906">
            <v>16039041</v>
          </cell>
          <cell r="AZ906">
            <v>1355340</v>
          </cell>
          <cell r="BA906">
            <v>44100</v>
          </cell>
          <cell r="BB906">
            <v>133333</v>
          </cell>
          <cell r="BC906">
            <v>0</v>
          </cell>
          <cell r="BD906">
            <v>0</v>
          </cell>
          <cell r="BK906">
            <v>14506268</v>
          </cell>
          <cell r="BN906">
            <v>0</v>
          </cell>
          <cell r="BO906">
            <v>15022002.40909091</v>
          </cell>
          <cell r="BP906">
            <v>2666662.4090909101</v>
          </cell>
          <cell r="BQ906" t="str">
            <v>050103282508</v>
          </cell>
          <cell r="BR906" t="str">
            <v>Active</v>
          </cell>
          <cell r="BS906" t="str">
            <v>Male</v>
          </cell>
          <cell r="BT906" t="str">
            <v/>
          </cell>
          <cell r="BU906">
            <v>0</v>
          </cell>
          <cell r="BV906">
            <v>0</v>
          </cell>
          <cell r="BW906">
            <v>100000</v>
          </cell>
        </row>
        <row r="907">
          <cell r="C907" t="str">
            <v>C13356</v>
          </cell>
          <cell r="D907" t="str">
            <v>Trương Nguyên Điểm</v>
          </cell>
          <cell r="E907">
            <v>44258</v>
          </cell>
          <cell r="F907" t="str">
            <v>P1 - Printing</v>
          </cell>
          <cell r="G907" t="str">
            <v>SK2</v>
          </cell>
          <cell r="H907" t="str">
            <v>Printing machine sub operator - L1</v>
          </cell>
          <cell r="I907" t="str">
            <v/>
          </cell>
          <cell r="J907" t="str">
            <v/>
          </cell>
          <cell r="K907">
            <v>9283000</v>
          </cell>
          <cell r="L907">
            <v>2500000</v>
          </cell>
          <cell r="M907">
            <v>464000</v>
          </cell>
          <cell r="N907">
            <v>153000</v>
          </cell>
          <cell r="O907">
            <v>12400000</v>
          </cell>
          <cell r="P907">
            <v>24</v>
          </cell>
          <cell r="Q907">
            <v>11446154</v>
          </cell>
          <cell r="R907">
            <v>2</v>
          </cell>
          <cell r="S907">
            <v>953846</v>
          </cell>
          <cell r="T907">
            <v>0</v>
          </cell>
          <cell r="U907">
            <v>0</v>
          </cell>
          <cell r="V907">
            <v>476923.08333333331</v>
          </cell>
          <cell r="W907">
            <v>32.5</v>
          </cell>
          <cell r="X907">
            <v>581250</v>
          </cell>
          <cell r="Y907">
            <v>12981250</v>
          </cell>
          <cell r="Z907">
            <v>0</v>
          </cell>
          <cell r="AA907">
            <v>150000</v>
          </cell>
          <cell r="AB907">
            <v>200000</v>
          </cell>
          <cell r="AC907">
            <v>0</v>
          </cell>
          <cell r="AD907">
            <v>350000</v>
          </cell>
          <cell r="AE907">
            <v>500000</v>
          </cell>
          <cell r="AF907">
            <v>0</v>
          </cell>
          <cell r="AG907">
            <v>400000</v>
          </cell>
          <cell r="AH907">
            <v>179796</v>
          </cell>
          <cell r="AI907">
            <v>0</v>
          </cell>
          <cell r="AJ907">
            <v>0</v>
          </cell>
          <cell r="AK907">
            <v>11016667</v>
          </cell>
          <cell r="AL907">
            <v>100000</v>
          </cell>
          <cell r="AM907">
            <v>0</v>
          </cell>
          <cell r="AN907">
            <v>0</v>
          </cell>
          <cell r="AO907">
            <v>0</v>
          </cell>
          <cell r="AP907">
            <v>0</v>
          </cell>
          <cell r="AQ907">
            <v>14511046</v>
          </cell>
          <cell r="AR907">
            <v>24</v>
          </cell>
          <cell r="AS907">
            <v>0</v>
          </cell>
          <cell r="AT907">
            <v>6</v>
          </cell>
          <cell r="AU907">
            <v>0</v>
          </cell>
          <cell r="AV907">
            <v>0</v>
          </cell>
          <cell r="AW907">
            <v>0</v>
          </cell>
          <cell r="AX907">
            <v>2897308</v>
          </cell>
          <cell r="AY907">
            <v>17408354</v>
          </cell>
          <cell r="AZ907">
            <v>1302000</v>
          </cell>
          <cell r="BA907">
            <v>44100</v>
          </cell>
          <cell r="BB907">
            <v>0</v>
          </cell>
          <cell r="BC907">
            <v>0</v>
          </cell>
          <cell r="BD907">
            <v>0</v>
          </cell>
          <cell r="BK907">
            <v>16062254</v>
          </cell>
          <cell r="BN907">
            <v>1</v>
          </cell>
          <cell r="BO907">
            <v>15818257.5625</v>
          </cell>
          <cell r="BP907">
            <v>-883742.4375</v>
          </cell>
          <cell r="BQ907" t="str">
            <v>050126849327</v>
          </cell>
          <cell r="BR907" t="str">
            <v>Active</v>
          </cell>
          <cell r="BS907" t="str">
            <v>Male</v>
          </cell>
          <cell r="BT907" t="str">
            <v/>
          </cell>
          <cell r="BU907">
            <v>0</v>
          </cell>
          <cell r="BV907">
            <v>0</v>
          </cell>
          <cell r="BW907">
            <v>100000</v>
          </cell>
        </row>
        <row r="908">
          <cell r="C908" t="str">
            <v>C13411</v>
          </cell>
          <cell r="D908" t="str">
            <v>Mao Hùng Hưng</v>
          </cell>
          <cell r="E908">
            <v>44260</v>
          </cell>
          <cell r="F908" t="str">
            <v>P1 - Printing</v>
          </cell>
          <cell r="G908" t="str">
            <v>SK2</v>
          </cell>
          <cell r="H908" t="str">
            <v xml:space="preserve">Printing machine assistant - L1 </v>
          </cell>
          <cell r="I908" t="str">
            <v/>
          </cell>
          <cell r="J908" t="str">
            <v/>
          </cell>
          <cell r="K908">
            <v>8283000</v>
          </cell>
          <cell r="L908">
            <v>2200000</v>
          </cell>
          <cell r="M908">
            <v>414000</v>
          </cell>
          <cell r="N908">
            <v>153000</v>
          </cell>
          <cell r="O908">
            <v>11050000</v>
          </cell>
          <cell r="P908">
            <v>24</v>
          </cell>
          <cell r="Q908">
            <v>10200000</v>
          </cell>
          <cell r="R908">
            <v>2</v>
          </cell>
          <cell r="S908">
            <v>850000</v>
          </cell>
          <cell r="T908">
            <v>0</v>
          </cell>
          <cell r="U908">
            <v>0</v>
          </cell>
          <cell r="V908">
            <v>425000</v>
          </cell>
          <cell r="W908">
            <v>32.5</v>
          </cell>
          <cell r="X908">
            <v>517969</v>
          </cell>
          <cell r="Y908">
            <v>11567969</v>
          </cell>
          <cell r="Z908">
            <v>0</v>
          </cell>
          <cell r="AA908">
            <v>150000</v>
          </cell>
          <cell r="AB908">
            <v>200000</v>
          </cell>
          <cell r="AC908">
            <v>0</v>
          </cell>
          <cell r="AD908">
            <v>350000</v>
          </cell>
          <cell r="AE908">
            <v>500000</v>
          </cell>
          <cell r="AF908">
            <v>0</v>
          </cell>
          <cell r="AG908">
            <v>400000</v>
          </cell>
          <cell r="AH908">
            <v>314859</v>
          </cell>
          <cell r="AI908">
            <v>0</v>
          </cell>
          <cell r="AJ908">
            <v>0</v>
          </cell>
          <cell r="AK908">
            <v>10500000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  <cell r="AQ908">
            <v>13132828</v>
          </cell>
          <cell r="AR908">
            <v>25</v>
          </cell>
          <cell r="AS908">
            <v>0</v>
          </cell>
          <cell r="AT908">
            <v>8</v>
          </cell>
          <cell r="AU908">
            <v>0</v>
          </cell>
          <cell r="AV908">
            <v>0</v>
          </cell>
          <cell r="AW908">
            <v>0</v>
          </cell>
          <cell r="AX908">
            <v>2884688</v>
          </cell>
          <cell r="AY908">
            <v>16017516</v>
          </cell>
          <cell r="AZ908">
            <v>1160250</v>
          </cell>
          <cell r="BA908">
            <v>44100</v>
          </cell>
          <cell r="BB908">
            <v>115387</v>
          </cell>
          <cell r="BC908">
            <v>0</v>
          </cell>
          <cell r="BD908">
            <v>0</v>
          </cell>
          <cell r="BK908">
            <v>14697779</v>
          </cell>
          <cell r="BN908">
            <v>0</v>
          </cell>
          <cell r="BO908">
            <v>14467984</v>
          </cell>
          <cell r="BP908">
            <v>2307734</v>
          </cell>
          <cell r="BQ908" t="str">
            <v>050029382937</v>
          </cell>
          <cell r="BR908" t="str">
            <v>Active</v>
          </cell>
          <cell r="BS908" t="str">
            <v>Male</v>
          </cell>
          <cell r="BT908" t="str">
            <v/>
          </cell>
          <cell r="BU908">
            <v>0</v>
          </cell>
          <cell r="BV908">
            <v>0</v>
          </cell>
          <cell r="BW908">
            <v>100000</v>
          </cell>
        </row>
        <row r="909">
          <cell r="C909" t="str">
            <v>C14019</v>
          </cell>
          <cell r="D909" t="str">
            <v>Nguyễn Đình Hoài</v>
          </cell>
          <cell r="E909">
            <v>44313</v>
          </cell>
          <cell r="F909" t="str">
            <v>P1 - Printing</v>
          </cell>
          <cell r="G909" t="str">
            <v>SK2</v>
          </cell>
          <cell r="H909" t="str">
            <v>Printing machine sub operator - L1</v>
          </cell>
          <cell r="I909" t="str">
            <v/>
          </cell>
          <cell r="J909" t="str">
            <v/>
          </cell>
          <cell r="K909">
            <v>7783000</v>
          </cell>
          <cell r="L909">
            <v>1500000</v>
          </cell>
          <cell r="M909">
            <v>389000</v>
          </cell>
          <cell r="N909">
            <v>1428000</v>
          </cell>
          <cell r="O909">
            <v>11100000</v>
          </cell>
          <cell r="P909">
            <v>24</v>
          </cell>
          <cell r="Q909">
            <v>10246154</v>
          </cell>
          <cell r="R909">
            <v>2</v>
          </cell>
          <cell r="S909">
            <v>853846</v>
          </cell>
          <cell r="T909">
            <v>0</v>
          </cell>
          <cell r="U909">
            <v>0</v>
          </cell>
          <cell r="V909">
            <v>426923.08333333331</v>
          </cell>
          <cell r="W909">
            <v>32.5</v>
          </cell>
          <cell r="X909">
            <v>520313</v>
          </cell>
          <cell r="Y909">
            <v>11620313</v>
          </cell>
          <cell r="Z909">
            <v>0</v>
          </cell>
          <cell r="AA909">
            <v>150000</v>
          </cell>
          <cell r="AB909">
            <v>200000</v>
          </cell>
          <cell r="AC909">
            <v>0</v>
          </cell>
          <cell r="AD909">
            <v>350000</v>
          </cell>
          <cell r="AE909">
            <v>500000</v>
          </cell>
          <cell r="AF909">
            <v>0</v>
          </cell>
          <cell r="AG909">
            <v>400000</v>
          </cell>
          <cell r="AH909">
            <v>180337</v>
          </cell>
          <cell r="AI909">
            <v>0</v>
          </cell>
          <cell r="AJ909">
            <v>0</v>
          </cell>
          <cell r="AK909">
            <v>11100000</v>
          </cell>
          <cell r="AL909">
            <v>100000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13150650</v>
          </cell>
          <cell r="AR909">
            <v>25</v>
          </cell>
          <cell r="AS909">
            <v>0</v>
          </cell>
          <cell r="AT909">
            <v>8</v>
          </cell>
          <cell r="AU909">
            <v>0</v>
          </cell>
          <cell r="AV909">
            <v>0</v>
          </cell>
          <cell r="AW909">
            <v>0</v>
          </cell>
          <cell r="AX909">
            <v>2897740</v>
          </cell>
          <cell r="AY909">
            <v>16048390</v>
          </cell>
          <cell r="AZ909">
            <v>1165500</v>
          </cell>
          <cell r="BA909">
            <v>44100</v>
          </cell>
          <cell r="BB909">
            <v>0</v>
          </cell>
          <cell r="BC909">
            <v>0</v>
          </cell>
          <cell r="BD909">
            <v>0</v>
          </cell>
          <cell r="BK909">
            <v>14838790</v>
          </cell>
          <cell r="BN909">
            <v>2</v>
          </cell>
          <cell r="BO909">
            <v>14491394.71875</v>
          </cell>
          <cell r="BP909">
            <v>-6474105.28125</v>
          </cell>
          <cell r="BQ909" t="str">
            <v>050128235709</v>
          </cell>
          <cell r="BR909" t="str">
            <v>Active</v>
          </cell>
          <cell r="BS909" t="str">
            <v>Male</v>
          </cell>
          <cell r="BT909" t="str">
            <v/>
          </cell>
          <cell r="BU909">
            <v>0</v>
          </cell>
          <cell r="BV909">
            <v>0</v>
          </cell>
          <cell r="BW909">
            <v>100000</v>
          </cell>
        </row>
        <row r="910">
          <cell r="C910" t="str">
            <v>C14280</v>
          </cell>
          <cell r="D910" t="str">
            <v>Phạm Quang Đức</v>
          </cell>
          <cell r="E910">
            <v>44348</v>
          </cell>
          <cell r="F910" t="str">
            <v>P1 - Printing</v>
          </cell>
          <cell r="G910" t="str">
            <v>SK2</v>
          </cell>
          <cell r="H910" t="str">
            <v xml:space="preserve">Printing machine assistant - L1 </v>
          </cell>
          <cell r="I910" t="str">
            <v/>
          </cell>
          <cell r="J910" t="str">
            <v/>
          </cell>
          <cell r="K910">
            <v>7783000</v>
          </cell>
          <cell r="L910">
            <v>1900000</v>
          </cell>
          <cell r="M910">
            <v>389000</v>
          </cell>
          <cell r="N910">
            <v>1328000</v>
          </cell>
          <cell r="O910">
            <v>11400000</v>
          </cell>
          <cell r="P910">
            <v>18.899999999999999</v>
          </cell>
          <cell r="Q910">
            <v>8286923</v>
          </cell>
          <cell r="R910">
            <v>2</v>
          </cell>
          <cell r="S910">
            <v>876923</v>
          </cell>
          <cell r="T910">
            <v>5.1000000000000014</v>
          </cell>
          <cell r="U910">
            <v>2236154</v>
          </cell>
          <cell r="V910">
            <v>438461.5343915344</v>
          </cell>
          <cell r="W910">
            <v>32.5</v>
          </cell>
          <cell r="X910">
            <v>534375</v>
          </cell>
          <cell r="Y910">
            <v>9698221</v>
          </cell>
          <cell r="Z910">
            <v>0</v>
          </cell>
          <cell r="AA910">
            <v>150000</v>
          </cell>
          <cell r="AB910">
            <v>200000</v>
          </cell>
          <cell r="AC910">
            <v>0</v>
          </cell>
          <cell r="AD910">
            <v>350000</v>
          </cell>
          <cell r="AE910">
            <v>0</v>
          </cell>
          <cell r="AF910">
            <v>0</v>
          </cell>
          <cell r="AG910">
            <v>0</v>
          </cell>
          <cell r="AH910">
            <v>35390</v>
          </cell>
          <cell r="AI910">
            <v>0</v>
          </cell>
          <cell r="AJ910">
            <v>0</v>
          </cell>
          <cell r="AK910">
            <v>11400000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10083611</v>
          </cell>
          <cell r="AR910">
            <v>16</v>
          </cell>
          <cell r="AS910">
            <v>0</v>
          </cell>
          <cell r="AT910">
            <v>6</v>
          </cell>
          <cell r="AU910">
            <v>0</v>
          </cell>
          <cell r="AV910">
            <v>0</v>
          </cell>
          <cell r="AW910">
            <v>0</v>
          </cell>
          <cell r="AX910">
            <v>2005962</v>
          </cell>
          <cell r="AY910">
            <v>12089573</v>
          </cell>
          <cell r="AZ910">
            <v>1197000</v>
          </cell>
          <cell r="BA910">
            <v>44100</v>
          </cell>
          <cell r="BB910">
            <v>0</v>
          </cell>
          <cell r="BC910">
            <v>0</v>
          </cell>
          <cell r="BD910">
            <v>0</v>
          </cell>
          <cell r="BK910">
            <v>10848473</v>
          </cell>
          <cell r="BN910">
            <v>0</v>
          </cell>
          <cell r="BO910">
            <v>10855005.21957672</v>
          </cell>
          <cell r="BP910">
            <v>-1341994.7804232799</v>
          </cell>
          <cell r="BQ910" t="str">
            <v>050128583545</v>
          </cell>
          <cell r="BR910" t="str">
            <v>Active</v>
          </cell>
          <cell r="BS910" t="str">
            <v>Male</v>
          </cell>
          <cell r="BT910" t="str">
            <v/>
          </cell>
          <cell r="BU910">
            <v>0</v>
          </cell>
          <cell r="BV910">
            <v>0</v>
          </cell>
          <cell r="BW910">
            <v>100000</v>
          </cell>
        </row>
        <row r="911">
          <cell r="C911" t="str">
            <v>C14476</v>
          </cell>
          <cell r="D911" t="str">
            <v>Ngô Quốc Dũng</v>
          </cell>
          <cell r="E911">
            <v>44606</v>
          </cell>
          <cell r="F911" t="str">
            <v>P1 - Printing</v>
          </cell>
          <cell r="G911" t="str">
            <v>SK2</v>
          </cell>
          <cell r="H911" t="str">
            <v>Printing machine sub operator - L1</v>
          </cell>
          <cell r="I911" t="str">
            <v/>
          </cell>
          <cell r="J911" t="str">
            <v/>
          </cell>
          <cell r="K911">
            <v>7783000</v>
          </cell>
          <cell r="L911">
            <v>2500000</v>
          </cell>
          <cell r="M911">
            <v>389000</v>
          </cell>
          <cell r="N911">
            <v>2364000</v>
          </cell>
          <cell r="O911">
            <v>13036000</v>
          </cell>
          <cell r="P911">
            <v>23</v>
          </cell>
          <cell r="Q911">
            <v>11531846</v>
          </cell>
          <cell r="R911">
            <v>3</v>
          </cell>
          <cell r="S911">
            <v>1504154</v>
          </cell>
          <cell r="T911">
            <v>0</v>
          </cell>
          <cell r="U911">
            <v>0</v>
          </cell>
          <cell r="V911">
            <v>501384.60869565216</v>
          </cell>
          <cell r="W911">
            <v>32.5</v>
          </cell>
          <cell r="X911">
            <v>611062</v>
          </cell>
          <cell r="Y911">
            <v>13647062</v>
          </cell>
          <cell r="Z911">
            <v>0</v>
          </cell>
          <cell r="AA911">
            <v>150000</v>
          </cell>
          <cell r="AB911">
            <v>200000</v>
          </cell>
          <cell r="AC911">
            <v>0</v>
          </cell>
          <cell r="AD911">
            <v>350000</v>
          </cell>
          <cell r="AE911">
            <v>500000</v>
          </cell>
          <cell r="AF911">
            <v>0</v>
          </cell>
          <cell r="AG911">
            <v>400000</v>
          </cell>
          <cell r="AH911">
            <v>245715</v>
          </cell>
          <cell r="AI911">
            <v>0</v>
          </cell>
          <cell r="AJ911">
            <v>0</v>
          </cell>
          <cell r="AK911">
            <v>12699333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15142777</v>
          </cell>
          <cell r="AR911">
            <v>24</v>
          </cell>
          <cell r="AS911">
            <v>0</v>
          </cell>
          <cell r="AT911">
            <v>6</v>
          </cell>
          <cell r="AU911">
            <v>0</v>
          </cell>
          <cell r="AV911">
            <v>0</v>
          </cell>
          <cell r="AW911">
            <v>0</v>
          </cell>
          <cell r="AX911">
            <v>3045911</v>
          </cell>
          <cell r="AY911">
            <v>18188688</v>
          </cell>
          <cell r="AZ911">
            <v>1368780</v>
          </cell>
          <cell r="BA911">
            <v>44100</v>
          </cell>
          <cell r="BB911">
            <v>207156</v>
          </cell>
          <cell r="BC911">
            <v>0</v>
          </cell>
          <cell r="BD911">
            <v>0</v>
          </cell>
          <cell r="BK911">
            <v>16568652</v>
          </cell>
          <cell r="BN911">
            <v>0</v>
          </cell>
          <cell r="BO911">
            <v>16511907.282608695</v>
          </cell>
          <cell r="BP911">
            <v>4143127.2826086953</v>
          </cell>
          <cell r="BQ911" t="str">
            <v>050134580175</v>
          </cell>
          <cell r="BR911" t="str">
            <v>Active</v>
          </cell>
          <cell r="BS911" t="str">
            <v>Male</v>
          </cell>
          <cell r="BT911" t="str">
            <v/>
          </cell>
          <cell r="BU911">
            <v>0</v>
          </cell>
          <cell r="BV911">
            <v>0</v>
          </cell>
          <cell r="BW911">
            <v>100000</v>
          </cell>
        </row>
        <row r="912">
          <cell r="C912" t="str">
            <v>C14699</v>
          </cell>
          <cell r="D912" t="str">
            <v>Dương Thái Tân</v>
          </cell>
          <cell r="E912">
            <v>44634</v>
          </cell>
          <cell r="F912" t="str">
            <v>P1 - Printing</v>
          </cell>
          <cell r="G912" t="str">
            <v>SK2</v>
          </cell>
          <cell r="H912" t="str">
            <v xml:space="preserve">Printing machine assistant - L1 </v>
          </cell>
          <cell r="I912" t="str">
            <v/>
          </cell>
          <cell r="J912" t="str">
            <v/>
          </cell>
          <cell r="K912">
            <v>7783000</v>
          </cell>
          <cell r="L912">
            <v>1600000</v>
          </cell>
          <cell r="M912">
            <v>389000</v>
          </cell>
          <cell r="N912">
            <v>0</v>
          </cell>
          <cell r="O912">
            <v>9772000</v>
          </cell>
          <cell r="P912">
            <v>24</v>
          </cell>
          <cell r="Q912">
            <v>9020308</v>
          </cell>
          <cell r="R912">
            <v>2</v>
          </cell>
          <cell r="S912">
            <v>751692</v>
          </cell>
          <cell r="T912">
            <v>0</v>
          </cell>
          <cell r="U912">
            <v>0</v>
          </cell>
          <cell r="V912">
            <v>375846.16666666669</v>
          </cell>
          <cell r="W912">
            <v>32.5</v>
          </cell>
          <cell r="X912">
            <v>458063</v>
          </cell>
          <cell r="Y912">
            <v>10230063</v>
          </cell>
          <cell r="Z912">
            <v>0</v>
          </cell>
          <cell r="AA912">
            <v>150000</v>
          </cell>
          <cell r="AB912">
            <v>200000</v>
          </cell>
          <cell r="AC912">
            <v>0</v>
          </cell>
          <cell r="AD912">
            <v>350000</v>
          </cell>
          <cell r="AE912">
            <v>500000</v>
          </cell>
          <cell r="AF912">
            <v>0</v>
          </cell>
          <cell r="AG912">
            <v>400000</v>
          </cell>
          <cell r="AH912">
            <v>162224</v>
          </cell>
          <cell r="AI912">
            <v>0</v>
          </cell>
          <cell r="AJ912">
            <v>0</v>
          </cell>
          <cell r="AK912">
            <v>9617833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11642287</v>
          </cell>
          <cell r="AR912">
            <v>28</v>
          </cell>
          <cell r="AS912">
            <v>0</v>
          </cell>
          <cell r="AT912">
            <v>7</v>
          </cell>
          <cell r="AU912">
            <v>0</v>
          </cell>
          <cell r="AV912">
            <v>0</v>
          </cell>
          <cell r="AW912">
            <v>0</v>
          </cell>
          <cell r="AX912">
            <v>2663810</v>
          </cell>
          <cell r="AY912">
            <v>14306097</v>
          </cell>
          <cell r="AZ912">
            <v>1026060</v>
          </cell>
          <cell r="BA912">
            <v>44100</v>
          </cell>
          <cell r="BB912">
            <v>0</v>
          </cell>
          <cell r="BC912">
            <v>0</v>
          </cell>
          <cell r="BD912">
            <v>0</v>
          </cell>
          <cell r="BK912">
            <v>13235937</v>
          </cell>
          <cell r="BN912">
            <v>1</v>
          </cell>
          <cell r="BO912">
            <v>12928550.979166666</v>
          </cell>
          <cell r="BP912">
            <v>-3497509.020833334</v>
          </cell>
          <cell r="BQ912" t="str">
            <v>050020202952</v>
          </cell>
          <cell r="BR912" t="str">
            <v>Active</v>
          </cell>
          <cell r="BS912" t="str">
            <v>Male</v>
          </cell>
          <cell r="BT912" t="str">
            <v/>
          </cell>
          <cell r="BU912">
            <v>0</v>
          </cell>
          <cell r="BV912">
            <v>0</v>
          </cell>
          <cell r="BW912">
            <v>100000</v>
          </cell>
        </row>
        <row r="913">
          <cell r="C913" t="str">
            <v>C15423</v>
          </cell>
          <cell r="D913" t="str">
            <v>Hoàng Văn Thanh</v>
          </cell>
          <cell r="E913">
            <v>44992</v>
          </cell>
          <cell r="F913" t="str">
            <v>P1 - Printing</v>
          </cell>
          <cell r="G913" t="str">
            <v>SK2</v>
          </cell>
          <cell r="H913" t="str">
            <v xml:space="preserve">Printing machine assistant - L1 </v>
          </cell>
          <cell r="I913" t="str">
            <v/>
          </cell>
          <cell r="J913" t="str">
            <v/>
          </cell>
          <cell r="K913">
            <v>7778000</v>
          </cell>
          <cell r="L913">
            <v>1600000</v>
          </cell>
          <cell r="M913">
            <v>389000</v>
          </cell>
          <cell r="N913">
            <v>0</v>
          </cell>
          <cell r="O913">
            <v>9767000</v>
          </cell>
          <cell r="P913">
            <v>24</v>
          </cell>
          <cell r="Q913">
            <v>9015692</v>
          </cell>
          <cell r="R913">
            <v>2</v>
          </cell>
          <cell r="S913">
            <v>751308</v>
          </cell>
          <cell r="T913">
            <v>0</v>
          </cell>
          <cell r="U913">
            <v>0</v>
          </cell>
          <cell r="V913">
            <v>375653.83333333331</v>
          </cell>
          <cell r="W913">
            <v>32.5</v>
          </cell>
          <cell r="X913">
            <v>457828</v>
          </cell>
          <cell r="Y913">
            <v>10224828</v>
          </cell>
          <cell r="Z913">
            <v>0</v>
          </cell>
          <cell r="AA913">
            <v>150000</v>
          </cell>
          <cell r="AB913">
            <v>200000</v>
          </cell>
          <cell r="AC913">
            <v>0</v>
          </cell>
          <cell r="AD913">
            <v>350000</v>
          </cell>
          <cell r="AE913">
            <v>500000</v>
          </cell>
          <cell r="AF913">
            <v>0</v>
          </cell>
          <cell r="AG913">
            <v>400000</v>
          </cell>
          <cell r="AH913">
            <v>147378</v>
          </cell>
          <cell r="AI913">
            <v>0</v>
          </cell>
          <cell r="AJ913">
            <v>0</v>
          </cell>
          <cell r="AK913">
            <v>8857667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11622206</v>
          </cell>
          <cell r="AR913">
            <v>24</v>
          </cell>
          <cell r="AS913">
            <v>0</v>
          </cell>
          <cell r="AT913">
            <v>6</v>
          </cell>
          <cell r="AU913">
            <v>0</v>
          </cell>
          <cell r="AV913">
            <v>0</v>
          </cell>
          <cell r="AW913">
            <v>0</v>
          </cell>
          <cell r="AX913">
            <v>2282097</v>
          </cell>
          <cell r="AY913">
            <v>13904303</v>
          </cell>
          <cell r="AZ913">
            <v>1025535</v>
          </cell>
          <cell r="BA913">
            <v>44100</v>
          </cell>
          <cell r="BB913">
            <v>32377</v>
          </cell>
          <cell r="BC913">
            <v>0</v>
          </cell>
          <cell r="BD913">
            <v>0</v>
          </cell>
          <cell r="BK913">
            <v>12802291</v>
          </cell>
          <cell r="BN913">
            <v>0</v>
          </cell>
          <cell r="BO913">
            <v>12673079.875</v>
          </cell>
          <cell r="BP913">
            <v>647544.875</v>
          </cell>
          <cell r="BQ913" t="str">
            <v>050143873517</v>
          </cell>
          <cell r="BR913" t="str">
            <v>Active</v>
          </cell>
          <cell r="BS913" t="str">
            <v>Male</v>
          </cell>
          <cell r="BT913" t="str">
            <v/>
          </cell>
          <cell r="BU913">
            <v>0</v>
          </cell>
          <cell r="BV913">
            <v>0</v>
          </cell>
          <cell r="BW913">
            <v>100000</v>
          </cell>
        </row>
        <row r="914">
          <cell r="C914" t="str">
            <v>C15435</v>
          </cell>
          <cell r="D914" t="str">
            <v>Phan Trọng Tiến</v>
          </cell>
          <cell r="E914">
            <v>45008</v>
          </cell>
          <cell r="F914" t="str">
            <v>P1 - Printing</v>
          </cell>
          <cell r="G914" t="str">
            <v>SK2</v>
          </cell>
          <cell r="H914" t="str">
            <v>Printing machine sub operator - L1</v>
          </cell>
          <cell r="I914" t="str">
            <v/>
          </cell>
          <cell r="J914" t="str">
            <v/>
          </cell>
          <cell r="K914">
            <v>9283000</v>
          </cell>
          <cell r="L914">
            <v>3500000</v>
          </cell>
          <cell r="M914">
            <v>464000</v>
          </cell>
          <cell r="N914">
            <v>0</v>
          </cell>
          <cell r="O914">
            <v>13247000</v>
          </cell>
          <cell r="P914">
            <v>17</v>
          </cell>
          <cell r="Q914">
            <v>8661500</v>
          </cell>
          <cell r="R914">
            <v>2</v>
          </cell>
          <cell r="S914">
            <v>1019000</v>
          </cell>
          <cell r="T914">
            <v>7</v>
          </cell>
          <cell r="U914">
            <v>3566500</v>
          </cell>
          <cell r="V914">
            <v>509500</v>
          </cell>
          <cell r="W914">
            <v>0</v>
          </cell>
          <cell r="X914">
            <v>0</v>
          </cell>
          <cell r="Y914">
            <v>9680500</v>
          </cell>
          <cell r="Z914">
            <v>0</v>
          </cell>
          <cell r="AA914">
            <v>0</v>
          </cell>
          <cell r="AB914">
            <v>200000</v>
          </cell>
          <cell r="AC914">
            <v>0</v>
          </cell>
          <cell r="AD914">
            <v>200000</v>
          </cell>
          <cell r="AE914">
            <v>0</v>
          </cell>
          <cell r="AF914">
            <v>0</v>
          </cell>
          <cell r="AG914">
            <v>0</v>
          </cell>
          <cell r="AH914">
            <v>102114</v>
          </cell>
          <cell r="AI914">
            <v>0</v>
          </cell>
          <cell r="AJ914">
            <v>0</v>
          </cell>
          <cell r="AK914">
            <v>11863667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9982614</v>
          </cell>
          <cell r="AR914">
            <v>24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2292750</v>
          </cell>
          <cell r="AY914">
            <v>12275364</v>
          </cell>
          <cell r="AZ914">
            <v>1390935</v>
          </cell>
          <cell r="BA914">
            <v>44100</v>
          </cell>
          <cell r="BB914">
            <v>0</v>
          </cell>
          <cell r="BC914">
            <v>0</v>
          </cell>
          <cell r="BD914">
            <v>0</v>
          </cell>
          <cell r="BK914">
            <v>10840329</v>
          </cell>
          <cell r="BN914">
            <v>1</v>
          </cell>
          <cell r="BO914">
            <v>11611114</v>
          </cell>
          <cell r="BP914">
            <v>-5179821</v>
          </cell>
          <cell r="BQ914" t="str">
            <v>050069199272</v>
          </cell>
          <cell r="BR914" t="str">
            <v>Active</v>
          </cell>
          <cell r="BS914" t="str">
            <v>Male</v>
          </cell>
          <cell r="BT914" t="str">
            <v/>
          </cell>
          <cell r="BU914">
            <v>0</v>
          </cell>
          <cell r="BV914">
            <v>0</v>
          </cell>
          <cell r="BW914">
            <v>100000</v>
          </cell>
        </row>
        <row r="915">
          <cell r="C915" t="str">
            <v>C15789</v>
          </cell>
          <cell r="D915" t="str">
            <v>Lê Văn Cường</v>
          </cell>
          <cell r="E915">
            <v>45377</v>
          </cell>
          <cell r="F915" t="str">
            <v>P1 - Printing</v>
          </cell>
          <cell r="G915" t="str">
            <v>SK2</v>
          </cell>
          <cell r="H915" t="str">
            <v>Printing machine operator - L1</v>
          </cell>
          <cell r="I915" t="str">
            <v/>
          </cell>
          <cell r="J915" t="str">
            <v/>
          </cell>
          <cell r="K915">
            <v>9283000</v>
          </cell>
          <cell r="L915">
            <v>4800000</v>
          </cell>
          <cell r="M915">
            <v>464000</v>
          </cell>
          <cell r="N915">
            <v>0</v>
          </cell>
          <cell r="O915">
            <v>14547000</v>
          </cell>
          <cell r="P915">
            <v>23.9</v>
          </cell>
          <cell r="Q915">
            <v>13372050</v>
          </cell>
          <cell r="R915">
            <v>2</v>
          </cell>
          <cell r="S915">
            <v>1119000</v>
          </cell>
          <cell r="T915">
            <v>0.10000000000000142</v>
          </cell>
          <cell r="U915">
            <v>55950</v>
          </cell>
          <cell r="V915">
            <v>559500</v>
          </cell>
          <cell r="W915">
            <v>58.5</v>
          </cell>
          <cell r="X915">
            <v>1227403</v>
          </cell>
          <cell r="Y915">
            <v>15718453</v>
          </cell>
          <cell r="Z915">
            <v>0</v>
          </cell>
          <cell r="AA915">
            <v>270000</v>
          </cell>
          <cell r="AB915">
            <v>200000</v>
          </cell>
          <cell r="AC915">
            <v>0</v>
          </cell>
          <cell r="AD915">
            <v>470000</v>
          </cell>
          <cell r="AE915">
            <v>500000</v>
          </cell>
          <cell r="AF915">
            <v>0</v>
          </cell>
          <cell r="AG915">
            <v>400000</v>
          </cell>
          <cell r="AH915">
            <v>290075</v>
          </cell>
          <cell r="AI915">
            <v>0</v>
          </cell>
          <cell r="AJ915">
            <v>0</v>
          </cell>
          <cell r="AK915">
            <v>14547000</v>
          </cell>
          <cell r="AL915">
            <v>200000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17578528</v>
          </cell>
          <cell r="AR915">
            <v>16</v>
          </cell>
          <cell r="AS915">
            <v>0</v>
          </cell>
          <cell r="AT915">
            <v>12</v>
          </cell>
          <cell r="AU915">
            <v>0</v>
          </cell>
          <cell r="AV915">
            <v>0</v>
          </cell>
          <cell r="AW915">
            <v>0</v>
          </cell>
          <cell r="AX915">
            <v>3440925</v>
          </cell>
          <cell r="AY915">
            <v>21019453</v>
          </cell>
          <cell r="AZ915">
            <v>1527435</v>
          </cell>
          <cell r="BA915">
            <v>44100</v>
          </cell>
          <cell r="BB915">
            <v>0</v>
          </cell>
          <cell r="BC915">
            <v>0</v>
          </cell>
          <cell r="BD915">
            <v>0</v>
          </cell>
          <cell r="BK915">
            <v>19447918</v>
          </cell>
          <cell r="BN915">
            <v>2</v>
          </cell>
          <cell r="BO915">
            <v>18409375</v>
          </cell>
          <cell r="BP915">
            <v>-2918060</v>
          </cell>
          <cell r="BQ915" t="str">
            <v>050109202328</v>
          </cell>
          <cell r="BR915" t="str">
            <v>Active</v>
          </cell>
          <cell r="BS915" t="str">
            <v>Male</v>
          </cell>
          <cell r="BT915" t="str">
            <v/>
          </cell>
          <cell r="BU915">
            <v>0</v>
          </cell>
          <cell r="BV915">
            <v>0</v>
          </cell>
          <cell r="BW915">
            <v>100000</v>
          </cell>
        </row>
        <row r="916">
          <cell r="C916" t="str">
            <v>C15968</v>
          </cell>
          <cell r="D916" t="str">
            <v>Lê Minh Hiếu</v>
          </cell>
          <cell r="E916">
            <v>45444</v>
          </cell>
          <cell r="F916" t="str">
            <v>P1 - Printing</v>
          </cell>
          <cell r="G916" t="str">
            <v>SK2</v>
          </cell>
          <cell r="H916" t="str">
            <v xml:space="preserve">Printing machine assistant - L1 </v>
          </cell>
          <cell r="I916" t="str">
            <v/>
          </cell>
          <cell r="J916" t="str">
            <v/>
          </cell>
          <cell r="K916">
            <v>5740000</v>
          </cell>
          <cell r="L916">
            <v>1000000</v>
          </cell>
          <cell r="M916">
            <v>287000</v>
          </cell>
          <cell r="N916">
            <v>0</v>
          </cell>
          <cell r="O916">
            <v>7027000</v>
          </cell>
          <cell r="P916">
            <v>20.6</v>
          </cell>
          <cell r="Q916">
            <v>5567546</v>
          </cell>
          <cell r="R916">
            <v>3</v>
          </cell>
          <cell r="S916">
            <v>810808</v>
          </cell>
          <cell r="T916">
            <v>2.3999999999999986</v>
          </cell>
          <cell r="U916">
            <v>648646</v>
          </cell>
          <cell r="V916">
            <v>270269.22330097086</v>
          </cell>
          <cell r="W916">
            <v>26</v>
          </cell>
          <cell r="X916">
            <v>263512</v>
          </cell>
          <cell r="Y916">
            <v>6641866</v>
          </cell>
          <cell r="Z916">
            <v>0</v>
          </cell>
          <cell r="AA916">
            <v>120000</v>
          </cell>
          <cell r="AB916">
            <v>200000</v>
          </cell>
          <cell r="AC916">
            <v>0</v>
          </cell>
          <cell r="AD916">
            <v>320000</v>
          </cell>
          <cell r="AE916">
            <v>0</v>
          </cell>
          <cell r="AF916">
            <v>0</v>
          </cell>
          <cell r="AG916">
            <v>150000</v>
          </cell>
          <cell r="AH916">
            <v>216261</v>
          </cell>
          <cell r="AI916">
            <v>0</v>
          </cell>
          <cell r="AJ916">
            <v>0</v>
          </cell>
          <cell r="AK916">
            <v>6720333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7328127</v>
          </cell>
          <cell r="AR916">
            <v>20</v>
          </cell>
          <cell r="AS916">
            <v>0</v>
          </cell>
          <cell r="AT916">
            <v>6</v>
          </cell>
          <cell r="AU916">
            <v>0</v>
          </cell>
          <cell r="AV916">
            <v>0</v>
          </cell>
          <cell r="AW916">
            <v>0</v>
          </cell>
          <cell r="AX916">
            <v>1439184</v>
          </cell>
          <cell r="AY916">
            <v>8767311</v>
          </cell>
          <cell r="AZ916">
            <v>737835</v>
          </cell>
          <cell r="BA916">
            <v>44100</v>
          </cell>
          <cell r="BB916">
            <v>0</v>
          </cell>
          <cell r="BC916">
            <v>0</v>
          </cell>
          <cell r="BD916">
            <v>0</v>
          </cell>
          <cell r="BK916">
            <v>7985376</v>
          </cell>
          <cell r="BN916">
            <v>0</v>
          </cell>
          <cell r="BO916">
            <v>7942989.9757281551</v>
          </cell>
          <cell r="BP916">
            <v>-3794845.0242718449</v>
          </cell>
          <cell r="BQ916" t="str">
            <v>050143994772</v>
          </cell>
          <cell r="BR916" t="str">
            <v>Active</v>
          </cell>
          <cell r="BS916" t="str">
            <v>Male</v>
          </cell>
          <cell r="BT916" t="str">
            <v/>
          </cell>
          <cell r="BU916">
            <v>0</v>
          </cell>
          <cell r="BV916">
            <v>0</v>
          </cell>
          <cell r="BW916">
            <v>0</v>
          </cell>
        </row>
        <row r="917">
          <cell r="C917" t="str">
            <v>C16069</v>
          </cell>
          <cell r="D917" t="str">
            <v>Tưởng Văn Lâm</v>
          </cell>
          <cell r="E917">
            <v>45502</v>
          </cell>
          <cell r="F917" t="str">
            <v>P1 - Printing</v>
          </cell>
          <cell r="G917" t="str">
            <v>SK2</v>
          </cell>
          <cell r="H917" t="str">
            <v>Auto Machine assistant-AA</v>
          </cell>
          <cell r="I917" t="str">
            <v/>
          </cell>
          <cell r="J917" t="str">
            <v/>
          </cell>
          <cell r="K917">
            <v>5274000</v>
          </cell>
          <cell r="L917">
            <v>700000</v>
          </cell>
          <cell r="M917">
            <v>265000</v>
          </cell>
          <cell r="N917">
            <v>0</v>
          </cell>
          <cell r="O917">
            <v>6239000</v>
          </cell>
          <cell r="P917">
            <v>24</v>
          </cell>
          <cell r="Q917">
            <v>5759077</v>
          </cell>
          <cell r="R917">
            <v>2</v>
          </cell>
          <cell r="S917">
            <v>479923</v>
          </cell>
          <cell r="T917">
            <v>0</v>
          </cell>
          <cell r="U917">
            <v>0</v>
          </cell>
          <cell r="V917">
            <v>239961.54166666666</v>
          </cell>
          <cell r="W917">
            <v>0</v>
          </cell>
          <cell r="X917">
            <v>0</v>
          </cell>
          <cell r="Y917">
            <v>6239000</v>
          </cell>
          <cell r="Z917">
            <v>0</v>
          </cell>
          <cell r="AA917">
            <v>0</v>
          </cell>
          <cell r="AB917">
            <v>200000</v>
          </cell>
          <cell r="AC917">
            <v>0</v>
          </cell>
          <cell r="AD917">
            <v>200000</v>
          </cell>
          <cell r="AE917">
            <v>500000</v>
          </cell>
          <cell r="AF917">
            <v>0</v>
          </cell>
          <cell r="AG917">
            <v>400000</v>
          </cell>
          <cell r="AH917">
            <v>198764</v>
          </cell>
          <cell r="AI917">
            <v>0</v>
          </cell>
          <cell r="AJ917">
            <v>0</v>
          </cell>
          <cell r="AK917">
            <v>6107000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7537764</v>
          </cell>
          <cell r="AR917">
            <v>36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1619740</v>
          </cell>
          <cell r="AY917">
            <v>9157504</v>
          </cell>
          <cell r="AZ917">
            <v>655095</v>
          </cell>
          <cell r="BA917">
            <v>44100</v>
          </cell>
          <cell r="BB917">
            <v>0</v>
          </cell>
          <cell r="BC917">
            <v>0</v>
          </cell>
          <cell r="BD917">
            <v>0</v>
          </cell>
          <cell r="BK917">
            <v>8458309</v>
          </cell>
          <cell r="BN917">
            <v>0</v>
          </cell>
          <cell r="BO917">
            <v>8717590.9375</v>
          </cell>
          <cell r="BP917">
            <v>-2937504.0625</v>
          </cell>
          <cell r="BQ917" t="str">
            <v>050144848443</v>
          </cell>
          <cell r="BR917" t="str">
            <v>Active</v>
          </cell>
          <cell r="BS917" t="str">
            <v>Male</v>
          </cell>
          <cell r="BT917" t="str">
            <v/>
          </cell>
          <cell r="BU917">
            <v>0</v>
          </cell>
          <cell r="BV917">
            <v>0</v>
          </cell>
          <cell r="BW917">
            <v>100000</v>
          </cell>
        </row>
        <row r="918">
          <cell r="C918" t="str">
            <v>C16100</v>
          </cell>
          <cell r="D918" t="str">
            <v>Nguyễn Hoàng Linh</v>
          </cell>
          <cell r="E918">
            <v>45520</v>
          </cell>
          <cell r="F918" t="str">
            <v>P1 - Printing</v>
          </cell>
          <cell r="G918" t="str">
            <v>SK2</v>
          </cell>
          <cell r="H918" t="str">
            <v>Printing machine sub operator - L1</v>
          </cell>
          <cell r="I918" t="str">
            <v/>
          </cell>
          <cell r="J918" t="str">
            <v/>
          </cell>
          <cell r="K918">
            <v>7783000</v>
          </cell>
          <cell r="L918">
            <v>3000000</v>
          </cell>
          <cell r="M918">
            <v>389000</v>
          </cell>
          <cell r="N918">
            <v>0</v>
          </cell>
          <cell r="O918">
            <v>11172000</v>
          </cell>
          <cell r="P918">
            <v>21.7</v>
          </cell>
          <cell r="Q918">
            <v>9324323</v>
          </cell>
          <cell r="R918">
            <v>3</v>
          </cell>
          <cell r="S918">
            <v>1289077</v>
          </cell>
          <cell r="T918">
            <v>1.3000000000000007</v>
          </cell>
          <cell r="U918">
            <v>558600</v>
          </cell>
          <cell r="V918">
            <v>429692.30414746545</v>
          </cell>
          <cell r="W918">
            <v>26</v>
          </cell>
          <cell r="X918">
            <v>418950</v>
          </cell>
          <cell r="Y918">
            <v>11032350</v>
          </cell>
          <cell r="Z918">
            <v>0</v>
          </cell>
          <cell r="AA918">
            <v>120000</v>
          </cell>
          <cell r="AB918">
            <v>200000</v>
          </cell>
          <cell r="AC918">
            <v>0</v>
          </cell>
          <cell r="AD918">
            <v>320000</v>
          </cell>
          <cell r="AE918">
            <v>0</v>
          </cell>
          <cell r="AF918">
            <v>0</v>
          </cell>
          <cell r="AG918">
            <v>400000</v>
          </cell>
          <cell r="AH918">
            <v>134027</v>
          </cell>
          <cell r="AI918">
            <v>0</v>
          </cell>
          <cell r="AJ918">
            <v>0</v>
          </cell>
          <cell r="AK918">
            <v>11172000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11886377</v>
          </cell>
          <cell r="AR918">
            <v>20</v>
          </cell>
          <cell r="AS918">
            <v>0</v>
          </cell>
          <cell r="AT918">
            <v>5</v>
          </cell>
          <cell r="AU918">
            <v>0</v>
          </cell>
          <cell r="AV918">
            <v>0</v>
          </cell>
          <cell r="AW918">
            <v>0</v>
          </cell>
          <cell r="AX918">
            <v>2175317</v>
          </cell>
          <cell r="AY918">
            <v>14061694</v>
          </cell>
          <cell r="AZ918">
            <v>1173060</v>
          </cell>
          <cell r="BA918">
            <v>44100</v>
          </cell>
          <cell r="BB918">
            <v>36858</v>
          </cell>
          <cell r="BC918">
            <v>0</v>
          </cell>
          <cell r="BD918">
            <v>0</v>
          </cell>
          <cell r="BK918">
            <v>12807676</v>
          </cell>
          <cell r="BN918">
            <v>0</v>
          </cell>
          <cell r="BO918">
            <v>12910215.450460829</v>
          </cell>
          <cell r="BP918">
            <v>737155.45046082884</v>
          </cell>
          <cell r="BQ918" t="str">
            <v>060215057723</v>
          </cell>
          <cell r="BR918" t="str">
            <v>Active</v>
          </cell>
          <cell r="BS918" t="str">
            <v>Male</v>
          </cell>
          <cell r="BT918" t="str">
            <v/>
          </cell>
          <cell r="BU918">
            <v>0</v>
          </cell>
          <cell r="BV918">
            <v>0</v>
          </cell>
          <cell r="BW918">
            <v>100000</v>
          </cell>
        </row>
        <row r="919">
          <cell r="C919" t="str">
            <v>C16101</v>
          </cell>
          <cell r="D919" t="str">
            <v>Lê Văn Linh</v>
          </cell>
          <cell r="E919">
            <v>45520</v>
          </cell>
          <cell r="F919" t="str">
            <v>P1 - Printing</v>
          </cell>
          <cell r="G919" t="str">
            <v>SK2</v>
          </cell>
          <cell r="H919" t="str">
            <v>Printing machine sub operator - L1</v>
          </cell>
          <cell r="I919" t="str">
            <v/>
          </cell>
          <cell r="J919" t="str">
            <v/>
          </cell>
          <cell r="K919">
            <v>7783000</v>
          </cell>
          <cell r="L919">
            <v>3000000</v>
          </cell>
          <cell r="M919">
            <v>389000</v>
          </cell>
          <cell r="N919">
            <v>500000</v>
          </cell>
          <cell r="O919">
            <v>11672000</v>
          </cell>
          <cell r="P919">
            <v>23</v>
          </cell>
          <cell r="Q919">
            <v>10325231</v>
          </cell>
          <cell r="R919">
            <v>3</v>
          </cell>
          <cell r="S919">
            <v>1346769</v>
          </cell>
          <cell r="T919">
            <v>0</v>
          </cell>
          <cell r="U919">
            <v>0</v>
          </cell>
          <cell r="V919">
            <v>448923.08695652173</v>
          </cell>
          <cell r="W919">
            <v>32.5</v>
          </cell>
          <cell r="X919">
            <v>547125</v>
          </cell>
          <cell r="Y919">
            <v>12219125</v>
          </cell>
          <cell r="Z919">
            <v>0</v>
          </cell>
          <cell r="AA919">
            <v>150000</v>
          </cell>
          <cell r="AB919">
            <v>200000</v>
          </cell>
          <cell r="AC919">
            <v>0</v>
          </cell>
          <cell r="AD919">
            <v>350000</v>
          </cell>
          <cell r="AE919">
            <v>500000</v>
          </cell>
          <cell r="AF919">
            <v>0</v>
          </cell>
          <cell r="AG919">
            <v>400000</v>
          </cell>
          <cell r="AH919">
            <v>116821</v>
          </cell>
          <cell r="AI919">
            <v>0</v>
          </cell>
          <cell r="AJ919">
            <v>0</v>
          </cell>
          <cell r="AK919">
            <v>11987000</v>
          </cell>
          <cell r="AL919">
            <v>100000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13685946</v>
          </cell>
          <cell r="AR919">
            <v>20</v>
          </cell>
          <cell r="AS919">
            <v>0</v>
          </cell>
          <cell r="AT919">
            <v>6</v>
          </cell>
          <cell r="AU919">
            <v>0</v>
          </cell>
          <cell r="AV919">
            <v>0</v>
          </cell>
          <cell r="AW919">
            <v>0</v>
          </cell>
          <cell r="AX919">
            <v>2390515</v>
          </cell>
          <cell r="AY919">
            <v>16076461</v>
          </cell>
          <cell r="AZ919">
            <v>1225560</v>
          </cell>
          <cell r="BA919">
            <v>44100</v>
          </cell>
          <cell r="BB919">
            <v>0</v>
          </cell>
          <cell r="BC919">
            <v>0</v>
          </cell>
          <cell r="BD919">
            <v>0</v>
          </cell>
          <cell r="BK919">
            <v>14806801</v>
          </cell>
          <cell r="BN919">
            <v>1</v>
          </cell>
          <cell r="BO919">
            <v>14697821.032608695</v>
          </cell>
          <cell r="BP919">
            <v>-1927738.9673913047</v>
          </cell>
          <cell r="BQ919" t="str">
            <v>050120046801</v>
          </cell>
          <cell r="BR919" t="str">
            <v>Active</v>
          </cell>
          <cell r="BS919" t="str">
            <v>Male</v>
          </cell>
          <cell r="BT919" t="str">
            <v/>
          </cell>
          <cell r="BU919">
            <v>0</v>
          </cell>
          <cell r="BV919">
            <v>0</v>
          </cell>
          <cell r="BW919">
            <v>100000</v>
          </cell>
        </row>
        <row r="920">
          <cell r="C920" t="str">
            <v>C16106</v>
          </cell>
          <cell r="D920" t="str">
            <v>Lâm Văn Phối Dân</v>
          </cell>
          <cell r="E920">
            <v>45523</v>
          </cell>
          <cell r="F920" t="str">
            <v>P1 - Printing</v>
          </cell>
          <cell r="G920" t="str">
            <v>SK2</v>
          </cell>
          <cell r="H920" t="str">
            <v>Printing machine sub operator - L1</v>
          </cell>
          <cell r="I920" t="str">
            <v/>
          </cell>
          <cell r="J920" t="str">
            <v/>
          </cell>
          <cell r="K920">
            <v>7783000</v>
          </cell>
          <cell r="L920">
            <v>3000000</v>
          </cell>
          <cell r="M920">
            <v>389000</v>
          </cell>
          <cell r="N920">
            <v>0</v>
          </cell>
          <cell r="O920">
            <v>11172000</v>
          </cell>
          <cell r="P920">
            <v>22.9</v>
          </cell>
          <cell r="Q920">
            <v>9839954</v>
          </cell>
          <cell r="R920">
            <v>3</v>
          </cell>
          <cell r="S920">
            <v>1289077</v>
          </cell>
          <cell r="T920">
            <v>0.10000000000000142</v>
          </cell>
          <cell r="U920">
            <v>42969</v>
          </cell>
          <cell r="V920">
            <v>429692.31441048038</v>
          </cell>
          <cell r="W920">
            <v>32.5</v>
          </cell>
          <cell r="X920">
            <v>523688</v>
          </cell>
          <cell r="Y920">
            <v>11652719</v>
          </cell>
          <cell r="Z920">
            <v>0</v>
          </cell>
          <cell r="AA920">
            <v>150000</v>
          </cell>
          <cell r="AB920">
            <v>200000</v>
          </cell>
          <cell r="AC920">
            <v>0</v>
          </cell>
          <cell r="AD920">
            <v>350000</v>
          </cell>
          <cell r="AE920">
            <v>500000</v>
          </cell>
          <cell r="AF920">
            <v>0</v>
          </cell>
          <cell r="AG920">
            <v>400000</v>
          </cell>
          <cell r="AH920">
            <v>274585</v>
          </cell>
          <cell r="AI920">
            <v>0</v>
          </cell>
          <cell r="AJ920">
            <v>0</v>
          </cell>
          <cell r="AK920">
            <v>11172000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13177304</v>
          </cell>
          <cell r="AR920">
            <v>24</v>
          </cell>
          <cell r="AS920">
            <v>0</v>
          </cell>
          <cell r="AT920">
            <v>6</v>
          </cell>
          <cell r="AU920">
            <v>0</v>
          </cell>
          <cell r="AV920">
            <v>0</v>
          </cell>
          <cell r="AW920">
            <v>0</v>
          </cell>
          <cell r="AX920">
            <v>2610381</v>
          </cell>
          <cell r="AY920">
            <v>15787685</v>
          </cell>
          <cell r="AZ920">
            <v>1173060</v>
          </cell>
          <cell r="BA920">
            <v>44100</v>
          </cell>
          <cell r="BB920">
            <v>109595</v>
          </cell>
          <cell r="BC920">
            <v>0</v>
          </cell>
          <cell r="BD920">
            <v>0</v>
          </cell>
          <cell r="BK920">
            <v>14460930</v>
          </cell>
          <cell r="BN920">
            <v>0</v>
          </cell>
          <cell r="BO920">
            <v>14364962.179039301</v>
          </cell>
          <cell r="BP920">
            <v>2191902.1790393014</v>
          </cell>
          <cell r="BQ920" t="str">
            <v>050155600052</v>
          </cell>
          <cell r="BR920" t="str">
            <v>Active</v>
          </cell>
          <cell r="BS920" t="str">
            <v>Male</v>
          </cell>
          <cell r="BT920" t="str">
            <v/>
          </cell>
          <cell r="BU920">
            <v>0</v>
          </cell>
          <cell r="BV920">
            <v>0</v>
          </cell>
          <cell r="BW920">
            <v>100000</v>
          </cell>
        </row>
        <row r="921">
          <cell r="C921" t="str">
            <v>C16107</v>
          </cell>
          <cell r="D921" t="str">
            <v>Nguyễn Văn Được</v>
          </cell>
          <cell r="E921">
            <v>45523</v>
          </cell>
          <cell r="F921" t="str">
            <v>P1 - Printing</v>
          </cell>
          <cell r="G921" t="str">
            <v>SK2</v>
          </cell>
          <cell r="H921" t="str">
            <v xml:space="preserve">Printing machine assistant - L1 </v>
          </cell>
          <cell r="I921" t="str">
            <v/>
          </cell>
          <cell r="J921" t="str">
            <v/>
          </cell>
          <cell r="K921">
            <v>8283000</v>
          </cell>
          <cell r="L921">
            <v>2200000</v>
          </cell>
          <cell r="M921">
            <v>414000</v>
          </cell>
          <cell r="N921">
            <v>0</v>
          </cell>
          <cell r="O921">
            <v>10897000</v>
          </cell>
          <cell r="P921">
            <v>23.8</v>
          </cell>
          <cell r="Q921">
            <v>9974946</v>
          </cell>
          <cell r="R921">
            <v>2</v>
          </cell>
          <cell r="S921">
            <v>838231</v>
          </cell>
          <cell r="T921">
            <v>0.19999999999999929</v>
          </cell>
          <cell r="U921">
            <v>83823</v>
          </cell>
          <cell r="V921">
            <v>419115.37815126049</v>
          </cell>
          <cell r="W921">
            <v>58.5</v>
          </cell>
          <cell r="X921">
            <v>919434</v>
          </cell>
          <cell r="Y921">
            <v>11732611</v>
          </cell>
          <cell r="Z921">
            <v>0</v>
          </cell>
          <cell r="AA921">
            <v>270000</v>
          </cell>
          <cell r="AB921">
            <v>200000</v>
          </cell>
          <cell r="AC921">
            <v>0</v>
          </cell>
          <cell r="AD921">
            <v>470000</v>
          </cell>
          <cell r="AE921">
            <v>500000</v>
          </cell>
          <cell r="AF921">
            <v>0</v>
          </cell>
          <cell r="AG921">
            <v>400000</v>
          </cell>
          <cell r="AH921">
            <v>312508</v>
          </cell>
          <cell r="AI921">
            <v>0</v>
          </cell>
          <cell r="AJ921">
            <v>0</v>
          </cell>
          <cell r="AK921">
            <v>10897000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13415119</v>
          </cell>
          <cell r="AR921">
            <v>20</v>
          </cell>
          <cell r="AS921">
            <v>0</v>
          </cell>
          <cell r="AT921">
            <v>14</v>
          </cell>
          <cell r="AU921">
            <v>0</v>
          </cell>
          <cell r="AV921">
            <v>0</v>
          </cell>
          <cell r="AW921">
            <v>0</v>
          </cell>
          <cell r="AX921">
            <v>3111932</v>
          </cell>
          <cell r="AY921">
            <v>16527051</v>
          </cell>
          <cell r="AZ921">
            <v>1144185</v>
          </cell>
          <cell r="BA921">
            <v>44100</v>
          </cell>
          <cell r="BB921">
            <v>111637</v>
          </cell>
          <cell r="BC921">
            <v>0</v>
          </cell>
          <cell r="BD921">
            <v>0</v>
          </cell>
          <cell r="BK921">
            <v>15227129</v>
          </cell>
          <cell r="BN921">
            <v>0</v>
          </cell>
          <cell r="BO921">
            <v>14376925.357142856</v>
          </cell>
          <cell r="BP921">
            <v>2232740.3571428563</v>
          </cell>
          <cell r="BQ921" t="str">
            <v>050155601547</v>
          </cell>
          <cell r="BR921" t="str">
            <v>Active</v>
          </cell>
          <cell r="BS921" t="str">
            <v>Male</v>
          </cell>
          <cell r="BT921" t="str">
            <v/>
          </cell>
          <cell r="BU921">
            <v>0</v>
          </cell>
          <cell r="BV921">
            <v>0</v>
          </cell>
          <cell r="BW921">
            <v>100000</v>
          </cell>
        </row>
        <row r="922">
          <cell r="C922" t="str">
            <v>C16388</v>
          </cell>
          <cell r="D922" t="str">
            <v>Nguyễn Minh Toàn</v>
          </cell>
          <cell r="E922">
            <v>45640</v>
          </cell>
          <cell r="F922" t="str">
            <v>P1 - Printing</v>
          </cell>
          <cell r="G922" t="str">
            <v>SK2</v>
          </cell>
          <cell r="H922" t="str">
            <v>Printing machine sub operator - L1</v>
          </cell>
          <cell r="I922" t="str">
            <v/>
          </cell>
          <cell r="J922" t="str">
            <v/>
          </cell>
          <cell r="K922">
            <v>7783000</v>
          </cell>
          <cell r="L922">
            <v>3000000</v>
          </cell>
          <cell r="M922">
            <v>389000</v>
          </cell>
          <cell r="N922">
            <v>0</v>
          </cell>
          <cell r="O922">
            <v>11172000</v>
          </cell>
          <cell r="P922">
            <v>23</v>
          </cell>
          <cell r="Q922">
            <v>9882923</v>
          </cell>
          <cell r="R922">
            <v>3</v>
          </cell>
          <cell r="S922">
            <v>1289077</v>
          </cell>
          <cell r="T922">
            <v>0</v>
          </cell>
          <cell r="U922">
            <v>0</v>
          </cell>
          <cell r="V922">
            <v>429692.30434782611</v>
          </cell>
          <cell r="W922">
            <v>0</v>
          </cell>
          <cell r="X922">
            <v>0</v>
          </cell>
          <cell r="Y922">
            <v>11172000</v>
          </cell>
          <cell r="Z922">
            <v>0</v>
          </cell>
          <cell r="AA922">
            <v>0</v>
          </cell>
          <cell r="AB922">
            <v>200000</v>
          </cell>
          <cell r="AC922">
            <v>0</v>
          </cell>
          <cell r="AD922">
            <v>200000</v>
          </cell>
          <cell r="AE922">
            <v>500000</v>
          </cell>
          <cell r="AF922">
            <v>0</v>
          </cell>
          <cell r="AG922">
            <v>300000</v>
          </cell>
          <cell r="AH922">
            <v>70268</v>
          </cell>
          <cell r="AI922">
            <v>0</v>
          </cell>
          <cell r="AJ922">
            <v>0</v>
          </cell>
          <cell r="AK922">
            <v>11172000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P922">
            <v>0</v>
          </cell>
          <cell r="AQ922">
            <v>12242268</v>
          </cell>
          <cell r="AR922">
            <v>36</v>
          </cell>
          <cell r="AS922">
            <v>0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2900423</v>
          </cell>
          <cell r="AY922">
            <v>15142691</v>
          </cell>
          <cell r="AZ922">
            <v>1173060</v>
          </cell>
          <cell r="BA922">
            <v>44100</v>
          </cell>
          <cell r="BB922">
            <v>105141</v>
          </cell>
          <cell r="BC922">
            <v>0</v>
          </cell>
          <cell r="BD922">
            <v>0</v>
          </cell>
          <cell r="BK922">
            <v>13820390</v>
          </cell>
          <cell r="BN922">
            <v>0</v>
          </cell>
          <cell r="BO922">
            <v>14275883.369565217</v>
          </cell>
          <cell r="BP922">
            <v>2102823.3695652168</v>
          </cell>
          <cell r="BQ922" t="str">
            <v>050118663370</v>
          </cell>
          <cell r="BR922" t="str">
            <v>Active</v>
          </cell>
          <cell r="BS922" t="str">
            <v>Male</v>
          </cell>
          <cell r="BT922" t="str">
            <v/>
          </cell>
          <cell r="BU922">
            <v>0</v>
          </cell>
          <cell r="BV922">
            <v>0</v>
          </cell>
          <cell r="BW922">
            <v>100000</v>
          </cell>
        </row>
        <row r="923">
          <cell r="C923" t="str">
            <v>C16508</v>
          </cell>
          <cell r="D923" t="str">
            <v>Hồ Hoài Dương</v>
          </cell>
          <cell r="E923">
            <v>45727</v>
          </cell>
          <cell r="F923" t="str">
            <v>P1 - Printing</v>
          </cell>
          <cell r="G923" t="str">
            <v>SK2</v>
          </cell>
          <cell r="H923" t="str">
            <v>Printing machine operator - L1</v>
          </cell>
          <cell r="I923" t="str">
            <v/>
          </cell>
          <cell r="J923" t="str">
            <v/>
          </cell>
          <cell r="K923">
            <v>9283000</v>
          </cell>
          <cell r="L923">
            <v>4800000</v>
          </cell>
          <cell r="M923">
            <v>464000</v>
          </cell>
          <cell r="N923">
            <v>853000</v>
          </cell>
          <cell r="O923">
            <v>15400000</v>
          </cell>
          <cell r="P923">
            <v>24</v>
          </cell>
          <cell r="Q923">
            <v>14215385</v>
          </cell>
          <cell r="R923">
            <v>2</v>
          </cell>
          <cell r="S923">
            <v>1184615</v>
          </cell>
          <cell r="T923">
            <v>0</v>
          </cell>
          <cell r="U923">
            <v>0</v>
          </cell>
          <cell r="V923">
            <v>592307.70833333337</v>
          </cell>
          <cell r="W923">
            <v>32.5</v>
          </cell>
          <cell r="X923">
            <v>721875</v>
          </cell>
          <cell r="Y923">
            <v>16121875</v>
          </cell>
          <cell r="Z923">
            <v>0</v>
          </cell>
          <cell r="AA923">
            <v>150000</v>
          </cell>
          <cell r="AB923">
            <v>200000</v>
          </cell>
          <cell r="AC923">
            <v>0</v>
          </cell>
          <cell r="AD923">
            <v>350000</v>
          </cell>
          <cell r="AE923">
            <v>500000</v>
          </cell>
          <cell r="AF923">
            <v>0</v>
          </cell>
          <cell r="AG923">
            <v>300000</v>
          </cell>
          <cell r="AH923">
            <v>35141</v>
          </cell>
          <cell r="AI923">
            <v>0</v>
          </cell>
          <cell r="AJ923">
            <v>0</v>
          </cell>
          <cell r="AK923">
            <v>14973500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17307016</v>
          </cell>
          <cell r="AR923">
            <v>24</v>
          </cell>
          <cell r="AS923">
            <v>0</v>
          </cell>
          <cell r="AT923">
            <v>6</v>
          </cell>
          <cell r="AU923">
            <v>0</v>
          </cell>
          <cell r="AV923">
            <v>0</v>
          </cell>
          <cell r="AW923">
            <v>0</v>
          </cell>
          <cell r="AX923">
            <v>3598269</v>
          </cell>
          <cell r="AY923">
            <v>20905285</v>
          </cell>
          <cell r="AZ923">
            <v>1589441</v>
          </cell>
          <cell r="BA923">
            <v>0</v>
          </cell>
          <cell r="BB923">
            <v>401685</v>
          </cell>
          <cell r="BC923">
            <v>0</v>
          </cell>
          <cell r="BD923">
            <v>420143</v>
          </cell>
          <cell r="BK923">
            <v>18494016</v>
          </cell>
          <cell r="BN923">
            <v>0</v>
          </cell>
          <cell r="BO923">
            <v>19106294.90625</v>
          </cell>
          <cell r="BP923">
            <v>6516853.90625</v>
          </cell>
          <cell r="BQ923" t="str">
            <v>050107310069</v>
          </cell>
          <cell r="BR923" t="str">
            <v>Active</v>
          </cell>
          <cell r="BS923" t="str">
            <v>Male</v>
          </cell>
          <cell r="BT923" t="str">
            <v/>
          </cell>
          <cell r="BU923">
            <v>0</v>
          </cell>
          <cell r="BV923">
            <v>0</v>
          </cell>
          <cell r="BW923">
            <v>300000</v>
          </cell>
        </row>
        <row r="924">
          <cell r="C924" t="str">
            <v>C4464</v>
          </cell>
          <cell r="D924" t="str">
            <v>Ngô Văn Lịch</v>
          </cell>
          <cell r="E924">
            <v>40941</v>
          </cell>
          <cell r="F924" t="str">
            <v>P1 - Printing</v>
          </cell>
          <cell r="G924" t="str">
            <v>SK2</v>
          </cell>
          <cell r="H924" t="str">
            <v>Printing machine operator - L1</v>
          </cell>
          <cell r="I924" t="str">
            <v/>
          </cell>
          <cell r="J924" t="str">
            <v/>
          </cell>
          <cell r="K924">
            <v>9283000</v>
          </cell>
          <cell r="L924">
            <v>2000000</v>
          </cell>
          <cell r="M924">
            <v>464000</v>
          </cell>
          <cell r="N924">
            <v>1772000</v>
          </cell>
          <cell r="O924">
            <v>13519000</v>
          </cell>
          <cell r="P924">
            <v>24</v>
          </cell>
          <cell r="Q924">
            <v>12479077</v>
          </cell>
          <cell r="R924">
            <v>2</v>
          </cell>
          <cell r="S924">
            <v>1039923</v>
          </cell>
          <cell r="T924">
            <v>0</v>
          </cell>
          <cell r="U924">
            <v>0</v>
          </cell>
          <cell r="V924">
            <v>519961.54166666669</v>
          </cell>
          <cell r="W924">
            <v>32.5</v>
          </cell>
          <cell r="X924">
            <v>633703</v>
          </cell>
          <cell r="Y924">
            <v>14152703</v>
          </cell>
          <cell r="Z924">
            <v>0</v>
          </cell>
          <cell r="AA924">
            <v>150000</v>
          </cell>
          <cell r="AB924">
            <v>200000</v>
          </cell>
          <cell r="AC924">
            <v>0</v>
          </cell>
          <cell r="AD924">
            <v>350000</v>
          </cell>
          <cell r="AE924">
            <v>500000</v>
          </cell>
          <cell r="AF924">
            <v>0</v>
          </cell>
          <cell r="AG924">
            <v>400000</v>
          </cell>
          <cell r="AH924">
            <v>263695</v>
          </cell>
          <cell r="AI924">
            <v>0</v>
          </cell>
          <cell r="AJ924">
            <v>0</v>
          </cell>
          <cell r="AK924">
            <v>13519000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15666398</v>
          </cell>
          <cell r="AR924">
            <v>24</v>
          </cell>
          <cell r="AS924">
            <v>0</v>
          </cell>
          <cell r="AT924">
            <v>6</v>
          </cell>
          <cell r="AU924">
            <v>0</v>
          </cell>
          <cell r="AV924">
            <v>0</v>
          </cell>
          <cell r="AW924">
            <v>0</v>
          </cell>
          <cell r="AX924">
            <v>3158766</v>
          </cell>
          <cell r="AY924">
            <v>18825164</v>
          </cell>
          <cell r="AZ924">
            <v>1419495</v>
          </cell>
          <cell r="BA924">
            <v>44100</v>
          </cell>
          <cell r="BB924">
            <v>0</v>
          </cell>
          <cell r="BC924">
            <v>0</v>
          </cell>
          <cell r="BD924">
            <v>0</v>
          </cell>
          <cell r="BK924">
            <v>17361569</v>
          </cell>
          <cell r="BN924">
            <v>3</v>
          </cell>
          <cell r="BO924">
            <v>17082550.78125</v>
          </cell>
          <cell r="BP924">
            <v>-8536944.21875</v>
          </cell>
          <cell r="BQ924" t="str">
            <v>050040832464</v>
          </cell>
          <cell r="BR924" t="str">
            <v>Active</v>
          </cell>
          <cell r="BS924" t="str">
            <v>Male</v>
          </cell>
          <cell r="BT924" t="str">
            <v/>
          </cell>
          <cell r="BU924">
            <v>0</v>
          </cell>
          <cell r="BV924">
            <v>0</v>
          </cell>
          <cell r="BW924">
            <v>100000</v>
          </cell>
        </row>
        <row r="925">
          <cell r="C925" t="str">
            <v>C5597</v>
          </cell>
          <cell r="D925" t="str">
            <v>Hồ Nam Khánh</v>
          </cell>
          <cell r="E925">
            <v>41353</v>
          </cell>
          <cell r="F925" t="str">
            <v>P1 - Printing</v>
          </cell>
          <cell r="G925" t="str">
            <v>SK2</v>
          </cell>
          <cell r="H925" t="str">
            <v xml:space="preserve">Printing machine assistant - L1 </v>
          </cell>
          <cell r="I925" t="str">
            <v/>
          </cell>
          <cell r="J925" t="str">
            <v/>
          </cell>
          <cell r="K925">
            <v>8283000</v>
          </cell>
          <cell r="L925">
            <v>1000000</v>
          </cell>
          <cell r="M925">
            <v>414000</v>
          </cell>
          <cell r="N925">
            <v>0</v>
          </cell>
          <cell r="O925">
            <v>9697000</v>
          </cell>
          <cell r="P925">
            <v>22.8</v>
          </cell>
          <cell r="Q925">
            <v>8503523</v>
          </cell>
          <cell r="R925">
            <v>3</v>
          </cell>
          <cell r="S925">
            <v>1118885</v>
          </cell>
          <cell r="T925">
            <v>0.19999999999999929</v>
          </cell>
          <cell r="U925">
            <v>74592</v>
          </cell>
          <cell r="V925">
            <v>372961.53508771927</v>
          </cell>
          <cell r="W925">
            <v>32.5</v>
          </cell>
          <cell r="X925">
            <v>454547</v>
          </cell>
          <cell r="Y925">
            <v>10076955</v>
          </cell>
          <cell r="Z925">
            <v>0</v>
          </cell>
          <cell r="AA925">
            <v>150000</v>
          </cell>
          <cell r="AB925">
            <v>200000</v>
          </cell>
          <cell r="AC925">
            <v>0</v>
          </cell>
          <cell r="AD925">
            <v>350000</v>
          </cell>
          <cell r="AE925">
            <v>500000</v>
          </cell>
          <cell r="AF925">
            <v>0</v>
          </cell>
          <cell r="AG925">
            <v>400000</v>
          </cell>
          <cell r="AH925">
            <v>180337</v>
          </cell>
          <cell r="AI925">
            <v>0</v>
          </cell>
          <cell r="AJ925">
            <v>0</v>
          </cell>
          <cell r="AK925">
            <v>9409000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11507292</v>
          </cell>
          <cell r="AR925">
            <v>25</v>
          </cell>
          <cell r="AS925">
            <v>0</v>
          </cell>
          <cell r="AT925">
            <v>8</v>
          </cell>
          <cell r="AU925">
            <v>0</v>
          </cell>
          <cell r="AV925">
            <v>0</v>
          </cell>
          <cell r="AW925">
            <v>0</v>
          </cell>
          <cell r="AX925">
            <v>2531476</v>
          </cell>
          <cell r="AY925">
            <v>14038768</v>
          </cell>
          <cell r="AZ925">
            <v>1018185</v>
          </cell>
          <cell r="BA925">
            <v>44100</v>
          </cell>
          <cell r="BB925">
            <v>33651</v>
          </cell>
          <cell r="BC925">
            <v>0</v>
          </cell>
          <cell r="BD925">
            <v>0</v>
          </cell>
          <cell r="BK925">
            <v>12942832</v>
          </cell>
          <cell r="BN925">
            <v>0</v>
          </cell>
          <cell r="BO925">
            <v>12691211.332236841</v>
          </cell>
          <cell r="BP925">
            <v>673026.33223684132</v>
          </cell>
          <cell r="BQ925" t="str">
            <v>050040852031</v>
          </cell>
          <cell r="BR925" t="str">
            <v>Active</v>
          </cell>
          <cell r="BS925" t="str">
            <v>Male</v>
          </cell>
          <cell r="BT925" t="str">
            <v/>
          </cell>
          <cell r="BU925">
            <v>0</v>
          </cell>
          <cell r="BV925">
            <v>0</v>
          </cell>
          <cell r="BW925">
            <v>100000</v>
          </cell>
        </row>
        <row r="926">
          <cell r="C926" t="str">
            <v>C7025</v>
          </cell>
          <cell r="D926" t="str">
            <v>Nguyễn Trọng Hải</v>
          </cell>
          <cell r="E926">
            <v>42948</v>
          </cell>
          <cell r="F926" t="str">
            <v>P1 - Printing</v>
          </cell>
          <cell r="G926" t="str">
            <v>SK2</v>
          </cell>
          <cell r="H926" t="str">
            <v>Printing machine operator - L1</v>
          </cell>
          <cell r="I926" t="str">
            <v/>
          </cell>
          <cell r="J926" t="str">
            <v/>
          </cell>
          <cell r="K926">
            <v>9283000</v>
          </cell>
          <cell r="L926">
            <v>4800000</v>
          </cell>
          <cell r="M926">
            <v>464000</v>
          </cell>
          <cell r="N926">
            <v>1084000</v>
          </cell>
          <cell r="O926">
            <v>15631000</v>
          </cell>
          <cell r="P926">
            <v>24</v>
          </cell>
          <cell r="Q926">
            <v>14428615</v>
          </cell>
          <cell r="R926">
            <v>2</v>
          </cell>
          <cell r="S926">
            <v>1202385</v>
          </cell>
          <cell r="T926">
            <v>0</v>
          </cell>
          <cell r="U926">
            <v>0</v>
          </cell>
          <cell r="V926">
            <v>601192.29166666663</v>
          </cell>
          <cell r="W926">
            <v>32.5</v>
          </cell>
          <cell r="X926">
            <v>732703</v>
          </cell>
          <cell r="Y926">
            <v>16363703</v>
          </cell>
          <cell r="Z926">
            <v>500000</v>
          </cell>
          <cell r="AA926">
            <v>150000</v>
          </cell>
          <cell r="AB926">
            <v>200000</v>
          </cell>
          <cell r="AC926">
            <v>0</v>
          </cell>
          <cell r="AD926">
            <v>350000</v>
          </cell>
          <cell r="AE926">
            <v>500000</v>
          </cell>
          <cell r="AF926">
            <v>0</v>
          </cell>
          <cell r="AG926">
            <v>400000</v>
          </cell>
          <cell r="AH926">
            <v>820078</v>
          </cell>
          <cell r="AI926">
            <v>0</v>
          </cell>
          <cell r="AJ926">
            <v>0</v>
          </cell>
          <cell r="AK926">
            <v>15631000</v>
          </cell>
          <cell r="AL926">
            <v>0</v>
          </cell>
          <cell r="AM926">
            <v>0</v>
          </cell>
          <cell r="AN926">
            <v>0</v>
          </cell>
          <cell r="AO926">
            <v>0</v>
          </cell>
          <cell r="AP926">
            <v>0</v>
          </cell>
          <cell r="AQ926">
            <v>18933781</v>
          </cell>
          <cell r="AR926">
            <v>25</v>
          </cell>
          <cell r="AS926">
            <v>0</v>
          </cell>
          <cell r="AT926">
            <v>8</v>
          </cell>
          <cell r="AU926">
            <v>0</v>
          </cell>
          <cell r="AV926">
            <v>0</v>
          </cell>
          <cell r="AW926">
            <v>0</v>
          </cell>
          <cell r="AX926">
            <v>4080593</v>
          </cell>
          <cell r="AY926">
            <v>23014374</v>
          </cell>
          <cell r="AZ926">
            <v>1641255</v>
          </cell>
          <cell r="BA926">
            <v>44100</v>
          </cell>
          <cell r="BB926">
            <v>161987</v>
          </cell>
          <cell r="BC926">
            <v>0</v>
          </cell>
          <cell r="BD926">
            <v>0</v>
          </cell>
          <cell r="BK926">
            <v>21167032</v>
          </cell>
          <cell r="BN926">
            <v>1</v>
          </cell>
          <cell r="BO926">
            <v>20280996.203125</v>
          </cell>
          <cell r="BP926">
            <v>3239741.203125</v>
          </cell>
          <cell r="BQ926" t="str">
            <v>050081198656</v>
          </cell>
          <cell r="BR926" t="str">
            <v>Active</v>
          </cell>
          <cell r="BS926" t="str">
            <v>Male</v>
          </cell>
          <cell r="BT926" t="str">
            <v/>
          </cell>
          <cell r="BU926">
            <v>0</v>
          </cell>
          <cell r="BV926">
            <v>0</v>
          </cell>
          <cell r="BW926">
            <v>100000</v>
          </cell>
        </row>
        <row r="927">
          <cell r="C927" t="str">
            <v>C7448</v>
          </cell>
          <cell r="D927" t="str">
            <v>Mao Hùng Hiệp</v>
          </cell>
          <cell r="E927">
            <v>43361</v>
          </cell>
          <cell r="F927" t="str">
            <v>P1 - Printing</v>
          </cell>
          <cell r="G927" t="str">
            <v>SK2</v>
          </cell>
          <cell r="H927" t="str">
            <v>Printing machine operator - L1</v>
          </cell>
          <cell r="I927" t="str">
            <v/>
          </cell>
          <cell r="J927" t="str">
            <v/>
          </cell>
          <cell r="K927">
            <v>9283000</v>
          </cell>
          <cell r="L927">
            <v>3400000</v>
          </cell>
          <cell r="M927">
            <v>464000</v>
          </cell>
          <cell r="N927">
            <v>2416000</v>
          </cell>
          <cell r="O927">
            <v>15563000</v>
          </cell>
          <cell r="P927">
            <v>24</v>
          </cell>
          <cell r="Q927">
            <v>14365846</v>
          </cell>
          <cell r="R927">
            <v>2</v>
          </cell>
          <cell r="S927">
            <v>1197154</v>
          </cell>
          <cell r="T927">
            <v>0</v>
          </cell>
          <cell r="U927">
            <v>0</v>
          </cell>
          <cell r="V927">
            <v>598576.91666666663</v>
          </cell>
          <cell r="W927">
            <v>32.5</v>
          </cell>
          <cell r="X927">
            <v>729516</v>
          </cell>
          <cell r="Y927">
            <v>16292516</v>
          </cell>
          <cell r="Z927">
            <v>500000</v>
          </cell>
          <cell r="AA927">
            <v>150000</v>
          </cell>
          <cell r="AB927">
            <v>200000</v>
          </cell>
          <cell r="AC927">
            <v>0</v>
          </cell>
          <cell r="AD927">
            <v>350000</v>
          </cell>
          <cell r="AE927">
            <v>500000</v>
          </cell>
          <cell r="AF927">
            <v>0</v>
          </cell>
          <cell r="AG927">
            <v>400000</v>
          </cell>
          <cell r="AH927">
            <v>155202</v>
          </cell>
          <cell r="AI927">
            <v>0</v>
          </cell>
          <cell r="AJ927">
            <v>0</v>
          </cell>
          <cell r="AK927">
            <v>15096333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18197718</v>
          </cell>
          <cell r="AR927">
            <v>28</v>
          </cell>
          <cell r="AS927">
            <v>0</v>
          </cell>
          <cell r="AT927">
            <v>7</v>
          </cell>
          <cell r="AU927">
            <v>0</v>
          </cell>
          <cell r="AV927">
            <v>0</v>
          </cell>
          <cell r="AW927">
            <v>0</v>
          </cell>
          <cell r="AX927">
            <v>4242414</v>
          </cell>
          <cell r="AY927">
            <v>22440132</v>
          </cell>
          <cell r="AZ927">
            <v>1634115</v>
          </cell>
          <cell r="BA927">
            <v>44100</v>
          </cell>
          <cell r="BB927">
            <v>132643</v>
          </cell>
          <cell r="BC927">
            <v>0</v>
          </cell>
          <cell r="BD927">
            <v>0</v>
          </cell>
          <cell r="BK927">
            <v>20629274</v>
          </cell>
          <cell r="BN927">
            <v>1</v>
          </cell>
          <cell r="BO927">
            <v>19686976.010416668</v>
          </cell>
          <cell r="BP927">
            <v>2652861.0104166679</v>
          </cell>
          <cell r="BQ927" t="str">
            <v>050100024672</v>
          </cell>
          <cell r="BR927" t="str">
            <v>Active</v>
          </cell>
          <cell r="BS927" t="str">
            <v>Male</v>
          </cell>
          <cell r="BT927" t="str">
            <v/>
          </cell>
          <cell r="BU927">
            <v>0</v>
          </cell>
          <cell r="BV927">
            <v>0</v>
          </cell>
          <cell r="BW927">
            <v>100000</v>
          </cell>
        </row>
        <row r="928">
          <cell r="C928" t="str">
            <v>C7451</v>
          </cell>
          <cell r="D928" t="str">
            <v>Nguyễn Văn Thành</v>
          </cell>
          <cell r="E928">
            <v>43363</v>
          </cell>
          <cell r="F928" t="str">
            <v>P1 - Printing</v>
          </cell>
          <cell r="G928" t="str">
            <v>SK2</v>
          </cell>
          <cell r="H928" t="str">
            <v>Printing machine sub operator - L1</v>
          </cell>
          <cell r="I928" t="str">
            <v/>
          </cell>
          <cell r="J928" t="str">
            <v/>
          </cell>
          <cell r="K928">
            <v>9283000</v>
          </cell>
          <cell r="L928">
            <v>1500000</v>
          </cell>
          <cell r="M928">
            <v>464000</v>
          </cell>
          <cell r="N928">
            <v>272000</v>
          </cell>
          <cell r="O928">
            <v>11519000</v>
          </cell>
          <cell r="P928">
            <v>23.8</v>
          </cell>
          <cell r="Q928">
            <v>10544315</v>
          </cell>
          <cell r="R928">
            <v>2</v>
          </cell>
          <cell r="S928">
            <v>886077</v>
          </cell>
          <cell r="T928">
            <v>0.19999999999999929</v>
          </cell>
          <cell r="U928">
            <v>88608</v>
          </cell>
          <cell r="V928">
            <v>443038.44537815126</v>
          </cell>
          <cell r="W928">
            <v>58.5</v>
          </cell>
          <cell r="X928">
            <v>971916</v>
          </cell>
          <cell r="Y928">
            <v>12402308</v>
          </cell>
          <cell r="Z928">
            <v>496154</v>
          </cell>
          <cell r="AA928">
            <v>270000</v>
          </cell>
          <cell r="AB928">
            <v>200000</v>
          </cell>
          <cell r="AC928">
            <v>0</v>
          </cell>
          <cell r="AD928">
            <v>470000</v>
          </cell>
          <cell r="AE928">
            <v>500000</v>
          </cell>
          <cell r="AF928">
            <v>0</v>
          </cell>
          <cell r="AG928">
            <v>400000</v>
          </cell>
          <cell r="AH928">
            <v>310243</v>
          </cell>
          <cell r="AI928">
            <v>0</v>
          </cell>
          <cell r="AJ928">
            <v>0</v>
          </cell>
          <cell r="AK928">
            <v>11519000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14578705</v>
          </cell>
          <cell r="AR928">
            <v>16</v>
          </cell>
          <cell r="AS928">
            <v>0</v>
          </cell>
          <cell r="AT928">
            <v>14</v>
          </cell>
          <cell r="AU928">
            <v>0</v>
          </cell>
          <cell r="AV928">
            <v>0</v>
          </cell>
          <cell r="AW928">
            <v>0</v>
          </cell>
          <cell r="AX928">
            <v>2957282</v>
          </cell>
          <cell r="AY928">
            <v>17535987</v>
          </cell>
          <cell r="AZ928">
            <v>1209495</v>
          </cell>
          <cell r="BA928">
            <v>44100</v>
          </cell>
          <cell r="BB928">
            <v>133127</v>
          </cell>
          <cell r="BC928">
            <v>0</v>
          </cell>
          <cell r="BD928">
            <v>0</v>
          </cell>
          <cell r="BK928">
            <v>16149265</v>
          </cell>
          <cell r="BN928">
            <v>0</v>
          </cell>
          <cell r="BO928">
            <v>14872029.170168068</v>
          </cell>
          <cell r="BP928">
            <v>2662534.1701680683</v>
          </cell>
          <cell r="BQ928" t="str">
            <v>050095670706</v>
          </cell>
          <cell r="BR928" t="str">
            <v>Active</v>
          </cell>
          <cell r="BS928" t="str">
            <v>Male</v>
          </cell>
          <cell r="BT928" t="str">
            <v/>
          </cell>
          <cell r="BU928">
            <v>0</v>
          </cell>
          <cell r="BV928">
            <v>0</v>
          </cell>
          <cell r="BW928">
            <v>100000</v>
          </cell>
        </row>
        <row r="929">
          <cell r="C929" t="str">
            <v>C7642</v>
          </cell>
          <cell r="D929" t="str">
            <v>Phạm Thế Đông</v>
          </cell>
          <cell r="E929">
            <v>43438</v>
          </cell>
          <cell r="F929" t="str">
            <v>P1 - Printing</v>
          </cell>
          <cell r="G929" t="str">
            <v>SK2</v>
          </cell>
          <cell r="H929" t="str">
            <v>Printing Team Leader - L1</v>
          </cell>
          <cell r="I929" t="str">
            <v/>
          </cell>
          <cell r="J929" t="str">
            <v/>
          </cell>
          <cell r="K929">
            <v>10283000</v>
          </cell>
          <cell r="L929">
            <v>8000000</v>
          </cell>
          <cell r="M929">
            <v>514000</v>
          </cell>
          <cell r="N929">
            <v>1173000</v>
          </cell>
          <cell r="O929">
            <v>19970000</v>
          </cell>
          <cell r="P929">
            <v>23.9</v>
          </cell>
          <cell r="Q929">
            <v>18357038</v>
          </cell>
          <cell r="R929">
            <v>2</v>
          </cell>
          <cell r="S929">
            <v>1536154</v>
          </cell>
          <cell r="T929">
            <v>0.10000000000000142</v>
          </cell>
          <cell r="U929">
            <v>76808</v>
          </cell>
          <cell r="V929">
            <v>768076.9037656904</v>
          </cell>
          <cell r="W929">
            <v>6.5</v>
          </cell>
          <cell r="X929">
            <v>187219</v>
          </cell>
          <cell r="Y929">
            <v>20080411</v>
          </cell>
          <cell r="Z929">
            <v>498077</v>
          </cell>
          <cell r="AA929">
            <v>30000</v>
          </cell>
          <cell r="AB929">
            <v>200000</v>
          </cell>
          <cell r="AC929">
            <v>0</v>
          </cell>
          <cell r="AD929">
            <v>230000</v>
          </cell>
          <cell r="AE929">
            <v>500000</v>
          </cell>
          <cell r="AF929">
            <v>0</v>
          </cell>
          <cell r="AG929">
            <v>400000</v>
          </cell>
          <cell r="AH929">
            <v>697935</v>
          </cell>
          <cell r="AI929">
            <v>0</v>
          </cell>
          <cell r="AJ929">
            <v>0</v>
          </cell>
          <cell r="AK929">
            <v>19970000</v>
          </cell>
          <cell r="AL929">
            <v>0</v>
          </cell>
          <cell r="AM929">
            <v>0</v>
          </cell>
          <cell r="AN929">
            <v>0</v>
          </cell>
          <cell r="AO929">
            <v>0</v>
          </cell>
          <cell r="AP929">
            <v>0</v>
          </cell>
          <cell r="AQ929">
            <v>22406423</v>
          </cell>
          <cell r="AR929">
            <v>32</v>
          </cell>
          <cell r="AS929">
            <v>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4608461</v>
          </cell>
          <cell r="AY929">
            <v>27014884</v>
          </cell>
          <cell r="AZ929">
            <v>2096850</v>
          </cell>
          <cell r="BA929">
            <v>44100</v>
          </cell>
          <cell r="BB929">
            <v>149829</v>
          </cell>
          <cell r="BC929">
            <v>0</v>
          </cell>
          <cell r="BD929">
            <v>0</v>
          </cell>
          <cell r="BK929">
            <v>24724105</v>
          </cell>
          <cell r="BN929">
            <v>2</v>
          </cell>
          <cell r="BO929">
            <v>24893434.615062762</v>
          </cell>
          <cell r="BP929">
            <v>2996584.6150627621</v>
          </cell>
          <cell r="BQ929" t="str">
            <v>050099761048</v>
          </cell>
          <cell r="BR929" t="str">
            <v>Active</v>
          </cell>
          <cell r="BS929" t="str">
            <v>Male</v>
          </cell>
          <cell r="BT929" t="str">
            <v/>
          </cell>
          <cell r="BU929">
            <v>0</v>
          </cell>
          <cell r="BV929">
            <v>0</v>
          </cell>
          <cell r="BW929">
            <v>100000</v>
          </cell>
        </row>
        <row r="930">
          <cell r="C930" t="str">
            <v>C7956</v>
          </cell>
          <cell r="D930" t="str">
            <v>Nguyễn Công Trứ</v>
          </cell>
          <cell r="E930">
            <v>43516</v>
          </cell>
          <cell r="F930" t="str">
            <v>P1 - Printing</v>
          </cell>
          <cell r="G930" t="str">
            <v>SK2</v>
          </cell>
          <cell r="H930" t="str">
            <v>Printing machine sub operator - L1</v>
          </cell>
          <cell r="I930" t="str">
            <v/>
          </cell>
          <cell r="J930" t="str">
            <v/>
          </cell>
          <cell r="K930">
            <v>9283000</v>
          </cell>
          <cell r="L930">
            <v>3000000</v>
          </cell>
          <cell r="M930">
            <v>464000</v>
          </cell>
          <cell r="N930">
            <v>272000</v>
          </cell>
          <cell r="O930">
            <v>13019000</v>
          </cell>
          <cell r="P930">
            <v>23.8</v>
          </cell>
          <cell r="Q930">
            <v>11917392</v>
          </cell>
          <cell r="R930">
            <v>2</v>
          </cell>
          <cell r="S930">
            <v>1001462</v>
          </cell>
          <cell r="T930">
            <v>0.19999999999999929</v>
          </cell>
          <cell r="U930">
            <v>100146</v>
          </cell>
          <cell r="V930">
            <v>500730.75630252098</v>
          </cell>
          <cell r="W930">
            <v>58.5</v>
          </cell>
          <cell r="X930">
            <v>1098478</v>
          </cell>
          <cell r="Y930">
            <v>14017332</v>
          </cell>
          <cell r="Z930">
            <v>496154</v>
          </cell>
          <cell r="AA930">
            <v>270000</v>
          </cell>
          <cell r="AB930">
            <v>200000</v>
          </cell>
          <cell r="AC930">
            <v>0</v>
          </cell>
          <cell r="AD930">
            <v>470000</v>
          </cell>
          <cell r="AE930">
            <v>500000</v>
          </cell>
          <cell r="AF930">
            <v>0</v>
          </cell>
          <cell r="AG930">
            <v>400000</v>
          </cell>
          <cell r="AH930">
            <v>290075</v>
          </cell>
          <cell r="AI930">
            <v>0</v>
          </cell>
          <cell r="AJ930">
            <v>0</v>
          </cell>
          <cell r="AK930">
            <v>13019000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16173561</v>
          </cell>
          <cell r="AR930">
            <v>16</v>
          </cell>
          <cell r="AS930">
            <v>0</v>
          </cell>
          <cell r="AT930">
            <v>12</v>
          </cell>
          <cell r="AU930">
            <v>0</v>
          </cell>
          <cell r="AV930">
            <v>0</v>
          </cell>
          <cell r="AW930">
            <v>0</v>
          </cell>
          <cell r="AX930">
            <v>3079494</v>
          </cell>
          <cell r="AY930">
            <v>19253055</v>
          </cell>
          <cell r="AZ930">
            <v>1366995</v>
          </cell>
          <cell r="BA930">
            <v>44100</v>
          </cell>
          <cell r="BB930">
            <v>203225</v>
          </cell>
          <cell r="BC930">
            <v>0</v>
          </cell>
          <cell r="BD930">
            <v>0</v>
          </cell>
          <cell r="BK930">
            <v>17638735</v>
          </cell>
          <cell r="BN930">
            <v>0</v>
          </cell>
          <cell r="BO930">
            <v>16431486.647058824</v>
          </cell>
          <cell r="BP930">
            <v>4064491.6470588241</v>
          </cell>
          <cell r="BQ930" t="str">
            <v>050106514175</v>
          </cell>
          <cell r="BR930" t="str">
            <v>Active</v>
          </cell>
          <cell r="BS930" t="str">
            <v>Male</v>
          </cell>
          <cell r="BT930" t="str">
            <v/>
          </cell>
          <cell r="BU930">
            <v>0</v>
          </cell>
          <cell r="BV930">
            <v>0</v>
          </cell>
          <cell r="BW930">
            <v>100000</v>
          </cell>
        </row>
        <row r="931">
          <cell r="C931" t="str">
            <v>C8101</v>
          </cell>
          <cell r="D931" t="str">
            <v>Lê Anh Sự</v>
          </cell>
          <cell r="E931">
            <v>43525</v>
          </cell>
          <cell r="F931" t="str">
            <v>P1 - Printing</v>
          </cell>
          <cell r="G931" t="str">
            <v>SK2</v>
          </cell>
          <cell r="H931" t="str">
            <v>Printing machine operator - L1</v>
          </cell>
          <cell r="I931" t="str">
            <v/>
          </cell>
          <cell r="J931" t="str">
            <v/>
          </cell>
          <cell r="K931">
            <v>9283000</v>
          </cell>
          <cell r="L931">
            <v>4800000</v>
          </cell>
          <cell r="M931">
            <v>464000</v>
          </cell>
          <cell r="N931">
            <v>1284000</v>
          </cell>
          <cell r="O931">
            <v>15831000</v>
          </cell>
          <cell r="P931">
            <v>23</v>
          </cell>
          <cell r="Q931">
            <v>14004346</v>
          </cell>
          <cell r="R931">
            <v>3</v>
          </cell>
          <cell r="S931">
            <v>1826654</v>
          </cell>
          <cell r="T931">
            <v>0</v>
          </cell>
          <cell r="U931">
            <v>0</v>
          </cell>
          <cell r="V931">
            <v>608884.60869565222</v>
          </cell>
          <cell r="W931">
            <v>32.5</v>
          </cell>
          <cell r="X931">
            <v>742078</v>
          </cell>
          <cell r="Y931">
            <v>16573078</v>
          </cell>
          <cell r="Z931">
            <v>500000</v>
          </cell>
          <cell r="AA931">
            <v>150000</v>
          </cell>
          <cell r="AB931">
            <v>200000</v>
          </cell>
          <cell r="AC931">
            <v>0</v>
          </cell>
          <cell r="AD931">
            <v>350000</v>
          </cell>
          <cell r="AE931">
            <v>500000</v>
          </cell>
          <cell r="AF931">
            <v>0</v>
          </cell>
          <cell r="AG931">
            <v>400000</v>
          </cell>
          <cell r="AH931">
            <v>175040</v>
          </cell>
          <cell r="AI931">
            <v>0</v>
          </cell>
          <cell r="AJ931">
            <v>0</v>
          </cell>
          <cell r="AK931">
            <v>15831000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18498118</v>
          </cell>
          <cell r="AR931">
            <v>25</v>
          </cell>
          <cell r="AS931">
            <v>0</v>
          </cell>
          <cell r="AT931">
            <v>8</v>
          </cell>
          <cell r="AU931">
            <v>0</v>
          </cell>
          <cell r="AV931">
            <v>0</v>
          </cell>
          <cell r="AW931">
            <v>0</v>
          </cell>
          <cell r="AX931">
            <v>4132804</v>
          </cell>
          <cell r="AY931">
            <v>22630922</v>
          </cell>
          <cell r="AZ931">
            <v>1662255</v>
          </cell>
          <cell r="BA931">
            <v>44100</v>
          </cell>
          <cell r="BB931">
            <v>470543</v>
          </cell>
          <cell r="BC931">
            <v>0</v>
          </cell>
          <cell r="BD931">
            <v>0</v>
          </cell>
          <cell r="BK931">
            <v>20454024</v>
          </cell>
          <cell r="BN931">
            <v>0</v>
          </cell>
          <cell r="BO931">
            <v>19867689.010869566</v>
          </cell>
          <cell r="BP931">
            <v>7205434.0108695664</v>
          </cell>
          <cell r="BQ931" t="str">
            <v>050108371533</v>
          </cell>
          <cell r="BR931" t="str">
            <v>Active</v>
          </cell>
          <cell r="BS931" t="str">
            <v>Male</v>
          </cell>
          <cell r="BT931" t="str">
            <v/>
          </cell>
          <cell r="BU931">
            <v>0</v>
          </cell>
          <cell r="BV931">
            <v>0</v>
          </cell>
          <cell r="BW931">
            <v>100000</v>
          </cell>
        </row>
        <row r="932">
          <cell r="C932" t="str">
            <v>C8436</v>
          </cell>
          <cell r="D932" t="str">
            <v>Lê Vũ Dương</v>
          </cell>
          <cell r="E932">
            <v>43539</v>
          </cell>
          <cell r="F932" t="str">
            <v>P1 - Printing</v>
          </cell>
          <cell r="G932" t="str">
            <v>SK2</v>
          </cell>
          <cell r="H932" t="str">
            <v>Printing machine operator - L1</v>
          </cell>
          <cell r="I932" t="str">
            <v/>
          </cell>
          <cell r="J932" t="str">
            <v/>
          </cell>
          <cell r="K932">
            <v>9283000</v>
          </cell>
          <cell r="L932">
            <v>4100000</v>
          </cell>
          <cell r="M932">
            <v>464000</v>
          </cell>
          <cell r="N932">
            <v>772000</v>
          </cell>
          <cell r="O932">
            <v>14619000</v>
          </cell>
          <cell r="P932">
            <v>21.9</v>
          </cell>
          <cell r="Q932">
            <v>12313696</v>
          </cell>
          <cell r="R932">
            <v>2</v>
          </cell>
          <cell r="S932">
            <v>1124538</v>
          </cell>
          <cell r="T932">
            <v>2.1000000000000014</v>
          </cell>
          <cell r="U932">
            <v>1180765</v>
          </cell>
          <cell r="V932">
            <v>562269.22374429228</v>
          </cell>
          <cell r="W932">
            <v>32</v>
          </cell>
          <cell r="X932">
            <v>674723</v>
          </cell>
          <cell r="Y932">
            <v>14112957</v>
          </cell>
          <cell r="Z932">
            <v>459615</v>
          </cell>
          <cell r="AA932">
            <v>150000</v>
          </cell>
          <cell r="AB932">
            <v>200000</v>
          </cell>
          <cell r="AC932">
            <v>0</v>
          </cell>
          <cell r="AD932">
            <v>350000</v>
          </cell>
          <cell r="AE932">
            <v>0</v>
          </cell>
          <cell r="AF932">
            <v>0</v>
          </cell>
          <cell r="AG932">
            <v>300000</v>
          </cell>
          <cell r="AH932">
            <v>281931</v>
          </cell>
          <cell r="AI932">
            <v>0</v>
          </cell>
          <cell r="AJ932">
            <v>0</v>
          </cell>
          <cell r="AK932">
            <v>14619000</v>
          </cell>
          <cell r="AL932">
            <v>100000</v>
          </cell>
          <cell r="AM932">
            <v>0</v>
          </cell>
          <cell r="AN932">
            <v>0</v>
          </cell>
          <cell r="AO932">
            <v>0</v>
          </cell>
          <cell r="AP932">
            <v>0</v>
          </cell>
          <cell r="AQ932">
            <v>15604503</v>
          </cell>
          <cell r="AR932">
            <v>20</v>
          </cell>
          <cell r="AS932">
            <v>0</v>
          </cell>
          <cell r="AT932">
            <v>6</v>
          </cell>
          <cell r="AU932">
            <v>0</v>
          </cell>
          <cell r="AV932">
            <v>0</v>
          </cell>
          <cell r="AW932">
            <v>0</v>
          </cell>
          <cell r="AX932">
            <v>2994084</v>
          </cell>
          <cell r="AY932">
            <v>18598587</v>
          </cell>
          <cell r="AZ932">
            <v>1534995</v>
          </cell>
          <cell r="BA932">
            <v>44100</v>
          </cell>
          <cell r="BB932">
            <v>0</v>
          </cell>
          <cell r="BC932">
            <v>0</v>
          </cell>
          <cell r="BD932">
            <v>0</v>
          </cell>
          <cell r="BK932">
            <v>17019492</v>
          </cell>
          <cell r="BN932">
            <v>1</v>
          </cell>
          <cell r="BO932">
            <v>16297539.977168949</v>
          </cell>
          <cell r="BP932">
            <v>-637455.02283105068</v>
          </cell>
          <cell r="BQ932" t="str">
            <v>050106514183</v>
          </cell>
          <cell r="BR932" t="str">
            <v>Active</v>
          </cell>
          <cell r="BS932" t="str">
            <v>Male</v>
          </cell>
          <cell r="BT932" t="str">
            <v/>
          </cell>
          <cell r="BU932">
            <v>0</v>
          </cell>
          <cell r="BV932">
            <v>0</v>
          </cell>
          <cell r="BW932">
            <v>0</v>
          </cell>
        </row>
        <row r="933">
          <cell r="C933" t="str">
            <v>C10790</v>
          </cell>
          <cell r="D933" t="str">
            <v>Nguyễn Văn Lành</v>
          </cell>
          <cell r="E933">
            <v>43612</v>
          </cell>
          <cell r="F933" t="str">
            <v>P1 - Production Office</v>
          </cell>
          <cell r="G933" t="str">
            <v>SK2</v>
          </cell>
          <cell r="H933" t="str">
            <v>CTP Staff</v>
          </cell>
          <cell r="I933" t="str">
            <v/>
          </cell>
          <cell r="J933" t="str">
            <v/>
          </cell>
          <cell r="K933">
            <v>9246000</v>
          </cell>
          <cell r="L933">
            <v>2100000</v>
          </cell>
          <cell r="M933">
            <v>462000</v>
          </cell>
          <cell r="N933">
            <v>0</v>
          </cell>
          <cell r="O933">
            <v>11808000</v>
          </cell>
          <cell r="P933">
            <v>24</v>
          </cell>
          <cell r="Q933">
            <v>10899692</v>
          </cell>
          <cell r="R933">
            <v>2</v>
          </cell>
          <cell r="S933">
            <v>908308</v>
          </cell>
          <cell r="T933">
            <v>0</v>
          </cell>
          <cell r="U933">
            <v>0</v>
          </cell>
          <cell r="V933">
            <v>454153.83333333331</v>
          </cell>
          <cell r="W933">
            <v>0</v>
          </cell>
          <cell r="X933">
            <v>0</v>
          </cell>
          <cell r="Y933">
            <v>11808000</v>
          </cell>
          <cell r="Z933">
            <v>500000</v>
          </cell>
          <cell r="AA933">
            <v>0</v>
          </cell>
          <cell r="AB933">
            <v>200000</v>
          </cell>
          <cell r="AC933">
            <v>0</v>
          </cell>
          <cell r="AD933">
            <v>200000</v>
          </cell>
          <cell r="AE933">
            <v>500000</v>
          </cell>
          <cell r="AF933">
            <v>0</v>
          </cell>
          <cell r="AG933">
            <v>400000</v>
          </cell>
          <cell r="AH933">
            <v>198764</v>
          </cell>
          <cell r="AI933">
            <v>0</v>
          </cell>
          <cell r="AJ933">
            <v>0</v>
          </cell>
          <cell r="AK933">
            <v>11563000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13606764</v>
          </cell>
          <cell r="AR933">
            <v>36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3065538</v>
          </cell>
          <cell r="AY933">
            <v>16672302</v>
          </cell>
          <cell r="AZ933">
            <v>1239840</v>
          </cell>
          <cell r="BA933">
            <v>44100</v>
          </cell>
          <cell r="BB933">
            <v>0</v>
          </cell>
          <cell r="BC933">
            <v>0</v>
          </cell>
          <cell r="BD933">
            <v>0</v>
          </cell>
          <cell r="BK933">
            <v>15388362</v>
          </cell>
          <cell r="BN933">
            <v>2</v>
          </cell>
          <cell r="BO933">
            <v>15250456.25</v>
          </cell>
          <cell r="BP933">
            <v>-5789383.75</v>
          </cell>
          <cell r="BQ933" t="str">
            <v>050107263958</v>
          </cell>
          <cell r="BR933" t="str">
            <v>Active</v>
          </cell>
          <cell r="BS933" t="str">
            <v>Male</v>
          </cell>
          <cell r="BT933" t="str">
            <v/>
          </cell>
          <cell r="BU933">
            <v>0</v>
          </cell>
          <cell r="BV933">
            <v>0</v>
          </cell>
          <cell r="BW933">
            <v>100000</v>
          </cell>
        </row>
        <row r="934">
          <cell r="C934" t="str">
            <v>C6332</v>
          </cell>
          <cell r="D934" t="str">
            <v>Đỗ Văn Thái</v>
          </cell>
          <cell r="E934">
            <v>42079</v>
          </cell>
          <cell r="F934" t="str">
            <v>P1 - Production Office</v>
          </cell>
          <cell r="G934" t="str">
            <v>SK2</v>
          </cell>
          <cell r="H934" t="str">
            <v>Factory manager</v>
          </cell>
          <cell r="I934" t="str">
            <v/>
          </cell>
          <cell r="J934" t="str">
            <v/>
          </cell>
          <cell r="K934">
            <v>11130000</v>
          </cell>
          <cell r="L934">
            <v>18370000</v>
          </cell>
          <cell r="M934">
            <v>0</v>
          </cell>
          <cell r="N934">
            <v>0</v>
          </cell>
          <cell r="O934">
            <v>29500000</v>
          </cell>
          <cell r="P934">
            <v>23</v>
          </cell>
          <cell r="Q934">
            <v>26096154</v>
          </cell>
          <cell r="R934">
            <v>2</v>
          </cell>
          <cell r="S934">
            <v>2269231</v>
          </cell>
          <cell r="T934">
            <v>1</v>
          </cell>
          <cell r="U934">
            <v>1134615</v>
          </cell>
          <cell r="V934">
            <v>1134615.3913043479</v>
          </cell>
          <cell r="W934">
            <v>0</v>
          </cell>
          <cell r="X934">
            <v>0</v>
          </cell>
          <cell r="Y934">
            <v>28365385</v>
          </cell>
          <cell r="Z934">
            <v>480769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28666667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28846154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28846154</v>
          </cell>
          <cell r="AZ934">
            <v>3097500</v>
          </cell>
          <cell r="BA934">
            <v>44100</v>
          </cell>
          <cell r="BB934">
            <v>0</v>
          </cell>
          <cell r="BC934">
            <v>0</v>
          </cell>
          <cell r="BD934">
            <v>0</v>
          </cell>
          <cell r="BK934">
            <v>25704554</v>
          </cell>
          <cell r="BN934">
            <v>4</v>
          </cell>
          <cell r="BO934">
            <v>28465385</v>
          </cell>
          <cell r="BP934">
            <v>-3232115</v>
          </cell>
          <cell r="BQ934" t="str">
            <v>050050582962</v>
          </cell>
          <cell r="BR934" t="str">
            <v>Active</v>
          </cell>
          <cell r="BS934" t="str">
            <v>Male</v>
          </cell>
          <cell r="BT934" t="str">
            <v/>
          </cell>
          <cell r="BU934">
            <v>0</v>
          </cell>
          <cell r="BV934">
            <v>0</v>
          </cell>
          <cell r="BW934">
            <v>100000</v>
          </cell>
        </row>
        <row r="935">
          <cell r="C935" t="str">
            <v>C10564</v>
          </cell>
          <cell r="D935" t="str">
            <v>Trần Tấn Đạt</v>
          </cell>
          <cell r="E935">
            <v>43569</v>
          </cell>
          <cell r="F935" t="str">
            <v>P2 - Auto HS</v>
          </cell>
          <cell r="G935" t="str">
            <v>SK2</v>
          </cell>
          <cell r="H935" t="str">
            <v>Auto Machine operator-B</v>
          </cell>
          <cell r="I935" t="str">
            <v/>
          </cell>
          <cell r="J935" t="str">
            <v/>
          </cell>
          <cell r="K935">
            <v>5931000</v>
          </cell>
          <cell r="L935">
            <v>2300000</v>
          </cell>
          <cell r="M935">
            <v>0</v>
          </cell>
          <cell r="N935">
            <v>0</v>
          </cell>
          <cell r="O935">
            <v>8231000</v>
          </cell>
          <cell r="P935">
            <v>23</v>
          </cell>
          <cell r="Q935">
            <v>7281269</v>
          </cell>
          <cell r="R935">
            <v>3</v>
          </cell>
          <cell r="S935">
            <v>949731</v>
          </cell>
          <cell r="T935">
            <v>0</v>
          </cell>
          <cell r="U935">
            <v>0</v>
          </cell>
          <cell r="V935">
            <v>316576.91304347827</v>
          </cell>
          <cell r="W935">
            <v>32.5</v>
          </cell>
          <cell r="X935">
            <v>385828</v>
          </cell>
          <cell r="Y935">
            <v>8616828</v>
          </cell>
          <cell r="Z935">
            <v>0</v>
          </cell>
          <cell r="AA935">
            <v>150000</v>
          </cell>
          <cell r="AB935">
            <v>200000</v>
          </cell>
          <cell r="AC935">
            <v>0</v>
          </cell>
          <cell r="AD935">
            <v>350000</v>
          </cell>
          <cell r="AE935">
            <v>500000</v>
          </cell>
          <cell r="AF935">
            <v>0</v>
          </cell>
          <cell r="AG935">
            <v>400000</v>
          </cell>
          <cell r="AH935">
            <v>475339</v>
          </cell>
          <cell r="AI935">
            <v>0</v>
          </cell>
          <cell r="AJ935">
            <v>0</v>
          </cell>
          <cell r="AK935">
            <v>8231000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10342167</v>
          </cell>
          <cell r="AR935">
            <v>16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949731</v>
          </cell>
          <cell r="AY935">
            <v>11291898</v>
          </cell>
          <cell r="AZ935">
            <v>864255</v>
          </cell>
          <cell r="BA935">
            <v>44100</v>
          </cell>
          <cell r="BB935">
            <v>0</v>
          </cell>
          <cell r="BC935">
            <v>0</v>
          </cell>
          <cell r="BD935">
            <v>0</v>
          </cell>
          <cell r="BK935">
            <v>10383543</v>
          </cell>
          <cell r="BN935">
            <v>0</v>
          </cell>
          <cell r="BO935">
            <v>10689492.826086957</v>
          </cell>
          <cell r="BP935">
            <v>-1174762.173913043</v>
          </cell>
          <cell r="BQ935" t="str">
            <v>050105128425</v>
          </cell>
          <cell r="BR935" t="str">
            <v>Active</v>
          </cell>
          <cell r="BS935" t="str">
            <v>Male</v>
          </cell>
          <cell r="BT935" t="str">
            <v/>
          </cell>
          <cell r="BU935">
            <v>0</v>
          </cell>
          <cell r="BV935">
            <v>0</v>
          </cell>
          <cell r="BW935">
            <v>100000</v>
          </cell>
        </row>
        <row r="936">
          <cell r="C936" t="str">
            <v>C12577</v>
          </cell>
          <cell r="D936" t="str">
            <v>Nguyễn Trọng Chiêu</v>
          </cell>
          <cell r="E936">
            <v>44030</v>
          </cell>
          <cell r="F936" t="str">
            <v>P2 - Auto HS</v>
          </cell>
          <cell r="G936" t="str">
            <v>SK2</v>
          </cell>
          <cell r="H936" t="str">
            <v>Auto Machine operator-B</v>
          </cell>
          <cell r="I936" t="str">
            <v/>
          </cell>
          <cell r="J936" t="str">
            <v/>
          </cell>
          <cell r="K936">
            <v>5931000</v>
          </cell>
          <cell r="L936">
            <v>2000000</v>
          </cell>
          <cell r="M936">
            <v>0</v>
          </cell>
          <cell r="N936">
            <v>0</v>
          </cell>
          <cell r="O936">
            <v>7931000</v>
          </cell>
          <cell r="P936">
            <v>23.5</v>
          </cell>
          <cell r="Q936">
            <v>7168404</v>
          </cell>
          <cell r="R936">
            <v>2</v>
          </cell>
          <cell r="S936">
            <v>610077</v>
          </cell>
          <cell r="T936">
            <v>0.5</v>
          </cell>
          <cell r="U936">
            <v>152519</v>
          </cell>
          <cell r="V936">
            <v>305038.4680851064</v>
          </cell>
          <cell r="W936">
            <v>32.5</v>
          </cell>
          <cell r="X936">
            <v>371766</v>
          </cell>
          <cell r="Y936">
            <v>8150247</v>
          </cell>
          <cell r="Z936">
            <v>0</v>
          </cell>
          <cell r="AA936">
            <v>150000</v>
          </cell>
          <cell r="AB936">
            <v>200000</v>
          </cell>
          <cell r="AC936">
            <v>0</v>
          </cell>
          <cell r="AD936">
            <v>350000</v>
          </cell>
          <cell r="AE936">
            <v>500000</v>
          </cell>
          <cell r="AF936">
            <v>0</v>
          </cell>
          <cell r="AG936">
            <v>300000</v>
          </cell>
          <cell r="AH936">
            <v>409618</v>
          </cell>
          <cell r="AI936">
            <v>0</v>
          </cell>
          <cell r="AJ936">
            <v>0</v>
          </cell>
          <cell r="AK936">
            <v>7931000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9709865</v>
          </cell>
          <cell r="AR936">
            <v>16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915115</v>
          </cell>
          <cell r="AY936">
            <v>10624980</v>
          </cell>
          <cell r="AZ936">
            <v>832755</v>
          </cell>
          <cell r="BA936">
            <v>44100</v>
          </cell>
          <cell r="BB936">
            <v>0</v>
          </cell>
          <cell r="BC936">
            <v>0</v>
          </cell>
          <cell r="BD936">
            <v>0</v>
          </cell>
          <cell r="BK936">
            <v>9748125</v>
          </cell>
          <cell r="BN936">
            <v>0</v>
          </cell>
          <cell r="BO936">
            <v>10048175.936170213</v>
          </cell>
          <cell r="BP936">
            <v>-1784579.0638297871</v>
          </cell>
          <cell r="BQ936" t="str">
            <v>050121173473</v>
          </cell>
          <cell r="BR936" t="str">
            <v>Active</v>
          </cell>
          <cell r="BS936" t="str">
            <v>Male</v>
          </cell>
          <cell r="BT936" t="str">
            <v/>
          </cell>
          <cell r="BU936">
            <v>0</v>
          </cell>
          <cell r="BV936">
            <v>0</v>
          </cell>
          <cell r="BW936">
            <v>100000</v>
          </cell>
        </row>
        <row r="937">
          <cell r="C937" t="str">
            <v>C13229</v>
          </cell>
          <cell r="D937" t="str">
            <v>Lê Văn Nhí</v>
          </cell>
          <cell r="E937">
            <v>44251</v>
          </cell>
          <cell r="F937" t="str">
            <v>P2 - Auto HS</v>
          </cell>
          <cell r="G937" t="str">
            <v>SK2</v>
          </cell>
          <cell r="H937" t="str">
            <v>Auto Machine operator-B</v>
          </cell>
          <cell r="I937" t="str">
            <v/>
          </cell>
          <cell r="J937" t="str">
            <v/>
          </cell>
          <cell r="K937">
            <v>5931000</v>
          </cell>
          <cell r="L937">
            <v>2000000</v>
          </cell>
          <cell r="M937">
            <v>0</v>
          </cell>
          <cell r="N937">
            <v>0</v>
          </cell>
          <cell r="O937">
            <v>7931000</v>
          </cell>
          <cell r="P937">
            <v>23.8</v>
          </cell>
          <cell r="Q937">
            <v>7259915</v>
          </cell>
          <cell r="R937">
            <v>2</v>
          </cell>
          <cell r="S937">
            <v>610077</v>
          </cell>
          <cell r="T937">
            <v>0.19999999999999929</v>
          </cell>
          <cell r="U937">
            <v>61008</v>
          </cell>
          <cell r="V937">
            <v>305038.44537815126</v>
          </cell>
          <cell r="W937">
            <v>26</v>
          </cell>
          <cell r="X937">
            <v>297412</v>
          </cell>
          <cell r="Y937">
            <v>8167404</v>
          </cell>
          <cell r="Z937">
            <v>0</v>
          </cell>
          <cell r="AA937">
            <v>120000</v>
          </cell>
          <cell r="AB937">
            <v>200000</v>
          </cell>
          <cell r="AC937">
            <v>0</v>
          </cell>
          <cell r="AD937">
            <v>320000</v>
          </cell>
          <cell r="AE937">
            <v>500000</v>
          </cell>
          <cell r="AF937">
            <v>0</v>
          </cell>
          <cell r="AG937">
            <v>400000</v>
          </cell>
          <cell r="AH937">
            <v>500321</v>
          </cell>
          <cell r="AI937">
            <v>0</v>
          </cell>
          <cell r="AJ937">
            <v>0</v>
          </cell>
          <cell r="AK937">
            <v>7781000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P937">
            <v>0</v>
          </cell>
          <cell r="AQ937">
            <v>9887725</v>
          </cell>
          <cell r="AR937">
            <v>24</v>
          </cell>
          <cell r="AS937">
            <v>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1372673</v>
          </cell>
          <cell r="AY937">
            <v>11260398</v>
          </cell>
          <cell r="AZ937">
            <v>832755</v>
          </cell>
          <cell r="BA937">
            <v>44100</v>
          </cell>
          <cell r="BB937">
            <v>0</v>
          </cell>
          <cell r="BC937">
            <v>0</v>
          </cell>
          <cell r="BD937">
            <v>0</v>
          </cell>
          <cell r="BK937">
            <v>10383543</v>
          </cell>
          <cell r="BN937">
            <v>0</v>
          </cell>
          <cell r="BO937">
            <v>10605428.336134454</v>
          </cell>
          <cell r="BP937">
            <v>-1227326.6638655458</v>
          </cell>
          <cell r="BQ937" t="str">
            <v>050069293491</v>
          </cell>
          <cell r="BR937" t="str">
            <v>Active</v>
          </cell>
          <cell r="BS937" t="str">
            <v>Male</v>
          </cell>
          <cell r="BT937" t="str">
            <v/>
          </cell>
          <cell r="BU937">
            <v>0</v>
          </cell>
          <cell r="BV937">
            <v>0</v>
          </cell>
          <cell r="BW937">
            <v>100000</v>
          </cell>
        </row>
        <row r="938">
          <cell r="C938" t="str">
            <v>C13835</v>
          </cell>
          <cell r="D938" t="str">
            <v>Dương Quang Huy</v>
          </cell>
          <cell r="E938">
            <v>44293</v>
          </cell>
          <cell r="F938" t="str">
            <v>P2 - Auto HS</v>
          </cell>
          <cell r="G938" t="str">
            <v>SK2</v>
          </cell>
          <cell r="H938" t="str">
            <v>Auto Machine operator-B</v>
          </cell>
          <cell r="I938" t="str">
            <v/>
          </cell>
          <cell r="J938" t="str">
            <v/>
          </cell>
          <cell r="K938">
            <v>5931000</v>
          </cell>
          <cell r="L938">
            <v>2000000</v>
          </cell>
          <cell r="M938">
            <v>0</v>
          </cell>
          <cell r="N938">
            <v>0</v>
          </cell>
          <cell r="O938">
            <v>7931000</v>
          </cell>
          <cell r="P938">
            <v>23</v>
          </cell>
          <cell r="Q938">
            <v>7015885</v>
          </cell>
          <cell r="R938">
            <v>3</v>
          </cell>
          <cell r="S938">
            <v>915115</v>
          </cell>
          <cell r="T938">
            <v>0</v>
          </cell>
          <cell r="U938">
            <v>0</v>
          </cell>
          <cell r="V938">
            <v>305038.47826086957</v>
          </cell>
          <cell r="W938">
            <v>32.5</v>
          </cell>
          <cell r="X938">
            <v>371766</v>
          </cell>
          <cell r="Y938">
            <v>8302766</v>
          </cell>
          <cell r="Z938">
            <v>0</v>
          </cell>
          <cell r="AA938">
            <v>150000</v>
          </cell>
          <cell r="AB938">
            <v>200000</v>
          </cell>
          <cell r="AC938">
            <v>0</v>
          </cell>
          <cell r="AD938">
            <v>350000</v>
          </cell>
          <cell r="AE938">
            <v>500000</v>
          </cell>
          <cell r="AF938">
            <v>0</v>
          </cell>
          <cell r="AG938">
            <v>400000</v>
          </cell>
          <cell r="AH938">
            <v>351268</v>
          </cell>
          <cell r="AI938">
            <v>0</v>
          </cell>
          <cell r="AJ938">
            <v>0</v>
          </cell>
          <cell r="AK938">
            <v>7781000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P938">
            <v>0</v>
          </cell>
          <cell r="AQ938">
            <v>9904034</v>
          </cell>
          <cell r="AR938">
            <v>16</v>
          </cell>
          <cell r="AS938">
            <v>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915115</v>
          </cell>
          <cell r="AY938">
            <v>10819149</v>
          </cell>
          <cell r="AZ938">
            <v>832755</v>
          </cell>
          <cell r="BA938">
            <v>44100</v>
          </cell>
          <cell r="BB938">
            <v>0</v>
          </cell>
          <cell r="BC938">
            <v>0</v>
          </cell>
          <cell r="BD938">
            <v>0</v>
          </cell>
          <cell r="BK938">
            <v>9942294</v>
          </cell>
          <cell r="BN938">
            <v>0</v>
          </cell>
          <cell r="BO938">
            <v>10242344.956521738</v>
          </cell>
          <cell r="BP938">
            <v>-1590410.0434782617</v>
          </cell>
          <cell r="BQ938" t="str">
            <v>050126191097</v>
          </cell>
          <cell r="BR938" t="str">
            <v>Active</v>
          </cell>
          <cell r="BS938" t="str">
            <v>Male</v>
          </cell>
          <cell r="BT938" t="str">
            <v/>
          </cell>
          <cell r="BU938">
            <v>0</v>
          </cell>
          <cell r="BV938">
            <v>0</v>
          </cell>
          <cell r="BW938">
            <v>100000</v>
          </cell>
        </row>
        <row r="939">
          <cell r="C939" t="str">
            <v>C15392</v>
          </cell>
          <cell r="D939" t="str">
            <v>La Hồng Thi</v>
          </cell>
          <cell r="E939">
            <v>44972</v>
          </cell>
          <cell r="F939" t="str">
            <v>P2 - Auto HS</v>
          </cell>
          <cell r="G939" t="str">
            <v>SK2</v>
          </cell>
          <cell r="H939" t="str">
            <v>Auto Machine Operator-B</v>
          </cell>
          <cell r="I939" t="str">
            <v/>
          </cell>
          <cell r="J939" t="str">
            <v/>
          </cell>
          <cell r="K939">
            <v>5815000</v>
          </cell>
          <cell r="L939">
            <v>900000</v>
          </cell>
          <cell r="M939">
            <v>0</v>
          </cell>
          <cell r="N939">
            <v>0</v>
          </cell>
          <cell r="O939">
            <v>6715000</v>
          </cell>
          <cell r="P939">
            <v>24</v>
          </cell>
          <cell r="Q939">
            <v>6198462</v>
          </cell>
          <cell r="R939">
            <v>2</v>
          </cell>
          <cell r="S939">
            <v>516538</v>
          </cell>
          <cell r="T939">
            <v>0</v>
          </cell>
          <cell r="U939">
            <v>0</v>
          </cell>
          <cell r="V939">
            <v>258269.25</v>
          </cell>
          <cell r="W939">
            <v>26</v>
          </cell>
          <cell r="X939">
            <v>251813</v>
          </cell>
          <cell r="Y939">
            <v>6966813</v>
          </cell>
          <cell r="Z939">
            <v>0</v>
          </cell>
          <cell r="AA939">
            <v>120000</v>
          </cell>
          <cell r="AB939">
            <v>200000</v>
          </cell>
          <cell r="AC939">
            <v>0</v>
          </cell>
          <cell r="AD939">
            <v>320000</v>
          </cell>
          <cell r="AE939">
            <v>500000</v>
          </cell>
          <cell r="AF939">
            <v>0</v>
          </cell>
          <cell r="AG939">
            <v>400000</v>
          </cell>
          <cell r="AH939">
            <v>500321</v>
          </cell>
          <cell r="AI939">
            <v>0</v>
          </cell>
          <cell r="AJ939">
            <v>0</v>
          </cell>
          <cell r="AK939">
            <v>6576500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8687134</v>
          </cell>
          <cell r="AR939">
            <v>24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1162212</v>
          </cell>
          <cell r="AY939">
            <v>9849346</v>
          </cell>
          <cell r="AZ939">
            <v>705075</v>
          </cell>
          <cell r="BA939">
            <v>44100</v>
          </cell>
          <cell r="BB939">
            <v>0</v>
          </cell>
          <cell r="BC939">
            <v>0</v>
          </cell>
          <cell r="BD939">
            <v>0</v>
          </cell>
          <cell r="BK939">
            <v>9100171</v>
          </cell>
          <cell r="BN939">
            <v>0</v>
          </cell>
          <cell r="BO939">
            <v>9310128.75</v>
          </cell>
          <cell r="BP939">
            <v>-2394946.25</v>
          </cell>
          <cell r="BQ939" t="str">
            <v>050114198452</v>
          </cell>
          <cell r="BR939" t="str">
            <v>Active</v>
          </cell>
          <cell r="BS939" t="str">
            <v>Male</v>
          </cell>
          <cell r="BT939" t="str">
            <v/>
          </cell>
          <cell r="BU939">
            <v>0</v>
          </cell>
          <cell r="BV939">
            <v>0</v>
          </cell>
          <cell r="BW939">
            <v>100000</v>
          </cell>
        </row>
        <row r="940">
          <cell r="C940" t="str">
            <v>C15588</v>
          </cell>
          <cell r="D940" t="str">
            <v>Huỳnh Văn Hậu</v>
          </cell>
          <cell r="E940">
            <v>45345</v>
          </cell>
          <cell r="F940" t="str">
            <v>P2 - Auto HS</v>
          </cell>
          <cell r="G940" t="str">
            <v>SK2</v>
          </cell>
          <cell r="H940" t="str">
            <v>Auto Machine sub-Operator-B</v>
          </cell>
          <cell r="I940" t="str">
            <v/>
          </cell>
          <cell r="J940" t="str">
            <v/>
          </cell>
          <cell r="K940">
            <v>5538000</v>
          </cell>
          <cell r="L940">
            <v>600000</v>
          </cell>
          <cell r="M940">
            <v>0</v>
          </cell>
          <cell r="N940">
            <v>0</v>
          </cell>
          <cell r="O940">
            <v>6138000</v>
          </cell>
          <cell r="P940">
            <v>12.9</v>
          </cell>
          <cell r="Q940">
            <v>3045392</v>
          </cell>
          <cell r="R940">
            <v>2</v>
          </cell>
          <cell r="S940">
            <v>472154</v>
          </cell>
          <cell r="T940">
            <v>11.1</v>
          </cell>
          <cell r="U940">
            <v>2620454</v>
          </cell>
          <cell r="V940">
            <v>236076.8992248062</v>
          </cell>
          <cell r="W940">
            <v>0</v>
          </cell>
          <cell r="X940">
            <v>0</v>
          </cell>
          <cell r="Y940">
            <v>3517546</v>
          </cell>
          <cell r="Z940">
            <v>0</v>
          </cell>
          <cell r="AA940">
            <v>0</v>
          </cell>
          <cell r="AB940">
            <v>200000</v>
          </cell>
          <cell r="AC940">
            <v>0</v>
          </cell>
          <cell r="AD940">
            <v>200000</v>
          </cell>
          <cell r="AE940">
            <v>0</v>
          </cell>
          <cell r="AF940">
            <v>0</v>
          </cell>
          <cell r="AG940">
            <v>0</v>
          </cell>
          <cell r="AH940">
            <v>238628</v>
          </cell>
          <cell r="AI940">
            <v>0</v>
          </cell>
          <cell r="AJ940">
            <v>0</v>
          </cell>
          <cell r="AK940">
            <v>5962000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3956174</v>
          </cell>
          <cell r="AR940">
            <v>12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531173</v>
          </cell>
          <cell r="AY940">
            <v>4487347</v>
          </cell>
          <cell r="AZ940">
            <v>644490</v>
          </cell>
          <cell r="BA940">
            <v>44100</v>
          </cell>
          <cell r="BB940">
            <v>0</v>
          </cell>
          <cell r="BC940">
            <v>0</v>
          </cell>
          <cell r="BD940">
            <v>0</v>
          </cell>
          <cell r="BK940">
            <v>3798757</v>
          </cell>
          <cell r="BN940">
            <v>0</v>
          </cell>
          <cell r="BO940">
            <v>4410289.3488372089</v>
          </cell>
          <cell r="BP940">
            <v>-7234200.6511627911</v>
          </cell>
          <cell r="BQ940" t="str">
            <v>050090128237</v>
          </cell>
          <cell r="BR940" t="str">
            <v>Active</v>
          </cell>
          <cell r="BS940" t="str">
            <v>Male</v>
          </cell>
          <cell r="BT940" t="str">
            <v/>
          </cell>
          <cell r="BU940">
            <v>0</v>
          </cell>
          <cell r="BV940">
            <v>0</v>
          </cell>
          <cell r="BW940">
            <v>100000</v>
          </cell>
        </row>
        <row r="941">
          <cell r="C941" t="str">
            <v>C15989</v>
          </cell>
          <cell r="D941" t="str">
            <v>Phan Quang Huy</v>
          </cell>
          <cell r="E941">
            <v>45457</v>
          </cell>
          <cell r="F941" t="str">
            <v>P2 - Auto HS</v>
          </cell>
          <cell r="G941" t="str">
            <v>SK2</v>
          </cell>
          <cell r="H941" t="str">
            <v>Auto Machine assistant-B</v>
          </cell>
          <cell r="I941" t="str">
            <v/>
          </cell>
          <cell r="J941" t="str">
            <v/>
          </cell>
          <cell r="K941">
            <v>5274000</v>
          </cell>
          <cell r="L941">
            <v>400000</v>
          </cell>
          <cell r="M941">
            <v>0</v>
          </cell>
          <cell r="N941">
            <v>0</v>
          </cell>
          <cell r="O941">
            <v>5674000</v>
          </cell>
          <cell r="P941">
            <v>23.8</v>
          </cell>
          <cell r="Q941">
            <v>5193892</v>
          </cell>
          <cell r="R941">
            <v>2</v>
          </cell>
          <cell r="S941">
            <v>436462</v>
          </cell>
          <cell r="T941">
            <v>0.19999999999999929</v>
          </cell>
          <cell r="U941">
            <v>43646</v>
          </cell>
          <cell r="V941">
            <v>218230.75630252101</v>
          </cell>
          <cell r="W941">
            <v>32.5</v>
          </cell>
          <cell r="X941">
            <v>265969</v>
          </cell>
          <cell r="Y941">
            <v>5896323</v>
          </cell>
          <cell r="Z941">
            <v>0</v>
          </cell>
          <cell r="AA941">
            <v>150000</v>
          </cell>
          <cell r="AB941">
            <v>200000</v>
          </cell>
          <cell r="AC941">
            <v>0</v>
          </cell>
          <cell r="AD941">
            <v>350000</v>
          </cell>
          <cell r="AE941">
            <v>500000</v>
          </cell>
          <cell r="AF941">
            <v>0</v>
          </cell>
          <cell r="AG941">
            <v>400000</v>
          </cell>
          <cell r="AH941">
            <v>409618</v>
          </cell>
          <cell r="AI941">
            <v>0</v>
          </cell>
          <cell r="AJ941">
            <v>0</v>
          </cell>
          <cell r="AK941">
            <v>5632167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0</v>
          </cell>
          <cell r="AQ941">
            <v>7555941</v>
          </cell>
          <cell r="AR941">
            <v>12</v>
          </cell>
          <cell r="AS941">
            <v>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491019</v>
          </cell>
          <cell r="AY941">
            <v>8046960</v>
          </cell>
          <cell r="AZ941">
            <v>595770</v>
          </cell>
          <cell r="BA941">
            <v>44100</v>
          </cell>
          <cell r="BB941">
            <v>0</v>
          </cell>
          <cell r="BC941">
            <v>0</v>
          </cell>
          <cell r="BD941">
            <v>0</v>
          </cell>
          <cell r="BK941">
            <v>7407090</v>
          </cell>
          <cell r="BN941">
            <v>0</v>
          </cell>
          <cell r="BO941">
            <v>7717318.1344537819</v>
          </cell>
          <cell r="BP941">
            <v>-3878451.8655462181</v>
          </cell>
          <cell r="BQ941" t="str">
            <v>050153709741</v>
          </cell>
          <cell r="BR941" t="str">
            <v>Active</v>
          </cell>
          <cell r="BS941" t="str">
            <v>Male</v>
          </cell>
          <cell r="BT941" t="str">
            <v/>
          </cell>
          <cell r="BU941">
            <v>0</v>
          </cell>
          <cell r="BV941">
            <v>0</v>
          </cell>
          <cell r="BW941">
            <v>100000</v>
          </cell>
        </row>
        <row r="942">
          <cell r="C942" t="str">
            <v>C16037</v>
          </cell>
          <cell r="D942" t="str">
            <v>Thăng Văn Tệt</v>
          </cell>
          <cell r="E942">
            <v>45490</v>
          </cell>
          <cell r="F942" t="str">
            <v>P2 - Auto HS</v>
          </cell>
          <cell r="G942" t="str">
            <v>SK2</v>
          </cell>
          <cell r="H942" t="str">
            <v>Auto Machine operator-B</v>
          </cell>
          <cell r="I942" t="str">
            <v/>
          </cell>
          <cell r="J942" t="str">
            <v/>
          </cell>
          <cell r="K942">
            <v>5274000</v>
          </cell>
          <cell r="L942">
            <v>900000</v>
          </cell>
          <cell r="M942">
            <v>0</v>
          </cell>
          <cell r="N942">
            <v>0</v>
          </cell>
          <cell r="O942">
            <v>6174000</v>
          </cell>
          <cell r="P942">
            <v>24</v>
          </cell>
          <cell r="Q942">
            <v>5699077</v>
          </cell>
          <cell r="R942">
            <v>2</v>
          </cell>
          <cell r="S942">
            <v>474923</v>
          </cell>
          <cell r="T942">
            <v>0</v>
          </cell>
          <cell r="U942">
            <v>0</v>
          </cell>
          <cell r="V942">
            <v>237461.54166666666</v>
          </cell>
          <cell r="W942">
            <v>32.5</v>
          </cell>
          <cell r="X942">
            <v>289406</v>
          </cell>
          <cell r="Y942">
            <v>6463406</v>
          </cell>
          <cell r="Z942">
            <v>0</v>
          </cell>
          <cell r="AA942">
            <v>150000</v>
          </cell>
          <cell r="AB942">
            <v>200000</v>
          </cell>
          <cell r="AC942">
            <v>0</v>
          </cell>
          <cell r="AD942">
            <v>350000</v>
          </cell>
          <cell r="AE942">
            <v>500000</v>
          </cell>
          <cell r="AF942">
            <v>0</v>
          </cell>
          <cell r="AG942">
            <v>400000</v>
          </cell>
          <cell r="AH942">
            <v>499028</v>
          </cell>
          <cell r="AI942">
            <v>0</v>
          </cell>
          <cell r="AJ942">
            <v>0</v>
          </cell>
          <cell r="AK942">
            <v>6048500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8212434</v>
          </cell>
          <cell r="AR942">
            <v>20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890481</v>
          </cell>
          <cell r="AY942">
            <v>9102915</v>
          </cell>
          <cell r="AZ942">
            <v>648270</v>
          </cell>
          <cell r="BA942">
            <v>44100</v>
          </cell>
          <cell r="BB942">
            <v>0</v>
          </cell>
          <cell r="BC942">
            <v>0</v>
          </cell>
          <cell r="BD942">
            <v>0</v>
          </cell>
          <cell r="BK942">
            <v>8410545</v>
          </cell>
          <cell r="BN942">
            <v>0</v>
          </cell>
          <cell r="BO942">
            <v>8616681.854166666</v>
          </cell>
          <cell r="BP942">
            <v>-3031588.145833334</v>
          </cell>
          <cell r="BQ942" t="str">
            <v>050136474501</v>
          </cell>
          <cell r="BR942" t="str">
            <v>Active</v>
          </cell>
          <cell r="BS942" t="str">
            <v>Male</v>
          </cell>
          <cell r="BT942" t="str">
            <v/>
          </cell>
          <cell r="BU942">
            <v>0</v>
          </cell>
          <cell r="BV942">
            <v>0</v>
          </cell>
          <cell r="BW942">
            <v>100000</v>
          </cell>
        </row>
        <row r="943">
          <cell r="C943" t="str">
            <v>C16053</v>
          </cell>
          <cell r="D943" t="str">
            <v>Lê Giang Vĩ Khanh</v>
          </cell>
          <cell r="E943">
            <v>45499</v>
          </cell>
          <cell r="F943" t="str">
            <v>P2 - Auto HS</v>
          </cell>
          <cell r="G943" t="str">
            <v>SK2</v>
          </cell>
          <cell r="H943" t="str">
            <v>Auto Machine assistant-B</v>
          </cell>
          <cell r="I943" t="str">
            <v/>
          </cell>
          <cell r="J943" t="str">
            <v/>
          </cell>
          <cell r="K943">
            <v>5274000</v>
          </cell>
          <cell r="L943">
            <v>400000</v>
          </cell>
          <cell r="M943">
            <v>0</v>
          </cell>
          <cell r="N943">
            <v>0</v>
          </cell>
          <cell r="O943">
            <v>5674000</v>
          </cell>
          <cell r="P943">
            <v>23</v>
          </cell>
          <cell r="Q943">
            <v>5019308</v>
          </cell>
          <cell r="R943">
            <v>3</v>
          </cell>
          <cell r="S943">
            <v>654692</v>
          </cell>
          <cell r="T943">
            <v>0</v>
          </cell>
          <cell r="U943">
            <v>0</v>
          </cell>
          <cell r="V943">
            <v>218230.78260869565</v>
          </cell>
          <cell r="W943">
            <v>32.5</v>
          </cell>
          <cell r="X943">
            <v>265969</v>
          </cell>
          <cell r="Y943">
            <v>5939969</v>
          </cell>
          <cell r="Z943">
            <v>0</v>
          </cell>
          <cell r="AA943">
            <v>150000</v>
          </cell>
          <cell r="AB943">
            <v>200000</v>
          </cell>
          <cell r="AC943">
            <v>0</v>
          </cell>
          <cell r="AD943">
            <v>350000</v>
          </cell>
          <cell r="AE943">
            <v>500000</v>
          </cell>
          <cell r="AF943">
            <v>0</v>
          </cell>
          <cell r="AG943">
            <v>300000</v>
          </cell>
          <cell r="AH943">
            <v>388953</v>
          </cell>
          <cell r="AI943">
            <v>0</v>
          </cell>
          <cell r="AJ943">
            <v>0</v>
          </cell>
          <cell r="AK943">
            <v>5548500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7478922</v>
          </cell>
          <cell r="AR943">
            <v>8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327346</v>
          </cell>
          <cell r="AY943">
            <v>7806268</v>
          </cell>
          <cell r="AZ943">
            <v>595770</v>
          </cell>
          <cell r="BA943">
            <v>44100</v>
          </cell>
          <cell r="BB943">
            <v>0</v>
          </cell>
          <cell r="BC943">
            <v>0</v>
          </cell>
          <cell r="BD943">
            <v>0</v>
          </cell>
          <cell r="BK943">
            <v>7166398</v>
          </cell>
          <cell r="BN943">
            <v>0</v>
          </cell>
          <cell r="BO943">
            <v>7531183.7826086953</v>
          </cell>
          <cell r="BP943">
            <v>-4064586.2173913047</v>
          </cell>
          <cell r="BQ943" t="str">
            <v>050154488100</v>
          </cell>
          <cell r="BR943" t="str">
            <v>Active</v>
          </cell>
          <cell r="BS943" t="str">
            <v>Male</v>
          </cell>
          <cell r="BT943" t="str">
            <v/>
          </cell>
          <cell r="BU943">
            <v>0</v>
          </cell>
          <cell r="BV943">
            <v>0</v>
          </cell>
          <cell r="BW943">
            <v>100000</v>
          </cell>
        </row>
        <row r="944">
          <cell r="C944" t="str">
            <v>C16405</v>
          </cell>
          <cell r="D944" t="str">
            <v>Trần Ngọc Khánh</v>
          </cell>
          <cell r="E944">
            <v>45698</v>
          </cell>
          <cell r="F944" t="str">
            <v>P2 - Auto HS</v>
          </cell>
          <cell r="G944" t="str">
            <v>SK2</v>
          </cell>
          <cell r="H944" t="str">
            <v>Auto machine assistant-B</v>
          </cell>
          <cell r="I944" t="str">
            <v/>
          </cell>
          <cell r="J944" t="str">
            <v/>
          </cell>
          <cell r="K944">
            <v>5023000</v>
          </cell>
          <cell r="L944">
            <v>400000</v>
          </cell>
          <cell r="M944">
            <v>0</v>
          </cell>
          <cell r="N944">
            <v>0</v>
          </cell>
          <cell r="O944">
            <v>5423000</v>
          </cell>
          <cell r="P944">
            <v>23</v>
          </cell>
          <cell r="Q944">
            <v>4797269</v>
          </cell>
          <cell r="R944">
            <v>3</v>
          </cell>
          <cell r="S944">
            <v>625731</v>
          </cell>
          <cell r="T944">
            <v>0</v>
          </cell>
          <cell r="U944">
            <v>0</v>
          </cell>
          <cell r="V944">
            <v>208576.91304347827</v>
          </cell>
          <cell r="W944">
            <v>0</v>
          </cell>
          <cell r="X944">
            <v>0</v>
          </cell>
          <cell r="Y944">
            <v>5423000</v>
          </cell>
          <cell r="Z944">
            <v>0</v>
          </cell>
          <cell r="AA944">
            <v>0</v>
          </cell>
          <cell r="AB944">
            <v>200000</v>
          </cell>
          <cell r="AC944">
            <v>0</v>
          </cell>
          <cell r="AD944">
            <v>200000</v>
          </cell>
          <cell r="AE944">
            <v>500000</v>
          </cell>
          <cell r="AF944">
            <v>0</v>
          </cell>
          <cell r="AG944">
            <v>400000</v>
          </cell>
          <cell r="AH944">
            <v>403388</v>
          </cell>
          <cell r="AI944">
            <v>0</v>
          </cell>
          <cell r="AJ944">
            <v>0</v>
          </cell>
          <cell r="AK944">
            <v>5180000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  <cell r="AP944">
            <v>0</v>
          </cell>
          <cell r="AQ944">
            <v>6926388</v>
          </cell>
          <cell r="AR944">
            <v>24</v>
          </cell>
          <cell r="AS944">
            <v>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938596</v>
          </cell>
          <cell r="AY944">
            <v>7864984</v>
          </cell>
          <cell r="AZ944">
            <v>569415</v>
          </cell>
          <cell r="BA944">
            <v>44100</v>
          </cell>
          <cell r="BB944">
            <v>0</v>
          </cell>
          <cell r="BC944">
            <v>0</v>
          </cell>
          <cell r="BD944">
            <v>0</v>
          </cell>
          <cell r="BK944">
            <v>7251469</v>
          </cell>
          <cell r="BN944">
            <v>0</v>
          </cell>
          <cell r="BO944">
            <v>7652118.7391304346</v>
          </cell>
          <cell r="BP944">
            <v>-3917296.2608695654</v>
          </cell>
          <cell r="BQ944" t="str">
            <v>050081246065</v>
          </cell>
          <cell r="BR944" t="str">
            <v>Active</v>
          </cell>
          <cell r="BS944" t="str">
            <v>Male</v>
          </cell>
          <cell r="BT944" t="str">
            <v/>
          </cell>
          <cell r="BU944">
            <v>0</v>
          </cell>
          <cell r="BV944">
            <v>0</v>
          </cell>
          <cell r="BW944">
            <v>100000</v>
          </cell>
        </row>
        <row r="945">
          <cell r="C945" t="str">
            <v>C16406</v>
          </cell>
          <cell r="D945" t="str">
            <v>Lê Chí Lịnh</v>
          </cell>
          <cell r="E945">
            <v>45698</v>
          </cell>
          <cell r="F945" t="str">
            <v>P2 - Auto HS</v>
          </cell>
          <cell r="G945" t="str">
            <v>SK2</v>
          </cell>
          <cell r="H945" t="str">
            <v>Auto machine assistant-B</v>
          </cell>
          <cell r="I945" t="str">
            <v/>
          </cell>
          <cell r="J945" t="str">
            <v/>
          </cell>
          <cell r="K945">
            <v>5023000</v>
          </cell>
          <cell r="L945">
            <v>400000</v>
          </cell>
          <cell r="M945">
            <v>0</v>
          </cell>
          <cell r="N945">
            <v>0</v>
          </cell>
          <cell r="O945">
            <v>5423000</v>
          </cell>
          <cell r="P945">
            <v>22.8</v>
          </cell>
          <cell r="Q945">
            <v>4755554</v>
          </cell>
          <cell r="R945">
            <v>3</v>
          </cell>
          <cell r="S945">
            <v>625731</v>
          </cell>
          <cell r="T945">
            <v>0.19999999999999929</v>
          </cell>
          <cell r="U945">
            <v>41715</v>
          </cell>
          <cell r="V945">
            <v>208576.9298245614</v>
          </cell>
          <cell r="W945">
            <v>0</v>
          </cell>
          <cell r="X945">
            <v>0</v>
          </cell>
          <cell r="Y945">
            <v>5381285</v>
          </cell>
          <cell r="Z945">
            <v>0</v>
          </cell>
          <cell r="AA945">
            <v>0</v>
          </cell>
          <cell r="AB945">
            <v>200000</v>
          </cell>
          <cell r="AC945">
            <v>0</v>
          </cell>
          <cell r="AD945">
            <v>200000</v>
          </cell>
          <cell r="AE945">
            <v>500000</v>
          </cell>
          <cell r="AF945">
            <v>0</v>
          </cell>
          <cell r="AG945">
            <v>400000</v>
          </cell>
          <cell r="AH945">
            <v>425208</v>
          </cell>
          <cell r="AI945">
            <v>0</v>
          </cell>
          <cell r="AJ945">
            <v>0</v>
          </cell>
          <cell r="AK945">
            <v>5180000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6906493</v>
          </cell>
          <cell r="AR945">
            <v>20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782163</v>
          </cell>
          <cell r="AY945">
            <v>7688656</v>
          </cell>
          <cell r="AZ945">
            <v>569415</v>
          </cell>
          <cell r="BA945">
            <v>44100</v>
          </cell>
          <cell r="BB945">
            <v>0</v>
          </cell>
          <cell r="BC945">
            <v>0</v>
          </cell>
          <cell r="BD945">
            <v>0</v>
          </cell>
          <cell r="BK945">
            <v>7075141</v>
          </cell>
          <cell r="BN945">
            <v>0</v>
          </cell>
          <cell r="BO945">
            <v>7527935.3245614031</v>
          </cell>
          <cell r="BP945">
            <v>-4041479.6754385969</v>
          </cell>
          <cell r="BQ945" t="str">
            <v>050153210321</v>
          </cell>
          <cell r="BR945" t="str">
            <v>Active</v>
          </cell>
          <cell r="BS945" t="str">
            <v>Male</v>
          </cell>
          <cell r="BT945" t="str">
            <v/>
          </cell>
          <cell r="BU945">
            <v>0</v>
          </cell>
          <cell r="BV945">
            <v>0</v>
          </cell>
          <cell r="BW945">
            <v>100000</v>
          </cell>
        </row>
        <row r="946">
          <cell r="C946" t="str">
            <v>C16444</v>
          </cell>
          <cell r="D946" t="str">
            <v>Nguyễn Chí Cường</v>
          </cell>
          <cell r="E946">
            <v>45712</v>
          </cell>
          <cell r="F946" t="str">
            <v>P2 - Auto HS</v>
          </cell>
          <cell r="G946" t="str">
            <v>SK2</v>
          </cell>
          <cell r="H946" t="str">
            <v>Auto Machine assistant-B</v>
          </cell>
          <cell r="I946" t="str">
            <v/>
          </cell>
          <cell r="J946" t="str">
            <v/>
          </cell>
          <cell r="K946">
            <v>5023000</v>
          </cell>
          <cell r="L946">
            <v>400000</v>
          </cell>
          <cell r="M946">
            <v>0</v>
          </cell>
          <cell r="N946">
            <v>0</v>
          </cell>
          <cell r="O946">
            <v>5423000</v>
          </cell>
          <cell r="P946">
            <v>22.9</v>
          </cell>
          <cell r="Q946">
            <v>4776412</v>
          </cell>
          <cell r="R946">
            <v>3</v>
          </cell>
          <cell r="S946">
            <v>625731</v>
          </cell>
          <cell r="T946">
            <v>0.10000000000000142</v>
          </cell>
          <cell r="U946">
            <v>20858</v>
          </cell>
          <cell r="V946">
            <v>208576.94323144105</v>
          </cell>
          <cell r="W946">
            <v>0</v>
          </cell>
          <cell r="X946">
            <v>0</v>
          </cell>
          <cell r="Y946">
            <v>5402143</v>
          </cell>
          <cell r="Z946">
            <v>0</v>
          </cell>
          <cell r="AA946">
            <v>0</v>
          </cell>
          <cell r="AB946">
            <v>200000</v>
          </cell>
          <cell r="AC946">
            <v>0</v>
          </cell>
          <cell r="AD946">
            <v>200000</v>
          </cell>
          <cell r="AE946">
            <v>500000</v>
          </cell>
          <cell r="AF946">
            <v>0</v>
          </cell>
          <cell r="AG946">
            <v>400000</v>
          </cell>
          <cell r="AH946">
            <v>419590</v>
          </cell>
          <cell r="AI946">
            <v>0</v>
          </cell>
          <cell r="AJ946">
            <v>0</v>
          </cell>
          <cell r="AK946">
            <v>4937000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6921733</v>
          </cell>
          <cell r="AR946">
            <v>20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782164</v>
          </cell>
          <cell r="AY946">
            <v>7703897</v>
          </cell>
          <cell r="AZ946">
            <v>569415</v>
          </cell>
          <cell r="BA946">
            <v>44100</v>
          </cell>
          <cell r="BB946">
            <v>0</v>
          </cell>
          <cell r="BC946">
            <v>0</v>
          </cell>
          <cell r="BD946">
            <v>0</v>
          </cell>
          <cell r="BK946">
            <v>7090382</v>
          </cell>
          <cell r="BN946">
            <v>0</v>
          </cell>
          <cell r="BO946">
            <v>7543175.3580786027</v>
          </cell>
          <cell r="BP946">
            <v>-4026239.6419213973</v>
          </cell>
          <cell r="BQ946" t="str">
            <v>050941375118</v>
          </cell>
          <cell r="BR946" t="str">
            <v>Active</v>
          </cell>
          <cell r="BS946" t="str">
            <v>Male</v>
          </cell>
          <cell r="BT946" t="str">
            <v/>
          </cell>
          <cell r="BU946">
            <v>0</v>
          </cell>
          <cell r="BV946">
            <v>0</v>
          </cell>
          <cell r="BW946">
            <v>100000</v>
          </cell>
        </row>
        <row r="947">
          <cell r="C947" t="str">
            <v>C6333</v>
          </cell>
          <cell r="D947" t="str">
            <v>Kiều Quốc Tuấn</v>
          </cell>
          <cell r="E947">
            <v>42100</v>
          </cell>
          <cell r="F947" t="str">
            <v>P2 - Auto HS</v>
          </cell>
          <cell r="G947" t="str">
            <v>SK2</v>
          </cell>
          <cell r="H947" t="str">
            <v>Auto Machine leader-B</v>
          </cell>
          <cell r="I947" t="str">
            <v/>
          </cell>
          <cell r="J947" t="str">
            <v/>
          </cell>
          <cell r="K947">
            <v>5931000</v>
          </cell>
          <cell r="L947">
            <v>3300000</v>
          </cell>
          <cell r="M947">
            <v>0</v>
          </cell>
          <cell r="N947">
            <v>400000</v>
          </cell>
          <cell r="O947">
            <v>9631000</v>
          </cell>
          <cell r="P947">
            <v>23.9</v>
          </cell>
          <cell r="Q947">
            <v>8853112</v>
          </cell>
          <cell r="R947">
            <v>2</v>
          </cell>
          <cell r="S947">
            <v>740846</v>
          </cell>
          <cell r="T947">
            <v>0.10000000000000142</v>
          </cell>
          <cell r="U947">
            <v>37042</v>
          </cell>
          <cell r="V947">
            <v>370423.09623430966</v>
          </cell>
          <cell r="W947">
            <v>0</v>
          </cell>
          <cell r="X947">
            <v>0</v>
          </cell>
          <cell r="Y947">
            <v>9593958</v>
          </cell>
          <cell r="Z947">
            <v>0</v>
          </cell>
          <cell r="AA947">
            <v>0</v>
          </cell>
          <cell r="AB947">
            <v>200000</v>
          </cell>
          <cell r="AC947">
            <v>0</v>
          </cell>
          <cell r="AD947">
            <v>200000</v>
          </cell>
          <cell r="AE947">
            <v>500000</v>
          </cell>
          <cell r="AF947">
            <v>0</v>
          </cell>
          <cell r="AG947">
            <v>400000</v>
          </cell>
          <cell r="AH947">
            <v>493194</v>
          </cell>
          <cell r="AI947">
            <v>0</v>
          </cell>
          <cell r="AJ947">
            <v>0</v>
          </cell>
          <cell r="AK947">
            <v>9564333</v>
          </cell>
          <cell r="AL947">
            <v>100000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11287152</v>
          </cell>
          <cell r="AR947">
            <v>12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833452</v>
          </cell>
          <cell r="AY947">
            <v>12120604</v>
          </cell>
          <cell r="AZ947">
            <v>1011255</v>
          </cell>
          <cell r="BA947">
            <v>44100</v>
          </cell>
          <cell r="BB947">
            <v>0</v>
          </cell>
          <cell r="BC947">
            <v>0</v>
          </cell>
          <cell r="BD947">
            <v>0</v>
          </cell>
          <cell r="BK947">
            <v>11065249</v>
          </cell>
          <cell r="BN947">
            <v>0</v>
          </cell>
          <cell r="BO947">
            <v>11942786.644351464</v>
          </cell>
          <cell r="BP947">
            <v>-68468.355648536235</v>
          </cell>
          <cell r="BQ947" t="str">
            <v>050053004560</v>
          </cell>
          <cell r="BR947" t="str">
            <v>Active</v>
          </cell>
          <cell r="BS947" t="str">
            <v>Male</v>
          </cell>
          <cell r="BT947" t="str">
            <v/>
          </cell>
          <cell r="BU947">
            <v>0</v>
          </cell>
          <cell r="BV947">
            <v>0</v>
          </cell>
          <cell r="BW947">
            <v>100000</v>
          </cell>
        </row>
        <row r="948">
          <cell r="C948" t="str">
            <v>C7189</v>
          </cell>
          <cell r="D948" t="str">
            <v>Cao Đình Khánh</v>
          </cell>
          <cell r="E948">
            <v>43171</v>
          </cell>
          <cell r="F948" t="str">
            <v>P2 - Auto HS</v>
          </cell>
          <cell r="G948" t="str">
            <v>SK2</v>
          </cell>
          <cell r="H948" t="str">
            <v>Auto Machine operator-C</v>
          </cell>
          <cell r="I948" t="str">
            <v/>
          </cell>
          <cell r="J948" t="str">
            <v/>
          </cell>
          <cell r="K948">
            <v>5931000</v>
          </cell>
          <cell r="L948">
            <v>1800000</v>
          </cell>
          <cell r="M948">
            <v>0</v>
          </cell>
          <cell r="N948">
            <v>0</v>
          </cell>
          <cell r="O948">
            <v>7731000</v>
          </cell>
          <cell r="P948">
            <v>23</v>
          </cell>
          <cell r="Q948">
            <v>6838962</v>
          </cell>
          <cell r="R948">
            <v>3</v>
          </cell>
          <cell r="S948">
            <v>892038</v>
          </cell>
          <cell r="T948">
            <v>0</v>
          </cell>
          <cell r="U948">
            <v>0</v>
          </cell>
          <cell r="V948">
            <v>297346.17391304346</v>
          </cell>
          <cell r="W948">
            <v>0</v>
          </cell>
          <cell r="X948">
            <v>0</v>
          </cell>
          <cell r="Y948">
            <v>7731000</v>
          </cell>
          <cell r="Z948">
            <v>0</v>
          </cell>
          <cell r="AA948">
            <v>0</v>
          </cell>
          <cell r="AB948">
            <v>200000</v>
          </cell>
          <cell r="AC948">
            <v>0</v>
          </cell>
          <cell r="AD948">
            <v>200000</v>
          </cell>
          <cell r="AE948">
            <v>500000</v>
          </cell>
          <cell r="AF948">
            <v>0</v>
          </cell>
          <cell r="AG948">
            <v>400000</v>
          </cell>
          <cell r="AH948">
            <v>401280</v>
          </cell>
          <cell r="AI948">
            <v>0</v>
          </cell>
          <cell r="AJ948">
            <v>0</v>
          </cell>
          <cell r="AK948">
            <v>7731000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0</v>
          </cell>
          <cell r="AQ948">
            <v>9232280</v>
          </cell>
          <cell r="AR948">
            <v>12</v>
          </cell>
          <cell r="AS948">
            <v>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669029</v>
          </cell>
          <cell r="AY948">
            <v>9901309</v>
          </cell>
          <cell r="AZ948">
            <v>811755</v>
          </cell>
          <cell r="BA948">
            <v>44100</v>
          </cell>
          <cell r="BB948">
            <v>0</v>
          </cell>
          <cell r="BC948">
            <v>0</v>
          </cell>
          <cell r="BD948">
            <v>0</v>
          </cell>
          <cell r="BK948">
            <v>9045454</v>
          </cell>
          <cell r="BN948">
            <v>0</v>
          </cell>
          <cell r="BO948">
            <v>9778299.2608695645</v>
          </cell>
          <cell r="BP948">
            <v>-2033455.7391304355</v>
          </cell>
          <cell r="BQ948" t="str">
            <v>050087500761</v>
          </cell>
          <cell r="BR948" t="str">
            <v>Active</v>
          </cell>
          <cell r="BS948" t="str">
            <v>Male</v>
          </cell>
          <cell r="BT948" t="str">
            <v/>
          </cell>
          <cell r="BU948">
            <v>0</v>
          </cell>
          <cell r="BV948">
            <v>0</v>
          </cell>
          <cell r="BW948">
            <v>100000</v>
          </cell>
        </row>
        <row r="949">
          <cell r="C949" t="str">
            <v>C7966</v>
          </cell>
          <cell r="D949" t="str">
            <v>Nguyễn Ngọc Thắng</v>
          </cell>
          <cell r="E949">
            <v>43517</v>
          </cell>
          <cell r="F949" t="str">
            <v>P2 - Auto HS</v>
          </cell>
          <cell r="G949" t="str">
            <v>SK2</v>
          </cell>
          <cell r="H949" t="str">
            <v>Auto Machine operator-C</v>
          </cell>
          <cell r="I949" t="str">
            <v/>
          </cell>
          <cell r="J949" t="str">
            <v/>
          </cell>
          <cell r="K949">
            <v>5931000</v>
          </cell>
          <cell r="L949">
            <v>1200000</v>
          </cell>
          <cell r="M949">
            <v>0</v>
          </cell>
          <cell r="N949">
            <v>0</v>
          </cell>
          <cell r="O949">
            <v>7131000</v>
          </cell>
          <cell r="P949">
            <v>23.8</v>
          </cell>
          <cell r="Q949">
            <v>6527608</v>
          </cell>
          <cell r="R949">
            <v>2</v>
          </cell>
          <cell r="S949">
            <v>548538</v>
          </cell>
          <cell r="T949">
            <v>0.19999999999999929</v>
          </cell>
          <cell r="U949">
            <v>54854</v>
          </cell>
          <cell r="V949">
            <v>274269.24369747896</v>
          </cell>
          <cell r="W949">
            <v>0</v>
          </cell>
          <cell r="X949">
            <v>0</v>
          </cell>
          <cell r="Y949">
            <v>7076146</v>
          </cell>
          <cell r="Z949">
            <v>0</v>
          </cell>
          <cell r="AA949">
            <v>0</v>
          </cell>
          <cell r="AB949">
            <v>200000</v>
          </cell>
          <cell r="AC949">
            <v>0</v>
          </cell>
          <cell r="AD949">
            <v>200000</v>
          </cell>
          <cell r="AE949">
            <v>500000</v>
          </cell>
          <cell r="AF949">
            <v>0</v>
          </cell>
          <cell r="AG949">
            <v>400000</v>
          </cell>
          <cell r="AH949">
            <v>546744</v>
          </cell>
          <cell r="AI949">
            <v>0</v>
          </cell>
          <cell r="AJ949">
            <v>0</v>
          </cell>
          <cell r="AK949">
            <v>6881000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0</v>
          </cell>
          <cell r="AQ949">
            <v>8722890</v>
          </cell>
          <cell r="AR949">
            <v>28</v>
          </cell>
          <cell r="AS949">
            <v>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1439914</v>
          </cell>
          <cell r="AY949">
            <v>10162804</v>
          </cell>
          <cell r="AZ949">
            <v>748755</v>
          </cell>
          <cell r="BA949">
            <v>44100</v>
          </cell>
          <cell r="BB949">
            <v>0</v>
          </cell>
          <cell r="BC949">
            <v>0</v>
          </cell>
          <cell r="BD949">
            <v>0</v>
          </cell>
          <cell r="BK949">
            <v>9369949</v>
          </cell>
          <cell r="BN949">
            <v>0</v>
          </cell>
          <cell r="BO949">
            <v>9782832.3529411759</v>
          </cell>
          <cell r="BP949">
            <v>-1965922.6470588241</v>
          </cell>
          <cell r="BQ949" t="str">
            <v>050049872922</v>
          </cell>
          <cell r="BR949" t="str">
            <v>Active</v>
          </cell>
          <cell r="BS949" t="str">
            <v>Male</v>
          </cell>
          <cell r="BT949" t="str">
            <v/>
          </cell>
          <cell r="BU949">
            <v>0</v>
          </cell>
          <cell r="BV949">
            <v>0</v>
          </cell>
          <cell r="BW949">
            <v>100000</v>
          </cell>
        </row>
        <row r="950">
          <cell r="C950" t="str">
            <v>C12498</v>
          </cell>
          <cell r="D950" t="str">
            <v>Phạm Hoàng Vũ</v>
          </cell>
          <cell r="E950">
            <v>44014</v>
          </cell>
          <cell r="F950" t="str">
            <v>P2 - CT / Regular</v>
          </cell>
          <cell r="G950" t="str">
            <v>SK2</v>
          </cell>
          <cell r="H950" t="str">
            <v>Auto Machine operator-A</v>
          </cell>
          <cell r="I950" t="str">
            <v/>
          </cell>
          <cell r="J950" t="str">
            <v/>
          </cell>
          <cell r="K950">
            <v>5931000</v>
          </cell>
          <cell r="L950">
            <v>1100000</v>
          </cell>
          <cell r="M950">
            <v>0</v>
          </cell>
          <cell r="N950">
            <v>100000</v>
          </cell>
          <cell r="O950">
            <v>7131000</v>
          </cell>
          <cell r="P950">
            <v>22.9</v>
          </cell>
          <cell r="Q950">
            <v>6280765</v>
          </cell>
          <cell r="R950">
            <v>3</v>
          </cell>
          <cell r="S950">
            <v>822808</v>
          </cell>
          <cell r="T950">
            <v>0.10000000000000142</v>
          </cell>
          <cell r="U950">
            <v>27427</v>
          </cell>
          <cell r="V950">
            <v>274269.21397379914</v>
          </cell>
          <cell r="W950">
            <v>26</v>
          </cell>
          <cell r="X950">
            <v>267412</v>
          </cell>
          <cell r="Y950">
            <v>7370985</v>
          </cell>
          <cell r="Z950">
            <v>0</v>
          </cell>
          <cell r="AA950">
            <v>120000</v>
          </cell>
          <cell r="AB950">
            <v>200000</v>
          </cell>
          <cell r="AC950">
            <v>0</v>
          </cell>
          <cell r="AD950">
            <v>320000</v>
          </cell>
          <cell r="AE950">
            <v>500000</v>
          </cell>
          <cell r="AF950">
            <v>0</v>
          </cell>
          <cell r="AG950">
            <v>400000</v>
          </cell>
          <cell r="AH950">
            <v>369149</v>
          </cell>
          <cell r="AI950">
            <v>0</v>
          </cell>
          <cell r="AJ950">
            <v>0</v>
          </cell>
          <cell r="AK950">
            <v>6964333</v>
          </cell>
          <cell r="AL950">
            <v>100000</v>
          </cell>
          <cell r="AM950">
            <v>0</v>
          </cell>
          <cell r="AN950">
            <v>0</v>
          </cell>
          <cell r="AO950">
            <v>0</v>
          </cell>
          <cell r="AP950">
            <v>0</v>
          </cell>
          <cell r="AQ950">
            <v>9060134</v>
          </cell>
          <cell r="AR950">
            <v>21</v>
          </cell>
          <cell r="AS950">
            <v>0</v>
          </cell>
          <cell r="AT950">
            <v>6</v>
          </cell>
          <cell r="AU950">
            <v>0</v>
          </cell>
          <cell r="AV950">
            <v>0</v>
          </cell>
          <cell r="AW950">
            <v>0</v>
          </cell>
          <cell r="AX950">
            <v>1511909</v>
          </cell>
          <cell r="AY950">
            <v>10572043</v>
          </cell>
          <cell r="AZ950">
            <v>748755</v>
          </cell>
          <cell r="BA950">
            <v>44100</v>
          </cell>
          <cell r="BB950">
            <v>0</v>
          </cell>
          <cell r="BC950">
            <v>0</v>
          </cell>
          <cell r="BD950">
            <v>0</v>
          </cell>
          <cell r="BK950">
            <v>9779188</v>
          </cell>
          <cell r="BN950">
            <v>0</v>
          </cell>
          <cell r="BO950">
            <v>9818380.5971615724</v>
          </cell>
          <cell r="BP950">
            <v>-1930374.4028384276</v>
          </cell>
          <cell r="BQ950" t="str">
            <v>050091850467</v>
          </cell>
          <cell r="BR950" t="str">
            <v>Active</v>
          </cell>
          <cell r="BS950" t="str">
            <v>Male</v>
          </cell>
          <cell r="BT950" t="str">
            <v/>
          </cell>
          <cell r="BU950">
            <v>0</v>
          </cell>
          <cell r="BV950">
            <v>0</v>
          </cell>
          <cell r="BW950">
            <v>100000</v>
          </cell>
        </row>
        <row r="951">
          <cell r="C951" t="str">
            <v>C12505</v>
          </cell>
          <cell r="D951" t="str">
            <v>Mai Thanh Hải</v>
          </cell>
          <cell r="E951">
            <v>44016</v>
          </cell>
          <cell r="F951" t="str">
            <v>P2 - CT / Regular</v>
          </cell>
          <cell r="G951" t="str">
            <v>SK2</v>
          </cell>
          <cell r="H951" t="str">
            <v>Auto Machine operator-A</v>
          </cell>
          <cell r="I951" t="str">
            <v/>
          </cell>
          <cell r="J951" t="str">
            <v/>
          </cell>
          <cell r="K951">
            <v>5931000</v>
          </cell>
          <cell r="L951">
            <v>1100000</v>
          </cell>
          <cell r="M951">
            <v>0</v>
          </cell>
          <cell r="N951">
            <v>100000</v>
          </cell>
          <cell r="O951">
            <v>7131000</v>
          </cell>
          <cell r="P951">
            <v>22</v>
          </cell>
          <cell r="Q951">
            <v>6033923</v>
          </cell>
          <cell r="R951">
            <v>2</v>
          </cell>
          <cell r="S951">
            <v>548538</v>
          </cell>
          <cell r="T951">
            <v>2</v>
          </cell>
          <cell r="U951">
            <v>548538</v>
          </cell>
          <cell r="V951">
            <v>274269.22727272729</v>
          </cell>
          <cell r="W951">
            <v>0</v>
          </cell>
          <cell r="X951">
            <v>0</v>
          </cell>
          <cell r="Y951">
            <v>6582461</v>
          </cell>
          <cell r="Z951">
            <v>0</v>
          </cell>
          <cell r="AA951">
            <v>0</v>
          </cell>
          <cell r="AB951">
            <v>200000</v>
          </cell>
          <cell r="AC951">
            <v>0</v>
          </cell>
          <cell r="AD951">
            <v>200000</v>
          </cell>
          <cell r="AE951">
            <v>0</v>
          </cell>
          <cell r="AF951">
            <v>0</v>
          </cell>
          <cell r="AG951">
            <v>0</v>
          </cell>
          <cell r="AH951">
            <v>372411</v>
          </cell>
          <cell r="AI951">
            <v>0</v>
          </cell>
          <cell r="AJ951">
            <v>0</v>
          </cell>
          <cell r="AK951">
            <v>6964333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7154872</v>
          </cell>
          <cell r="AR951">
            <v>32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1645615</v>
          </cell>
          <cell r="AY951">
            <v>8800487</v>
          </cell>
          <cell r="AZ951">
            <v>748755</v>
          </cell>
          <cell r="BA951">
            <v>44100</v>
          </cell>
          <cell r="BB951">
            <v>0</v>
          </cell>
          <cell r="BC951">
            <v>0</v>
          </cell>
          <cell r="BD951">
            <v>0</v>
          </cell>
          <cell r="BK951">
            <v>8007632</v>
          </cell>
          <cell r="BN951">
            <v>0</v>
          </cell>
          <cell r="BO951">
            <v>8351948.9090909092</v>
          </cell>
          <cell r="BP951">
            <v>-3396806.0909090908</v>
          </cell>
          <cell r="BQ951" t="str">
            <v>050121373405</v>
          </cell>
          <cell r="BR951" t="str">
            <v>Active</v>
          </cell>
          <cell r="BS951" t="str">
            <v>Male</v>
          </cell>
          <cell r="BT951" t="str">
            <v/>
          </cell>
          <cell r="BU951">
            <v>0</v>
          </cell>
          <cell r="BV951">
            <v>0</v>
          </cell>
          <cell r="BW951">
            <v>100000</v>
          </cell>
        </row>
        <row r="952">
          <cell r="C952" t="str">
            <v>C13310</v>
          </cell>
          <cell r="D952" t="str">
            <v>Võ Minh Khang</v>
          </cell>
          <cell r="E952">
            <v>44256</v>
          </cell>
          <cell r="F952" t="str">
            <v>P2 - CT / Regular</v>
          </cell>
          <cell r="G952" t="str">
            <v>SK2</v>
          </cell>
          <cell r="H952" t="str">
            <v>Auto Machine operator-A</v>
          </cell>
          <cell r="I952" t="str">
            <v/>
          </cell>
          <cell r="J952" t="str">
            <v/>
          </cell>
          <cell r="K952">
            <v>5931000</v>
          </cell>
          <cell r="L952">
            <v>1500000</v>
          </cell>
          <cell r="M952">
            <v>0</v>
          </cell>
          <cell r="N952">
            <v>0</v>
          </cell>
          <cell r="O952">
            <v>7431000</v>
          </cell>
          <cell r="P952">
            <v>23.6</v>
          </cell>
          <cell r="Q952">
            <v>6745062</v>
          </cell>
          <cell r="R952">
            <v>2</v>
          </cell>
          <cell r="S952">
            <v>571615</v>
          </cell>
          <cell r="T952">
            <v>0.39999999999999858</v>
          </cell>
          <cell r="U952">
            <v>114323</v>
          </cell>
          <cell r="V952">
            <v>285807.71186440677</v>
          </cell>
          <cell r="W952">
            <v>65</v>
          </cell>
          <cell r="X952">
            <v>696656</v>
          </cell>
          <cell r="Y952">
            <v>8013333</v>
          </cell>
          <cell r="Z952">
            <v>0</v>
          </cell>
          <cell r="AA952">
            <v>300000</v>
          </cell>
          <cell r="AB952">
            <v>200000</v>
          </cell>
          <cell r="AC952">
            <v>0</v>
          </cell>
          <cell r="AD952">
            <v>500000</v>
          </cell>
          <cell r="AE952">
            <v>500000</v>
          </cell>
          <cell r="AF952">
            <v>0</v>
          </cell>
          <cell r="AG952">
            <v>400000</v>
          </cell>
          <cell r="AH952">
            <v>456268</v>
          </cell>
          <cell r="AI952">
            <v>0</v>
          </cell>
          <cell r="AJ952">
            <v>0</v>
          </cell>
          <cell r="AK952">
            <v>7181000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9869601</v>
          </cell>
          <cell r="AR952">
            <v>16</v>
          </cell>
          <cell r="AS952">
            <v>0</v>
          </cell>
          <cell r="AT952">
            <v>6</v>
          </cell>
          <cell r="AU952">
            <v>0</v>
          </cell>
          <cell r="AV952">
            <v>0</v>
          </cell>
          <cell r="AW952">
            <v>0</v>
          </cell>
          <cell r="AX952">
            <v>1307570</v>
          </cell>
          <cell r="AY952">
            <v>11177171</v>
          </cell>
          <cell r="AZ952">
            <v>780255</v>
          </cell>
          <cell r="BA952">
            <v>44100</v>
          </cell>
          <cell r="BB952">
            <v>0</v>
          </cell>
          <cell r="BC952">
            <v>0</v>
          </cell>
          <cell r="BD952">
            <v>0</v>
          </cell>
          <cell r="BK952">
            <v>10352816</v>
          </cell>
          <cell r="BN952">
            <v>0</v>
          </cell>
          <cell r="BO952">
            <v>10058916.207627118</v>
          </cell>
          <cell r="BP952">
            <v>-1721338.7923728824</v>
          </cell>
          <cell r="BQ952" t="str">
            <v>050112146714</v>
          </cell>
          <cell r="BR952" t="str">
            <v>Active</v>
          </cell>
          <cell r="BS952" t="str">
            <v>Male</v>
          </cell>
          <cell r="BT952" t="str">
            <v/>
          </cell>
          <cell r="BU952">
            <v>0</v>
          </cell>
          <cell r="BV952">
            <v>0</v>
          </cell>
          <cell r="BW952">
            <v>100000</v>
          </cell>
        </row>
        <row r="953">
          <cell r="C953" t="str">
            <v>C13311</v>
          </cell>
          <cell r="D953" t="str">
            <v>Mai Long Hải</v>
          </cell>
          <cell r="E953">
            <v>44256</v>
          </cell>
          <cell r="F953" t="str">
            <v>P2 - CT / Regular</v>
          </cell>
          <cell r="G953" t="str">
            <v>SK2</v>
          </cell>
          <cell r="H953" t="str">
            <v>Auto Machine operator-A</v>
          </cell>
          <cell r="I953" t="str">
            <v/>
          </cell>
          <cell r="J953" t="str">
            <v/>
          </cell>
          <cell r="K953">
            <v>5931000</v>
          </cell>
          <cell r="L953">
            <v>1500000</v>
          </cell>
          <cell r="M953">
            <v>0</v>
          </cell>
          <cell r="N953">
            <v>0</v>
          </cell>
          <cell r="O953">
            <v>7431000</v>
          </cell>
          <cell r="P953">
            <v>22</v>
          </cell>
          <cell r="Q953">
            <v>6287769</v>
          </cell>
          <cell r="R953">
            <v>3</v>
          </cell>
          <cell r="S953">
            <v>857423</v>
          </cell>
          <cell r="T953">
            <v>1</v>
          </cell>
          <cell r="U953">
            <v>285808</v>
          </cell>
          <cell r="V953">
            <v>285807.68181818182</v>
          </cell>
          <cell r="W953">
            <v>58.5</v>
          </cell>
          <cell r="X953">
            <v>626991</v>
          </cell>
          <cell r="Y953">
            <v>7772183</v>
          </cell>
          <cell r="Z953">
            <v>0</v>
          </cell>
          <cell r="AA953">
            <v>270000</v>
          </cell>
          <cell r="AB953">
            <v>200000</v>
          </cell>
          <cell r="AC953">
            <v>0</v>
          </cell>
          <cell r="AD953">
            <v>470000</v>
          </cell>
          <cell r="AE953">
            <v>0</v>
          </cell>
          <cell r="AF953">
            <v>0</v>
          </cell>
          <cell r="AG953">
            <v>400000</v>
          </cell>
          <cell r="AH953">
            <v>266310</v>
          </cell>
          <cell r="AI953">
            <v>0</v>
          </cell>
          <cell r="AJ953">
            <v>0</v>
          </cell>
          <cell r="AK953">
            <v>7181000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  <cell r="AP953">
            <v>0</v>
          </cell>
          <cell r="AQ953">
            <v>8908493</v>
          </cell>
          <cell r="AR953">
            <v>16</v>
          </cell>
          <cell r="AS953">
            <v>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857423</v>
          </cell>
          <cell r="AY953">
            <v>9765916</v>
          </cell>
          <cell r="AZ953">
            <v>780255</v>
          </cell>
          <cell r="BA953">
            <v>44100</v>
          </cell>
          <cell r="BB953">
            <v>0</v>
          </cell>
          <cell r="BC953">
            <v>0</v>
          </cell>
          <cell r="BD953">
            <v>0</v>
          </cell>
          <cell r="BK953">
            <v>8941561</v>
          </cell>
          <cell r="BN953">
            <v>0</v>
          </cell>
          <cell r="BO953">
            <v>8953117.3636363633</v>
          </cell>
          <cell r="BP953">
            <v>-2827137.6363636367</v>
          </cell>
          <cell r="BQ953" t="str">
            <v>050110058850</v>
          </cell>
          <cell r="BR953" t="str">
            <v>Active</v>
          </cell>
          <cell r="BS953" t="str">
            <v>Male</v>
          </cell>
          <cell r="BT953" t="str">
            <v/>
          </cell>
          <cell r="BU953">
            <v>0</v>
          </cell>
          <cell r="BV953">
            <v>0</v>
          </cell>
          <cell r="BW953">
            <v>100000</v>
          </cell>
        </row>
        <row r="954">
          <cell r="C954" t="str">
            <v>C15087</v>
          </cell>
          <cell r="D954" t="str">
            <v>Nguyễn Ngọc Phước</v>
          </cell>
          <cell r="E954">
            <v>44719</v>
          </cell>
          <cell r="F954" t="str">
            <v>P2 - CT / Regular</v>
          </cell>
          <cell r="G954" t="str">
            <v>SK2</v>
          </cell>
          <cell r="H954" t="str">
            <v>Auto Machine assistant-A</v>
          </cell>
          <cell r="I954" t="str">
            <v/>
          </cell>
          <cell r="J954" t="str">
            <v/>
          </cell>
          <cell r="K954">
            <v>5815000</v>
          </cell>
          <cell r="L954">
            <v>1000000</v>
          </cell>
          <cell r="M954">
            <v>0</v>
          </cell>
          <cell r="N954">
            <v>0</v>
          </cell>
          <cell r="O954">
            <v>6815000</v>
          </cell>
          <cell r="P954">
            <v>22.8</v>
          </cell>
          <cell r="Q954">
            <v>5976231</v>
          </cell>
          <cell r="R954">
            <v>2</v>
          </cell>
          <cell r="S954">
            <v>524231</v>
          </cell>
          <cell r="T954">
            <v>1.1999999999999993</v>
          </cell>
          <cell r="U954">
            <v>314538</v>
          </cell>
          <cell r="V954">
            <v>262115.39473684211</v>
          </cell>
          <cell r="W954">
            <v>26</v>
          </cell>
          <cell r="X954">
            <v>255563</v>
          </cell>
          <cell r="Y954">
            <v>6756025</v>
          </cell>
          <cell r="Z954">
            <v>0</v>
          </cell>
          <cell r="AA954">
            <v>120000</v>
          </cell>
          <cell r="AB954">
            <v>200000</v>
          </cell>
          <cell r="AC954">
            <v>0</v>
          </cell>
          <cell r="AD954">
            <v>320000</v>
          </cell>
          <cell r="AE954">
            <v>0</v>
          </cell>
          <cell r="AF954">
            <v>0</v>
          </cell>
          <cell r="AG954">
            <v>0</v>
          </cell>
          <cell r="AH954">
            <v>354340</v>
          </cell>
          <cell r="AI954">
            <v>0</v>
          </cell>
          <cell r="AJ954">
            <v>0</v>
          </cell>
          <cell r="AK954">
            <v>6815000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  <cell r="AQ954">
            <v>7430365</v>
          </cell>
          <cell r="AR954">
            <v>24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1179519</v>
          </cell>
          <cell r="AY954">
            <v>8609884</v>
          </cell>
          <cell r="AZ954">
            <v>715575</v>
          </cell>
          <cell r="BA954">
            <v>44100</v>
          </cell>
          <cell r="BB954">
            <v>0</v>
          </cell>
          <cell r="BC954">
            <v>0</v>
          </cell>
          <cell r="BD954">
            <v>0</v>
          </cell>
          <cell r="BK954">
            <v>7850209</v>
          </cell>
          <cell r="BN954">
            <v>0</v>
          </cell>
          <cell r="BO954">
            <v>8061148.1842105258</v>
          </cell>
          <cell r="BP954">
            <v>-3654426.8157894742</v>
          </cell>
          <cell r="BQ954" t="str">
            <v>050060898380</v>
          </cell>
          <cell r="BR954" t="str">
            <v>Active</v>
          </cell>
          <cell r="BS954" t="str">
            <v>Male</v>
          </cell>
          <cell r="BT954" t="str">
            <v/>
          </cell>
          <cell r="BU954">
            <v>0</v>
          </cell>
          <cell r="BV954">
            <v>0</v>
          </cell>
          <cell r="BW954">
            <v>100000</v>
          </cell>
        </row>
        <row r="955">
          <cell r="C955" t="str">
            <v>C15405</v>
          </cell>
          <cell r="D955" t="str">
            <v>Nguyễn Ngọc Liên</v>
          </cell>
          <cell r="E955">
            <v>44977</v>
          </cell>
          <cell r="F955" t="str">
            <v>P2 - CT / Regular</v>
          </cell>
          <cell r="G955" t="str">
            <v>SK2</v>
          </cell>
          <cell r="H955" t="str">
            <v>Auto Machine assistant-A</v>
          </cell>
          <cell r="I955" t="str">
            <v/>
          </cell>
          <cell r="J955" t="str">
            <v/>
          </cell>
          <cell r="K955">
            <v>5815000</v>
          </cell>
          <cell r="L955">
            <v>1000000</v>
          </cell>
          <cell r="M955">
            <v>0</v>
          </cell>
          <cell r="N955">
            <v>0</v>
          </cell>
          <cell r="O955">
            <v>6815000</v>
          </cell>
          <cell r="P955">
            <v>23.6</v>
          </cell>
          <cell r="Q955">
            <v>6185923</v>
          </cell>
          <cell r="R955">
            <v>2</v>
          </cell>
          <cell r="S955">
            <v>524231</v>
          </cell>
          <cell r="T955">
            <v>0.39999999999999858</v>
          </cell>
          <cell r="U955">
            <v>104846</v>
          </cell>
          <cell r="V955">
            <v>262115.38135593219</v>
          </cell>
          <cell r="W955">
            <v>58.5</v>
          </cell>
          <cell r="X955">
            <v>575016</v>
          </cell>
          <cell r="Y955">
            <v>7285170</v>
          </cell>
          <cell r="Z955">
            <v>0</v>
          </cell>
          <cell r="AA955">
            <v>270000</v>
          </cell>
          <cell r="AB955">
            <v>200000</v>
          </cell>
          <cell r="AC955">
            <v>0</v>
          </cell>
          <cell r="AD955">
            <v>470000</v>
          </cell>
          <cell r="AE955">
            <v>500000</v>
          </cell>
          <cell r="AF955">
            <v>0</v>
          </cell>
          <cell r="AG955">
            <v>400000</v>
          </cell>
          <cell r="AH955">
            <v>300686</v>
          </cell>
          <cell r="AI955">
            <v>0</v>
          </cell>
          <cell r="AJ955">
            <v>0</v>
          </cell>
          <cell r="AK955">
            <v>6463667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8955856</v>
          </cell>
          <cell r="AR955">
            <v>20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982933</v>
          </cell>
          <cell r="AY955">
            <v>9938789</v>
          </cell>
          <cell r="AZ955">
            <v>715575</v>
          </cell>
          <cell r="BA955">
            <v>44100</v>
          </cell>
          <cell r="BB955">
            <v>0</v>
          </cell>
          <cell r="BC955">
            <v>0</v>
          </cell>
          <cell r="BD955">
            <v>0</v>
          </cell>
          <cell r="BK955">
            <v>9179114</v>
          </cell>
          <cell r="BN955">
            <v>0</v>
          </cell>
          <cell r="BO955">
            <v>9136128.4533898309</v>
          </cell>
          <cell r="BP955">
            <v>-2579446.5466101691</v>
          </cell>
          <cell r="BQ955" t="str">
            <v>050143681774</v>
          </cell>
          <cell r="BR955" t="str">
            <v>Active</v>
          </cell>
          <cell r="BS955" t="str">
            <v>Male</v>
          </cell>
          <cell r="BT955" t="str">
            <v/>
          </cell>
          <cell r="BU955">
            <v>0</v>
          </cell>
          <cell r="BV955">
            <v>0</v>
          </cell>
          <cell r="BW955">
            <v>100000</v>
          </cell>
        </row>
        <row r="956">
          <cell r="C956" t="str">
            <v>C15608</v>
          </cell>
          <cell r="D956" t="str">
            <v>Điểu Dũng</v>
          </cell>
          <cell r="E956">
            <v>45348</v>
          </cell>
          <cell r="F956" t="str">
            <v>P2 - CT / Regular</v>
          </cell>
          <cell r="G956" t="str">
            <v>SK2</v>
          </cell>
          <cell r="H956" t="str">
            <v>Auto Machine assistant-A</v>
          </cell>
          <cell r="I956" t="str">
            <v/>
          </cell>
          <cell r="J956" t="str">
            <v/>
          </cell>
          <cell r="K956">
            <v>5538000</v>
          </cell>
          <cell r="L956">
            <v>800000</v>
          </cell>
          <cell r="M956">
            <v>0</v>
          </cell>
          <cell r="N956">
            <v>0</v>
          </cell>
          <cell r="O956">
            <v>6338000</v>
          </cell>
          <cell r="P956">
            <v>23</v>
          </cell>
          <cell r="Q956">
            <v>5606692</v>
          </cell>
          <cell r="R956">
            <v>2</v>
          </cell>
          <cell r="S956">
            <v>487538</v>
          </cell>
          <cell r="T956">
            <v>1</v>
          </cell>
          <cell r="U956">
            <v>243769</v>
          </cell>
          <cell r="V956">
            <v>243769.21739130435</v>
          </cell>
          <cell r="W956">
            <v>32.5</v>
          </cell>
          <cell r="X956">
            <v>297094</v>
          </cell>
          <cell r="Y956">
            <v>6391324</v>
          </cell>
          <cell r="Z956">
            <v>0</v>
          </cell>
          <cell r="AA956">
            <v>150000</v>
          </cell>
          <cell r="AB956">
            <v>200000</v>
          </cell>
          <cell r="AC956">
            <v>0</v>
          </cell>
          <cell r="AD956">
            <v>350000</v>
          </cell>
          <cell r="AE956">
            <v>0</v>
          </cell>
          <cell r="AF956">
            <v>0</v>
          </cell>
          <cell r="AG956">
            <v>0</v>
          </cell>
          <cell r="AH956">
            <v>273988</v>
          </cell>
          <cell r="AI956">
            <v>0</v>
          </cell>
          <cell r="AJ956">
            <v>0</v>
          </cell>
          <cell r="AK956">
            <v>5995333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0</v>
          </cell>
          <cell r="AQ956">
            <v>7015312</v>
          </cell>
          <cell r="AR956">
            <v>25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AX956">
            <v>1142668</v>
          </cell>
          <cell r="AY956">
            <v>8157980</v>
          </cell>
          <cell r="AZ956">
            <v>665490</v>
          </cell>
          <cell r="BA956">
            <v>44100</v>
          </cell>
          <cell r="BB956">
            <v>0</v>
          </cell>
          <cell r="BC956">
            <v>0</v>
          </cell>
          <cell r="BD956">
            <v>0</v>
          </cell>
          <cell r="BK956">
            <v>7448390</v>
          </cell>
          <cell r="BN956">
            <v>0</v>
          </cell>
          <cell r="BO956">
            <v>7579996.8043478262</v>
          </cell>
          <cell r="BP956">
            <v>-4085493.1956521738</v>
          </cell>
          <cell r="BQ956" t="str">
            <v>050151356254</v>
          </cell>
          <cell r="BR956" t="str">
            <v>Active</v>
          </cell>
          <cell r="BS956" t="str">
            <v>Male</v>
          </cell>
          <cell r="BT956" t="str">
            <v/>
          </cell>
          <cell r="BU956">
            <v>0</v>
          </cell>
          <cell r="BV956">
            <v>0</v>
          </cell>
          <cell r="BW956">
            <v>100000</v>
          </cell>
        </row>
        <row r="957">
          <cell r="C957" t="str">
            <v>C15665</v>
          </cell>
          <cell r="D957" t="str">
            <v>Siu Ê Sai</v>
          </cell>
          <cell r="E957">
            <v>45355</v>
          </cell>
          <cell r="F957" t="str">
            <v>P2 - CT / Regular</v>
          </cell>
          <cell r="G957" t="str">
            <v>SK2</v>
          </cell>
          <cell r="H957" t="str">
            <v>Auto Machine assistant-A</v>
          </cell>
          <cell r="I957" t="str">
            <v/>
          </cell>
          <cell r="J957" t="str">
            <v/>
          </cell>
          <cell r="K957">
            <v>5538000</v>
          </cell>
          <cell r="L957">
            <v>800000</v>
          </cell>
          <cell r="M957">
            <v>0</v>
          </cell>
          <cell r="N957">
            <v>0</v>
          </cell>
          <cell r="O957">
            <v>6338000</v>
          </cell>
          <cell r="P957">
            <v>23.4</v>
          </cell>
          <cell r="Q957">
            <v>5704200</v>
          </cell>
          <cell r="R957">
            <v>2</v>
          </cell>
          <cell r="S957">
            <v>487538</v>
          </cell>
          <cell r="T957">
            <v>0.60000000000000142</v>
          </cell>
          <cell r="U957">
            <v>146262</v>
          </cell>
          <cell r="V957">
            <v>243769.23076923078</v>
          </cell>
          <cell r="W957">
            <v>65</v>
          </cell>
          <cell r="X957">
            <v>594188</v>
          </cell>
          <cell r="Y957">
            <v>6785926</v>
          </cell>
          <cell r="Z957">
            <v>0</v>
          </cell>
          <cell r="AA957">
            <v>300000</v>
          </cell>
          <cell r="AB957">
            <v>200000</v>
          </cell>
          <cell r="AC957">
            <v>0</v>
          </cell>
          <cell r="AD957">
            <v>500000</v>
          </cell>
          <cell r="AE957">
            <v>0</v>
          </cell>
          <cell r="AF957">
            <v>0</v>
          </cell>
          <cell r="AG957">
            <v>400000</v>
          </cell>
          <cell r="AH957">
            <v>320810</v>
          </cell>
          <cell r="AI957">
            <v>0</v>
          </cell>
          <cell r="AJ957">
            <v>0</v>
          </cell>
          <cell r="AK957">
            <v>5995333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  <cell r="AP957">
            <v>0</v>
          </cell>
          <cell r="AQ957">
            <v>8006736</v>
          </cell>
          <cell r="AR957">
            <v>12</v>
          </cell>
          <cell r="AS957">
            <v>0</v>
          </cell>
          <cell r="AT957">
            <v>6</v>
          </cell>
          <cell r="AU957">
            <v>0</v>
          </cell>
          <cell r="AV957">
            <v>0</v>
          </cell>
          <cell r="AW957">
            <v>0</v>
          </cell>
          <cell r="AX957">
            <v>932417</v>
          </cell>
          <cell r="AY957">
            <v>8939153</v>
          </cell>
          <cell r="AZ957">
            <v>665490</v>
          </cell>
          <cell r="BA957">
            <v>44100</v>
          </cell>
          <cell r="BB957">
            <v>0</v>
          </cell>
          <cell r="BC957">
            <v>0</v>
          </cell>
          <cell r="BD957">
            <v>0</v>
          </cell>
          <cell r="BK957">
            <v>8229563</v>
          </cell>
          <cell r="BN957">
            <v>0</v>
          </cell>
          <cell r="BO957">
            <v>8061028.769230769</v>
          </cell>
          <cell r="BP957">
            <v>-3604461.230769231</v>
          </cell>
          <cell r="BQ957" t="str">
            <v>050081796911</v>
          </cell>
          <cell r="BR957" t="str">
            <v>Active</v>
          </cell>
          <cell r="BS957" t="str">
            <v>Male</v>
          </cell>
          <cell r="BT957" t="str">
            <v/>
          </cell>
          <cell r="BU957">
            <v>0</v>
          </cell>
          <cell r="BV957">
            <v>0</v>
          </cell>
          <cell r="BW957">
            <v>100000</v>
          </cell>
        </row>
        <row r="958">
          <cell r="C958" t="str">
            <v>C16272</v>
          </cell>
          <cell r="D958" t="str">
            <v>Phan Anh Đức</v>
          </cell>
          <cell r="E958">
            <v>45575</v>
          </cell>
          <cell r="F958" t="str">
            <v>P2 - CT / Regular</v>
          </cell>
          <cell r="G958" t="str">
            <v>SK2</v>
          </cell>
          <cell r="H958" t="str">
            <v>Auto Machine assistant-A</v>
          </cell>
          <cell r="I958" t="str">
            <v/>
          </cell>
          <cell r="J958" t="str">
            <v/>
          </cell>
          <cell r="K958">
            <v>5274000</v>
          </cell>
          <cell r="L958">
            <v>600000</v>
          </cell>
          <cell r="M958">
            <v>0</v>
          </cell>
          <cell r="N958">
            <v>0</v>
          </cell>
          <cell r="O958">
            <v>5874000</v>
          </cell>
          <cell r="P958">
            <v>21.3</v>
          </cell>
          <cell r="Q958">
            <v>4812162</v>
          </cell>
          <cell r="R958">
            <v>3</v>
          </cell>
          <cell r="S958">
            <v>677769</v>
          </cell>
          <cell r="T958">
            <v>1.6999999999999993</v>
          </cell>
          <cell r="U958">
            <v>384069</v>
          </cell>
          <cell r="V958">
            <v>225923.09859154929</v>
          </cell>
          <cell r="W958">
            <v>26</v>
          </cell>
          <cell r="X958">
            <v>220275</v>
          </cell>
          <cell r="Y958">
            <v>5710206</v>
          </cell>
          <cell r="Z958">
            <v>0</v>
          </cell>
          <cell r="AA958">
            <v>120000</v>
          </cell>
          <cell r="AB958">
            <v>200000</v>
          </cell>
          <cell r="AC958">
            <v>0</v>
          </cell>
          <cell r="AD958">
            <v>320000</v>
          </cell>
          <cell r="AE958">
            <v>0</v>
          </cell>
          <cell r="AF958">
            <v>0</v>
          </cell>
          <cell r="AG958">
            <v>0</v>
          </cell>
          <cell r="AH958">
            <v>322236</v>
          </cell>
          <cell r="AI958">
            <v>0</v>
          </cell>
          <cell r="AJ958">
            <v>0</v>
          </cell>
          <cell r="AK958">
            <v>5664833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P958">
            <v>0</v>
          </cell>
          <cell r="AQ958">
            <v>6352442</v>
          </cell>
          <cell r="AR958">
            <v>17</v>
          </cell>
          <cell r="AS958">
            <v>0</v>
          </cell>
          <cell r="AT958">
            <v>6</v>
          </cell>
          <cell r="AU958">
            <v>0</v>
          </cell>
          <cell r="AV958">
            <v>0</v>
          </cell>
          <cell r="AW958">
            <v>0</v>
          </cell>
          <cell r="AX958">
            <v>1075959</v>
          </cell>
          <cell r="AY958">
            <v>7428401</v>
          </cell>
          <cell r="AZ958">
            <v>616770</v>
          </cell>
          <cell r="BA958">
            <v>44100</v>
          </cell>
          <cell r="BB958">
            <v>0</v>
          </cell>
          <cell r="BC958">
            <v>0</v>
          </cell>
          <cell r="BD958">
            <v>0</v>
          </cell>
          <cell r="BK958">
            <v>6767531</v>
          </cell>
          <cell r="BN958">
            <v>0</v>
          </cell>
          <cell r="BO958">
            <v>6881695.9084507041</v>
          </cell>
          <cell r="BP958">
            <v>-4735074.0915492959</v>
          </cell>
          <cell r="BQ958" t="str">
            <v>050156047225</v>
          </cell>
          <cell r="BR958" t="str">
            <v>Active</v>
          </cell>
          <cell r="BS958" t="str">
            <v>Male</v>
          </cell>
          <cell r="BT958" t="str">
            <v/>
          </cell>
          <cell r="BU958">
            <v>0</v>
          </cell>
          <cell r="BV958">
            <v>0</v>
          </cell>
          <cell r="BW958">
            <v>100000</v>
          </cell>
        </row>
        <row r="959">
          <cell r="C959" t="str">
            <v>C16407</v>
          </cell>
          <cell r="D959" t="str">
            <v>Cao Minh Nhựt</v>
          </cell>
          <cell r="E959">
            <v>45698</v>
          </cell>
          <cell r="F959" t="str">
            <v>P2 - CT / Regular</v>
          </cell>
          <cell r="G959" t="str">
            <v>SK2</v>
          </cell>
          <cell r="H959" t="str">
            <v>Auto machine assistant-A</v>
          </cell>
          <cell r="I959" t="str">
            <v/>
          </cell>
          <cell r="J959" t="str">
            <v/>
          </cell>
          <cell r="K959">
            <v>5023000</v>
          </cell>
          <cell r="L959">
            <v>600000</v>
          </cell>
          <cell r="M959">
            <v>0</v>
          </cell>
          <cell r="N959">
            <v>0</v>
          </cell>
          <cell r="O959">
            <v>5623000</v>
          </cell>
          <cell r="P959">
            <v>23</v>
          </cell>
          <cell r="Q959">
            <v>4974192</v>
          </cell>
          <cell r="R959">
            <v>3</v>
          </cell>
          <cell r="S959">
            <v>648808</v>
          </cell>
          <cell r="T959">
            <v>0</v>
          </cell>
          <cell r="U959">
            <v>0</v>
          </cell>
          <cell r="V959">
            <v>216269.21739130435</v>
          </cell>
          <cell r="W959">
            <v>0</v>
          </cell>
          <cell r="X959">
            <v>0</v>
          </cell>
          <cell r="Y959">
            <v>5623000</v>
          </cell>
          <cell r="Z959">
            <v>0</v>
          </cell>
          <cell r="AA959">
            <v>0</v>
          </cell>
          <cell r="AB959">
            <v>200000</v>
          </cell>
          <cell r="AC959">
            <v>0</v>
          </cell>
          <cell r="AD959">
            <v>200000</v>
          </cell>
          <cell r="AE959">
            <v>500000</v>
          </cell>
          <cell r="AF959">
            <v>0</v>
          </cell>
          <cell r="AG959">
            <v>400000</v>
          </cell>
          <cell r="AH959">
            <v>397977</v>
          </cell>
          <cell r="AI959">
            <v>0</v>
          </cell>
          <cell r="AJ959">
            <v>0</v>
          </cell>
          <cell r="AK959">
            <v>5313333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0</v>
          </cell>
          <cell r="AQ959">
            <v>7120977</v>
          </cell>
          <cell r="AR959">
            <v>36</v>
          </cell>
          <cell r="AS959">
            <v>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1459817</v>
          </cell>
          <cell r="AY959">
            <v>8580794</v>
          </cell>
          <cell r="AZ959">
            <v>590415</v>
          </cell>
          <cell r="BA959">
            <v>44100</v>
          </cell>
          <cell r="BB959">
            <v>0</v>
          </cell>
          <cell r="BC959">
            <v>0</v>
          </cell>
          <cell r="BD959">
            <v>0</v>
          </cell>
          <cell r="BK959">
            <v>7946279</v>
          </cell>
          <cell r="BN959">
            <v>0</v>
          </cell>
          <cell r="BO959">
            <v>8194188.4782608692</v>
          </cell>
          <cell r="BP959">
            <v>-3396226.5217391308</v>
          </cell>
          <cell r="BQ959" t="str">
            <v>050136196542</v>
          </cell>
          <cell r="BR959" t="str">
            <v>Active</v>
          </cell>
          <cell r="BS959" t="str">
            <v>Male</v>
          </cell>
          <cell r="BT959" t="str">
            <v/>
          </cell>
          <cell r="BU959">
            <v>0</v>
          </cell>
          <cell r="BV959">
            <v>0</v>
          </cell>
          <cell r="BW959">
            <v>100000</v>
          </cell>
        </row>
        <row r="960">
          <cell r="C960" t="str">
            <v>C16415</v>
          </cell>
          <cell r="D960" t="str">
            <v>Nguyễn Duy Bảo</v>
          </cell>
          <cell r="E960">
            <v>45700</v>
          </cell>
          <cell r="F960" t="str">
            <v>P2 - CT / Regular</v>
          </cell>
          <cell r="G960" t="str">
            <v>SK2</v>
          </cell>
          <cell r="H960" t="str">
            <v>Auto Machine sub-operator-A</v>
          </cell>
          <cell r="I960" t="str">
            <v/>
          </cell>
          <cell r="J960" t="str">
            <v/>
          </cell>
          <cell r="K960">
            <v>5023000</v>
          </cell>
          <cell r="L960">
            <v>800000</v>
          </cell>
          <cell r="M960">
            <v>0</v>
          </cell>
          <cell r="N960">
            <v>0</v>
          </cell>
          <cell r="O960">
            <v>5823000</v>
          </cell>
          <cell r="P960">
            <v>23</v>
          </cell>
          <cell r="Q960">
            <v>5151115</v>
          </cell>
          <cell r="R960">
            <v>3</v>
          </cell>
          <cell r="S960">
            <v>671885</v>
          </cell>
          <cell r="T960">
            <v>0</v>
          </cell>
          <cell r="U960">
            <v>0</v>
          </cell>
          <cell r="V960">
            <v>223961.52173913043</v>
          </cell>
          <cell r="W960">
            <v>26</v>
          </cell>
          <cell r="X960">
            <v>218362</v>
          </cell>
          <cell r="Y960">
            <v>6041362</v>
          </cell>
          <cell r="Z960">
            <v>0</v>
          </cell>
          <cell r="AA960">
            <v>120000</v>
          </cell>
          <cell r="AB960">
            <v>200000</v>
          </cell>
          <cell r="AC960">
            <v>0</v>
          </cell>
          <cell r="AD960">
            <v>320000</v>
          </cell>
          <cell r="AE960">
            <v>500000</v>
          </cell>
          <cell r="AF960">
            <v>0</v>
          </cell>
          <cell r="AG960">
            <v>400000</v>
          </cell>
          <cell r="AH960">
            <v>367178</v>
          </cell>
          <cell r="AI960">
            <v>0</v>
          </cell>
          <cell r="AJ960">
            <v>0</v>
          </cell>
          <cell r="AK960">
            <v>5180000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7628540</v>
          </cell>
          <cell r="AR960">
            <v>21</v>
          </cell>
          <cell r="AS960">
            <v>0</v>
          </cell>
          <cell r="AT960">
            <v>6</v>
          </cell>
          <cell r="AU960">
            <v>0</v>
          </cell>
          <cell r="AV960">
            <v>0</v>
          </cell>
          <cell r="AW960">
            <v>0</v>
          </cell>
          <cell r="AX960">
            <v>1234588</v>
          </cell>
          <cell r="AY960">
            <v>8863128</v>
          </cell>
          <cell r="AZ960">
            <v>611415</v>
          </cell>
          <cell r="BA960">
            <v>44100</v>
          </cell>
          <cell r="BB960">
            <v>0</v>
          </cell>
          <cell r="BC960">
            <v>0</v>
          </cell>
          <cell r="BD960">
            <v>0</v>
          </cell>
          <cell r="BK960">
            <v>8207613</v>
          </cell>
          <cell r="BN960">
            <v>0</v>
          </cell>
          <cell r="BO960">
            <v>8266048.1358695654</v>
          </cell>
          <cell r="BP960">
            <v>-3345366.8641304346</v>
          </cell>
          <cell r="BQ960" t="str">
            <v>050135409992</v>
          </cell>
          <cell r="BR960" t="str">
            <v>Active</v>
          </cell>
          <cell r="BS960" t="str">
            <v>Male</v>
          </cell>
          <cell r="BT960" t="str">
            <v/>
          </cell>
          <cell r="BU960">
            <v>0</v>
          </cell>
          <cell r="BV960">
            <v>0</v>
          </cell>
          <cell r="BW960">
            <v>100000</v>
          </cell>
        </row>
        <row r="961">
          <cell r="C961" t="str">
            <v>C16439</v>
          </cell>
          <cell r="D961" t="str">
            <v>Nguyễn Công Danh</v>
          </cell>
          <cell r="E961">
            <v>45702</v>
          </cell>
          <cell r="F961" t="str">
            <v>P2 - CT / Regular</v>
          </cell>
          <cell r="G961" t="str">
            <v>SK2</v>
          </cell>
          <cell r="H961" t="str">
            <v>Auto Machine assistant-A</v>
          </cell>
          <cell r="I961" t="str">
            <v/>
          </cell>
          <cell r="J961" t="str">
            <v/>
          </cell>
          <cell r="K961">
            <v>5023000</v>
          </cell>
          <cell r="L961">
            <v>600000</v>
          </cell>
          <cell r="M961">
            <v>0</v>
          </cell>
          <cell r="N961">
            <v>0</v>
          </cell>
          <cell r="O961">
            <v>5623000</v>
          </cell>
          <cell r="P961">
            <v>23</v>
          </cell>
          <cell r="Q961">
            <v>4974192</v>
          </cell>
          <cell r="R961">
            <v>3</v>
          </cell>
          <cell r="S961">
            <v>648808</v>
          </cell>
          <cell r="T961">
            <v>0</v>
          </cell>
          <cell r="U961">
            <v>0</v>
          </cell>
          <cell r="V961">
            <v>216269.21739130435</v>
          </cell>
          <cell r="W961">
            <v>0</v>
          </cell>
          <cell r="X961">
            <v>0</v>
          </cell>
          <cell r="Y961">
            <v>5623000</v>
          </cell>
          <cell r="Z961">
            <v>0</v>
          </cell>
          <cell r="AA961">
            <v>0</v>
          </cell>
          <cell r="AB961">
            <v>200000</v>
          </cell>
          <cell r="AC961">
            <v>0</v>
          </cell>
          <cell r="AD961">
            <v>200000</v>
          </cell>
          <cell r="AE961">
            <v>500000</v>
          </cell>
          <cell r="AF961">
            <v>0</v>
          </cell>
          <cell r="AG961">
            <v>400000</v>
          </cell>
          <cell r="AH961">
            <v>389338</v>
          </cell>
          <cell r="AI961">
            <v>0</v>
          </cell>
          <cell r="AJ961">
            <v>0</v>
          </cell>
          <cell r="AK961">
            <v>5113333</v>
          </cell>
          <cell r="AL961">
            <v>0</v>
          </cell>
          <cell r="AM961">
            <v>0</v>
          </cell>
          <cell r="AN961">
            <v>0</v>
          </cell>
          <cell r="AO961">
            <v>0</v>
          </cell>
          <cell r="AP961">
            <v>0</v>
          </cell>
          <cell r="AQ961">
            <v>7112338</v>
          </cell>
          <cell r="AR961">
            <v>36</v>
          </cell>
          <cell r="AS961">
            <v>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AX961">
            <v>1459817</v>
          </cell>
          <cell r="AY961">
            <v>8572155</v>
          </cell>
          <cell r="AZ961">
            <v>590415</v>
          </cell>
          <cell r="BA961">
            <v>0</v>
          </cell>
          <cell r="BB961">
            <v>0</v>
          </cell>
          <cell r="BC961">
            <v>0</v>
          </cell>
          <cell r="BD961">
            <v>0</v>
          </cell>
          <cell r="BK961">
            <v>7981740</v>
          </cell>
          <cell r="BN961">
            <v>0</v>
          </cell>
          <cell r="BO961">
            <v>8185549.4782608692</v>
          </cell>
          <cell r="BP961">
            <v>-3404865.5217391308</v>
          </cell>
          <cell r="BQ961" t="str">
            <v>050096742379</v>
          </cell>
          <cell r="BR961" t="str">
            <v>Active</v>
          </cell>
          <cell r="BS961" t="str">
            <v>Male</v>
          </cell>
          <cell r="BT961" t="str">
            <v/>
          </cell>
          <cell r="BU961">
            <v>0</v>
          </cell>
          <cell r="BV961">
            <v>0</v>
          </cell>
          <cell r="BW961">
            <v>100000</v>
          </cell>
        </row>
        <row r="962">
          <cell r="C962" t="str">
            <v>C16443</v>
          </cell>
          <cell r="D962" t="str">
            <v>Nguyễn Thanh Minh Nghĩa</v>
          </cell>
          <cell r="E962">
            <v>45708</v>
          </cell>
          <cell r="F962" t="str">
            <v>P2 - CT / Regular</v>
          </cell>
          <cell r="G962" t="str">
            <v>SK2</v>
          </cell>
          <cell r="H962" t="str">
            <v>Auto Machine assistant-A</v>
          </cell>
          <cell r="I962" t="str">
            <v/>
          </cell>
          <cell r="J962" t="str">
            <v/>
          </cell>
          <cell r="K962">
            <v>5023000</v>
          </cell>
          <cell r="L962">
            <v>600000</v>
          </cell>
          <cell r="M962">
            <v>0</v>
          </cell>
          <cell r="N962">
            <v>0</v>
          </cell>
          <cell r="O962">
            <v>5623000</v>
          </cell>
          <cell r="P962">
            <v>23</v>
          </cell>
          <cell r="Q962">
            <v>4974192</v>
          </cell>
          <cell r="R962">
            <v>3</v>
          </cell>
          <cell r="S962">
            <v>648808</v>
          </cell>
          <cell r="T962">
            <v>0</v>
          </cell>
          <cell r="U962">
            <v>0</v>
          </cell>
          <cell r="V962">
            <v>216269.21739130435</v>
          </cell>
          <cell r="W962">
            <v>58.5</v>
          </cell>
          <cell r="X962">
            <v>474441</v>
          </cell>
          <cell r="Y962">
            <v>6097441</v>
          </cell>
          <cell r="Z962">
            <v>0</v>
          </cell>
          <cell r="AA962">
            <v>270000</v>
          </cell>
          <cell r="AB962">
            <v>200000</v>
          </cell>
          <cell r="AC962">
            <v>0</v>
          </cell>
          <cell r="AD962">
            <v>470000</v>
          </cell>
          <cell r="AE962">
            <v>500000</v>
          </cell>
          <cell r="AF962">
            <v>0</v>
          </cell>
          <cell r="AG962">
            <v>400000</v>
          </cell>
          <cell r="AH962">
            <v>285144</v>
          </cell>
          <cell r="AI962">
            <v>0</v>
          </cell>
          <cell r="AJ962">
            <v>0</v>
          </cell>
          <cell r="AK962">
            <v>5003667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P962">
            <v>0</v>
          </cell>
          <cell r="AQ962">
            <v>7752585</v>
          </cell>
          <cell r="AR962">
            <v>16</v>
          </cell>
          <cell r="AS962">
            <v>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AX962">
            <v>648808</v>
          </cell>
          <cell r="AY962">
            <v>8401393</v>
          </cell>
          <cell r="AZ962">
            <v>590415</v>
          </cell>
          <cell r="BA962">
            <v>44100</v>
          </cell>
          <cell r="BB962">
            <v>0</v>
          </cell>
          <cell r="BC962">
            <v>0</v>
          </cell>
          <cell r="BD962">
            <v>0</v>
          </cell>
          <cell r="BK962">
            <v>7766878</v>
          </cell>
          <cell r="BN962">
            <v>0</v>
          </cell>
          <cell r="BO962">
            <v>7810682.4347826084</v>
          </cell>
          <cell r="BP962">
            <v>-3779732.5652173916</v>
          </cell>
          <cell r="BQ962" t="str">
            <v>050158693647</v>
          </cell>
          <cell r="BR962" t="str">
            <v>Active</v>
          </cell>
          <cell r="BS962" t="str">
            <v>Male</v>
          </cell>
          <cell r="BT962" t="str">
            <v/>
          </cell>
          <cell r="BU962">
            <v>0</v>
          </cell>
          <cell r="BV962">
            <v>0</v>
          </cell>
          <cell r="BW962">
            <v>100000</v>
          </cell>
        </row>
        <row r="963">
          <cell r="C963" t="str">
            <v>C8922</v>
          </cell>
          <cell r="D963" t="str">
            <v>Hoàng Thành Đô</v>
          </cell>
          <cell r="E963">
            <v>42583</v>
          </cell>
          <cell r="F963" t="str">
            <v>P2 - CT / Regular</v>
          </cell>
          <cell r="G963" t="str">
            <v>SK2</v>
          </cell>
          <cell r="H963" t="str">
            <v>Auto Machine operator-A</v>
          </cell>
          <cell r="I963" t="str">
            <v/>
          </cell>
          <cell r="J963" t="str">
            <v/>
          </cell>
          <cell r="K963">
            <v>5931000</v>
          </cell>
          <cell r="L963">
            <v>2500000</v>
          </cell>
          <cell r="M963">
            <v>0</v>
          </cell>
          <cell r="N963">
            <v>0</v>
          </cell>
          <cell r="O963">
            <v>8431000</v>
          </cell>
          <cell r="P963">
            <v>24</v>
          </cell>
          <cell r="Q963">
            <v>7782462</v>
          </cell>
          <cell r="R963">
            <v>2</v>
          </cell>
          <cell r="S963">
            <v>648538</v>
          </cell>
          <cell r="T963">
            <v>0</v>
          </cell>
          <cell r="U963">
            <v>0</v>
          </cell>
          <cell r="V963">
            <v>324269.25</v>
          </cell>
          <cell r="W963">
            <v>0</v>
          </cell>
          <cell r="X963">
            <v>0</v>
          </cell>
          <cell r="Y963">
            <v>8431000</v>
          </cell>
          <cell r="Z963">
            <v>0</v>
          </cell>
          <cell r="AA963">
            <v>0</v>
          </cell>
          <cell r="AB963">
            <v>200000</v>
          </cell>
          <cell r="AC963">
            <v>0</v>
          </cell>
          <cell r="AD963">
            <v>200000</v>
          </cell>
          <cell r="AE963">
            <v>500000</v>
          </cell>
          <cell r="AF963">
            <v>0</v>
          </cell>
          <cell r="AG963">
            <v>400000</v>
          </cell>
          <cell r="AH963">
            <v>360296</v>
          </cell>
          <cell r="AI963">
            <v>0</v>
          </cell>
          <cell r="AJ963">
            <v>0</v>
          </cell>
          <cell r="AK963">
            <v>8431000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9891296</v>
          </cell>
          <cell r="AR963">
            <v>36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2188817</v>
          </cell>
          <cell r="AY963">
            <v>12080113</v>
          </cell>
          <cell r="AZ963">
            <v>885255</v>
          </cell>
          <cell r="BA963">
            <v>44100</v>
          </cell>
          <cell r="BB963">
            <v>0</v>
          </cell>
          <cell r="BC963">
            <v>0</v>
          </cell>
          <cell r="BD963">
            <v>0</v>
          </cell>
          <cell r="BK963">
            <v>11150758</v>
          </cell>
          <cell r="BN963">
            <v>0</v>
          </cell>
          <cell r="BO963">
            <v>11450507.625</v>
          </cell>
          <cell r="BP963">
            <v>-434747.375</v>
          </cell>
          <cell r="BQ963" t="str">
            <v>050067092780</v>
          </cell>
          <cell r="BR963" t="str">
            <v>Active</v>
          </cell>
          <cell r="BS963" t="str">
            <v>Male</v>
          </cell>
          <cell r="BT963" t="str">
            <v/>
          </cell>
          <cell r="BU963">
            <v>0</v>
          </cell>
          <cell r="BV963">
            <v>0</v>
          </cell>
          <cell r="BW963">
            <v>100000</v>
          </cell>
        </row>
        <row r="964">
          <cell r="C964" t="str">
            <v>C11481</v>
          </cell>
          <cell r="D964" t="str">
            <v>Nguyễn Văn Linh</v>
          </cell>
          <cell r="E964">
            <v>43735</v>
          </cell>
          <cell r="F964" t="str">
            <v>P2 - Cutting</v>
          </cell>
          <cell r="G964" t="str">
            <v>SK2</v>
          </cell>
          <cell r="H964" t="str">
            <v>Semi Machine sub-operator</v>
          </cell>
          <cell r="I964" t="str">
            <v/>
          </cell>
          <cell r="J964" t="str">
            <v/>
          </cell>
          <cell r="K964">
            <v>5931000</v>
          </cell>
          <cell r="L964">
            <v>400000</v>
          </cell>
          <cell r="M964">
            <v>298000</v>
          </cell>
          <cell r="N964">
            <v>600000</v>
          </cell>
          <cell r="O964">
            <v>7229000</v>
          </cell>
          <cell r="P964">
            <v>24</v>
          </cell>
          <cell r="Q964">
            <v>6672923</v>
          </cell>
          <cell r="R964">
            <v>2</v>
          </cell>
          <cell r="S964">
            <v>556077</v>
          </cell>
          <cell r="T964">
            <v>0</v>
          </cell>
          <cell r="U964">
            <v>0</v>
          </cell>
          <cell r="V964">
            <v>278038.45833333331</v>
          </cell>
          <cell r="W964">
            <v>0</v>
          </cell>
          <cell r="X964">
            <v>0</v>
          </cell>
          <cell r="Y964">
            <v>7229000</v>
          </cell>
          <cell r="Z964">
            <v>0</v>
          </cell>
          <cell r="AA964">
            <v>0</v>
          </cell>
          <cell r="AB964">
            <v>200000</v>
          </cell>
          <cell r="AC964">
            <v>0</v>
          </cell>
          <cell r="AD964">
            <v>200000</v>
          </cell>
          <cell r="AE964">
            <v>500000</v>
          </cell>
          <cell r="AF964">
            <v>0</v>
          </cell>
          <cell r="AG964">
            <v>400000</v>
          </cell>
          <cell r="AH964">
            <v>386723</v>
          </cell>
          <cell r="AI964">
            <v>0</v>
          </cell>
          <cell r="AJ964">
            <v>0</v>
          </cell>
          <cell r="AK964">
            <v>7229000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8715723</v>
          </cell>
          <cell r="AR964">
            <v>24</v>
          </cell>
          <cell r="AS964">
            <v>0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1251173</v>
          </cell>
          <cell r="AY964">
            <v>9966896</v>
          </cell>
          <cell r="AZ964">
            <v>759045</v>
          </cell>
          <cell r="BA964">
            <v>44100</v>
          </cell>
          <cell r="BB964">
            <v>0</v>
          </cell>
          <cell r="BC964">
            <v>0</v>
          </cell>
          <cell r="BD964">
            <v>0</v>
          </cell>
          <cell r="BK964">
            <v>9163751</v>
          </cell>
          <cell r="BN964">
            <v>0</v>
          </cell>
          <cell r="BO964">
            <v>9649838.375</v>
          </cell>
          <cell r="BP964">
            <v>-2109206.625</v>
          </cell>
          <cell r="BQ964" t="str">
            <v>050061079804</v>
          </cell>
          <cell r="BR964" t="str">
            <v>Active</v>
          </cell>
          <cell r="BS964" t="str">
            <v>Male</v>
          </cell>
          <cell r="BT964" t="str">
            <v/>
          </cell>
          <cell r="BU964">
            <v>0</v>
          </cell>
          <cell r="BV964">
            <v>0</v>
          </cell>
          <cell r="BW964">
            <v>100000</v>
          </cell>
        </row>
        <row r="965">
          <cell r="C965" t="str">
            <v>C11649</v>
          </cell>
          <cell r="D965" t="str">
            <v>Trần Xuân Hùng</v>
          </cell>
          <cell r="E965">
            <v>43777</v>
          </cell>
          <cell r="F965" t="str">
            <v>P2 - Cutting</v>
          </cell>
          <cell r="G965" t="str">
            <v>SK2</v>
          </cell>
          <cell r="H965" t="str">
            <v>Semi Machine leader</v>
          </cell>
          <cell r="I965" t="str">
            <v/>
          </cell>
          <cell r="J965" t="str">
            <v/>
          </cell>
          <cell r="K965">
            <v>5931000</v>
          </cell>
          <cell r="L965">
            <v>1400000</v>
          </cell>
          <cell r="M965">
            <v>298000</v>
          </cell>
          <cell r="N965">
            <v>200000</v>
          </cell>
          <cell r="O965">
            <v>7829000</v>
          </cell>
          <cell r="P965">
            <v>21.9</v>
          </cell>
          <cell r="Q965">
            <v>6594427</v>
          </cell>
          <cell r="R965">
            <v>4</v>
          </cell>
          <cell r="S965">
            <v>1204462</v>
          </cell>
          <cell r="T965">
            <v>0.10000000000000142</v>
          </cell>
          <cell r="U965">
            <v>30112</v>
          </cell>
          <cell r="V965">
            <v>301115.38812785392</v>
          </cell>
          <cell r="W965">
            <v>0</v>
          </cell>
          <cell r="X965">
            <v>0</v>
          </cell>
          <cell r="Y965">
            <v>7798889</v>
          </cell>
          <cell r="Z965">
            <v>0</v>
          </cell>
          <cell r="AA965">
            <v>0</v>
          </cell>
          <cell r="AB965">
            <v>200000</v>
          </cell>
          <cell r="AC965">
            <v>0</v>
          </cell>
          <cell r="AD965">
            <v>200000</v>
          </cell>
          <cell r="AE965">
            <v>500000</v>
          </cell>
          <cell r="AF965">
            <v>0</v>
          </cell>
          <cell r="AG965">
            <v>400000</v>
          </cell>
          <cell r="AH965">
            <v>352884</v>
          </cell>
          <cell r="AI965">
            <v>0</v>
          </cell>
          <cell r="AJ965">
            <v>0</v>
          </cell>
          <cell r="AK965">
            <v>7429000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9251773</v>
          </cell>
          <cell r="AR965">
            <v>16</v>
          </cell>
          <cell r="AS965">
            <v>0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903346</v>
          </cell>
          <cell r="AY965">
            <v>10155119</v>
          </cell>
          <cell r="AZ965">
            <v>822045</v>
          </cell>
          <cell r="BA965">
            <v>44100</v>
          </cell>
          <cell r="BB965">
            <v>0</v>
          </cell>
          <cell r="BC965">
            <v>0</v>
          </cell>
          <cell r="BD965">
            <v>0</v>
          </cell>
          <cell r="BK965">
            <v>9288974</v>
          </cell>
          <cell r="BN965">
            <v>0</v>
          </cell>
          <cell r="BO965">
            <v>9954003.7762557082</v>
          </cell>
          <cell r="BP965">
            <v>-1868041.2237442918</v>
          </cell>
          <cell r="BQ965" t="str">
            <v>050078137174</v>
          </cell>
          <cell r="BR965" t="str">
            <v>Active</v>
          </cell>
          <cell r="BS965" t="str">
            <v>Male</v>
          </cell>
          <cell r="BT965" t="str">
            <v/>
          </cell>
          <cell r="BU965">
            <v>0</v>
          </cell>
          <cell r="BV965">
            <v>0</v>
          </cell>
          <cell r="BW965">
            <v>100000</v>
          </cell>
        </row>
        <row r="966">
          <cell r="C966" t="str">
            <v>C12340</v>
          </cell>
          <cell r="D966" t="str">
            <v>Nguyễn Nhật Duy</v>
          </cell>
          <cell r="E966">
            <v>43910</v>
          </cell>
          <cell r="F966" t="str">
            <v>P2 - Cutting</v>
          </cell>
          <cell r="G966" t="str">
            <v>SK2</v>
          </cell>
          <cell r="H966" t="str">
            <v>Semi machine operator</v>
          </cell>
          <cell r="I966" t="str">
            <v/>
          </cell>
          <cell r="J966" t="str">
            <v/>
          </cell>
          <cell r="K966">
            <v>5931000</v>
          </cell>
          <cell r="L966">
            <v>900000</v>
          </cell>
          <cell r="M966">
            <v>298000</v>
          </cell>
          <cell r="N966">
            <v>0</v>
          </cell>
          <cell r="O966">
            <v>7129000</v>
          </cell>
          <cell r="P966">
            <v>23.9</v>
          </cell>
          <cell r="Q966">
            <v>6553196</v>
          </cell>
          <cell r="R966">
            <v>2</v>
          </cell>
          <cell r="S966">
            <v>548385</v>
          </cell>
          <cell r="T966">
            <v>0.10000000000000142</v>
          </cell>
          <cell r="U966">
            <v>27419</v>
          </cell>
          <cell r="V966">
            <v>274192.30125523015</v>
          </cell>
          <cell r="W966">
            <v>0</v>
          </cell>
          <cell r="X966">
            <v>0</v>
          </cell>
          <cell r="Y966">
            <v>7101581</v>
          </cell>
          <cell r="Z966">
            <v>0</v>
          </cell>
          <cell r="AA966">
            <v>0</v>
          </cell>
          <cell r="AB966">
            <v>200000</v>
          </cell>
          <cell r="AC966">
            <v>0</v>
          </cell>
          <cell r="AD966">
            <v>200000</v>
          </cell>
          <cell r="AE966">
            <v>500000</v>
          </cell>
          <cell r="AF966">
            <v>0</v>
          </cell>
          <cell r="AG966">
            <v>400000</v>
          </cell>
          <cell r="AH966">
            <v>385111</v>
          </cell>
          <cell r="AI966">
            <v>0</v>
          </cell>
          <cell r="AJ966">
            <v>0</v>
          </cell>
          <cell r="AK966">
            <v>7129000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8586692</v>
          </cell>
          <cell r="AR966">
            <v>28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1439510</v>
          </cell>
          <cell r="AY966">
            <v>10026202</v>
          </cell>
          <cell r="AZ966">
            <v>748545</v>
          </cell>
          <cell r="BA966">
            <v>44100</v>
          </cell>
          <cell r="BB966">
            <v>0</v>
          </cell>
          <cell r="BC966">
            <v>0</v>
          </cell>
          <cell r="BD966">
            <v>0</v>
          </cell>
          <cell r="BK966">
            <v>9233557</v>
          </cell>
          <cell r="BN966">
            <v>0</v>
          </cell>
          <cell r="BO966">
            <v>9646365.0543933064</v>
          </cell>
          <cell r="BP966">
            <v>-2102179.9456066936</v>
          </cell>
          <cell r="BQ966" t="str">
            <v>050095670935</v>
          </cell>
          <cell r="BR966" t="str">
            <v>Active</v>
          </cell>
          <cell r="BS966" t="str">
            <v>Male</v>
          </cell>
          <cell r="BT966" t="str">
            <v/>
          </cell>
          <cell r="BU966">
            <v>0</v>
          </cell>
          <cell r="BV966">
            <v>0</v>
          </cell>
          <cell r="BW966">
            <v>100000</v>
          </cell>
        </row>
        <row r="967">
          <cell r="C967" t="str">
            <v>C13303</v>
          </cell>
          <cell r="D967" t="str">
            <v>Vũ Văn Tú</v>
          </cell>
          <cell r="E967">
            <v>44254</v>
          </cell>
          <cell r="F967" t="str">
            <v>P2 - Cutting</v>
          </cell>
          <cell r="G967" t="str">
            <v>SK2</v>
          </cell>
          <cell r="H967" t="str">
            <v>Semi Machine operator</v>
          </cell>
          <cell r="I967" t="str">
            <v/>
          </cell>
          <cell r="J967" t="str">
            <v/>
          </cell>
          <cell r="K967">
            <v>5931000</v>
          </cell>
          <cell r="L967">
            <v>900000</v>
          </cell>
          <cell r="M967">
            <v>298000</v>
          </cell>
          <cell r="N967">
            <v>0</v>
          </cell>
          <cell r="O967">
            <v>7129000</v>
          </cell>
          <cell r="P967">
            <v>23</v>
          </cell>
          <cell r="Q967">
            <v>6306423</v>
          </cell>
          <cell r="R967">
            <v>3</v>
          </cell>
          <cell r="S967">
            <v>822577</v>
          </cell>
          <cell r="T967">
            <v>0</v>
          </cell>
          <cell r="U967">
            <v>0</v>
          </cell>
          <cell r="V967">
            <v>274192.30434782611</v>
          </cell>
          <cell r="W967">
            <v>0</v>
          </cell>
          <cell r="X967">
            <v>0</v>
          </cell>
          <cell r="Y967">
            <v>7129000</v>
          </cell>
          <cell r="Z967">
            <v>0</v>
          </cell>
          <cell r="AA967">
            <v>0</v>
          </cell>
          <cell r="AB967">
            <v>200000</v>
          </cell>
          <cell r="AC967">
            <v>0</v>
          </cell>
          <cell r="AD967">
            <v>200000</v>
          </cell>
          <cell r="AE967">
            <v>500000</v>
          </cell>
          <cell r="AF967">
            <v>0</v>
          </cell>
          <cell r="AG967">
            <v>300000</v>
          </cell>
          <cell r="AH967">
            <v>370609</v>
          </cell>
          <cell r="AI967">
            <v>0</v>
          </cell>
          <cell r="AJ967">
            <v>0</v>
          </cell>
          <cell r="AK967">
            <v>7062333</v>
          </cell>
          <cell r="AL967">
            <v>100000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  <cell r="AQ967">
            <v>8599609</v>
          </cell>
          <cell r="AR967">
            <v>32</v>
          </cell>
          <cell r="AS967">
            <v>0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1645154</v>
          </cell>
          <cell r="AY967">
            <v>10244763</v>
          </cell>
          <cell r="AZ967">
            <v>748545</v>
          </cell>
          <cell r="BA967">
            <v>44100</v>
          </cell>
          <cell r="BB967">
            <v>0</v>
          </cell>
          <cell r="BC967">
            <v>0</v>
          </cell>
          <cell r="BD967">
            <v>0</v>
          </cell>
          <cell r="BK967">
            <v>9452118</v>
          </cell>
          <cell r="BN967">
            <v>0</v>
          </cell>
          <cell r="BO967">
            <v>9796378.2173913047</v>
          </cell>
          <cell r="BP967">
            <v>-1952166.7826086953</v>
          </cell>
          <cell r="BQ967" t="str">
            <v>050089016824</v>
          </cell>
          <cell r="BR967" t="str">
            <v>Active</v>
          </cell>
          <cell r="BS967" t="str">
            <v>Male</v>
          </cell>
          <cell r="BT967" t="str">
            <v/>
          </cell>
          <cell r="BU967">
            <v>0</v>
          </cell>
          <cell r="BV967">
            <v>0</v>
          </cell>
          <cell r="BW967">
            <v>100000</v>
          </cell>
        </row>
        <row r="968">
          <cell r="C968" t="str">
            <v>C15585</v>
          </cell>
          <cell r="D968" t="str">
            <v>Điểu Nhật</v>
          </cell>
          <cell r="E968">
            <v>45345</v>
          </cell>
          <cell r="F968" t="str">
            <v>P2 - Cutting</v>
          </cell>
          <cell r="G968" t="str">
            <v>SK2</v>
          </cell>
          <cell r="H968" t="str">
            <v>Semi Machine operator</v>
          </cell>
          <cell r="I968" t="str">
            <v/>
          </cell>
          <cell r="J968" t="str">
            <v/>
          </cell>
          <cell r="K968">
            <v>5538000</v>
          </cell>
          <cell r="L968">
            <v>600000</v>
          </cell>
          <cell r="M968">
            <v>278000</v>
          </cell>
          <cell r="N968">
            <v>0</v>
          </cell>
          <cell r="O968">
            <v>6416000</v>
          </cell>
          <cell r="P968">
            <v>23.9</v>
          </cell>
          <cell r="Q968">
            <v>5897785</v>
          </cell>
          <cell r="R968">
            <v>2</v>
          </cell>
          <cell r="S968">
            <v>493538</v>
          </cell>
          <cell r="T968">
            <v>0.10000000000000142</v>
          </cell>
          <cell r="U968">
            <v>24677</v>
          </cell>
          <cell r="V968">
            <v>246769.24686192471</v>
          </cell>
          <cell r="W968">
            <v>0</v>
          </cell>
          <cell r="X968">
            <v>0</v>
          </cell>
          <cell r="Y968">
            <v>6391323</v>
          </cell>
          <cell r="Z968">
            <v>0</v>
          </cell>
          <cell r="AA968">
            <v>0</v>
          </cell>
          <cell r="AB968">
            <v>200000</v>
          </cell>
          <cell r="AC968">
            <v>0</v>
          </cell>
          <cell r="AD968">
            <v>200000</v>
          </cell>
          <cell r="AE968">
            <v>500000</v>
          </cell>
          <cell r="AF968">
            <v>0</v>
          </cell>
          <cell r="AG968">
            <v>400000</v>
          </cell>
          <cell r="AH968">
            <v>385111</v>
          </cell>
          <cell r="AI968">
            <v>0</v>
          </cell>
          <cell r="AJ968">
            <v>0</v>
          </cell>
          <cell r="AK968">
            <v>6064667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7876434</v>
          </cell>
          <cell r="AR968">
            <v>28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1295539</v>
          </cell>
          <cell r="AY968">
            <v>9171973</v>
          </cell>
          <cell r="AZ968">
            <v>673680</v>
          </cell>
          <cell r="BA968">
            <v>44100</v>
          </cell>
          <cell r="BB968">
            <v>0</v>
          </cell>
          <cell r="BC968">
            <v>0</v>
          </cell>
          <cell r="BD968">
            <v>0</v>
          </cell>
          <cell r="BK968">
            <v>8454193</v>
          </cell>
          <cell r="BN968">
            <v>0</v>
          </cell>
          <cell r="BO968">
            <v>8840126.3640167359</v>
          </cell>
          <cell r="BP968">
            <v>-2833553.6359832641</v>
          </cell>
          <cell r="BQ968" t="str">
            <v>050111253916</v>
          </cell>
          <cell r="BR968" t="str">
            <v>Active</v>
          </cell>
          <cell r="BS968" t="str">
            <v>Male</v>
          </cell>
          <cell r="BT968" t="str">
            <v/>
          </cell>
          <cell r="BU968">
            <v>0</v>
          </cell>
          <cell r="BV968">
            <v>0</v>
          </cell>
          <cell r="BW968">
            <v>100000</v>
          </cell>
        </row>
        <row r="969">
          <cell r="C969" t="str">
            <v>C15791</v>
          </cell>
          <cell r="D969" t="str">
            <v>Trịnh Văn Thắng</v>
          </cell>
          <cell r="E969">
            <v>45378</v>
          </cell>
          <cell r="F969" t="str">
            <v>P2 - Cutting</v>
          </cell>
          <cell r="G969" t="str">
            <v>SK2</v>
          </cell>
          <cell r="H969" t="str">
            <v>Semi machine operator</v>
          </cell>
          <cell r="I969" t="str">
            <v/>
          </cell>
          <cell r="J969" t="str">
            <v/>
          </cell>
          <cell r="K969">
            <v>5538000</v>
          </cell>
          <cell r="L969">
            <v>400000</v>
          </cell>
          <cell r="M969">
            <v>278000</v>
          </cell>
          <cell r="N969">
            <v>0</v>
          </cell>
          <cell r="O969">
            <v>6216000</v>
          </cell>
          <cell r="P969">
            <v>24</v>
          </cell>
          <cell r="Q969">
            <v>5737846</v>
          </cell>
          <cell r="R969">
            <v>2</v>
          </cell>
          <cell r="S969">
            <v>478154</v>
          </cell>
          <cell r="T969">
            <v>0</v>
          </cell>
          <cell r="U969">
            <v>0</v>
          </cell>
          <cell r="V969">
            <v>239076.91666666666</v>
          </cell>
          <cell r="W969">
            <v>0</v>
          </cell>
          <cell r="X969">
            <v>0</v>
          </cell>
          <cell r="Y969">
            <v>6216000</v>
          </cell>
          <cell r="Z969">
            <v>0</v>
          </cell>
          <cell r="AA969">
            <v>0</v>
          </cell>
          <cell r="AB969">
            <v>200000</v>
          </cell>
          <cell r="AC969">
            <v>0</v>
          </cell>
          <cell r="AD969">
            <v>200000</v>
          </cell>
          <cell r="AE969">
            <v>500000</v>
          </cell>
          <cell r="AF969">
            <v>0</v>
          </cell>
          <cell r="AG969">
            <v>400000</v>
          </cell>
          <cell r="AH969">
            <v>386723</v>
          </cell>
          <cell r="AI969">
            <v>0</v>
          </cell>
          <cell r="AJ969">
            <v>0</v>
          </cell>
          <cell r="AK969">
            <v>5851833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7702723</v>
          </cell>
          <cell r="AR969">
            <v>32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1434462</v>
          </cell>
          <cell r="AY969">
            <v>9137185</v>
          </cell>
          <cell r="AZ969">
            <v>652680</v>
          </cell>
          <cell r="BA969">
            <v>44100</v>
          </cell>
          <cell r="BB969">
            <v>0</v>
          </cell>
          <cell r="BC969">
            <v>0</v>
          </cell>
          <cell r="BD969">
            <v>0</v>
          </cell>
          <cell r="BK969">
            <v>8440405</v>
          </cell>
          <cell r="BN969">
            <v>0</v>
          </cell>
          <cell r="BO969">
            <v>8759030.666666666</v>
          </cell>
          <cell r="BP969">
            <v>-2893649.333333334</v>
          </cell>
          <cell r="BQ969" t="str">
            <v>050152670920</v>
          </cell>
          <cell r="BR969" t="str">
            <v>Active</v>
          </cell>
          <cell r="BS969" t="str">
            <v>Male</v>
          </cell>
          <cell r="BT969" t="str">
            <v/>
          </cell>
          <cell r="BU969">
            <v>0</v>
          </cell>
          <cell r="BV969">
            <v>0</v>
          </cell>
          <cell r="BW969">
            <v>100000</v>
          </cell>
        </row>
        <row r="970">
          <cell r="C970" t="str">
            <v>C15990</v>
          </cell>
          <cell r="D970" t="str">
            <v>Phạm Anh Tùng</v>
          </cell>
          <cell r="E970">
            <v>45457</v>
          </cell>
          <cell r="F970" t="str">
            <v>P2 - Cutting</v>
          </cell>
          <cell r="G970" t="str">
            <v>SK2</v>
          </cell>
          <cell r="H970" t="str">
            <v>Semi Machine sub-operator</v>
          </cell>
          <cell r="I970" t="str">
            <v/>
          </cell>
          <cell r="J970" t="str">
            <v/>
          </cell>
          <cell r="K970">
            <v>5274000</v>
          </cell>
          <cell r="L970">
            <v>200000</v>
          </cell>
          <cell r="M970">
            <v>265000</v>
          </cell>
          <cell r="N970">
            <v>0</v>
          </cell>
          <cell r="O970">
            <v>5739000</v>
          </cell>
          <cell r="P970">
            <v>23</v>
          </cell>
          <cell r="Q970">
            <v>5076808</v>
          </cell>
          <cell r="R970">
            <v>3</v>
          </cell>
          <cell r="S970">
            <v>662192</v>
          </cell>
          <cell r="T970">
            <v>0</v>
          </cell>
          <cell r="U970">
            <v>0</v>
          </cell>
          <cell r="V970">
            <v>220730.78260869565</v>
          </cell>
          <cell r="W970">
            <v>0</v>
          </cell>
          <cell r="X970">
            <v>0</v>
          </cell>
          <cell r="Y970">
            <v>5739000</v>
          </cell>
          <cell r="Z970">
            <v>0</v>
          </cell>
          <cell r="AA970">
            <v>0</v>
          </cell>
          <cell r="AB970">
            <v>200000</v>
          </cell>
          <cell r="AC970">
            <v>0</v>
          </cell>
          <cell r="AD970">
            <v>200000</v>
          </cell>
          <cell r="AE970">
            <v>500000</v>
          </cell>
          <cell r="AF970">
            <v>0</v>
          </cell>
          <cell r="AG970">
            <v>400000</v>
          </cell>
          <cell r="AH970">
            <v>370609</v>
          </cell>
          <cell r="AI970">
            <v>0</v>
          </cell>
          <cell r="AJ970">
            <v>0</v>
          </cell>
          <cell r="AK970">
            <v>5695000</v>
          </cell>
          <cell r="AL970">
            <v>0</v>
          </cell>
          <cell r="AM970">
            <v>0</v>
          </cell>
          <cell r="AN970">
            <v>0</v>
          </cell>
          <cell r="AO970">
            <v>0</v>
          </cell>
          <cell r="AP970">
            <v>0</v>
          </cell>
          <cell r="AQ970">
            <v>7209609</v>
          </cell>
          <cell r="AR970">
            <v>24</v>
          </cell>
          <cell r="AS970">
            <v>0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993289</v>
          </cell>
          <cell r="AY970">
            <v>8202898</v>
          </cell>
          <cell r="AZ970">
            <v>602595</v>
          </cell>
          <cell r="BA970">
            <v>44100</v>
          </cell>
          <cell r="BB970">
            <v>0</v>
          </cell>
          <cell r="BC970">
            <v>0</v>
          </cell>
          <cell r="BD970">
            <v>0</v>
          </cell>
          <cell r="BK970">
            <v>7556203</v>
          </cell>
          <cell r="BN970">
            <v>0</v>
          </cell>
          <cell r="BO970">
            <v>7971801.3478260869</v>
          </cell>
          <cell r="BP970">
            <v>-3630793.6521739131</v>
          </cell>
          <cell r="BQ970" t="str">
            <v>050110471014</v>
          </cell>
          <cell r="BR970" t="str">
            <v>Active</v>
          </cell>
          <cell r="BS970" t="str">
            <v>Male</v>
          </cell>
          <cell r="BT970" t="str">
            <v/>
          </cell>
          <cell r="BU970">
            <v>0</v>
          </cell>
          <cell r="BV970">
            <v>0</v>
          </cell>
          <cell r="BW970">
            <v>100000</v>
          </cell>
        </row>
        <row r="971">
          <cell r="C971" t="str">
            <v>C16404</v>
          </cell>
          <cell r="D971" t="str">
            <v>Thăng Quyền Anh</v>
          </cell>
          <cell r="E971">
            <v>45698</v>
          </cell>
          <cell r="F971" t="str">
            <v>P2 - Cutting</v>
          </cell>
          <cell r="G971" t="str">
            <v>SK2</v>
          </cell>
          <cell r="H971" t="str">
            <v>Semi Machine sub-operator</v>
          </cell>
          <cell r="I971" t="str">
            <v/>
          </cell>
          <cell r="J971" t="str">
            <v/>
          </cell>
          <cell r="K971">
            <v>5023000</v>
          </cell>
          <cell r="L971">
            <v>200000</v>
          </cell>
          <cell r="M971">
            <v>252000</v>
          </cell>
          <cell r="N971">
            <v>0</v>
          </cell>
          <cell r="O971">
            <v>5475000</v>
          </cell>
          <cell r="P971">
            <v>24</v>
          </cell>
          <cell r="Q971">
            <v>5053846</v>
          </cell>
          <cell r="R971">
            <v>2</v>
          </cell>
          <cell r="S971">
            <v>421154</v>
          </cell>
          <cell r="T971">
            <v>0</v>
          </cell>
          <cell r="U971">
            <v>0</v>
          </cell>
          <cell r="V971">
            <v>210576.91666666666</v>
          </cell>
          <cell r="W971">
            <v>0</v>
          </cell>
          <cell r="X971">
            <v>0</v>
          </cell>
          <cell r="Y971">
            <v>5475000</v>
          </cell>
          <cell r="Z971">
            <v>0</v>
          </cell>
          <cell r="AA971">
            <v>0</v>
          </cell>
          <cell r="AB971">
            <v>200000</v>
          </cell>
          <cell r="AC971">
            <v>0</v>
          </cell>
          <cell r="AD971">
            <v>200000</v>
          </cell>
          <cell r="AE971">
            <v>500000</v>
          </cell>
          <cell r="AF971">
            <v>0</v>
          </cell>
          <cell r="AG971">
            <v>400000</v>
          </cell>
          <cell r="AH971">
            <v>386723</v>
          </cell>
          <cell r="AI971">
            <v>0</v>
          </cell>
          <cell r="AJ971">
            <v>0</v>
          </cell>
          <cell r="AK971">
            <v>5293000</v>
          </cell>
          <cell r="AL971">
            <v>0</v>
          </cell>
          <cell r="AM971">
            <v>0</v>
          </cell>
          <cell r="AN971">
            <v>0</v>
          </cell>
          <cell r="AO971">
            <v>0</v>
          </cell>
          <cell r="AP971">
            <v>0</v>
          </cell>
          <cell r="AQ971">
            <v>6961723</v>
          </cell>
          <cell r="AR971">
            <v>32</v>
          </cell>
          <cell r="AS971">
            <v>0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1263462</v>
          </cell>
          <cell r="AY971">
            <v>8225185</v>
          </cell>
          <cell r="AZ971">
            <v>574875</v>
          </cell>
          <cell r="BA971">
            <v>44100</v>
          </cell>
          <cell r="BB971">
            <v>0</v>
          </cell>
          <cell r="BC971">
            <v>0</v>
          </cell>
          <cell r="BD971">
            <v>0</v>
          </cell>
          <cell r="BK971">
            <v>7606210</v>
          </cell>
          <cell r="BN971">
            <v>0</v>
          </cell>
          <cell r="BO971">
            <v>7904030.666666667</v>
          </cell>
          <cell r="BP971">
            <v>-3670844.333333333</v>
          </cell>
          <cell r="BQ971" t="str">
            <v>050158172736</v>
          </cell>
          <cell r="BR971" t="str">
            <v>Active</v>
          </cell>
          <cell r="BS971" t="str">
            <v>Male</v>
          </cell>
          <cell r="BT971" t="str">
            <v/>
          </cell>
          <cell r="BU971">
            <v>0</v>
          </cell>
          <cell r="BV971">
            <v>0</v>
          </cell>
          <cell r="BW971">
            <v>100000</v>
          </cell>
        </row>
        <row r="972">
          <cell r="C972" t="str">
            <v>C3746</v>
          </cell>
          <cell r="D972" t="str">
            <v>Mai Phi Thể</v>
          </cell>
          <cell r="E972">
            <v>40683</v>
          </cell>
          <cell r="F972" t="str">
            <v>P2 - Cutting</v>
          </cell>
          <cell r="G972" t="str">
            <v>SK2</v>
          </cell>
          <cell r="H972" t="str">
            <v>Semi Machine vice leader</v>
          </cell>
          <cell r="I972" t="str">
            <v/>
          </cell>
          <cell r="J972" t="str">
            <v/>
          </cell>
          <cell r="K972">
            <v>5931000</v>
          </cell>
          <cell r="L972">
            <v>1600000</v>
          </cell>
          <cell r="M972">
            <v>298000</v>
          </cell>
          <cell r="N972">
            <v>200000</v>
          </cell>
          <cell r="O972">
            <v>8029000</v>
          </cell>
          <cell r="P972">
            <v>23.9</v>
          </cell>
          <cell r="Q972">
            <v>7380504</v>
          </cell>
          <cell r="R972">
            <v>2</v>
          </cell>
          <cell r="S972">
            <v>617615</v>
          </cell>
          <cell r="T972">
            <v>0.10000000000000142</v>
          </cell>
          <cell r="U972">
            <v>30881</v>
          </cell>
          <cell r="V972">
            <v>308807.69874476991</v>
          </cell>
          <cell r="W972">
            <v>0</v>
          </cell>
          <cell r="X972">
            <v>0</v>
          </cell>
          <cell r="Y972">
            <v>7998119</v>
          </cell>
          <cell r="Z972">
            <v>0</v>
          </cell>
          <cell r="AA972">
            <v>0</v>
          </cell>
          <cell r="AB972">
            <v>200000</v>
          </cell>
          <cell r="AC972">
            <v>0</v>
          </cell>
          <cell r="AD972">
            <v>200000</v>
          </cell>
          <cell r="AE972">
            <v>500000</v>
          </cell>
          <cell r="AF972">
            <v>0</v>
          </cell>
          <cell r="AG972">
            <v>400000</v>
          </cell>
          <cell r="AH972">
            <v>385111</v>
          </cell>
          <cell r="AI972">
            <v>0</v>
          </cell>
          <cell r="AJ972">
            <v>0</v>
          </cell>
          <cell r="AK972">
            <v>7962333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9483230</v>
          </cell>
          <cell r="AR972">
            <v>28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1621240</v>
          </cell>
          <cell r="AY972">
            <v>11104470</v>
          </cell>
          <cell r="AZ972">
            <v>843045</v>
          </cell>
          <cell r="BA972">
            <v>44100</v>
          </cell>
          <cell r="BB972">
            <v>0</v>
          </cell>
          <cell r="BC972">
            <v>0</v>
          </cell>
          <cell r="BD972">
            <v>0</v>
          </cell>
          <cell r="BK972">
            <v>10217325</v>
          </cell>
          <cell r="BN972">
            <v>0</v>
          </cell>
          <cell r="BO972">
            <v>10664056.945606694</v>
          </cell>
          <cell r="BP972">
            <v>-1178988.0543933064</v>
          </cell>
          <cell r="BQ972" t="str">
            <v>050040934364</v>
          </cell>
          <cell r="BR972" t="str">
            <v>Active</v>
          </cell>
          <cell r="BS972" t="str">
            <v>Male</v>
          </cell>
          <cell r="BT972" t="str">
            <v/>
          </cell>
          <cell r="BU972">
            <v>0</v>
          </cell>
          <cell r="BV972">
            <v>0</v>
          </cell>
          <cell r="BW972">
            <v>100000</v>
          </cell>
        </row>
        <row r="973">
          <cell r="C973" t="str">
            <v>C3320</v>
          </cell>
          <cell r="D973" t="str">
            <v>Vũ Thị Khuyên</v>
          </cell>
          <cell r="E973">
            <v>40483</v>
          </cell>
          <cell r="F973" t="str">
            <v>P2 - Envelop</v>
          </cell>
          <cell r="G973" t="str">
            <v>SK2</v>
          </cell>
          <cell r="H973" t="str">
            <v>Normal worker</v>
          </cell>
          <cell r="I973" t="str">
            <v/>
          </cell>
          <cell r="J973" t="str">
            <v/>
          </cell>
          <cell r="K973">
            <v>5931000</v>
          </cell>
          <cell r="L973">
            <v>0</v>
          </cell>
          <cell r="M973">
            <v>0</v>
          </cell>
          <cell r="N973">
            <v>0</v>
          </cell>
          <cell r="O973">
            <v>5931000</v>
          </cell>
          <cell r="P973">
            <v>24</v>
          </cell>
          <cell r="Q973">
            <v>5474769</v>
          </cell>
          <cell r="R973">
            <v>2</v>
          </cell>
          <cell r="S973">
            <v>456231</v>
          </cell>
          <cell r="T973">
            <v>0</v>
          </cell>
          <cell r="U973">
            <v>0</v>
          </cell>
          <cell r="V973">
            <v>228115.375</v>
          </cell>
          <cell r="W973">
            <v>0</v>
          </cell>
          <cell r="X973">
            <v>0</v>
          </cell>
          <cell r="Y973">
            <v>5931000</v>
          </cell>
          <cell r="Z973">
            <v>0</v>
          </cell>
          <cell r="AA973">
            <v>0</v>
          </cell>
          <cell r="AB973">
            <v>200000</v>
          </cell>
          <cell r="AC973">
            <v>0</v>
          </cell>
          <cell r="AD973">
            <v>200000</v>
          </cell>
          <cell r="AE973">
            <v>500000</v>
          </cell>
          <cell r="AF973">
            <v>0</v>
          </cell>
          <cell r="AG973">
            <v>400000</v>
          </cell>
          <cell r="AH973">
            <v>244377</v>
          </cell>
          <cell r="AI973">
            <v>0</v>
          </cell>
          <cell r="AJ973">
            <v>0</v>
          </cell>
          <cell r="AK973">
            <v>5931000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P973">
            <v>42771.6328125</v>
          </cell>
          <cell r="AQ973">
            <v>7318148.6328125</v>
          </cell>
          <cell r="AR973">
            <v>32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1368692</v>
          </cell>
          <cell r="AY973">
            <v>8686840.6328125</v>
          </cell>
          <cell r="AZ973">
            <v>622755</v>
          </cell>
          <cell r="BA973">
            <v>44100</v>
          </cell>
          <cell r="BB973">
            <v>0</v>
          </cell>
          <cell r="BC973">
            <v>0</v>
          </cell>
          <cell r="BD973">
            <v>0</v>
          </cell>
          <cell r="BK973">
            <v>8019986</v>
          </cell>
          <cell r="BN973">
            <v>0</v>
          </cell>
          <cell r="BO973">
            <v>8330610.1328125</v>
          </cell>
          <cell r="BP973">
            <v>-3292144.8671875</v>
          </cell>
          <cell r="BQ973" t="str">
            <v>050040795313</v>
          </cell>
          <cell r="BR973" t="str">
            <v>Active</v>
          </cell>
          <cell r="BS973" t="str">
            <v>Female</v>
          </cell>
          <cell r="BT973" t="str">
            <v/>
          </cell>
          <cell r="BU973">
            <v>0</v>
          </cell>
          <cell r="BV973">
            <v>0</v>
          </cell>
          <cell r="BW973">
            <v>100000</v>
          </cell>
        </row>
        <row r="974">
          <cell r="C974" t="str">
            <v>C4552</v>
          </cell>
          <cell r="D974" t="str">
            <v>Bùi Mai Ngọc Phương</v>
          </cell>
          <cell r="E974">
            <v>40940</v>
          </cell>
          <cell r="F974" t="str">
            <v>P2 - Envelop</v>
          </cell>
          <cell r="G974" t="str">
            <v>SK2</v>
          </cell>
          <cell r="H974" t="str">
            <v>Inspection worker</v>
          </cell>
          <cell r="I974" t="str">
            <v/>
          </cell>
          <cell r="J974" t="str">
            <v/>
          </cell>
          <cell r="K974">
            <v>5931000</v>
          </cell>
          <cell r="L974">
            <v>700000</v>
          </cell>
          <cell r="M974">
            <v>0</v>
          </cell>
          <cell r="N974">
            <v>0</v>
          </cell>
          <cell r="O974">
            <v>6631000</v>
          </cell>
          <cell r="P974">
            <v>22.6</v>
          </cell>
          <cell r="Q974">
            <v>5763869</v>
          </cell>
          <cell r="R974">
            <v>3</v>
          </cell>
          <cell r="S974">
            <v>765115</v>
          </cell>
          <cell r="T974">
            <v>0.39999999999999858</v>
          </cell>
          <cell r="U974">
            <v>102015</v>
          </cell>
          <cell r="V974">
            <v>255038.45132743361</v>
          </cell>
          <cell r="W974">
            <v>0</v>
          </cell>
          <cell r="X974">
            <v>0</v>
          </cell>
          <cell r="Y974">
            <v>6528984</v>
          </cell>
          <cell r="Z974">
            <v>0</v>
          </cell>
          <cell r="AA974">
            <v>0</v>
          </cell>
          <cell r="AB974">
            <v>200000</v>
          </cell>
          <cell r="AC974">
            <v>0</v>
          </cell>
          <cell r="AD974">
            <v>200000</v>
          </cell>
          <cell r="AE974">
            <v>500000</v>
          </cell>
          <cell r="AF974">
            <v>0</v>
          </cell>
          <cell r="AG974">
            <v>400000</v>
          </cell>
          <cell r="AH974">
            <v>243387</v>
          </cell>
          <cell r="AI974">
            <v>0</v>
          </cell>
          <cell r="AJ974">
            <v>0</v>
          </cell>
          <cell r="AK974">
            <v>6631000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P974">
            <v>47819.709623893803</v>
          </cell>
          <cell r="AQ974">
            <v>7920190.7096238937</v>
          </cell>
          <cell r="AR974">
            <v>32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1530231</v>
          </cell>
          <cell r="AY974">
            <v>9450421.7096238937</v>
          </cell>
          <cell r="AZ974">
            <v>696255</v>
          </cell>
          <cell r="BA974">
            <v>44100</v>
          </cell>
          <cell r="BB974">
            <v>0</v>
          </cell>
          <cell r="BC974">
            <v>65000</v>
          </cell>
          <cell r="BD974">
            <v>0</v>
          </cell>
          <cell r="BK974">
            <v>8645067</v>
          </cell>
          <cell r="BN974">
            <v>0</v>
          </cell>
          <cell r="BO974">
            <v>9040344.514933629</v>
          </cell>
          <cell r="BP974">
            <v>-2655910.485066371</v>
          </cell>
          <cell r="BQ974" t="str">
            <v>050068237731</v>
          </cell>
          <cell r="BR974" t="str">
            <v>Active</v>
          </cell>
          <cell r="BS974" t="str">
            <v>Female</v>
          </cell>
          <cell r="BT974" t="str">
            <v/>
          </cell>
          <cell r="BU974">
            <v>0</v>
          </cell>
          <cell r="BV974">
            <v>0</v>
          </cell>
          <cell r="BW974">
            <v>100000</v>
          </cell>
        </row>
        <row r="975">
          <cell r="C975" t="str">
            <v>C4662</v>
          </cell>
          <cell r="D975" t="str">
            <v>Thân Thị Tiếng</v>
          </cell>
          <cell r="E975">
            <v>40949</v>
          </cell>
          <cell r="F975" t="str">
            <v>P2 - Envelop</v>
          </cell>
          <cell r="G975" t="str">
            <v>SK2</v>
          </cell>
          <cell r="H975" t="str">
            <v>Normal worker</v>
          </cell>
          <cell r="I975" t="str">
            <v/>
          </cell>
          <cell r="J975" t="str">
            <v/>
          </cell>
          <cell r="K975">
            <v>5931000</v>
          </cell>
          <cell r="L975">
            <v>0</v>
          </cell>
          <cell r="M975">
            <v>0</v>
          </cell>
          <cell r="N975">
            <v>0</v>
          </cell>
          <cell r="O975">
            <v>5931000</v>
          </cell>
          <cell r="P975">
            <v>24</v>
          </cell>
          <cell r="Q975">
            <v>5474769</v>
          </cell>
          <cell r="R975">
            <v>2</v>
          </cell>
          <cell r="S975">
            <v>456231</v>
          </cell>
          <cell r="T975">
            <v>0</v>
          </cell>
          <cell r="U975">
            <v>0</v>
          </cell>
          <cell r="V975">
            <v>228115.375</v>
          </cell>
          <cell r="W975">
            <v>0</v>
          </cell>
          <cell r="X975">
            <v>0</v>
          </cell>
          <cell r="Y975">
            <v>5931000</v>
          </cell>
          <cell r="Z975">
            <v>0</v>
          </cell>
          <cell r="AA975">
            <v>0</v>
          </cell>
          <cell r="AB975">
            <v>200000</v>
          </cell>
          <cell r="AC975">
            <v>0</v>
          </cell>
          <cell r="AD975">
            <v>200000</v>
          </cell>
          <cell r="AE975">
            <v>500000</v>
          </cell>
          <cell r="AF975">
            <v>0</v>
          </cell>
          <cell r="AG975">
            <v>400000</v>
          </cell>
          <cell r="AH975">
            <v>257262</v>
          </cell>
          <cell r="AI975">
            <v>0</v>
          </cell>
          <cell r="AJ975">
            <v>0</v>
          </cell>
          <cell r="AK975">
            <v>5931000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42771.6328125</v>
          </cell>
          <cell r="AQ975">
            <v>7331033.6328125</v>
          </cell>
          <cell r="AR975">
            <v>32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1368692</v>
          </cell>
          <cell r="AY975">
            <v>8699725.6328125</v>
          </cell>
          <cell r="AZ975">
            <v>622755</v>
          </cell>
          <cell r="BA975">
            <v>44100</v>
          </cell>
          <cell r="BB975">
            <v>0</v>
          </cell>
          <cell r="BC975">
            <v>0</v>
          </cell>
          <cell r="BD975">
            <v>0</v>
          </cell>
          <cell r="BK975">
            <v>8032871</v>
          </cell>
          <cell r="BN975">
            <v>0</v>
          </cell>
          <cell r="BO975">
            <v>8343495.1328125</v>
          </cell>
          <cell r="BP975">
            <v>-3279259.8671875</v>
          </cell>
          <cell r="BQ975" t="str">
            <v>050040795402</v>
          </cell>
          <cell r="BR975" t="str">
            <v>Active</v>
          </cell>
          <cell r="BS975" t="str">
            <v>Female</v>
          </cell>
          <cell r="BT975" t="str">
            <v/>
          </cell>
          <cell r="BU975">
            <v>0</v>
          </cell>
          <cell r="BV975">
            <v>0</v>
          </cell>
          <cell r="BW975">
            <v>100000</v>
          </cell>
        </row>
        <row r="976">
          <cell r="C976" t="str">
            <v>C5314</v>
          </cell>
          <cell r="D976" t="str">
            <v>Trần Thị Lan</v>
          </cell>
          <cell r="E976">
            <v>40616</v>
          </cell>
          <cell r="F976" t="str">
            <v>P2 - Envelop</v>
          </cell>
          <cell r="G976" t="str">
            <v>SK2</v>
          </cell>
          <cell r="H976" t="str">
            <v>Normal worker</v>
          </cell>
          <cell r="I976" t="str">
            <v/>
          </cell>
          <cell r="J976" t="str">
            <v/>
          </cell>
          <cell r="K976">
            <v>5931000</v>
          </cell>
          <cell r="L976">
            <v>0</v>
          </cell>
          <cell r="M976">
            <v>0</v>
          </cell>
          <cell r="N976">
            <v>0</v>
          </cell>
          <cell r="O976">
            <v>5931000</v>
          </cell>
          <cell r="P976">
            <v>24</v>
          </cell>
          <cell r="Q976">
            <v>5474769</v>
          </cell>
          <cell r="R976">
            <v>2</v>
          </cell>
          <cell r="S976">
            <v>456231</v>
          </cell>
          <cell r="T976">
            <v>0</v>
          </cell>
          <cell r="U976">
            <v>0</v>
          </cell>
          <cell r="V976">
            <v>228115.375</v>
          </cell>
          <cell r="W976">
            <v>0</v>
          </cell>
          <cell r="X976">
            <v>0</v>
          </cell>
          <cell r="Y976">
            <v>5931000</v>
          </cell>
          <cell r="Z976">
            <v>0</v>
          </cell>
          <cell r="AA976">
            <v>0</v>
          </cell>
          <cell r="AB976">
            <v>200000</v>
          </cell>
          <cell r="AC976">
            <v>0</v>
          </cell>
          <cell r="AD976">
            <v>200000</v>
          </cell>
          <cell r="AE976">
            <v>500000</v>
          </cell>
          <cell r="AF976">
            <v>0</v>
          </cell>
          <cell r="AG976">
            <v>400000</v>
          </cell>
          <cell r="AH976">
            <v>244833</v>
          </cell>
          <cell r="AI976">
            <v>0</v>
          </cell>
          <cell r="AJ976">
            <v>0</v>
          </cell>
          <cell r="AK976">
            <v>5931000</v>
          </cell>
          <cell r="AL976">
            <v>0</v>
          </cell>
          <cell r="AM976">
            <v>0</v>
          </cell>
          <cell r="AN976">
            <v>0</v>
          </cell>
          <cell r="AO976">
            <v>0</v>
          </cell>
          <cell r="AP976">
            <v>42771.6328125</v>
          </cell>
          <cell r="AQ976">
            <v>7318604.6328125</v>
          </cell>
          <cell r="AR976">
            <v>36</v>
          </cell>
          <cell r="AS976">
            <v>0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1539779</v>
          </cell>
          <cell r="AY976">
            <v>8858383.6328125</v>
          </cell>
          <cell r="AZ976">
            <v>622755</v>
          </cell>
          <cell r="BA976">
            <v>44100</v>
          </cell>
          <cell r="BB976">
            <v>0</v>
          </cell>
          <cell r="BC976">
            <v>0</v>
          </cell>
          <cell r="BD976">
            <v>0</v>
          </cell>
          <cell r="BK976">
            <v>8191529</v>
          </cell>
          <cell r="BN976">
            <v>0</v>
          </cell>
          <cell r="BO976">
            <v>8445123.8203125</v>
          </cell>
          <cell r="BP976">
            <v>-3177631.1796875</v>
          </cell>
          <cell r="BQ976" t="str">
            <v>050053265062</v>
          </cell>
          <cell r="BR976" t="str">
            <v>Active</v>
          </cell>
          <cell r="BS976" t="str">
            <v>Female</v>
          </cell>
          <cell r="BT976" t="str">
            <v/>
          </cell>
          <cell r="BU976">
            <v>0</v>
          </cell>
          <cell r="BV976">
            <v>0</v>
          </cell>
          <cell r="BW976">
            <v>100000</v>
          </cell>
        </row>
        <row r="977">
          <cell r="C977" t="str">
            <v>C5950</v>
          </cell>
          <cell r="D977" t="str">
            <v>Trần Thị Mỹ Châu</v>
          </cell>
          <cell r="E977">
            <v>41545</v>
          </cell>
          <cell r="F977" t="str">
            <v>P2 - Envelop</v>
          </cell>
          <cell r="G977" t="str">
            <v>SK2</v>
          </cell>
          <cell r="H977" t="str">
            <v>Normal worker</v>
          </cell>
          <cell r="I977" t="str">
            <v/>
          </cell>
          <cell r="J977" t="str">
            <v/>
          </cell>
          <cell r="K977">
            <v>5931000</v>
          </cell>
          <cell r="L977">
            <v>0</v>
          </cell>
          <cell r="M977">
            <v>0</v>
          </cell>
          <cell r="N977">
            <v>0</v>
          </cell>
          <cell r="O977">
            <v>5931000</v>
          </cell>
          <cell r="P977">
            <v>23.6</v>
          </cell>
          <cell r="Q977">
            <v>5383523</v>
          </cell>
          <cell r="R977">
            <v>2</v>
          </cell>
          <cell r="S977">
            <v>456231</v>
          </cell>
          <cell r="T977">
            <v>0.39999999999999858</v>
          </cell>
          <cell r="U977">
            <v>91246</v>
          </cell>
          <cell r="V977">
            <v>228115.38135593219</v>
          </cell>
          <cell r="W977">
            <v>0</v>
          </cell>
          <cell r="X977">
            <v>0</v>
          </cell>
          <cell r="Y977">
            <v>5839754</v>
          </cell>
          <cell r="Z977">
            <v>0</v>
          </cell>
          <cell r="AA977">
            <v>0</v>
          </cell>
          <cell r="AB977">
            <v>200000</v>
          </cell>
          <cell r="AC977">
            <v>0</v>
          </cell>
          <cell r="AD977">
            <v>200000</v>
          </cell>
          <cell r="AE977">
            <v>500000</v>
          </cell>
          <cell r="AF977">
            <v>0</v>
          </cell>
          <cell r="AG977">
            <v>400000</v>
          </cell>
          <cell r="AH977">
            <v>230415</v>
          </cell>
          <cell r="AI977">
            <v>0</v>
          </cell>
          <cell r="AJ977">
            <v>0</v>
          </cell>
          <cell r="AK977">
            <v>5931000</v>
          </cell>
          <cell r="AL977">
            <v>0</v>
          </cell>
          <cell r="AM977">
            <v>0</v>
          </cell>
          <cell r="AN977">
            <v>0</v>
          </cell>
          <cell r="AO977">
            <v>0</v>
          </cell>
          <cell r="AP977">
            <v>42771.634004237283</v>
          </cell>
          <cell r="AQ977">
            <v>7212940.6340042371</v>
          </cell>
          <cell r="AR977">
            <v>24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1026519</v>
          </cell>
          <cell r="AY977">
            <v>8239459.6340042371</v>
          </cell>
          <cell r="AZ977">
            <v>622755</v>
          </cell>
          <cell r="BA977">
            <v>44100</v>
          </cell>
          <cell r="BB977">
            <v>0</v>
          </cell>
          <cell r="BC977">
            <v>0</v>
          </cell>
          <cell r="BD977">
            <v>0</v>
          </cell>
          <cell r="BK977">
            <v>7572605</v>
          </cell>
          <cell r="BN977">
            <v>0</v>
          </cell>
          <cell r="BO977">
            <v>7997286.778072034</v>
          </cell>
          <cell r="BP977">
            <v>-3625468.221927966</v>
          </cell>
          <cell r="BQ977" t="str">
            <v>050040787833</v>
          </cell>
          <cell r="BR977" t="str">
            <v>Active</v>
          </cell>
          <cell r="BS977" t="str">
            <v>Female</v>
          </cell>
          <cell r="BT977" t="str">
            <v/>
          </cell>
          <cell r="BU977">
            <v>0</v>
          </cell>
          <cell r="BV977">
            <v>0</v>
          </cell>
          <cell r="BW977">
            <v>100000</v>
          </cell>
        </row>
        <row r="978">
          <cell r="C978" t="str">
            <v>C6615</v>
          </cell>
          <cell r="D978" t="str">
            <v>Nguyễn Văn Hải</v>
          </cell>
          <cell r="E978">
            <v>42612</v>
          </cell>
          <cell r="F978" t="str">
            <v>P2 - Envelop</v>
          </cell>
          <cell r="G978" t="str">
            <v>SK2</v>
          </cell>
          <cell r="H978" t="str">
            <v>Auto Machine operator-B</v>
          </cell>
          <cell r="I978" t="str">
            <v/>
          </cell>
          <cell r="J978" t="str">
            <v/>
          </cell>
          <cell r="K978">
            <v>5931000</v>
          </cell>
          <cell r="L978">
            <v>2300000</v>
          </cell>
          <cell r="M978">
            <v>0</v>
          </cell>
          <cell r="N978">
            <v>0</v>
          </cell>
          <cell r="O978">
            <v>8231000</v>
          </cell>
          <cell r="P978">
            <v>22.8</v>
          </cell>
          <cell r="Q978">
            <v>7217954</v>
          </cell>
          <cell r="R978">
            <v>3</v>
          </cell>
          <cell r="S978">
            <v>949731</v>
          </cell>
          <cell r="T978">
            <v>0.19999999999999929</v>
          </cell>
          <cell r="U978">
            <v>63315</v>
          </cell>
          <cell r="V978">
            <v>316576.9298245614</v>
          </cell>
          <cell r="W978">
            <v>0</v>
          </cell>
          <cell r="X978">
            <v>0</v>
          </cell>
          <cell r="Y978">
            <v>8167685</v>
          </cell>
          <cell r="Z978">
            <v>0</v>
          </cell>
          <cell r="AA978">
            <v>0</v>
          </cell>
          <cell r="AB978">
            <v>200000</v>
          </cell>
          <cell r="AC978">
            <v>0</v>
          </cell>
          <cell r="AD978">
            <v>200000</v>
          </cell>
          <cell r="AE978">
            <v>500000</v>
          </cell>
          <cell r="AF978">
            <v>0</v>
          </cell>
          <cell r="AG978">
            <v>400000</v>
          </cell>
          <cell r="AH978">
            <v>220671</v>
          </cell>
          <cell r="AI978">
            <v>0</v>
          </cell>
          <cell r="AJ978">
            <v>0</v>
          </cell>
          <cell r="AK978">
            <v>8231000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9488356</v>
          </cell>
          <cell r="AR978">
            <v>24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1424596</v>
          </cell>
          <cell r="AY978">
            <v>10912952</v>
          </cell>
          <cell r="AZ978">
            <v>864255</v>
          </cell>
          <cell r="BA978">
            <v>44100</v>
          </cell>
          <cell r="BB978">
            <v>0</v>
          </cell>
          <cell r="BC978">
            <v>0</v>
          </cell>
          <cell r="BD978">
            <v>0</v>
          </cell>
          <cell r="BK978">
            <v>10004597</v>
          </cell>
          <cell r="BN978">
            <v>1</v>
          </cell>
          <cell r="BO978">
            <v>10538086.789473685</v>
          </cell>
          <cell r="BP978">
            <v>-5726168.2105263155</v>
          </cell>
          <cell r="BQ978" t="str">
            <v>050062362720</v>
          </cell>
          <cell r="BR978" t="str">
            <v>Active</v>
          </cell>
          <cell r="BS978" t="str">
            <v>Male</v>
          </cell>
          <cell r="BT978" t="str">
            <v/>
          </cell>
          <cell r="BU978">
            <v>0</v>
          </cell>
          <cell r="BV978">
            <v>0</v>
          </cell>
          <cell r="BW978">
            <v>100000</v>
          </cell>
        </row>
        <row r="979">
          <cell r="C979" t="str">
            <v>C11501</v>
          </cell>
          <cell r="D979" t="str">
            <v>Ngô Văn Hiếu</v>
          </cell>
          <cell r="E979">
            <v>43739</v>
          </cell>
          <cell r="F979" t="str">
            <v>P2 - Glitter</v>
          </cell>
          <cell r="G979" t="str">
            <v>SK2</v>
          </cell>
          <cell r="H979" t="str">
            <v>Auto Machine operator-A</v>
          </cell>
          <cell r="I979" t="str">
            <v/>
          </cell>
          <cell r="J979" t="str">
            <v/>
          </cell>
          <cell r="K979">
            <v>5931000</v>
          </cell>
          <cell r="L979">
            <v>1100000</v>
          </cell>
          <cell r="M979">
            <v>298000</v>
          </cell>
          <cell r="N979">
            <v>500000</v>
          </cell>
          <cell r="O979">
            <v>7829000</v>
          </cell>
          <cell r="P979">
            <v>22.7</v>
          </cell>
          <cell r="Q979">
            <v>6835319</v>
          </cell>
          <cell r="R979">
            <v>3</v>
          </cell>
          <cell r="S979">
            <v>903346</v>
          </cell>
          <cell r="T979">
            <v>0.30000000000000071</v>
          </cell>
          <cell r="U979">
            <v>90335</v>
          </cell>
          <cell r="V979">
            <v>301115.37444933923</v>
          </cell>
          <cell r="W979">
            <v>0</v>
          </cell>
          <cell r="X979">
            <v>0</v>
          </cell>
          <cell r="Y979">
            <v>7738665</v>
          </cell>
          <cell r="Z979">
            <v>0</v>
          </cell>
          <cell r="AA979">
            <v>0</v>
          </cell>
          <cell r="AB979">
            <v>200000</v>
          </cell>
          <cell r="AC979">
            <v>0</v>
          </cell>
          <cell r="AD979">
            <v>200000</v>
          </cell>
          <cell r="AE979">
            <v>500000</v>
          </cell>
          <cell r="AF979">
            <v>0</v>
          </cell>
          <cell r="AG979">
            <v>400000</v>
          </cell>
          <cell r="AH979">
            <v>346305</v>
          </cell>
          <cell r="AI979">
            <v>0</v>
          </cell>
          <cell r="AJ979">
            <v>0</v>
          </cell>
          <cell r="AK979">
            <v>7829000</v>
          </cell>
          <cell r="AL979">
            <v>0</v>
          </cell>
          <cell r="AM979">
            <v>0</v>
          </cell>
          <cell r="AN979">
            <v>0</v>
          </cell>
          <cell r="AO979">
            <v>0</v>
          </cell>
          <cell r="AP979">
            <v>0</v>
          </cell>
          <cell r="AQ979">
            <v>9184970</v>
          </cell>
          <cell r="AR979">
            <v>4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225837</v>
          </cell>
          <cell r="AY979">
            <v>9410807</v>
          </cell>
          <cell r="AZ979">
            <v>822045</v>
          </cell>
          <cell r="BA979">
            <v>44100</v>
          </cell>
          <cell r="BB979">
            <v>0</v>
          </cell>
          <cell r="BC979">
            <v>0</v>
          </cell>
          <cell r="BD979">
            <v>0</v>
          </cell>
          <cell r="BK979">
            <v>8544662</v>
          </cell>
          <cell r="BN979">
            <v>0</v>
          </cell>
          <cell r="BO979">
            <v>9435527.6872246694</v>
          </cell>
          <cell r="BP979">
            <v>-2386517.3127753306</v>
          </cell>
          <cell r="BQ979" t="str">
            <v>050089711255</v>
          </cell>
          <cell r="BR979" t="str">
            <v>Active</v>
          </cell>
          <cell r="BS979" t="str">
            <v>Male</v>
          </cell>
          <cell r="BT979" t="str">
            <v/>
          </cell>
          <cell r="BU979">
            <v>0</v>
          </cell>
          <cell r="BV979">
            <v>0</v>
          </cell>
          <cell r="BW979">
            <v>100000</v>
          </cell>
        </row>
        <row r="980">
          <cell r="C980" t="str">
            <v>C11969</v>
          </cell>
          <cell r="D980" t="str">
            <v>Điểu Sơn</v>
          </cell>
          <cell r="E980">
            <v>43880</v>
          </cell>
          <cell r="F980" t="str">
            <v>P2 - Glitter</v>
          </cell>
          <cell r="G980" t="str">
            <v>SK2</v>
          </cell>
          <cell r="H980" t="str">
            <v>Auto Machine operator-A</v>
          </cell>
          <cell r="I980" t="str">
            <v/>
          </cell>
          <cell r="J980" t="str">
            <v/>
          </cell>
          <cell r="K980">
            <v>5931000</v>
          </cell>
          <cell r="L980">
            <v>1500000</v>
          </cell>
          <cell r="M980">
            <v>298000</v>
          </cell>
          <cell r="N980">
            <v>0</v>
          </cell>
          <cell r="O980">
            <v>7729000</v>
          </cell>
          <cell r="P980">
            <v>23.9</v>
          </cell>
          <cell r="Q980">
            <v>7104735</v>
          </cell>
          <cell r="R980">
            <v>2</v>
          </cell>
          <cell r="S980">
            <v>594538</v>
          </cell>
          <cell r="T980">
            <v>0.10000000000000142</v>
          </cell>
          <cell r="U980">
            <v>29727</v>
          </cell>
          <cell r="V980">
            <v>297269.24686192471</v>
          </cell>
          <cell r="W980">
            <v>0</v>
          </cell>
          <cell r="X980">
            <v>0</v>
          </cell>
          <cell r="Y980">
            <v>7699273</v>
          </cell>
          <cell r="Z980">
            <v>0</v>
          </cell>
          <cell r="AA980">
            <v>0</v>
          </cell>
          <cell r="AB980">
            <v>200000</v>
          </cell>
          <cell r="AC980">
            <v>0</v>
          </cell>
          <cell r="AD980">
            <v>200000</v>
          </cell>
          <cell r="AE980">
            <v>500000</v>
          </cell>
          <cell r="AF980">
            <v>0</v>
          </cell>
          <cell r="AG980">
            <v>300000</v>
          </cell>
          <cell r="AH980">
            <v>331573</v>
          </cell>
          <cell r="AI980">
            <v>0</v>
          </cell>
          <cell r="AJ980">
            <v>0</v>
          </cell>
          <cell r="AK980">
            <v>7479000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P980">
            <v>0</v>
          </cell>
          <cell r="AQ980">
            <v>9030846</v>
          </cell>
          <cell r="AR980">
            <v>8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445904</v>
          </cell>
          <cell r="AY980">
            <v>9476750</v>
          </cell>
          <cell r="AZ980">
            <v>811545</v>
          </cell>
          <cell r="BA980">
            <v>44100</v>
          </cell>
          <cell r="BB980">
            <v>0</v>
          </cell>
          <cell r="BC980">
            <v>0</v>
          </cell>
          <cell r="BD980">
            <v>0</v>
          </cell>
          <cell r="BK980">
            <v>8621105</v>
          </cell>
          <cell r="BN980">
            <v>0</v>
          </cell>
          <cell r="BO980">
            <v>9628115.2468619253</v>
          </cell>
          <cell r="BP980">
            <v>-2183429.7531380747</v>
          </cell>
          <cell r="BQ980" t="str">
            <v>050116653319</v>
          </cell>
          <cell r="BR980" t="str">
            <v>Active</v>
          </cell>
          <cell r="BS980" t="str">
            <v>Male</v>
          </cell>
          <cell r="BT980" t="str">
            <v/>
          </cell>
          <cell r="BU980">
            <v>0</v>
          </cell>
          <cell r="BV980">
            <v>0</v>
          </cell>
          <cell r="BW980">
            <v>300000</v>
          </cell>
        </row>
        <row r="981">
          <cell r="C981" t="str">
            <v>C15393</v>
          </cell>
          <cell r="D981" t="str">
            <v>Phạm Thanh Phong</v>
          </cell>
          <cell r="E981">
            <v>44972</v>
          </cell>
          <cell r="F981" t="str">
            <v>P2 - Glitter</v>
          </cell>
          <cell r="G981" t="str">
            <v>SK2</v>
          </cell>
          <cell r="H981" t="str">
            <v>Auto Machine sub-operator-A</v>
          </cell>
          <cell r="I981" t="str">
            <v/>
          </cell>
          <cell r="J981" t="str">
            <v/>
          </cell>
          <cell r="K981">
            <v>5815000</v>
          </cell>
          <cell r="L981">
            <v>1000000</v>
          </cell>
          <cell r="M981">
            <v>292000</v>
          </cell>
          <cell r="N981">
            <v>0</v>
          </cell>
          <cell r="O981">
            <v>7107000</v>
          </cell>
          <cell r="P981">
            <v>23.9</v>
          </cell>
          <cell r="Q981">
            <v>6532973</v>
          </cell>
          <cell r="R981">
            <v>2</v>
          </cell>
          <cell r="S981">
            <v>546692</v>
          </cell>
          <cell r="T981">
            <v>0.10000000000000142</v>
          </cell>
          <cell r="U981">
            <v>27335</v>
          </cell>
          <cell r="V981">
            <v>273346.1506276151</v>
          </cell>
          <cell r="W981">
            <v>0</v>
          </cell>
          <cell r="X981">
            <v>0</v>
          </cell>
          <cell r="Y981">
            <v>7079665</v>
          </cell>
          <cell r="Z981">
            <v>0</v>
          </cell>
          <cell r="AA981">
            <v>0</v>
          </cell>
          <cell r="AB981">
            <v>200000</v>
          </cell>
          <cell r="AC981">
            <v>0</v>
          </cell>
          <cell r="AD981">
            <v>200000</v>
          </cell>
          <cell r="AE981">
            <v>500000</v>
          </cell>
          <cell r="AF981">
            <v>0</v>
          </cell>
          <cell r="AG981">
            <v>400000</v>
          </cell>
          <cell r="AH981">
            <v>441703</v>
          </cell>
          <cell r="AI981">
            <v>0</v>
          </cell>
          <cell r="AJ981">
            <v>0</v>
          </cell>
          <cell r="AK981">
            <v>6794833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8621368</v>
          </cell>
          <cell r="AR981">
            <v>24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1230058</v>
          </cell>
          <cell r="AY981">
            <v>9851426</v>
          </cell>
          <cell r="AZ981">
            <v>746235</v>
          </cell>
          <cell r="BA981">
            <v>44100</v>
          </cell>
          <cell r="BB981">
            <v>0</v>
          </cell>
          <cell r="BC981">
            <v>0</v>
          </cell>
          <cell r="BD981">
            <v>0</v>
          </cell>
          <cell r="BK981">
            <v>9061091</v>
          </cell>
          <cell r="BN981">
            <v>0</v>
          </cell>
          <cell r="BO981">
            <v>9541406.4518828448</v>
          </cell>
          <cell r="BP981">
            <v>-2204828.5481171552</v>
          </cell>
          <cell r="BQ981" t="str">
            <v>050143384559</v>
          </cell>
          <cell r="BR981" t="str">
            <v>Active</v>
          </cell>
          <cell r="BS981" t="str">
            <v>Male</v>
          </cell>
          <cell r="BT981" t="str">
            <v/>
          </cell>
          <cell r="BU981">
            <v>0</v>
          </cell>
          <cell r="BV981">
            <v>0</v>
          </cell>
          <cell r="BW981">
            <v>100000</v>
          </cell>
        </row>
        <row r="982">
          <cell r="C982" t="str">
            <v>C15590</v>
          </cell>
          <cell r="D982" t="str">
            <v>Phạm Như Khánh</v>
          </cell>
          <cell r="E982">
            <v>45345</v>
          </cell>
          <cell r="F982" t="str">
            <v>P2 - Glitter</v>
          </cell>
          <cell r="G982" t="str">
            <v>SK2</v>
          </cell>
          <cell r="H982" t="str">
            <v>Auto Machine sub-operator-A</v>
          </cell>
          <cell r="I982" t="str">
            <v/>
          </cell>
          <cell r="J982" t="str">
            <v/>
          </cell>
          <cell r="K982">
            <v>5538000</v>
          </cell>
          <cell r="L982">
            <v>800000</v>
          </cell>
          <cell r="M982">
            <v>278000</v>
          </cell>
          <cell r="N982">
            <v>0</v>
          </cell>
          <cell r="O982">
            <v>6616000</v>
          </cell>
          <cell r="P982">
            <v>24</v>
          </cell>
          <cell r="Q982">
            <v>6107077</v>
          </cell>
          <cell r="R982">
            <v>2</v>
          </cell>
          <cell r="S982">
            <v>508923</v>
          </cell>
          <cell r="T982">
            <v>0</v>
          </cell>
          <cell r="U982">
            <v>0</v>
          </cell>
          <cell r="V982">
            <v>254461.54166666666</v>
          </cell>
          <cell r="W982">
            <v>0</v>
          </cell>
          <cell r="X982">
            <v>0</v>
          </cell>
          <cell r="Y982">
            <v>6616000</v>
          </cell>
          <cell r="Z982">
            <v>0</v>
          </cell>
          <cell r="AA982">
            <v>0</v>
          </cell>
          <cell r="AB982">
            <v>200000</v>
          </cell>
          <cell r="AC982">
            <v>0</v>
          </cell>
          <cell r="AD982">
            <v>200000</v>
          </cell>
          <cell r="AE982">
            <v>500000</v>
          </cell>
          <cell r="AF982">
            <v>0</v>
          </cell>
          <cell r="AG982">
            <v>400000</v>
          </cell>
          <cell r="AH982">
            <v>334183</v>
          </cell>
          <cell r="AI982">
            <v>0</v>
          </cell>
          <cell r="AJ982">
            <v>0</v>
          </cell>
          <cell r="AK982">
            <v>6298000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</v>
          </cell>
          <cell r="AQ982">
            <v>8050183</v>
          </cell>
          <cell r="AR982">
            <v>20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954231</v>
          </cell>
          <cell r="AY982">
            <v>9004414</v>
          </cell>
          <cell r="AZ982">
            <v>694680</v>
          </cell>
          <cell r="BA982">
            <v>44100</v>
          </cell>
          <cell r="BB982">
            <v>0</v>
          </cell>
          <cell r="BC982">
            <v>0</v>
          </cell>
          <cell r="BD982">
            <v>0</v>
          </cell>
          <cell r="BK982">
            <v>8265634</v>
          </cell>
          <cell r="BN982">
            <v>0</v>
          </cell>
          <cell r="BO982">
            <v>8786336.854166666</v>
          </cell>
          <cell r="BP982">
            <v>-2908343.145833334</v>
          </cell>
          <cell r="BQ982" t="str">
            <v>050126802861</v>
          </cell>
          <cell r="BR982" t="str">
            <v>Active</v>
          </cell>
          <cell r="BS982" t="str">
            <v>Male</v>
          </cell>
          <cell r="BT982" t="str">
            <v/>
          </cell>
          <cell r="BU982">
            <v>0</v>
          </cell>
          <cell r="BV982">
            <v>0</v>
          </cell>
          <cell r="BW982">
            <v>100000</v>
          </cell>
        </row>
        <row r="983">
          <cell r="C983" t="str">
            <v>C15792</v>
          </cell>
          <cell r="D983" t="str">
            <v>Nguyễn Quốc Thắng</v>
          </cell>
          <cell r="E983">
            <v>45378</v>
          </cell>
          <cell r="F983" t="str">
            <v>P2 - Glitter</v>
          </cell>
          <cell r="G983" t="str">
            <v>SK2</v>
          </cell>
          <cell r="H983" t="str">
            <v>Auto Machine sub-operator-A</v>
          </cell>
          <cell r="I983" t="str">
            <v/>
          </cell>
          <cell r="J983" t="str">
            <v/>
          </cell>
          <cell r="K983">
            <v>5538000</v>
          </cell>
          <cell r="L983">
            <v>800000</v>
          </cell>
          <cell r="M983">
            <v>278000</v>
          </cell>
          <cell r="N983">
            <v>0</v>
          </cell>
          <cell r="O983">
            <v>6616000</v>
          </cell>
          <cell r="P983">
            <v>23</v>
          </cell>
          <cell r="Q983">
            <v>5852615</v>
          </cell>
          <cell r="R983">
            <v>2</v>
          </cell>
          <cell r="S983">
            <v>508923</v>
          </cell>
          <cell r="T983">
            <v>1</v>
          </cell>
          <cell r="U983">
            <v>254462</v>
          </cell>
          <cell r="V983">
            <v>254461.52173913043</v>
          </cell>
          <cell r="W983">
            <v>0</v>
          </cell>
          <cell r="X983">
            <v>0</v>
          </cell>
          <cell r="Y983">
            <v>6361538</v>
          </cell>
          <cell r="Z983">
            <v>0</v>
          </cell>
          <cell r="AA983">
            <v>0</v>
          </cell>
          <cell r="AB983">
            <v>200000</v>
          </cell>
          <cell r="AC983">
            <v>0</v>
          </cell>
          <cell r="AD983">
            <v>200000</v>
          </cell>
          <cell r="AE983">
            <v>0</v>
          </cell>
          <cell r="AF983">
            <v>0</v>
          </cell>
          <cell r="AG983">
            <v>300000</v>
          </cell>
          <cell r="AH983">
            <v>420020</v>
          </cell>
          <cell r="AI983">
            <v>0</v>
          </cell>
          <cell r="AJ983">
            <v>0</v>
          </cell>
          <cell r="AK983">
            <v>6251833</v>
          </cell>
          <cell r="AL983">
            <v>200000</v>
          </cell>
          <cell r="AM983">
            <v>0</v>
          </cell>
          <cell r="AN983">
            <v>0</v>
          </cell>
          <cell r="AO983">
            <v>0</v>
          </cell>
          <cell r="AP983">
            <v>0</v>
          </cell>
          <cell r="AQ983">
            <v>7481558</v>
          </cell>
          <cell r="AR983">
            <v>20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954231</v>
          </cell>
          <cell r="AY983">
            <v>8435789</v>
          </cell>
          <cell r="AZ983">
            <v>694680</v>
          </cell>
          <cell r="BA983">
            <v>44100</v>
          </cell>
          <cell r="BB983">
            <v>0</v>
          </cell>
          <cell r="BC983">
            <v>0</v>
          </cell>
          <cell r="BD983">
            <v>0</v>
          </cell>
          <cell r="BK983">
            <v>7697009</v>
          </cell>
          <cell r="BN983">
            <v>0</v>
          </cell>
          <cell r="BO983">
            <v>8217711.8043478262</v>
          </cell>
          <cell r="BP983">
            <v>-3476968.1956521738</v>
          </cell>
          <cell r="BQ983" t="str">
            <v>050020225227</v>
          </cell>
          <cell r="BR983" t="str">
            <v>Active</v>
          </cell>
          <cell r="BS983" t="str">
            <v>Male</v>
          </cell>
          <cell r="BT983" t="str">
            <v/>
          </cell>
          <cell r="BU983">
            <v>0</v>
          </cell>
          <cell r="BV983">
            <v>0</v>
          </cell>
          <cell r="BW983">
            <v>100000</v>
          </cell>
        </row>
        <row r="984">
          <cell r="C984" t="str">
            <v>C15871</v>
          </cell>
          <cell r="D984" t="str">
            <v>Lâm Trang</v>
          </cell>
          <cell r="E984">
            <v>45405</v>
          </cell>
          <cell r="F984" t="str">
            <v>P2 - Glitter</v>
          </cell>
          <cell r="G984" t="str">
            <v>SK2</v>
          </cell>
          <cell r="H984" t="str">
            <v>Auto Machine sub-operator-A</v>
          </cell>
          <cell r="I984">
            <v>45799</v>
          </cell>
          <cell r="J984" t="str">
            <v>Việc riêng</v>
          </cell>
          <cell r="K984">
            <v>5274000</v>
          </cell>
          <cell r="L984">
            <v>800000</v>
          </cell>
          <cell r="M984">
            <v>265000</v>
          </cell>
          <cell r="N984">
            <v>0</v>
          </cell>
          <cell r="O984">
            <v>6339000</v>
          </cell>
          <cell r="P984">
            <v>20</v>
          </cell>
          <cell r="Q984">
            <v>4876154</v>
          </cell>
          <cell r="R984">
            <v>2</v>
          </cell>
          <cell r="S984">
            <v>487615</v>
          </cell>
          <cell r="T984">
            <v>4</v>
          </cell>
          <cell r="U984">
            <v>975231</v>
          </cell>
          <cell r="V984">
            <v>243807.7</v>
          </cell>
          <cell r="W984">
            <v>0</v>
          </cell>
          <cell r="X984">
            <v>0</v>
          </cell>
          <cell r="Y984">
            <v>5363769</v>
          </cell>
          <cell r="Z984">
            <v>0</v>
          </cell>
          <cell r="AA984">
            <v>0</v>
          </cell>
          <cell r="AB984">
            <v>200000</v>
          </cell>
          <cell r="AC984">
            <v>0</v>
          </cell>
          <cell r="AD984">
            <v>200000</v>
          </cell>
          <cell r="AE984">
            <v>0</v>
          </cell>
          <cell r="AF984">
            <v>0</v>
          </cell>
          <cell r="AG984">
            <v>0</v>
          </cell>
          <cell r="AH984">
            <v>235840</v>
          </cell>
          <cell r="AI984">
            <v>0</v>
          </cell>
          <cell r="AJ984">
            <v>0</v>
          </cell>
          <cell r="AK984">
            <v>6205667</v>
          </cell>
          <cell r="AL984">
            <v>100000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5899609</v>
          </cell>
          <cell r="AR984">
            <v>16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731423</v>
          </cell>
          <cell r="AY984">
            <v>6631032</v>
          </cell>
          <cell r="AZ984">
            <v>665595</v>
          </cell>
          <cell r="BA984">
            <v>44100</v>
          </cell>
          <cell r="BB984">
            <v>0</v>
          </cell>
          <cell r="BC984">
            <v>0</v>
          </cell>
          <cell r="BD984">
            <v>0</v>
          </cell>
          <cell r="BK984">
            <v>5921337</v>
          </cell>
          <cell r="BN984">
            <v>0</v>
          </cell>
          <cell r="BO984">
            <v>6487224.4000000004</v>
          </cell>
          <cell r="BP984">
            <v>-5178370.5999999996</v>
          </cell>
          <cell r="BQ984" t="str">
            <v>050153391456</v>
          </cell>
          <cell r="BR984" t="str">
            <v>Active</v>
          </cell>
          <cell r="BS984" t="str">
            <v>Male</v>
          </cell>
          <cell r="BT984" t="str">
            <v/>
          </cell>
          <cell r="BU984">
            <v>0</v>
          </cell>
          <cell r="BV984">
            <v>0</v>
          </cell>
          <cell r="BW984">
            <v>100000</v>
          </cell>
        </row>
        <row r="985">
          <cell r="C985" t="str">
            <v>C15980</v>
          </cell>
          <cell r="D985" t="str">
            <v>Lưu Kỳ Minh</v>
          </cell>
          <cell r="E985">
            <v>45453</v>
          </cell>
          <cell r="F985" t="str">
            <v>P2 - Glitter</v>
          </cell>
          <cell r="G985" t="str">
            <v>SK2</v>
          </cell>
          <cell r="H985" t="str">
            <v>Auto Machine assistant-A</v>
          </cell>
          <cell r="I985">
            <v>45792</v>
          </cell>
          <cell r="J985" t="str">
            <v>Việc riêng</v>
          </cell>
          <cell r="K985">
            <v>5274000</v>
          </cell>
          <cell r="L985">
            <v>600000</v>
          </cell>
          <cell r="M985">
            <v>265000</v>
          </cell>
          <cell r="N985">
            <v>0</v>
          </cell>
          <cell r="O985">
            <v>6139000</v>
          </cell>
          <cell r="P985">
            <v>18.100000000000001</v>
          </cell>
          <cell r="Q985">
            <v>4273688</v>
          </cell>
          <cell r="R985">
            <v>3</v>
          </cell>
          <cell r="S985">
            <v>708346</v>
          </cell>
          <cell r="T985">
            <v>4.8999999999999986</v>
          </cell>
          <cell r="U985">
            <v>1156965</v>
          </cell>
          <cell r="V985">
            <v>236115.35911602207</v>
          </cell>
          <cell r="W985">
            <v>0</v>
          </cell>
          <cell r="X985">
            <v>0</v>
          </cell>
          <cell r="Y985">
            <v>4982034</v>
          </cell>
          <cell r="Z985">
            <v>0</v>
          </cell>
          <cell r="AA985">
            <v>0</v>
          </cell>
          <cell r="AB985">
            <v>200000</v>
          </cell>
          <cell r="AC985">
            <v>0</v>
          </cell>
          <cell r="AD985">
            <v>200000</v>
          </cell>
          <cell r="AE985">
            <v>0</v>
          </cell>
          <cell r="AF985">
            <v>0</v>
          </cell>
          <cell r="AG985">
            <v>0</v>
          </cell>
          <cell r="AH985">
            <v>334511</v>
          </cell>
          <cell r="AI985">
            <v>0</v>
          </cell>
          <cell r="AJ985">
            <v>0</v>
          </cell>
          <cell r="AK985">
            <v>6095000</v>
          </cell>
          <cell r="AL985">
            <v>100000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5616545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5616545</v>
          </cell>
          <cell r="AZ985">
            <v>644595</v>
          </cell>
          <cell r="BA985">
            <v>44100</v>
          </cell>
          <cell r="BB985">
            <v>0</v>
          </cell>
          <cell r="BC985">
            <v>0</v>
          </cell>
          <cell r="BD985">
            <v>0</v>
          </cell>
          <cell r="BK985">
            <v>4927850</v>
          </cell>
          <cell r="BN985">
            <v>0</v>
          </cell>
          <cell r="BO985">
            <v>5716545</v>
          </cell>
          <cell r="BP985">
            <v>-5928050</v>
          </cell>
          <cell r="BQ985" t="str">
            <v>050137325230</v>
          </cell>
          <cell r="BR985" t="str">
            <v>Active</v>
          </cell>
          <cell r="BS985" t="str">
            <v>Male</v>
          </cell>
          <cell r="BT985" t="str">
            <v/>
          </cell>
          <cell r="BU985">
            <v>0</v>
          </cell>
          <cell r="BV985">
            <v>0</v>
          </cell>
          <cell r="BW985">
            <v>100000</v>
          </cell>
        </row>
        <row r="986">
          <cell r="C986" t="str">
            <v>C16474</v>
          </cell>
          <cell r="D986" t="str">
            <v>Nguyễn Văn Minh</v>
          </cell>
          <cell r="E986">
            <v>45714</v>
          </cell>
          <cell r="F986" t="str">
            <v>P2 - Glitter</v>
          </cell>
          <cell r="G986" t="str">
            <v>SK2</v>
          </cell>
          <cell r="H986" t="str">
            <v>Auto Machine assistant-A</v>
          </cell>
          <cell r="I986" t="str">
            <v/>
          </cell>
          <cell r="J986" t="str">
            <v/>
          </cell>
          <cell r="K986">
            <v>5023000</v>
          </cell>
          <cell r="L986">
            <v>600000</v>
          </cell>
          <cell r="M986">
            <v>252000</v>
          </cell>
          <cell r="N986">
            <v>0</v>
          </cell>
          <cell r="O986">
            <v>5875000</v>
          </cell>
          <cell r="P986">
            <v>23.8</v>
          </cell>
          <cell r="Q986">
            <v>5377885</v>
          </cell>
          <cell r="R986">
            <v>2</v>
          </cell>
          <cell r="S986">
            <v>451923</v>
          </cell>
          <cell r="T986">
            <v>0.19999999999999929</v>
          </cell>
          <cell r="U986">
            <v>45192</v>
          </cell>
          <cell r="V986">
            <v>225961.55462184874</v>
          </cell>
          <cell r="W986">
            <v>0</v>
          </cell>
          <cell r="X986">
            <v>0</v>
          </cell>
          <cell r="Y986">
            <v>5829808</v>
          </cell>
          <cell r="Z986">
            <v>0</v>
          </cell>
          <cell r="AA986">
            <v>0</v>
          </cell>
          <cell r="AB986">
            <v>200000</v>
          </cell>
          <cell r="AC986">
            <v>0</v>
          </cell>
          <cell r="AD986">
            <v>200000</v>
          </cell>
          <cell r="AE986">
            <v>500000</v>
          </cell>
          <cell r="AF986">
            <v>0</v>
          </cell>
          <cell r="AG986">
            <v>400000</v>
          </cell>
          <cell r="AH986">
            <v>439855</v>
          </cell>
          <cell r="AI986">
            <v>0</v>
          </cell>
          <cell r="AJ986">
            <v>0</v>
          </cell>
          <cell r="AK986">
            <v>5244333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7369663</v>
          </cell>
          <cell r="AR986">
            <v>20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847356</v>
          </cell>
          <cell r="AY986">
            <v>8217019</v>
          </cell>
          <cell r="AZ986">
            <v>616875</v>
          </cell>
          <cell r="BA986">
            <v>44100</v>
          </cell>
          <cell r="BB986">
            <v>0</v>
          </cell>
          <cell r="BC986">
            <v>0</v>
          </cell>
          <cell r="BD986">
            <v>0</v>
          </cell>
          <cell r="BK986">
            <v>7556044</v>
          </cell>
          <cell r="BN986">
            <v>0</v>
          </cell>
          <cell r="BO986">
            <v>8034566.8865546221</v>
          </cell>
          <cell r="BP986">
            <v>-3582308.1134453779</v>
          </cell>
          <cell r="BQ986" t="str">
            <v>070942918689</v>
          </cell>
          <cell r="BR986" t="str">
            <v>Active</v>
          </cell>
          <cell r="BS986" t="str">
            <v>Male</v>
          </cell>
          <cell r="BT986" t="str">
            <v/>
          </cell>
          <cell r="BU986">
            <v>0</v>
          </cell>
          <cell r="BV986">
            <v>0</v>
          </cell>
          <cell r="BW986">
            <v>100000</v>
          </cell>
        </row>
        <row r="987">
          <cell r="C987" t="str">
            <v>C16475</v>
          </cell>
          <cell r="D987" t="str">
            <v>Ngô Văn Dự</v>
          </cell>
          <cell r="E987">
            <v>45714</v>
          </cell>
          <cell r="F987" t="str">
            <v>P2 - Glitter</v>
          </cell>
          <cell r="G987" t="str">
            <v>SK2</v>
          </cell>
          <cell r="H987" t="str">
            <v>Auto Machine assistant-A</v>
          </cell>
          <cell r="I987" t="str">
            <v/>
          </cell>
          <cell r="J987" t="str">
            <v/>
          </cell>
          <cell r="K987">
            <v>5023000</v>
          </cell>
          <cell r="L987">
            <v>600000</v>
          </cell>
          <cell r="M987">
            <v>252000</v>
          </cell>
          <cell r="N987">
            <v>0</v>
          </cell>
          <cell r="O987">
            <v>5875000</v>
          </cell>
          <cell r="P987">
            <v>24</v>
          </cell>
          <cell r="Q987">
            <v>5423077</v>
          </cell>
          <cell r="R987">
            <v>2</v>
          </cell>
          <cell r="S987">
            <v>451923</v>
          </cell>
          <cell r="T987">
            <v>0</v>
          </cell>
          <cell r="U987">
            <v>0</v>
          </cell>
          <cell r="V987">
            <v>225961.54166666666</v>
          </cell>
          <cell r="W987">
            <v>0</v>
          </cell>
          <cell r="X987">
            <v>0</v>
          </cell>
          <cell r="Y987">
            <v>5875000</v>
          </cell>
          <cell r="Z987">
            <v>0</v>
          </cell>
          <cell r="AA987">
            <v>0</v>
          </cell>
          <cell r="AB987">
            <v>200000</v>
          </cell>
          <cell r="AC987">
            <v>0</v>
          </cell>
          <cell r="AD987">
            <v>200000</v>
          </cell>
          <cell r="AE987">
            <v>500000</v>
          </cell>
          <cell r="AF987">
            <v>0</v>
          </cell>
          <cell r="AG987">
            <v>400000</v>
          </cell>
          <cell r="AH987">
            <v>443551</v>
          </cell>
          <cell r="AI987">
            <v>0</v>
          </cell>
          <cell r="AJ987">
            <v>0</v>
          </cell>
          <cell r="AK987">
            <v>5244333</v>
          </cell>
          <cell r="AL987">
            <v>0</v>
          </cell>
          <cell r="AM987">
            <v>0</v>
          </cell>
          <cell r="AN987">
            <v>0</v>
          </cell>
          <cell r="AO987">
            <v>0</v>
          </cell>
          <cell r="AP987">
            <v>0</v>
          </cell>
          <cell r="AQ987">
            <v>7418551</v>
          </cell>
          <cell r="AR987">
            <v>24</v>
          </cell>
          <cell r="AS987">
            <v>0</v>
          </cell>
          <cell r="AT987">
            <v>0</v>
          </cell>
          <cell r="AU987">
            <v>0</v>
          </cell>
          <cell r="AV987">
            <v>0</v>
          </cell>
          <cell r="AW987">
            <v>0</v>
          </cell>
          <cell r="AX987">
            <v>1016827</v>
          </cell>
          <cell r="AY987">
            <v>8435378</v>
          </cell>
          <cell r="AZ987">
            <v>616875</v>
          </cell>
          <cell r="BA987">
            <v>44100</v>
          </cell>
          <cell r="BB987">
            <v>0</v>
          </cell>
          <cell r="BC987">
            <v>0</v>
          </cell>
          <cell r="BD987">
            <v>0</v>
          </cell>
          <cell r="BK987">
            <v>7774403</v>
          </cell>
          <cell r="BN987">
            <v>0</v>
          </cell>
          <cell r="BO987">
            <v>8196435.625</v>
          </cell>
          <cell r="BP987">
            <v>-3420439.375</v>
          </cell>
          <cell r="BQ987" t="str">
            <v>050111430141</v>
          </cell>
          <cell r="BR987" t="str">
            <v>Active</v>
          </cell>
          <cell r="BS987" t="str">
            <v>Male</v>
          </cell>
          <cell r="BT987" t="str">
            <v/>
          </cell>
          <cell r="BU987">
            <v>0</v>
          </cell>
          <cell r="BV987">
            <v>0</v>
          </cell>
          <cell r="BW987">
            <v>100000</v>
          </cell>
        </row>
        <row r="988">
          <cell r="C988" t="str">
            <v>C16498</v>
          </cell>
          <cell r="D988" t="str">
            <v>Điểu Ngọc</v>
          </cell>
          <cell r="E988">
            <v>45722</v>
          </cell>
          <cell r="F988" t="str">
            <v>P2 - Glitter</v>
          </cell>
          <cell r="G988" t="str">
            <v>SK2</v>
          </cell>
          <cell r="H988" t="str">
            <v>Auto Machine assistant-A</v>
          </cell>
          <cell r="I988" t="str">
            <v/>
          </cell>
          <cell r="J988" t="str">
            <v/>
          </cell>
          <cell r="K988">
            <v>5023000</v>
          </cell>
          <cell r="L988">
            <v>600000</v>
          </cell>
          <cell r="M988">
            <v>252000</v>
          </cell>
          <cell r="N988">
            <v>0</v>
          </cell>
          <cell r="O988">
            <v>5875000</v>
          </cell>
          <cell r="P988">
            <v>23</v>
          </cell>
          <cell r="Q988">
            <v>5197115</v>
          </cell>
          <cell r="R988">
            <v>3</v>
          </cell>
          <cell r="S988">
            <v>677885</v>
          </cell>
          <cell r="T988">
            <v>0</v>
          </cell>
          <cell r="U988">
            <v>0</v>
          </cell>
          <cell r="V988">
            <v>225961.52173913043</v>
          </cell>
          <cell r="W988">
            <v>0</v>
          </cell>
          <cell r="X988">
            <v>0</v>
          </cell>
          <cell r="Y988">
            <v>5875000</v>
          </cell>
          <cell r="Z988">
            <v>0</v>
          </cell>
          <cell r="AA988">
            <v>0</v>
          </cell>
          <cell r="AB988">
            <v>200000</v>
          </cell>
          <cell r="AC988">
            <v>0</v>
          </cell>
          <cell r="AD988">
            <v>200000</v>
          </cell>
          <cell r="AE988">
            <v>500000</v>
          </cell>
          <cell r="AF988">
            <v>0</v>
          </cell>
          <cell r="AG988">
            <v>400000</v>
          </cell>
          <cell r="AH988">
            <v>425070</v>
          </cell>
          <cell r="AI988">
            <v>0</v>
          </cell>
          <cell r="AJ988">
            <v>0</v>
          </cell>
          <cell r="AK988">
            <v>5402000</v>
          </cell>
          <cell r="AL988">
            <v>0</v>
          </cell>
          <cell r="AM988">
            <v>0</v>
          </cell>
          <cell r="AN988">
            <v>0</v>
          </cell>
          <cell r="AO988">
            <v>0</v>
          </cell>
          <cell r="AP988">
            <v>0</v>
          </cell>
          <cell r="AQ988">
            <v>7400070</v>
          </cell>
          <cell r="AR988">
            <v>24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1016827</v>
          </cell>
          <cell r="AY988">
            <v>8416897</v>
          </cell>
          <cell r="AZ988">
            <v>593028</v>
          </cell>
          <cell r="BA988">
            <v>44100</v>
          </cell>
          <cell r="BB988">
            <v>0</v>
          </cell>
          <cell r="BC988">
            <v>0</v>
          </cell>
          <cell r="BD988">
            <v>236499</v>
          </cell>
          <cell r="BK988">
            <v>7543270</v>
          </cell>
          <cell r="BN988">
            <v>0</v>
          </cell>
          <cell r="BO988">
            <v>8377954.5652173916</v>
          </cell>
          <cell r="BP988">
            <v>-3215073.4347826084</v>
          </cell>
          <cell r="BQ988" t="str">
            <v>050072037739</v>
          </cell>
          <cell r="BR988" t="str">
            <v>Active</v>
          </cell>
          <cell r="BS988" t="str">
            <v>Male</v>
          </cell>
          <cell r="BT988" t="str">
            <v/>
          </cell>
          <cell r="BU988">
            <v>0</v>
          </cell>
          <cell r="BV988">
            <v>0</v>
          </cell>
          <cell r="BW988">
            <v>300000</v>
          </cell>
        </row>
        <row r="989">
          <cell r="C989" t="str">
            <v>C16507</v>
          </cell>
          <cell r="D989" t="str">
            <v>Nguyễn Anh Kiệt</v>
          </cell>
          <cell r="E989">
            <v>45726</v>
          </cell>
          <cell r="F989" t="str">
            <v>P2 - Glitter</v>
          </cell>
          <cell r="G989" t="str">
            <v>SK2</v>
          </cell>
          <cell r="H989" t="str">
            <v>Auto Machine assistant-A</v>
          </cell>
          <cell r="I989" t="str">
            <v/>
          </cell>
          <cell r="J989" t="str">
            <v/>
          </cell>
          <cell r="K989">
            <v>5023000</v>
          </cell>
          <cell r="L989">
            <v>600000</v>
          </cell>
          <cell r="M989">
            <v>252000</v>
          </cell>
          <cell r="N989">
            <v>0</v>
          </cell>
          <cell r="O989">
            <v>5875000</v>
          </cell>
          <cell r="P989">
            <v>24</v>
          </cell>
          <cell r="Q989">
            <v>5423077</v>
          </cell>
          <cell r="R989">
            <v>2</v>
          </cell>
          <cell r="S989">
            <v>451923</v>
          </cell>
          <cell r="T989">
            <v>0</v>
          </cell>
          <cell r="U989">
            <v>0</v>
          </cell>
          <cell r="V989">
            <v>225961.54166666666</v>
          </cell>
          <cell r="W989">
            <v>0</v>
          </cell>
          <cell r="X989">
            <v>0</v>
          </cell>
          <cell r="Y989">
            <v>5875000</v>
          </cell>
          <cell r="Z989">
            <v>0</v>
          </cell>
          <cell r="AA989">
            <v>0</v>
          </cell>
          <cell r="AB989">
            <v>200000</v>
          </cell>
          <cell r="AC989">
            <v>0</v>
          </cell>
          <cell r="AD989">
            <v>200000</v>
          </cell>
          <cell r="AE989">
            <v>500000</v>
          </cell>
          <cell r="AF989">
            <v>0</v>
          </cell>
          <cell r="AG989">
            <v>400000</v>
          </cell>
          <cell r="AH989">
            <v>259376</v>
          </cell>
          <cell r="AI989">
            <v>0</v>
          </cell>
          <cell r="AJ989">
            <v>0</v>
          </cell>
          <cell r="AK989">
            <v>5402000</v>
          </cell>
          <cell r="AL989">
            <v>0</v>
          </cell>
          <cell r="AM989">
            <v>0</v>
          </cell>
          <cell r="AN989">
            <v>0</v>
          </cell>
          <cell r="AO989">
            <v>0</v>
          </cell>
          <cell r="AP989">
            <v>0</v>
          </cell>
          <cell r="AQ989">
            <v>7234376</v>
          </cell>
          <cell r="AR989">
            <v>24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1016827</v>
          </cell>
          <cell r="AY989">
            <v>8251203</v>
          </cell>
          <cell r="AZ989">
            <v>578719</v>
          </cell>
          <cell r="BA989">
            <v>44100</v>
          </cell>
          <cell r="BB989">
            <v>0</v>
          </cell>
          <cell r="BC989">
            <v>0</v>
          </cell>
          <cell r="BD989">
            <v>345654</v>
          </cell>
          <cell r="BK989">
            <v>7282730</v>
          </cell>
          <cell r="BN989">
            <v>0</v>
          </cell>
          <cell r="BO989">
            <v>8212260.625</v>
          </cell>
          <cell r="BP989">
            <v>-3366458.375</v>
          </cell>
          <cell r="BQ989" t="str">
            <v>050158616707</v>
          </cell>
          <cell r="BR989" t="str">
            <v>Active</v>
          </cell>
          <cell r="BS989" t="str">
            <v>Male</v>
          </cell>
          <cell r="BT989" t="str">
            <v/>
          </cell>
          <cell r="BU989">
            <v>0</v>
          </cell>
          <cell r="BV989">
            <v>0</v>
          </cell>
          <cell r="BW989">
            <v>300000</v>
          </cell>
        </row>
        <row r="990">
          <cell r="C990" t="str">
            <v>C3442</v>
          </cell>
          <cell r="D990" t="str">
            <v>Võ Thị Thanh Kiều</v>
          </cell>
          <cell r="E990">
            <v>40595</v>
          </cell>
          <cell r="F990" t="str">
            <v>P2 - Glitter</v>
          </cell>
          <cell r="G990" t="str">
            <v>SK2</v>
          </cell>
          <cell r="H990" t="str">
            <v>Auto Machine leader-A</v>
          </cell>
          <cell r="I990" t="str">
            <v/>
          </cell>
          <cell r="J990" t="str">
            <v/>
          </cell>
          <cell r="K990">
            <v>6248000</v>
          </cell>
          <cell r="L990">
            <v>4100000</v>
          </cell>
          <cell r="M990">
            <v>312000</v>
          </cell>
          <cell r="N990">
            <v>800000</v>
          </cell>
          <cell r="O990">
            <v>11460000</v>
          </cell>
          <cell r="P990">
            <v>23</v>
          </cell>
          <cell r="Q990">
            <v>10137692</v>
          </cell>
          <cell r="R990">
            <v>3</v>
          </cell>
          <cell r="S990">
            <v>1322308</v>
          </cell>
          <cell r="T990">
            <v>0</v>
          </cell>
          <cell r="U990">
            <v>0</v>
          </cell>
          <cell r="V990">
            <v>440769.21739130432</v>
          </cell>
          <cell r="W990">
            <v>0</v>
          </cell>
          <cell r="X990">
            <v>0</v>
          </cell>
          <cell r="Y990">
            <v>11460000</v>
          </cell>
          <cell r="Z990">
            <v>0</v>
          </cell>
          <cell r="AA990">
            <v>0</v>
          </cell>
          <cell r="AB990">
            <v>200000</v>
          </cell>
          <cell r="AC990">
            <v>0</v>
          </cell>
          <cell r="AD990">
            <v>200000</v>
          </cell>
          <cell r="AE990">
            <v>500000</v>
          </cell>
          <cell r="AF990">
            <v>0</v>
          </cell>
          <cell r="AG990">
            <v>400000</v>
          </cell>
          <cell r="AH990">
            <v>279257</v>
          </cell>
          <cell r="AI990">
            <v>0</v>
          </cell>
          <cell r="AJ990">
            <v>0</v>
          </cell>
          <cell r="AK990">
            <v>11355000</v>
          </cell>
          <cell r="AL990">
            <v>100000</v>
          </cell>
          <cell r="AM990">
            <v>0</v>
          </cell>
          <cell r="AN990">
            <v>0</v>
          </cell>
          <cell r="AO990">
            <v>0</v>
          </cell>
          <cell r="AP990">
            <v>82644.228260869568</v>
          </cell>
          <cell r="AQ990">
            <v>13021901.228260869</v>
          </cell>
          <cell r="AR990">
            <v>20</v>
          </cell>
          <cell r="AS990">
            <v>0</v>
          </cell>
          <cell r="AT990">
            <v>0</v>
          </cell>
          <cell r="AU990">
            <v>0</v>
          </cell>
          <cell r="AV990">
            <v>0</v>
          </cell>
          <cell r="AW990">
            <v>0</v>
          </cell>
          <cell r="AX990">
            <v>1652885</v>
          </cell>
          <cell r="AY990">
            <v>14674786.228260869</v>
          </cell>
          <cell r="AZ990">
            <v>1203300</v>
          </cell>
          <cell r="BA990">
            <v>44100</v>
          </cell>
          <cell r="BB990">
            <v>101026</v>
          </cell>
          <cell r="BC990">
            <v>0</v>
          </cell>
          <cell r="BD990">
            <v>0</v>
          </cell>
          <cell r="BK990">
            <v>13326360</v>
          </cell>
          <cell r="BN990">
            <v>0</v>
          </cell>
          <cell r="BO990">
            <v>14223824.271739129</v>
          </cell>
          <cell r="BP990">
            <v>2020524.271739129</v>
          </cell>
          <cell r="BQ990" t="str">
            <v>050068231091</v>
          </cell>
          <cell r="BR990" t="str">
            <v>Active</v>
          </cell>
          <cell r="BS990" t="str">
            <v>Female</v>
          </cell>
          <cell r="BT990" t="str">
            <v/>
          </cell>
          <cell r="BU990">
            <v>0</v>
          </cell>
          <cell r="BV990">
            <v>0</v>
          </cell>
          <cell r="BW990">
            <v>100000</v>
          </cell>
        </row>
        <row r="991">
          <cell r="C991" t="str">
            <v>C3459</v>
          </cell>
          <cell r="D991" t="str">
            <v>Nguyễn Chí Tâm</v>
          </cell>
          <cell r="E991">
            <v>40595</v>
          </cell>
          <cell r="F991" t="str">
            <v>P2 - Glitter</v>
          </cell>
          <cell r="G991" t="str">
            <v>SK2</v>
          </cell>
          <cell r="H991" t="str">
            <v>Auto Machine leader-A</v>
          </cell>
          <cell r="I991" t="str">
            <v/>
          </cell>
          <cell r="J991" t="str">
            <v/>
          </cell>
          <cell r="K991">
            <v>5931000</v>
          </cell>
          <cell r="L991">
            <v>4100000</v>
          </cell>
          <cell r="M991">
            <v>298000</v>
          </cell>
          <cell r="N991">
            <v>6100000</v>
          </cell>
          <cell r="O991">
            <v>16429000</v>
          </cell>
          <cell r="P991">
            <v>23</v>
          </cell>
          <cell r="Q991">
            <v>14533346</v>
          </cell>
          <cell r="R991">
            <v>3</v>
          </cell>
          <cell r="S991">
            <v>1895654</v>
          </cell>
          <cell r="T991">
            <v>0</v>
          </cell>
          <cell r="U991">
            <v>0</v>
          </cell>
          <cell r="V991">
            <v>631884.60869565222</v>
          </cell>
          <cell r="W991">
            <v>0</v>
          </cell>
          <cell r="X991">
            <v>0</v>
          </cell>
          <cell r="Y991">
            <v>16429000</v>
          </cell>
          <cell r="Z991">
            <v>0</v>
          </cell>
          <cell r="AA991">
            <v>0</v>
          </cell>
          <cell r="AB991">
            <v>200000</v>
          </cell>
          <cell r="AC991">
            <v>0</v>
          </cell>
          <cell r="AD991">
            <v>200000</v>
          </cell>
          <cell r="AE991">
            <v>500000</v>
          </cell>
          <cell r="AF991">
            <v>0</v>
          </cell>
          <cell r="AG991">
            <v>400000</v>
          </cell>
          <cell r="AH991">
            <v>257299</v>
          </cell>
          <cell r="AI991">
            <v>0</v>
          </cell>
          <cell r="AJ991">
            <v>0</v>
          </cell>
          <cell r="AK991">
            <v>16362333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17786299</v>
          </cell>
          <cell r="AR991">
            <v>12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1421740</v>
          </cell>
          <cell r="AY991">
            <v>19208039</v>
          </cell>
          <cell r="AZ991">
            <v>1725045</v>
          </cell>
          <cell r="BA991">
            <v>44100</v>
          </cell>
          <cell r="BB991">
            <v>85454</v>
          </cell>
          <cell r="BC991">
            <v>0</v>
          </cell>
          <cell r="BD991">
            <v>0</v>
          </cell>
          <cell r="BK991">
            <v>17353440</v>
          </cell>
          <cell r="BN991">
            <v>1</v>
          </cell>
          <cell r="BO991">
            <v>18834125.913043477</v>
          </cell>
          <cell r="BP991">
            <v>1709080.9130434766</v>
          </cell>
          <cell r="BQ991" t="str">
            <v>050068231245</v>
          </cell>
          <cell r="BR991" t="str">
            <v>Active</v>
          </cell>
          <cell r="BS991" t="str">
            <v>Male</v>
          </cell>
          <cell r="BT991" t="str">
            <v/>
          </cell>
          <cell r="BU991">
            <v>0</v>
          </cell>
          <cell r="BV991">
            <v>0</v>
          </cell>
          <cell r="BW991">
            <v>100000</v>
          </cell>
        </row>
        <row r="992">
          <cell r="C992" t="str">
            <v>C6071</v>
          </cell>
          <cell r="D992" t="str">
            <v>Nguyễn Đặng Quốc</v>
          </cell>
          <cell r="E992">
            <v>41681</v>
          </cell>
          <cell r="F992" t="str">
            <v>P2 - Glitter</v>
          </cell>
          <cell r="G992" t="str">
            <v>SK2</v>
          </cell>
          <cell r="H992" t="str">
            <v>Auto Machine operator-A</v>
          </cell>
          <cell r="I992" t="str">
            <v/>
          </cell>
          <cell r="J992" t="str">
            <v/>
          </cell>
          <cell r="K992">
            <v>5931000</v>
          </cell>
          <cell r="L992">
            <v>2200000</v>
          </cell>
          <cell r="M992">
            <v>298000</v>
          </cell>
          <cell r="N992">
            <v>0</v>
          </cell>
          <cell r="O992">
            <v>8429000</v>
          </cell>
          <cell r="P992">
            <v>24</v>
          </cell>
          <cell r="Q992">
            <v>7780615</v>
          </cell>
          <cell r="R992">
            <v>2</v>
          </cell>
          <cell r="S992">
            <v>648385</v>
          </cell>
          <cell r="T992">
            <v>0</v>
          </cell>
          <cell r="U992">
            <v>0</v>
          </cell>
          <cell r="V992">
            <v>324192.29166666669</v>
          </cell>
          <cell r="W992">
            <v>0</v>
          </cell>
          <cell r="X992">
            <v>0</v>
          </cell>
          <cell r="Y992">
            <v>8429000</v>
          </cell>
          <cell r="Z992">
            <v>0</v>
          </cell>
          <cell r="AA992">
            <v>0</v>
          </cell>
          <cell r="AB992">
            <v>200000</v>
          </cell>
          <cell r="AC992">
            <v>0</v>
          </cell>
          <cell r="AD992">
            <v>200000</v>
          </cell>
          <cell r="AE992">
            <v>500000</v>
          </cell>
          <cell r="AF992">
            <v>0</v>
          </cell>
          <cell r="AG992">
            <v>400000</v>
          </cell>
          <cell r="AH992">
            <v>443551</v>
          </cell>
          <cell r="AI992">
            <v>0</v>
          </cell>
          <cell r="AJ992">
            <v>0</v>
          </cell>
          <cell r="AK992">
            <v>8379000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9972551</v>
          </cell>
          <cell r="AR992">
            <v>24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1458865</v>
          </cell>
          <cell r="AY992">
            <v>11431416</v>
          </cell>
          <cell r="AZ992">
            <v>885045</v>
          </cell>
          <cell r="BA992">
            <v>44100</v>
          </cell>
          <cell r="BB992">
            <v>0</v>
          </cell>
          <cell r="BC992">
            <v>0</v>
          </cell>
          <cell r="BD992">
            <v>0</v>
          </cell>
          <cell r="BK992">
            <v>10502271</v>
          </cell>
          <cell r="BN992">
            <v>0</v>
          </cell>
          <cell r="BO992">
            <v>11045127.875</v>
          </cell>
          <cell r="BP992">
            <v>-839917.125</v>
          </cell>
          <cell r="BQ992" t="str">
            <v>050040998699</v>
          </cell>
          <cell r="BR992" t="str">
            <v>Active</v>
          </cell>
          <cell r="BS992" t="str">
            <v>Male</v>
          </cell>
          <cell r="BT992" t="str">
            <v/>
          </cell>
          <cell r="BU992">
            <v>0</v>
          </cell>
          <cell r="BV992">
            <v>0</v>
          </cell>
          <cell r="BW992">
            <v>100000</v>
          </cell>
        </row>
        <row r="993">
          <cell r="C993" t="str">
            <v>C7032</v>
          </cell>
          <cell r="D993" t="str">
            <v>Đoàn Chí Công</v>
          </cell>
          <cell r="E993">
            <v>42957</v>
          </cell>
          <cell r="F993" t="str">
            <v>P2 - Glitter</v>
          </cell>
          <cell r="G993" t="str">
            <v>SK2</v>
          </cell>
          <cell r="H993" t="str">
            <v>Auto Machine operator-A</v>
          </cell>
          <cell r="I993" t="str">
            <v/>
          </cell>
          <cell r="J993" t="str">
            <v/>
          </cell>
          <cell r="K993">
            <v>5931000</v>
          </cell>
          <cell r="L993">
            <v>2500000</v>
          </cell>
          <cell r="M993">
            <v>298000</v>
          </cell>
          <cell r="N993">
            <v>0</v>
          </cell>
          <cell r="O993">
            <v>8729000</v>
          </cell>
          <cell r="P993">
            <v>23.6</v>
          </cell>
          <cell r="Q993">
            <v>7923246</v>
          </cell>
          <cell r="R993">
            <v>2</v>
          </cell>
          <cell r="S993">
            <v>671462</v>
          </cell>
          <cell r="T993">
            <v>0.39999999999999858</v>
          </cell>
          <cell r="U993">
            <v>134292</v>
          </cell>
          <cell r="V993">
            <v>335730.76271186437</v>
          </cell>
          <cell r="W993">
            <v>0</v>
          </cell>
          <cell r="X993">
            <v>0</v>
          </cell>
          <cell r="Y993">
            <v>8594708</v>
          </cell>
          <cell r="Z993">
            <v>0</v>
          </cell>
          <cell r="AA993">
            <v>0</v>
          </cell>
          <cell r="AB993">
            <v>200000</v>
          </cell>
          <cell r="AC993">
            <v>0</v>
          </cell>
          <cell r="AD993">
            <v>200000</v>
          </cell>
          <cell r="AE993">
            <v>500000</v>
          </cell>
          <cell r="AF993">
            <v>0</v>
          </cell>
          <cell r="AG993">
            <v>300000</v>
          </cell>
          <cell r="AH993">
            <v>238955</v>
          </cell>
          <cell r="AI993">
            <v>0</v>
          </cell>
          <cell r="AJ993">
            <v>0</v>
          </cell>
          <cell r="AK993">
            <v>8729000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9833663</v>
          </cell>
          <cell r="AR993">
            <v>4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251798</v>
          </cell>
          <cell r="AY993">
            <v>10085461</v>
          </cell>
          <cell r="AZ993">
            <v>916545</v>
          </cell>
          <cell r="BA993">
            <v>44100</v>
          </cell>
          <cell r="BB993">
            <v>0</v>
          </cell>
          <cell r="BC993">
            <v>0</v>
          </cell>
          <cell r="BD993">
            <v>0</v>
          </cell>
          <cell r="BK993">
            <v>9124816</v>
          </cell>
          <cell r="BN993">
            <v>0</v>
          </cell>
          <cell r="BO993">
            <v>10101528.381355932</v>
          </cell>
          <cell r="BP993">
            <v>-1815016.618644068</v>
          </cell>
          <cell r="BQ993" t="str">
            <v>050081198664</v>
          </cell>
          <cell r="BR993" t="str">
            <v>Active</v>
          </cell>
          <cell r="BS993" t="str">
            <v>Male</v>
          </cell>
          <cell r="BT993" t="str">
            <v/>
          </cell>
          <cell r="BU993">
            <v>0</v>
          </cell>
          <cell r="BV993">
            <v>0</v>
          </cell>
          <cell r="BW993">
            <v>100000</v>
          </cell>
        </row>
        <row r="994">
          <cell r="C994" t="str">
            <v>C7232</v>
          </cell>
          <cell r="D994" t="str">
            <v>Nguyễn Văn Bé Sáu</v>
          </cell>
          <cell r="E994">
            <v>43181</v>
          </cell>
          <cell r="F994" t="str">
            <v>P2 - Glitter</v>
          </cell>
          <cell r="G994" t="str">
            <v>SK2</v>
          </cell>
          <cell r="H994" t="str">
            <v>Auto Machine operator-A</v>
          </cell>
          <cell r="I994" t="str">
            <v/>
          </cell>
          <cell r="J994" t="str">
            <v/>
          </cell>
          <cell r="K994">
            <v>5931000</v>
          </cell>
          <cell r="L994">
            <v>2200000</v>
          </cell>
          <cell r="M994">
            <v>298000</v>
          </cell>
          <cell r="N994">
            <v>0</v>
          </cell>
          <cell r="O994">
            <v>8429000</v>
          </cell>
          <cell r="P994">
            <v>24</v>
          </cell>
          <cell r="Q994">
            <v>7780615</v>
          </cell>
          <cell r="R994">
            <v>2</v>
          </cell>
          <cell r="S994">
            <v>648385</v>
          </cell>
          <cell r="T994">
            <v>0</v>
          </cell>
          <cell r="U994">
            <v>0</v>
          </cell>
          <cell r="V994">
            <v>324192.29166666669</v>
          </cell>
          <cell r="W994">
            <v>0</v>
          </cell>
          <cell r="X994">
            <v>0</v>
          </cell>
          <cell r="Y994">
            <v>8429000</v>
          </cell>
          <cell r="Z994">
            <v>0</v>
          </cell>
          <cell r="AA994">
            <v>0</v>
          </cell>
          <cell r="AB994">
            <v>200000</v>
          </cell>
          <cell r="AC994">
            <v>0</v>
          </cell>
          <cell r="AD994">
            <v>200000</v>
          </cell>
          <cell r="AE994">
            <v>500000</v>
          </cell>
          <cell r="AF994">
            <v>0</v>
          </cell>
          <cell r="AG994">
            <v>400000</v>
          </cell>
          <cell r="AH994">
            <v>284127</v>
          </cell>
          <cell r="AI994">
            <v>0</v>
          </cell>
          <cell r="AJ994">
            <v>0</v>
          </cell>
          <cell r="AK994">
            <v>8279000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9813127</v>
          </cell>
          <cell r="AR994">
            <v>4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243144</v>
          </cell>
          <cell r="AY994">
            <v>10056271</v>
          </cell>
          <cell r="AZ994">
            <v>885045</v>
          </cell>
          <cell r="BA994">
            <v>44100</v>
          </cell>
          <cell r="BB994">
            <v>0</v>
          </cell>
          <cell r="BC994">
            <v>0</v>
          </cell>
          <cell r="BD994">
            <v>0</v>
          </cell>
          <cell r="BK994">
            <v>9127126</v>
          </cell>
          <cell r="BN994">
            <v>2</v>
          </cell>
          <cell r="BO994">
            <v>10075223.145833334</v>
          </cell>
          <cell r="BP994">
            <v>-10609821.854166666</v>
          </cell>
          <cell r="BQ994" t="str">
            <v>050064979830</v>
          </cell>
          <cell r="BR994" t="str">
            <v>Active</v>
          </cell>
          <cell r="BS994" t="str">
            <v>Male</v>
          </cell>
          <cell r="BT994" t="str">
            <v/>
          </cell>
          <cell r="BU994">
            <v>0</v>
          </cell>
          <cell r="BV994">
            <v>0</v>
          </cell>
          <cell r="BW994">
            <v>100000</v>
          </cell>
        </row>
        <row r="995">
          <cell r="C995" t="str">
            <v>C7395</v>
          </cell>
          <cell r="D995" t="str">
            <v>Nguyễn Hoàng Khải</v>
          </cell>
          <cell r="E995">
            <v>43322</v>
          </cell>
          <cell r="F995" t="str">
            <v>P2 - Glitter</v>
          </cell>
          <cell r="G995" t="str">
            <v>SK2</v>
          </cell>
          <cell r="H995" t="str">
            <v>Auto Machine operator-A</v>
          </cell>
          <cell r="I995" t="str">
            <v/>
          </cell>
          <cell r="J995" t="str">
            <v/>
          </cell>
          <cell r="K995">
            <v>5931000</v>
          </cell>
          <cell r="L995">
            <v>2500000</v>
          </cell>
          <cell r="M995">
            <v>298000</v>
          </cell>
          <cell r="N995">
            <v>0</v>
          </cell>
          <cell r="O995">
            <v>8729000</v>
          </cell>
          <cell r="P995">
            <v>21.7</v>
          </cell>
          <cell r="Q995">
            <v>7285358</v>
          </cell>
          <cell r="R995">
            <v>4</v>
          </cell>
          <cell r="S995">
            <v>1342923</v>
          </cell>
          <cell r="T995">
            <v>0.30000000000000071</v>
          </cell>
          <cell r="U995">
            <v>100719</v>
          </cell>
          <cell r="V995">
            <v>335730.78341013828</v>
          </cell>
          <cell r="W995">
            <v>0</v>
          </cell>
          <cell r="X995">
            <v>0</v>
          </cell>
          <cell r="Y995">
            <v>8628281</v>
          </cell>
          <cell r="Z995">
            <v>0</v>
          </cell>
          <cell r="AA995">
            <v>0</v>
          </cell>
          <cell r="AB995">
            <v>200000</v>
          </cell>
          <cell r="AC995">
            <v>0</v>
          </cell>
          <cell r="AD995">
            <v>200000</v>
          </cell>
          <cell r="AE995">
            <v>500000</v>
          </cell>
          <cell r="AF995">
            <v>0</v>
          </cell>
          <cell r="AG995">
            <v>400000</v>
          </cell>
          <cell r="AH995">
            <v>401609</v>
          </cell>
          <cell r="AI995">
            <v>0</v>
          </cell>
          <cell r="AJ995">
            <v>0</v>
          </cell>
          <cell r="AK995">
            <v>8729000</v>
          </cell>
          <cell r="AL995">
            <v>100000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10229890</v>
          </cell>
          <cell r="AR995">
            <v>8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503596</v>
          </cell>
          <cell r="AY995">
            <v>10733486</v>
          </cell>
          <cell r="AZ995">
            <v>916545</v>
          </cell>
          <cell r="BA995">
            <v>44100</v>
          </cell>
          <cell r="BB995">
            <v>0</v>
          </cell>
          <cell r="BC995">
            <v>0</v>
          </cell>
          <cell r="BD995">
            <v>0</v>
          </cell>
          <cell r="BK995">
            <v>9772841</v>
          </cell>
          <cell r="BN995">
            <v>0</v>
          </cell>
          <cell r="BO995">
            <v>10665620.783410138</v>
          </cell>
          <cell r="BP995">
            <v>-1250924.2165898625</v>
          </cell>
          <cell r="BQ995" t="str">
            <v>050095313148</v>
          </cell>
          <cell r="BR995" t="str">
            <v>Active</v>
          </cell>
          <cell r="BS995" t="str">
            <v>Male</v>
          </cell>
          <cell r="BT995" t="str">
            <v/>
          </cell>
          <cell r="BU995">
            <v>0</v>
          </cell>
          <cell r="BV995">
            <v>0</v>
          </cell>
          <cell r="BW995">
            <v>100000</v>
          </cell>
        </row>
        <row r="996">
          <cell r="C996" t="str">
            <v>C7563</v>
          </cell>
          <cell r="D996" t="str">
            <v>Phan Quốc Tới</v>
          </cell>
          <cell r="E996">
            <v>43418</v>
          </cell>
          <cell r="F996" t="str">
            <v>P2 - Glitter</v>
          </cell>
          <cell r="G996" t="str">
            <v>SK2</v>
          </cell>
          <cell r="H996" t="str">
            <v>Auto Machine operator-A</v>
          </cell>
          <cell r="I996" t="str">
            <v/>
          </cell>
          <cell r="J996" t="str">
            <v/>
          </cell>
          <cell r="K996">
            <v>5931000</v>
          </cell>
          <cell r="L996">
            <v>1500000</v>
          </cell>
          <cell r="M996">
            <v>298000</v>
          </cell>
          <cell r="N996">
            <v>300000</v>
          </cell>
          <cell r="O996">
            <v>8029000</v>
          </cell>
          <cell r="P996">
            <v>24</v>
          </cell>
          <cell r="Q996">
            <v>7411385</v>
          </cell>
          <cell r="R996">
            <v>2</v>
          </cell>
          <cell r="S996">
            <v>617615</v>
          </cell>
          <cell r="T996">
            <v>0</v>
          </cell>
          <cell r="U996">
            <v>0</v>
          </cell>
          <cell r="V996">
            <v>308807.70833333331</v>
          </cell>
          <cell r="W996">
            <v>0</v>
          </cell>
          <cell r="X996">
            <v>0</v>
          </cell>
          <cell r="Y996">
            <v>8029000</v>
          </cell>
          <cell r="Z996">
            <v>0</v>
          </cell>
          <cell r="AA996">
            <v>0</v>
          </cell>
          <cell r="AB996">
            <v>200000</v>
          </cell>
          <cell r="AC996">
            <v>0</v>
          </cell>
          <cell r="AD996">
            <v>200000</v>
          </cell>
          <cell r="AE996">
            <v>500000</v>
          </cell>
          <cell r="AF996">
            <v>0</v>
          </cell>
          <cell r="AG996">
            <v>400000</v>
          </cell>
          <cell r="AH996">
            <v>443551</v>
          </cell>
          <cell r="AI996">
            <v>0</v>
          </cell>
          <cell r="AJ996">
            <v>0</v>
          </cell>
          <cell r="AK996">
            <v>8029000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9572551</v>
          </cell>
          <cell r="AR996">
            <v>24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1389635</v>
          </cell>
          <cell r="AY996">
            <v>10962186</v>
          </cell>
          <cell r="AZ996">
            <v>843045</v>
          </cell>
          <cell r="BA996">
            <v>44100</v>
          </cell>
          <cell r="BB996">
            <v>0</v>
          </cell>
          <cell r="BC996">
            <v>0</v>
          </cell>
          <cell r="BD996">
            <v>0</v>
          </cell>
          <cell r="BK996">
            <v>10075041</v>
          </cell>
          <cell r="BN996">
            <v>1</v>
          </cell>
          <cell r="BO996">
            <v>10598974.125</v>
          </cell>
          <cell r="BP996">
            <v>-5644070.875</v>
          </cell>
          <cell r="BQ996" t="str">
            <v>050040968617</v>
          </cell>
          <cell r="BR996" t="str">
            <v>Active</v>
          </cell>
          <cell r="BS996" t="str">
            <v>Male</v>
          </cell>
          <cell r="BT996" t="str">
            <v/>
          </cell>
          <cell r="BU996">
            <v>0</v>
          </cell>
          <cell r="BV996">
            <v>0</v>
          </cell>
          <cell r="BW996">
            <v>100000</v>
          </cell>
        </row>
        <row r="997">
          <cell r="C997" t="str">
            <v>C7587</v>
          </cell>
          <cell r="D997" t="str">
            <v>Nguyễn Hữu Trung</v>
          </cell>
          <cell r="E997">
            <v>43425</v>
          </cell>
          <cell r="F997" t="str">
            <v>P2 - Glitter</v>
          </cell>
          <cell r="G997" t="str">
            <v>SK2</v>
          </cell>
          <cell r="H997" t="str">
            <v>Auto Machine operator-A</v>
          </cell>
          <cell r="I997" t="str">
            <v/>
          </cell>
          <cell r="J997" t="str">
            <v/>
          </cell>
          <cell r="K997">
            <v>5931000</v>
          </cell>
          <cell r="L997">
            <v>2500000</v>
          </cell>
          <cell r="M997">
            <v>298000</v>
          </cell>
          <cell r="N997">
            <v>0</v>
          </cell>
          <cell r="O997">
            <v>8729000</v>
          </cell>
          <cell r="P997">
            <v>23.9</v>
          </cell>
          <cell r="Q997">
            <v>8023965</v>
          </cell>
          <cell r="R997">
            <v>2</v>
          </cell>
          <cell r="S997">
            <v>671462</v>
          </cell>
          <cell r="T997">
            <v>0.10000000000000142</v>
          </cell>
          <cell r="U997">
            <v>33573</v>
          </cell>
          <cell r="V997">
            <v>335730.75313807535</v>
          </cell>
          <cell r="W997">
            <v>0</v>
          </cell>
          <cell r="X997">
            <v>0</v>
          </cell>
          <cell r="Y997">
            <v>8695427</v>
          </cell>
          <cell r="Z997">
            <v>0</v>
          </cell>
          <cell r="AA997">
            <v>0</v>
          </cell>
          <cell r="AB997">
            <v>200000</v>
          </cell>
          <cell r="AC997">
            <v>0</v>
          </cell>
          <cell r="AD997">
            <v>200000</v>
          </cell>
          <cell r="AE997">
            <v>500000</v>
          </cell>
          <cell r="AF997">
            <v>0</v>
          </cell>
          <cell r="AG997">
            <v>400000</v>
          </cell>
          <cell r="AH997">
            <v>280577</v>
          </cell>
          <cell r="AI997">
            <v>0</v>
          </cell>
          <cell r="AJ997">
            <v>0</v>
          </cell>
          <cell r="AK997">
            <v>8729000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10076004</v>
          </cell>
          <cell r="AR997">
            <v>8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503596</v>
          </cell>
          <cell r="AY997">
            <v>10579600</v>
          </cell>
          <cell r="AZ997">
            <v>916545</v>
          </cell>
          <cell r="BA997">
            <v>44100</v>
          </cell>
          <cell r="BB997">
            <v>0</v>
          </cell>
          <cell r="BC997">
            <v>0</v>
          </cell>
          <cell r="BD997">
            <v>0</v>
          </cell>
          <cell r="BK997">
            <v>9618955</v>
          </cell>
          <cell r="BN997">
            <v>0</v>
          </cell>
          <cell r="BO997">
            <v>10511734.753138075</v>
          </cell>
          <cell r="BP997">
            <v>-1404810.2468619253</v>
          </cell>
          <cell r="BQ997" t="str">
            <v>050099885065</v>
          </cell>
          <cell r="BR997" t="str">
            <v>Active</v>
          </cell>
          <cell r="BS997" t="str">
            <v>Male</v>
          </cell>
          <cell r="BT997" t="str">
            <v/>
          </cell>
          <cell r="BU997">
            <v>0</v>
          </cell>
          <cell r="BV997">
            <v>0</v>
          </cell>
          <cell r="BW997">
            <v>100000</v>
          </cell>
        </row>
        <row r="998">
          <cell r="C998" t="str">
            <v>C11502</v>
          </cell>
          <cell r="D998" t="str">
            <v>Trần Thị Thúy Hằng</v>
          </cell>
          <cell r="E998">
            <v>43744</v>
          </cell>
          <cell r="F998" t="str">
            <v>P2 - Inspection</v>
          </cell>
          <cell r="G998" t="str">
            <v>SK2</v>
          </cell>
          <cell r="H998" t="str">
            <v>Inspection worker</v>
          </cell>
          <cell r="I998" t="str">
            <v/>
          </cell>
          <cell r="J998" t="str">
            <v/>
          </cell>
          <cell r="K998">
            <v>5931000</v>
          </cell>
          <cell r="L998">
            <v>700000</v>
          </cell>
          <cell r="M998">
            <v>0</v>
          </cell>
          <cell r="N998">
            <v>0</v>
          </cell>
          <cell r="O998">
            <v>6631000</v>
          </cell>
          <cell r="P998">
            <v>23.9</v>
          </cell>
          <cell r="Q998">
            <v>6095419</v>
          </cell>
          <cell r="R998">
            <v>2</v>
          </cell>
          <cell r="S998">
            <v>510077</v>
          </cell>
          <cell r="T998">
            <v>0.10000000000000142</v>
          </cell>
          <cell r="U998">
            <v>25504</v>
          </cell>
          <cell r="V998">
            <v>255038.4518828452</v>
          </cell>
          <cell r="W998">
            <v>0</v>
          </cell>
          <cell r="X998">
            <v>0</v>
          </cell>
          <cell r="Y998">
            <v>6605496</v>
          </cell>
          <cell r="Z998">
            <v>0</v>
          </cell>
          <cell r="AA998">
            <v>0</v>
          </cell>
          <cell r="AB998">
            <v>200000</v>
          </cell>
          <cell r="AC998">
            <v>0</v>
          </cell>
          <cell r="AD998">
            <v>200000</v>
          </cell>
          <cell r="AE998">
            <v>500000</v>
          </cell>
          <cell r="AF998">
            <v>0</v>
          </cell>
          <cell r="AG998">
            <v>400000</v>
          </cell>
          <cell r="AH998">
            <v>441703</v>
          </cell>
          <cell r="AI998">
            <v>0</v>
          </cell>
          <cell r="AJ998">
            <v>0</v>
          </cell>
          <cell r="AK998">
            <v>6631000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47819.709728033471</v>
          </cell>
          <cell r="AQ998">
            <v>8195018.7097280333</v>
          </cell>
          <cell r="AR998">
            <v>36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1721510</v>
          </cell>
          <cell r="AY998">
            <v>9916528.7097280324</v>
          </cell>
          <cell r="AZ998">
            <v>696255</v>
          </cell>
          <cell r="BA998">
            <v>44100</v>
          </cell>
          <cell r="BB998">
            <v>0</v>
          </cell>
          <cell r="BC998">
            <v>0</v>
          </cell>
          <cell r="BD998">
            <v>0</v>
          </cell>
          <cell r="BK998">
            <v>9176174</v>
          </cell>
          <cell r="BN998">
            <v>0</v>
          </cell>
          <cell r="BO998">
            <v>9442691.7432008367</v>
          </cell>
          <cell r="BP998">
            <v>-2253563.2567991633</v>
          </cell>
          <cell r="BQ998" t="str">
            <v>050094553811</v>
          </cell>
          <cell r="BR998" t="str">
            <v>Active</v>
          </cell>
          <cell r="BS998" t="str">
            <v>Female</v>
          </cell>
          <cell r="BT998" t="str">
            <v/>
          </cell>
          <cell r="BU998">
            <v>0</v>
          </cell>
          <cell r="BV998">
            <v>0</v>
          </cell>
          <cell r="BW998">
            <v>100000</v>
          </cell>
        </row>
        <row r="999">
          <cell r="C999" t="str">
            <v>C16531</v>
          </cell>
          <cell r="D999" t="str">
            <v>Phạm Thị Thu Thanh</v>
          </cell>
          <cell r="E999">
            <v>45736</v>
          </cell>
          <cell r="F999" t="str">
            <v>P2 - Inspection</v>
          </cell>
          <cell r="G999" t="str">
            <v>SK2</v>
          </cell>
          <cell r="H999" t="str">
            <v>Inspection worker</v>
          </cell>
          <cell r="I999" t="str">
            <v/>
          </cell>
          <cell r="J999" t="str">
            <v/>
          </cell>
          <cell r="K999">
            <v>4694000</v>
          </cell>
          <cell r="L999">
            <v>0</v>
          </cell>
          <cell r="M999">
            <v>0</v>
          </cell>
          <cell r="N999">
            <v>0</v>
          </cell>
          <cell r="O999">
            <v>4694000</v>
          </cell>
          <cell r="P999">
            <v>22</v>
          </cell>
          <cell r="Q999">
            <v>3971846</v>
          </cell>
          <cell r="R999">
            <v>3</v>
          </cell>
          <cell r="S999">
            <v>541615</v>
          </cell>
          <cell r="T999">
            <v>1</v>
          </cell>
          <cell r="U999">
            <v>180538</v>
          </cell>
          <cell r="V999">
            <v>180538.45454545456</v>
          </cell>
          <cell r="W999">
            <v>0</v>
          </cell>
          <cell r="X999">
            <v>0</v>
          </cell>
          <cell r="Y999">
            <v>4513461</v>
          </cell>
          <cell r="Z999">
            <v>0</v>
          </cell>
          <cell r="AA999">
            <v>0</v>
          </cell>
          <cell r="AB999">
            <v>200000</v>
          </cell>
          <cell r="AC999">
            <v>0</v>
          </cell>
          <cell r="AD999">
            <v>200000</v>
          </cell>
          <cell r="AE999">
            <v>0</v>
          </cell>
          <cell r="AF999">
            <v>0</v>
          </cell>
          <cell r="AG999">
            <v>400000</v>
          </cell>
          <cell r="AH999">
            <v>377711</v>
          </cell>
          <cell r="AI999">
            <v>0</v>
          </cell>
          <cell r="AJ999">
            <v>0</v>
          </cell>
          <cell r="AK999">
            <v>4694000</v>
          </cell>
          <cell r="AL999">
            <v>0</v>
          </cell>
          <cell r="AM999">
            <v>272163</v>
          </cell>
          <cell r="AN999">
            <v>0</v>
          </cell>
          <cell r="AO999">
            <v>0</v>
          </cell>
          <cell r="AP999">
            <v>33850.960227272728</v>
          </cell>
          <cell r="AQ999">
            <v>5797185.9602272725</v>
          </cell>
          <cell r="AR999">
            <v>32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1083231</v>
          </cell>
          <cell r="AY999">
            <v>6880416.9602272725</v>
          </cell>
          <cell r="AZ999">
            <v>0</v>
          </cell>
          <cell r="BA999">
            <v>0</v>
          </cell>
          <cell r="BB999">
            <v>0</v>
          </cell>
          <cell r="BC999">
            <v>0</v>
          </cell>
          <cell r="BD999">
            <v>0</v>
          </cell>
          <cell r="BK999">
            <v>6880417</v>
          </cell>
          <cell r="BN999">
            <v>0</v>
          </cell>
          <cell r="BO999">
            <v>6819339.7784090908</v>
          </cell>
          <cell r="BP999">
            <v>-4180660.2215909092</v>
          </cell>
          <cell r="BQ999" t="str">
            <v>050148655143</v>
          </cell>
          <cell r="BR999" t="str">
            <v>Active</v>
          </cell>
          <cell r="BS999" t="str">
            <v>Female</v>
          </cell>
          <cell r="BT999" t="str">
            <v/>
          </cell>
          <cell r="BU999">
            <v>0</v>
          </cell>
          <cell r="BV999">
            <v>0</v>
          </cell>
          <cell r="BW999">
            <v>300000</v>
          </cell>
        </row>
        <row r="1000">
          <cell r="C1000" t="str">
            <v>C16613</v>
          </cell>
          <cell r="D1000" t="str">
            <v>Ngô Thị Ngọc Trâm</v>
          </cell>
          <cell r="E1000">
            <v>45765</v>
          </cell>
          <cell r="F1000" t="str">
            <v>P2 - Inspection</v>
          </cell>
          <cell r="G1000" t="str">
            <v>SK2</v>
          </cell>
          <cell r="H1000" t="str">
            <v>New worker</v>
          </cell>
          <cell r="I1000" t="str">
            <v/>
          </cell>
          <cell r="J1000" t="str">
            <v/>
          </cell>
          <cell r="K1000">
            <v>4694000</v>
          </cell>
          <cell r="L1000">
            <v>0</v>
          </cell>
          <cell r="M1000">
            <v>0</v>
          </cell>
          <cell r="N1000">
            <v>0</v>
          </cell>
          <cell r="O1000">
            <v>4694000</v>
          </cell>
          <cell r="P1000">
            <v>9</v>
          </cell>
          <cell r="Q1000">
            <v>1624846</v>
          </cell>
          <cell r="R1000">
            <v>1</v>
          </cell>
          <cell r="S1000">
            <v>180538</v>
          </cell>
          <cell r="T1000">
            <v>16</v>
          </cell>
          <cell r="U1000">
            <v>2888615</v>
          </cell>
          <cell r="V1000">
            <v>180538.44444444444</v>
          </cell>
          <cell r="W1000">
            <v>0</v>
          </cell>
          <cell r="X1000">
            <v>0</v>
          </cell>
          <cell r="Y1000">
            <v>1805384</v>
          </cell>
          <cell r="Z1000">
            <v>0</v>
          </cell>
          <cell r="AA1000">
            <v>0</v>
          </cell>
          <cell r="AB1000">
            <v>77000</v>
          </cell>
          <cell r="AC1000">
            <v>0</v>
          </cell>
          <cell r="AD1000">
            <v>77000</v>
          </cell>
          <cell r="AE1000">
            <v>192000</v>
          </cell>
          <cell r="AF1000">
            <v>0</v>
          </cell>
          <cell r="AG1000">
            <v>58000</v>
          </cell>
          <cell r="AH1000">
            <v>0</v>
          </cell>
          <cell r="AI1000">
            <v>0</v>
          </cell>
          <cell r="AJ1000">
            <v>0</v>
          </cell>
          <cell r="AK1000">
            <v>4694000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2132384</v>
          </cell>
          <cell r="AR1000">
            <v>8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270808</v>
          </cell>
          <cell r="AY1000">
            <v>2403192</v>
          </cell>
          <cell r="AZ1000">
            <v>0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K1000">
            <v>2403192</v>
          </cell>
          <cell r="BN1000">
            <v>0</v>
          </cell>
          <cell r="BO1000">
            <v>2412922.4444444445</v>
          </cell>
          <cell r="BP1000">
            <v>-8587077.555555556</v>
          </cell>
          <cell r="BQ1000" t="str">
            <v>050155133950</v>
          </cell>
          <cell r="BR1000" t="str">
            <v>Active</v>
          </cell>
          <cell r="BS1000" t="str">
            <v>Female</v>
          </cell>
          <cell r="BT1000" t="str">
            <v/>
          </cell>
          <cell r="BU1000">
            <v>0</v>
          </cell>
          <cell r="BV1000">
            <v>0</v>
          </cell>
          <cell r="BW1000">
            <v>100000</v>
          </cell>
        </row>
        <row r="1001">
          <cell r="C1001" t="str">
            <v>C16614</v>
          </cell>
          <cell r="D1001" t="str">
            <v>Vi Thị Kim Nhung</v>
          </cell>
          <cell r="E1001">
            <v>45765</v>
          </cell>
          <cell r="F1001" t="str">
            <v>P2 - Inspection</v>
          </cell>
          <cell r="G1001" t="str">
            <v>SK2</v>
          </cell>
          <cell r="H1001" t="str">
            <v>New worker</v>
          </cell>
          <cell r="I1001" t="str">
            <v/>
          </cell>
          <cell r="J1001" t="str">
            <v/>
          </cell>
          <cell r="K1001">
            <v>4694000</v>
          </cell>
          <cell r="L1001">
            <v>0</v>
          </cell>
          <cell r="M1001">
            <v>0</v>
          </cell>
          <cell r="N1001">
            <v>0</v>
          </cell>
          <cell r="O1001">
            <v>4694000</v>
          </cell>
          <cell r="P1001">
            <v>10</v>
          </cell>
          <cell r="Q1001">
            <v>1805385</v>
          </cell>
          <cell r="R1001">
            <v>1</v>
          </cell>
          <cell r="S1001">
            <v>180538</v>
          </cell>
          <cell r="T1001">
            <v>15</v>
          </cell>
          <cell r="U1001">
            <v>2708077</v>
          </cell>
          <cell r="V1001">
            <v>180538.5</v>
          </cell>
          <cell r="W1001">
            <v>0</v>
          </cell>
          <cell r="X1001">
            <v>0</v>
          </cell>
          <cell r="Y1001">
            <v>1985923</v>
          </cell>
          <cell r="Z1001">
            <v>0</v>
          </cell>
          <cell r="AA1001">
            <v>0</v>
          </cell>
          <cell r="AB1001">
            <v>85000</v>
          </cell>
          <cell r="AC1001">
            <v>0</v>
          </cell>
          <cell r="AD1001">
            <v>85000</v>
          </cell>
          <cell r="AE1001">
            <v>212000</v>
          </cell>
          <cell r="AF1001">
            <v>0</v>
          </cell>
          <cell r="AG1001">
            <v>63000</v>
          </cell>
          <cell r="AH1001">
            <v>0</v>
          </cell>
          <cell r="AI1001">
            <v>0</v>
          </cell>
          <cell r="AJ1001">
            <v>0</v>
          </cell>
          <cell r="AK1001">
            <v>4694000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2345923</v>
          </cell>
          <cell r="AR1001">
            <v>12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406212</v>
          </cell>
          <cell r="AY1001">
            <v>2752135</v>
          </cell>
          <cell r="AZ1001">
            <v>0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K1001">
            <v>2752135</v>
          </cell>
          <cell r="BN1001">
            <v>0</v>
          </cell>
          <cell r="BO1001">
            <v>2716730.75</v>
          </cell>
          <cell r="BP1001">
            <v>-8283269.25</v>
          </cell>
          <cell r="BQ1001" t="str">
            <v>0</v>
          </cell>
          <cell r="BR1001" t="str">
            <v>Active</v>
          </cell>
          <cell r="BS1001" t="str">
            <v>Female</v>
          </cell>
          <cell r="BT1001" t="str">
            <v/>
          </cell>
          <cell r="BU1001">
            <v>0</v>
          </cell>
          <cell r="BV1001">
            <v>0</v>
          </cell>
          <cell r="BW1001">
            <v>100000</v>
          </cell>
        </row>
        <row r="1002">
          <cell r="C1002" t="str">
            <v>C4673</v>
          </cell>
          <cell r="D1002" t="str">
            <v>Nguyễn Thị Lý</v>
          </cell>
          <cell r="E1002">
            <v>40952</v>
          </cell>
          <cell r="F1002" t="str">
            <v>P2 - Inspection</v>
          </cell>
          <cell r="G1002" t="str">
            <v>SK2</v>
          </cell>
          <cell r="H1002" t="str">
            <v>Inspection worker</v>
          </cell>
          <cell r="I1002" t="str">
            <v/>
          </cell>
          <cell r="J1002" t="str">
            <v/>
          </cell>
          <cell r="K1002">
            <v>5931000</v>
          </cell>
          <cell r="L1002">
            <v>700000</v>
          </cell>
          <cell r="M1002">
            <v>0</v>
          </cell>
          <cell r="N1002">
            <v>0</v>
          </cell>
          <cell r="O1002">
            <v>6631000</v>
          </cell>
          <cell r="P1002">
            <v>24</v>
          </cell>
          <cell r="Q1002">
            <v>6120923</v>
          </cell>
          <cell r="R1002">
            <v>2</v>
          </cell>
          <cell r="S1002">
            <v>510077</v>
          </cell>
          <cell r="T1002">
            <v>0</v>
          </cell>
          <cell r="U1002">
            <v>0</v>
          </cell>
          <cell r="V1002">
            <v>255038.45833333334</v>
          </cell>
          <cell r="W1002">
            <v>0</v>
          </cell>
          <cell r="X1002">
            <v>0</v>
          </cell>
          <cell r="Y1002">
            <v>6631000</v>
          </cell>
          <cell r="Z1002">
            <v>0</v>
          </cell>
          <cell r="AA1002">
            <v>0</v>
          </cell>
          <cell r="AB1002">
            <v>200000</v>
          </cell>
          <cell r="AC1002">
            <v>0</v>
          </cell>
          <cell r="AD1002">
            <v>200000</v>
          </cell>
          <cell r="AE1002">
            <v>500000</v>
          </cell>
          <cell r="AF1002">
            <v>0</v>
          </cell>
          <cell r="AG1002">
            <v>400000</v>
          </cell>
          <cell r="AH1002">
            <v>443551</v>
          </cell>
          <cell r="AI1002">
            <v>0</v>
          </cell>
          <cell r="AJ1002">
            <v>0</v>
          </cell>
          <cell r="AK1002">
            <v>6631000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47819.7109375</v>
          </cell>
          <cell r="AQ1002">
            <v>8222370.7109375</v>
          </cell>
          <cell r="AR1002">
            <v>36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1721510</v>
          </cell>
          <cell r="AY1002">
            <v>9943880.7109375</v>
          </cell>
          <cell r="AZ1002">
            <v>696255</v>
          </cell>
          <cell r="BA1002">
            <v>44100</v>
          </cell>
          <cell r="BB1002">
            <v>0</v>
          </cell>
          <cell r="BC1002">
            <v>0</v>
          </cell>
          <cell r="BD1002">
            <v>0</v>
          </cell>
          <cell r="BK1002">
            <v>9203526</v>
          </cell>
          <cell r="BN1002">
            <v>0</v>
          </cell>
          <cell r="BO1002">
            <v>9470043.7734375</v>
          </cell>
          <cell r="BP1002">
            <v>-2226211.2265625</v>
          </cell>
          <cell r="BQ1002" t="str">
            <v>050040901814</v>
          </cell>
          <cell r="BR1002" t="str">
            <v>Active</v>
          </cell>
          <cell r="BS1002" t="str">
            <v>Female</v>
          </cell>
          <cell r="BT1002" t="str">
            <v/>
          </cell>
          <cell r="BU1002">
            <v>0</v>
          </cell>
          <cell r="BV1002">
            <v>0</v>
          </cell>
          <cell r="BW1002">
            <v>100000</v>
          </cell>
        </row>
        <row r="1003">
          <cell r="C1003" t="str">
            <v>C0445</v>
          </cell>
          <cell r="D1003" t="str">
            <v>Vũ Xuân Hiếu</v>
          </cell>
          <cell r="E1003">
            <v>42783</v>
          </cell>
          <cell r="F1003" t="str">
            <v>P2 - J cut</v>
          </cell>
          <cell r="G1003" t="str">
            <v>SK2</v>
          </cell>
          <cell r="H1003" t="str">
            <v>Auto Machine operator-A</v>
          </cell>
          <cell r="I1003" t="str">
            <v/>
          </cell>
          <cell r="J1003" t="str">
            <v/>
          </cell>
          <cell r="K1003">
            <v>5931000</v>
          </cell>
          <cell r="L1003">
            <v>2500000</v>
          </cell>
          <cell r="M1003">
            <v>0</v>
          </cell>
          <cell r="N1003">
            <v>0</v>
          </cell>
          <cell r="O1003">
            <v>8431000</v>
          </cell>
          <cell r="P1003">
            <v>24</v>
          </cell>
          <cell r="Q1003">
            <v>7782462</v>
          </cell>
          <cell r="R1003">
            <v>2</v>
          </cell>
          <cell r="S1003">
            <v>648538</v>
          </cell>
          <cell r="T1003">
            <v>0</v>
          </cell>
          <cell r="U1003">
            <v>0</v>
          </cell>
          <cell r="V1003">
            <v>324269.25</v>
          </cell>
          <cell r="W1003">
            <v>65</v>
          </cell>
          <cell r="X1003">
            <v>790406</v>
          </cell>
          <cell r="Y1003">
            <v>9221406</v>
          </cell>
          <cell r="Z1003">
            <v>0</v>
          </cell>
          <cell r="AA1003">
            <v>300000</v>
          </cell>
          <cell r="AB1003">
            <v>200000</v>
          </cell>
          <cell r="AC1003">
            <v>0</v>
          </cell>
          <cell r="AD1003">
            <v>500000</v>
          </cell>
          <cell r="AE1003">
            <v>500000</v>
          </cell>
          <cell r="AF1003">
            <v>0</v>
          </cell>
          <cell r="AG1003">
            <v>400000</v>
          </cell>
          <cell r="AH1003">
            <v>448868</v>
          </cell>
          <cell r="AI1003">
            <v>0</v>
          </cell>
          <cell r="AJ1003">
            <v>0</v>
          </cell>
          <cell r="AK1003">
            <v>8431000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11070274</v>
          </cell>
          <cell r="AR1003">
            <v>16</v>
          </cell>
          <cell r="AS1003">
            <v>0</v>
          </cell>
          <cell r="AT1003">
            <v>6</v>
          </cell>
          <cell r="AU1003">
            <v>0</v>
          </cell>
          <cell r="AV1003">
            <v>0</v>
          </cell>
          <cell r="AW1003">
            <v>0</v>
          </cell>
          <cell r="AX1003">
            <v>1483532</v>
          </cell>
          <cell r="AY1003">
            <v>12553806</v>
          </cell>
          <cell r="AZ1003">
            <v>885255</v>
          </cell>
          <cell r="BA1003">
            <v>44100</v>
          </cell>
          <cell r="BB1003">
            <v>0</v>
          </cell>
          <cell r="BC1003">
            <v>0</v>
          </cell>
          <cell r="BD1003">
            <v>0</v>
          </cell>
          <cell r="BK1003">
            <v>11624451</v>
          </cell>
          <cell r="BN1003">
            <v>0</v>
          </cell>
          <cell r="BO1003">
            <v>11271608.4375</v>
          </cell>
          <cell r="BP1003">
            <v>-613646.5625</v>
          </cell>
          <cell r="BQ1003" t="str">
            <v>050070926935</v>
          </cell>
          <cell r="BR1003" t="str">
            <v>Active</v>
          </cell>
          <cell r="BS1003" t="str">
            <v>Male</v>
          </cell>
          <cell r="BT1003" t="str">
            <v/>
          </cell>
          <cell r="BU1003">
            <v>0</v>
          </cell>
          <cell r="BV1003">
            <v>0</v>
          </cell>
          <cell r="BW1003">
            <v>100000</v>
          </cell>
        </row>
        <row r="1004">
          <cell r="C1004" t="str">
            <v>C12381</v>
          </cell>
          <cell r="D1004" t="str">
            <v>Điểu Sơn</v>
          </cell>
          <cell r="E1004">
            <v>43972</v>
          </cell>
          <cell r="F1004" t="str">
            <v>P2 - J cut</v>
          </cell>
          <cell r="G1004" t="str">
            <v>SK2</v>
          </cell>
          <cell r="H1004" t="str">
            <v>Auto Machine operator-A</v>
          </cell>
          <cell r="I1004" t="str">
            <v/>
          </cell>
          <cell r="J1004" t="str">
            <v/>
          </cell>
          <cell r="K1004">
            <v>5931000</v>
          </cell>
          <cell r="L1004">
            <v>2200000</v>
          </cell>
          <cell r="M1004">
            <v>0</v>
          </cell>
          <cell r="N1004">
            <v>0</v>
          </cell>
          <cell r="O1004">
            <v>8131000</v>
          </cell>
          <cell r="P1004">
            <v>24</v>
          </cell>
          <cell r="Q1004">
            <v>7505538</v>
          </cell>
          <cell r="R1004">
            <v>2</v>
          </cell>
          <cell r="S1004">
            <v>625462</v>
          </cell>
          <cell r="T1004">
            <v>0</v>
          </cell>
          <cell r="U1004">
            <v>0</v>
          </cell>
          <cell r="V1004">
            <v>312730.75</v>
          </cell>
          <cell r="W1004">
            <v>58.5</v>
          </cell>
          <cell r="X1004">
            <v>686053</v>
          </cell>
          <cell r="Y1004">
            <v>8817053</v>
          </cell>
          <cell r="Z1004">
            <v>0</v>
          </cell>
          <cell r="AA1004">
            <v>270000</v>
          </cell>
          <cell r="AB1004">
            <v>200000</v>
          </cell>
          <cell r="AC1004">
            <v>0</v>
          </cell>
          <cell r="AD1004">
            <v>470000</v>
          </cell>
          <cell r="AE1004">
            <v>500000</v>
          </cell>
          <cell r="AF1004">
            <v>0</v>
          </cell>
          <cell r="AG1004">
            <v>400000</v>
          </cell>
          <cell r="AH1004">
            <v>485882</v>
          </cell>
          <cell r="AI1004">
            <v>0</v>
          </cell>
          <cell r="AJ1004">
            <v>0</v>
          </cell>
          <cell r="AK1004">
            <v>7931000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10672935</v>
          </cell>
          <cell r="AR1004">
            <v>20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1172740</v>
          </cell>
          <cell r="AY1004">
            <v>11845675</v>
          </cell>
          <cell r="AZ1004">
            <v>853755</v>
          </cell>
          <cell r="BA1004">
            <v>44100</v>
          </cell>
          <cell r="BB1004">
            <v>0</v>
          </cell>
          <cell r="BC1004">
            <v>0</v>
          </cell>
          <cell r="BD1004">
            <v>0</v>
          </cell>
          <cell r="BK1004">
            <v>10947820</v>
          </cell>
          <cell r="BN1004">
            <v>0</v>
          </cell>
          <cell r="BO1004">
            <v>10868708.875</v>
          </cell>
          <cell r="BP1004">
            <v>-985046.125</v>
          </cell>
          <cell r="BQ1004" t="str">
            <v>050087500125</v>
          </cell>
          <cell r="BR1004" t="str">
            <v>Active</v>
          </cell>
          <cell r="BS1004" t="str">
            <v>Male</v>
          </cell>
          <cell r="BT1004" t="str">
            <v/>
          </cell>
          <cell r="BU1004">
            <v>0</v>
          </cell>
          <cell r="BV1004">
            <v>0</v>
          </cell>
          <cell r="BW1004">
            <v>100000</v>
          </cell>
        </row>
        <row r="1005">
          <cell r="C1005" t="str">
            <v>C13451</v>
          </cell>
          <cell r="D1005" t="str">
            <v>Võ Hùng Long</v>
          </cell>
          <cell r="E1005">
            <v>44263</v>
          </cell>
          <cell r="F1005" t="str">
            <v>P2 - J cut</v>
          </cell>
          <cell r="G1005" t="str">
            <v>SK2</v>
          </cell>
          <cell r="H1005" t="str">
            <v>Auto Machine sub-operator-A</v>
          </cell>
          <cell r="I1005" t="str">
            <v/>
          </cell>
          <cell r="J1005" t="str">
            <v/>
          </cell>
          <cell r="K1005">
            <v>5931000</v>
          </cell>
          <cell r="L1005">
            <v>1400000</v>
          </cell>
          <cell r="M1005">
            <v>0</v>
          </cell>
          <cell r="N1005">
            <v>0</v>
          </cell>
          <cell r="O1005">
            <v>7331000</v>
          </cell>
          <cell r="P1005">
            <v>22.7</v>
          </cell>
          <cell r="Q1005">
            <v>6400527</v>
          </cell>
          <cell r="R1005">
            <v>2</v>
          </cell>
          <cell r="S1005">
            <v>563923</v>
          </cell>
          <cell r="T1005">
            <v>1.3000000000000007</v>
          </cell>
          <cell r="U1005">
            <v>366550</v>
          </cell>
          <cell r="V1005">
            <v>281961.5418502203</v>
          </cell>
          <cell r="W1005">
            <v>58.5</v>
          </cell>
          <cell r="X1005">
            <v>618553</v>
          </cell>
          <cell r="Y1005">
            <v>7583003</v>
          </cell>
          <cell r="Z1005">
            <v>0</v>
          </cell>
          <cell r="AA1005">
            <v>270000</v>
          </cell>
          <cell r="AB1005">
            <v>200000</v>
          </cell>
          <cell r="AC1005">
            <v>0</v>
          </cell>
          <cell r="AD1005">
            <v>470000</v>
          </cell>
          <cell r="AE1005">
            <v>0</v>
          </cell>
          <cell r="AF1005">
            <v>0</v>
          </cell>
          <cell r="AG1005">
            <v>0</v>
          </cell>
          <cell r="AH1005">
            <v>439709</v>
          </cell>
          <cell r="AI1005">
            <v>0</v>
          </cell>
          <cell r="AJ1005">
            <v>0</v>
          </cell>
          <cell r="AK1005">
            <v>7197667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8492712</v>
          </cell>
          <cell r="AR1005">
            <v>17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898752</v>
          </cell>
          <cell r="AY1005">
            <v>9391464</v>
          </cell>
          <cell r="AZ1005">
            <v>769755</v>
          </cell>
          <cell r="BA1005">
            <v>44100</v>
          </cell>
          <cell r="BB1005">
            <v>0</v>
          </cell>
          <cell r="BC1005">
            <v>0</v>
          </cell>
          <cell r="BD1005">
            <v>0</v>
          </cell>
          <cell r="BK1005">
            <v>8577609</v>
          </cell>
          <cell r="BN1005">
            <v>0</v>
          </cell>
          <cell r="BO1005">
            <v>8573327.2764317188</v>
          </cell>
          <cell r="BP1005">
            <v>-3196427.7235682812</v>
          </cell>
          <cell r="BQ1005" t="str">
            <v>050123329837</v>
          </cell>
          <cell r="BR1005" t="str">
            <v>Active</v>
          </cell>
          <cell r="BS1005" t="str">
            <v>Male</v>
          </cell>
          <cell r="BT1005" t="str">
            <v/>
          </cell>
          <cell r="BU1005">
            <v>0</v>
          </cell>
          <cell r="BV1005">
            <v>0</v>
          </cell>
          <cell r="BW1005">
            <v>100000</v>
          </cell>
        </row>
        <row r="1006">
          <cell r="C1006" t="str">
            <v>C13486</v>
          </cell>
          <cell r="D1006" t="str">
            <v>Nguyễn Văn Sinh</v>
          </cell>
          <cell r="E1006">
            <v>44265</v>
          </cell>
          <cell r="F1006" t="str">
            <v>P2 - J cut</v>
          </cell>
          <cell r="G1006" t="str">
            <v>SK2</v>
          </cell>
          <cell r="H1006" t="str">
            <v>Auto Machine sub-operator-A</v>
          </cell>
          <cell r="I1006" t="str">
            <v/>
          </cell>
          <cell r="J1006" t="str">
            <v/>
          </cell>
          <cell r="K1006">
            <v>5931000</v>
          </cell>
          <cell r="L1006">
            <v>1400000</v>
          </cell>
          <cell r="M1006">
            <v>0</v>
          </cell>
          <cell r="N1006">
            <v>0</v>
          </cell>
          <cell r="O1006">
            <v>7331000</v>
          </cell>
          <cell r="P1006">
            <v>22.5</v>
          </cell>
          <cell r="Q1006">
            <v>6344135</v>
          </cell>
          <cell r="R1006">
            <v>3</v>
          </cell>
          <cell r="S1006">
            <v>845885</v>
          </cell>
          <cell r="T1006">
            <v>0.5</v>
          </cell>
          <cell r="U1006">
            <v>140981</v>
          </cell>
          <cell r="V1006">
            <v>281961.55555555556</v>
          </cell>
          <cell r="W1006">
            <v>0</v>
          </cell>
          <cell r="X1006">
            <v>0</v>
          </cell>
          <cell r="Y1006">
            <v>7190020</v>
          </cell>
          <cell r="Z1006">
            <v>0</v>
          </cell>
          <cell r="AA1006">
            <v>0</v>
          </cell>
          <cell r="AB1006">
            <v>200000</v>
          </cell>
          <cell r="AC1006">
            <v>0</v>
          </cell>
          <cell r="AD1006">
            <v>200000</v>
          </cell>
          <cell r="AE1006">
            <v>500000</v>
          </cell>
          <cell r="AF1006">
            <v>0</v>
          </cell>
          <cell r="AG1006">
            <v>400000</v>
          </cell>
          <cell r="AH1006">
            <v>397093</v>
          </cell>
          <cell r="AI1006">
            <v>0</v>
          </cell>
          <cell r="AJ1006">
            <v>0</v>
          </cell>
          <cell r="AK1006">
            <v>7197667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P1006">
            <v>0</v>
          </cell>
          <cell r="AQ1006">
            <v>8687113</v>
          </cell>
          <cell r="AR1006">
            <v>32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1691769</v>
          </cell>
          <cell r="AY1006">
            <v>10378882</v>
          </cell>
          <cell r="AZ1006">
            <v>769755</v>
          </cell>
          <cell r="BA1006">
            <v>44100</v>
          </cell>
          <cell r="BB1006">
            <v>0</v>
          </cell>
          <cell r="BC1006">
            <v>0</v>
          </cell>
          <cell r="BD1006">
            <v>0</v>
          </cell>
          <cell r="BK1006">
            <v>9565027</v>
          </cell>
          <cell r="BN1006">
            <v>0</v>
          </cell>
          <cell r="BO1006">
            <v>9914959.222222222</v>
          </cell>
          <cell r="BP1006">
            <v>-1854795.777777778</v>
          </cell>
          <cell r="BQ1006" t="str">
            <v>050097633281</v>
          </cell>
          <cell r="BR1006" t="str">
            <v>Active</v>
          </cell>
          <cell r="BS1006" t="str">
            <v>Male</v>
          </cell>
          <cell r="BT1006" t="str">
            <v/>
          </cell>
          <cell r="BU1006">
            <v>0</v>
          </cell>
          <cell r="BV1006">
            <v>0</v>
          </cell>
          <cell r="BW1006">
            <v>100000</v>
          </cell>
        </row>
        <row r="1007">
          <cell r="C1007" t="str">
            <v>C13890</v>
          </cell>
          <cell r="D1007" t="str">
            <v>Phạm Thanh Song</v>
          </cell>
          <cell r="E1007">
            <v>44299</v>
          </cell>
          <cell r="F1007" t="str">
            <v>P2 - J cut</v>
          </cell>
          <cell r="G1007" t="str">
            <v>SK2</v>
          </cell>
          <cell r="H1007" t="str">
            <v>Auto Machine sub-operator-A</v>
          </cell>
          <cell r="I1007" t="str">
            <v/>
          </cell>
          <cell r="J1007" t="str">
            <v/>
          </cell>
          <cell r="K1007">
            <v>5931000</v>
          </cell>
          <cell r="L1007">
            <v>1400000</v>
          </cell>
          <cell r="M1007">
            <v>0</v>
          </cell>
          <cell r="N1007">
            <v>0</v>
          </cell>
          <cell r="O1007">
            <v>7331000</v>
          </cell>
          <cell r="P1007">
            <v>24</v>
          </cell>
          <cell r="Q1007">
            <v>6767077</v>
          </cell>
          <cell r="R1007">
            <v>2</v>
          </cell>
          <cell r="S1007">
            <v>563923</v>
          </cell>
          <cell r="T1007">
            <v>0</v>
          </cell>
          <cell r="U1007">
            <v>0</v>
          </cell>
          <cell r="V1007">
            <v>281961.54166666669</v>
          </cell>
          <cell r="W1007">
            <v>65</v>
          </cell>
          <cell r="X1007">
            <v>687281</v>
          </cell>
          <cell r="Y1007">
            <v>8018281</v>
          </cell>
          <cell r="Z1007">
            <v>0</v>
          </cell>
          <cell r="AA1007">
            <v>300000</v>
          </cell>
          <cell r="AB1007">
            <v>200000</v>
          </cell>
          <cell r="AC1007">
            <v>0</v>
          </cell>
          <cell r="AD1007">
            <v>500000</v>
          </cell>
          <cell r="AE1007">
            <v>500000</v>
          </cell>
          <cell r="AF1007">
            <v>0</v>
          </cell>
          <cell r="AG1007">
            <v>400000</v>
          </cell>
          <cell r="AH1007">
            <v>499109</v>
          </cell>
          <cell r="AI1007">
            <v>0</v>
          </cell>
          <cell r="AJ1007">
            <v>0</v>
          </cell>
          <cell r="AK1007">
            <v>7197667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9917390</v>
          </cell>
          <cell r="AR1007">
            <v>16</v>
          </cell>
          <cell r="AS1007">
            <v>0</v>
          </cell>
          <cell r="AT1007">
            <v>6</v>
          </cell>
          <cell r="AU1007">
            <v>0</v>
          </cell>
          <cell r="AV1007">
            <v>0</v>
          </cell>
          <cell r="AW1007">
            <v>0</v>
          </cell>
          <cell r="AX1007">
            <v>1289974</v>
          </cell>
          <cell r="AY1007">
            <v>11207364</v>
          </cell>
          <cell r="AZ1007">
            <v>769755</v>
          </cell>
          <cell r="BA1007">
            <v>44100</v>
          </cell>
          <cell r="BB1007">
            <v>0</v>
          </cell>
          <cell r="BC1007">
            <v>0</v>
          </cell>
          <cell r="BD1007">
            <v>0</v>
          </cell>
          <cell r="BK1007">
            <v>10393509</v>
          </cell>
          <cell r="BN1007">
            <v>0</v>
          </cell>
          <cell r="BO1007">
            <v>10105503.239583334</v>
          </cell>
          <cell r="BP1007">
            <v>-1664251.760416666</v>
          </cell>
          <cell r="BQ1007" t="str">
            <v>050120388832</v>
          </cell>
          <cell r="BR1007" t="str">
            <v>Active</v>
          </cell>
          <cell r="BS1007" t="str">
            <v>Male</v>
          </cell>
          <cell r="BT1007" t="str">
            <v/>
          </cell>
          <cell r="BU1007">
            <v>0</v>
          </cell>
          <cell r="BV1007">
            <v>0</v>
          </cell>
          <cell r="BW1007">
            <v>100000</v>
          </cell>
        </row>
        <row r="1008">
          <cell r="C1008" t="str">
            <v>C14218</v>
          </cell>
          <cell r="D1008" t="str">
            <v>Điểu Phụng</v>
          </cell>
          <cell r="E1008">
            <v>44338</v>
          </cell>
          <cell r="F1008" t="str">
            <v>P2 - J cut</v>
          </cell>
          <cell r="G1008" t="str">
            <v>SK2</v>
          </cell>
          <cell r="H1008" t="str">
            <v>Auto Machine sub-operator-A</v>
          </cell>
          <cell r="I1008" t="str">
            <v/>
          </cell>
          <cell r="J1008" t="str">
            <v/>
          </cell>
          <cell r="K1008">
            <v>5931000</v>
          </cell>
          <cell r="L1008">
            <v>1400000</v>
          </cell>
          <cell r="M1008">
            <v>0</v>
          </cell>
          <cell r="N1008">
            <v>0</v>
          </cell>
          <cell r="O1008">
            <v>7331000</v>
          </cell>
          <cell r="P1008">
            <v>24</v>
          </cell>
          <cell r="Q1008">
            <v>6767077</v>
          </cell>
          <cell r="R1008">
            <v>2</v>
          </cell>
          <cell r="S1008">
            <v>563923</v>
          </cell>
          <cell r="T1008">
            <v>0</v>
          </cell>
          <cell r="U1008">
            <v>0</v>
          </cell>
          <cell r="V1008">
            <v>281961.54166666669</v>
          </cell>
          <cell r="W1008">
            <v>26</v>
          </cell>
          <cell r="X1008">
            <v>274913</v>
          </cell>
          <cell r="Y1008">
            <v>7605913</v>
          </cell>
          <cell r="Z1008">
            <v>0</v>
          </cell>
          <cell r="AA1008">
            <v>120000</v>
          </cell>
          <cell r="AB1008">
            <v>200000</v>
          </cell>
          <cell r="AC1008">
            <v>0</v>
          </cell>
          <cell r="AD1008">
            <v>320000</v>
          </cell>
          <cell r="AE1008">
            <v>500000</v>
          </cell>
          <cell r="AF1008">
            <v>0</v>
          </cell>
          <cell r="AG1008">
            <v>400000</v>
          </cell>
          <cell r="AH1008">
            <v>619012</v>
          </cell>
          <cell r="AI1008">
            <v>0</v>
          </cell>
          <cell r="AJ1008">
            <v>0</v>
          </cell>
          <cell r="AK1008">
            <v>7197667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9444925</v>
          </cell>
          <cell r="AR1008">
            <v>28</v>
          </cell>
          <cell r="AS1008">
            <v>0</v>
          </cell>
          <cell r="AT1008">
            <v>6</v>
          </cell>
          <cell r="AU1008">
            <v>0</v>
          </cell>
          <cell r="AV1008">
            <v>0</v>
          </cell>
          <cell r="AW1008">
            <v>0</v>
          </cell>
          <cell r="AX1008">
            <v>1924388</v>
          </cell>
          <cell r="AY1008">
            <v>11369313</v>
          </cell>
          <cell r="AZ1008">
            <v>769755</v>
          </cell>
          <cell r="BA1008">
            <v>44100</v>
          </cell>
          <cell r="BB1008">
            <v>0</v>
          </cell>
          <cell r="BC1008">
            <v>0</v>
          </cell>
          <cell r="BD1008">
            <v>0</v>
          </cell>
          <cell r="BK1008">
            <v>10555458</v>
          </cell>
          <cell r="BN1008">
            <v>0</v>
          </cell>
          <cell r="BO1008">
            <v>10468348.552083334</v>
          </cell>
          <cell r="BP1008">
            <v>-1301406.447916666</v>
          </cell>
          <cell r="BQ1008" t="str">
            <v>050126708820</v>
          </cell>
          <cell r="BR1008" t="str">
            <v>Active</v>
          </cell>
          <cell r="BS1008" t="str">
            <v>Male</v>
          </cell>
          <cell r="BT1008" t="str">
            <v/>
          </cell>
          <cell r="BU1008">
            <v>0</v>
          </cell>
          <cell r="BV1008">
            <v>0</v>
          </cell>
          <cell r="BW1008">
            <v>100000</v>
          </cell>
        </row>
        <row r="1009">
          <cell r="C1009" t="str">
            <v>C14967</v>
          </cell>
          <cell r="D1009" t="str">
            <v>Nguyễn Văn Bảo</v>
          </cell>
          <cell r="E1009">
            <v>44705</v>
          </cell>
          <cell r="F1009" t="str">
            <v>P2 - J cut</v>
          </cell>
          <cell r="G1009" t="str">
            <v>SK2</v>
          </cell>
          <cell r="H1009" t="str">
            <v>Auto Machine sub-operator-A</v>
          </cell>
          <cell r="I1009" t="str">
            <v/>
          </cell>
          <cell r="J1009" t="str">
            <v/>
          </cell>
          <cell r="K1009">
            <v>5815000</v>
          </cell>
          <cell r="L1009">
            <v>800000</v>
          </cell>
          <cell r="M1009">
            <v>0</v>
          </cell>
          <cell r="N1009">
            <v>200000</v>
          </cell>
          <cell r="O1009">
            <v>6815000</v>
          </cell>
          <cell r="P1009">
            <v>23</v>
          </cell>
          <cell r="Q1009">
            <v>6028654</v>
          </cell>
          <cell r="R1009">
            <v>3</v>
          </cell>
          <cell r="S1009">
            <v>786346</v>
          </cell>
          <cell r="T1009">
            <v>0</v>
          </cell>
          <cell r="U1009">
            <v>0</v>
          </cell>
          <cell r="V1009">
            <v>262115.39130434784</v>
          </cell>
          <cell r="W1009">
            <v>0</v>
          </cell>
          <cell r="X1009">
            <v>0</v>
          </cell>
          <cell r="Y1009">
            <v>6815000</v>
          </cell>
          <cell r="Z1009">
            <v>0</v>
          </cell>
          <cell r="AA1009">
            <v>0</v>
          </cell>
          <cell r="AB1009">
            <v>200000</v>
          </cell>
          <cell r="AC1009">
            <v>0</v>
          </cell>
          <cell r="AD1009">
            <v>200000</v>
          </cell>
          <cell r="AE1009">
            <v>500000</v>
          </cell>
          <cell r="AF1009">
            <v>0</v>
          </cell>
          <cell r="AG1009">
            <v>400000</v>
          </cell>
          <cell r="AH1009">
            <v>1064700</v>
          </cell>
          <cell r="AI1009">
            <v>0</v>
          </cell>
          <cell r="AJ1009">
            <v>0</v>
          </cell>
          <cell r="AK1009">
            <v>6815000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8979700</v>
          </cell>
          <cell r="AR1009">
            <v>36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1769279</v>
          </cell>
          <cell r="AY1009">
            <v>10748979</v>
          </cell>
          <cell r="AZ1009">
            <v>715575</v>
          </cell>
          <cell r="BA1009">
            <v>44100</v>
          </cell>
          <cell r="BB1009">
            <v>0</v>
          </cell>
          <cell r="BC1009">
            <v>0</v>
          </cell>
          <cell r="BD1009">
            <v>0</v>
          </cell>
          <cell r="BK1009">
            <v>9989304</v>
          </cell>
          <cell r="BN1009">
            <v>0</v>
          </cell>
          <cell r="BO1009">
            <v>10259219.260869564</v>
          </cell>
          <cell r="BP1009">
            <v>-1456355.7391304355</v>
          </cell>
          <cell r="BQ1009" t="str">
            <v>050109388316</v>
          </cell>
          <cell r="BR1009" t="str">
            <v>Active</v>
          </cell>
          <cell r="BS1009" t="str">
            <v>Male</v>
          </cell>
          <cell r="BT1009" t="str">
            <v/>
          </cell>
          <cell r="BU1009">
            <v>0</v>
          </cell>
          <cell r="BV1009">
            <v>0</v>
          </cell>
          <cell r="BW1009">
            <v>100000</v>
          </cell>
        </row>
        <row r="1010">
          <cell r="C1010" t="str">
            <v>C15682</v>
          </cell>
          <cell r="D1010" t="str">
            <v>Kiều Ngọc Tuấn</v>
          </cell>
          <cell r="E1010">
            <v>45357</v>
          </cell>
          <cell r="F1010" t="str">
            <v>P2 - J cut</v>
          </cell>
          <cell r="G1010" t="str">
            <v>SK2</v>
          </cell>
          <cell r="H1010" t="str">
            <v>Auto Machine sub-operator-A</v>
          </cell>
          <cell r="I1010" t="str">
            <v/>
          </cell>
          <cell r="J1010" t="str">
            <v/>
          </cell>
          <cell r="K1010">
            <v>5538000</v>
          </cell>
          <cell r="L1010">
            <v>800000</v>
          </cell>
          <cell r="M1010">
            <v>0</v>
          </cell>
          <cell r="N1010">
            <v>0</v>
          </cell>
          <cell r="O1010">
            <v>6338000</v>
          </cell>
          <cell r="P1010">
            <v>24</v>
          </cell>
          <cell r="Q1010">
            <v>5850462</v>
          </cell>
          <cell r="R1010">
            <v>2</v>
          </cell>
          <cell r="S1010">
            <v>487538</v>
          </cell>
          <cell r="T1010">
            <v>0</v>
          </cell>
          <cell r="U1010">
            <v>0</v>
          </cell>
          <cell r="V1010">
            <v>243769.25</v>
          </cell>
          <cell r="W1010">
            <v>39</v>
          </cell>
          <cell r="X1010">
            <v>356513</v>
          </cell>
          <cell r="Y1010">
            <v>6694513</v>
          </cell>
          <cell r="Z1010">
            <v>0</v>
          </cell>
          <cell r="AA1010">
            <v>180000</v>
          </cell>
          <cell r="AB1010">
            <v>200000</v>
          </cell>
          <cell r="AC1010">
            <v>0</v>
          </cell>
          <cell r="AD1010">
            <v>380000</v>
          </cell>
          <cell r="AE1010">
            <v>500000</v>
          </cell>
          <cell r="AF1010">
            <v>0</v>
          </cell>
          <cell r="AG1010">
            <v>400000</v>
          </cell>
          <cell r="AH1010">
            <v>426063</v>
          </cell>
          <cell r="AI1010">
            <v>0</v>
          </cell>
          <cell r="AJ1010">
            <v>0</v>
          </cell>
          <cell r="AK1010">
            <v>6028667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8400576</v>
          </cell>
          <cell r="AR1010">
            <v>24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1096962</v>
          </cell>
          <cell r="AY1010">
            <v>9497538</v>
          </cell>
          <cell r="AZ1010">
            <v>665490</v>
          </cell>
          <cell r="BA1010">
            <v>44100</v>
          </cell>
          <cell r="BB1010">
            <v>0</v>
          </cell>
          <cell r="BC1010">
            <v>0</v>
          </cell>
          <cell r="BD1010">
            <v>0</v>
          </cell>
          <cell r="BK1010">
            <v>8787948</v>
          </cell>
          <cell r="BN1010">
            <v>0</v>
          </cell>
          <cell r="BO1010">
            <v>8875370.75</v>
          </cell>
          <cell r="BP1010">
            <v>-2790119.25</v>
          </cell>
          <cell r="BQ1010" t="str">
            <v>050148228350</v>
          </cell>
          <cell r="BR1010" t="str">
            <v>Active</v>
          </cell>
          <cell r="BS1010" t="str">
            <v>Male</v>
          </cell>
          <cell r="BT1010" t="str">
            <v/>
          </cell>
          <cell r="BU1010">
            <v>0</v>
          </cell>
          <cell r="BV1010">
            <v>0</v>
          </cell>
          <cell r="BW1010">
            <v>100000</v>
          </cell>
        </row>
        <row r="1011">
          <cell r="C1011" t="str">
            <v>C15717</v>
          </cell>
          <cell r="D1011" t="str">
            <v>Huỳnh Hữu Đức</v>
          </cell>
          <cell r="E1011">
            <v>45364</v>
          </cell>
          <cell r="F1011" t="str">
            <v>P2 - J cut</v>
          </cell>
          <cell r="G1011" t="str">
            <v>SK2</v>
          </cell>
          <cell r="H1011" t="str">
            <v>Auto Machine assistant-A</v>
          </cell>
          <cell r="I1011" t="str">
            <v/>
          </cell>
          <cell r="J1011" t="str">
            <v/>
          </cell>
          <cell r="K1011">
            <v>5538000</v>
          </cell>
          <cell r="L1011">
            <v>600000</v>
          </cell>
          <cell r="M1011">
            <v>0</v>
          </cell>
          <cell r="N1011">
            <v>0</v>
          </cell>
          <cell r="O1011">
            <v>6138000</v>
          </cell>
          <cell r="P1011">
            <v>23.8</v>
          </cell>
          <cell r="Q1011">
            <v>5618631</v>
          </cell>
          <cell r="R1011">
            <v>2</v>
          </cell>
          <cell r="S1011">
            <v>472154</v>
          </cell>
          <cell r="T1011">
            <v>0.19999999999999929</v>
          </cell>
          <cell r="U1011">
            <v>47215</v>
          </cell>
          <cell r="V1011">
            <v>236076.93277310923</v>
          </cell>
          <cell r="W1011">
            <v>65</v>
          </cell>
          <cell r="X1011">
            <v>575438</v>
          </cell>
          <cell r="Y1011">
            <v>6666223</v>
          </cell>
          <cell r="Z1011">
            <v>0</v>
          </cell>
          <cell r="AA1011">
            <v>300000</v>
          </cell>
          <cell r="AB1011">
            <v>200000</v>
          </cell>
          <cell r="AC1011">
            <v>0</v>
          </cell>
          <cell r="AD1011">
            <v>500000</v>
          </cell>
          <cell r="AE1011">
            <v>500000</v>
          </cell>
          <cell r="AF1011">
            <v>0</v>
          </cell>
          <cell r="AG1011">
            <v>400000</v>
          </cell>
          <cell r="AH1011">
            <v>439692</v>
          </cell>
          <cell r="AI1011">
            <v>0</v>
          </cell>
          <cell r="AJ1011">
            <v>0</v>
          </cell>
          <cell r="AK1011">
            <v>5962000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8505915</v>
          </cell>
          <cell r="AR1011">
            <v>16</v>
          </cell>
          <cell r="AS1011">
            <v>0</v>
          </cell>
          <cell r="AT1011">
            <v>6</v>
          </cell>
          <cell r="AU1011">
            <v>0</v>
          </cell>
          <cell r="AV1011">
            <v>0</v>
          </cell>
          <cell r="AW1011">
            <v>0</v>
          </cell>
          <cell r="AX1011">
            <v>1080052</v>
          </cell>
          <cell r="AY1011">
            <v>9585967</v>
          </cell>
          <cell r="AZ1011">
            <v>644490</v>
          </cell>
          <cell r="BA1011">
            <v>44100</v>
          </cell>
          <cell r="BB1011">
            <v>0</v>
          </cell>
          <cell r="BC1011">
            <v>0</v>
          </cell>
          <cell r="BD1011">
            <v>0</v>
          </cell>
          <cell r="BK1011">
            <v>8897377</v>
          </cell>
          <cell r="BN1011">
            <v>0</v>
          </cell>
          <cell r="BO1011">
            <v>8679688.5651260503</v>
          </cell>
          <cell r="BP1011">
            <v>-2964801.4348739497</v>
          </cell>
          <cell r="BQ1011" t="str">
            <v>050116211227</v>
          </cell>
          <cell r="BR1011" t="str">
            <v>Active</v>
          </cell>
          <cell r="BS1011" t="str">
            <v>Male</v>
          </cell>
          <cell r="BT1011" t="str">
            <v/>
          </cell>
          <cell r="BU1011">
            <v>0</v>
          </cell>
          <cell r="BV1011">
            <v>0</v>
          </cell>
          <cell r="BW1011">
            <v>100000</v>
          </cell>
        </row>
        <row r="1012">
          <cell r="C1012" t="str">
            <v>C16564</v>
          </cell>
          <cell r="D1012" t="str">
            <v>Bùi Anh Khang</v>
          </cell>
          <cell r="E1012">
            <v>45745</v>
          </cell>
          <cell r="F1012" t="str">
            <v>P2 - J cut</v>
          </cell>
          <cell r="G1012" t="str">
            <v>SK2</v>
          </cell>
          <cell r="H1012" t="str">
            <v>Auto Machine assistant-A</v>
          </cell>
          <cell r="I1012" t="str">
            <v/>
          </cell>
          <cell r="J1012" t="str">
            <v/>
          </cell>
          <cell r="K1012">
            <v>4694000</v>
          </cell>
          <cell r="L1012">
            <v>0</v>
          </cell>
          <cell r="M1012">
            <v>0</v>
          </cell>
          <cell r="N1012">
            <v>0</v>
          </cell>
          <cell r="O1012">
            <v>4694000</v>
          </cell>
          <cell r="P1012">
            <v>23.1</v>
          </cell>
          <cell r="Q1012">
            <v>4170438</v>
          </cell>
          <cell r="R1012">
            <v>2</v>
          </cell>
          <cell r="S1012">
            <v>361077</v>
          </cell>
          <cell r="T1012">
            <v>0.89999999999999858</v>
          </cell>
          <cell r="U1012">
            <v>162485</v>
          </cell>
          <cell r="V1012">
            <v>180538.44155844155</v>
          </cell>
          <cell r="W1012">
            <v>0</v>
          </cell>
          <cell r="X1012">
            <v>0</v>
          </cell>
          <cell r="Y1012">
            <v>4531515</v>
          </cell>
          <cell r="Z1012">
            <v>0</v>
          </cell>
          <cell r="AA1012">
            <v>0</v>
          </cell>
          <cell r="AB1012">
            <v>200000</v>
          </cell>
          <cell r="AC1012">
            <v>0</v>
          </cell>
          <cell r="AD1012">
            <v>200000</v>
          </cell>
          <cell r="AE1012">
            <v>0</v>
          </cell>
          <cell r="AF1012">
            <v>0</v>
          </cell>
          <cell r="AG1012">
            <v>400000</v>
          </cell>
          <cell r="AH1012">
            <v>410718</v>
          </cell>
          <cell r="AI1012">
            <v>0</v>
          </cell>
          <cell r="AJ1012">
            <v>0</v>
          </cell>
          <cell r="AK1012">
            <v>4694000</v>
          </cell>
          <cell r="AL1012">
            <v>0</v>
          </cell>
          <cell r="AM1012">
            <v>71461</v>
          </cell>
          <cell r="AN1012">
            <v>0</v>
          </cell>
          <cell r="AO1012">
            <v>0</v>
          </cell>
          <cell r="AP1012">
            <v>0</v>
          </cell>
          <cell r="AQ1012">
            <v>5613694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5613694</v>
          </cell>
          <cell r="AZ1012">
            <v>0</v>
          </cell>
          <cell r="BA1012">
            <v>0</v>
          </cell>
          <cell r="BB1012">
            <v>0</v>
          </cell>
          <cell r="BC1012">
            <v>0</v>
          </cell>
          <cell r="BD1012">
            <v>0</v>
          </cell>
          <cell r="BK1012">
            <v>5613694</v>
          </cell>
          <cell r="BN1012">
            <v>0</v>
          </cell>
          <cell r="BO1012">
            <v>5913694</v>
          </cell>
          <cell r="BP1012">
            <v>-5086306</v>
          </cell>
          <cell r="BQ1012" t="str">
            <v>050151558981</v>
          </cell>
          <cell r="BR1012" t="str">
            <v>Active</v>
          </cell>
          <cell r="BS1012" t="str">
            <v>Male</v>
          </cell>
          <cell r="BT1012" t="str">
            <v/>
          </cell>
          <cell r="BU1012">
            <v>0</v>
          </cell>
          <cell r="BV1012">
            <v>0</v>
          </cell>
          <cell r="BW1012">
            <v>300000</v>
          </cell>
        </row>
        <row r="1013">
          <cell r="C1013" t="str">
            <v>C16615</v>
          </cell>
          <cell r="D1013" t="str">
            <v>Võ Văn Thi</v>
          </cell>
          <cell r="E1013">
            <v>45765</v>
          </cell>
          <cell r="F1013" t="str">
            <v>P2 - J cut</v>
          </cell>
          <cell r="G1013" t="str">
            <v>SK2</v>
          </cell>
          <cell r="H1013" t="str">
            <v>New worker</v>
          </cell>
          <cell r="I1013" t="str">
            <v/>
          </cell>
          <cell r="J1013" t="str">
            <v/>
          </cell>
          <cell r="K1013">
            <v>4694000</v>
          </cell>
          <cell r="L1013">
            <v>0</v>
          </cell>
          <cell r="M1013">
            <v>0</v>
          </cell>
          <cell r="N1013">
            <v>0</v>
          </cell>
          <cell r="O1013">
            <v>4694000</v>
          </cell>
          <cell r="P1013">
            <v>10</v>
          </cell>
          <cell r="Q1013">
            <v>1805385</v>
          </cell>
          <cell r="R1013">
            <v>1</v>
          </cell>
          <cell r="S1013">
            <v>180538</v>
          </cell>
          <cell r="T1013">
            <v>15</v>
          </cell>
          <cell r="U1013">
            <v>2708077</v>
          </cell>
          <cell r="V1013">
            <v>180538.5</v>
          </cell>
          <cell r="W1013">
            <v>0</v>
          </cell>
          <cell r="X1013">
            <v>0</v>
          </cell>
          <cell r="Y1013">
            <v>1985923</v>
          </cell>
          <cell r="Z1013">
            <v>0</v>
          </cell>
          <cell r="AA1013">
            <v>0</v>
          </cell>
          <cell r="AB1013">
            <v>85000</v>
          </cell>
          <cell r="AC1013">
            <v>0</v>
          </cell>
          <cell r="AD1013">
            <v>85000</v>
          </cell>
          <cell r="AE1013">
            <v>212000</v>
          </cell>
          <cell r="AF1013">
            <v>0</v>
          </cell>
          <cell r="AG1013">
            <v>63000</v>
          </cell>
          <cell r="AH1013">
            <v>0</v>
          </cell>
          <cell r="AI1013">
            <v>0</v>
          </cell>
          <cell r="AJ1013">
            <v>0</v>
          </cell>
          <cell r="AK1013">
            <v>4694000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2345923</v>
          </cell>
          <cell r="AR1013">
            <v>12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406212</v>
          </cell>
          <cell r="AY1013">
            <v>2752135</v>
          </cell>
          <cell r="AZ1013">
            <v>0</v>
          </cell>
          <cell r="BA1013">
            <v>0</v>
          </cell>
          <cell r="BB1013">
            <v>0</v>
          </cell>
          <cell r="BC1013">
            <v>0</v>
          </cell>
          <cell r="BD1013">
            <v>0</v>
          </cell>
          <cell r="BK1013">
            <v>2752135</v>
          </cell>
          <cell r="BN1013">
            <v>0</v>
          </cell>
          <cell r="BO1013">
            <v>2716730.75</v>
          </cell>
          <cell r="BP1013">
            <v>-8283269.25</v>
          </cell>
          <cell r="BQ1013" t="str">
            <v>050154605506</v>
          </cell>
          <cell r="BR1013" t="str">
            <v>Active</v>
          </cell>
          <cell r="BS1013" t="str">
            <v>Male</v>
          </cell>
          <cell r="BT1013" t="str">
            <v/>
          </cell>
          <cell r="BU1013">
            <v>0</v>
          </cell>
          <cell r="BV1013">
            <v>0</v>
          </cell>
          <cell r="BW1013">
            <v>100000</v>
          </cell>
        </row>
        <row r="1014">
          <cell r="C1014" t="str">
            <v>C16624</v>
          </cell>
          <cell r="D1014" t="str">
            <v>Trần Văn Đông</v>
          </cell>
          <cell r="E1014">
            <v>45769</v>
          </cell>
          <cell r="F1014" t="str">
            <v>P2 - J cut</v>
          </cell>
          <cell r="G1014" t="str">
            <v>SK2</v>
          </cell>
          <cell r="H1014" t="str">
            <v>New worker</v>
          </cell>
          <cell r="I1014" t="str">
            <v/>
          </cell>
          <cell r="J1014" t="str">
            <v/>
          </cell>
          <cell r="K1014">
            <v>4694000</v>
          </cell>
          <cell r="L1014">
            <v>0</v>
          </cell>
          <cell r="M1014">
            <v>0</v>
          </cell>
          <cell r="N1014">
            <v>0</v>
          </cell>
          <cell r="O1014">
            <v>4694000</v>
          </cell>
          <cell r="P1014">
            <v>5</v>
          </cell>
          <cell r="Q1014">
            <v>902692</v>
          </cell>
          <cell r="R1014">
            <v>1</v>
          </cell>
          <cell r="S1014">
            <v>180538</v>
          </cell>
          <cell r="T1014">
            <v>20</v>
          </cell>
          <cell r="U1014">
            <v>3610769</v>
          </cell>
          <cell r="V1014">
            <v>180538.4</v>
          </cell>
          <cell r="W1014">
            <v>0</v>
          </cell>
          <cell r="X1014">
            <v>0</v>
          </cell>
          <cell r="Y1014">
            <v>1083230</v>
          </cell>
          <cell r="Z1014">
            <v>0</v>
          </cell>
          <cell r="AA1014">
            <v>0</v>
          </cell>
          <cell r="AB1014">
            <v>46000</v>
          </cell>
          <cell r="AC1014">
            <v>0</v>
          </cell>
          <cell r="AD1014">
            <v>46000</v>
          </cell>
          <cell r="AE1014">
            <v>115000</v>
          </cell>
          <cell r="AF1014">
            <v>0</v>
          </cell>
          <cell r="AG1014">
            <v>35000</v>
          </cell>
          <cell r="AH1014">
            <v>0</v>
          </cell>
          <cell r="AI1014">
            <v>0</v>
          </cell>
          <cell r="AJ1014">
            <v>0</v>
          </cell>
          <cell r="AK1014">
            <v>4694000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1279230</v>
          </cell>
          <cell r="AR1014">
            <v>8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270808</v>
          </cell>
          <cell r="AY1014">
            <v>1550038</v>
          </cell>
          <cell r="AZ1014">
            <v>0</v>
          </cell>
          <cell r="BA1014">
            <v>0</v>
          </cell>
          <cell r="BB1014">
            <v>0</v>
          </cell>
          <cell r="BC1014">
            <v>0</v>
          </cell>
          <cell r="BD1014">
            <v>0</v>
          </cell>
          <cell r="BK1014">
            <v>1550038</v>
          </cell>
          <cell r="BN1014">
            <v>0</v>
          </cell>
          <cell r="BO1014">
            <v>1459768.4</v>
          </cell>
          <cell r="BP1014">
            <v>-9540231.5999999996</v>
          </cell>
          <cell r="BQ1014" t="str">
            <v>0</v>
          </cell>
          <cell r="BR1014" t="str">
            <v>Active</v>
          </cell>
          <cell r="BS1014" t="str">
            <v>Male</v>
          </cell>
          <cell r="BT1014" t="str">
            <v/>
          </cell>
          <cell r="BU1014">
            <v>0</v>
          </cell>
          <cell r="BV1014">
            <v>0</v>
          </cell>
          <cell r="BW1014">
            <v>0</v>
          </cell>
        </row>
        <row r="1015">
          <cell r="C1015" t="str">
            <v>C4549</v>
          </cell>
          <cell r="D1015" t="str">
            <v>Huỳnh Minh Tâm</v>
          </cell>
          <cell r="E1015">
            <v>40945</v>
          </cell>
          <cell r="F1015" t="str">
            <v>P2 - J cut</v>
          </cell>
          <cell r="G1015" t="str">
            <v>SK2</v>
          </cell>
          <cell r="H1015" t="str">
            <v>Auto Machine leader-A</v>
          </cell>
          <cell r="I1015" t="str">
            <v/>
          </cell>
          <cell r="J1015" t="str">
            <v/>
          </cell>
          <cell r="K1015">
            <v>5931000</v>
          </cell>
          <cell r="L1015">
            <v>4100000</v>
          </cell>
          <cell r="M1015">
            <v>0</v>
          </cell>
          <cell r="N1015">
            <v>200000</v>
          </cell>
          <cell r="O1015">
            <v>10231000</v>
          </cell>
          <cell r="P1015">
            <v>24</v>
          </cell>
          <cell r="Q1015">
            <v>9444000</v>
          </cell>
          <cell r="R1015">
            <v>2</v>
          </cell>
          <cell r="S1015">
            <v>787000</v>
          </cell>
          <cell r="T1015">
            <v>0</v>
          </cell>
          <cell r="U1015">
            <v>0</v>
          </cell>
          <cell r="V1015">
            <v>393500</v>
          </cell>
          <cell r="W1015">
            <v>0</v>
          </cell>
          <cell r="X1015">
            <v>0</v>
          </cell>
          <cell r="Y1015">
            <v>10231000</v>
          </cell>
          <cell r="Z1015">
            <v>0</v>
          </cell>
          <cell r="AA1015">
            <v>0</v>
          </cell>
          <cell r="AB1015">
            <v>200000</v>
          </cell>
          <cell r="AC1015">
            <v>0</v>
          </cell>
          <cell r="AD1015">
            <v>200000</v>
          </cell>
          <cell r="AE1015">
            <v>500000</v>
          </cell>
          <cell r="AF1015">
            <v>0</v>
          </cell>
          <cell r="AG1015">
            <v>400000</v>
          </cell>
          <cell r="AH1015">
            <v>973773</v>
          </cell>
          <cell r="AI1015">
            <v>0</v>
          </cell>
          <cell r="AJ1015">
            <v>0</v>
          </cell>
          <cell r="AK1015">
            <v>10164333</v>
          </cell>
          <cell r="AL1015">
            <v>100000</v>
          </cell>
          <cell r="AM1015">
            <v>0</v>
          </cell>
          <cell r="AN1015">
            <v>0</v>
          </cell>
          <cell r="AO1015">
            <v>0</v>
          </cell>
          <cell r="AP1015">
            <v>0</v>
          </cell>
          <cell r="AQ1015">
            <v>12404773</v>
          </cell>
          <cell r="AR1015">
            <v>36</v>
          </cell>
          <cell r="AS1015">
            <v>0</v>
          </cell>
          <cell r="AT1015">
            <v>0</v>
          </cell>
          <cell r="AU1015">
            <v>0</v>
          </cell>
          <cell r="AV1015">
            <v>0</v>
          </cell>
          <cell r="AW1015">
            <v>0</v>
          </cell>
          <cell r="AX1015">
            <v>2656125</v>
          </cell>
          <cell r="AY1015">
            <v>15060898</v>
          </cell>
          <cell r="AZ1015">
            <v>1074255</v>
          </cell>
          <cell r="BA1015">
            <v>44100</v>
          </cell>
          <cell r="BB1015">
            <v>0</v>
          </cell>
          <cell r="BC1015">
            <v>0</v>
          </cell>
          <cell r="BD1015">
            <v>0</v>
          </cell>
          <cell r="BK1015">
            <v>13942543</v>
          </cell>
          <cell r="BN1015">
            <v>2</v>
          </cell>
          <cell r="BO1015">
            <v>14275523</v>
          </cell>
          <cell r="BP1015">
            <v>-6598732</v>
          </cell>
          <cell r="BQ1015" t="str">
            <v>050068237499</v>
          </cell>
          <cell r="BR1015" t="str">
            <v>Active</v>
          </cell>
          <cell r="BS1015" t="str">
            <v>Male</v>
          </cell>
          <cell r="BT1015" t="str">
            <v/>
          </cell>
          <cell r="BU1015">
            <v>0</v>
          </cell>
          <cell r="BV1015">
            <v>0</v>
          </cell>
          <cell r="BW1015">
            <v>100000</v>
          </cell>
        </row>
        <row r="1016">
          <cell r="C1016" t="str">
            <v>C7148</v>
          </cell>
          <cell r="D1016" t="str">
            <v>Hồ Minh Luân</v>
          </cell>
          <cell r="E1016">
            <v>43160</v>
          </cell>
          <cell r="F1016" t="str">
            <v>P2 - J cut</v>
          </cell>
          <cell r="G1016" t="str">
            <v>SK2</v>
          </cell>
          <cell r="H1016" t="str">
            <v>Auto Machine operator-A</v>
          </cell>
          <cell r="I1016" t="str">
            <v/>
          </cell>
          <cell r="J1016" t="str">
            <v/>
          </cell>
          <cell r="K1016">
            <v>5931000</v>
          </cell>
          <cell r="L1016">
            <v>2500000</v>
          </cell>
          <cell r="M1016">
            <v>0</v>
          </cell>
          <cell r="N1016">
            <v>0</v>
          </cell>
          <cell r="O1016">
            <v>8431000</v>
          </cell>
          <cell r="P1016">
            <v>23</v>
          </cell>
          <cell r="Q1016">
            <v>7458192</v>
          </cell>
          <cell r="R1016">
            <v>3</v>
          </cell>
          <cell r="S1016">
            <v>972808</v>
          </cell>
          <cell r="T1016">
            <v>0</v>
          </cell>
          <cell r="U1016">
            <v>0</v>
          </cell>
          <cell r="V1016">
            <v>324269.21739130432</v>
          </cell>
          <cell r="W1016">
            <v>0</v>
          </cell>
          <cell r="X1016">
            <v>0</v>
          </cell>
          <cell r="Y1016">
            <v>8431000</v>
          </cell>
          <cell r="Z1016">
            <v>0</v>
          </cell>
          <cell r="AA1016">
            <v>0</v>
          </cell>
          <cell r="AB1016">
            <v>200000</v>
          </cell>
          <cell r="AC1016">
            <v>0</v>
          </cell>
          <cell r="AD1016">
            <v>200000</v>
          </cell>
          <cell r="AE1016">
            <v>500000</v>
          </cell>
          <cell r="AF1016">
            <v>0</v>
          </cell>
          <cell r="AG1016">
            <v>400000</v>
          </cell>
          <cell r="AH1016">
            <v>392740</v>
          </cell>
          <cell r="AI1016">
            <v>0</v>
          </cell>
          <cell r="AJ1016">
            <v>0</v>
          </cell>
          <cell r="AK1016">
            <v>8431000</v>
          </cell>
          <cell r="AL1016">
            <v>0</v>
          </cell>
          <cell r="AM1016">
            <v>0</v>
          </cell>
          <cell r="AN1016">
            <v>0</v>
          </cell>
          <cell r="AO1016">
            <v>0</v>
          </cell>
          <cell r="AP1016">
            <v>0</v>
          </cell>
          <cell r="AQ1016">
            <v>9923740</v>
          </cell>
          <cell r="AR1016">
            <v>36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>
            <v>2188817</v>
          </cell>
          <cell r="AY1016">
            <v>12112557</v>
          </cell>
          <cell r="AZ1016">
            <v>885255</v>
          </cell>
          <cell r="BA1016">
            <v>44100</v>
          </cell>
          <cell r="BB1016">
            <v>0</v>
          </cell>
          <cell r="BC1016">
            <v>0</v>
          </cell>
          <cell r="BD1016">
            <v>0</v>
          </cell>
          <cell r="BK1016">
            <v>11183202</v>
          </cell>
          <cell r="BN1016">
            <v>0</v>
          </cell>
          <cell r="BO1016">
            <v>11482951.478260869</v>
          </cell>
          <cell r="BP1016">
            <v>-402303.52173913084</v>
          </cell>
          <cell r="BQ1016" t="str">
            <v>050086552687</v>
          </cell>
          <cell r="BR1016" t="str">
            <v>Active</v>
          </cell>
          <cell r="BS1016" t="str">
            <v>Male</v>
          </cell>
          <cell r="BT1016" t="str">
            <v/>
          </cell>
          <cell r="BU1016">
            <v>0</v>
          </cell>
          <cell r="BV1016">
            <v>0</v>
          </cell>
          <cell r="BW1016">
            <v>100000</v>
          </cell>
        </row>
        <row r="1017">
          <cell r="C1017" t="str">
            <v>C7388</v>
          </cell>
          <cell r="D1017" t="str">
            <v>Trần Văn Nghĩa</v>
          </cell>
          <cell r="E1017">
            <v>43315</v>
          </cell>
          <cell r="F1017" t="str">
            <v>P2 - J cut</v>
          </cell>
          <cell r="G1017" t="str">
            <v>SK2</v>
          </cell>
          <cell r="H1017" t="str">
            <v>Auto Machine operator-A</v>
          </cell>
          <cell r="I1017" t="str">
            <v/>
          </cell>
          <cell r="J1017" t="str">
            <v/>
          </cell>
          <cell r="K1017">
            <v>5931000</v>
          </cell>
          <cell r="L1017">
            <v>2500000</v>
          </cell>
          <cell r="M1017">
            <v>0</v>
          </cell>
          <cell r="N1017">
            <v>0</v>
          </cell>
          <cell r="O1017">
            <v>8431000</v>
          </cell>
          <cell r="P1017">
            <v>23.9</v>
          </cell>
          <cell r="Q1017">
            <v>7750035</v>
          </cell>
          <cell r="R1017">
            <v>2</v>
          </cell>
          <cell r="S1017">
            <v>648538</v>
          </cell>
          <cell r="T1017">
            <v>0.10000000000000142</v>
          </cell>
          <cell r="U1017">
            <v>32427</v>
          </cell>
          <cell r="V1017">
            <v>324269.24686192471</v>
          </cell>
          <cell r="W1017">
            <v>0</v>
          </cell>
          <cell r="X1017">
            <v>0</v>
          </cell>
          <cell r="Y1017">
            <v>8398573</v>
          </cell>
          <cell r="Z1017">
            <v>0</v>
          </cell>
          <cell r="AA1017">
            <v>0</v>
          </cell>
          <cell r="AB1017">
            <v>200000</v>
          </cell>
          <cell r="AC1017">
            <v>0</v>
          </cell>
          <cell r="AD1017">
            <v>200000</v>
          </cell>
          <cell r="AE1017">
            <v>500000</v>
          </cell>
          <cell r="AF1017">
            <v>0</v>
          </cell>
          <cell r="AG1017">
            <v>400000</v>
          </cell>
          <cell r="AH1017">
            <v>394667</v>
          </cell>
          <cell r="AI1017">
            <v>0</v>
          </cell>
          <cell r="AJ1017">
            <v>0</v>
          </cell>
          <cell r="AK1017">
            <v>8431000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9893240</v>
          </cell>
          <cell r="AR1017">
            <v>36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2188817</v>
          </cell>
          <cell r="AY1017">
            <v>12082057</v>
          </cell>
          <cell r="AZ1017">
            <v>885255</v>
          </cell>
          <cell r="BA1017">
            <v>44100</v>
          </cell>
          <cell r="BB1017">
            <v>0</v>
          </cell>
          <cell r="BC1017">
            <v>0</v>
          </cell>
          <cell r="BD1017">
            <v>0</v>
          </cell>
          <cell r="BK1017">
            <v>11152702</v>
          </cell>
          <cell r="BN1017">
            <v>0</v>
          </cell>
          <cell r="BO1017">
            <v>11452451.610878661</v>
          </cell>
          <cell r="BP1017">
            <v>-432803.38912133873</v>
          </cell>
          <cell r="BQ1017" t="str">
            <v>050066936896</v>
          </cell>
          <cell r="BR1017" t="str">
            <v>Active</v>
          </cell>
          <cell r="BS1017" t="str">
            <v>Male</v>
          </cell>
          <cell r="BT1017" t="str">
            <v/>
          </cell>
          <cell r="BU1017">
            <v>0</v>
          </cell>
          <cell r="BV1017">
            <v>0</v>
          </cell>
          <cell r="BW1017">
            <v>100000</v>
          </cell>
        </row>
        <row r="1018">
          <cell r="C1018" t="str">
            <v>C7822</v>
          </cell>
          <cell r="D1018" t="str">
            <v>Thạch Quí</v>
          </cell>
          <cell r="E1018">
            <v>43511</v>
          </cell>
          <cell r="F1018" t="str">
            <v>P2 - J cut</v>
          </cell>
          <cell r="G1018" t="str">
            <v>SK2</v>
          </cell>
          <cell r="H1018" t="str">
            <v>Auto Machine operator-A</v>
          </cell>
          <cell r="I1018" t="str">
            <v/>
          </cell>
          <cell r="J1018" t="str">
            <v/>
          </cell>
          <cell r="K1018">
            <v>5931000</v>
          </cell>
          <cell r="L1018">
            <v>2500000</v>
          </cell>
          <cell r="M1018">
            <v>0</v>
          </cell>
          <cell r="N1018">
            <v>0</v>
          </cell>
          <cell r="O1018">
            <v>8431000</v>
          </cell>
          <cell r="P1018">
            <v>21.8</v>
          </cell>
          <cell r="Q1018">
            <v>7069069</v>
          </cell>
          <cell r="R1018">
            <v>4</v>
          </cell>
          <cell r="S1018">
            <v>1297077</v>
          </cell>
          <cell r="T1018">
            <v>0.19999999999999929</v>
          </cell>
          <cell r="U1018">
            <v>64854</v>
          </cell>
          <cell r="V1018">
            <v>324269.22018348624</v>
          </cell>
          <cell r="W1018">
            <v>0</v>
          </cell>
          <cell r="X1018">
            <v>0</v>
          </cell>
          <cell r="Y1018">
            <v>8366146</v>
          </cell>
          <cell r="Z1018">
            <v>0</v>
          </cell>
          <cell r="AA1018">
            <v>0</v>
          </cell>
          <cell r="AB1018">
            <v>200000</v>
          </cell>
          <cell r="AC1018">
            <v>0</v>
          </cell>
          <cell r="AD1018">
            <v>200000</v>
          </cell>
          <cell r="AE1018">
            <v>500000</v>
          </cell>
          <cell r="AF1018">
            <v>0</v>
          </cell>
          <cell r="AG1018">
            <v>400000</v>
          </cell>
          <cell r="AH1018">
            <v>421536</v>
          </cell>
          <cell r="AI1018">
            <v>0</v>
          </cell>
          <cell r="AJ1018">
            <v>0</v>
          </cell>
          <cell r="AK1018">
            <v>8431000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9887682</v>
          </cell>
          <cell r="AR1018">
            <v>32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1945615</v>
          </cell>
          <cell r="AY1018">
            <v>11833297</v>
          </cell>
          <cell r="AZ1018">
            <v>885255</v>
          </cell>
          <cell r="BA1018">
            <v>44100</v>
          </cell>
          <cell r="BB1018">
            <v>0</v>
          </cell>
          <cell r="BC1018">
            <v>0</v>
          </cell>
          <cell r="BD1018">
            <v>0</v>
          </cell>
          <cell r="BK1018">
            <v>10903942</v>
          </cell>
          <cell r="BN1018">
            <v>0</v>
          </cell>
          <cell r="BO1018">
            <v>11184758.880733944</v>
          </cell>
          <cell r="BP1018">
            <v>-700496.11926605552</v>
          </cell>
          <cell r="BQ1018" t="str">
            <v>050103659921</v>
          </cell>
          <cell r="BR1018" t="str">
            <v>Active</v>
          </cell>
          <cell r="BS1018" t="str">
            <v>Male</v>
          </cell>
          <cell r="BT1018" t="str">
            <v/>
          </cell>
          <cell r="BU1018">
            <v>0</v>
          </cell>
          <cell r="BV1018">
            <v>0</v>
          </cell>
          <cell r="BW1018">
            <v>0</v>
          </cell>
        </row>
        <row r="1019">
          <cell r="C1019" t="str">
            <v>C0020</v>
          </cell>
          <cell r="D1019" t="str">
            <v>Phan Tuấn Khanh</v>
          </cell>
          <cell r="E1019">
            <v>39570</v>
          </cell>
          <cell r="F1019" t="str">
            <v>P2 - Production Office</v>
          </cell>
          <cell r="G1019" t="str">
            <v>SK2</v>
          </cell>
          <cell r="H1019" t="str">
            <v>Factory manager</v>
          </cell>
          <cell r="I1019" t="str">
            <v/>
          </cell>
          <cell r="J1019" t="str">
            <v/>
          </cell>
          <cell r="K1019">
            <v>14240000</v>
          </cell>
          <cell r="L1019">
            <v>15000000</v>
          </cell>
          <cell r="M1019">
            <v>0</v>
          </cell>
          <cell r="N1019">
            <v>0</v>
          </cell>
          <cell r="O1019">
            <v>29240000</v>
          </cell>
          <cell r="P1019">
            <v>24</v>
          </cell>
          <cell r="Q1019">
            <v>26990769</v>
          </cell>
          <cell r="R1019">
            <v>2</v>
          </cell>
          <cell r="S1019">
            <v>2249231</v>
          </cell>
          <cell r="T1019">
            <v>0</v>
          </cell>
          <cell r="U1019">
            <v>0</v>
          </cell>
          <cell r="V1019">
            <v>1124615.375</v>
          </cell>
          <cell r="W1019">
            <v>0</v>
          </cell>
          <cell r="X1019">
            <v>0</v>
          </cell>
          <cell r="Y1019">
            <v>29240000</v>
          </cell>
          <cell r="Z1019">
            <v>700000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I1019">
            <v>0</v>
          </cell>
          <cell r="AJ1019">
            <v>0</v>
          </cell>
          <cell r="AK1019">
            <v>28406667</v>
          </cell>
          <cell r="AL1019">
            <v>0</v>
          </cell>
          <cell r="AM1019">
            <v>0</v>
          </cell>
          <cell r="AN1019">
            <v>0</v>
          </cell>
          <cell r="AO1019">
            <v>0</v>
          </cell>
          <cell r="AP1019">
            <v>0</v>
          </cell>
          <cell r="AQ1019">
            <v>29940000</v>
          </cell>
          <cell r="AR1019">
            <v>0</v>
          </cell>
          <cell r="AS1019">
            <v>0</v>
          </cell>
          <cell r="AT1019">
            <v>0</v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29940000</v>
          </cell>
          <cell r="AZ1019">
            <v>3070200</v>
          </cell>
          <cell r="BA1019">
            <v>44100</v>
          </cell>
          <cell r="BB1019">
            <v>103490</v>
          </cell>
          <cell r="BC1019">
            <v>0</v>
          </cell>
          <cell r="BD1019">
            <v>0</v>
          </cell>
          <cell r="BK1019">
            <v>26722210</v>
          </cell>
          <cell r="BN1019">
            <v>3</v>
          </cell>
          <cell r="BO1019">
            <v>29340000</v>
          </cell>
          <cell r="BP1019">
            <v>2069800</v>
          </cell>
          <cell r="BQ1019" t="str">
            <v>050040818488</v>
          </cell>
          <cell r="BR1019" t="str">
            <v>Active</v>
          </cell>
          <cell r="BS1019" t="str">
            <v>Male</v>
          </cell>
          <cell r="BT1019" t="str">
            <v/>
          </cell>
          <cell r="BU1019">
            <v>0</v>
          </cell>
          <cell r="BV1019">
            <v>0</v>
          </cell>
          <cell r="BW1019">
            <v>100000</v>
          </cell>
        </row>
        <row r="1020">
          <cell r="C1020" t="str">
            <v>C5371</v>
          </cell>
          <cell r="D1020" t="str">
            <v>Hoàng Văn Phúc</v>
          </cell>
          <cell r="E1020">
            <v>41298</v>
          </cell>
          <cell r="F1020" t="str">
            <v>P2 - Production Office</v>
          </cell>
          <cell r="G1020" t="str">
            <v>SK2</v>
          </cell>
          <cell r="H1020" t="str">
            <v>Factory vice manager</v>
          </cell>
          <cell r="I1020" t="str">
            <v/>
          </cell>
          <cell r="J1020" t="str">
            <v/>
          </cell>
          <cell r="K1020">
            <v>10021000</v>
          </cell>
          <cell r="L1020">
            <v>7300000</v>
          </cell>
          <cell r="M1020">
            <v>0</v>
          </cell>
          <cell r="N1020">
            <v>0</v>
          </cell>
          <cell r="O1020">
            <v>17321000</v>
          </cell>
          <cell r="P1020">
            <v>22.7</v>
          </cell>
          <cell r="Q1020">
            <v>15122565</v>
          </cell>
          <cell r="R1020">
            <v>3</v>
          </cell>
          <cell r="S1020">
            <v>1998577</v>
          </cell>
          <cell r="T1020">
            <v>0.30000000000000071</v>
          </cell>
          <cell r="U1020">
            <v>199858</v>
          </cell>
          <cell r="V1020">
            <v>666192.29074889875</v>
          </cell>
          <cell r="W1020">
            <v>0</v>
          </cell>
          <cell r="X1020">
            <v>0</v>
          </cell>
          <cell r="Y1020">
            <v>17121142</v>
          </cell>
          <cell r="Z1020">
            <v>0</v>
          </cell>
          <cell r="AA1020">
            <v>0</v>
          </cell>
          <cell r="AB1020">
            <v>200000</v>
          </cell>
          <cell r="AC1020">
            <v>0</v>
          </cell>
          <cell r="AD1020">
            <v>200000</v>
          </cell>
          <cell r="AE1020">
            <v>500000</v>
          </cell>
          <cell r="AF1020">
            <v>0</v>
          </cell>
          <cell r="AG1020">
            <v>400000</v>
          </cell>
          <cell r="AH1020">
            <v>0</v>
          </cell>
          <cell r="AI1020">
            <v>0</v>
          </cell>
          <cell r="AJ1020">
            <v>0</v>
          </cell>
          <cell r="AK1020">
            <v>16987667</v>
          </cell>
          <cell r="AL1020">
            <v>0</v>
          </cell>
          <cell r="AM1020">
            <v>0</v>
          </cell>
          <cell r="AN1020">
            <v>0</v>
          </cell>
          <cell r="AO1020">
            <v>0</v>
          </cell>
          <cell r="AP1020">
            <v>0</v>
          </cell>
          <cell r="AQ1020">
            <v>18221142</v>
          </cell>
          <cell r="AR1020">
            <v>32</v>
          </cell>
          <cell r="AS1020">
            <v>0</v>
          </cell>
          <cell r="AT1020">
            <v>0</v>
          </cell>
          <cell r="AU1020">
            <v>0</v>
          </cell>
          <cell r="AV1020">
            <v>0</v>
          </cell>
          <cell r="AW1020">
            <v>0</v>
          </cell>
          <cell r="AX1020">
            <v>3997154</v>
          </cell>
          <cell r="AY1020">
            <v>22218296</v>
          </cell>
          <cell r="AZ1020">
            <v>1818705</v>
          </cell>
          <cell r="BA1020">
            <v>44100</v>
          </cell>
          <cell r="BB1020">
            <v>0</v>
          </cell>
          <cell r="BC1020">
            <v>0</v>
          </cell>
          <cell r="BD1020">
            <v>0</v>
          </cell>
          <cell r="BK1020">
            <v>20355491</v>
          </cell>
          <cell r="BN1020">
            <v>2</v>
          </cell>
          <cell r="BO1020">
            <v>20985911.162995595</v>
          </cell>
          <cell r="BP1020">
            <v>-632793.83700440452</v>
          </cell>
          <cell r="BQ1020" t="str">
            <v>050040872271</v>
          </cell>
          <cell r="BR1020" t="str">
            <v>Active</v>
          </cell>
          <cell r="BS1020" t="str">
            <v>Male</v>
          </cell>
          <cell r="BT1020" t="str">
            <v/>
          </cell>
          <cell r="BU1020">
            <v>0</v>
          </cell>
          <cell r="BV1020">
            <v>0</v>
          </cell>
          <cell r="BW1020">
            <v>100000</v>
          </cell>
        </row>
        <row r="1021">
          <cell r="C1021" t="str">
            <v>C5551</v>
          </cell>
          <cell r="D1021" t="str">
            <v>Hoàng Thị Thảo</v>
          </cell>
          <cell r="E1021">
            <v>41334</v>
          </cell>
          <cell r="F1021" t="str">
            <v>P2 - Production Office</v>
          </cell>
          <cell r="G1021" t="str">
            <v>SK2</v>
          </cell>
          <cell r="H1021" t="str">
            <v xml:space="preserve">Factory assistant </v>
          </cell>
          <cell r="I1021" t="str">
            <v/>
          </cell>
          <cell r="J1021" t="str">
            <v/>
          </cell>
          <cell r="K1021">
            <v>6919000</v>
          </cell>
          <cell r="L1021">
            <v>2500000</v>
          </cell>
          <cell r="M1021">
            <v>0</v>
          </cell>
          <cell r="N1021">
            <v>1000000</v>
          </cell>
          <cell r="O1021">
            <v>10419000</v>
          </cell>
          <cell r="P1021">
            <v>24</v>
          </cell>
          <cell r="Q1021">
            <v>9617538</v>
          </cell>
          <cell r="R1021">
            <v>2</v>
          </cell>
          <cell r="S1021">
            <v>801462</v>
          </cell>
          <cell r="T1021">
            <v>0</v>
          </cell>
          <cell r="U1021">
            <v>0</v>
          </cell>
          <cell r="V1021">
            <v>400730.75</v>
          </cell>
          <cell r="W1021">
            <v>0</v>
          </cell>
          <cell r="X1021">
            <v>0</v>
          </cell>
          <cell r="Y1021">
            <v>10419000</v>
          </cell>
          <cell r="Z1021">
            <v>0</v>
          </cell>
          <cell r="AA1021">
            <v>0</v>
          </cell>
          <cell r="AB1021">
            <v>200000</v>
          </cell>
          <cell r="AC1021">
            <v>0</v>
          </cell>
          <cell r="AD1021">
            <v>200000</v>
          </cell>
          <cell r="AE1021">
            <v>500000</v>
          </cell>
          <cell r="AF1021">
            <v>0</v>
          </cell>
          <cell r="AG1021">
            <v>400000</v>
          </cell>
          <cell r="AH1021">
            <v>443551</v>
          </cell>
          <cell r="AI1021">
            <v>0</v>
          </cell>
          <cell r="AJ1021">
            <v>0</v>
          </cell>
          <cell r="AK1021">
            <v>10185667</v>
          </cell>
          <cell r="AL1021">
            <v>0</v>
          </cell>
          <cell r="AM1021">
            <v>0</v>
          </cell>
          <cell r="AN1021">
            <v>0</v>
          </cell>
          <cell r="AO1021">
            <v>0</v>
          </cell>
          <cell r="AP1021">
            <v>75137.015625</v>
          </cell>
          <cell r="AQ1021">
            <v>12037688.015625</v>
          </cell>
          <cell r="AR1021">
            <v>36</v>
          </cell>
          <cell r="AS1021">
            <v>0</v>
          </cell>
          <cell r="AT1021">
            <v>0</v>
          </cell>
          <cell r="AU1021">
            <v>0</v>
          </cell>
          <cell r="AV1021">
            <v>0</v>
          </cell>
          <cell r="AW1021">
            <v>0</v>
          </cell>
          <cell r="AX1021">
            <v>2704933</v>
          </cell>
          <cell r="AY1021">
            <v>14742621.015625</v>
          </cell>
          <cell r="AZ1021">
            <v>1093995</v>
          </cell>
          <cell r="BA1021">
            <v>44100</v>
          </cell>
          <cell r="BB1021">
            <v>0</v>
          </cell>
          <cell r="BC1021">
            <v>0</v>
          </cell>
          <cell r="BD1021">
            <v>0</v>
          </cell>
          <cell r="BK1021">
            <v>13604526</v>
          </cell>
          <cell r="BN1021">
            <v>2</v>
          </cell>
          <cell r="BO1021">
            <v>14340976.390625</v>
          </cell>
          <cell r="BP1021">
            <v>-6553018.609375</v>
          </cell>
          <cell r="BQ1021" t="str">
            <v>050040932566</v>
          </cell>
          <cell r="BR1021" t="str">
            <v>Active</v>
          </cell>
          <cell r="BS1021" t="str">
            <v>Female</v>
          </cell>
          <cell r="BT1021" t="str">
            <v/>
          </cell>
          <cell r="BU1021">
            <v>0</v>
          </cell>
          <cell r="BV1021">
            <v>0</v>
          </cell>
          <cell r="BW1021">
            <v>500000</v>
          </cell>
        </row>
        <row r="1022">
          <cell r="C1022" t="str">
            <v>C14773</v>
          </cell>
          <cell r="D1022" t="str">
            <v>Võ Thị Liên</v>
          </cell>
          <cell r="E1022">
            <v>44652</v>
          </cell>
          <cell r="F1022" t="str">
            <v>P2 - QC</v>
          </cell>
          <cell r="G1022" t="str">
            <v>SK2</v>
          </cell>
          <cell r="H1022" t="str">
            <v>QC worker</v>
          </cell>
          <cell r="I1022" t="str">
            <v/>
          </cell>
          <cell r="J1022" t="str">
            <v/>
          </cell>
          <cell r="K1022">
            <v>5931000</v>
          </cell>
          <cell r="L1022">
            <v>900000</v>
          </cell>
          <cell r="M1022">
            <v>0</v>
          </cell>
          <cell r="N1022">
            <v>0</v>
          </cell>
          <cell r="O1022">
            <v>6831000</v>
          </cell>
          <cell r="P1022">
            <v>24</v>
          </cell>
          <cell r="Q1022">
            <v>6305538</v>
          </cell>
          <cell r="R1022">
            <v>2</v>
          </cell>
          <cell r="S1022">
            <v>525462</v>
          </cell>
          <cell r="T1022">
            <v>0</v>
          </cell>
          <cell r="U1022">
            <v>0</v>
          </cell>
          <cell r="V1022">
            <v>262730.75</v>
          </cell>
          <cell r="W1022">
            <v>0</v>
          </cell>
          <cell r="X1022">
            <v>0</v>
          </cell>
          <cell r="Y1022">
            <v>6831000</v>
          </cell>
          <cell r="Z1022">
            <v>0</v>
          </cell>
          <cell r="AA1022">
            <v>0</v>
          </cell>
          <cell r="AB1022">
            <v>200000</v>
          </cell>
          <cell r="AC1022">
            <v>0</v>
          </cell>
          <cell r="AD1022">
            <v>200000</v>
          </cell>
          <cell r="AE1022">
            <v>500000</v>
          </cell>
          <cell r="AF1022">
            <v>0</v>
          </cell>
          <cell r="AG1022">
            <v>400000</v>
          </cell>
          <cell r="AH1022">
            <v>280000</v>
          </cell>
          <cell r="AI1022">
            <v>0</v>
          </cell>
          <cell r="AJ1022">
            <v>0</v>
          </cell>
          <cell r="AK1022">
            <v>6734333</v>
          </cell>
          <cell r="AL1022">
            <v>0</v>
          </cell>
          <cell r="AM1022">
            <v>0</v>
          </cell>
          <cell r="AN1022">
            <v>0</v>
          </cell>
          <cell r="AO1022">
            <v>0</v>
          </cell>
          <cell r="AP1022">
            <v>49262.015625</v>
          </cell>
          <cell r="AQ1022">
            <v>8260262.015625</v>
          </cell>
          <cell r="AR1022">
            <v>0</v>
          </cell>
          <cell r="AS1022">
            <v>0</v>
          </cell>
          <cell r="AT1022">
            <v>0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8260262.015625</v>
          </cell>
          <cell r="AZ1022">
            <v>717255</v>
          </cell>
          <cell r="BA1022">
            <v>44100</v>
          </cell>
          <cell r="BB1022">
            <v>0</v>
          </cell>
          <cell r="BC1022">
            <v>0</v>
          </cell>
          <cell r="BD1022">
            <v>0</v>
          </cell>
          <cell r="BK1022">
            <v>7498907</v>
          </cell>
          <cell r="BN1022">
            <v>1</v>
          </cell>
          <cell r="BO1022">
            <v>8360262.015625</v>
          </cell>
          <cell r="BP1022">
            <v>-7756992.984375</v>
          </cell>
          <cell r="BQ1022" t="str">
            <v>050136331121</v>
          </cell>
          <cell r="BR1022" t="str">
            <v>Active</v>
          </cell>
          <cell r="BS1022" t="str">
            <v>Female</v>
          </cell>
          <cell r="BT1022" t="str">
            <v/>
          </cell>
          <cell r="BU1022">
            <v>0</v>
          </cell>
          <cell r="BV1022">
            <v>0</v>
          </cell>
          <cell r="BW1022">
            <v>100000</v>
          </cell>
        </row>
        <row r="1023">
          <cell r="C1023" t="str">
            <v>C15383</v>
          </cell>
          <cell r="D1023" t="str">
            <v>Nguyễn Thị Hoài Lan</v>
          </cell>
          <cell r="E1023">
            <v>44970</v>
          </cell>
          <cell r="F1023" t="str">
            <v>P2 - QC</v>
          </cell>
          <cell r="G1023" t="str">
            <v>SK2</v>
          </cell>
          <cell r="H1023" t="str">
            <v>QC worker</v>
          </cell>
          <cell r="I1023" t="str">
            <v/>
          </cell>
          <cell r="J1023" t="str">
            <v/>
          </cell>
          <cell r="K1023">
            <v>5815000</v>
          </cell>
          <cell r="L1023">
            <v>900000</v>
          </cell>
          <cell r="M1023">
            <v>292000</v>
          </cell>
          <cell r="N1023">
            <v>0</v>
          </cell>
          <cell r="O1023">
            <v>7007000</v>
          </cell>
          <cell r="P1023">
            <v>23.8</v>
          </cell>
          <cell r="Q1023">
            <v>6414100</v>
          </cell>
          <cell r="R1023">
            <v>2</v>
          </cell>
          <cell r="S1023">
            <v>539000</v>
          </cell>
          <cell r="T1023">
            <v>0.19999999999999929</v>
          </cell>
          <cell r="U1023">
            <v>53900</v>
          </cell>
          <cell r="V1023">
            <v>269500</v>
          </cell>
          <cell r="W1023">
            <v>0</v>
          </cell>
          <cell r="X1023">
            <v>0</v>
          </cell>
          <cell r="Y1023">
            <v>6953100</v>
          </cell>
          <cell r="Z1023">
            <v>0</v>
          </cell>
          <cell r="AA1023">
            <v>0</v>
          </cell>
          <cell r="AB1023">
            <v>200000</v>
          </cell>
          <cell r="AC1023">
            <v>0</v>
          </cell>
          <cell r="AD1023">
            <v>200000</v>
          </cell>
          <cell r="AE1023">
            <v>500000</v>
          </cell>
          <cell r="AF1023">
            <v>0</v>
          </cell>
          <cell r="AG1023">
            <v>400000</v>
          </cell>
          <cell r="AH1023">
            <v>396700</v>
          </cell>
          <cell r="AI1023">
            <v>0</v>
          </cell>
          <cell r="AJ1023">
            <v>0</v>
          </cell>
          <cell r="AK1023">
            <v>6694833</v>
          </cell>
          <cell r="AL1023">
            <v>0</v>
          </cell>
          <cell r="AM1023">
            <v>0</v>
          </cell>
          <cell r="AN1023">
            <v>0</v>
          </cell>
          <cell r="AO1023">
            <v>0</v>
          </cell>
          <cell r="AP1023">
            <v>50531.25</v>
          </cell>
          <cell r="AQ1023">
            <v>8500331.25</v>
          </cell>
          <cell r="AR1023">
            <v>24</v>
          </cell>
          <cell r="AS1023">
            <v>0</v>
          </cell>
          <cell r="AT1023">
            <v>0</v>
          </cell>
          <cell r="AU1023">
            <v>0</v>
          </cell>
          <cell r="AV1023">
            <v>0</v>
          </cell>
          <cell r="AW1023">
            <v>0</v>
          </cell>
          <cell r="AX1023">
            <v>1212750</v>
          </cell>
          <cell r="AY1023">
            <v>9713081.25</v>
          </cell>
          <cell r="AZ1023">
            <v>735735</v>
          </cell>
          <cell r="BA1023">
            <v>44100</v>
          </cell>
          <cell r="BB1023">
            <v>0</v>
          </cell>
          <cell r="BC1023">
            <v>0</v>
          </cell>
          <cell r="BD1023">
            <v>0</v>
          </cell>
          <cell r="BK1023">
            <v>8933246</v>
          </cell>
          <cell r="BN1023">
            <v>0</v>
          </cell>
          <cell r="BO1023">
            <v>9408831.25</v>
          </cell>
          <cell r="BP1023">
            <v>-2326903.75</v>
          </cell>
          <cell r="BQ1023" t="str">
            <v>050143320003</v>
          </cell>
          <cell r="BR1023" t="str">
            <v>Active</v>
          </cell>
          <cell r="BS1023" t="str">
            <v>Female</v>
          </cell>
          <cell r="BT1023" t="str">
            <v/>
          </cell>
          <cell r="BU1023">
            <v>0</v>
          </cell>
          <cell r="BV1023">
            <v>0</v>
          </cell>
          <cell r="BW1023">
            <v>100000</v>
          </cell>
        </row>
        <row r="1024">
          <cell r="C1024" t="str">
            <v>C15905</v>
          </cell>
          <cell r="D1024" t="str">
            <v>Nguyễn Thị Phượng Mai</v>
          </cell>
          <cell r="E1024">
            <v>45419</v>
          </cell>
          <cell r="F1024" t="str">
            <v>P2 - QC</v>
          </cell>
          <cell r="G1024" t="str">
            <v>SK2</v>
          </cell>
          <cell r="H1024" t="str">
            <v>QC worker</v>
          </cell>
          <cell r="I1024">
            <v>45791</v>
          </cell>
          <cell r="J1024" t="str">
            <v>Việc riêng</v>
          </cell>
          <cell r="K1024">
            <v>5274000</v>
          </cell>
          <cell r="L1024">
            <v>500000</v>
          </cell>
          <cell r="M1024">
            <v>0</v>
          </cell>
          <cell r="N1024">
            <v>0</v>
          </cell>
          <cell r="O1024">
            <v>5774000</v>
          </cell>
          <cell r="P1024">
            <v>16</v>
          </cell>
          <cell r="Q1024">
            <v>3553231</v>
          </cell>
          <cell r="R1024">
            <v>3</v>
          </cell>
          <cell r="S1024">
            <v>666231</v>
          </cell>
          <cell r="T1024">
            <v>7</v>
          </cell>
          <cell r="U1024">
            <v>1554538</v>
          </cell>
          <cell r="V1024">
            <v>222076.9375</v>
          </cell>
          <cell r="W1024">
            <v>0</v>
          </cell>
          <cell r="X1024">
            <v>0</v>
          </cell>
          <cell r="Y1024">
            <v>4219462</v>
          </cell>
          <cell r="Z1024">
            <v>0</v>
          </cell>
          <cell r="AA1024">
            <v>0</v>
          </cell>
          <cell r="AB1024">
            <v>200000</v>
          </cell>
          <cell r="AC1024">
            <v>0</v>
          </cell>
          <cell r="AD1024">
            <v>200000</v>
          </cell>
          <cell r="AE1024">
            <v>0</v>
          </cell>
          <cell r="AF1024">
            <v>0</v>
          </cell>
          <cell r="AG1024">
            <v>0</v>
          </cell>
          <cell r="AH1024">
            <v>100000</v>
          </cell>
          <cell r="AI1024">
            <v>0</v>
          </cell>
          <cell r="AJ1024">
            <v>0</v>
          </cell>
          <cell r="AK1024">
            <v>5774000</v>
          </cell>
          <cell r="AL1024">
            <v>0</v>
          </cell>
          <cell r="AM1024">
            <v>0</v>
          </cell>
          <cell r="AN1024">
            <v>0</v>
          </cell>
          <cell r="AO1024">
            <v>0</v>
          </cell>
          <cell r="AP1024">
            <v>41639.42578125</v>
          </cell>
          <cell r="AQ1024">
            <v>4561101.42578125</v>
          </cell>
          <cell r="AR1024">
            <v>16</v>
          </cell>
          <cell r="AS1024">
            <v>0</v>
          </cell>
          <cell r="AT1024">
            <v>0</v>
          </cell>
          <cell r="AU1024">
            <v>0</v>
          </cell>
          <cell r="AV1024">
            <v>0</v>
          </cell>
          <cell r="AW1024">
            <v>0</v>
          </cell>
          <cell r="AX1024">
            <v>666231</v>
          </cell>
          <cell r="AY1024">
            <v>5227332.42578125</v>
          </cell>
          <cell r="AZ1024">
            <v>606270</v>
          </cell>
          <cell r="BA1024">
            <v>44100</v>
          </cell>
          <cell r="BB1024">
            <v>0</v>
          </cell>
          <cell r="BC1024">
            <v>0</v>
          </cell>
          <cell r="BD1024">
            <v>0</v>
          </cell>
          <cell r="BK1024">
            <v>4576962</v>
          </cell>
          <cell r="BN1024">
            <v>1</v>
          </cell>
          <cell r="BO1024">
            <v>5005255.30078125</v>
          </cell>
          <cell r="BP1024">
            <v>-11001014.69921875</v>
          </cell>
          <cell r="BQ1024" t="str">
            <v>050131184368</v>
          </cell>
          <cell r="BR1024" t="str">
            <v>Active</v>
          </cell>
          <cell r="BS1024" t="str">
            <v>Female</v>
          </cell>
          <cell r="BT1024" t="str">
            <v/>
          </cell>
          <cell r="BU1024">
            <v>0</v>
          </cell>
          <cell r="BV1024">
            <v>0</v>
          </cell>
          <cell r="BW1024">
            <v>0</v>
          </cell>
        </row>
        <row r="1025">
          <cell r="C1025" t="str">
            <v>C16635</v>
          </cell>
          <cell r="D1025" t="str">
            <v>Nguyễn Sa Hun</v>
          </cell>
          <cell r="E1025">
            <v>45772</v>
          </cell>
          <cell r="F1025" t="str">
            <v>P2 - QC</v>
          </cell>
          <cell r="G1025" t="str">
            <v>SK2</v>
          </cell>
          <cell r="H1025" t="str">
            <v>New worker</v>
          </cell>
          <cell r="I1025" t="str">
            <v/>
          </cell>
          <cell r="J1025" t="str">
            <v/>
          </cell>
          <cell r="K1025">
            <v>4694000</v>
          </cell>
          <cell r="L1025">
            <v>0</v>
          </cell>
          <cell r="M1025">
            <v>0</v>
          </cell>
          <cell r="N1025">
            <v>0</v>
          </cell>
          <cell r="O1025">
            <v>4694000</v>
          </cell>
          <cell r="P1025">
            <v>4</v>
          </cell>
          <cell r="Q1025">
            <v>722154</v>
          </cell>
          <cell r="R1025">
            <v>1</v>
          </cell>
          <cell r="S1025">
            <v>180538</v>
          </cell>
          <cell r="T1025">
            <v>21</v>
          </cell>
          <cell r="U1025">
            <v>3791308</v>
          </cell>
          <cell r="V1025">
            <v>180538.5</v>
          </cell>
          <cell r="W1025">
            <v>0</v>
          </cell>
          <cell r="X1025">
            <v>0</v>
          </cell>
          <cell r="Y1025">
            <v>902692</v>
          </cell>
          <cell r="Z1025">
            <v>0</v>
          </cell>
          <cell r="AA1025">
            <v>0</v>
          </cell>
          <cell r="AB1025">
            <v>38000</v>
          </cell>
          <cell r="AC1025">
            <v>0</v>
          </cell>
          <cell r="AD1025">
            <v>38000</v>
          </cell>
          <cell r="AE1025">
            <v>96000</v>
          </cell>
          <cell r="AF1025">
            <v>0</v>
          </cell>
          <cell r="AG1025">
            <v>29000</v>
          </cell>
          <cell r="AH1025">
            <v>0</v>
          </cell>
          <cell r="AI1025">
            <v>0</v>
          </cell>
          <cell r="AJ1025">
            <v>0</v>
          </cell>
          <cell r="AK1025">
            <v>4694000</v>
          </cell>
          <cell r="AL1025">
            <v>0</v>
          </cell>
          <cell r="AM1025">
            <v>0</v>
          </cell>
          <cell r="AN1025">
            <v>0</v>
          </cell>
          <cell r="AO1025">
            <v>0</v>
          </cell>
          <cell r="AP1025">
            <v>0</v>
          </cell>
          <cell r="AQ1025">
            <v>1065692</v>
          </cell>
          <cell r="AR1025">
            <v>0</v>
          </cell>
          <cell r="AS1025">
            <v>0</v>
          </cell>
          <cell r="AT1025">
            <v>0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1065692</v>
          </cell>
          <cell r="AZ1025">
            <v>0</v>
          </cell>
          <cell r="BA1025">
            <v>0</v>
          </cell>
          <cell r="BB1025">
            <v>0</v>
          </cell>
          <cell r="BC1025">
            <v>0</v>
          </cell>
          <cell r="BD1025">
            <v>0</v>
          </cell>
          <cell r="BK1025">
            <v>1065692</v>
          </cell>
          <cell r="BN1025">
            <v>0</v>
          </cell>
          <cell r="BO1025">
            <v>1165692</v>
          </cell>
          <cell r="BP1025">
            <v>-9834308</v>
          </cell>
          <cell r="BQ1025" t="str">
            <v>0</v>
          </cell>
          <cell r="BR1025" t="str">
            <v>Active</v>
          </cell>
          <cell r="BS1025" t="str">
            <v>Female</v>
          </cell>
          <cell r="BT1025" t="str">
            <v/>
          </cell>
          <cell r="BU1025">
            <v>0</v>
          </cell>
          <cell r="BV1025">
            <v>0</v>
          </cell>
          <cell r="BW1025">
            <v>100000</v>
          </cell>
        </row>
        <row r="1026">
          <cell r="C1026" t="str">
            <v>C8126</v>
          </cell>
          <cell r="D1026" t="str">
            <v>Trần Thị Loan</v>
          </cell>
          <cell r="E1026">
            <v>43528</v>
          </cell>
          <cell r="F1026" t="str">
            <v>P2 - QC</v>
          </cell>
          <cell r="G1026" t="str">
            <v>SK2</v>
          </cell>
          <cell r="H1026" t="str">
            <v>QC worker</v>
          </cell>
          <cell r="I1026" t="str">
            <v/>
          </cell>
          <cell r="J1026" t="str">
            <v/>
          </cell>
          <cell r="K1026">
            <v>5931000</v>
          </cell>
          <cell r="L1026">
            <v>700000</v>
          </cell>
          <cell r="M1026">
            <v>0</v>
          </cell>
          <cell r="N1026">
            <v>0</v>
          </cell>
          <cell r="O1026">
            <v>6631000</v>
          </cell>
          <cell r="P1026">
            <v>24</v>
          </cell>
          <cell r="Q1026">
            <v>6120923</v>
          </cell>
          <cell r="R1026">
            <v>2</v>
          </cell>
          <cell r="S1026">
            <v>510077</v>
          </cell>
          <cell r="T1026">
            <v>0</v>
          </cell>
          <cell r="U1026">
            <v>0</v>
          </cell>
          <cell r="V1026">
            <v>255038.45833333334</v>
          </cell>
          <cell r="W1026">
            <v>0</v>
          </cell>
          <cell r="X1026">
            <v>0</v>
          </cell>
          <cell r="Y1026">
            <v>6631000</v>
          </cell>
          <cell r="Z1026">
            <v>0</v>
          </cell>
          <cell r="AA1026">
            <v>0</v>
          </cell>
          <cell r="AB1026">
            <v>200000</v>
          </cell>
          <cell r="AC1026">
            <v>0</v>
          </cell>
          <cell r="AD1026">
            <v>200000</v>
          </cell>
          <cell r="AE1026">
            <v>500000</v>
          </cell>
          <cell r="AF1026">
            <v>0</v>
          </cell>
          <cell r="AG1026">
            <v>400000</v>
          </cell>
          <cell r="AH1026">
            <v>400000</v>
          </cell>
          <cell r="AI1026">
            <v>0</v>
          </cell>
          <cell r="AJ1026">
            <v>0</v>
          </cell>
          <cell r="AK1026">
            <v>6631000</v>
          </cell>
          <cell r="AL1026">
            <v>100000</v>
          </cell>
          <cell r="AM1026">
            <v>0</v>
          </cell>
          <cell r="AN1026">
            <v>0</v>
          </cell>
          <cell r="AO1026">
            <v>0</v>
          </cell>
          <cell r="AP1026">
            <v>47819.7109375</v>
          </cell>
          <cell r="AQ1026">
            <v>8278819.7109375</v>
          </cell>
          <cell r="AR1026">
            <v>36</v>
          </cell>
          <cell r="AS1026">
            <v>0</v>
          </cell>
          <cell r="AT1026">
            <v>0</v>
          </cell>
          <cell r="AU1026">
            <v>0</v>
          </cell>
          <cell r="AV1026">
            <v>0</v>
          </cell>
          <cell r="AW1026">
            <v>0</v>
          </cell>
          <cell r="AX1026">
            <v>1721510</v>
          </cell>
          <cell r="AY1026">
            <v>10000329.7109375</v>
          </cell>
          <cell r="AZ1026">
            <v>696255</v>
          </cell>
          <cell r="BA1026">
            <v>44100</v>
          </cell>
          <cell r="BB1026">
            <v>0</v>
          </cell>
          <cell r="BC1026">
            <v>0</v>
          </cell>
          <cell r="BD1026">
            <v>0</v>
          </cell>
          <cell r="BK1026">
            <v>9259975</v>
          </cell>
          <cell r="BN1026">
            <v>2</v>
          </cell>
          <cell r="BO1026">
            <v>9526492.7734375</v>
          </cell>
          <cell r="BP1026">
            <v>-10969762.2265625</v>
          </cell>
          <cell r="BQ1026" t="str">
            <v>050040901849</v>
          </cell>
          <cell r="BR1026" t="str">
            <v>Active</v>
          </cell>
          <cell r="BS1026" t="str">
            <v>Female</v>
          </cell>
          <cell r="BT1026" t="str">
            <v/>
          </cell>
          <cell r="BU1026">
            <v>0</v>
          </cell>
          <cell r="BV1026">
            <v>0</v>
          </cell>
          <cell r="BW1026">
            <v>100000</v>
          </cell>
        </row>
        <row r="1027">
          <cell r="C1027" t="str">
            <v>C0102</v>
          </cell>
          <cell r="D1027" t="str">
            <v>Nguyễn Thị Thanh Dung</v>
          </cell>
          <cell r="E1027">
            <v>39584</v>
          </cell>
          <cell r="F1027" t="str">
            <v>P2 - Semi HS</v>
          </cell>
          <cell r="G1027" t="str">
            <v>SK2</v>
          </cell>
          <cell r="H1027" t="str">
            <v>Semi machine operator</v>
          </cell>
          <cell r="I1027" t="str">
            <v/>
          </cell>
          <cell r="J1027" t="str">
            <v/>
          </cell>
          <cell r="K1027">
            <v>5931000</v>
          </cell>
          <cell r="L1027">
            <v>900000</v>
          </cell>
          <cell r="M1027">
            <v>0</v>
          </cell>
          <cell r="N1027">
            <v>200000</v>
          </cell>
          <cell r="O1027">
            <v>7031000</v>
          </cell>
          <cell r="P1027">
            <v>24</v>
          </cell>
          <cell r="Q1027">
            <v>6490154</v>
          </cell>
          <cell r="R1027">
            <v>2</v>
          </cell>
          <cell r="S1027">
            <v>540846</v>
          </cell>
          <cell r="T1027">
            <v>0</v>
          </cell>
          <cell r="U1027">
            <v>0</v>
          </cell>
          <cell r="V1027">
            <v>270423.08333333331</v>
          </cell>
          <cell r="W1027">
            <v>0</v>
          </cell>
          <cell r="X1027">
            <v>0</v>
          </cell>
          <cell r="Y1027">
            <v>7031000</v>
          </cell>
          <cell r="Z1027">
            <v>0</v>
          </cell>
          <cell r="AA1027">
            <v>0</v>
          </cell>
          <cell r="AB1027">
            <v>200000</v>
          </cell>
          <cell r="AC1027">
            <v>0</v>
          </cell>
          <cell r="AD1027">
            <v>200000</v>
          </cell>
          <cell r="AE1027">
            <v>500000</v>
          </cell>
          <cell r="AF1027">
            <v>0</v>
          </cell>
          <cell r="AG1027">
            <v>400000</v>
          </cell>
          <cell r="AH1027">
            <v>458336</v>
          </cell>
          <cell r="AI1027">
            <v>0</v>
          </cell>
          <cell r="AJ1027">
            <v>0</v>
          </cell>
          <cell r="AK1027">
            <v>7031000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50704.328125</v>
          </cell>
          <cell r="AQ1027">
            <v>8640040.328125</v>
          </cell>
          <cell r="AR1027">
            <v>32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1622539</v>
          </cell>
          <cell r="AY1027">
            <v>10262579.328125</v>
          </cell>
          <cell r="AZ1027">
            <v>738255</v>
          </cell>
          <cell r="BA1027">
            <v>44100</v>
          </cell>
          <cell r="BB1027">
            <v>0</v>
          </cell>
          <cell r="BC1027">
            <v>0</v>
          </cell>
          <cell r="BD1027">
            <v>0</v>
          </cell>
          <cell r="BK1027">
            <v>9480224</v>
          </cell>
          <cell r="BN1027">
            <v>1</v>
          </cell>
          <cell r="BO1027">
            <v>9821732.661458334</v>
          </cell>
          <cell r="BP1027">
            <v>-6316522.338541666</v>
          </cell>
          <cell r="BQ1027" t="str">
            <v>050040931977</v>
          </cell>
          <cell r="BR1027" t="str">
            <v>Active</v>
          </cell>
          <cell r="BS1027" t="str">
            <v>Female</v>
          </cell>
          <cell r="BT1027" t="str">
            <v/>
          </cell>
          <cell r="BU1027">
            <v>0</v>
          </cell>
          <cell r="BV1027">
            <v>0</v>
          </cell>
          <cell r="BW1027">
            <v>100000</v>
          </cell>
        </row>
        <row r="1028">
          <cell r="C1028" t="str">
            <v>C12851</v>
          </cell>
          <cell r="D1028" t="str">
            <v>La Hồng Nhi</v>
          </cell>
          <cell r="E1028">
            <v>44085</v>
          </cell>
          <cell r="F1028" t="str">
            <v>P2 - Semi HS</v>
          </cell>
          <cell r="G1028" t="str">
            <v>SK2</v>
          </cell>
          <cell r="H1028" t="str">
            <v>Semi Machine operator</v>
          </cell>
          <cell r="I1028" t="str">
            <v/>
          </cell>
          <cell r="J1028" t="str">
            <v/>
          </cell>
          <cell r="K1028">
            <v>5931000</v>
          </cell>
          <cell r="L1028">
            <v>800000</v>
          </cell>
          <cell r="M1028">
            <v>0</v>
          </cell>
          <cell r="N1028">
            <v>0</v>
          </cell>
          <cell r="O1028">
            <v>6731000</v>
          </cell>
          <cell r="P1028">
            <v>23</v>
          </cell>
          <cell r="Q1028">
            <v>5954346</v>
          </cell>
          <cell r="R1028">
            <v>3</v>
          </cell>
          <cell r="S1028">
            <v>776654</v>
          </cell>
          <cell r="T1028">
            <v>0</v>
          </cell>
          <cell r="U1028">
            <v>0</v>
          </cell>
          <cell r="V1028">
            <v>258884.60869565216</v>
          </cell>
          <cell r="W1028">
            <v>0</v>
          </cell>
          <cell r="X1028">
            <v>0</v>
          </cell>
          <cell r="Y1028">
            <v>6731000</v>
          </cell>
          <cell r="Z1028">
            <v>0</v>
          </cell>
          <cell r="AA1028">
            <v>0</v>
          </cell>
          <cell r="AB1028">
            <v>200000</v>
          </cell>
          <cell r="AC1028">
            <v>0</v>
          </cell>
          <cell r="AD1028">
            <v>200000</v>
          </cell>
          <cell r="AE1028">
            <v>500000</v>
          </cell>
          <cell r="AF1028">
            <v>0</v>
          </cell>
          <cell r="AG1028">
            <v>400000</v>
          </cell>
          <cell r="AH1028">
            <v>549367</v>
          </cell>
          <cell r="AI1028">
            <v>0</v>
          </cell>
          <cell r="AJ1028">
            <v>0</v>
          </cell>
          <cell r="AK1028">
            <v>6731000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48540.864130434784</v>
          </cell>
          <cell r="AQ1028">
            <v>8428907.8641304355</v>
          </cell>
          <cell r="AR1028">
            <v>12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582490</v>
          </cell>
          <cell r="AY1028">
            <v>9011397.8641304355</v>
          </cell>
          <cell r="AZ1028">
            <v>706755</v>
          </cell>
          <cell r="BA1028">
            <v>44100</v>
          </cell>
          <cell r="BB1028">
            <v>0</v>
          </cell>
          <cell r="BC1028">
            <v>0</v>
          </cell>
          <cell r="BD1028">
            <v>0</v>
          </cell>
          <cell r="BK1028">
            <v>8260543</v>
          </cell>
          <cell r="BN1028">
            <v>0</v>
          </cell>
          <cell r="BO1028">
            <v>9317234.777173914</v>
          </cell>
          <cell r="BP1028">
            <v>-2389520.222826086</v>
          </cell>
          <cell r="BQ1028" t="str">
            <v>050121917545</v>
          </cell>
          <cell r="BR1028" t="str">
            <v>Active</v>
          </cell>
          <cell r="BS1028" t="str">
            <v>Female</v>
          </cell>
          <cell r="BT1028" t="str">
            <v/>
          </cell>
          <cell r="BU1028">
            <v>0</v>
          </cell>
          <cell r="BV1028">
            <v>0</v>
          </cell>
          <cell r="BW1028">
            <v>500000</v>
          </cell>
        </row>
        <row r="1029">
          <cell r="C1029" t="str">
            <v>C1459</v>
          </cell>
          <cell r="D1029" t="str">
            <v>Thị Lý</v>
          </cell>
          <cell r="E1029">
            <v>39799</v>
          </cell>
          <cell r="F1029" t="str">
            <v>P2 - Semi HS</v>
          </cell>
          <cell r="G1029" t="str">
            <v>SK2</v>
          </cell>
          <cell r="H1029" t="str">
            <v>Semi machine operator</v>
          </cell>
          <cell r="I1029" t="str">
            <v/>
          </cell>
          <cell r="J1029" t="str">
            <v/>
          </cell>
          <cell r="K1029">
            <v>5931000</v>
          </cell>
          <cell r="L1029">
            <v>900000</v>
          </cell>
          <cell r="M1029">
            <v>0</v>
          </cell>
          <cell r="N1029">
            <v>100000</v>
          </cell>
          <cell r="O1029">
            <v>6931000</v>
          </cell>
          <cell r="P1029">
            <v>23.8</v>
          </cell>
          <cell r="Q1029">
            <v>6344531</v>
          </cell>
          <cell r="R1029">
            <v>2</v>
          </cell>
          <cell r="S1029">
            <v>533154</v>
          </cell>
          <cell r="T1029">
            <v>0.19999999999999929</v>
          </cell>
          <cell r="U1029">
            <v>53315</v>
          </cell>
          <cell r="V1029">
            <v>266576.93277310923</v>
          </cell>
          <cell r="W1029">
            <v>0</v>
          </cell>
          <cell r="X1029">
            <v>0</v>
          </cell>
          <cell r="Y1029">
            <v>6877685</v>
          </cell>
          <cell r="Z1029">
            <v>0</v>
          </cell>
          <cell r="AA1029">
            <v>0</v>
          </cell>
          <cell r="AB1029">
            <v>200000</v>
          </cell>
          <cell r="AC1029">
            <v>0</v>
          </cell>
          <cell r="AD1029">
            <v>200000</v>
          </cell>
          <cell r="AE1029">
            <v>500000</v>
          </cell>
          <cell r="AF1029">
            <v>0</v>
          </cell>
          <cell r="AG1029">
            <v>400000</v>
          </cell>
          <cell r="AH1029">
            <v>565487</v>
          </cell>
          <cell r="AI1029">
            <v>0</v>
          </cell>
          <cell r="AJ1029">
            <v>0</v>
          </cell>
          <cell r="AK1029">
            <v>6931000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49983.174894957978</v>
          </cell>
          <cell r="AQ1029">
            <v>8593155.1748949587</v>
          </cell>
          <cell r="AR1029">
            <v>32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1599462</v>
          </cell>
          <cell r="AY1029">
            <v>10192617.174894959</v>
          </cell>
          <cell r="AZ1029">
            <v>727755</v>
          </cell>
          <cell r="BA1029">
            <v>44100</v>
          </cell>
          <cell r="BB1029">
            <v>0</v>
          </cell>
          <cell r="BC1029">
            <v>0</v>
          </cell>
          <cell r="BD1029">
            <v>0</v>
          </cell>
          <cell r="BK1029">
            <v>9420762</v>
          </cell>
          <cell r="BN1029">
            <v>0</v>
          </cell>
          <cell r="BO1029">
            <v>9759462.905987395</v>
          </cell>
          <cell r="BP1029">
            <v>-1968292.094012605</v>
          </cell>
          <cell r="BQ1029" t="str">
            <v>050040931756</v>
          </cell>
          <cell r="BR1029" t="str">
            <v>Active</v>
          </cell>
          <cell r="BS1029" t="str">
            <v>Female</v>
          </cell>
          <cell r="BT1029" t="str">
            <v/>
          </cell>
          <cell r="BU1029">
            <v>0</v>
          </cell>
          <cell r="BV1029">
            <v>0</v>
          </cell>
          <cell r="BW1029">
            <v>100000</v>
          </cell>
        </row>
        <row r="1030">
          <cell r="C1030" t="str">
            <v>C14698</v>
          </cell>
          <cell r="D1030" t="str">
            <v>Trần Thị Phương</v>
          </cell>
          <cell r="E1030">
            <v>44634</v>
          </cell>
          <cell r="F1030" t="str">
            <v>P2 - Semi HS</v>
          </cell>
          <cell r="G1030" t="str">
            <v>SK2</v>
          </cell>
          <cell r="H1030" t="str">
            <v>Semi Machine sub-operator</v>
          </cell>
          <cell r="I1030" t="str">
            <v/>
          </cell>
          <cell r="J1030" t="str">
            <v/>
          </cell>
          <cell r="K1030">
            <v>5931000</v>
          </cell>
          <cell r="L1030">
            <v>400000</v>
          </cell>
          <cell r="M1030">
            <v>0</v>
          </cell>
          <cell r="N1030">
            <v>0</v>
          </cell>
          <cell r="O1030">
            <v>6331000</v>
          </cell>
          <cell r="P1030">
            <v>24</v>
          </cell>
          <cell r="Q1030">
            <v>5844000</v>
          </cell>
          <cell r="R1030">
            <v>2</v>
          </cell>
          <cell r="S1030">
            <v>487000</v>
          </cell>
          <cell r="T1030">
            <v>0</v>
          </cell>
          <cell r="U1030">
            <v>0</v>
          </cell>
          <cell r="V1030">
            <v>243500</v>
          </cell>
          <cell r="W1030">
            <v>0</v>
          </cell>
          <cell r="X1030">
            <v>0</v>
          </cell>
          <cell r="Y1030">
            <v>6331000</v>
          </cell>
          <cell r="Z1030">
            <v>0</v>
          </cell>
          <cell r="AA1030">
            <v>0</v>
          </cell>
          <cell r="AB1030">
            <v>200000</v>
          </cell>
          <cell r="AC1030">
            <v>0</v>
          </cell>
          <cell r="AD1030">
            <v>200000</v>
          </cell>
          <cell r="AE1030">
            <v>500000</v>
          </cell>
          <cell r="AF1030">
            <v>0</v>
          </cell>
          <cell r="AG1030">
            <v>400000</v>
          </cell>
          <cell r="AH1030">
            <v>497278</v>
          </cell>
          <cell r="AI1030">
            <v>0</v>
          </cell>
          <cell r="AJ1030">
            <v>0</v>
          </cell>
          <cell r="AK1030">
            <v>6253667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45656.25</v>
          </cell>
          <cell r="AQ1030">
            <v>7973934.25</v>
          </cell>
          <cell r="AR1030">
            <v>32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1461000</v>
          </cell>
          <cell r="AY1030">
            <v>9434934.25</v>
          </cell>
          <cell r="AZ1030">
            <v>664755</v>
          </cell>
          <cell r="BA1030">
            <v>44100</v>
          </cell>
          <cell r="BB1030">
            <v>0</v>
          </cell>
          <cell r="BC1030">
            <v>0</v>
          </cell>
          <cell r="BD1030">
            <v>0</v>
          </cell>
          <cell r="BK1030">
            <v>8726079</v>
          </cell>
          <cell r="BN1030">
            <v>0</v>
          </cell>
          <cell r="BO1030">
            <v>9047934.25</v>
          </cell>
          <cell r="BP1030">
            <v>-2616820.75</v>
          </cell>
          <cell r="BQ1030" t="str">
            <v>050020204297</v>
          </cell>
          <cell r="BR1030" t="str">
            <v>Active</v>
          </cell>
          <cell r="BS1030" t="str">
            <v>Female</v>
          </cell>
          <cell r="BT1030" t="str">
            <v/>
          </cell>
          <cell r="BU1030">
            <v>0</v>
          </cell>
          <cell r="BV1030">
            <v>0</v>
          </cell>
          <cell r="BW1030">
            <v>100000</v>
          </cell>
        </row>
        <row r="1031">
          <cell r="C1031" t="str">
            <v>C1475</v>
          </cell>
          <cell r="D1031" t="str">
            <v>Lê Thị Hiệp</v>
          </cell>
          <cell r="E1031">
            <v>39811</v>
          </cell>
          <cell r="F1031" t="str">
            <v>P2 - Semi HS</v>
          </cell>
          <cell r="G1031" t="str">
            <v>SK2</v>
          </cell>
          <cell r="H1031" t="str">
            <v>Semi machine operator</v>
          </cell>
          <cell r="I1031" t="str">
            <v/>
          </cell>
          <cell r="J1031" t="str">
            <v/>
          </cell>
          <cell r="K1031">
            <v>5931000</v>
          </cell>
          <cell r="L1031">
            <v>900000</v>
          </cell>
          <cell r="M1031">
            <v>0</v>
          </cell>
          <cell r="N1031">
            <v>0</v>
          </cell>
          <cell r="O1031">
            <v>6831000</v>
          </cell>
          <cell r="P1031">
            <v>24</v>
          </cell>
          <cell r="Q1031">
            <v>6305538</v>
          </cell>
          <cell r="R1031">
            <v>2</v>
          </cell>
          <cell r="S1031">
            <v>525462</v>
          </cell>
          <cell r="T1031">
            <v>0</v>
          </cell>
          <cell r="U1031">
            <v>0</v>
          </cell>
          <cell r="V1031">
            <v>262730.75</v>
          </cell>
          <cell r="W1031">
            <v>0</v>
          </cell>
          <cell r="X1031">
            <v>0</v>
          </cell>
          <cell r="Y1031">
            <v>6831000</v>
          </cell>
          <cell r="Z1031">
            <v>0</v>
          </cell>
          <cell r="AA1031">
            <v>0</v>
          </cell>
          <cell r="AB1031">
            <v>200000</v>
          </cell>
          <cell r="AC1031">
            <v>0</v>
          </cell>
          <cell r="AD1031">
            <v>200000</v>
          </cell>
          <cell r="AE1031">
            <v>500000</v>
          </cell>
          <cell r="AF1031">
            <v>0</v>
          </cell>
          <cell r="AG1031">
            <v>400000</v>
          </cell>
          <cell r="AH1031">
            <v>480227</v>
          </cell>
          <cell r="AI1031">
            <v>0</v>
          </cell>
          <cell r="AJ1031">
            <v>0</v>
          </cell>
          <cell r="AK1031">
            <v>6831000</v>
          </cell>
          <cell r="AL1031">
            <v>0</v>
          </cell>
          <cell r="AM1031">
            <v>0</v>
          </cell>
          <cell r="AN1031">
            <v>0</v>
          </cell>
          <cell r="AO1031">
            <v>0</v>
          </cell>
          <cell r="AP1031">
            <v>49262.015625</v>
          </cell>
          <cell r="AQ1031">
            <v>8460489.015625</v>
          </cell>
          <cell r="AR1031">
            <v>32</v>
          </cell>
          <cell r="AS1031">
            <v>0</v>
          </cell>
          <cell r="AT1031">
            <v>0</v>
          </cell>
          <cell r="AU1031">
            <v>0</v>
          </cell>
          <cell r="AV1031">
            <v>0</v>
          </cell>
          <cell r="AW1031">
            <v>0</v>
          </cell>
          <cell r="AX1031">
            <v>1576385</v>
          </cell>
          <cell r="AY1031">
            <v>10036874.015625</v>
          </cell>
          <cell r="AZ1031">
            <v>717255</v>
          </cell>
          <cell r="BA1031">
            <v>44100</v>
          </cell>
          <cell r="BB1031">
            <v>0</v>
          </cell>
          <cell r="BC1031">
            <v>0</v>
          </cell>
          <cell r="BD1031">
            <v>0</v>
          </cell>
          <cell r="BK1031">
            <v>9275519</v>
          </cell>
          <cell r="BN1031">
            <v>1</v>
          </cell>
          <cell r="BO1031">
            <v>9611412.015625</v>
          </cell>
          <cell r="BP1031">
            <v>-6505842.984375</v>
          </cell>
          <cell r="BQ1031" t="str">
            <v>050040931497</v>
          </cell>
          <cell r="BR1031" t="str">
            <v>Active</v>
          </cell>
          <cell r="BS1031" t="str">
            <v>Female</v>
          </cell>
          <cell r="BT1031" t="str">
            <v/>
          </cell>
          <cell r="BU1031">
            <v>0</v>
          </cell>
          <cell r="BV1031">
            <v>0</v>
          </cell>
          <cell r="BW1031">
            <v>100000</v>
          </cell>
        </row>
        <row r="1032">
          <cell r="C1032" t="str">
            <v>C16408</v>
          </cell>
          <cell r="D1032" t="str">
            <v>Dương Duy Khánh</v>
          </cell>
          <cell r="E1032">
            <v>45698</v>
          </cell>
          <cell r="F1032" t="str">
            <v>P2 - Semi HS</v>
          </cell>
          <cell r="G1032" t="str">
            <v>SK2</v>
          </cell>
          <cell r="H1032" t="str">
            <v>Semi Machine vice leader</v>
          </cell>
          <cell r="I1032" t="str">
            <v/>
          </cell>
          <cell r="J1032" t="str">
            <v/>
          </cell>
          <cell r="K1032">
            <v>5023000</v>
          </cell>
          <cell r="L1032">
            <v>700000</v>
          </cell>
          <cell r="M1032">
            <v>0</v>
          </cell>
          <cell r="N1032">
            <v>0</v>
          </cell>
          <cell r="O1032">
            <v>5723000</v>
          </cell>
          <cell r="P1032">
            <v>23.9</v>
          </cell>
          <cell r="Q1032">
            <v>5260758</v>
          </cell>
          <cell r="R1032">
            <v>2</v>
          </cell>
          <cell r="S1032">
            <v>440231</v>
          </cell>
          <cell r="T1032">
            <v>0.10000000000000142</v>
          </cell>
          <cell r="U1032">
            <v>22012</v>
          </cell>
          <cell r="V1032">
            <v>220115.39748953976</v>
          </cell>
          <cell r="W1032">
            <v>0</v>
          </cell>
          <cell r="X1032">
            <v>0</v>
          </cell>
          <cell r="Y1032">
            <v>5700989</v>
          </cell>
          <cell r="Z1032">
            <v>0</v>
          </cell>
          <cell r="AA1032">
            <v>0</v>
          </cell>
          <cell r="AB1032">
            <v>200000</v>
          </cell>
          <cell r="AC1032">
            <v>0</v>
          </cell>
          <cell r="AD1032">
            <v>200000</v>
          </cell>
          <cell r="AE1032">
            <v>500000</v>
          </cell>
          <cell r="AF1032">
            <v>0</v>
          </cell>
          <cell r="AG1032">
            <v>400000</v>
          </cell>
          <cell r="AH1032">
            <v>515291</v>
          </cell>
          <cell r="AI1032">
            <v>0</v>
          </cell>
          <cell r="AJ1032">
            <v>0</v>
          </cell>
          <cell r="AK1032">
            <v>5213333</v>
          </cell>
          <cell r="AL1032">
            <v>0</v>
          </cell>
          <cell r="AM1032">
            <v>0</v>
          </cell>
          <cell r="AN1032">
            <v>0</v>
          </cell>
          <cell r="AO1032">
            <v>0</v>
          </cell>
          <cell r="AP1032">
            <v>0</v>
          </cell>
          <cell r="AQ1032">
            <v>7316280</v>
          </cell>
          <cell r="AR1032">
            <v>28</v>
          </cell>
          <cell r="AS1032">
            <v>0</v>
          </cell>
          <cell r="AT1032">
            <v>0</v>
          </cell>
          <cell r="AU1032">
            <v>0</v>
          </cell>
          <cell r="AV1032">
            <v>0</v>
          </cell>
          <cell r="AW1032">
            <v>0</v>
          </cell>
          <cell r="AX1032">
            <v>1155606</v>
          </cell>
          <cell r="AY1032">
            <v>8471886</v>
          </cell>
          <cell r="AZ1032">
            <v>600915</v>
          </cell>
          <cell r="BA1032">
            <v>44100</v>
          </cell>
          <cell r="BB1032">
            <v>0</v>
          </cell>
          <cell r="BC1032">
            <v>0</v>
          </cell>
          <cell r="BD1032">
            <v>0</v>
          </cell>
          <cell r="BK1032">
            <v>7826871</v>
          </cell>
          <cell r="BN1032">
            <v>0</v>
          </cell>
          <cell r="BO1032">
            <v>8186683.8912133891</v>
          </cell>
          <cell r="BP1032">
            <v>-3414231.1087866109</v>
          </cell>
          <cell r="BQ1032" t="str">
            <v>050158172787</v>
          </cell>
          <cell r="BR1032" t="str">
            <v>Active</v>
          </cell>
          <cell r="BS1032" t="str">
            <v>Male</v>
          </cell>
          <cell r="BT1032" t="str">
            <v/>
          </cell>
          <cell r="BU1032">
            <v>0</v>
          </cell>
          <cell r="BV1032">
            <v>0</v>
          </cell>
          <cell r="BW1032">
            <v>100000</v>
          </cell>
        </row>
        <row r="1033">
          <cell r="C1033" t="str">
            <v>C16556</v>
          </cell>
          <cell r="D1033" t="str">
            <v>Vũ Thị Hồng Nhung</v>
          </cell>
          <cell r="E1033">
            <v>45743</v>
          </cell>
          <cell r="F1033" t="str">
            <v>P2 - Semi HS</v>
          </cell>
          <cell r="G1033" t="str">
            <v>SK2</v>
          </cell>
          <cell r="H1033" t="str">
            <v>Semi Machine sub-operator</v>
          </cell>
          <cell r="I1033" t="str">
            <v/>
          </cell>
          <cell r="J1033" t="str">
            <v/>
          </cell>
          <cell r="K1033">
            <v>4694000</v>
          </cell>
          <cell r="L1033">
            <v>0</v>
          </cell>
          <cell r="M1033">
            <v>0</v>
          </cell>
          <cell r="N1033">
            <v>0</v>
          </cell>
          <cell r="O1033">
            <v>4694000</v>
          </cell>
          <cell r="P1033">
            <v>23.9</v>
          </cell>
          <cell r="Q1033">
            <v>4314869</v>
          </cell>
          <cell r="R1033">
            <v>2</v>
          </cell>
          <cell r="S1033">
            <v>361077</v>
          </cell>
          <cell r="T1033">
            <v>0.10000000000000142</v>
          </cell>
          <cell r="U1033">
            <v>18054</v>
          </cell>
          <cell r="V1033">
            <v>180538.4518828452</v>
          </cell>
          <cell r="W1033">
            <v>0</v>
          </cell>
          <cell r="X1033">
            <v>0</v>
          </cell>
          <cell r="Y1033">
            <v>4675946</v>
          </cell>
          <cell r="Z1033">
            <v>0</v>
          </cell>
          <cell r="AA1033">
            <v>0</v>
          </cell>
          <cell r="AB1033">
            <v>200000</v>
          </cell>
          <cell r="AC1033">
            <v>0</v>
          </cell>
          <cell r="AD1033">
            <v>200000</v>
          </cell>
          <cell r="AE1033">
            <v>500000</v>
          </cell>
          <cell r="AF1033">
            <v>0</v>
          </cell>
          <cell r="AG1033">
            <v>400000</v>
          </cell>
          <cell r="AH1033">
            <v>20234</v>
          </cell>
          <cell r="AI1033">
            <v>0</v>
          </cell>
          <cell r="AJ1033">
            <v>0</v>
          </cell>
          <cell r="AK1033">
            <v>4694000</v>
          </cell>
          <cell r="AL1033">
            <v>0</v>
          </cell>
          <cell r="AM1033">
            <v>74263</v>
          </cell>
          <cell r="AN1033">
            <v>0</v>
          </cell>
          <cell r="AO1033">
            <v>0</v>
          </cell>
          <cell r="AP1033">
            <v>33850.959728033471</v>
          </cell>
          <cell r="AQ1033">
            <v>5904293.9597280333</v>
          </cell>
          <cell r="AR1033">
            <v>32</v>
          </cell>
          <cell r="AS1033">
            <v>0</v>
          </cell>
          <cell r="AT1033">
            <v>0</v>
          </cell>
          <cell r="AU1033">
            <v>0</v>
          </cell>
          <cell r="AV1033">
            <v>0</v>
          </cell>
          <cell r="AW1033">
            <v>0</v>
          </cell>
          <cell r="AX1033">
            <v>1083231</v>
          </cell>
          <cell r="AY1033">
            <v>6987524.9597280333</v>
          </cell>
          <cell r="AZ1033">
            <v>0</v>
          </cell>
          <cell r="BA1033">
            <v>0</v>
          </cell>
          <cell r="BB1033">
            <v>0</v>
          </cell>
          <cell r="BC1033">
            <v>0</v>
          </cell>
          <cell r="BD1033">
            <v>0</v>
          </cell>
          <cell r="BK1033">
            <v>6987525</v>
          </cell>
          <cell r="BN1033">
            <v>0</v>
          </cell>
          <cell r="BO1033">
            <v>6926447.7672594143</v>
          </cell>
          <cell r="BP1033">
            <v>-4073552.2327405857</v>
          </cell>
          <cell r="BQ1033" t="str">
            <v>050117176735</v>
          </cell>
          <cell r="BR1033" t="str">
            <v>Active</v>
          </cell>
          <cell r="BS1033" t="str">
            <v>Female</v>
          </cell>
          <cell r="BT1033" t="str">
            <v/>
          </cell>
          <cell r="BU1033">
            <v>0</v>
          </cell>
          <cell r="BV1033">
            <v>0</v>
          </cell>
          <cell r="BW1033">
            <v>300000</v>
          </cell>
        </row>
        <row r="1034">
          <cell r="C1034" t="str">
            <v>C3651</v>
          </cell>
          <cell r="D1034" t="str">
            <v>Dương Thị Nga</v>
          </cell>
          <cell r="E1034">
            <v>40633</v>
          </cell>
          <cell r="F1034" t="str">
            <v>P2 - Semi HS</v>
          </cell>
          <cell r="G1034" t="str">
            <v>SK2</v>
          </cell>
          <cell r="H1034" t="str">
            <v>Semi Machine operator</v>
          </cell>
          <cell r="I1034" t="str">
            <v/>
          </cell>
          <cell r="J1034" t="str">
            <v/>
          </cell>
          <cell r="K1034">
            <v>5931000</v>
          </cell>
          <cell r="L1034">
            <v>900000</v>
          </cell>
          <cell r="M1034">
            <v>0</v>
          </cell>
          <cell r="N1034">
            <v>0</v>
          </cell>
          <cell r="O1034">
            <v>6831000</v>
          </cell>
          <cell r="P1034">
            <v>24</v>
          </cell>
          <cell r="Q1034">
            <v>6305538</v>
          </cell>
          <cell r="R1034">
            <v>2</v>
          </cell>
          <cell r="S1034">
            <v>525462</v>
          </cell>
          <cell r="T1034">
            <v>0</v>
          </cell>
          <cell r="U1034">
            <v>0</v>
          </cell>
          <cell r="V1034">
            <v>262730.75</v>
          </cell>
          <cell r="W1034">
            <v>0</v>
          </cell>
          <cell r="X1034">
            <v>0</v>
          </cell>
          <cell r="Y1034">
            <v>6831000</v>
          </cell>
          <cell r="Z1034">
            <v>0</v>
          </cell>
          <cell r="AA1034">
            <v>0</v>
          </cell>
          <cell r="AB1034">
            <v>200000</v>
          </cell>
          <cell r="AC1034">
            <v>0</v>
          </cell>
          <cell r="AD1034">
            <v>200000</v>
          </cell>
          <cell r="AE1034">
            <v>500000</v>
          </cell>
          <cell r="AF1034">
            <v>200000</v>
          </cell>
          <cell r="AG1034">
            <v>400000</v>
          </cell>
          <cell r="AH1034">
            <v>550003</v>
          </cell>
          <cell r="AI1034">
            <v>0</v>
          </cell>
          <cell r="AJ1034">
            <v>0</v>
          </cell>
          <cell r="AK1034">
            <v>6831000</v>
          </cell>
          <cell r="AL1034">
            <v>100000</v>
          </cell>
          <cell r="AM1034">
            <v>0</v>
          </cell>
          <cell r="AN1034">
            <v>0</v>
          </cell>
          <cell r="AO1034">
            <v>0</v>
          </cell>
          <cell r="AP1034">
            <v>49262.015625</v>
          </cell>
          <cell r="AQ1034">
            <v>8830265.015625</v>
          </cell>
          <cell r="AR1034">
            <v>36</v>
          </cell>
          <cell r="AS1034">
            <v>0</v>
          </cell>
          <cell r="AT1034">
            <v>0</v>
          </cell>
          <cell r="AU1034">
            <v>0</v>
          </cell>
          <cell r="AV1034">
            <v>0</v>
          </cell>
          <cell r="AW1034">
            <v>0</v>
          </cell>
          <cell r="AX1034">
            <v>1773433</v>
          </cell>
          <cell r="AY1034">
            <v>10603698.015625</v>
          </cell>
          <cell r="AZ1034">
            <v>717255</v>
          </cell>
          <cell r="BA1034">
            <v>44100</v>
          </cell>
          <cell r="BB1034">
            <v>0</v>
          </cell>
          <cell r="BC1034">
            <v>0</v>
          </cell>
          <cell r="BD1034">
            <v>0</v>
          </cell>
          <cell r="BK1034">
            <v>9842343</v>
          </cell>
          <cell r="BN1034">
            <v>0</v>
          </cell>
          <cell r="BO1034">
            <v>10112553.390625</v>
          </cell>
          <cell r="BP1034">
            <v>-1604701.609375</v>
          </cell>
          <cell r="BQ1034" t="str">
            <v>050040931241</v>
          </cell>
          <cell r="BR1034" t="str">
            <v>Active</v>
          </cell>
          <cell r="BS1034" t="str">
            <v>Female</v>
          </cell>
          <cell r="BT1034" t="str">
            <v/>
          </cell>
          <cell r="BU1034">
            <v>0</v>
          </cell>
          <cell r="BV1034">
            <v>0</v>
          </cell>
          <cell r="BW1034">
            <v>100000</v>
          </cell>
        </row>
        <row r="1035">
          <cell r="C1035" t="str">
            <v>C5353</v>
          </cell>
          <cell r="D1035" t="str">
            <v>Phạm Thị Thanh Bình</v>
          </cell>
          <cell r="E1035">
            <v>41271</v>
          </cell>
          <cell r="F1035" t="str">
            <v>P2 - Semi HS</v>
          </cell>
          <cell r="G1035" t="str">
            <v>SK2</v>
          </cell>
          <cell r="H1035" t="str">
            <v>Semi Machine leader</v>
          </cell>
          <cell r="I1035" t="str">
            <v/>
          </cell>
          <cell r="J1035" t="str">
            <v/>
          </cell>
          <cell r="K1035">
            <v>5931000</v>
          </cell>
          <cell r="L1035">
            <v>1800000</v>
          </cell>
          <cell r="M1035">
            <v>0</v>
          </cell>
          <cell r="N1035">
            <v>300000</v>
          </cell>
          <cell r="O1035">
            <v>8031000</v>
          </cell>
          <cell r="P1035">
            <v>22.8</v>
          </cell>
          <cell r="Q1035">
            <v>7042569</v>
          </cell>
          <cell r="R1035">
            <v>3</v>
          </cell>
          <cell r="S1035">
            <v>926654</v>
          </cell>
          <cell r="T1035">
            <v>0.19999999999999929</v>
          </cell>
          <cell r="U1035">
            <v>61777</v>
          </cell>
          <cell r="V1035">
            <v>308884.60526315786</v>
          </cell>
          <cell r="W1035">
            <v>0</v>
          </cell>
          <cell r="X1035">
            <v>0</v>
          </cell>
          <cell r="Y1035">
            <v>7969223</v>
          </cell>
          <cell r="Z1035">
            <v>0</v>
          </cell>
          <cell r="AA1035">
            <v>0</v>
          </cell>
          <cell r="AB1035">
            <v>200000</v>
          </cell>
          <cell r="AC1035">
            <v>0</v>
          </cell>
          <cell r="AD1035">
            <v>200000</v>
          </cell>
          <cell r="AE1035">
            <v>500000</v>
          </cell>
          <cell r="AF1035">
            <v>0</v>
          </cell>
          <cell r="AG1035">
            <v>400000</v>
          </cell>
          <cell r="AH1035">
            <v>491575</v>
          </cell>
          <cell r="AI1035">
            <v>0</v>
          </cell>
          <cell r="AJ1035">
            <v>0</v>
          </cell>
          <cell r="AK1035">
            <v>7797667</v>
          </cell>
          <cell r="AL1035">
            <v>0</v>
          </cell>
          <cell r="AM1035">
            <v>0</v>
          </cell>
          <cell r="AN1035">
            <v>0</v>
          </cell>
          <cell r="AO1035">
            <v>0</v>
          </cell>
          <cell r="AP1035">
            <v>57915.8634868421</v>
          </cell>
          <cell r="AQ1035">
            <v>9618713.8634868413</v>
          </cell>
          <cell r="AR1035">
            <v>36</v>
          </cell>
          <cell r="AS1035">
            <v>0</v>
          </cell>
          <cell r="AT1035">
            <v>0</v>
          </cell>
          <cell r="AU1035">
            <v>0</v>
          </cell>
          <cell r="AV1035">
            <v>0</v>
          </cell>
          <cell r="AW1035">
            <v>0</v>
          </cell>
          <cell r="AX1035">
            <v>2084971</v>
          </cell>
          <cell r="AY1035">
            <v>11703684.863486841</v>
          </cell>
          <cell r="AZ1035">
            <v>843255</v>
          </cell>
          <cell r="BA1035">
            <v>44100</v>
          </cell>
          <cell r="BB1035">
            <v>0</v>
          </cell>
          <cell r="BC1035">
            <v>0</v>
          </cell>
          <cell r="BD1035">
            <v>0</v>
          </cell>
          <cell r="BK1035">
            <v>10816330</v>
          </cell>
          <cell r="BN1035">
            <v>1</v>
          </cell>
          <cell r="BO1035">
            <v>11108694.587171052</v>
          </cell>
          <cell r="BP1035">
            <v>-5134560.4128289483</v>
          </cell>
          <cell r="BQ1035" t="str">
            <v>050040935867</v>
          </cell>
          <cell r="BR1035" t="str">
            <v>Active</v>
          </cell>
          <cell r="BS1035" t="str">
            <v>Female</v>
          </cell>
          <cell r="BT1035" t="str">
            <v/>
          </cell>
          <cell r="BU1035">
            <v>0</v>
          </cell>
          <cell r="BV1035">
            <v>0</v>
          </cell>
          <cell r="BW1035">
            <v>100000</v>
          </cell>
        </row>
        <row r="1036">
          <cell r="C1036" t="str">
            <v>C6720</v>
          </cell>
          <cell r="D1036" t="str">
            <v>Nguyễn Thị Mai</v>
          </cell>
          <cell r="E1036">
            <v>42647</v>
          </cell>
          <cell r="F1036" t="str">
            <v>P2 - Semi HS</v>
          </cell>
          <cell r="G1036" t="str">
            <v>SK2</v>
          </cell>
          <cell r="H1036" t="str">
            <v>Semi machine operator</v>
          </cell>
          <cell r="I1036" t="str">
            <v/>
          </cell>
          <cell r="J1036" t="str">
            <v/>
          </cell>
          <cell r="K1036">
            <v>5931000</v>
          </cell>
          <cell r="L1036">
            <v>900000</v>
          </cell>
          <cell r="M1036">
            <v>0</v>
          </cell>
          <cell r="N1036">
            <v>0</v>
          </cell>
          <cell r="O1036">
            <v>6831000</v>
          </cell>
          <cell r="P1036">
            <v>23.6</v>
          </cell>
          <cell r="Q1036">
            <v>6200446</v>
          </cell>
          <cell r="R1036">
            <v>2</v>
          </cell>
          <cell r="S1036">
            <v>525462</v>
          </cell>
          <cell r="T1036">
            <v>0.39999999999999858</v>
          </cell>
          <cell r="U1036">
            <v>105092</v>
          </cell>
          <cell r="V1036">
            <v>262730.76271186437</v>
          </cell>
          <cell r="W1036">
            <v>0</v>
          </cell>
          <cell r="X1036">
            <v>0</v>
          </cell>
          <cell r="Y1036">
            <v>6725908</v>
          </cell>
          <cell r="Z1036">
            <v>0</v>
          </cell>
          <cell r="AA1036">
            <v>0</v>
          </cell>
          <cell r="AB1036">
            <v>200000</v>
          </cell>
          <cell r="AC1036">
            <v>0</v>
          </cell>
          <cell r="AD1036">
            <v>200000</v>
          </cell>
          <cell r="AE1036">
            <v>500000</v>
          </cell>
          <cell r="AF1036">
            <v>0</v>
          </cell>
          <cell r="AG1036">
            <v>400000</v>
          </cell>
          <cell r="AH1036">
            <v>182023</v>
          </cell>
          <cell r="AI1036">
            <v>0</v>
          </cell>
          <cell r="AJ1036">
            <v>0</v>
          </cell>
          <cell r="AK1036">
            <v>6831000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49262.018008474566</v>
          </cell>
          <cell r="AQ1036">
            <v>8057193.0180084743</v>
          </cell>
          <cell r="AR1036">
            <v>32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1576385</v>
          </cell>
          <cell r="AY1036">
            <v>9633578.0180084743</v>
          </cell>
          <cell r="AZ1036">
            <v>717255</v>
          </cell>
          <cell r="BA1036">
            <v>44100</v>
          </cell>
          <cell r="BB1036">
            <v>0</v>
          </cell>
          <cell r="BC1036">
            <v>0</v>
          </cell>
          <cell r="BD1036">
            <v>0</v>
          </cell>
          <cell r="BK1036">
            <v>8872223</v>
          </cell>
          <cell r="BN1036">
            <v>0</v>
          </cell>
          <cell r="BO1036">
            <v>9208116.068855932</v>
          </cell>
          <cell r="BP1036">
            <v>-2509138.931144068</v>
          </cell>
          <cell r="BQ1036" t="str">
            <v>050031161107</v>
          </cell>
          <cell r="BR1036" t="str">
            <v>Active</v>
          </cell>
          <cell r="BS1036" t="str">
            <v>Female</v>
          </cell>
          <cell r="BT1036" t="str">
            <v/>
          </cell>
          <cell r="BU1036">
            <v>0</v>
          </cell>
          <cell r="BV1036">
            <v>0</v>
          </cell>
          <cell r="BW1036">
            <v>100000</v>
          </cell>
        </row>
        <row r="1037">
          <cell r="C1037" t="str">
            <v>C7973</v>
          </cell>
          <cell r="D1037" t="str">
            <v>Nguyễn Thị Minh Phượng</v>
          </cell>
          <cell r="E1037">
            <v>43517</v>
          </cell>
          <cell r="F1037" t="str">
            <v>P2 - Semi HS</v>
          </cell>
          <cell r="G1037" t="str">
            <v>SK2</v>
          </cell>
          <cell r="H1037" t="str">
            <v>Semi machine operator</v>
          </cell>
          <cell r="I1037" t="str">
            <v/>
          </cell>
          <cell r="J1037" t="str">
            <v/>
          </cell>
          <cell r="K1037">
            <v>5931000</v>
          </cell>
          <cell r="L1037">
            <v>900000</v>
          </cell>
          <cell r="M1037">
            <v>0</v>
          </cell>
          <cell r="N1037">
            <v>0</v>
          </cell>
          <cell r="O1037">
            <v>6831000</v>
          </cell>
          <cell r="P1037">
            <v>24</v>
          </cell>
          <cell r="Q1037">
            <v>6305538</v>
          </cell>
          <cell r="R1037">
            <v>2</v>
          </cell>
          <cell r="S1037">
            <v>525462</v>
          </cell>
          <cell r="T1037">
            <v>0</v>
          </cell>
          <cell r="U1037">
            <v>0</v>
          </cell>
          <cell r="V1037">
            <v>262730.75</v>
          </cell>
          <cell r="W1037">
            <v>0</v>
          </cell>
          <cell r="X1037">
            <v>0</v>
          </cell>
          <cell r="Y1037">
            <v>6831000</v>
          </cell>
          <cell r="Z1037">
            <v>0</v>
          </cell>
          <cell r="AA1037">
            <v>0</v>
          </cell>
          <cell r="AB1037">
            <v>200000</v>
          </cell>
          <cell r="AC1037">
            <v>0</v>
          </cell>
          <cell r="AD1037">
            <v>200000</v>
          </cell>
          <cell r="AE1037">
            <v>500000</v>
          </cell>
          <cell r="AF1037">
            <v>0</v>
          </cell>
          <cell r="AG1037">
            <v>400000</v>
          </cell>
          <cell r="AH1037">
            <v>481163</v>
          </cell>
          <cell r="AI1037">
            <v>0</v>
          </cell>
          <cell r="AJ1037">
            <v>0</v>
          </cell>
          <cell r="AK1037">
            <v>6831000</v>
          </cell>
          <cell r="AL1037">
            <v>200000</v>
          </cell>
          <cell r="AM1037">
            <v>0</v>
          </cell>
          <cell r="AN1037">
            <v>0</v>
          </cell>
          <cell r="AO1037">
            <v>0</v>
          </cell>
          <cell r="AP1037">
            <v>49262.015625</v>
          </cell>
          <cell r="AQ1037">
            <v>8661425.015625</v>
          </cell>
          <cell r="AR1037">
            <v>28</v>
          </cell>
          <cell r="AS1037">
            <v>0</v>
          </cell>
          <cell r="AT1037">
            <v>0</v>
          </cell>
          <cell r="AU1037">
            <v>0</v>
          </cell>
          <cell r="AV1037">
            <v>0</v>
          </cell>
          <cell r="AW1037">
            <v>0</v>
          </cell>
          <cell r="AX1037">
            <v>1379336</v>
          </cell>
          <cell r="AY1037">
            <v>10040761.015625</v>
          </cell>
          <cell r="AZ1037">
            <v>717255</v>
          </cell>
          <cell r="BA1037">
            <v>44100</v>
          </cell>
          <cell r="BB1037">
            <v>0</v>
          </cell>
          <cell r="BC1037">
            <v>0</v>
          </cell>
          <cell r="BD1037">
            <v>0</v>
          </cell>
          <cell r="BK1037">
            <v>9279406</v>
          </cell>
          <cell r="BN1037">
            <v>0</v>
          </cell>
          <cell r="BO1037">
            <v>9680982.640625</v>
          </cell>
          <cell r="BP1037">
            <v>-2036272.359375</v>
          </cell>
          <cell r="BQ1037" t="str">
            <v>050075311866</v>
          </cell>
          <cell r="BR1037" t="str">
            <v>Active</v>
          </cell>
          <cell r="BS1037" t="str">
            <v>Female</v>
          </cell>
          <cell r="BT1037" t="str">
            <v/>
          </cell>
          <cell r="BU1037">
            <v>0</v>
          </cell>
          <cell r="BV1037">
            <v>0</v>
          </cell>
          <cell r="BW1037">
            <v>100000</v>
          </cell>
        </row>
        <row r="1038">
          <cell r="C1038" t="str">
            <v>C0808</v>
          </cell>
          <cell r="D1038" t="str">
            <v>Trương Thị Mơ</v>
          </cell>
          <cell r="E1038">
            <v>39707</v>
          </cell>
          <cell r="F1038" t="str">
            <v>P2 - Semi SC</v>
          </cell>
          <cell r="G1038" t="str">
            <v>SK2</v>
          </cell>
          <cell r="H1038" t="str">
            <v>Semi Machine leader</v>
          </cell>
          <cell r="I1038" t="str">
            <v/>
          </cell>
          <cell r="J1038" t="str">
            <v/>
          </cell>
          <cell r="K1038">
            <v>5931000</v>
          </cell>
          <cell r="L1038">
            <v>2200000</v>
          </cell>
          <cell r="M1038">
            <v>298000</v>
          </cell>
          <cell r="N1038">
            <v>400000</v>
          </cell>
          <cell r="O1038">
            <v>8829000</v>
          </cell>
          <cell r="P1038">
            <v>22.9</v>
          </cell>
          <cell r="Q1038">
            <v>7776312</v>
          </cell>
          <cell r="R1038">
            <v>3</v>
          </cell>
          <cell r="S1038">
            <v>1018731</v>
          </cell>
          <cell r="T1038">
            <v>0.10000000000000142</v>
          </cell>
          <cell r="U1038">
            <v>33958</v>
          </cell>
          <cell r="V1038">
            <v>339576.94323144108</v>
          </cell>
          <cell r="W1038">
            <v>0</v>
          </cell>
          <cell r="X1038">
            <v>0</v>
          </cell>
          <cell r="Y1038">
            <v>8795043</v>
          </cell>
          <cell r="Z1038">
            <v>0</v>
          </cell>
          <cell r="AA1038">
            <v>0</v>
          </cell>
          <cell r="AB1038">
            <v>200000</v>
          </cell>
          <cell r="AC1038">
            <v>0</v>
          </cell>
          <cell r="AD1038">
            <v>200000</v>
          </cell>
          <cell r="AE1038">
            <v>500000</v>
          </cell>
          <cell r="AF1038">
            <v>0</v>
          </cell>
          <cell r="AG1038">
            <v>400000</v>
          </cell>
          <cell r="AH1038">
            <v>424307</v>
          </cell>
          <cell r="AI1038">
            <v>0</v>
          </cell>
          <cell r="AJ1038">
            <v>0</v>
          </cell>
          <cell r="AK1038">
            <v>8695667</v>
          </cell>
          <cell r="AL1038">
            <v>0</v>
          </cell>
          <cell r="AM1038">
            <v>0</v>
          </cell>
          <cell r="AN1038">
            <v>0</v>
          </cell>
          <cell r="AO1038">
            <v>0</v>
          </cell>
          <cell r="AP1038">
            <v>63670.676855895203</v>
          </cell>
          <cell r="AQ1038">
            <v>10383020.676855896</v>
          </cell>
          <cell r="AR1038">
            <v>24</v>
          </cell>
          <cell r="AS1038">
            <v>0</v>
          </cell>
          <cell r="AT1038">
            <v>0</v>
          </cell>
          <cell r="AU1038">
            <v>0</v>
          </cell>
          <cell r="AV1038">
            <v>0</v>
          </cell>
          <cell r="AW1038">
            <v>0</v>
          </cell>
          <cell r="AX1038">
            <v>1528096</v>
          </cell>
          <cell r="AY1038">
            <v>11911116.676855896</v>
          </cell>
          <cell r="AZ1038">
            <v>927045</v>
          </cell>
          <cell r="BA1038">
            <v>44100</v>
          </cell>
          <cell r="BB1038">
            <v>0</v>
          </cell>
          <cell r="BC1038">
            <v>0</v>
          </cell>
          <cell r="BD1038">
            <v>0</v>
          </cell>
          <cell r="BK1038">
            <v>10939972</v>
          </cell>
          <cell r="BN1038">
            <v>0</v>
          </cell>
          <cell r="BO1038">
            <v>11701751.506550219</v>
          </cell>
          <cell r="BP1038">
            <v>-225293.49344978109</v>
          </cell>
          <cell r="BQ1038" t="str">
            <v>050040874353</v>
          </cell>
          <cell r="BR1038" t="str">
            <v>Active</v>
          </cell>
          <cell r="BS1038" t="str">
            <v>Female</v>
          </cell>
          <cell r="BT1038" t="str">
            <v/>
          </cell>
          <cell r="BU1038">
            <v>0</v>
          </cell>
          <cell r="BV1038">
            <v>0</v>
          </cell>
          <cell r="BW1038">
            <v>300000</v>
          </cell>
        </row>
        <row r="1039">
          <cell r="C1039" t="str">
            <v>C10951</v>
          </cell>
          <cell r="D1039" t="str">
            <v>Điểu Quan</v>
          </cell>
          <cell r="E1039">
            <v>43635</v>
          </cell>
          <cell r="F1039" t="str">
            <v>P2 - Semi SC</v>
          </cell>
          <cell r="G1039" t="str">
            <v>SK2</v>
          </cell>
          <cell r="H1039" t="str">
            <v>Semi machine operator</v>
          </cell>
          <cell r="I1039" t="str">
            <v/>
          </cell>
          <cell r="J1039" t="str">
            <v/>
          </cell>
          <cell r="K1039">
            <v>5931000</v>
          </cell>
          <cell r="L1039">
            <v>900000</v>
          </cell>
          <cell r="M1039">
            <v>298000</v>
          </cell>
          <cell r="N1039">
            <v>0</v>
          </cell>
          <cell r="O1039">
            <v>7129000</v>
          </cell>
          <cell r="P1039">
            <v>24</v>
          </cell>
          <cell r="Q1039">
            <v>6580615</v>
          </cell>
          <cell r="R1039">
            <v>2</v>
          </cell>
          <cell r="S1039">
            <v>548385</v>
          </cell>
          <cell r="T1039">
            <v>0</v>
          </cell>
          <cell r="U1039">
            <v>0</v>
          </cell>
          <cell r="V1039">
            <v>274192.29166666669</v>
          </cell>
          <cell r="W1039">
            <v>0</v>
          </cell>
          <cell r="X1039">
            <v>0</v>
          </cell>
          <cell r="Y1039">
            <v>7129000</v>
          </cell>
          <cell r="Z1039">
            <v>0</v>
          </cell>
          <cell r="AA1039">
            <v>0</v>
          </cell>
          <cell r="AB1039">
            <v>200000</v>
          </cell>
          <cell r="AC1039">
            <v>0</v>
          </cell>
          <cell r="AD1039">
            <v>200000</v>
          </cell>
          <cell r="AE1039">
            <v>500000</v>
          </cell>
          <cell r="AF1039">
            <v>0</v>
          </cell>
          <cell r="AG1039">
            <v>400000</v>
          </cell>
          <cell r="AH1039">
            <v>471826</v>
          </cell>
          <cell r="AI1039">
            <v>0</v>
          </cell>
          <cell r="AJ1039">
            <v>0</v>
          </cell>
          <cell r="AK1039">
            <v>7129000</v>
          </cell>
          <cell r="AL1039">
            <v>0</v>
          </cell>
          <cell r="AM1039">
            <v>0</v>
          </cell>
          <cell r="AN1039">
            <v>0</v>
          </cell>
          <cell r="AO1039">
            <v>0</v>
          </cell>
          <cell r="AP1039">
            <v>0</v>
          </cell>
          <cell r="AQ1039">
            <v>8700826</v>
          </cell>
          <cell r="AR1039">
            <v>24</v>
          </cell>
          <cell r="AS1039">
            <v>0</v>
          </cell>
          <cell r="AT1039">
            <v>0</v>
          </cell>
          <cell r="AU1039">
            <v>0</v>
          </cell>
          <cell r="AV1039">
            <v>0</v>
          </cell>
          <cell r="AW1039">
            <v>0</v>
          </cell>
          <cell r="AX1039">
            <v>1233865</v>
          </cell>
          <cell r="AY1039">
            <v>9934691</v>
          </cell>
          <cell r="AZ1039">
            <v>748545</v>
          </cell>
          <cell r="BA1039">
            <v>44100</v>
          </cell>
          <cell r="BB1039">
            <v>0</v>
          </cell>
          <cell r="BC1039">
            <v>0</v>
          </cell>
          <cell r="BD1039">
            <v>0</v>
          </cell>
          <cell r="BK1039">
            <v>9142046</v>
          </cell>
          <cell r="BN1039">
            <v>0</v>
          </cell>
          <cell r="BO1039">
            <v>9623402.875</v>
          </cell>
          <cell r="BP1039">
            <v>-2125142.125</v>
          </cell>
          <cell r="BQ1039" t="str">
            <v>050105127275</v>
          </cell>
          <cell r="BR1039" t="str">
            <v>Active</v>
          </cell>
          <cell r="BS1039" t="str">
            <v>Male</v>
          </cell>
          <cell r="BT1039" t="str">
            <v/>
          </cell>
          <cell r="BU1039">
            <v>0</v>
          </cell>
          <cell r="BV1039">
            <v>0</v>
          </cell>
          <cell r="BW1039">
            <v>100000</v>
          </cell>
        </row>
        <row r="1040">
          <cell r="C1040" t="str">
            <v>C11527</v>
          </cell>
          <cell r="D1040" t="str">
            <v>Trịnh Thị Mai Huyền</v>
          </cell>
          <cell r="E1040">
            <v>43749</v>
          </cell>
          <cell r="F1040" t="str">
            <v>P2 - Semi SC</v>
          </cell>
          <cell r="G1040" t="str">
            <v>SK2</v>
          </cell>
          <cell r="H1040" t="str">
            <v>Semi Machine operator</v>
          </cell>
          <cell r="I1040" t="str">
            <v/>
          </cell>
          <cell r="J1040" t="str">
            <v/>
          </cell>
          <cell r="K1040">
            <v>5931000</v>
          </cell>
          <cell r="L1040">
            <v>600000</v>
          </cell>
          <cell r="M1040">
            <v>0</v>
          </cell>
          <cell r="N1040">
            <v>0</v>
          </cell>
          <cell r="O1040">
            <v>6531000</v>
          </cell>
          <cell r="P1040">
            <v>22.8</v>
          </cell>
          <cell r="Q1040">
            <v>5727185</v>
          </cell>
          <cell r="R1040">
            <v>3</v>
          </cell>
          <cell r="S1040">
            <v>753577</v>
          </cell>
          <cell r="T1040">
            <v>0.19999999999999929</v>
          </cell>
          <cell r="U1040">
            <v>50238</v>
          </cell>
          <cell r="V1040">
            <v>251192.32456140351</v>
          </cell>
          <cell r="W1040">
            <v>0</v>
          </cell>
          <cell r="X1040">
            <v>0</v>
          </cell>
          <cell r="Y1040">
            <v>6480762</v>
          </cell>
          <cell r="Z1040">
            <v>0</v>
          </cell>
          <cell r="AA1040">
            <v>0</v>
          </cell>
          <cell r="AB1040">
            <v>200000</v>
          </cell>
          <cell r="AC1040">
            <v>0</v>
          </cell>
          <cell r="AD1040">
            <v>200000</v>
          </cell>
          <cell r="AE1040">
            <v>500000</v>
          </cell>
          <cell r="AF1040">
            <v>0</v>
          </cell>
          <cell r="AG1040">
            <v>400000</v>
          </cell>
          <cell r="AH1040">
            <v>413184</v>
          </cell>
          <cell r="AI1040">
            <v>0</v>
          </cell>
          <cell r="AJ1040">
            <v>0</v>
          </cell>
          <cell r="AK1040">
            <v>6531000</v>
          </cell>
          <cell r="AL1040">
            <v>100000</v>
          </cell>
          <cell r="AM1040">
            <v>0</v>
          </cell>
          <cell r="AN1040">
            <v>0</v>
          </cell>
          <cell r="AO1040">
            <v>0</v>
          </cell>
          <cell r="AP1040">
            <v>47098.56085526316</v>
          </cell>
          <cell r="AQ1040">
            <v>8141044.5608552629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8141044.5608552629</v>
          </cell>
          <cell r="AZ1040">
            <v>685755</v>
          </cell>
          <cell r="BA1040">
            <v>44100</v>
          </cell>
          <cell r="BB1040">
            <v>0</v>
          </cell>
          <cell r="BC1040">
            <v>0</v>
          </cell>
          <cell r="BD1040">
            <v>0</v>
          </cell>
          <cell r="BK1040">
            <v>7411190</v>
          </cell>
          <cell r="BN1040">
            <v>0</v>
          </cell>
          <cell r="BO1040">
            <v>8241044.5608552629</v>
          </cell>
          <cell r="BP1040">
            <v>-3444710.4391447371</v>
          </cell>
          <cell r="BQ1040" t="str">
            <v>050113185276</v>
          </cell>
          <cell r="BR1040" t="str">
            <v>Active</v>
          </cell>
          <cell r="BS1040" t="str">
            <v>Female</v>
          </cell>
          <cell r="BT1040" t="str">
            <v/>
          </cell>
          <cell r="BU1040">
            <v>0</v>
          </cell>
          <cell r="BV1040">
            <v>0</v>
          </cell>
          <cell r="BW1040">
            <v>100000</v>
          </cell>
        </row>
        <row r="1041">
          <cell r="C1041" t="str">
            <v>C11983</v>
          </cell>
          <cell r="D1041" t="str">
            <v>Điểu Đôm</v>
          </cell>
          <cell r="E1041">
            <v>43880</v>
          </cell>
          <cell r="F1041" t="str">
            <v>P2 - Semi SC</v>
          </cell>
          <cell r="G1041" t="str">
            <v>SK2</v>
          </cell>
          <cell r="H1041" t="str">
            <v>Semi machine operator</v>
          </cell>
          <cell r="I1041" t="str">
            <v/>
          </cell>
          <cell r="J1041" t="str">
            <v/>
          </cell>
          <cell r="K1041">
            <v>5931000</v>
          </cell>
          <cell r="L1041">
            <v>900000</v>
          </cell>
          <cell r="M1041">
            <v>298000</v>
          </cell>
          <cell r="N1041">
            <v>0</v>
          </cell>
          <cell r="O1041">
            <v>7129000</v>
          </cell>
          <cell r="P1041">
            <v>23.8</v>
          </cell>
          <cell r="Q1041">
            <v>6525777</v>
          </cell>
          <cell r="R1041">
            <v>2</v>
          </cell>
          <cell r="S1041">
            <v>548385</v>
          </cell>
          <cell r="T1041">
            <v>0.19999999999999929</v>
          </cell>
          <cell r="U1041">
            <v>54838</v>
          </cell>
          <cell r="V1041">
            <v>274192.31092436973</v>
          </cell>
          <cell r="W1041">
            <v>0</v>
          </cell>
          <cell r="X1041">
            <v>0</v>
          </cell>
          <cell r="Y1041">
            <v>7074162</v>
          </cell>
          <cell r="Z1041">
            <v>0</v>
          </cell>
          <cell r="AA1041">
            <v>0</v>
          </cell>
          <cell r="AB1041">
            <v>200000</v>
          </cell>
          <cell r="AC1041">
            <v>0</v>
          </cell>
          <cell r="AD1041">
            <v>200000</v>
          </cell>
          <cell r="AE1041">
            <v>500000</v>
          </cell>
          <cell r="AF1041">
            <v>0</v>
          </cell>
          <cell r="AG1041">
            <v>400000</v>
          </cell>
          <cell r="AH1041">
            <v>440983</v>
          </cell>
          <cell r="AI1041">
            <v>0</v>
          </cell>
          <cell r="AJ1041">
            <v>0</v>
          </cell>
          <cell r="AK1041">
            <v>7129000</v>
          </cell>
          <cell r="AL1041">
            <v>0</v>
          </cell>
          <cell r="AM1041">
            <v>0</v>
          </cell>
          <cell r="AN1041">
            <v>0</v>
          </cell>
          <cell r="AO1041">
            <v>0</v>
          </cell>
          <cell r="AP1041">
            <v>0</v>
          </cell>
          <cell r="AQ1041">
            <v>8615145</v>
          </cell>
          <cell r="AR1041">
            <v>24</v>
          </cell>
          <cell r="AS1041">
            <v>0</v>
          </cell>
          <cell r="AT1041">
            <v>0</v>
          </cell>
          <cell r="AU1041">
            <v>0</v>
          </cell>
          <cell r="AV1041">
            <v>0</v>
          </cell>
          <cell r="AW1041">
            <v>0</v>
          </cell>
          <cell r="AX1041">
            <v>1233865</v>
          </cell>
          <cell r="AY1041">
            <v>9849010</v>
          </cell>
          <cell r="AZ1041">
            <v>748545</v>
          </cell>
          <cell r="BA1041">
            <v>44100</v>
          </cell>
          <cell r="BB1041">
            <v>0</v>
          </cell>
          <cell r="BC1041">
            <v>0</v>
          </cell>
          <cell r="BD1041">
            <v>0</v>
          </cell>
          <cell r="BK1041">
            <v>9056365</v>
          </cell>
          <cell r="BN1041">
            <v>0</v>
          </cell>
          <cell r="BO1041">
            <v>9537721.9327731095</v>
          </cell>
          <cell r="BP1041">
            <v>-2210823.0672268905</v>
          </cell>
          <cell r="BQ1041" t="str">
            <v>050117703931</v>
          </cell>
          <cell r="BR1041" t="str">
            <v>Active</v>
          </cell>
          <cell r="BS1041" t="str">
            <v>Male</v>
          </cell>
          <cell r="BT1041" t="str">
            <v/>
          </cell>
          <cell r="BU1041">
            <v>0</v>
          </cell>
          <cell r="BV1041">
            <v>0</v>
          </cell>
          <cell r="BW1041">
            <v>100000</v>
          </cell>
        </row>
        <row r="1042">
          <cell r="C1042" t="str">
            <v>C16416</v>
          </cell>
          <cell r="D1042" t="str">
            <v>Điểu Khỏe</v>
          </cell>
          <cell r="E1042">
            <v>45700</v>
          </cell>
          <cell r="F1042" t="str">
            <v>P2 - Semi SC</v>
          </cell>
          <cell r="G1042" t="str">
            <v>SK2</v>
          </cell>
          <cell r="H1042" t="str">
            <v>Semi Machine sub-operator</v>
          </cell>
          <cell r="I1042" t="str">
            <v/>
          </cell>
          <cell r="J1042" t="str">
            <v/>
          </cell>
          <cell r="K1042">
            <v>5023000</v>
          </cell>
          <cell r="L1042">
            <v>200000</v>
          </cell>
          <cell r="M1042">
            <v>252000</v>
          </cell>
          <cell r="N1042">
            <v>0</v>
          </cell>
          <cell r="O1042">
            <v>5475000</v>
          </cell>
          <cell r="P1042">
            <v>22.9</v>
          </cell>
          <cell r="Q1042">
            <v>4822212</v>
          </cell>
          <cell r="R1042">
            <v>3</v>
          </cell>
          <cell r="S1042">
            <v>631731</v>
          </cell>
          <cell r="T1042">
            <v>0.10000000000000142</v>
          </cell>
          <cell r="U1042">
            <v>21058</v>
          </cell>
          <cell r="V1042">
            <v>210576.94323144105</v>
          </cell>
          <cell r="W1042">
            <v>0</v>
          </cell>
          <cell r="X1042">
            <v>0</v>
          </cell>
          <cell r="Y1042">
            <v>5453943</v>
          </cell>
          <cell r="Z1042">
            <v>0</v>
          </cell>
          <cell r="AA1042">
            <v>0</v>
          </cell>
          <cell r="AB1042">
            <v>200000</v>
          </cell>
          <cell r="AC1042">
            <v>0</v>
          </cell>
          <cell r="AD1042">
            <v>200000</v>
          </cell>
          <cell r="AE1042">
            <v>500000</v>
          </cell>
          <cell r="AF1042">
            <v>0</v>
          </cell>
          <cell r="AG1042">
            <v>400000</v>
          </cell>
          <cell r="AH1042">
            <v>424307</v>
          </cell>
          <cell r="AI1042">
            <v>0</v>
          </cell>
          <cell r="AJ1042">
            <v>0</v>
          </cell>
          <cell r="AK1042">
            <v>5226333</v>
          </cell>
          <cell r="AL1042">
            <v>0</v>
          </cell>
          <cell r="AM1042">
            <v>0</v>
          </cell>
          <cell r="AN1042">
            <v>0</v>
          </cell>
          <cell r="AO1042">
            <v>0</v>
          </cell>
          <cell r="AP1042">
            <v>0</v>
          </cell>
          <cell r="AQ1042">
            <v>6978250</v>
          </cell>
          <cell r="AR1042">
            <v>24</v>
          </cell>
          <cell r="AS1042">
            <v>0</v>
          </cell>
          <cell r="AT1042">
            <v>0</v>
          </cell>
          <cell r="AU1042">
            <v>0</v>
          </cell>
          <cell r="AV1042">
            <v>0</v>
          </cell>
          <cell r="AW1042">
            <v>0</v>
          </cell>
          <cell r="AX1042">
            <v>947596</v>
          </cell>
          <cell r="AY1042">
            <v>7925846</v>
          </cell>
          <cell r="AZ1042">
            <v>574875</v>
          </cell>
          <cell r="BA1042">
            <v>0</v>
          </cell>
          <cell r="BB1042">
            <v>0</v>
          </cell>
          <cell r="BC1042">
            <v>0</v>
          </cell>
          <cell r="BD1042">
            <v>0</v>
          </cell>
          <cell r="BK1042">
            <v>7350971</v>
          </cell>
          <cell r="BN1042">
            <v>0</v>
          </cell>
          <cell r="BO1042">
            <v>7709980.8296943232</v>
          </cell>
          <cell r="BP1042">
            <v>-3864894.1703056768</v>
          </cell>
          <cell r="BQ1042" t="str">
            <v>050073697767</v>
          </cell>
          <cell r="BR1042" t="str">
            <v>Active</v>
          </cell>
          <cell r="BS1042" t="str">
            <v>Male</v>
          </cell>
          <cell r="BT1042" t="str">
            <v/>
          </cell>
          <cell r="BU1042">
            <v>0</v>
          </cell>
          <cell r="BV1042">
            <v>0</v>
          </cell>
          <cell r="BW1042">
            <v>100000</v>
          </cell>
        </row>
        <row r="1043">
          <cell r="C1043" t="str">
            <v>C16548</v>
          </cell>
          <cell r="D1043" t="str">
            <v>Huỳnh Ngọc Huyền Trân</v>
          </cell>
          <cell r="E1043">
            <v>45740</v>
          </cell>
          <cell r="F1043" t="str">
            <v>P2 - Semi SC</v>
          </cell>
          <cell r="G1043" t="str">
            <v>SK2</v>
          </cell>
          <cell r="H1043" t="str">
            <v>Semi Machine sub-operator</v>
          </cell>
          <cell r="I1043" t="str">
            <v/>
          </cell>
          <cell r="J1043" t="str">
            <v/>
          </cell>
          <cell r="K1043">
            <v>4694000</v>
          </cell>
          <cell r="L1043">
            <v>0</v>
          </cell>
          <cell r="M1043">
            <v>235000</v>
          </cell>
          <cell r="N1043">
            <v>0</v>
          </cell>
          <cell r="O1043">
            <v>4929000</v>
          </cell>
          <cell r="P1043">
            <v>22.6</v>
          </cell>
          <cell r="Q1043">
            <v>4284438</v>
          </cell>
          <cell r="R1043">
            <v>3</v>
          </cell>
          <cell r="S1043">
            <v>568731</v>
          </cell>
          <cell r="T1043">
            <v>0.39999999999999858</v>
          </cell>
          <cell r="U1043">
            <v>75831</v>
          </cell>
          <cell r="V1043">
            <v>189576.90265486724</v>
          </cell>
          <cell r="W1043">
            <v>0</v>
          </cell>
          <cell r="X1043">
            <v>0</v>
          </cell>
          <cell r="Y1043">
            <v>4853169</v>
          </cell>
          <cell r="Z1043">
            <v>0</v>
          </cell>
          <cell r="AA1043">
            <v>0</v>
          </cell>
          <cell r="AB1043">
            <v>200000</v>
          </cell>
          <cell r="AC1043">
            <v>0</v>
          </cell>
          <cell r="AD1043">
            <v>200000</v>
          </cell>
          <cell r="AE1043">
            <v>500000</v>
          </cell>
          <cell r="AF1043">
            <v>0</v>
          </cell>
          <cell r="AG1043">
            <v>400000</v>
          </cell>
          <cell r="AH1043">
            <v>498659</v>
          </cell>
          <cell r="AI1043">
            <v>0</v>
          </cell>
          <cell r="AJ1043">
            <v>0</v>
          </cell>
          <cell r="AK1043">
            <v>4929000</v>
          </cell>
          <cell r="AL1043">
            <v>0</v>
          </cell>
          <cell r="AM1043">
            <v>185066</v>
          </cell>
          <cell r="AN1043">
            <v>0</v>
          </cell>
          <cell r="AO1043">
            <v>0</v>
          </cell>
          <cell r="AP1043">
            <v>35545.669247787606</v>
          </cell>
          <cell r="AQ1043">
            <v>6672439.6692477874</v>
          </cell>
          <cell r="AR1043">
            <v>20</v>
          </cell>
          <cell r="AS1043">
            <v>0</v>
          </cell>
          <cell r="AT1043">
            <v>0</v>
          </cell>
          <cell r="AU1043">
            <v>0</v>
          </cell>
          <cell r="AV1043">
            <v>0</v>
          </cell>
          <cell r="AW1043">
            <v>0</v>
          </cell>
          <cell r="AX1043">
            <v>710913</v>
          </cell>
          <cell r="AY1043">
            <v>7383352.6692477874</v>
          </cell>
          <cell r="AZ1043">
            <v>0</v>
          </cell>
          <cell r="BA1043">
            <v>0</v>
          </cell>
          <cell r="BB1043">
            <v>0</v>
          </cell>
          <cell r="BC1043">
            <v>0</v>
          </cell>
          <cell r="BD1043">
            <v>0</v>
          </cell>
          <cell r="BK1043">
            <v>7383353</v>
          </cell>
          <cell r="BN1043">
            <v>0</v>
          </cell>
          <cell r="BO1043">
            <v>7446381.9258849556</v>
          </cell>
          <cell r="BP1043">
            <v>-3553618.0741150444</v>
          </cell>
          <cell r="BQ1043" t="str">
            <v>050158790790</v>
          </cell>
          <cell r="BR1043" t="str">
            <v>Active</v>
          </cell>
          <cell r="BS1043" t="str">
            <v>Female</v>
          </cell>
          <cell r="BT1043" t="str">
            <v/>
          </cell>
          <cell r="BU1043">
            <v>0</v>
          </cell>
          <cell r="BV1043">
            <v>0</v>
          </cell>
          <cell r="BW1043">
            <v>300000</v>
          </cell>
        </row>
        <row r="1044">
          <cell r="C1044" t="str">
            <v>C3349</v>
          </cell>
          <cell r="D1044" t="str">
            <v>Mai Văn Tiến</v>
          </cell>
          <cell r="E1044">
            <v>40509</v>
          </cell>
          <cell r="F1044" t="str">
            <v>P2 - Semi SC</v>
          </cell>
          <cell r="G1044" t="str">
            <v>SK2</v>
          </cell>
          <cell r="H1044" t="str">
            <v>Semi machine operator</v>
          </cell>
          <cell r="I1044" t="str">
            <v/>
          </cell>
          <cell r="J1044" t="str">
            <v/>
          </cell>
          <cell r="K1044">
            <v>5931000</v>
          </cell>
          <cell r="L1044">
            <v>900000</v>
          </cell>
          <cell r="M1044">
            <v>298000</v>
          </cell>
          <cell r="N1044">
            <v>100000</v>
          </cell>
          <cell r="O1044">
            <v>7229000</v>
          </cell>
          <cell r="P1044">
            <v>24</v>
          </cell>
          <cell r="Q1044">
            <v>6672923</v>
          </cell>
          <cell r="R1044">
            <v>2</v>
          </cell>
          <cell r="S1044">
            <v>556077</v>
          </cell>
          <cell r="T1044">
            <v>0</v>
          </cell>
          <cell r="U1044">
            <v>0</v>
          </cell>
          <cell r="V1044">
            <v>278038.45833333331</v>
          </cell>
          <cell r="W1044">
            <v>0</v>
          </cell>
          <cell r="X1044">
            <v>0</v>
          </cell>
          <cell r="Y1044">
            <v>7229000</v>
          </cell>
          <cell r="Z1044">
            <v>0</v>
          </cell>
          <cell r="AA1044">
            <v>0</v>
          </cell>
          <cell r="AB1044">
            <v>200000</v>
          </cell>
          <cell r="AC1044">
            <v>0</v>
          </cell>
          <cell r="AD1044">
            <v>200000</v>
          </cell>
          <cell r="AE1044">
            <v>500000</v>
          </cell>
          <cell r="AF1044">
            <v>0</v>
          </cell>
          <cell r="AG1044">
            <v>400000</v>
          </cell>
          <cell r="AH1044">
            <v>484022</v>
          </cell>
          <cell r="AI1044">
            <v>0</v>
          </cell>
          <cell r="AJ1044">
            <v>0</v>
          </cell>
          <cell r="AK1044">
            <v>7229000</v>
          </cell>
          <cell r="AL1044">
            <v>0</v>
          </cell>
          <cell r="AM1044">
            <v>0</v>
          </cell>
          <cell r="AN1044">
            <v>0</v>
          </cell>
          <cell r="AO1044">
            <v>0</v>
          </cell>
          <cell r="AP1044">
            <v>0</v>
          </cell>
          <cell r="AQ1044">
            <v>8813022</v>
          </cell>
          <cell r="AR1044">
            <v>24</v>
          </cell>
          <cell r="AS1044">
            <v>0</v>
          </cell>
          <cell r="AT1044">
            <v>0</v>
          </cell>
          <cell r="AU1044">
            <v>0</v>
          </cell>
          <cell r="AV1044">
            <v>0</v>
          </cell>
          <cell r="AW1044">
            <v>0</v>
          </cell>
          <cell r="AX1044">
            <v>1251173</v>
          </cell>
          <cell r="AY1044">
            <v>10064195</v>
          </cell>
          <cell r="AZ1044">
            <v>759045</v>
          </cell>
          <cell r="BA1044">
            <v>44100</v>
          </cell>
          <cell r="BB1044">
            <v>0</v>
          </cell>
          <cell r="BC1044">
            <v>0</v>
          </cell>
          <cell r="BD1044">
            <v>0</v>
          </cell>
          <cell r="BK1044">
            <v>9261050</v>
          </cell>
          <cell r="BN1044">
            <v>0</v>
          </cell>
          <cell r="BO1044">
            <v>9747137.375</v>
          </cell>
          <cell r="BP1044">
            <v>-2011907.625</v>
          </cell>
          <cell r="BQ1044" t="str">
            <v>050040874191</v>
          </cell>
          <cell r="BR1044" t="str">
            <v>Active</v>
          </cell>
          <cell r="BS1044" t="str">
            <v>Male</v>
          </cell>
          <cell r="BT1044" t="str">
            <v/>
          </cell>
          <cell r="BU1044">
            <v>0</v>
          </cell>
          <cell r="BV1044">
            <v>0</v>
          </cell>
          <cell r="BW1044">
            <v>100000</v>
          </cell>
        </row>
        <row r="1045">
          <cell r="C1045" t="str">
            <v>C6212</v>
          </cell>
          <cell r="D1045" t="str">
            <v>Nguyễn Thị Tuyết Nhung</v>
          </cell>
          <cell r="E1045">
            <v>41743</v>
          </cell>
          <cell r="F1045" t="str">
            <v>P2 - Semi SC</v>
          </cell>
          <cell r="G1045" t="str">
            <v>SK2</v>
          </cell>
          <cell r="H1045" t="str">
            <v>Semi machine operator</v>
          </cell>
          <cell r="I1045" t="str">
            <v/>
          </cell>
          <cell r="J1045" t="str">
            <v/>
          </cell>
          <cell r="K1045">
            <v>5931000</v>
          </cell>
          <cell r="L1045">
            <v>900000</v>
          </cell>
          <cell r="M1045">
            <v>298000</v>
          </cell>
          <cell r="N1045">
            <v>100000</v>
          </cell>
          <cell r="O1045">
            <v>7229000</v>
          </cell>
          <cell r="P1045">
            <v>22.8</v>
          </cell>
          <cell r="Q1045">
            <v>6339277</v>
          </cell>
          <cell r="R1045">
            <v>3</v>
          </cell>
          <cell r="S1045">
            <v>834115</v>
          </cell>
          <cell r="T1045">
            <v>0.19999999999999929</v>
          </cell>
          <cell r="U1045">
            <v>55608</v>
          </cell>
          <cell r="V1045">
            <v>278038.46491228067</v>
          </cell>
          <cell r="W1045">
            <v>0</v>
          </cell>
          <cell r="X1045">
            <v>0</v>
          </cell>
          <cell r="Y1045">
            <v>7173392</v>
          </cell>
          <cell r="Z1045">
            <v>0</v>
          </cell>
          <cell r="AA1045">
            <v>0</v>
          </cell>
          <cell r="AB1045">
            <v>200000</v>
          </cell>
          <cell r="AC1045">
            <v>0</v>
          </cell>
          <cell r="AD1045">
            <v>200000</v>
          </cell>
          <cell r="AE1045">
            <v>500000</v>
          </cell>
          <cell r="AF1045">
            <v>0</v>
          </cell>
          <cell r="AG1045">
            <v>400000</v>
          </cell>
          <cell r="AH1045">
            <v>458860</v>
          </cell>
          <cell r="AI1045">
            <v>0</v>
          </cell>
          <cell r="AJ1045">
            <v>0</v>
          </cell>
          <cell r="AK1045">
            <v>7229000</v>
          </cell>
          <cell r="AL1045">
            <v>0</v>
          </cell>
          <cell r="AM1045">
            <v>0</v>
          </cell>
          <cell r="AN1045">
            <v>0</v>
          </cell>
          <cell r="AO1045">
            <v>0</v>
          </cell>
          <cell r="AP1045">
            <v>52132.212171052626</v>
          </cell>
          <cell r="AQ1045">
            <v>8784384.2121710535</v>
          </cell>
          <cell r="AR1045">
            <v>16</v>
          </cell>
          <cell r="AS1045">
            <v>0</v>
          </cell>
          <cell r="AT1045">
            <v>0</v>
          </cell>
          <cell r="AU1045">
            <v>0</v>
          </cell>
          <cell r="AV1045">
            <v>0</v>
          </cell>
          <cell r="AW1045">
            <v>0</v>
          </cell>
          <cell r="AX1045">
            <v>834115</v>
          </cell>
          <cell r="AY1045">
            <v>9618499.2121710535</v>
          </cell>
          <cell r="AZ1045">
            <v>759045</v>
          </cell>
          <cell r="BA1045">
            <v>44100</v>
          </cell>
          <cell r="BB1045">
            <v>0</v>
          </cell>
          <cell r="BC1045">
            <v>0</v>
          </cell>
          <cell r="BD1045">
            <v>0</v>
          </cell>
          <cell r="BK1045">
            <v>8815354</v>
          </cell>
          <cell r="BN1045">
            <v>1</v>
          </cell>
          <cell r="BO1045">
            <v>9440461.1419956144</v>
          </cell>
          <cell r="BP1045">
            <v>-6718583.8580043856</v>
          </cell>
          <cell r="BQ1045" t="str">
            <v>050041743171</v>
          </cell>
          <cell r="BR1045" t="str">
            <v>Active</v>
          </cell>
          <cell r="BS1045" t="str">
            <v>Female</v>
          </cell>
          <cell r="BT1045" t="str">
            <v/>
          </cell>
          <cell r="BU1045">
            <v>0</v>
          </cell>
          <cell r="BV1045">
            <v>0</v>
          </cell>
          <cell r="BW1045">
            <v>100000</v>
          </cell>
        </row>
        <row r="1046">
          <cell r="C1046" t="str">
            <v>C7912</v>
          </cell>
          <cell r="D1046" t="str">
            <v>Bùi Quang Thiện</v>
          </cell>
          <cell r="E1046">
            <v>43515</v>
          </cell>
          <cell r="F1046" t="str">
            <v>P2 - Semi SC</v>
          </cell>
          <cell r="G1046" t="str">
            <v>SK2</v>
          </cell>
          <cell r="H1046" t="str">
            <v>Semi Machine sub-operator</v>
          </cell>
          <cell r="I1046" t="str">
            <v/>
          </cell>
          <cell r="J1046" t="str">
            <v/>
          </cell>
          <cell r="K1046">
            <v>5931000</v>
          </cell>
          <cell r="L1046">
            <v>200000</v>
          </cell>
          <cell r="M1046">
            <v>298000</v>
          </cell>
          <cell r="N1046">
            <v>0</v>
          </cell>
          <cell r="O1046">
            <v>6429000</v>
          </cell>
          <cell r="P1046">
            <v>24</v>
          </cell>
          <cell r="Q1046">
            <v>5934462</v>
          </cell>
          <cell r="R1046">
            <v>2</v>
          </cell>
          <cell r="S1046">
            <v>494538</v>
          </cell>
          <cell r="T1046">
            <v>0</v>
          </cell>
          <cell r="U1046">
            <v>0</v>
          </cell>
          <cell r="V1046">
            <v>247269.25</v>
          </cell>
          <cell r="W1046">
            <v>0</v>
          </cell>
          <cell r="X1046">
            <v>0</v>
          </cell>
          <cell r="Y1046">
            <v>6429000</v>
          </cell>
          <cell r="Z1046">
            <v>0</v>
          </cell>
          <cell r="AA1046">
            <v>0</v>
          </cell>
          <cell r="AB1046">
            <v>200000</v>
          </cell>
          <cell r="AC1046">
            <v>0</v>
          </cell>
          <cell r="AD1046">
            <v>200000</v>
          </cell>
          <cell r="AE1046">
            <v>500000</v>
          </cell>
          <cell r="AF1046">
            <v>0</v>
          </cell>
          <cell r="AG1046">
            <v>400000</v>
          </cell>
          <cell r="AH1046">
            <v>469276</v>
          </cell>
          <cell r="AI1046">
            <v>0</v>
          </cell>
          <cell r="AJ1046">
            <v>0</v>
          </cell>
          <cell r="AK1046">
            <v>6429000</v>
          </cell>
          <cell r="AL1046">
            <v>100000</v>
          </cell>
          <cell r="AM1046">
            <v>0</v>
          </cell>
          <cell r="AN1046">
            <v>0</v>
          </cell>
          <cell r="AO1046">
            <v>0</v>
          </cell>
          <cell r="AP1046">
            <v>0</v>
          </cell>
          <cell r="AQ1046">
            <v>8098276</v>
          </cell>
          <cell r="AR1046">
            <v>28</v>
          </cell>
          <cell r="AS1046">
            <v>0</v>
          </cell>
          <cell r="AT1046">
            <v>0</v>
          </cell>
          <cell r="AU1046">
            <v>0</v>
          </cell>
          <cell r="AV1046">
            <v>0</v>
          </cell>
          <cell r="AW1046">
            <v>0</v>
          </cell>
          <cell r="AX1046">
            <v>1298164</v>
          </cell>
          <cell r="AY1046">
            <v>9396440</v>
          </cell>
          <cell r="AZ1046">
            <v>675045</v>
          </cell>
          <cell r="BA1046">
            <v>44100</v>
          </cell>
          <cell r="BB1046">
            <v>0</v>
          </cell>
          <cell r="BC1046">
            <v>0</v>
          </cell>
          <cell r="BD1046">
            <v>0</v>
          </cell>
          <cell r="BK1046">
            <v>8677295</v>
          </cell>
          <cell r="BN1046">
            <v>0</v>
          </cell>
          <cell r="BO1046">
            <v>9063718.375</v>
          </cell>
          <cell r="BP1046">
            <v>-2611326.625</v>
          </cell>
          <cell r="BQ1046" t="str">
            <v>050089025394</v>
          </cell>
          <cell r="BR1046" t="str">
            <v>Active</v>
          </cell>
          <cell r="BS1046" t="str">
            <v>Male</v>
          </cell>
          <cell r="BT1046" t="str">
            <v/>
          </cell>
          <cell r="BU1046">
            <v>0</v>
          </cell>
          <cell r="BV1046">
            <v>0</v>
          </cell>
          <cell r="BW1046">
            <v>100000</v>
          </cell>
        </row>
        <row r="1047">
          <cell r="C1047" t="str">
            <v>C8061</v>
          </cell>
          <cell r="D1047" t="str">
            <v>Nguyễn Trường Chinh</v>
          </cell>
          <cell r="E1047">
            <v>43522</v>
          </cell>
          <cell r="F1047" t="str">
            <v>P2 - Semi SC</v>
          </cell>
          <cell r="G1047" t="str">
            <v>SK2</v>
          </cell>
          <cell r="H1047" t="str">
            <v>Semi machine operator</v>
          </cell>
          <cell r="I1047" t="str">
            <v/>
          </cell>
          <cell r="J1047" t="str">
            <v/>
          </cell>
          <cell r="K1047">
            <v>5931000</v>
          </cell>
          <cell r="L1047">
            <v>900000</v>
          </cell>
          <cell r="M1047">
            <v>298000</v>
          </cell>
          <cell r="N1047">
            <v>0</v>
          </cell>
          <cell r="O1047">
            <v>7129000</v>
          </cell>
          <cell r="P1047">
            <v>24</v>
          </cell>
          <cell r="Q1047">
            <v>6580615</v>
          </cell>
          <cell r="R1047">
            <v>2</v>
          </cell>
          <cell r="S1047">
            <v>548385</v>
          </cell>
          <cell r="T1047">
            <v>0</v>
          </cell>
          <cell r="U1047">
            <v>0</v>
          </cell>
          <cell r="V1047">
            <v>274192.29166666669</v>
          </cell>
          <cell r="W1047">
            <v>0</v>
          </cell>
          <cell r="X1047">
            <v>0</v>
          </cell>
          <cell r="Y1047">
            <v>7129000</v>
          </cell>
          <cell r="Z1047">
            <v>0</v>
          </cell>
          <cell r="AA1047">
            <v>0</v>
          </cell>
          <cell r="AB1047">
            <v>200000</v>
          </cell>
          <cell r="AC1047">
            <v>0</v>
          </cell>
          <cell r="AD1047">
            <v>200000</v>
          </cell>
          <cell r="AE1047">
            <v>500000</v>
          </cell>
          <cell r="AF1047">
            <v>0</v>
          </cell>
          <cell r="AG1047">
            <v>400000</v>
          </cell>
          <cell r="AH1047">
            <v>439374</v>
          </cell>
          <cell r="AI1047">
            <v>0</v>
          </cell>
          <cell r="AJ1047">
            <v>0</v>
          </cell>
          <cell r="AK1047">
            <v>7129000</v>
          </cell>
          <cell r="AL1047">
            <v>0</v>
          </cell>
          <cell r="AM1047">
            <v>0</v>
          </cell>
          <cell r="AN1047">
            <v>0</v>
          </cell>
          <cell r="AO1047">
            <v>0</v>
          </cell>
          <cell r="AP1047">
            <v>0</v>
          </cell>
          <cell r="AQ1047">
            <v>8668374</v>
          </cell>
          <cell r="AR1047">
            <v>28</v>
          </cell>
          <cell r="AS1047">
            <v>0</v>
          </cell>
          <cell r="AT1047">
            <v>0</v>
          </cell>
          <cell r="AU1047">
            <v>0</v>
          </cell>
          <cell r="AV1047">
            <v>0</v>
          </cell>
          <cell r="AW1047">
            <v>0</v>
          </cell>
          <cell r="AX1047">
            <v>1439510</v>
          </cell>
          <cell r="AY1047">
            <v>10107884</v>
          </cell>
          <cell r="AZ1047">
            <v>748545</v>
          </cell>
          <cell r="BA1047">
            <v>44100</v>
          </cell>
          <cell r="BB1047">
            <v>0</v>
          </cell>
          <cell r="BC1047">
            <v>0</v>
          </cell>
          <cell r="BD1047">
            <v>0</v>
          </cell>
          <cell r="BK1047">
            <v>9315239</v>
          </cell>
          <cell r="BN1047">
            <v>0</v>
          </cell>
          <cell r="BO1047">
            <v>9728047.020833334</v>
          </cell>
          <cell r="BP1047">
            <v>-2020497.979166666</v>
          </cell>
          <cell r="BQ1047" t="str">
            <v>050103659751</v>
          </cell>
          <cell r="BR1047" t="str">
            <v>Active</v>
          </cell>
          <cell r="BS1047" t="str">
            <v>Male</v>
          </cell>
          <cell r="BT1047" t="str">
            <v/>
          </cell>
          <cell r="BU1047">
            <v>0</v>
          </cell>
          <cell r="BV1047">
            <v>0</v>
          </cell>
          <cell r="BW1047">
            <v>100000</v>
          </cell>
        </row>
        <row r="1048">
          <cell r="C1048" t="str">
            <v>C12410</v>
          </cell>
          <cell r="D1048" t="str">
            <v>Điểu Tặng</v>
          </cell>
          <cell r="E1048">
            <v>43991</v>
          </cell>
          <cell r="F1048" t="str">
            <v>P2 - TL - SC, HS</v>
          </cell>
          <cell r="G1048" t="str">
            <v>SK2</v>
          </cell>
          <cell r="H1048" t="str">
            <v>Auto machine operator-C</v>
          </cell>
          <cell r="I1048" t="str">
            <v/>
          </cell>
          <cell r="J1048" t="str">
            <v/>
          </cell>
          <cell r="K1048">
            <v>5931000</v>
          </cell>
          <cell r="L1048">
            <v>2100000</v>
          </cell>
          <cell r="M1048">
            <v>0</v>
          </cell>
          <cell r="N1048">
            <v>0</v>
          </cell>
          <cell r="O1048">
            <v>8031000</v>
          </cell>
          <cell r="P1048">
            <v>20.3</v>
          </cell>
          <cell r="Q1048">
            <v>6270358</v>
          </cell>
          <cell r="R1048">
            <v>2</v>
          </cell>
          <cell r="S1048">
            <v>617769</v>
          </cell>
          <cell r="T1048">
            <v>3.6999999999999993</v>
          </cell>
          <cell r="U1048">
            <v>1142873</v>
          </cell>
          <cell r="V1048">
            <v>308884.63054187188</v>
          </cell>
          <cell r="W1048">
            <v>0</v>
          </cell>
          <cell r="X1048">
            <v>0</v>
          </cell>
          <cell r="Y1048">
            <v>6888127</v>
          </cell>
          <cell r="Z1048">
            <v>0</v>
          </cell>
          <cell r="AA1048">
            <v>0</v>
          </cell>
          <cell r="AB1048">
            <v>200000</v>
          </cell>
          <cell r="AC1048">
            <v>0</v>
          </cell>
          <cell r="AD1048">
            <v>200000</v>
          </cell>
          <cell r="AE1048">
            <v>0</v>
          </cell>
          <cell r="AF1048">
            <v>0</v>
          </cell>
          <cell r="AG1048">
            <v>0</v>
          </cell>
          <cell r="AH1048">
            <v>813620</v>
          </cell>
          <cell r="AI1048">
            <v>0</v>
          </cell>
          <cell r="AJ1048">
            <v>0</v>
          </cell>
          <cell r="AK1048">
            <v>7931000</v>
          </cell>
          <cell r="AL1048">
            <v>100000</v>
          </cell>
          <cell r="AM1048">
            <v>0</v>
          </cell>
          <cell r="AN1048">
            <v>0</v>
          </cell>
          <cell r="AO1048">
            <v>0</v>
          </cell>
          <cell r="AP1048">
            <v>0</v>
          </cell>
          <cell r="AQ1048">
            <v>8001747</v>
          </cell>
          <cell r="AR1048">
            <v>12</v>
          </cell>
          <cell r="AS1048">
            <v>0</v>
          </cell>
          <cell r="AT1048">
            <v>0</v>
          </cell>
          <cell r="AU1048">
            <v>0</v>
          </cell>
          <cell r="AV1048">
            <v>0</v>
          </cell>
          <cell r="AW1048">
            <v>0</v>
          </cell>
          <cell r="AX1048">
            <v>694990</v>
          </cell>
          <cell r="AY1048">
            <v>8696737</v>
          </cell>
          <cell r="AZ1048">
            <v>843255</v>
          </cell>
          <cell r="BA1048">
            <v>44100</v>
          </cell>
          <cell r="BB1048">
            <v>0</v>
          </cell>
          <cell r="BC1048">
            <v>0</v>
          </cell>
          <cell r="BD1048">
            <v>0</v>
          </cell>
          <cell r="BK1048">
            <v>7809382</v>
          </cell>
          <cell r="BN1048">
            <v>0</v>
          </cell>
          <cell r="BO1048">
            <v>8565073.9458128083</v>
          </cell>
          <cell r="BP1048">
            <v>-3278181.0541871917</v>
          </cell>
          <cell r="BQ1048" t="str">
            <v>050120836088</v>
          </cell>
          <cell r="BR1048" t="str">
            <v>Active</v>
          </cell>
          <cell r="BS1048" t="str">
            <v>Male</v>
          </cell>
          <cell r="BT1048" t="str">
            <v/>
          </cell>
          <cell r="BU1048">
            <v>0</v>
          </cell>
          <cell r="BV1048">
            <v>0</v>
          </cell>
          <cell r="BW1048">
            <v>100000</v>
          </cell>
        </row>
        <row r="1049">
          <cell r="C1049" t="str">
            <v>C12427</v>
          </cell>
          <cell r="D1049" t="str">
            <v>Mai Văn Hoàng</v>
          </cell>
          <cell r="E1049">
            <v>43999</v>
          </cell>
          <cell r="F1049" t="str">
            <v>P2 - TL - SC, HS</v>
          </cell>
          <cell r="G1049" t="str">
            <v>SK2</v>
          </cell>
          <cell r="H1049" t="str">
            <v>Auto machine operator-C</v>
          </cell>
          <cell r="I1049" t="str">
            <v/>
          </cell>
          <cell r="J1049" t="str">
            <v/>
          </cell>
          <cell r="K1049">
            <v>5931000</v>
          </cell>
          <cell r="L1049">
            <v>2100000</v>
          </cell>
          <cell r="M1049">
            <v>0</v>
          </cell>
          <cell r="N1049">
            <v>0</v>
          </cell>
          <cell r="O1049">
            <v>8031000</v>
          </cell>
          <cell r="P1049">
            <v>23.9</v>
          </cell>
          <cell r="Q1049">
            <v>7382342</v>
          </cell>
          <cell r="R1049">
            <v>2</v>
          </cell>
          <cell r="S1049">
            <v>617769</v>
          </cell>
          <cell r="T1049">
            <v>0.10000000000000142</v>
          </cell>
          <cell r="U1049">
            <v>30888</v>
          </cell>
          <cell r="V1049">
            <v>308884.60251046024</v>
          </cell>
          <cell r="W1049">
            <v>52</v>
          </cell>
          <cell r="X1049">
            <v>602325</v>
          </cell>
          <cell r="Y1049">
            <v>8602436</v>
          </cell>
          <cell r="Z1049">
            <v>0</v>
          </cell>
          <cell r="AA1049">
            <v>240000</v>
          </cell>
          <cell r="AB1049">
            <v>200000</v>
          </cell>
          <cell r="AC1049">
            <v>0</v>
          </cell>
          <cell r="AD1049">
            <v>440000</v>
          </cell>
          <cell r="AE1049">
            <v>500000</v>
          </cell>
          <cell r="AF1049">
            <v>0</v>
          </cell>
          <cell r="AG1049">
            <v>400000</v>
          </cell>
          <cell r="AH1049">
            <v>902088</v>
          </cell>
          <cell r="AI1049">
            <v>0</v>
          </cell>
          <cell r="AJ1049">
            <v>0</v>
          </cell>
          <cell r="AK1049">
            <v>7931000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10844524</v>
          </cell>
          <cell r="AR1049">
            <v>16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926654</v>
          </cell>
          <cell r="AY1049">
            <v>11771178</v>
          </cell>
          <cell r="AZ1049">
            <v>843255</v>
          </cell>
          <cell r="BA1049">
            <v>44100</v>
          </cell>
          <cell r="BB1049">
            <v>0</v>
          </cell>
          <cell r="BC1049">
            <v>0</v>
          </cell>
          <cell r="BD1049">
            <v>0</v>
          </cell>
          <cell r="BK1049">
            <v>10883823</v>
          </cell>
          <cell r="BN1049">
            <v>0</v>
          </cell>
          <cell r="BO1049">
            <v>10959968.205020921</v>
          </cell>
          <cell r="BP1049">
            <v>-883286.7949790787</v>
          </cell>
          <cell r="BQ1049" t="str">
            <v>050071912067</v>
          </cell>
          <cell r="BR1049" t="str">
            <v>Active</v>
          </cell>
          <cell r="BS1049" t="str">
            <v>Male</v>
          </cell>
          <cell r="BT1049" t="str">
            <v/>
          </cell>
          <cell r="BU1049">
            <v>0</v>
          </cell>
          <cell r="BV1049">
            <v>0</v>
          </cell>
          <cell r="BW1049">
            <v>100000</v>
          </cell>
        </row>
        <row r="1050">
          <cell r="C1050" t="str">
            <v>C13230</v>
          </cell>
          <cell r="D1050" t="str">
            <v>Bùi Văn Tân</v>
          </cell>
          <cell r="E1050">
            <v>44251</v>
          </cell>
          <cell r="F1050" t="str">
            <v>P2 - TL - SC, HS</v>
          </cell>
          <cell r="G1050" t="str">
            <v>SK2</v>
          </cell>
          <cell r="H1050" t="str">
            <v>Auto Machine operator-C</v>
          </cell>
          <cell r="I1050" t="str">
            <v/>
          </cell>
          <cell r="J1050" t="str">
            <v/>
          </cell>
          <cell r="K1050">
            <v>5931000</v>
          </cell>
          <cell r="L1050">
            <v>1800000</v>
          </cell>
          <cell r="M1050">
            <v>0</v>
          </cell>
          <cell r="N1050">
            <v>0</v>
          </cell>
          <cell r="O1050">
            <v>7731000</v>
          </cell>
          <cell r="P1050">
            <v>23.6</v>
          </cell>
          <cell r="Q1050">
            <v>7017369</v>
          </cell>
          <cell r="R1050">
            <v>2</v>
          </cell>
          <cell r="S1050">
            <v>594692</v>
          </cell>
          <cell r="T1050">
            <v>0.39999999999999858</v>
          </cell>
          <cell r="U1050">
            <v>118938</v>
          </cell>
          <cell r="V1050">
            <v>297346.14406779659</v>
          </cell>
          <cell r="W1050">
            <v>58.5</v>
          </cell>
          <cell r="X1050">
            <v>652303</v>
          </cell>
          <cell r="Y1050">
            <v>8264364</v>
          </cell>
          <cell r="Z1050">
            <v>0</v>
          </cell>
          <cell r="AA1050">
            <v>270000</v>
          </cell>
          <cell r="AB1050">
            <v>200000</v>
          </cell>
          <cell r="AC1050">
            <v>0</v>
          </cell>
          <cell r="AD1050">
            <v>470000</v>
          </cell>
          <cell r="AE1050">
            <v>500000</v>
          </cell>
          <cell r="AF1050">
            <v>0</v>
          </cell>
          <cell r="AG1050">
            <v>400000</v>
          </cell>
          <cell r="AH1050">
            <v>896394</v>
          </cell>
          <cell r="AI1050">
            <v>0</v>
          </cell>
          <cell r="AJ1050">
            <v>0</v>
          </cell>
          <cell r="AK1050">
            <v>7581000</v>
          </cell>
          <cell r="AL1050">
            <v>0</v>
          </cell>
          <cell r="AM1050">
            <v>0</v>
          </cell>
          <cell r="AN1050">
            <v>0</v>
          </cell>
          <cell r="AO1050">
            <v>0</v>
          </cell>
          <cell r="AP1050">
            <v>0</v>
          </cell>
          <cell r="AQ1050">
            <v>10530758</v>
          </cell>
          <cell r="AR1050">
            <v>16</v>
          </cell>
          <cell r="AS1050">
            <v>0</v>
          </cell>
          <cell r="AT1050">
            <v>0</v>
          </cell>
          <cell r="AU1050">
            <v>0</v>
          </cell>
          <cell r="AV1050">
            <v>0</v>
          </cell>
          <cell r="AW1050">
            <v>0</v>
          </cell>
          <cell r="AX1050">
            <v>892038</v>
          </cell>
          <cell r="AY1050">
            <v>11422796</v>
          </cell>
          <cell r="AZ1050">
            <v>811755</v>
          </cell>
          <cell r="BA1050">
            <v>44100</v>
          </cell>
          <cell r="BB1050">
            <v>0</v>
          </cell>
          <cell r="BC1050">
            <v>0</v>
          </cell>
          <cell r="BD1050">
            <v>0</v>
          </cell>
          <cell r="BK1050">
            <v>10566941</v>
          </cell>
          <cell r="BN1050">
            <v>0</v>
          </cell>
          <cell r="BO1050">
            <v>10573147.288135594</v>
          </cell>
          <cell r="BP1050">
            <v>-1238607.7118644062</v>
          </cell>
          <cell r="BQ1050" t="str">
            <v>050086670205</v>
          </cell>
          <cell r="BR1050" t="str">
            <v>Active</v>
          </cell>
          <cell r="BS1050" t="str">
            <v>Male</v>
          </cell>
          <cell r="BT1050" t="str">
            <v/>
          </cell>
          <cell r="BU1050">
            <v>0</v>
          </cell>
          <cell r="BV1050">
            <v>0</v>
          </cell>
          <cell r="BW1050">
            <v>100000</v>
          </cell>
        </row>
        <row r="1051">
          <cell r="C1051" t="str">
            <v>C13747</v>
          </cell>
          <cell r="D1051" t="str">
            <v>Lê Đức Trọng</v>
          </cell>
          <cell r="E1051">
            <v>44287</v>
          </cell>
          <cell r="F1051" t="str">
            <v>P2 - TL - SC, HS</v>
          </cell>
          <cell r="G1051" t="str">
            <v>SK2</v>
          </cell>
          <cell r="H1051" t="str">
            <v>Auto Machine operator-C</v>
          </cell>
          <cell r="I1051" t="str">
            <v/>
          </cell>
          <cell r="J1051" t="str">
            <v/>
          </cell>
          <cell r="K1051">
            <v>5931000</v>
          </cell>
          <cell r="L1051">
            <v>1800000</v>
          </cell>
          <cell r="M1051">
            <v>0</v>
          </cell>
          <cell r="N1051">
            <v>0</v>
          </cell>
          <cell r="O1051">
            <v>7731000</v>
          </cell>
          <cell r="P1051">
            <v>23.9</v>
          </cell>
          <cell r="Q1051">
            <v>7106573</v>
          </cell>
          <cell r="R1051">
            <v>2</v>
          </cell>
          <cell r="S1051">
            <v>594692</v>
          </cell>
          <cell r="T1051">
            <v>0.10000000000000142</v>
          </cell>
          <cell r="U1051">
            <v>29735</v>
          </cell>
          <cell r="V1051">
            <v>297346.1506276151</v>
          </cell>
          <cell r="W1051">
            <v>32.5</v>
          </cell>
          <cell r="X1051">
            <v>362391</v>
          </cell>
          <cell r="Y1051">
            <v>8063656</v>
          </cell>
          <cell r="Z1051">
            <v>0</v>
          </cell>
          <cell r="AA1051">
            <v>150000</v>
          </cell>
          <cell r="AB1051">
            <v>200000</v>
          </cell>
          <cell r="AC1051">
            <v>0</v>
          </cell>
          <cell r="AD1051">
            <v>350000</v>
          </cell>
          <cell r="AE1051">
            <v>500000</v>
          </cell>
          <cell r="AF1051">
            <v>0</v>
          </cell>
          <cell r="AG1051">
            <v>400000</v>
          </cell>
          <cell r="AH1051">
            <v>1037061</v>
          </cell>
          <cell r="AI1051">
            <v>0</v>
          </cell>
          <cell r="AJ1051">
            <v>0</v>
          </cell>
          <cell r="AK1051">
            <v>7581000</v>
          </cell>
          <cell r="AL1051">
            <v>0</v>
          </cell>
          <cell r="AM1051">
            <v>0</v>
          </cell>
          <cell r="AN1051">
            <v>0</v>
          </cell>
          <cell r="AO1051">
            <v>0</v>
          </cell>
          <cell r="AP1051">
            <v>0</v>
          </cell>
          <cell r="AQ1051">
            <v>10350717</v>
          </cell>
          <cell r="AR1051">
            <v>16</v>
          </cell>
          <cell r="AS1051">
            <v>0</v>
          </cell>
          <cell r="AT1051">
            <v>0</v>
          </cell>
          <cell r="AU1051">
            <v>0</v>
          </cell>
          <cell r="AV1051">
            <v>0</v>
          </cell>
          <cell r="AW1051">
            <v>0</v>
          </cell>
          <cell r="AX1051">
            <v>892038</v>
          </cell>
          <cell r="AY1051">
            <v>11242755</v>
          </cell>
          <cell r="AZ1051">
            <v>811755</v>
          </cell>
          <cell r="BA1051">
            <v>44100</v>
          </cell>
          <cell r="BB1051">
            <v>0</v>
          </cell>
          <cell r="BC1051">
            <v>0</v>
          </cell>
          <cell r="BD1051">
            <v>0</v>
          </cell>
          <cell r="BK1051">
            <v>10386900</v>
          </cell>
          <cell r="BN1051">
            <v>0</v>
          </cell>
          <cell r="BO1051">
            <v>10683018.30125523</v>
          </cell>
          <cell r="BP1051">
            <v>-1128736.6987447701</v>
          </cell>
          <cell r="BQ1051" t="str">
            <v>050127546972</v>
          </cell>
          <cell r="BR1051" t="str">
            <v>Active</v>
          </cell>
          <cell r="BS1051" t="str">
            <v>Male</v>
          </cell>
          <cell r="BT1051" t="str">
            <v/>
          </cell>
          <cell r="BU1051">
            <v>0</v>
          </cell>
          <cell r="BV1051">
            <v>0</v>
          </cell>
          <cell r="BW1051">
            <v>100000</v>
          </cell>
        </row>
        <row r="1052">
          <cell r="C1052" t="str">
            <v>C14536</v>
          </cell>
          <cell r="D1052" t="str">
            <v>Nguyễn Hồng Phúc</v>
          </cell>
          <cell r="E1052">
            <v>44611</v>
          </cell>
          <cell r="F1052" t="str">
            <v>P2 - TL - SC, HS</v>
          </cell>
          <cell r="G1052" t="str">
            <v>SK2</v>
          </cell>
          <cell r="H1052" t="str">
            <v>Auto Machine operator-C</v>
          </cell>
          <cell r="I1052" t="str">
            <v/>
          </cell>
          <cell r="J1052" t="str">
            <v/>
          </cell>
          <cell r="K1052">
            <v>5931000</v>
          </cell>
          <cell r="L1052">
            <v>1500000</v>
          </cell>
          <cell r="M1052">
            <v>0</v>
          </cell>
          <cell r="N1052">
            <v>0</v>
          </cell>
          <cell r="O1052">
            <v>7431000</v>
          </cell>
          <cell r="P1052">
            <v>23</v>
          </cell>
          <cell r="Q1052">
            <v>6573577</v>
          </cell>
          <cell r="R1052">
            <v>3</v>
          </cell>
          <cell r="S1052">
            <v>857423</v>
          </cell>
          <cell r="T1052">
            <v>0</v>
          </cell>
          <cell r="U1052">
            <v>0</v>
          </cell>
          <cell r="V1052">
            <v>285807.69565217389</v>
          </cell>
          <cell r="W1052">
            <v>58.5</v>
          </cell>
          <cell r="X1052">
            <v>626991</v>
          </cell>
          <cell r="Y1052">
            <v>8057991</v>
          </cell>
          <cell r="Z1052">
            <v>0</v>
          </cell>
          <cell r="AA1052">
            <v>270000</v>
          </cell>
          <cell r="AB1052">
            <v>200000</v>
          </cell>
          <cell r="AC1052">
            <v>0</v>
          </cell>
          <cell r="AD1052">
            <v>470000</v>
          </cell>
          <cell r="AE1052">
            <v>500000</v>
          </cell>
          <cell r="AF1052">
            <v>0</v>
          </cell>
          <cell r="AG1052">
            <v>400000</v>
          </cell>
          <cell r="AH1052">
            <v>828498</v>
          </cell>
          <cell r="AI1052">
            <v>0</v>
          </cell>
          <cell r="AJ1052">
            <v>0</v>
          </cell>
          <cell r="AK1052">
            <v>7103667</v>
          </cell>
          <cell r="AL1052">
            <v>0</v>
          </cell>
          <cell r="AM1052">
            <v>0</v>
          </cell>
          <cell r="AN1052">
            <v>0</v>
          </cell>
          <cell r="AO1052">
            <v>0</v>
          </cell>
          <cell r="AP1052">
            <v>0</v>
          </cell>
          <cell r="AQ1052">
            <v>10256489</v>
          </cell>
          <cell r="AR1052">
            <v>16</v>
          </cell>
          <cell r="AS1052">
            <v>0</v>
          </cell>
          <cell r="AT1052">
            <v>0</v>
          </cell>
          <cell r="AU1052">
            <v>0</v>
          </cell>
          <cell r="AV1052">
            <v>0</v>
          </cell>
          <cell r="AW1052">
            <v>0</v>
          </cell>
          <cell r="AX1052">
            <v>857423</v>
          </cell>
          <cell r="AY1052">
            <v>11113912</v>
          </cell>
          <cell r="AZ1052">
            <v>780255</v>
          </cell>
          <cell r="BA1052">
            <v>44100</v>
          </cell>
          <cell r="BB1052">
            <v>0</v>
          </cell>
          <cell r="BC1052">
            <v>0</v>
          </cell>
          <cell r="BD1052">
            <v>0</v>
          </cell>
          <cell r="BK1052">
            <v>10289557</v>
          </cell>
          <cell r="BN1052">
            <v>0</v>
          </cell>
          <cell r="BO1052">
            <v>10301113.391304348</v>
          </cell>
          <cell r="BP1052">
            <v>-1479141.6086956523</v>
          </cell>
          <cell r="BQ1052" t="str">
            <v>050134580167</v>
          </cell>
          <cell r="BR1052" t="str">
            <v>Active</v>
          </cell>
          <cell r="BS1052" t="str">
            <v>Male</v>
          </cell>
          <cell r="BT1052" t="str">
            <v/>
          </cell>
          <cell r="BU1052">
            <v>0</v>
          </cell>
          <cell r="BV1052">
            <v>0</v>
          </cell>
          <cell r="BW1052">
            <v>100000</v>
          </cell>
        </row>
        <row r="1053">
          <cell r="C1053" t="str">
            <v>C14725</v>
          </cell>
          <cell r="D1053" t="str">
            <v>Nguyễn Hoàng Quân</v>
          </cell>
          <cell r="E1053">
            <v>44637</v>
          </cell>
          <cell r="F1053" t="str">
            <v>P2 - TL - SC, HS</v>
          </cell>
          <cell r="G1053" t="str">
            <v>SK2</v>
          </cell>
          <cell r="H1053" t="str">
            <v>Auto Machine operator-C</v>
          </cell>
          <cell r="I1053" t="str">
            <v/>
          </cell>
          <cell r="J1053" t="str">
            <v/>
          </cell>
          <cell r="K1053">
            <v>5931000</v>
          </cell>
          <cell r="L1053">
            <v>1500000</v>
          </cell>
          <cell r="M1053">
            <v>0</v>
          </cell>
          <cell r="N1053">
            <v>0</v>
          </cell>
          <cell r="O1053">
            <v>7431000</v>
          </cell>
          <cell r="P1053">
            <v>22.5</v>
          </cell>
          <cell r="Q1053">
            <v>6430673</v>
          </cell>
          <cell r="R1053">
            <v>3</v>
          </cell>
          <cell r="S1053">
            <v>857423</v>
          </cell>
          <cell r="T1053">
            <v>0.5</v>
          </cell>
          <cell r="U1053">
            <v>142904</v>
          </cell>
          <cell r="V1053">
            <v>285807.68888888886</v>
          </cell>
          <cell r="W1053">
            <v>32.5</v>
          </cell>
          <cell r="X1053">
            <v>348328</v>
          </cell>
          <cell r="Y1053">
            <v>7636424</v>
          </cell>
          <cell r="Z1053">
            <v>0</v>
          </cell>
          <cell r="AA1053">
            <v>150000</v>
          </cell>
          <cell r="AB1053">
            <v>200000</v>
          </cell>
          <cell r="AC1053">
            <v>0</v>
          </cell>
          <cell r="AD1053">
            <v>350000</v>
          </cell>
          <cell r="AE1053">
            <v>500000</v>
          </cell>
          <cell r="AF1053">
            <v>0</v>
          </cell>
          <cell r="AG1053">
            <v>400000</v>
          </cell>
          <cell r="AH1053">
            <v>849546</v>
          </cell>
          <cell r="AI1053">
            <v>0</v>
          </cell>
          <cell r="AJ1053">
            <v>0</v>
          </cell>
          <cell r="AK1053">
            <v>7084333</v>
          </cell>
          <cell r="AL1053">
            <v>0</v>
          </cell>
          <cell r="AM1053">
            <v>0</v>
          </cell>
          <cell r="AN1053">
            <v>0</v>
          </cell>
          <cell r="AO1053">
            <v>0</v>
          </cell>
          <cell r="AP1053">
            <v>0</v>
          </cell>
          <cell r="AQ1053">
            <v>9735970</v>
          </cell>
          <cell r="AR1053">
            <v>12</v>
          </cell>
          <cell r="AS1053">
            <v>0</v>
          </cell>
          <cell r="AT1053">
            <v>0</v>
          </cell>
          <cell r="AU1053">
            <v>0</v>
          </cell>
          <cell r="AV1053">
            <v>0</v>
          </cell>
          <cell r="AW1053">
            <v>0</v>
          </cell>
          <cell r="AX1053">
            <v>643067</v>
          </cell>
          <cell r="AY1053">
            <v>10379037</v>
          </cell>
          <cell r="AZ1053">
            <v>780255</v>
          </cell>
          <cell r="BA1053">
            <v>44100</v>
          </cell>
          <cell r="BB1053">
            <v>0</v>
          </cell>
          <cell r="BC1053">
            <v>0</v>
          </cell>
          <cell r="BD1053">
            <v>0</v>
          </cell>
          <cell r="BK1053">
            <v>9554682</v>
          </cell>
          <cell r="BN1053">
            <v>0</v>
          </cell>
          <cell r="BO1053">
            <v>9916353.5333333332</v>
          </cell>
          <cell r="BP1053">
            <v>-1863901.4666666668</v>
          </cell>
          <cell r="BQ1053" t="str">
            <v>050135319977</v>
          </cell>
          <cell r="BR1053" t="str">
            <v>Active</v>
          </cell>
          <cell r="BS1053" t="str">
            <v>Male</v>
          </cell>
          <cell r="BT1053" t="str">
            <v/>
          </cell>
          <cell r="BU1053">
            <v>0</v>
          </cell>
          <cell r="BV1053">
            <v>0</v>
          </cell>
          <cell r="BW1053">
            <v>100000</v>
          </cell>
        </row>
        <row r="1054">
          <cell r="C1054" t="str">
            <v>C14770</v>
          </cell>
          <cell r="D1054" t="str">
            <v>Lê Đức Sỹ</v>
          </cell>
          <cell r="E1054">
            <v>44652</v>
          </cell>
          <cell r="F1054" t="str">
            <v>P2 - TL - SC, HS</v>
          </cell>
          <cell r="G1054" t="str">
            <v>SK2</v>
          </cell>
          <cell r="H1054" t="str">
            <v>Auto Machine operator-C</v>
          </cell>
          <cell r="I1054" t="str">
            <v/>
          </cell>
          <cell r="J1054" t="str">
            <v/>
          </cell>
          <cell r="K1054">
            <v>5931000</v>
          </cell>
          <cell r="L1054">
            <v>1500000</v>
          </cell>
          <cell r="M1054">
            <v>0</v>
          </cell>
          <cell r="N1054">
            <v>0</v>
          </cell>
          <cell r="O1054">
            <v>7431000</v>
          </cell>
          <cell r="P1054">
            <v>24</v>
          </cell>
          <cell r="Q1054">
            <v>6859385</v>
          </cell>
          <cell r="R1054">
            <v>2</v>
          </cell>
          <cell r="S1054">
            <v>571615</v>
          </cell>
          <cell r="T1054">
            <v>0</v>
          </cell>
          <cell r="U1054">
            <v>0</v>
          </cell>
          <cell r="V1054">
            <v>285807.70833333331</v>
          </cell>
          <cell r="W1054">
            <v>0</v>
          </cell>
          <cell r="X1054">
            <v>0</v>
          </cell>
          <cell r="Y1054">
            <v>7431000</v>
          </cell>
          <cell r="Z1054">
            <v>0</v>
          </cell>
          <cell r="AA1054">
            <v>0</v>
          </cell>
          <cell r="AB1054">
            <v>200000</v>
          </cell>
          <cell r="AC1054">
            <v>0</v>
          </cell>
          <cell r="AD1054">
            <v>200000</v>
          </cell>
          <cell r="AE1054">
            <v>500000</v>
          </cell>
          <cell r="AF1054">
            <v>0</v>
          </cell>
          <cell r="AG1054">
            <v>400000</v>
          </cell>
          <cell r="AH1054">
            <v>1324077</v>
          </cell>
          <cell r="AI1054">
            <v>0</v>
          </cell>
          <cell r="AJ1054">
            <v>0</v>
          </cell>
          <cell r="AK1054">
            <v>7084333</v>
          </cell>
          <cell r="AL1054">
            <v>0</v>
          </cell>
          <cell r="AM1054">
            <v>0</v>
          </cell>
          <cell r="AN1054">
            <v>0</v>
          </cell>
          <cell r="AO1054">
            <v>0</v>
          </cell>
          <cell r="AP1054">
            <v>0</v>
          </cell>
          <cell r="AQ1054">
            <v>9855077</v>
          </cell>
          <cell r="AR1054">
            <v>20</v>
          </cell>
          <cell r="AS1054">
            <v>0</v>
          </cell>
          <cell r="AT1054">
            <v>0</v>
          </cell>
          <cell r="AU1054">
            <v>0</v>
          </cell>
          <cell r="AV1054">
            <v>0</v>
          </cell>
          <cell r="AW1054">
            <v>0</v>
          </cell>
          <cell r="AX1054">
            <v>1071779</v>
          </cell>
          <cell r="AY1054">
            <v>10926856</v>
          </cell>
          <cell r="AZ1054">
            <v>780255</v>
          </cell>
          <cell r="BA1054">
            <v>44100</v>
          </cell>
          <cell r="BB1054">
            <v>0</v>
          </cell>
          <cell r="BC1054">
            <v>0</v>
          </cell>
          <cell r="BD1054">
            <v>0</v>
          </cell>
          <cell r="BK1054">
            <v>10102501</v>
          </cell>
          <cell r="BN1054">
            <v>0</v>
          </cell>
          <cell r="BO1054">
            <v>10669596.270833334</v>
          </cell>
          <cell r="BP1054">
            <v>-1110658.729166666</v>
          </cell>
          <cell r="BQ1054" t="str">
            <v>050072092942</v>
          </cell>
          <cell r="BR1054" t="str">
            <v>Active</v>
          </cell>
          <cell r="BS1054" t="str">
            <v>Male</v>
          </cell>
          <cell r="BT1054" t="str">
            <v/>
          </cell>
          <cell r="BU1054">
            <v>0</v>
          </cell>
          <cell r="BV1054">
            <v>0</v>
          </cell>
          <cell r="BW1054">
            <v>100000</v>
          </cell>
        </row>
        <row r="1055">
          <cell r="C1055" t="str">
            <v>C16530</v>
          </cell>
          <cell r="D1055" t="str">
            <v>Trần Minh Hiếu</v>
          </cell>
          <cell r="E1055">
            <v>45736</v>
          </cell>
          <cell r="F1055" t="str">
            <v>P2 - TL - SC, HS</v>
          </cell>
          <cell r="G1055" t="str">
            <v>SK2</v>
          </cell>
          <cell r="H1055" t="str">
            <v>Auto Machine sub-operator-C</v>
          </cell>
          <cell r="I1055" t="str">
            <v/>
          </cell>
          <cell r="J1055" t="str">
            <v/>
          </cell>
          <cell r="K1055">
            <v>4694000</v>
          </cell>
          <cell r="L1055">
            <v>0</v>
          </cell>
          <cell r="M1055">
            <v>0</v>
          </cell>
          <cell r="N1055">
            <v>0</v>
          </cell>
          <cell r="O1055">
            <v>4694000</v>
          </cell>
          <cell r="P1055">
            <v>23</v>
          </cell>
          <cell r="Q1055">
            <v>4152385</v>
          </cell>
          <cell r="R1055">
            <v>3</v>
          </cell>
          <cell r="S1055">
            <v>541615</v>
          </cell>
          <cell r="T1055">
            <v>0</v>
          </cell>
          <cell r="U1055">
            <v>0</v>
          </cell>
          <cell r="V1055">
            <v>180538.47826086957</v>
          </cell>
          <cell r="W1055">
            <v>0</v>
          </cell>
          <cell r="X1055">
            <v>0</v>
          </cell>
          <cell r="Y1055">
            <v>4694000</v>
          </cell>
          <cell r="Z1055">
            <v>0</v>
          </cell>
          <cell r="AA1055">
            <v>0</v>
          </cell>
          <cell r="AB1055">
            <v>200000</v>
          </cell>
          <cell r="AC1055">
            <v>0</v>
          </cell>
          <cell r="AD1055">
            <v>200000</v>
          </cell>
          <cell r="AE1055">
            <v>500000</v>
          </cell>
          <cell r="AF1055">
            <v>0</v>
          </cell>
          <cell r="AG1055">
            <v>400000</v>
          </cell>
          <cell r="AH1055">
            <v>677000</v>
          </cell>
          <cell r="AI1055">
            <v>0</v>
          </cell>
          <cell r="AJ1055">
            <v>0</v>
          </cell>
          <cell r="AK1055">
            <v>4694000</v>
          </cell>
          <cell r="AL1055">
            <v>0</v>
          </cell>
          <cell r="AM1055">
            <v>213636</v>
          </cell>
          <cell r="AN1055">
            <v>0</v>
          </cell>
          <cell r="AO1055">
            <v>0</v>
          </cell>
          <cell r="AP1055">
            <v>0</v>
          </cell>
          <cell r="AQ1055">
            <v>6684636</v>
          </cell>
          <cell r="AR1055">
            <v>20</v>
          </cell>
          <cell r="AS1055">
            <v>0</v>
          </cell>
          <cell r="AT1055">
            <v>0</v>
          </cell>
          <cell r="AU1055">
            <v>0</v>
          </cell>
          <cell r="AV1055">
            <v>0</v>
          </cell>
          <cell r="AW1055">
            <v>0</v>
          </cell>
          <cell r="AX1055">
            <v>677019</v>
          </cell>
          <cell r="AY1055">
            <v>7361655</v>
          </cell>
          <cell r="AZ1055">
            <v>0</v>
          </cell>
          <cell r="BA1055">
            <v>0</v>
          </cell>
          <cell r="BB1055">
            <v>0</v>
          </cell>
          <cell r="BC1055">
            <v>0</v>
          </cell>
          <cell r="BD1055">
            <v>0</v>
          </cell>
          <cell r="BK1055">
            <v>7361655</v>
          </cell>
          <cell r="BN1055">
            <v>0</v>
          </cell>
          <cell r="BO1055">
            <v>7435982.1956521738</v>
          </cell>
          <cell r="BP1055">
            <v>-3564017.8043478262</v>
          </cell>
          <cell r="BQ1055" t="str">
            <v>050089024622</v>
          </cell>
          <cell r="BR1055" t="str">
            <v>Active</v>
          </cell>
          <cell r="BS1055" t="str">
            <v>Male</v>
          </cell>
          <cell r="BT1055" t="str">
            <v/>
          </cell>
          <cell r="BU1055">
            <v>0</v>
          </cell>
          <cell r="BV1055">
            <v>0</v>
          </cell>
          <cell r="BW1055">
            <v>300000</v>
          </cell>
        </row>
        <row r="1056">
          <cell r="C1056" t="str">
            <v>C5424</v>
          </cell>
          <cell r="D1056" t="str">
            <v>Huỳnh Văn Tính</v>
          </cell>
          <cell r="E1056">
            <v>41327</v>
          </cell>
          <cell r="F1056" t="str">
            <v>P2 - TL - SC, HS</v>
          </cell>
          <cell r="G1056" t="str">
            <v>SK2</v>
          </cell>
          <cell r="H1056" t="str">
            <v>Auto Machine leader-C</v>
          </cell>
          <cell r="I1056" t="str">
            <v/>
          </cell>
          <cell r="J1056" t="str">
            <v/>
          </cell>
          <cell r="K1056">
            <v>5931000</v>
          </cell>
          <cell r="L1056">
            <v>3000000</v>
          </cell>
          <cell r="M1056">
            <v>0</v>
          </cell>
          <cell r="N1056">
            <v>400000</v>
          </cell>
          <cell r="O1056">
            <v>9331000</v>
          </cell>
          <cell r="P1056">
            <v>24</v>
          </cell>
          <cell r="Q1056">
            <v>8613231</v>
          </cell>
          <cell r="R1056">
            <v>2</v>
          </cell>
          <cell r="S1056">
            <v>717769</v>
          </cell>
          <cell r="T1056">
            <v>0</v>
          </cell>
          <cell r="U1056">
            <v>0</v>
          </cell>
          <cell r="V1056">
            <v>358884.625</v>
          </cell>
          <cell r="W1056">
            <v>58.5</v>
          </cell>
          <cell r="X1056">
            <v>787303</v>
          </cell>
          <cell r="Y1056">
            <v>10118303</v>
          </cell>
          <cell r="Z1056">
            <v>0</v>
          </cell>
          <cell r="AA1056">
            <v>270000</v>
          </cell>
          <cell r="AB1056">
            <v>200000</v>
          </cell>
          <cell r="AC1056">
            <v>0</v>
          </cell>
          <cell r="AD1056">
            <v>470000</v>
          </cell>
          <cell r="AE1056">
            <v>500000</v>
          </cell>
          <cell r="AF1056">
            <v>0</v>
          </cell>
          <cell r="AG1056">
            <v>400000</v>
          </cell>
          <cell r="AH1056">
            <v>524697</v>
          </cell>
          <cell r="AI1056">
            <v>0</v>
          </cell>
          <cell r="AJ1056">
            <v>0</v>
          </cell>
          <cell r="AK1056">
            <v>9231000</v>
          </cell>
          <cell r="AL1056">
            <v>0</v>
          </cell>
          <cell r="AM1056">
            <v>0</v>
          </cell>
          <cell r="AN1056">
            <v>0</v>
          </cell>
          <cell r="AO1056">
            <v>0</v>
          </cell>
          <cell r="AP1056">
            <v>0</v>
          </cell>
          <cell r="AQ1056">
            <v>12013000</v>
          </cell>
          <cell r="AR1056">
            <v>12</v>
          </cell>
          <cell r="AS1056">
            <v>0</v>
          </cell>
          <cell r="AT1056">
            <v>0</v>
          </cell>
          <cell r="AU1056">
            <v>0</v>
          </cell>
          <cell r="AV1056">
            <v>0</v>
          </cell>
          <cell r="AW1056">
            <v>0</v>
          </cell>
          <cell r="AX1056">
            <v>807490</v>
          </cell>
          <cell r="AY1056">
            <v>12820490</v>
          </cell>
          <cell r="AZ1056">
            <v>979755</v>
          </cell>
          <cell r="BA1056">
            <v>44100</v>
          </cell>
          <cell r="BB1056">
            <v>0</v>
          </cell>
          <cell r="BC1056">
            <v>0</v>
          </cell>
          <cell r="BD1056">
            <v>0</v>
          </cell>
          <cell r="BK1056">
            <v>11796635</v>
          </cell>
          <cell r="BN1056">
            <v>1</v>
          </cell>
          <cell r="BO1056">
            <v>11864023.9375</v>
          </cell>
          <cell r="BP1056">
            <v>-4515731.0625</v>
          </cell>
          <cell r="BQ1056" t="str">
            <v>050040869066</v>
          </cell>
          <cell r="BR1056" t="str">
            <v>Active</v>
          </cell>
          <cell r="BS1056" t="str">
            <v>Male</v>
          </cell>
          <cell r="BT1056" t="str">
            <v/>
          </cell>
          <cell r="BU1056">
            <v>0</v>
          </cell>
          <cell r="BV1056">
            <v>0</v>
          </cell>
          <cell r="BW1056">
            <v>100000</v>
          </cell>
        </row>
        <row r="1057">
          <cell r="C1057" t="str">
            <v>C7380</v>
          </cell>
          <cell r="D1057" t="str">
            <v>Lê Đức Ánh</v>
          </cell>
          <cell r="E1057">
            <v>43308</v>
          </cell>
          <cell r="F1057" t="str">
            <v>P2 - TL - SC, HS</v>
          </cell>
          <cell r="G1057" t="str">
            <v>SK2</v>
          </cell>
          <cell r="H1057" t="str">
            <v>Auto Machine leader-C</v>
          </cell>
          <cell r="I1057" t="str">
            <v/>
          </cell>
          <cell r="J1057" t="str">
            <v/>
          </cell>
          <cell r="K1057">
            <v>5931000</v>
          </cell>
          <cell r="L1057">
            <v>3500000</v>
          </cell>
          <cell r="M1057">
            <v>0</v>
          </cell>
          <cell r="N1057">
            <v>400000</v>
          </cell>
          <cell r="O1057">
            <v>9831000</v>
          </cell>
          <cell r="P1057">
            <v>24</v>
          </cell>
          <cell r="Q1057">
            <v>9074769</v>
          </cell>
          <cell r="R1057">
            <v>2</v>
          </cell>
          <cell r="S1057">
            <v>756231</v>
          </cell>
          <cell r="T1057">
            <v>0</v>
          </cell>
          <cell r="U1057">
            <v>0</v>
          </cell>
          <cell r="V1057">
            <v>378115.375</v>
          </cell>
          <cell r="W1057">
            <v>65</v>
          </cell>
          <cell r="X1057">
            <v>921656</v>
          </cell>
          <cell r="Y1057">
            <v>10752656</v>
          </cell>
          <cell r="Z1057">
            <v>0</v>
          </cell>
          <cell r="AA1057">
            <v>300000</v>
          </cell>
          <cell r="AB1057">
            <v>200000</v>
          </cell>
          <cell r="AC1057">
            <v>0</v>
          </cell>
          <cell r="AD1057">
            <v>500000</v>
          </cell>
          <cell r="AE1057">
            <v>500000</v>
          </cell>
          <cell r="AF1057">
            <v>0</v>
          </cell>
          <cell r="AG1057">
            <v>400000</v>
          </cell>
          <cell r="AH1057">
            <v>524697</v>
          </cell>
          <cell r="AI1057">
            <v>0</v>
          </cell>
          <cell r="AJ1057">
            <v>0</v>
          </cell>
          <cell r="AK1057">
            <v>9697667</v>
          </cell>
          <cell r="AL1057">
            <v>100000</v>
          </cell>
          <cell r="AM1057">
            <v>0</v>
          </cell>
          <cell r="AN1057">
            <v>0</v>
          </cell>
          <cell r="AO1057">
            <v>0</v>
          </cell>
          <cell r="AP1057">
            <v>0</v>
          </cell>
          <cell r="AQ1057">
            <v>12777353</v>
          </cell>
          <cell r="AR1057">
            <v>12</v>
          </cell>
          <cell r="AS1057">
            <v>0</v>
          </cell>
          <cell r="AT1057">
            <v>0</v>
          </cell>
          <cell r="AU1057">
            <v>0</v>
          </cell>
          <cell r="AV1057">
            <v>0</v>
          </cell>
          <cell r="AW1057">
            <v>0</v>
          </cell>
          <cell r="AX1057">
            <v>850760</v>
          </cell>
          <cell r="AY1057">
            <v>13628113</v>
          </cell>
          <cell r="AZ1057">
            <v>1032255</v>
          </cell>
          <cell r="BA1057">
            <v>44100</v>
          </cell>
          <cell r="BB1057">
            <v>0</v>
          </cell>
          <cell r="BC1057">
            <v>0</v>
          </cell>
          <cell r="BD1057">
            <v>0</v>
          </cell>
          <cell r="BK1057">
            <v>12551758</v>
          </cell>
          <cell r="BN1057">
            <v>1</v>
          </cell>
          <cell r="BO1057">
            <v>12522870.0625</v>
          </cell>
          <cell r="BP1057">
            <v>-3909384.9375</v>
          </cell>
          <cell r="BQ1057" t="str">
            <v>050093355048</v>
          </cell>
          <cell r="BR1057" t="str">
            <v>Active</v>
          </cell>
          <cell r="BS1057" t="str">
            <v>Male</v>
          </cell>
          <cell r="BT1057" t="str">
            <v/>
          </cell>
          <cell r="BU1057">
            <v>0</v>
          </cell>
          <cell r="BV1057">
            <v>0</v>
          </cell>
          <cell r="BW1057">
            <v>100000</v>
          </cell>
        </row>
        <row r="1058">
          <cell r="C1058" t="str">
            <v>C10967</v>
          </cell>
          <cell r="D1058" t="str">
            <v>Phạm Văn Vũ</v>
          </cell>
          <cell r="E1058">
            <v>43637</v>
          </cell>
          <cell r="F1058" t="str">
            <v>P2 - Turn Top</v>
          </cell>
          <cell r="G1058" t="str">
            <v>SK2</v>
          </cell>
          <cell r="H1058" t="str">
            <v>Auto Machine operator-B</v>
          </cell>
          <cell r="I1058" t="str">
            <v/>
          </cell>
          <cell r="J1058" t="str">
            <v/>
          </cell>
          <cell r="K1058">
            <v>5931000</v>
          </cell>
          <cell r="L1058">
            <v>2300000</v>
          </cell>
          <cell r="M1058">
            <v>0</v>
          </cell>
          <cell r="N1058">
            <v>0</v>
          </cell>
          <cell r="O1058">
            <v>8231000</v>
          </cell>
          <cell r="P1058">
            <v>23.8</v>
          </cell>
          <cell r="Q1058">
            <v>7534531</v>
          </cell>
          <cell r="R1058">
            <v>2</v>
          </cell>
          <cell r="S1058">
            <v>633154</v>
          </cell>
          <cell r="T1058">
            <v>0.19999999999999929</v>
          </cell>
          <cell r="U1058">
            <v>63315</v>
          </cell>
          <cell r="V1058">
            <v>316576.93277310923</v>
          </cell>
          <cell r="W1058">
            <v>65</v>
          </cell>
          <cell r="X1058">
            <v>771656</v>
          </cell>
          <cell r="Y1058">
            <v>8939341</v>
          </cell>
          <cell r="Z1058">
            <v>0</v>
          </cell>
          <cell r="AA1058">
            <v>300000</v>
          </cell>
          <cell r="AB1058">
            <v>200000</v>
          </cell>
          <cell r="AC1058">
            <v>0</v>
          </cell>
          <cell r="AD1058">
            <v>500000</v>
          </cell>
          <cell r="AE1058">
            <v>500000</v>
          </cell>
          <cell r="AF1058">
            <v>0</v>
          </cell>
          <cell r="AG1058">
            <v>400000</v>
          </cell>
          <cell r="AH1058">
            <v>474935</v>
          </cell>
          <cell r="AI1058">
            <v>0</v>
          </cell>
          <cell r="AJ1058">
            <v>0</v>
          </cell>
          <cell r="AK1058">
            <v>7981000</v>
          </cell>
          <cell r="AL1058">
            <v>0</v>
          </cell>
          <cell r="AM1058">
            <v>0</v>
          </cell>
          <cell r="AN1058">
            <v>0</v>
          </cell>
          <cell r="AO1058">
            <v>0</v>
          </cell>
          <cell r="AP1058">
            <v>0</v>
          </cell>
          <cell r="AQ1058">
            <v>10814276</v>
          </cell>
          <cell r="AR1058">
            <v>16</v>
          </cell>
          <cell r="AS1058">
            <v>0</v>
          </cell>
          <cell r="AT1058">
            <v>4</v>
          </cell>
          <cell r="AU1058">
            <v>0</v>
          </cell>
          <cell r="AV1058">
            <v>0</v>
          </cell>
          <cell r="AW1058">
            <v>0</v>
          </cell>
          <cell r="AX1058">
            <v>1282137</v>
          </cell>
          <cell r="AY1058">
            <v>12096413</v>
          </cell>
          <cell r="AZ1058">
            <v>864255</v>
          </cell>
          <cell r="BA1058">
            <v>44100</v>
          </cell>
          <cell r="BB1058">
            <v>0</v>
          </cell>
          <cell r="BC1058">
            <v>0</v>
          </cell>
          <cell r="BD1058">
            <v>0</v>
          </cell>
          <cell r="BK1058">
            <v>11188058</v>
          </cell>
          <cell r="BN1058">
            <v>0</v>
          </cell>
          <cell r="BO1058">
            <v>10934062.331932774</v>
          </cell>
          <cell r="BP1058">
            <v>-930192.66806722619</v>
          </cell>
          <cell r="BQ1058" t="str">
            <v>050106970219</v>
          </cell>
          <cell r="BR1058" t="str">
            <v>Active</v>
          </cell>
          <cell r="BS1058" t="str">
            <v>Male</v>
          </cell>
          <cell r="BT1058" t="str">
            <v/>
          </cell>
          <cell r="BU1058">
            <v>0</v>
          </cell>
          <cell r="BV1058">
            <v>0</v>
          </cell>
          <cell r="BW1058">
            <v>100000</v>
          </cell>
        </row>
        <row r="1059">
          <cell r="C1059" t="str">
            <v>C12378</v>
          </cell>
          <cell r="D1059" t="str">
            <v>Trương Đình Tâm</v>
          </cell>
          <cell r="E1059">
            <v>43972</v>
          </cell>
          <cell r="F1059" t="str">
            <v>P2 - Turn Top</v>
          </cell>
          <cell r="G1059" t="str">
            <v>SK2</v>
          </cell>
          <cell r="H1059" t="str">
            <v>Auto Machine operator-B</v>
          </cell>
          <cell r="I1059" t="str">
            <v/>
          </cell>
          <cell r="J1059" t="str">
            <v/>
          </cell>
          <cell r="K1059">
            <v>5931000</v>
          </cell>
          <cell r="L1059">
            <v>2000000</v>
          </cell>
          <cell r="M1059">
            <v>0</v>
          </cell>
          <cell r="N1059">
            <v>0</v>
          </cell>
          <cell r="O1059">
            <v>7931000</v>
          </cell>
          <cell r="P1059">
            <v>23</v>
          </cell>
          <cell r="Q1059">
            <v>7015885</v>
          </cell>
          <cell r="R1059">
            <v>3</v>
          </cell>
          <cell r="S1059">
            <v>915115</v>
          </cell>
          <cell r="T1059">
            <v>0</v>
          </cell>
          <cell r="U1059">
            <v>0</v>
          </cell>
          <cell r="V1059">
            <v>305038.47826086957</v>
          </cell>
          <cell r="W1059">
            <v>58.5</v>
          </cell>
          <cell r="X1059">
            <v>669178</v>
          </cell>
          <cell r="Y1059">
            <v>8600178</v>
          </cell>
          <cell r="Z1059">
            <v>0</v>
          </cell>
          <cell r="AA1059">
            <v>270000</v>
          </cell>
          <cell r="AB1059">
            <v>200000</v>
          </cell>
          <cell r="AC1059">
            <v>0</v>
          </cell>
          <cell r="AD1059">
            <v>470000</v>
          </cell>
          <cell r="AE1059">
            <v>500000</v>
          </cell>
          <cell r="AF1059">
            <v>0</v>
          </cell>
          <cell r="AG1059">
            <v>400000</v>
          </cell>
          <cell r="AH1059">
            <v>471945</v>
          </cell>
          <cell r="AI1059">
            <v>0</v>
          </cell>
          <cell r="AJ1059">
            <v>0</v>
          </cell>
          <cell r="AK1059">
            <v>7931000</v>
          </cell>
          <cell r="AL1059">
            <v>100000</v>
          </cell>
          <cell r="AM1059">
            <v>0</v>
          </cell>
          <cell r="AN1059">
            <v>0</v>
          </cell>
          <cell r="AO1059">
            <v>0</v>
          </cell>
          <cell r="AP1059">
            <v>0</v>
          </cell>
          <cell r="AQ1059">
            <v>10542123</v>
          </cell>
          <cell r="AR1059">
            <v>12</v>
          </cell>
          <cell r="AS1059">
            <v>0</v>
          </cell>
          <cell r="AT1059">
            <v>0</v>
          </cell>
          <cell r="AU1059">
            <v>0</v>
          </cell>
          <cell r="AV1059">
            <v>0</v>
          </cell>
          <cell r="AW1059">
            <v>0</v>
          </cell>
          <cell r="AX1059">
            <v>686337</v>
          </cell>
          <cell r="AY1059">
            <v>11228460</v>
          </cell>
          <cell r="AZ1059">
            <v>832755</v>
          </cell>
          <cell r="BA1059">
            <v>44100</v>
          </cell>
          <cell r="BB1059">
            <v>0</v>
          </cell>
          <cell r="BC1059">
            <v>0</v>
          </cell>
          <cell r="BD1059">
            <v>0</v>
          </cell>
          <cell r="BK1059">
            <v>10351605</v>
          </cell>
          <cell r="BN1059">
            <v>0</v>
          </cell>
          <cell r="BO1059">
            <v>10430502.717391305</v>
          </cell>
          <cell r="BP1059">
            <v>-1402252.2826086953</v>
          </cell>
          <cell r="BQ1059" t="str">
            <v>050119422318</v>
          </cell>
          <cell r="BR1059" t="str">
            <v>Active</v>
          </cell>
          <cell r="BS1059" t="str">
            <v>Male</v>
          </cell>
          <cell r="BT1059" t="str">
            <v/>
          </cell>
          <cell r="BU1059">
            <v>0</v>
          </cell>
          <cell r="BV1059">
            <v>0</v>
          </cell>
          <cell r="BW1059">
            <v>100000</v>
          </cell>
        </row>
        <row r="1060">
          <cell r="C1060" t="str">
            <v>C12584</v>
          </cell>
          <cell r="D1060" t="str">
            <v>Nguyễn Bá Hải</v>
          </cell>
          <cell r="E1060">
            <v>44030</v>
          </cell>
          <cell r="F1060" t="str">
            <v>P2 - Turn Top</v>
          </cell>
          <cell r="G1060" t="str">
            <v>SK2</v>
          </cell>
          <cell r="H1060" t="str">
            <v>Auto Machine operator-B</v>
          </cell>
          <cell r="I1060" t="str">
            <v/>
          </cell>
          <cell r="J1060" t="str">
            <v/>
          </cell>
          <cell r="K1060">
            <v>5931000</v>
          </cell>
          <cell r="L1060">
            <v>2000000</v>
          </cell>
          <cell r="M1060">
            <v>0</v>
          </cell>
          <cell r="N1060">
            <v>0</v>
          </cell>
          <cell r="O1060">
            <v>7931000</v>
          </cell>
          <cell r="P1060">
            <v>22.6</v>
          </cell>
          <cell r="Q1060">
            <v>6893869</v>
          </cell>
          <cell r="R1060">
            <v>3</v>
          </cell>
          <cell r="S1060">
            <v>915115</v>
          </cell>
          <cell r="T1060">
            <v>0.39999999999999858</v>
          </cell>
          <cell r="U1060">
            <v>122015</v>
          </cell>
          <cell r="V1060">
            <v>305038.45132743364</v>
          </cell>
          <cell r="W1060">
            <v>65</v>
          </cell>
          <cell r="X1060">
            <v>743531</v>
          </cell>
          <cell r="Y1060">
            <v>8552515</v>
          </cell>
          <cell r="Z1060">
            <v>0</v>
          </cell>
          <cell r="AA1060">
            <v>300000</v>
          </cell>
          <cell r="AB1060">
            <v>200000</v>
          </cell>
          <cell r="AC1060">
            <v>0</v>
          </cell>
          <cell r="AD1060">
            <v>500000</v>
          </cell>
          <cell r="AE1060">
            <v>500000</v>
          </cell>
          <cell r="AF1060">
            <v>0</v>
          </cell>
          <cell r="AG1060">
            <v>400000</v>
          </cell>
          <cell r="AH1060">
            <v>486108</v>
          </cell>
          <cell r="AI1060">
            <v>0</v>
          </cell>
          <cell r="AJ1060">
            <v>0</v>
          </cell>
          <cell r="AK1060">
            <v>7731000</v>
          </cell>
          <cell r="AL1060">
            <v>100000</v>
          </cell>
          <cell r="AM1060">
            <v>0</v>
          </cell>
          <cell r="AN1060">
            <v>0</v>
          </cell>
          <cell r="AO1060">
            <v>0</v>
          </cell>
          <cell r="AP1060">
            <v>0</v>
          </cell>
          <cell r="AQ1060">
            <v>10538623</v>
          </cell>
          <cell r="AR1060">
            <v>16</v>
          </cell>
          <cell r="AS1060">
            <v>0</v>
          </cell>
          <cell r="AT1060">
            <v>4</v>
          </cell>
          <cell r="AU1060">
            <v>0</v>
          </cell>
          <cell r="AV1060">
            <v>0</v>
          </cell>
          <cell r="AW1060">
            <v>0</v>
          </cell>
          <cell r="AX1060">
            <v>1235406</v>
          </cell>
          <cell r="AY1060">
            <v>11774029</v>
          </cell>
          <cell r="AZ1060">
            <v>832755</v>
          </cell>
          <cell r="BA1060">
            <v>44100</v>
          </cell>
          <cell r="BB1060">
            <v>0</v>
          </cell>
          <cell r="BC1060">
            <v>0</v>
          </cell>
          <cell r="BD1060">
            <v>0</v>
          </cell>
          <cell r="BK1060">
            <v>10897174</v>
          </cell>
          <cell r="BN1060">
            <v>0</v>
          </cell>
          <cell r="BO1060">
            <v>10657688.128318584</v>
          </cell>
          <cell r="BP1060">
            <v>-1175066.8716814164</v>
          </cell>
          <cell r="BQ1060" t="str">
            <v>050083934309</v>
          </cell>
          <cell r="BR1060" t="str">
            <v>Active</v>
          </cell>
          <cell r="BS1060" t="str">
            <v>Male</v>
          </cell>
          <cell r="BT1060" t="str">
            <v/>
          </cell>
          <cell r="BU1060">
            <v>0</v>
          </cell>
          <cell r="BV1060">
            <v>0</v>
          </cell>
          <cell r="BW1060">
            <v>100000</v>
          </cell>
        </row>
        <row r="1061">
          <cell r="C1061" t="str">
            <v>C13468</v>
          </cell>
          <cell r="D1061" t="str">
            <v>Bùi Hữu Minh Thiện</v>
          </cell>
          <cell r="E1061">
            <v>44264</v>
          </cell>
          <cell r="F1061" t="str">
            <v>P2 - Turn Top</v>
          </cell>
          <cell r="G1061" t="str">
            <v>SK2</v>
          </cell>
          <cell r="H1061" t="str">
            <v>Auto Machine operator-B</v>
          </cell>
          <cell r="I1061" t="str">
            <v/>
          </cell>
          <cell r="J1061" t="str">
            <v/>
          </cell>
          <cell r="K1061">
            <v>5931000</v>
          </cell>
          <cell r="L1061">
            <v>900000</v>
          </cell>
          <cell r="M1061">
            <v>0</v>
          </cell>
          <cell r="N1061">
            <v>300000</v>
          </cell>
          <cell r="O1061">
            <v>7131000</v>
          </cell>
          <cell r="P1061">
            <v>23.9</v>
          </cell>
          <cell r="Q1061">
            <v>6555035</v>
          </cell>
          <cell r="R1061">
            <v>2</v>
          </cell>
          <cell r="S1061">
            <v>548538</v>
          </cell>
          <cell r="T1061">
            <v>0.10000000000000142</v>
          </cell>
          <cell r="U1061">
            <v>27427</v>
          </cell>
          <cell r="V1061">
            <v>274269.24686192471</v>
          </cell>
          <cell r="W1061">
            <v>0</v>
          </cell>
          <cell r="X1061">
            <v>0</v>
          </cell>
          <cell r="Y1061">
            <v>7103573</v>
          </cell>
          <cell r="Z1061">
            <v>0</v>
          </cell>
          <cell r="AA1061">
            <v>0</v>
          </cell>
          <cell r="AB1061">
            <v>200000</v>
          </cell>
          <cell r="AC1061">
            <v>0</v>
          </cell>
          <cell r="AD1061">
            <v>200000</v>
          </cell>
          <cell r="AE1061">
            <v>500000</v>
          </cell>
          <cell r="AF1061">
            <v>0</v>
          </cell>
          <cell r="AG1061">
            <v>400000</v>
          </cell>
          <cell r="AH1061">
            <v>452569</v>
          </cell>
          <cell r="AI1061">
            <v>0</v>
          </cell>
          <cell r="AJ1061">
            <v>0</v>
          </cell>
          <cell r="AK1061">
            <v>6997667</v>
          </cell>
          <cell r="AL1061">
            <v>0</v>
          </cell>
          <cell r="AM1061">
            <v>0</v>
          </cell>
          <cell r="AN1061">
            <v>0</v>
          </cell>
          <cell r="AO1061">
            <v>0</v>
          </cell>
          <cell r="AP1061">
            <v>0</v>
          </cell>
          <cell r="AQ1061">
            <v>8656142</v>
          </cell>
          <cell r="AR1061">
            <v>36</v>
          </cell>
          <cell r="AS1061">
            <v>0</v>
          </cell>
          <cell r="AT1061">
            <v>0</v>
          </cell>
          <cell r="AU1061">
            <v>0</v>
          </cell>
          <cell r="AV1061">
            <v>0</v>
          </cell>
          <cell r="AW1061">
            <v>0</v>
          </cell>
          <cell r="AX1061">
            <v>1851317</v>
          </cell>
          <cell r="AY1061">
            <v>10507459</v>
          </cell>
          <cell r="AZ1061">
            <v>748755</v>
          </cell>
          <cell r="BA1061">
            <v>44100</v>
          </cell>
          <cell r="BB1061">
            <v>0</v>
          </cell>
          <cell r="BC1061">
            <v>0</v>
          </cell>
          <cell r="BD1061">
            <v>0</v>
          </cell>
          <cell r="BK1061">
            <v>9714604</v>
          </cell>
          <cell r="BN1061">
            <v>0</v>
          </cell>
          <cell r="BO1061">
            <v>9990353.6108786613</v>
          </cell>
          <cell r="BP1061">
            <v>-1758401.3891213387</v>
          </cell>
          <cell r="BQ1061" t="str">
            <v>050103647808</v>
          </cell>
          <cell r="BR1061" t="str">
            <v>Active</v>
          </cell>
          <cell r="BS1061" t="str">
            <v>Male</v>
          </cell>
          <cell r="BT1061" t="str">
            <v/>
          </cell>
          <cell r="BU1061">
            <v>0</v>
          </cell>
          <cell r="BV1061">
            <v>0</v>
          </cell>
          <cell r="BW1061">
            <v>100000</v>
          </cell>
        </row>
        <row r="1062">
          <cell r="C1062" t="str">
            <v>C16279</v>
          </cell>
          <cell r="D1062" t="str">
            <v>Nguyễn Cao Cường</v>
          </cell>
          <cell r="E1062">
            <v>45576</v>
          </cell>
          <cell r="F1062" t="str">
            <v>P2 - Turn Top</v>
          </cell>
          <cell r="G1062" t="str">
            <v>SK2</v>
          </cell>
          <cell r="H1062" t="str">
            <v>Auto Machine assistant-B</v>
          </cell>
          <cell r="I1062" t="str">
            <v/>
          </cell>
          <cell r="J1062" t="str">
            <v/>
          </cell>
          <cell r="K1062">
            <v>5274000</v>
          </cell>
          <cell r="L1062">
            <v>400000</v>
          </cell>
          <cell r="M1062">
            <v>0</v>
          </cell>
          <cell r="N1062">
            <v>0</v>
          </cell>
          <cell r="O1062">
            <v>5674000</v>
          </cell>
          <cell r="P1062">
            <v>23.5</v>
          </cell>
          <cell r="Q1062">
            <v>5128423</v>
          </cell>
          <cell r="R1062">
            <v>2</v>
          </cell>
          <cell r="S1062">
            <v>436462</v>
          </cell>
          <cell r="T1062">
            <v>0.5</v>
          </cell>
          <cell r="U1062">
            <v>109115</v>
          </cell>
          <cell r="V1062">
            <v>218230.7659574468</v>
          </cell>
          <cell r="W1062">
            <v>58.5</v>
          </cell>
          <cell r="X1062">
            <v>478744</v>
          </cell>
          <cell r="Y1062">
            <v>6043629</v>
          </cell>
          <cell r="Z1062">
            <v>0</v>
          </cell>
          <cell r="AA1062">
            <v>270000</v>
          </cell>
          <cell r="AB1062">
            <v>200000</v>
          </cell>
          <cell r="AC1062">
            <v>0</v>
          </cell>
          <cell r="AD1062">
            <v>470000</v>
          </cell>
          <cell r="AE1062">
            <v>500000</v>
          </cell>
          <cell r="AF1062">
            <v>0</v>
          </cell>
          <cell r="AG1062">
            <v>400000</v>
          </cell>
          <cell r="AH1062">
            <v>471372</v>
          </cell>
          <cell r="AI1062">
            <v>0</v>
          </cell>
          <cell r="AJ1062">
            <v>0</v>
          </cell>
          <cell r="AK1062">
            <v>5464833</v>
          </cell>
          <cell r="AL1062">
            <v>0</v>
          </cell>
          <cell r="AM1062">
            <v>0</v>
          </cell>
          <cell r="AN1062">
            <v>0</v>
          </cell>
          <cell r="AO1062">
            <v>0</v>
          </cell>
          <cell r="AP1062">
            <v>0</v>
          </cell>
          <cell r="AQ1062">
            <v>7885001</v>
          </cell>
          <cell r="AR1062">
            <v>17</v>
          </cell>
          <cell r="AS1062">
            <v>0</v>
          </cell>
          <cell r="AT1062">
            <v>0</v>
          </cell>
          <cell r="AU1062">
            <v>0</v>
          </cell>
          <cell r="AV1062">
            <v>0</v>
          </cell>
          <cell r="AW1062">
            <v>0</v>
          </cell>
          <cell r="AX1062">
            <v>695611</v>
          </cell>
          <cell r="AY1062">
            <v>8580612</v>
          </cell>
          <cell r="AZ1062">
            <v>595770</v>
          </cell>
          <cell r="BA1062">
            <v>44100</v>
          </cell>
          <cell r="BB1062">
            <v>0</v>
          </cell>
          <cell r="BC1062">
            <v>0</v>
          </cell>
          <cell r="BD1062">
            <v>0</v>
          </cell>
          <cell r="BK1062">
            <v>7940742</v>
          </cell>
          <cell r="BN1062">
            <v>0</v>
          </cell>
          <cell r="BO1062">
            <v>7969997.3776595742</v>
          </cell>
          <cell r="BP1062">
            <v>-3625772.6223404258</v>
          </cell>
          <cell r="BQ1062" t="str">
            <v>050113402994</v>
          </cell>
          <cell r="BR1062" t="str">
            <v>Active</v>
          </cell>
          <cell r="BS1062" t="str">
            <v>Male</v>
          </cell>
          <cell r="BT1062" t="str">
            <v/>
          </cell>
          <cell r="BU1062">
            <v>0</v>
          </cell>
          <cell r="BV1062">
            <v>0</v>
          </cell>
          <cell r="BW1062">
            <v>100000</v>
          </cell>
        </row>
        <row r="1063">
          <cell r="C1063" t="str">
            <v>C16473</v>
          </cell>
          <cell r="D1063" t="str">
            <v>Nguyễn Chí Cường</v>
          </cell>
          <cell r="E1063">
            <v>45714</v>
          </cell>
          <cell r="F1063" t="str">
            <v>P2 - Turn Top</v>
          </cell>
          <cell r="G1063" t="str">
            <v>SK2</v>
          </cell>
          <cell r="H1063" t="str">
            <v>Auto Machine assistant-B</v>
          </cell>
          <cell r="I1063" t="str">
            <v/>
          </cell>
          <cell r="J1063" t="str">
            <v/>
          </cell>
          <cell r="K1063">
            <v>5023000</v>
          </cell>
          <cell r="L1063">
            <v>400000</v>
          </cell>
          <cell r="M1063">
            <v>0</v>
          </cell>
          <cell r="N1063">
            <v>0</v>
          </cell>
          <cell r="O1063">
            <v>5423000</v>
          </cell>
          <cell r="P1063">
            <v>24</v>
          </cell>
          <cell r="Q1063">
            <v>5005846</v>
          </cell>
          <cell r="R1063">
            <v>2</v>
          </cell>
          <cell r="S1063">
            <v>417154</v>
          </cell>
          <cell r="T1063">
            <v>0</v>
          </cell>
          <cell r="U1063">
            <v>0</v>
          </cell>
          <cell r="V1063">
            <v>208576.91666666666</v>
          </cell>
          <cell r="W1063">
            <v>65</v>
          </cell>
          <cell r="X1063">
            <v>508406</v>
          </cell>
          <cell r="Y1063">
            <v>5931406</v>
          </cell>
          <cell r="Z1063">
            <v>0</v>
          </cell>
          <cell r="AA1063">
            <v>300000</v>
          </cell>
          <cell r="AB1063">
            <v>200000</v>
          </cell>
          <cell r="AC1063">
            <v>0</v>
          </cell>
          <cell r="AD1063">
            <v>500000</v>
          </cell>
          <cell r="AE1063">
            <v>500000</v>
          </cell>
          <cell r="AF1063">
            <v>0</v>
          </cell>
          <cell r="AG1063">
            <v>400000</v>
          </cell>
          <cell r="AH1063">
            <v>425946</v>
          </cell>
          <cell r="AI1063">
            <v>0</v>
          </cell>
          <cell r="AJ1063">
            <v>0</v>
          </cell>
          <cell r="AK1063">
            <v>4937000</v>
          </cell>
          <cell r="AL1063">
            <v>0</v>
          </cell>
          <cell r="AM1063">
            <v>0</v>
          </cell>
          <cell r="AN1063">
            <v>0</v>
          </cell>
          <cell r="AO1063">
            <v>0</v>
          </cell>
          <cell r="AP1063">
            <v>0</v>
          </cell>
          <cell r="AQ1063">
            <v>7757352</v>
          </cell>
          <cell r="AR1063">
            <v>16</v>
          </cell>
          <cell r="AS1063">
            <v>0</v>
          </cell>
          <cell r="AT1063">
            <v>4</v>
          </cell>
          <cell r="AU1063">
            <v>0</v>
          </cell>
          <cell r="AV1063">
            <v>0</v>
          </cell>
          <cell r="AW1063">
            <v>0</v>
          </cell>
          <cell r="AX1063">
            <v>844737</v>
          </cell>
          <cell r="AY1063">
            <v>8602089</v>
          </cell>
          <cell r="AZ1063">
            <v>569415</v>
          </cell>
          <cell r="BA1063">
            <v>0</v>
          </cell>
          <cell r="BB1063">
            <v>0</v>
          </cell>
          <cell r="BC1063">
            <v>0</v>
          </cell>
          <cell r="BD1063">
            <v>0</v>
          </cell>
          <cell r="BK1063">
            <v>8032674</v>
          </cell>
          <cell r="BN1063">
            <v>0</v>
          </cell>
          <cell r="BO1063">
            <v>7870388.291666667</v>
          </cell>
          <cell r="BP1063">
            <v>-3699026.708333333</v>
          </cell>
          <cell r="BQ1063" t="str">
            <v>050126082611</v>
          </cell>
          <cell r="BR1063" t="str">
            <v>Active</v>
          </cell>
          <cell r="BS1063" t="str">
            <v>Male</v>
          </cell>
          <cell r="BT1063" t="str">
            <v/>
          </cell>
          <cell r="BU1063">
            <v>0</v>
          </cell>
          <cell r="BV1063">
            <v>0</v>
          </cell>
          <cell r="BW1063">
            <v>100000</v>
          </cell>
        </row>
        <row r="1064">
          <cell r="C1064" t="str">
            <v>C16523</v>
          </cell>
          <cell r="D1064" t="str">
            <v>Dương Hoài Nam</v>
          </cell>
          <cell r="E1064">
            <v>45730</v>
          </cell>
          <cell r="F1064" t="str">
            <v>P2 - Turn Top</v>
          </cell>
          <cell r="G1064" t="str">
            <v>SK2</v>
          </cell>
          <cell r="H1064" t="str">
            <v>Auto Machine assistant-B</v>
          </cell>
          <cell r="I1064" t="str">
            <v/>
          </cell>
          <cell r="J1064" t="str">
            <v/>
          </cell>
          <cell r="K1064">
            <v>5023000</v>
          </cell>
          <cell r="L1064">
            <v>400000</v>
          </cell>
          <cell r="M1064">
            <v>0</v>
          </cell>
          <cell r="N1064">
            <v>0</v>
          </cell>
          <cell r="O1064">
            <v>5423000</v>
          </cell>
          <cell r="P1064">
            <v>23.9</v>
          </cell>
          <cell r="Q1064">
            <v>4984988</v>
          </cell>
          <cell r="R1064">
            <v>2</v>
          </cell>
          <cell r="S1064">
            <v>417154</v>
          </cell>
          <cell r="T1064">
            <v>0.10000000000000142</v>
          </cell>
          <cell r="U1064">
            <v>20858</v>
          </cell>
          <cell r="V1064">
            <v>208576.9037656904</v>
          </cell>
          <cell r="W1064">
            <v>58.5</v>
          </cell>
          <cell r="X1064">
            <v>457566</v>
          </cell>
          <cell r="Y1064">
            <v>5859708</v>
          </cell>
          <cell r="Z1064">
            <v>0</v>
          </cell>
          <cell r="AA1064">
            <v>270000</v>
          </cell>
          <cell r="AB1064">
            <v>200000</v>
          </cell>
          <cell r="AC1064">
            <v>0</v>
          </cell>
          <cell r="AD1064">
            <v>470000</v>
          </cell>
          <cell r="AE1064">
            <v>500000</v>
          </cell>
          <cell r="AF1064">
            <v>0</v>
          </cell>
          <cell r="AG1064">
            <v>400000</v>
          </cell>
          <cell r="AH1064">
            <v>522941</v>
          </cell>
          <cell r="AI1064">
            <v>0</v>
          </cell>
          <cell r="AJ1064">
            <v>0</v>
          </cell>
          <cell r="AK1064">
            <v>5058500</v>
          </cell>
          <cell r="AL1064">
            <v>0</v>
          </cell>
          <cell r="AM1064">
            <v>0</v>
          </cell>
          <cell r="AN1064">
            <v>0</v>
          </cell>
          <cell r="AO1064">
            <v>0</v>
          </cell>
          <cell r="AP1064">
            <v>0</v>
          </cell>
          <cell r="AQ1064">
            <v>7752649</v>
          </cell>
          <cell r="AR1064">
            <v>13</v>
          </cell>
          <cell r="AS1064">
            <v>0</v>
          </cell>
          <cell r="AT1064">
            <v>0</v>
          </cell>
          <cell r="AU1064">
            <v>0</v>
          </cell>
          <cell r="AV1064">
            <v>0</v>
          </cell>
          <cell r="AW1064">
            <v>0</v>
          </cell>
          <cell r="AX1064">
            <v>508406</v>
          </cell>
          <cell r="AY1064">
            <v>8261055</v>
          </cell>
          <cell r="AZ1064">
            <v>537031</v>
          </cell>
          <cell r="BA1064">
            <v>0</v>
          </cell>
          <cell r="BB1064">
            <v>0</v>
          </cell>
          <cell r="BC1064">
            <v>0</v>
          </cell>
          <cell r="BD1064">
            <v>353985</v>
          </cell>
          <cell r="BK1064">
            <v>7370039</v>
          </cell>
          <cell r="BN1064">
            <v>0</v>
          </cell>
          <cell r="BO1064">
            <v>7934020.468619247</v>
          </cell>
          <cell r="BP1064">
            <v>-3603010.531380753</v>
          </cell>
          <cell r="BQ1064" t="str">
            <v>050937340857</v>
          </cell>
          <cell r="BR1064" t="str">
            <v>Active</v>
          </cell>
          <cell r="BS1064" t="str">
            <v>Male</v>
          </cell>
          <cell r="BT1064" t="str">
            <v/>
          </cell>
          <cell r="BU1064">
            <v>0</v>
          </cell>
          <cell r="BV1064">
            <v>0</v>
          </cell>
          <cell r="BW1064">
            <v>300000</v>
          </cell>
        </row>
        <row r="1065">
          <cell r="C1065" t="str">
            <v>C11679</v>
          </cell>
          <cell r="D1065" t="str">
            <v>Điểu Thành</v>
          </cell>
          <cell r="E1065">
            <v>43795</v>
          </cell>
          <cell r="F1065" t="str">
            <v>P2 - WIP</v>
          </cell>
          <cell r="G1065" t="str">
            <v>SK2</v>
          </cell>
          <cell r="H1065" t="str">
            <v>Box/ Bag WIP leader</v>
          </cell>
          <cell r="I1065" t="str">
            <v/>
          </cell>
          <cell r="J1065" t="str">
            <v/>
          </cell>
          <cell r="K1065">
            <v>5931000</v>
          </cell>
          <cell r="L1065">
            <v>1600000</v>
          </cell>
          <cell r="M1065">
            <v>0</v>
          </cell>
          <cell r="N1065">
            <v>200000</v>
          </cell>
          <cell r="O1065">
            <v>7731000</v>
          </cell>
          <cell r="P1065">
            <v>22.5</v>
          </cell>
          <cell r="Q1065">
            <v>6690288</v>
          </cell>
          <cell r="R1065">
            <v>3</v>
          </cell>
          <cell r="S1065">
            <v>892038</v>
          </cell>
          <cell r="T1065">
            <v>0.5</v>
          </cell>
          <cell r="U1065">
            <v>148673</v>
          </cell>
          <cell r="V1065">
            <v>297346.13333333336</v>
          </cell>
          <cell r="W1065">
            <v>0</v>
          </cell>
          <cell r="X1065">
            <v>0</v>
          </cell>
          <cell r="Y1065">
            <v>7582326</v>
          </cell>
          <cell r="Z1065">
            <v>0</v>
          </cell>
          <cell r="AA1065">
            <v>0</v>
          </cell>
          <cell r="AB1065">
            <v>200000</v>
          </cell>
          <cell r="AC1065">
            <v>0</v>
          </cell>
          <cell r="AD1065">
            <v>200000</v>
          </cell>
          <cell r="AE1065">
            <v>500000</v>
          </cell>
          <cell r="AF1065">
            <v>0</v>
          </cell>
          <cell r="AG1065">
            <v>400000</v>
          </cell>
          <cell r="AH1065">
            <v>415829</v>
          </cell>
          <cell r="AI1065">
            <v>0</v>
          </cell>
          <cell r="AJ1065">
            <v>0</v>
          </cell>
          <cell r="AK1065">
            <v>7664333</v>
          </cell>
          <cell r="AL1065">
            <v>100000</v>
          </cell>
          <cell r="AM1065">
            <v>0</v>
          </cell>
          <cell r="AN1065">
            <v>0</v>
          </cell>
          <cell r="AO1065">
            <v>0</v>
          </cell>
          <cell r="AP1065">
            <v>0</v>
          </cell>
          <cell r="AQ1065">
            <v>9198155</v>
          </cell>
          <cell r="AR1065">
            <v>4</v>
          </cell>
          <cell r="AS1065">
            <v>0</v>
          </cell>
          <cell r="AT1065">
            <v>0</v>
          </cell>
          <cell r="AU1065">
            <v>0</v>
          </cell>
          <cell r="AV1065">
            <v>0</v>
          </cell>
          <cell r="AW1065">
            <v>0</v>
          </cell>
          <cell r="AX1065">
            <v>223010</v>
          </cell>
          <cell r="AY1065">
            <v>9421165</v>
          </cell>
          <cell r="AZ1065">
            <v>811755</v>
          </cell>
          <cell r="BA1065">
            <v>44100</v>
          </cell>
          <cell r="BB1065">
            <v>0</v>
          </cell>
          <cell r="BC1065">
            <v>0</v>
          </cell>
          <cell r="BD1065">
            <v>0</v>
          </cell>
          <cell r="BK1065">
            <v>8565310</v>
          </cell>
          <cell r="BN1065">
            <v>0</v>
          </cell>
          <cell r="BO1065">
            <v>9446828.0666666664</v>
          </cell>
          <cell r="BP1065">
            <v>-2364926.9333333336</v>
          </cell>
          <cell r="BQ1065" t="str">
            <v>050092339952</v>
          </cell>
          <cell r="BR1065" t="str">
            <v>Active</v>
          </cell>
          <cell r="BS1065" t="str">
            <v>Male</v>
          </cell>
          <cell r="BT1065" t="str">
            <v/>
          </cell>
          <cell r="BU1065">
            <v>0</v>
          </cell>
          <cell r="BV1065">
            <v>0</v>
          </cell>
          <cell r="BW1065">
            <v>100000</v>
          </cell>
        </row>
        <row r="1066">
          <cell r="C1066" t="str">
            <v>C14479</v>
          </cell>
          <cell r="D1066" t="str">
            <v>Vũ Thị Hải Yến</v>
          </cell>
          <cell r="E1066">
            <v>44606</v>
          </cell>
          <cell r="F1066" t="str">
            <v>P2 - WIP</v>
          </cell>
          <cell r="G1066" t="str">
            <v>SK2</v>
          </cell>
          <cell r="H1066" t="str">
            <v>WIP worker</v>
          </cell>
          <cell r="I1066" t="str">
            <v/>
          </cell>
          <cell r="J1066" t="str">
            <v/>
          </cell>
          <cell r="K1066">
            <v>5931000</v>
          </cell>
          <cell r="L1066">
            <v>600000</v>
          </cell>
          <cell r="M1066">
            <v>0</v>
          </cell>
          <cell r="N1066">
            <v>0</v>
          </cell>
          <cell r="O1066">
            <v>6531000</v>
          </cell>
          <cell r="P1066">
            <v>24</v>
          </cell>
          <cell r="Q1066">
            <v>6028615</v>
          </cell>
          <cell r="R1066">
            <v>2</v>
          </cell>
          <cell r="S1066">
            <v>502385</v>
          </cell>
          <cell r="T1066">
            <v>0</v>
          </cell>
          <cell r="U1066">
            <v>0</v>
          </cell>
          <cell r="V1066">
            <v>251192.29166666666</v>
          </cell>
          <cell r="W1066">
            <v>0</v>
          </cell>
          <cell r="X1066">
            <v>0</v>
          </cell>
          <cell r="Y1066">
            <v>6531000</v>
          </cell>
          <cell r="Z1066">
            <v>0</v>
          </cell>
          <cell r="AA1066">
            <v>0</v>
          </cell>
          <cell r="AB1066">
            <v>200000</v>
          </cell>
          <cell r="AC1066">
            <v>0</v>
          </cell>
          <cell r="AD1066">
            <v>200000</v>
          </cell>
          <cell r="AE1066">
            <v>500000</v>
          </cell>
          <cell r="AF1066">
            <v>0</v>
          </cell>
          <cell r="AG1066">
            <v>400000</v>
          </cell>
          <cell r="AH1066">
            <v>443551</v>
          </cell>
          <cell r="AI1066">
            <v>0</v>
          </cell>
          <cell r="AJ1066">
            <v>0</v>
          </cell>
          <cell r="AK1066">
            <v>6389667</v>
          </cell>
          <cell r="AL1066">
            <v>0</v>
          </cell>
          <cell r="AM1066">
            <v>0</v>
          </cell>
          <cell r="AN1066">
            <v>0</v>
          </cell>
          <cell r="AO1066">
            <v>0</v>
          </cell>
          <cell r="AP1066">
            <v>47098.5546875</v>
          </cell>
          <cell r="AQ1066">
            <v>8121649.5546875</v>
          </cell>
          <cell r="AR1066">
            <v>28</v>
          </cell>
          <cell r="AS1066">
            <v>0</v>
          </cell>
          <cell r="AT1066">
            <v>0</v>
          </cell>
          <cell r="AU1066">
            <v>0</v>
          </cell>
          <cell r="AV1066">
            <v>0</v>
          </cell>
          <cell r="AW1066">
            <v>0</v>
          </cell>
          <cell r="AX1066">
            <v>1318760</v>
          </cell>
          <cell r="AY1066">
            <v>9440409.5546875</v>
          </cell>
          <cell r="AZ1066">
            <v>685755</v>
          </cell>
          <cell r="BA1066">
            <v>44100</v>
          </cell>
          <cell r="BB1066">
            <v>0</v>
          </cell>
          <cell r="BC1066">
            <v>0</v>
          </cell>
          <cell r="BD1066">
            <v>0</v>
          </cell>
          <cell r="BK1066">
            <v>8710555</v>
          </cell>
          <cell r="BN1066">
            <v>0</v>
          </cell>
          <cell r="BO1066">
            <v>9100822.575520834</v>
          </cell>
          <cell r="BP1066">
            <v>-2584932.424479166</v>
          </cell>
          <cell r="BQ1066" t="str">
            <v>050134580205</v>
          </cell>
          <cell r="BR1066" t="str">
            <v>Active</v>
          </cell>
          <cell r="BS1066" t="str">
            <v>Female</v>
          </cell>
          <cell r="BT1066" t="str">
            <v/>
          </cell>
          <cell r="BU1066">
            <v>0</v>
          </cell>
          <cell r="BV1066">
            <v>0</v>
          </cell>
          <cell r="BW1066">
            <v>100000</v>
          </cell>
        </row>
        <row r="1067">
          <cell r="C1067" t="str">
            <v>C16533</v>
          </cell>
          <cell r="D1067" t="str">
            <v>Nguyễn Thị Thu Hương</v>
          </cell>
          <cell r="E1067">
            <v>45737</v>
          </cell>
          <cell r="F1067" t="str">
            <v>P2 - WIP</v>
          </cell>
          <cell r="G1067" t="str">
            <v>SK2</v>
          </cell>
          <cell r="H1067" t="str">
            <v>WIP worker</v>
          </cell>
          <cell r="I1067" t="str">
            <v/>
          </cell>
          <cell r="J1067" t="str">
            <v/>
          </cell>
          <cell r="K1067">
            <v>4694000</v>
          </cell>
          <cell r="L1067">
            <v>0</v>
          </cell>
          <cell r="M1067">
            <v>0</v>
          </cell>
          <cell r="N1067">
            <v>0</v>
          </cell>
          <cell r="O1067">
            <v>4694000</v>
          </cell>
          <cell r="P1067">
            <v>18</v>
          </cell>
          <cell r="Q1067">
            <v>3249692</v>
          </cell>
          <cell r="R1067">
            <v>2</v>
          </cell>
          <cell r="S1067">
            <v>361077</v>
          </cell>
          <cell r="T1067">
            <v>6</v>
          </cell>
          <cell r="U1067">
            <v>1083231</v>
          </cell>
          <cell r="V1067">
            <v>180538.44444444444</v>
          </cell>
          <cell r="W1067">
            <v>0</v>
          </cell>
          <cell r="X1067">
            <v>0</v>
          </cell>
          <cell r="Y1067">
            <v>3610769</v>
          </cell>
          <cell r="Z1067">
            <v>0</v>
          </cell>
          <cell r="AA1067">
            <v>0</v>
          </cell>
          <cell r="AB1067">
            <v>200000</v>
          </cell>
          <cell r="AC1067">
            <v>0</v>
          </cell>
          <cell r="AD1067">
            <v>200000</v>
          </cell>
          <cell r="AE1067">
            <v>0</v>
          </cell>
          <cell r="AF1067">
            <v>0</v>
          </cell>
          <cell r="AG1067">
            <v>0</v>
          </cell>
          <cell r="AH1067">
            <v>332663</v>
          </cell>
          <cell r="AI1067">
            <v>0</v>
          </cell>
          <cell r="AJ1067">
            <v>0</v>
          </cell>
          <cell r="AK1067">
            <v>4694000</v>
          </cell>
          <cell r="AL1067">
            <v>200000</v>
          </cell>
          <cell r="AM1067">
            <v>90721</v>
          </cell>
          <cell r="AN1067">
            <v>0</v>
          </cell>
          <cell r="AO1067">
            <v>0</v>
          </cell>
          <cell r="AP1067">
            <v>33850.958333333328</v>
          </cell>
          <cell r="AQ1067">
            <v>4468003.958333333</v>
          </cell>
          <cell r="AR1067">
            <v>24</v>
          </cell>
          <cell r="AS1067">
            <v>0</v>
          </cell>
          <cell r="AT1067">
            <v>0</v>
          </cell>
          <cell r="AU1067">
            <v>0</v>
          </cell>
          <cell r="AV1067">
            <v>0</v>
          </cell>
          <cell r="AW1067">
            <v>0</v>
          </cell>
          <cell r="AX1067">
            <v>812423</v>
          </cell>
          <cell r="AY1067">
            <v>5280426.958333333</v>
          </cell>
          <cell r="AZ1067">
            <v>0</v>
          </cell>
          <cell r="BA1067">
            <v>0</v>
          </cell>
          <cell r="BB1067">
            <v>0</v>
          </cell>
          <cell r="BC1067">
            <v>0</v>
          </cell>
          <cell r="BD1067">
            <v>0</v>
          </cell>
          <cell r="BK1067">
            <v>5280427</v>
          </cell>
          <cell r="BN1067">
            <v>0</v>
          </cell>
          <cell r="BO1067">
            <v>5309619.291666666</v>
          </cell>
          <cell r="BP1067">
            <v>-5690380.708333334</v>
          </cell>
          <cell r="BQ1067" t="str">
            <v>050116312597</v>
          </cell>
          <cell r="BR1067" t="str">
            <v>Active</v>
          </cell>
          <cell r="BS1067" t="str">
            <v>Female</v>
          </cell>
          <cell r="BT1067" t="str">
            <v/>
          </cell>
          <cell r="BU1067">
            <v>0</v>
          </cell>
          <cell r="BV1067">
            <v>0</v>
          </cell>
          <cell r="BW1067">
            <v>300000</v>
          </cell>
        </row>
        <row r="1068">
          <cell r="C1068" t="str">
            <v>C10491</v>
          </cell>
          <cell r="D1068" t="str">
            <v>Lê Thanh Bình</v>
          </cell>
          <cell r="E1068">
            <v>43567</v>
          </cell>
          <cell r="F1068" t="str">
            <v>P3 - Assembly 1A</v>
          </cell>
          <cell r="G1068" t="str">
            <v>SK2</v>
          </cell>
          <cell r="H1068" t="str">
            <v>Normal worker</v>
          </cell>
          <cell r="I1068" t="str">
            <v/>
          </cell>
          <cell r="J1068" t="str">
            <v/>
          </cell>
          <cell r="K1068">
            <v>5931000</v>
          </cell>
          <cell r="L1068">
            <v>0</v>
          </cell>
          <cell r="M1068">
            <v>0</v>
          </cell>
          <cell r="N1068">
            <v>0</v>
          </cell>
          <cell r="O1068">
            <v>5931000</v>
          </cell>
          <cell r="P1068">
            <v>19.899999999999999</v>
          </cell>
          <cell r="Q1068">
            <v>4539496</v>
          </cell>
          <cell r="R1068">
            <v>3</v>
          </cell>
          <cell r="S1068">
            <v>684346</v>
          </cell>
          <cell r="T1068">
            <v>3.1000000000000014</v>
          </cell>
          <cell r="U1068">
            <v>707158</v>
          </cell>
          <cell r="V1068">
            <v>228115.37688442212</v>
          </cell>
          <cell r="W1068">
            <v>0</v>
          </cell>
          <cell r="X1068">
            <v>0</v>
          </cell>
          <cell r="Y1068">
            <v>5223842</v>
          </cell>
          <cell r="Z1068">
            <v>0</v>
          </cell>
          <cell r="AA1068">
            <v>0</v>
          </cell>
          <cell r="AB1068">
            <v>200000</v>
          </cell>
          <cell r="AC1068">
            <v>0</v>
          </cell>
          <cell r="AD1068">
            <v>200000</v>
          </cell>
          <cell r="AE1068">
            <v>0</v>
          </cell>
          <cell r="AF1068">
            <v>0</v>
          </cell>
          <cell r="AG1068">
            <v>0</v>
          </cell>
          <cell r="AH1068">
            <v>344912</v>
          </cell>
          <cell r="AI1068">
            <v>0</v>
          </cell>
          <cell r="AJ1068">
            <v>0</v>
          </cell>
          <cell r="AK1068">
            <v>5931000</v>
          </cell>
          <cell r="AL1068">
            <v>100000</v>
          </cell>
          <cell r="AM1068">
            <v>0</v>
          </cell>
          <cell r="AN1068">
            <v>0</v>
          </cell>
          <cell r="AO1068">
            <v>0</v>
          </cell>
          <cell r="AP1068">
            <v>0</v>
          </cell>
          <cell r="AQ1068">
            <v>5868754</v>
          </cell>
          <cell r="AR1068">
            <v>28</v>
          </cell>
          <cell r="AS1068">
            <v>0</v>
          </cell>
          <cell r="AT1068">
            <v>0</v>
          </cell>
          <cell r="AU1068">
            <v>0</v>
          </cell>
          <cell r="AV1068">
            <v>0</v>
          </cell>
          <cell r="AW1068">
            <v>0</v>
          </cell>
          <cell r="AX1068">
            <v>1197606</v>
          </cell>
          <cell r="AY1068">
            <v>7066360</v>
          </cell>
          <cell r="AZ1068">
            <v>622755</v>
          </cell>
          <cell r="BA1068">
            <v>44100</v>
          </cell>
          <cell r="BB1068">
            <v>0</v>
          </cell>
          <cell r="BC1068">
            <v>0</v>
          </cell>
          <cell r="BD1068">
            <v>0</v>
          </cell>
          <cell r="BK1068">
            <v>6399505</v>
          </cell>
          <cell r="BN1068">
            <v>1</v>
          </cell>
          <cell r="BO1068">
            <v>6767157.8190954775</v>
          </cell>
          <cell r="BP1068">
            <v>-9255597.1809045225</v>
          </cell>
          <cell r="BQ1068" t="str">
            <v>050105128611</v>
          </cell>
          <cell r="BR1068" t="str">
            <v>Active</v>
          </cell>
          <cell r="BS1068" t="str">
            <v>Male</v>
          </cell>
          <cell r="BT1068" t="str">
            <v/>
          </cell>
          <cell r="BU1068">
            <v>0</v>
          </cell>
          <cell r="BV1068">
            <v>0</v>
          </cell>
          <cell r="BW1068">
            <v>100000</v>
          </cell>
        </row>
        <row r="1069">
          <cell r="C1069" t="str">
            <v>C10696</v>
          </cell>
          <cell r="D1069" t="str">
            <v>Vũ Thị Ngọc Thanh</v>
          </cell>
          <cell r="E1069">
            <v>43599</v>
          </cell>
          <cell r="F1069" t="str">
            <v>P3 - Assembly 1A</v>
          </cell>
          <cell r="G1069" t="str">
            <v>SK2</v>
          </cell>
          <cell r="H1069" t="str">
            <v>Bag team leader</v>
          </cell>
          <cell r="I1069" t="str">
            <v/>
          </cell>
          <cell r="J1069" t="str">
            <v/>
          </cell>
          <cell r="K1069">
            <v>5931000</v>
          </cell>
          <cell r="L1069">
            <v>700000</v>
          </cell>
          <cell r="M1069">
            <v>298000</v>
          </cell>
          <cell r="N1069">
            <v>300000</v>
          </cell>
          <cell r="O1069">
            <v>7229000</v>
          </cell>
          <cell r="P1069">
            <v>23.9</v>
          </cell>
          <cell r="Q1069">
            <v>6645119</v>
          </cell>
          <cell r="R1069">
            <v>2</v>
          </cell>
          <cell r="S1069">
            <v>556077</v>
          </cell>
          <cell r="T1069">
            <v>0.10000000000000142</v>
          </cell>
          <cell r="U1069">
            <v>27804</v>
          </cell>
          <cell r="V1069">
            <v>278038.4518828452</v>
          </cell>
          <cell r="W1069">
            <v>0</v>
          </cell>
          <cell r="X1069">
            <v>0</v>
          </cell>
          <cell r="Y1069">
            <v>7201196</v>
          </cell>
          <cell r="Z1069">
            <v>0</v>
          </cell>
          <cell r="AA1069">
            <v>0</v>
          </cell>
          <cell r="AB1069">
            <v>200000</v>
          </cell>
          <cell r="AC1069">
            <v>0</v>
          </cell>
          <cell r="AD1069">
            <v>200000</v>
          </cell>
          <cell r="AE1069">
            <v>500000</v>
          </cell>
          <cell r="AF1069">
            <v>0</v>
          </cell>
          <cell r="AG1069">
            <v>400000</v>
          </cell>
          <cell r="AH1069">
            <v>912371</v>
          </cell>
          <cell r="AI1069">
            <v>0</v>
          </cell>
          <cell r="AJ1069">
            <v>0</v>
          </cell>
          <cell r="AK1069">
            <v>7029667</v>
          </cell>
          <cell r="AL1069">
            <v>200000</v>
          </cell>
          <cell r="AM1069">
            <v>0</v>
          </cell>
          <cell r="AN1069">
            <v>0</v>
          </cell>
          <cell r="AO1069">
            <v>0</v>
          </cell>
          <cell r="AP1069">
            <v>52132.209728033471</v>
          </cell>
          <cell r="AQ1069">
            <v>9465699.2097280342</v>
          </cell>
          <cell r="AR1069">
            <v>36</v>
          </cell>
          <cell r="AS1069">
            <v>0</v>
          </cell>
          <cell r="AT1069">
            <v>0</v>
          </cell>
          <cell r="AU1069">
            <v>0</v>
          </cell>
          <cell r="AV1069">
            <v>0</v>
          </cell>
          <cell r="AW1069">
            <v>0</v>
          </cell>
          <cell r="AX1069">
            <v>1876760</v>
          </cell>
          <cell r="AY1069">
            <v>11342459.209728034</v>
          </cell>
          <cell r="AZ1069">
            <v>759045</v>
          </cell>
          <cell r="BA1069">
            <v>44100</v>
          </cell>
          <cell r="BB1069">
            <v>0</v>
          </cell>
          <cell r="BC1069">
            <v>0</v>
          </cell>
          <cell r="BD1069">
            <v>0</v>
          </cell>
          <cell r="BK1069">
            <v>10539314</v>
          </cell>
          <cell r="BN1069">
            <v>2</v>
          </cell>
          <cell r="BO1069">
            <v>11516872.243200839</v>
          </cell>
          <cell r="BP1069">
            <v>-9042172.7567991614</v>
          </cell>
          <cell r="BQ1069" t="str">
            <v>050035711489</v>
          </cell>
          <cell r="BR1069" t="str">
            <v>Active</v>
          </cell>
          <cell r="BS1069" t="str">
            <v>Female</v>
          </cell>
          <cell r="BT1069" t="str">
            <v/>
          </cell>
          <cell r="BU1069">
            <v>0</v>
          </cell>
          <cell r="BV1069">
            <v>0</v>
          </cell>
          <cell r="BW1069">
            <v>800000</v>
          </cell>
        </row>
        <row r="1070">
          <cell r="C1070" t="str">
            <v>C11033</v>
          </cell>
          <cell r="D1070" t="str">
            <v>Nguyễn Thị Bích Thủy</v>
          </cell>
          <cell r="E1070">
            <v>43654</v>
          </cell>
          <cell r="F1070" t="str">
            <v>P3 - Assembly 1A</v>
          </cell>
          <cell r="G1070" t="str">
            <v>SK2</v>
          </cell>
          <cell r="H1070" t="str">
            <v>Normal Worker</v>
          </cell>
          <cell r="I1070" t="str">
            <v/>
          </cell>
          <cell r="J1070" t="str">
            <v/>
          </cell>
          <cell r="K1070">
            <v>5931000</v>
          </cell>
          <cell r="L1070">
            <v>0</v>
          </cell>
          <cell r="M1070">
            <v>298000</v>
          </cell>
          <cell r="N1070">
            <v>0</v>
          </cell>
          <cell r="O1070">
            <v>6229000</v>
          </cell>
          <cell r="P1070">
            <v>22.6</v>
          </cell>
          <cell r="Q1070">
            <v>5414438</v>
          </cell>
          <cell r="R1070">
            <v>3</v>
          </cell>
          <cell r="S1070">
            <v>718731</v>
          </cell>
          <cell r="T1070">
            <v>0.39999999999999858</v>
          </cell>
          <cell r="U1070">
            <v>95831</v>
          </cell>
          <cell r="V1070">
            <v>239576.90265486724</v>
          </cell>
          <cell r="W1070">
            <v>0</v>
          </cell>
          <cell r="X1070">
            <v>0</v>
          </cell>
          <cell r="Y1070">
            <v>6133169</v>
          </cell>
          <cell r="Z1070">
            <v>0</v>
          </cell>
          <cell r="AA1070">
            <v>0</v>
          </cell>
          <cell r="AB1070">
            <v>200000</v>
          </cell>
          <cell r="AC1070">
            <v>0</v>
          </cell>
          <cell r="AD1070">
            <v>200000</v>
          </cell>
          <cell r="AE1070">
            <v>500000</v>
          </cell>
          <cell r="AF1070">
            <v>0</v>
          </cell>
          <cell r="AG1070">
            <v>400000</v>
          </cell>
          <cell r="AH1070">
            <v>541627</v>
          </cell>
          <cell r="AI1070">
            <v>0</v>
          </cell>
          <cell r="AJ1070">
            <v>0</v>
          </cell>
          <cell r="AK1070">
            <v>6129667</v>
          </cell>
          <cell r="AL1070">
            <v>100000</v>
          </cell>
          <cell r="AM1070">
            <v>0</v>
          </cell>
          <cell r="AN1070">
            <v>0</v>
          </cell>
          <cell r="AO1070">
            <v>0</v>
          </cell>
          <cell r="AP1070">
            <v>44920.669247787606</v>
          </cell>
          <cell r="AQ1070">
            <v>7919716.6692477874</v>
          </cell>
          <cell r="AR1070">
            <v>32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1437461</v>
          </cell>
          <cell r="AY1070">
            <v>9357177.6692477874</v>
          </cell>
          <cell r="AZ1070">
            <v>654045</v>
          </cell>
          <cell r="BA1070">
            <v>44100</v>
          </cell>
          <cell r="BB1070">
            <v>0</v>
          </cell>
          <cell r="BC1070">
            <v>0</v>
          </cell>
          <cell r="BD1070">
            <v>0</v>
          </cell>
          <cell r="BK1070">
            <v>8659033</v>
          </cell>
          <cell r="BN1070">
            <v>1</v>
          </cell>
          <cell r="BO1070">
            <v>8878024.2798672561</v>
          </cell>
          <cell r="BP1070">
            <v>-7176020.7201327439</v>
          </cell>
          <cell r="BQ1070" t="str">
            <v>050060667346</v>
          </cell>
          <cell r="BR1070" t="str">
            <v>Active</v>
          </cell>
          <cell r="BS1070" t="str">
            <v>Female</v>
          </cell>
          <cell r="BT1070" t="str">
            <v/>
          </cell>
          <cell r="BU1070">
            <v>0</v>
          </cell>
          <cell r="BV1070">
            <v>0</v>
          </cell>
          <cell r="BW1070">
            <v>0</v>
          </cell>
        </row>
        <row r="1071">
          <cell r="C1071" t="str">
            <v>C11449</v>
          </cell>
          <cell r="D1071" t="str">
            <v>Nguyễn Minh Tân</v>
          </cell>
          <cell r="E1071">
            <v>43731</v>
          </cell>
          <cell r="F1071" t="str">
            <v>P3 - Assembly 1A</v>
          </cell>
          <cell r="G1071" t="str">
            <v>SK2</v>
          </cell>
          <cell r="H1071" t="str">
            <v>Drill worker</v>
          </cell>
          <cell r="I1071" t="str">
            <v/>
          </cell>
          <cell r="J1071" t="str">
            <v/>
          </cell>
          <cell r="K1071">
            <v>5931000</v>
          </cell>
          <cell r="L1071">
            <v>200000</v>
          </cell>
          <cell r="M1071">
            <v>0</v>
          </cell>
          <cell r="N1071">
            <v>0</v>
          </cell>
          <cell r="O1071">
            <v>6131000</v>
          </cell>
          <cell r="P1071">
            <v>23.8</v>
          </cell>
          <cell r="Q1071">
            <v>5612223</v>
          </cell>
          <cell r="R1071">
            <v>2</v>
          </cell>
          <cell r="S1071">
            <v>471615</v>
          </cell>
          <cell r="T1071">
            <v>0.19999999999999929</v>
          </cell>
          <cell r="U1071">
            <v>47162</v>
          </cell>
          <cell r="V1071">
            <v>235807.68907563025</v>
          </cell>
          <cell r="W1071">
            <v>0</v>
          </cell>
          <cell r="X1071">
            <v>0</v>
          </cell>
          <cell r="Y1071">
            <v>6083838</v>
          </cell>
          <cell r="Z1071">
            <v>0</v>
          </cell>
          <cell r="AA1071">
            <v>0</v>
          </cell>
          <cell r="AB1071">
            <v>200000</v>
          </cell>
          <cell r="AC1071">
            <v>0</v>
          </cell>
          <cell r="AD1071">
            <v>200000</v>
          </cell>
          <cell r="AE1071">
            <v>500000</v>
          </cell>
          <cell r="AF1071">
            <v>0</v>
          </cell>
          <cell r="AG1071">
            <v>300000</v>
          </cell>
          <cell r="AH1071">
            <v>380424</v>
          </cell>
          <cell r="AI1071">
            <v>0</v>
          </cell>
          <cell r="AJ1071">
            <v>0</v>
          </cell>
          <cell r="AK1071">
            <v>6131000</v>
          </cell>
          <cell r="AL1071">
            <v>0</v>
          </cell>
          <cell r="AM1071">
            <v>0</v>
          </cell>
          <cell r="AN1071">
            <v>0</v>
          </cell>
          <cell r="AO1071">
            <v>0</v>
          </cell>
          <cell r="AP1071">
            <v>0</v>
          </cell>
          <cell r="AQ1071">
            <v>7464262</v>
          </cell>
          <cell r="AR1071">
            <v>36</v>
          </cell>
          <cell r="AS1071">
            <v>0</v>
          </cell>
          <cell r="AT1071">
            <v>0</v>
          </cell>
          <cell r="AU1071">
            <v>0</v>
          </cell>
          <cell r="AV1071">
            <v>0</v>
          </cell>
          <cell r="AW1071">
            <v>0</v>
          </cell>
          <cell r="AX1071">
            <v>1591702</v>
          </cell>
          <cell r="AY1071">
            <v>9055964</v>
          </cell>
          <cell r="AZ1071">
            <v>643755</v>
          </cell>
          <cell r="BA1071">
            <v>44100</v>
          </cell>
          <cell r="BB1071">
            <v>0</v>
          </cell>
          <cell r="BC1071">
            <v>0</v>
          </cell>
          <cell r="BD1071">
            <v>0</v>
          </cell>
          <cell r="BK1071">
            <v>8368109</v>
          </cell>
          <cell r="BN1071">
            <v>0</v>
          </cell>
          <cell r="BO1071">
            <v>8625396.6008403357</v>
          </cell>
          <cell r="BP1071">
            <v>-3018358.3991596643</v>
          </cell>
          <cell r="BQ1071" t="str">
            <v>050112981214</v>
          </cell>
          <cell r="BR1071" t="str">
            <v>Active</v>
          </cell>
          <cell r="BS1071" t="str">
            <v>Male</v>
          </cell>
          <cell r="BT1071" t="str">
            <v/>
          </cell>
          <cell r="BU1071">
            <v>0</v>
          </cell>
          <cell r="BV1071">
            <v>0</v>
          </cell>
          <cell r="BW1071">
            <v>100000</v>
          </cell>
        </row>
        <row r="1072">
          <cell r="C1072" t="str">
            <v>C11756</v>
          </cell>
          <cell r="D1072" t="str">
            <v>Lâm Tý</v>
          </cell>
          <cell r="E1072">
            <v>43868</v>
          </cell>
          <cell r="F1072" t="str">
            <v>P3 - Assembly 1A</v>
          </cell>
          <cell r="G1072" t="str">
            <v>SK2</v>
          </cell>
          <cell r="H1072" t="str">
            <v>Normal worker</v>
          </cell>
          <cell r="I1072" t="str">
            <v/>
          </cell>
          <cell r="J1072" t="str">
            <v/>
          </cell>
          <cell r="K1072">
            <v>5931000</v>
          </cell>
          <cell r="L1072">
            <v>0</v>
          </cell>
          <cell r="M1072">
            <v>0</v>
          </cell>
          <cell r="N1072">
            <v>0</v>
          </cell>
          <cell r="O1072">
            <v>5931000</v>
          </cell>
          <cell r="P1072">
            <v>20</v>
          </cell>
          <cell r="Q1072">
            <v>4562308</v>
          </cell>
          <cell r="R1072">
            <v>2</v>
          </cell>
          <cell r="S1072">
            <v>456231</v>
          </cell>
          <cell r="T1072">
            <v>4</v>
          </cell>
          <cell r="U1072">
            <v>912462</v>
          </cell>
          <cell r="V1072">
            <v>228115.4</v>
          </cell>
          <cell r="W1072">
            <v>0</v>
          </cell>
          <cell r="X1072">
            <v>0</v>
          </cell>
          <cell r="Y1072">
            <v>5018539</v>
          </cell>
          <cell r="Z1072">
            <v>0</v>
          </cell>
          <cell r="AA1072">
            <v>0</v>
          </cell>
          <cell r="AB1072">
            <v>200000</v>
          </cell>
          <cell r="AC1072">
            <v>0</v>
          </cell>
          <cell r="AD1072">
            <v>200000</v>
          </cell>
          <cell r="AE1072">
            <v>0</v>
          </cell>
          <cell r="AF1072">
            <v>0</v>
          </cell>
          <cell r="AG1072">
            <v>150000</v>
          </cell>
          <cell r="AH1072">
            <v>340734</v>
          </cell>
          <cell r="AI1072">
            <v>0</v>
          </cell>
          <cell r="AJ1072">
            <v>0</v>
          </cell>
          <cell r="AK1072">
            <v>5931000</v>
          </cell>
          <cell r="AL1072">
            <v>0</v>
          </cell>
          <cell r="AM1072">
            <v>0</v>
          </cell>
          <cell r="AN1072">
            <v>0</v>
          </cell>
          <cell r="AO1072">
            <v>0</v>
          </cell>
          <cell r="AP1072">
            <v>0</v>
          </cell>
          <cell r="AQ1072">
            <v>5709273</v>
          </cell>
          <cell r="AR1072">
            <v>28</v>
          </cell>
          <cell r="AS1072">
            <v>0</v>
          </cell>
          <cell r="AT1072">
            <v>0</v>
          </cell>
          <cell r="AU1072">
            <v>0</v>
          </cell>
          <cell r="AV1072">
            <v>0</v>
          </cell>
          <cell r="AW1072">
            <v>0</v>
          </cell>
          <cell r="AX1072">
            <v>1197606</v>
          </cell>
          <cell r="AY1072">
            <v>6906879</v>
          </cell>
          <cell r="AZ1072">
            <v>622755</v>
          </cell>
          <cell r="BA1072">
            <v>44100</v>
          </cell>
          <cell r="BB1072">
            <v>0</v>
          </cell>
          <cell r="BC1072">
            <v>0</v>
          </cell>
          <cell r="BD1072">
            <v>0</v>
          </cell>
          <cell r="BK1072">
            <v>6240024</v>
          </cell>
          <cell r="BN1072">
            <v>0</v>
          </cell>
          <cell r="BO1072">
            <v>6607676.9000000004</v>
          </cell>
          <cell r="BP1072">
            <v>-5015078.0999999996</v>
          </cell>
          <cell r="BQ1072" t="str">
            <v>050116008057</v>
          </cell>
          <cell r="BR1072" t="str">
            <v>Active</v>
          </cell>
          <cell r="BS1072" t="str">
            <v>Male</v>
          </cell>
          <cell r="BT1072" t="str">
            <v/>
          </cell>
          <cell r="BU1072">
            <v>0</v>
          </cell>
          <cell r="BV1072">
            <v>0</v>
          </cell>
          <cell r="BW1072">
            <v>100000</v>
          </cell>
        </row>
        <row r="1073">
          <cell r="C1073" t="str">
            <v>C11770</v>
          </cell>
          <cell r="D1073" t="str">
            <v>Điểu Tấn Thịnh</v>
          </cell>
          <cell r="E1073">
            <v>43869</v>
          </cell>
          <cell r="F1073" t="str">
            <v>P3 - Assembly 1A</v>
          </cell>
          <cell r="G1073" t="str">
            <v>SK2</v>
          </cell>
          <cell r="H1073" t="str">
            <v>Normal worker</v>
          </cell>
          <cell r="I1073" t="str">
            <v/>
          </cell>
          <cell r="J1073" t="str">
            <v/>
          </cell>
          <cell r="K1073">
            <v>5931000</v>
          </cell>
          <cell r="L1073">
            <v>0</v>
          </cell>
          <cell r="M1073">
            <v>298000</v>
          </cell>
          <cell r="N1073">
            <v>0</v>
          </cell>
          <cell r="O1073">
            <v>6229000</v>
          </cell>
          <cell r="P1073">
            <v>23.8</v>
          </cell>
          <cell r="Q1073">
            <v>5701931</v>
          </cell>
          <cell r="R1073">
            <v>2</v>
          </cell>
          <cell r="S1073">
            <v>479154</v>
          </cell>
          <cell r="T1073">
            <v>0.19999999999999929</v>
          </cell>
          <cell r="U1073">
            <v>47915</v>
          </cell>
          <cell r="V1073">
            <v>239576.93277310923</v>
          </cell>
          <cell r="W1073">
            <v>0</v>
          </cell>
          <cell r="X1073">
            <v>0</v>
          </cell>
          <cell r="Y1073">
            <v>6181085</v>
          </cell>
          <cell r="Z1073">
            <v>0</v>
          </cell>
          <cell r="AA1073">
            <v>0</v>
          </cell>
          <cell r="AB1073">
            <v>200000</v>
          </cell>
          <cell r="AC1073">
            <v>0</v>
          </cell>
          <cell r="AD1073">
            <v>200000</v>
          </cell>
          <cell r="AE1073">
            <v>500000</v>
          </cell>
          <cell r="AF1073">
            <v>0</v>
          </cell>
          <cell r="AG1073">
            <v>400000</v>
          </cell>
          <cell r="AH1073">
            <v>654077</v>
          </cell>
          <cell r="AI1073">
            <v>0</v>
          </cell>
          <cell r="AJ1073">
            <v>0</v>
          </cell>
          <cell r="AK1073">
            <v>6129667</v>
          </cell>
          <cell r="AL1073">
            <v>0</v>
          </cell>
          <cell r="AM1073">
            <v>0</v>
          </cell>
          <cell r="AN1073">
            <v>0</v>
          </cell>
          <cell r="AO1073">
            <v>0</v>
          </cell>
          <cell r="AP1073">
            <v>0</v>
          </cell>
          <cell r="AQ1073">
            <v>7935162</v>
          </cell>
          <cell r="AR1073">
            <v>36</v>
          </cell>
          <cell r="AS1073">
            <v>0</v>
          </cell>
          <cell r="AT1073">
            <v>0</v>
          </cell>
          <cell r="AU1073">
            <v>0</v>
          </cell>
          <cell r="AV1073">
            <v>0</v>
          </cell>
          <cell r="AW1073">
            <v>0</v>
          </cell>
          <cell r="AX1073">
            <v>1617144</v>
          </cell>
          <cell r="AY1073">
            <v>9552306</v>
          </cell>
          <cell r="AZ1073">
            <v>654045</v>
          </cell>
          <cell r="BA1073">
            <v>44100</v>
          </cell>
          <cell r="BB1073">
            <v>0</v>
          </cell>
          <cell r="BC1073">
            <v>0</v>
          </cell>
          <cell r="BD1073">
            <v>0</v>
          </cell>
          <cell r="BK1073">
            <v>8854161</v>
          </cell>
          <cell r="BN1073">
            <v>0</v>
          </cell>
          <cell r="BO1073">
            <v>9113258.197478991</v>
          </cell>
          <cell r="BP1073">
            <v>-2540786.802521009</v>
          </cell>
          <cell r="BQ1073" t="str">
            <v>050116008049</v>
          </cell>
          <cell r="BR1073" t="str">
            <v>Active</v>
          </cell>
          <cell r="BS1073" t="str">
            <v>Male</v>
          </cell>
          <cell r="BT1073" t="str">
            <v/>
          </cell>
          <cell r="BU1073">
            <v>0</v>
          </cell>
          <cell r="BV1073">
            <v>0</v>
          </cell>
          <cell r="BW1073">
            <v>100000</v>
          </cell>
        </row>
        <row r="1074">
          <cell r="C1074" t="str">
            <v>C12690</v>
          </cell>
          <cell r="D1074" t="str">
            <v>Phạm Thị Thu Hoa</v>
          </cell>
          <cell r="E1074">
            <v>44060</v>
          </cell>
          <cell r="F1074" t="str">
            <v>P3 - Assembly 1A</v>
          </cell>
          <cell r="G1074" t="str">
            <v>SK2</v>
          </cell>
          <cell r="H1074" t="str">
            <v>Normal Worker</v>
          </cell>
          <cell r="I1074" t="str">
            <v/>
          </cell>
          <cell r="J1074" t="str">
            <v/>
          </cell>
          <cell r="K1074">
            <v>5931000</v>
          </cell>
          <cell r="L1074">
            <v>0</v>
          </cell>
          <cell r="M1074">
            <v>0</v>
          </cell>
          <cell r="N1074">
            <v>0</v>
          </cell>
          <cell r="O1074">
            <v>5931000</v>
          </cell>
          <cell r="P1074">
            <v>24</v>
          </cell>
          <cell r="Q1074">
            <v>5474769</v>
          </cell>
          <cell r="R1074">
            <v>2</v>
          </cell>
          <cell r="S1074">
            <v>456231</v>
          </cell>
          <cell r="T1074">
            <v>0</v>
          </cell>
          <cell r="U1074">
            <v>0</v>
          </cell>
          <cell r="V1074">
            <v>228115.375</v>
          </cell>
          <cell r="W1074">
            <v>0</v>
          </cell>
          <cell r="X1074">
            <v>0</v>
          </cell>
          <cell r="Y1074">
            <v>5931000</v>
          </cell>
          <cell r="Z1074">
            <v>0</v>
          </cell>
          <cell r="AA1074">
            <v>0</v>
          </cell>
          <cell r="AB1074">
            <v>200000</v>
          </cell>
          <cell r="AC1074">
            <v>0</v>
          </cell>
          <cell r="AD1074">
            <v>200000</v>
          </cell>
          <cell r="AE1074">
            <v>500000</v>
          </cell>
          <cell r="AF1074">
            <v>0</v>
          </cell>
          <cell r="AG1074">
            <v>300000</v>
          </cell>
          <cell r="AH1074">
            <v>410449</v>
          </cell>
          <cell r="AI1074">
            <v>0</v>
          </cell>
          <cell r="AJ1074">
            <v>0</v>
          </cell>
          <cell r="AK1074">
            <v>5931000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42771.6328125</v>
          </cell>
          <cell r="AQ1074">
            <v>7384220.6328125</v>
          </cell>
          <cell r="AR1074">
            <v>36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1539779</v>
          </cell>
          <cell r="AY1074">
            <v>8923999.6328125</v>
          </cell>
          <cell r="AZ1074">
            <v>622755</v>
          </cell>
          <cell r="BA1074">
            <v>44100</v>
          </cell>
          <cell r="BB1074">
            <v>0</v>
          </cell>
          <cell r="BC1074">
            <v>0</v>
          </cell>
          <cell r="BD1074">
            <v>0</v>
          </cell>
          <cell r="BK1074">
            <v>8257145</v>
          </cell>
          <cell r="BN1074">
            <v>0</v>
          </cell>
          <cell r="BO1074">
            <v>8510739.8203125</v>
          </cell>
          <cell r="BP1074">
            <v>-3112015.1796875</v>
          </cell>
          <cell r="BQ1074" t="str">
            <v>050098646954</v>
          </cell>
          <cell r="BR1074" t="str">
            <v>Active</v>
          </cell>
          <cell r="BS1074" t="str">
            <v>Female</v>
          </cell>
          <cell r="BT1074" t="str">
            <v/>
          </cell>
          <cell r="BU1074">
            <v>0</v>
          </cell>
          <cell r="BV1074">
            <v>0</v>
          </cell>
          <cell r="BW1074">
            <v>100000</v>
          </cell>
        </row>
        <row r="1075">
          <cell r="C1075" t="str">
            <v>C12920</v>
          </cell>
          <cell r="D1075" t="str">
            <v>Lê Ngọc Anh</v>
          </cell>
          <cell r="E1075">
            <v>44097</v>
          </cell>
          <cell r="F1075" t="str">
            <v>P3 - Assembly 1A</v>
          </cell>
          <cell r="G1075" t="str">
            <v>SK2</v>
          </cell>
          <cell r="H1075" t="str">
            <v>Drill worker</v>
          </cell>
          <cell r="I1075" t="str">
            <v/>
          </cell>
          <cell r="J1075" t="str">
            <v/>
          </cell>
          <cell r="K1075">
            <v>5931000</v>
          </cell>
          <cell r="L1075">
            <v>200000</v>
          </cell>
          <cell r="M1075">
            <v>0</v>
          </cell>
          <cell r="N1075">
            <v>0</v>
          </cell>
          <cell r="O1075">
            <v>6131000</v>
          </cell>
          <cell r="P1075">
            <v>23</v>
          </cell>
          <cell r="Q1075">
            <v>5423577</v>
          </cell>
          <cell r="R1075">
            <v>3</v>
          </cell>
          <cell r="S1075">
            <v>707423</v>
          </cell>
          <cell r="T1075">
            <v>0</v>
          </cell>
          <cell r="U1075">
            <v>0</v>
          </cell>
          <cell r="V1075">
            <v>235807.69565217392</v>
          </cell>
          <cell r="W1075">
            <v>0</v>
          </cell>
          <cell r="X1075">
            <v>0</v>
          </cell>
          <cell r="Y1075">
            <v>6131000</v>
          </cell>
          <cell r="Z1075">
            <v>0</v>
          </cell>
          <cell r="AA1075">
            <v>0</v>
          </cell>
          <cell r="AB1075">
            <v>200000</v>
          </cell>
          <cell r="AC1075">
            <v>0</v>
          </cell>
          <cell r="AD1075">
            <v>200000</v>
          </cell>
          <cell r="AE1075">
            <v>500000</v>
          </cell>
          <cell r="AF1075">
            <v>0</v>
          </cell>
          <cell r="AG1075">
            <v>300000</v>
          </cell>
          <cell r="AH1075">
            <v>368396</v>
          </cell>
          <cell r="AI1075">
            <v>0</v>
          </cell>
          <cell r="AJ1075">
            <v>0</v>
          </cell>
          <cell r="AK1075">
            <v>6131000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44213.942934782608</v>
          </cell>
          <cell r="AQ1075">
            <v>7543609.9429347822</v>
          </cell>
          <cell r="AR1075">
            <v>36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1591702</v>
          </cell>
          <cell r="AY1075">
            <v>9135311.9429347813</v>
          </cell>
          <cell r="AZ1075">
            <v>643755</v>
          </cell>
          <cell r="BA1075">
            <v>44100</v>
          </cell>
          <cell r="BB1075">
            <v>0</v>
          </cell>
          <cell r="BC1075">
            <v>0</v>
          </cell>
          <cell r="BD1075">
            <v>0</v>
          </cell>
          <cell r="BK1075">
            <v>8447457</v>
          </cell>
          <cell r="BN1075">
            <v>0</v>
          </cell>
          <cell r="BO1075">
            <v>8904744.5733695645</v>
          </cell>
          <cell r="BP1075">
            <v>-2739010.4266304355</v>
          </cell>
          <cell r="BQ1075" t="str">
            <v>050102525229</v>
          </cell>
          <cell r="BR1075" t="str">
            <v>Active</v>
          </cell>
          <cell r="BS1075" t="str">
            <v>Female</v>
          </cell>
          <cell r="BT1075" t="str">
            <v/>
          </cell>
          <cell r="BU1075">
            <v>0</v>
          </cell>
          <cell r="BV1075">
            <v>0</v>
          </cell>
          <cell r="BW1075">
            <v>300000</v>
          </cell>
        </row>
        <row r="1076">
          <cell r="C1076" t="str">
            <v>C13182</v>
          </cell>
          <cell r="D1076" t="str">
            <v>Vũ Thị Thủy Tiên</v>
          </cell>
          <cell r="E1076">
            <v>44250</v>
          </cell>
          <cell r="F1076" t="str">
            <v>P3 - Assembly 1A</v>
          </cell>
          <cell r="G1076" t="str">
            <v>SK2</v>
          </cell>
          <cell r="H1076" t="str">
            <v>Normal worker</v>
          </cell>
          <cell r="I1076" t="str">
            <v/>
          </cell>
          <cell r="J1076" t="str">
            <v/>
          </cell>
          <cell r="K1076">
            <v>5931000</v>
          </cell>
          <cell r="L1076">
            <v>0</v>
          </cell>
          <cell r="M1076">
            <v>0</v>
          </cell>
          <cell r="N1076">
            <v>0</v>
          </cell>
          <cell r="O1076">
            <v>5931000</v>
          </cell>
          <cell r="P1076">
            <v>23.9</v>
          </cell>
          <cell r="Q1076">
            <v>5451958</v>
          </cell>
          <cell r="R1076">
            <v>2</v>
          </cell>
          <cell r="S1076">
            <v>456231</v>
          </cell>
          <cell r="T1076">
            <v>0.10000000000000142</v>
          </cell>
          <cell r="U1076">
            <v>22812</v>
          </cell>
          <cell r="V1076">
            <v>228115.39748953976</v>
          </cell>
          <cell r="W1076">
            <v>0</v>
          </cell>
          <cell r="X1076">
            <v>0</v>
          </cell>
          <cell r="Y1076">
            <v>5908189</v>
          </cell>
          <cell r="Z1076">
            <v>0</v>
          </cell>
          <cell r="AA1076">
            <v>0</v>
          </cell>
          <cell r="AB1076">
            <v>200000</v>
          </cell>
          <cell r="AC1076">
            <v>0</v>
          </cell>
          <cell r="AD1076">
            <v>200000</v>
          </cell>
          <cell r="AE1076">
            <v>500000</v>
          </cell>
          <cell r="AF1076">
            <v>0</v>
          </cell>
          <cell r="AG1076">
            <v>300000</v>
          </cell>
          <cell r="AH1076">
            <v>225647</v>
          </cell>
          <cell r="AI1076">
            <v>0</v>
          </cell>
          <cell r="AJ1076">
            <v>0</v>
          </cell>
          <cell r="AK1076">
            <v>5931000</v>
          </cell>
          <cell r="AL1076">
            <v>100000</v>
          </cell>
          <cell r="AM1076">
            <v>0</v>
          </cell>
          <cell r="AN1076">
            <v>0</v>
          </cell>
          <cell r="AO1076">
            <v>0</v>
          </cell>
          <cell r="AP1076">
            <v>42771.6370292887</v>
          </cell>
          <cell r="AQ1076">
            <v>7276607.6370292883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7276607.6370292883</v>
          </cell>
          <cell r="AZ1076">
            <v>622755</v>
          </cell>
          <cell r="BA1076">
            <v>44100</v>
          </cell>
          <cell r="BB1076">
            <v>0</v>
          </cell>
          <cell r="BC1076">
            <v>0</v>
          </cell>
          <cell r="BD1076">
            <v>0</v>
          </cell>
          <cell r="BK1076">
            <v>6609753</v>
          </cell>
          <cell r="BN1076">
            <v>2</v>
          </cell>
          <cell r="BO1076">
            <v>7376607.6370292883</v>
          </cell>
          <cell r="BP1076">
            <v>-13046147.362970712</v>
          </cell>
          <cell r="BQ1076" t="str">
            <v>050103659881</v>
          </cell>
          <cell r="BR1076" t="str">
            <v>Active</v>
          </cell>
          <cell r="BS1076" t="str">
            <v>Female</v>
          </cell>
          <cell r="BT1076" t="str">
            <v/>
          </cell>
          <cell r="BU1076">
            <v>0</v>
          </cell>
          <cell r="BV1076">
            <v>0</v>
          </cell>
          <cell r="BW1076">
            <v>100000</v>
          </cell>
        </row>
        <row r="1077">
          <cell r="C1077" t="str">
            <v>C13700</v>
          </cell>
          <cell r="D1077" t="str">
            <v>Điểu Trung</v>
          </cell>
          <cell r="E1077">
            <v>44281</v>
          </cell>
          <cell r="F1077" t="str">
            <v>P3 - Assembly 1A</v>
          </cell>
          <cell r="G1077" t="str">
            <v>SK2</v>
          </cell>
          <cell r="H1077" t="str">
            <v>Normal worker</v>
          </cell>
          <cell r="I1077" t="str">
            <v/>
          </cell>
          <cell r="J1077" t="str">
            <v/>
          </cell>
          <cell r="K1077">
            <v>5931000</v>
          </cell>
          <cell r="L1077">
            <v>0</v>
          </cell>
          <cell r="M1077">
            <v>0</v>
          </cell>
          <cell r="N1077">
            <v>0</v>
          </cell>
          <cell r="O1077">
            <v>5931000</v>
          </cell>
          <cell r="P1077">
            <v>22.5</v>
          </cell>
          <cell r="Q1077">
            <v>5132596</v>
          </cell>
          <cell r="R1077">
            <v>3</v>
          </cell>
          <cell r="S1077">
            <v>684346</v>
          </cell>
          <cell r="T1077">
            <v>0.5</v>
          </cell>
          <cell r="U1077">
            <v>114058</v>
          </cell>
          <cell r="V1077">
            <v>228115.37777777779</v>
          </cell>
          <cell r="W1077">
            <v>0</v>
          </cell>
          <cell r="X1077">
            <v>0</v>
          </cell>
          <cell r="Y1077">
            <v>5816942</v>
          </cell>
          <cell r="Z1077">
            <v>0</v>
          </cell>
          <cell r="AA1077">
            <v>0</v>
          </cell>
          <cell r="AB1077">
            <v>200000</v>
          </cell>
          <cell r="AC1077">
            <v>0</v>
          </cell>
          <cell r="AD1077">
            <v>200000</v>
          </cell>
          <cell r="AE1077">
            <v>500000</v>
          </cell>
          <cell r="AF1077">
            <v>0</v>
          </cell>
          <cell r="AG1077">
            <v>150000</v>
          </cell>
          <cell r="AH1077">
            <v>333033</v>
          </cell>
          <cell r="AI1077">
            <v>0</v>
          </cell>
          <cell r="AJ1077">
            <v>0</v>
          </cell>
          <cell r="AK1077">
            <v>5931000</v>
          </cell>
          <cell r="AL1077">
            <v>200000</v>
          </cell>
          <cell r="AM1077">
            <v>0</v>
          </cell>
          <cell r="AN1077">
            <v>0</v>
          </cell>
          <cell r="AO1077">
            <v>0</v>
          </cell>
          <cell r="AP1077">
            <v>0</v>
          </cell>
          <cell r="AQ1077">
            <v>7199975</v>
          </cell>
          <cell r="AR1077">
            <v>32</v>
          </cell>
          <cell r="AS1077">
            <v>0</v>
          </cell>
          <cell r="AT1077">
            <v>0</v>
          </cell>
          <cell r="AU1077">
            <v>0</v>
          </cell>
          <cell r="AV1077">
            <v>0</v>
          </cell>
          <cell r="AW1077">
            <v>0</v>
          </cell>
          <cell r="AX1077">
            <v>1368692</v>
          </cell>
          <cell r="AY1077">
            <v>8568667</v>
          </cell>
          <cell r="AZ1077">
            <v>622755</v>
          </cell>
          <cell r="BA1077">
            <v>44100</v>
          </cell>
          <cell r="BB1077">
            <v>0</v>
          </cell>
          <cell r="BC1077">
            <v>0</v>
          </cell>
          <cell r="BD1077">
            <v>0</v>
          </cell>
          <cell r="BK1077">
            <v>7901812</v>
          </cell>
          <cell r="BN1077">
            <v>2</v>
          </cell>
          <cell r="BO1077">
            <v>8212436.5111111114</v>
          </cell>
          <cell r="BP1077">
            <v>-12210318.48888889</v>
          </cell>
          <cell r="BQ1077" t="str">
            <v>050128086207</v>
          </cell>
          <cell r="BR1077" t="str">
            <v>Active</v>
          </cell>
          <cell r="BS1077" t="str">
            <v>Male</v>
          </cell>
          <cell r="BT1077" t="str">
            <v/>
          </cell>
          <cell r="BU1077">
            <v>0</v>
          </cell>
          <cell r="BV1077">
            <v>0</v>
          </cell>
          <cell r="BW1077">
            <v>100000</v>
          </cell>
        </row>
        <row r="1078">
          <cell r="C1078" t="str">
            <v>C14200</v>
          </cell>
          <cell r="D1078" t="str">
            <v>Phạm Thị Hạnh Nguyên</v>
          </cell>
          <cell r="E1078">
            <v>44336</v>
          </cell>
          <cell r="F1078" t="str">
            <v>P3 - Assembly 1A</v>
          </cell>
          <cell r="G1078" t="str">
            <v>SK2</v>
          </cell>
          <cell r="H1078" t="str">
            <v>Normal worker</v>
          </cell>
          <cell r="I1078" t="str">
            <v/>
          </cell>
          <cell r="J1078" t="str">
            <v/>
          </cell>
          <cell r="K1078">
            <v>5931000</v>
          </cell>
          <cell r="L1078">
            <v>0</v>
          </cell>
          <cell r="M1078">
            <v>298000</v>
          </cell>
          <cell r="N1078">
            <v>0</v>
          </cell>
          <cell r="O1078">
            <v>6229000</v>
          </cell>
          <cell r="P1078">
            <v>19.8</v>
          </cell>
          <cell r="Q1078">
            <v>4743623</v>
          </cell>
          <cell r="R1078">
            <v>3</v>
          </cell>
          <cell r="S1078">
            <v>718731</v>
          </cell>
          <cell r="T1078">
            <v>3.1999999999999993</v>
          </cell>
          <cell r="U1078">
            <v>766646</v>
          </cell>
          <cell r="V1078">
            <v>239576.91919191918</v>
          </cell>
          <cell r="W1078">
            <v>0</v>
          </cell>
          <cell r="X1078">
            <v>0</v>
          </cell>
          <cell r="Y1078">
            <v>5462354</v>
          </cell>
          <cell r="Z1078">
            <v>0</v>
          </cell>
          <cell r="AA1078">
            <v>0</v>
          </cell>
          <cell r="AB1078">
            <v>200000</v>
          </cell>
          <cell r="AC1078">
            <v>0</v>
          </cell>
          <cell r="AD1078">
            <v>200000</v>
          </cell>
          <cell r="AE1078">
            <v>0</v>
          </cell>
          <cell r="AF1078">
            <v>0</v>
          </cell>
          <cell r="AG1078">
            <v>0</v>
          </cell>
          <cell r="AH1078">
            <v>532767</v>
          </cell>
          <cell r="AI1078">
            <v>0</v>
          </cell>
          <cell r="AJ1078">
            <v>0</v>
          </cell>
          <cell r="AK1078">
            <v>6129667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44920.672348484848</v>
          </cell>
          <cell r="AQ1078">
            <v>6240041.6723484844</v>
          </cell>
          <cell r="AR1078">
            <v>24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1078096</v>
          </cell>
          <cell r="AY1078">
            <v>7318137.6723484844</v>
          </cell>
          <cell r="AZ1078">
            <v>654045</v>
          </cell>
          <cell r="BA1078">
            <v>44100</v>
          </cell>
          <cell r="BB1078">
            <v>0</v>
          </cell>
          <cell r="BC1078">
            <v>0</v>
          </cell>
          <cell r="BD1078">
            <v>0</v>
          </cell>
          <cell r="BK1078">
            <v>6619993</v>
          </cell>
          <cell r="BN1078">
            <v>0</v>
          </cell>
          <cell r="BO1078">
            <v>7058772.4299242422</v>
          </cell>
          <cell r="BP1078">
            <v>-4595272.5700757578</v>
          </cell>
          <cell r="BQ1078" t="str">
            <v>050105852301</v>
          </cell>
          <cell r="BR1078" t="str">
            <v>Active</v>
          </cell>
          <cell r="BS1078" t="str">
            <v>Female</v>
          </cell>
          <cell r="BT1078" t="str">
            <v/>
          </cell>
          <cell r="BU1078">
            <v>0</v>
          </cell>
          <cell r="BV1078">
            <v>0</v>
          </cell>
          <cell r="BW1078">
            <v>100000</v>
          </cell>
        </row>
        <row r="1079">
          <cell r="C1079" t="str">
            <v>C15115</v>
          </cell>
          <cell r="D1079" t="str">
            <v>Nguyễn Thị Thanh Thúy</v>
          </cell>
          <cell r="E1079">
            <v>44720</v>
          </cell>
          <cell r="F1079" t="str">
            <v>P3 - Assembly 1A</v>
          </cell>
          <cell r="G1079" t="str">
            <v>SK2</v>
          </cell>
          <cell r="H1079" t="str">
            <v>Normal worker</v>
          </cell>
          <cell r="I1079" t="str">
            <v/>
          </cell>
          <cell r="J1079" t="str">
            <v/>
          </cell>
          <cell r="K1079">
            <v>5815000</v>
          </cell>
          <cell r="L1079">
            <v>0</v>
          </cell>
          <cell r="M1079">
            <v>292000</v>
          </cell>
          <cell r="N1079">
            <v>0</v>
          </cell>
          <cell r="O1079">
            <v>6107000</v>
          </cell>
          <cell r="P1079">
            <v>23.5</v>
          </cell>
          <cell r="Q1079">
            <v>5519788</v>
          </cell>
          <cell r="R1079">
            <v>2</v>
          </cell>
          <cell r="S1079">
            <v>469769</v>
          </cell>
          <cell r="T1079">
            <v>0.5</v>
          </cell>
          <cell r="U1079">
            <v>117442</v>
          </cell>
          <cell r="V1079">
            <v>234884.59574468085</v>
          </cell>
          <cell r="W1079">
            <v>0</v>
          </cell>
          <cell r="X1079">
            <v>0</v>
          </cell>
          <cell r="Y1079">
            <v>5989557</v>
          </cell>
          <cell r="Z1079">
            <v>0</v>
          </cell>
          <cell r="AA1079">
            <v>0</v>
          </cell>
          <cell r="AB1079">
            <v>200000</v>
          </cell>
          <cell r="AC1079">
            <v>0</v>
          </cell>
          <cell r="AD1079">
            <v>200000</v>
          </cell>
          <cell r="AE1079">
            <v>500000</v>
          </cell>
          <cell r="AF1079">
            <v>0</v>
          </cell>
          <cell r="AG1079">
            <v>400000</v>
          </cell>
          <cell r="AH1079">
            <v>610389</v>
          </cell>
          <cell r="AI1079">
            <v>0</v>
          </cell>
          <cell r="AJ1079">
            <v>0</v>
          </cell>
          <cell r="AK1079">
            <v>6009667</v>
          </cell>
          <cell r="AL1079">
            <v>200000</v>
          </cell>
          <cell r="AM1079">
            <v>0</v>
          </cell>
          <cell r="AN1079">
            <v>0</v>
          </cell>
          <cell r="AO1079">
            <v>0</v>
          </cell>
          <cell r="AP1079">
            <v>44040.861702127659</v>
          </cell>
          <cell r="AQ1079">
            <v>7943986.8617021274</v>
          </cell>
          <cell r="AR1079">
            <v>28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1233144</v>
          </cell>
          <cell r="AY1079">
            <v>9177130.8617021274</v>
          </cell>
          <cell r="AZ1079">
            <v>641235</v>
          </cell>
          <cell r="BA1079">
            <v>44100</v>
          </cell>
          <cell r="BB1079">
            <v>0</v>
          </cell>
          <cell r="BC1079">
            <v>0</v>
          </cell>
          <cell r="BD1079">
            <v>0</v>
          </cell>
          <cell r="BK1079">
            <v>8491796</v>
          </cell>
          <cell r="BN1079">
            <v>1</v>
          </cell>
          <cell r="BO1079">
            <v>8866082.9468085095</v>
          </cell>
          <cell r="BP1079">
            <v>-7175152.0531914905</v>
          </cell>
          <cell r="BQ1079" t="str">
            <v>050133982717</v>
          </cell>
          <cell r="BR1079" t="str">
            <v>Active</v>
          </cell>
          <cell r="BS1079" t="str">
            <v>Female</v>
          </cell>
          <cell r="BT1079" t="str">
            <v/>
          </cell>
          <cell r="BU1079">
            <v>0</v>
          </cell>
          <cell r="BV1079">
            <v>0</v>
          </cell>
          <cell r="BW1079">
            <v>100000</v>
          </cell>
        </row>
        <row r="1080">
          <cell r="C1080" t="str">
            <v>C15126</v>
          </cell>
          <cell r="D1080" t="str">
            <v>Lê Ngọc Yến</v>
          </cell>
          <cell r="E1080">
            <v>44722</v>
          </cell>
          <cell r="F1080" t="str">
            <v>P3 - Assembly 1A</v>
          </cell>
          <cell r="G1080" t="str">
            <v>SK2</v>
          </cell>
          <cell r="H1080" t="str">
            <v>Normal worker</v>
          </cell>
          <cell r="I1080" t="str">
            <v/>
          </cell>
          <cell r="J1080" t="str">
            <v/>
          </cell>
          <cell r="K1080">
            <v>5815000</v>
          </cell>
          <cell r="L1080">
            <v>0</v>
          </cell>
          <cell r="M1080">
            <v>292000</v>
          </cell>
          <cell r="N1080">
            <v>0</v>
          </cell>
          <cell r="O1080">
            <v>6107000</v>
          </cell>
          <cell r="P1080">
            <v>24</v>
          </cell>
          <cell r="Q1080">
            <v>5637231</v>
          </cell>
          <cell r="R1080">
            <v>2</v>
          </cell>
          <cell r="S1080">
            <v>469769</v>
          </cell>
          <cell r="T1080">
            <v>0</v>
          </cell>
          <cell r="U1080">
            <v>0</v>
          </cell>
          <cell r="V1080">
            <v>234884.625</v>
          </cell>
          <cell r="W1080">
            <v>0</v>
          </cell>
          <cell r="X1080">
            <v>0</v>
          </cell>
          <cell r="Y1080">
            <v>6107000</v>
          </cell>
          <cell r="Z1080">
            <v>0</v>
          </cell>
          <cell r="AA1080">
            <v>0</v>
          </cell>
          <cell r="AB1080">
            <v>200000</v>
          </cell>
          <cell r="AC1080">
            <v>0</v>
          </cell>
          <cell r="AD1080">
            <v>200000</v>
          </cell>
          <cell r="AE1080">
            <v>500000</v>
          </cell>
          <cell r="AF1080">
            <v>0</v>
          </cell>
          <cell r="AG1080">
            <v>400000</v>
          </cell>
          <cell r="AH1080">
            <v>649953</v>
          </cell>
          <cell r="AI1080">
            <v>0</v>
          </cell>
          <cell r="AJ1080">
            <v>0</v>
          </cell>
          <cell r="AK1080">
            <v>6009667</v>
          </cell>
          <cell r="AL1080">
            <v>0</v>
          </cell>
          <cell r="AM1080">
            <v>0</v>
          </cell>
          <cell r="AN1080">
            <v>0</v>
          </cell>
          <cell r="AO1080">
            <v>0</v>
          </cell>
          <cell r="AP1080">
            <v>44040.8671875</v>
          </cell>
          <cell r="AQ1080">
            <v>7900993.8671875</v>
          </cell>
          <cell r="AR1080">
            <v>32</v>
          </cell>
          <cell r="AS1080">
            <v>0</v>
          </cell>
          <cell r="AT1080">
            <v>0</v>
          </cell>
          <cell r="AU1080">
            <v>0</v>
          </cell>
          <cell r="AV1080">
            <v>0</v>
          </cell>
          <cell r="AW1080">
            <v>0</v>
          </cell>
          <cell r="AX1080">
            <v>1409308</v>
          </cell>
          <cell r="AY1080">
            <v>9310301.8671875</v>
          </cell>
          <cell r="AZ1080">
            <v>641235</v>
          </cell>
          <cell r="BA1080">
            <v>44100</v>
          </cell>
          <cell r="BB1080">
            <v>0</v>
          </cell>
          <cell r="BC1080">
            <v>0</v>
          </cell>
          <cell r="BD1080">
            <v>0</v>
          </cell>
          <cell r="BK1080">
            <v>8624967</v>
          </cell>
          <cell r="BN1080">
            <v>1</v>
          </cell>
          <cell r="BO1080">
            <v>8940532.3671875</v>
          </cell>
          <cell r="BP1080">
            <v>-7100702.6328125</v>
          </cell>
          <cell r="BQ1080" t="str">
            <v>050078506341</v>
          </cell>
          <cell r="BR1080" t="str">
            <v>Active</v>
          </cell>
          <cell r="BS1080" t="str">
            <v>Female</v>
          </cell>
          <cell r="BT1080" t="str">
            <v/>
          </cell>
          <cell r="BU1080">
            <v>0</v>
          </cell>
          <cell r="BV1080">
            <v>0</v>
          </cell>
          <cell r="BW1080">
            <v>100000</v>
          </cell>
        </row>
        <row r="1081">
          <cell r="C1081" t="str">
            <v>C15673</v>
          </cell>
          <cell r="D1081" t="str">
            <v>Nguyễn Thị Giầu</v>
          </cell>
          <cell r="E1081">
            <v>45355</v>
          </cell>
          <cell r="F1081" t="str">
            <v>P3 - Assembly 1A</v>
          </cell>
          <cell r="G1081" t="str">
            <v>SK2</v>
          </cell>
          <cell r="H1081" t="str">
            <v>Normal worker</v>
          </cell>
          <cell r="I1081" t="str">
            <v/>
          </cell>
          <cell r="J1081" t="str">
            <v/>
          </cell>
          <cell r="K1081">
            <v>5538000</v>
          </cell>
          <cell r="L1081">
            <v>0</v>
          </cell>
          <cell r="M1081">
            <v>278000</v>
          </cell>
          <cell r="N1081">
            <v>0</v>
          </cell>
          <cell r="O1081">
            <v>5816000</v>
          </cell>
          <cell r="P1081">
            <v>23.7</v>
          </cell>
          <cell r="Q1081">
            <v>5301508</v>
          </cell>
          <cell r="R1081">
            <v>2</v>
          </cell>
          <cell r="S1081">
            <v>447385</v>
          </cell>
          <cell r="T1081">
            <v>0.30000000000000071</v>
          </cell>
          <cell r="U1081">
            <v>67108</v>
          </cell>
          <cell r="V1081">
            <v>223692.3206751055</v>
          </cell>
          <cell r="W1081">
            <v>0</v>
          </cell>
          <cell r="X1081">
            <v>0</v>
          </cell>
          <cell r="Y1081">
            <v>5748893</v>
          </cell>
          <cell r="Z1081">
            <v>0</v>
          </cell>
          <cell r="AA1081">
            <v>0</v>
          </cell>
          <cell r="AB1081">
            <v>200000</v>
          </cell>
          <cell r="AC1081">
            <v>0</v>
          </cell>
          <cell r="AD1081">
            <v>200000</v>
          </cell>
          <cell r="AE1081">
            <v>500000</v>
          </cell>
          <cell r="AF1081">
            <v>0</v>
          </cell>
          <cell r="AG1081">
            <v>400000</v>
          </cell>
          <cell r="AH1081">
            <v>654077</v>
          </cell>
          <cell r="AI1081">
            <v>0</v>
          </cell>
          <cell r="AJ1081">
            <v>0</v>
          </cell>
          <cell r="AK1081">
            <v>5543000</v>
          </cell>
          <cell r="AL1081">
            <v>0</v>
          </cell>
          <cell r="AM1081">
            <v>0</v>
          </cell>
          <cell r="AN1081">
            <v>0</v>
          </cell>
          <cell r="AO1081">
            <v>0</v>
          </cell>
          <cell r="AP1081">
            <v>41942.310126582277</v>
          </cell>
          <cell r="AQ1081">
            <v>7544912.3101265822</v>
          </cell>
          <cell r="AR1081">
            <v>36</v>
          </cell>
          <cell r="AS1081">
            <v>0</v>
          </cell>
          <cell r="AT1081">
            <v>0</v>
          </cell>
          <cell r="AU1081">
            <v>0</v>
          </cell>
          <cell r="AV1081">
            <v>0</v>
          </cell>
          <cell r="AW1081">
            <v>0</v>
          </cell>
          <cell r="AX1081">
            <v>1509923</v>
          </cell>
          <cell r="AY1081">
            <v>9054835.3101265822</v>
          </cell>
          <cell r="AZ1081">
            <v>610680</v>
          </cell>
          <cell r="BA1081">
            <v>44100</v>
          </cell>
          <cell r="BB1081">
            <v>0</v>
          </cell>
          <cell r="BC1081">
            <v>0</v>
          </cell>
          <cell r="BD1081">
            <v>0</v>
          </cell>
          <cell r="BK1081">
            <v>8400055</v>
          </cell>
          <cell r="BN1081">
            <v>0</v>
          </cell>
          <cell r="BO1081">
            <v>8651527.7531645577</v>
          </cell>
          <cell r="BP1081">
            <v>-2959152.2468354423</v>
          </cell>
          <cell r="BQ1081" t="str">
            <v>050151917531</v>
          </cell>
          <cell r="BR1081" t="str">
            <v>Active</v>
          </cell>
          <cell r="BS1081" t="str">
            <v>Female</v>
          </cell>
          <cell r="BT1081" t="str">
            <v/>
          </cell>
          <cell r="BU1081">
            <v>0</v>
          </cell>
          <cell r="BV1081">
            <v>0</v>
          </cell>
          <cell r="BW1081">
            <v>100000</v>
          </cell>
        </row>
        <row r="1082">
          <cell r="C1082" t="str">
            <v>C15675</v>
          </cell>
          <cell r="D1082" t="str">
            <v>Lê Thị Ánh</v>
          </cell>
          <cell r="E1082">
            <v>45355</v>
          </cell>
          <cell r="F1082" t="str">
            <v>P3 - Assembly 1A</v>
          </cell>
          <cell r="G1082" t="str">
            <v>SK2</v>
          </cell>
          <cell r="H1082" t="str">
            <v>Normal worker</v>
          </cell>
          <cell r="I1082" t="str">
            <v/>
          </cell>
          <cell r="J1082" t="str">
            <v/>
          </cell>
          <cell r="K1082">
            <v>5538000</v>
          </cell>
          <cell r="L1082">
            <v>0</v>
          </cell>
          <cell r="M1082">
            <v>278000</v>
          </cell>
          <cell r="N1082">
            <v>0</v>
          </cell>
          <cell r="O1082">
            <v>5816000</v>
          </cell>
          <cell r="P1082">
            <v>22.8</v>
          </cell>
          <cell r="Q1082">
            <v>5100185</v>
          </cell>
          <cell r="R1082">
            <v>3</v>
          </cell>
          <cell r="S1082">
            <v>671077</v>
          </cell>
          <cell r="T1082">
            <v>0.19999999999999929</v>
          </cell>
          <cell r="U1082">
            <v>44738</v>
          </cell>
          <cell r="V1082">
            <v>223692.32456140351</v>
          </cell>
          <cell r="W1082">
            <v>0</v>
          </cell>
          <cell r="X1082">
            <v>0</v>
          </cell>
          <cell r="Y1082">
            <v>5771262</v>
          </cell>
          <cell r="Z1082">
            <v>0</v>
          </cell>
          <cell r="AA1082">
            <v>0</v>
          </cell>
          <cell r="AB1082">
            <v>200000</v>
          </cell>
          <cell r="AC1082">
            <v>0</v>
          </cell>
          <cell r="AD1082">
            <v>200000</v>
          </cell>
          <cell r="AE1082">
            <v>500000</v>
          </cell>
          <cell r="AF1082">
            <v>0</v>
          </cell>
          <cell r="AG1082">
            <v>400000</v>
          </cell>
          <cell r="AH1082">
            <v>618032</v>
          </cell>
          <cell r="AI1082">
            <v>0</v>
          </cell>
          <cell r="AJ1082">
            <v>0</v>
          </cell>
          <cell r="AK1082">
            <v>5543000</v>
          </cell>
          <cell r="AL1082">
            <v>100000</v>
          </cell>
          <cell r="AM1082">
            <v>0</v>
          </cell>
          <cell r="AN1082">
            <v>0</v>
          </cell>
          <cell r="AO1082">
            <v>0</v>
          </cell>
          <cell r="AP1082">
            <v>41942.31085526316</v>
          </cell>
          <cell r="AQ1082">
            <v>7631236.3108552629</v>
          </cell>
          <cell r="AR1082">
            <v>36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1509923</v>
          </cell>
          <cell r="AY1082">
            <v>9141159.310855262</v>
          </cell>
          <cell r="AZ1082">
            <v>610680</v>
          </cell>
          <cell r="BA1082">
            <v>44100</v>
          </cell>
          <cell r="BB1082">
            <v>0</v>
          </cell>
          <cell r="BC1082">
            <v>0</v>
          </cell>
          <cell r="BD1082">
            <v>0</v>
          </cell>
          <cell r="BK1082">
            <v>8486379</v>
          </cell>
          <cell r="BN1082">
            <v>1</v>
          </cell>
          <cell r="BO1082">
            <v>8737851.7713815793</v>
          </cell>
          <cell r="BP1082">
            <v>-7272828.2286184207</v>
          </cell>
          <cell r="BQ1082" t="str">
            <v>050112834238</v>
          </cell>
          <cell r="BR1082" t="str">
            <v>Active</v>
          </cell>
          <cell r="BS1082" t="str">
            <v>Female</v>
          </cell>
          <cell r="BT1082" t="str">
            <v/>
          </cell>
          <cell r="BU1082">
            <v>0</v>
          </cell>
          <cell r="BV1082">
            <v>0</v>
          </cell>
          <cell r="BW1082">
            <v>100000</v>
          </cell>
        </row>
        <row r="1083">
          <cell r="C1083" t="str">
            <v>C15690</v>
          </cell>
          <cell r="D1083" t="str">
            <v>Điểu Hùng</v>
          </cell>
          <cell r="E1083">
            <v>45357</v>
          </cell>
          <cell r="F1083" t="str">
            <v>P3 - Assembly 1A</v>
          </cell>
          <cell r="G1083" t="str">
            <v>SK2</v>
          </cell>
          <cell r="H1083" t="str">
            <v>Drill worker</v>
          </cell>
          <cell r="I1083" t="str">
            <v/>
          </cell>
          <cell r="J1083" t="str">
            <v/>
          </cell>
          <cell r="K1083">
            <v>5538000</v>
          </cell>
          <cell r="L1083">
            <v>200000</v>
          </cell>
          <cell r="M1083">
            <v>278000</v>
          </cell>
          <cell r="N1083">
            <v>0</v>
          </cell>
          <cell r="O1083">
            <v>6016000</v>
          </cell>
          <cell r="P1083">
            <v>19.399999999999999</v>
          </cell>
          <cell r="Q1083">
            <v>4488862</v>
          </cell>
          <cell r="R1083">
            <v>3</v>
          </cell>
          <cell r="S1083">
            <v>694154</v>
          </cell>
          <cell r="T1083">
            <v>3.6000000000000014</v>
          </cell>
          <cell r="U1083">
            <v>832985</v>
          </cell>
          <cell r="V1083">
            <v>231384.63917525776</v>
          </cell>
          <cell r="W1083">
            <v>0</v>
          </cell>
          <cell r="X1083">
            <v>0</v>
          </cell>
          <cell r="Y1083">
            <v>5183016</v>
          </cell>
          <cell r="Z1083">
            <v>0</v>
          </cell>
          <cell r="AA1083">
            <v>0</v>
          </cell>
          <cell r="AB1083">
            <v>200000</v>
          </cell>
          <cell r="AC1083">
            <v>0</v>
          </cell>
          <cell r="AD1083">
            <v>200000</v>
          </cell>
          <cell r="AE1083">
            <v>0</v>
          </cell>
          <cell r="AF1083">
            <v>0</v>
          </cell>
          <cell r="AG1083">
            <v>0</v>
          </cell>
          <cell r="AH1083">
            <v>544985</v>
          </cell>
          <cell r="AI1083">
            <v>0</v>
          </cell>
          <cell r="AJ1083">
            <v>0</v>
          </cell>
          <cell r="AK1083">
            <v>5743000</v>
          </cell>
          <cell r="AL1083">
            <v>0</v>
          </cell>
          <cell r="AM1083">
            <v>0</v>
          </cell>
          <cell r="AN1083">
            <v>0</v>
          </cell>
          <cell r="AO1083">
            <v>0</v>
          </cell>
          <cell r="AP1083">
            <v>0</v>
          </cell>
          <cell r="AQ1083">
            <v>5928001</v>
          </cell>
          <cell r="AR1083">
            <v>32</v>
          </cell>
          <cell r="AS1083">
            <v>0</v>
          </cell>
          <cell r="AT1083">
            <v>0</v>
          </cell>
          <cell r="AU1083">
            <v>0</v>
          </cell>
          <cell r="AV1083">
            <v>0</v>
          </cell>
          <cell r="AW1083">
            <v>0</v>
          </cell>
          <cell r="AX1083">
            <v>1388308</v>
          </cell>
          <cell r="AY1083">
            <v>7316309</v>
          </cell>
          <cell r="AZ1083">
            <v>631680</v>
          </cell>
          <cell r="BA1083">
            <v>44100</v>
          </cell>
          <cell r="BB1083">
            <v>0</v>
          </cell>
          <cell r="BC1083">
            <v>0</v>
          </cell>
          <cell r="BD1083">
            <v>0</v>
          </cell>
          <cell r="BK1083">
            <v>6640529</v>
          </cell>
          <cell r="BN1083">
            <v>0</v>
          </cell>
          <cell r="BO1083">
            <v>6953539.5567010306</v>
          </cell>
          <cell r="BP1083">
            <v>-4678140.4432989694</v>
          </cell>
          <cell r="BQ1083" t="str">
            <v>050126321004</v>
          </cell>
          <cell r="BR1083" t="str">
            <v>Active</v>
          </cell>
          <cell r="BS1083" t="str">
            <v>Male</v>
          </cell>
          <cell r="BT1083" t="str">
            <v/>
          </cell>
          <cell r="BU1083">
            <v>0</v>
          </cell>
          <cell r="BV1083">
            <v>0</v>
          </cell>
          <cell r="BW1083">
            <v>100000</v>
          </cell>
        </row>
        <row r="1084">
          <cell r="C1084" t="str">
            <v>C15729</v>
          </cell>
          <cell r="D1084" t="str">
            <v>Nguyễn Thị Thu Hiền</v>
          </cell>
          <cell r="E1084">
            <v>45364</v>
          </cell>
          <cell r="F1084" t="str">
            <v>P3 - Assembly 1A</v>
          </cell>
          <cell r="G1084" t="str">
            <v>SK2</v>
          </cell>
          <cell r="H1084" t="str">
            <v>Normal worker</v>
          </cell>
          <cell r="I1084" t="str">
            <v/>
          </cell>
          <cell r="J1084" t="str">
            <v/>
          </cell>
          <cell r="K1084">
            <v>5538000</v>
          </cell>
          <cell r="L1084">
            <v>0</v>
          </cell>
          <cell r="M1084">
            <v>278000</v>
          </cell>
          <cell r="N1084">
            <v>0</v>
          </cell>
          <cell r="O1084">
            <v>5816000</v>
          </cell>
          <cell r="P1084">
            <v>23.8</v>
          </cell>
          <cell r="Q1084">
            <v>5323877</v>
          </cell>
          <cell r="R1084">
            <v>2</v>
          </cell>
          <cell r="S1084">
            <v>447385</v>
          </cell>
          <cell r="T1084">
            <v>0.19999999999999929</v>
          </cell>
          <cell r="U1084">
            <v>44738</v>
          </cell>
          <cell r="V1084">
            <v>223692.31092436975</v>
          </cell>
          <cell r="W1084">
            <v>0</v>
          </cell>
          <cell r="X1084">
            <v>0</v>
          </cell>
          <cell r="Y1084">
            <v>5771262</v>
          </cell>
          <cell r="Z1084">
            <v>0</v>
          </cell>
          <cell r="AA1084">
            <v>0</v>
          </cell>
          <cell r="AB1084">
            <v>200000</v>
          </cell>
          <cell r="AC1084">
            <v>0</v>
          </cell>
          <cell r="AD1084">
            <v>200000</v>
          </cell>
          <cell r="AE1084">
            <v>500000</v>
          </cell>
          <cell r="AF1084">
            <v>0</v>
          </cell>
          <cell r="AG1084">
            <v>400000</v>
          </cell>
          <cell r="AH1084">
            <v>640758</v>
          </cell>
          <cell r="AI1084">
            <v>0</v>
          </cell>
          <cell r="AJ1084">
            <v>0</v>
          </cell>
          <cell r="AK1084">
            <v>5543000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41942.308298319331</v>
          </cell>
          <cell r="AQ1084">
            <v>7553962.3082983196</v>
          </cell>
          <cell r="AR1084">
            <v>36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1509923</v>
          </cell>
          <cell r="AY1084">
            <v>9063885.3082983196</v>
          </cell>
          <cell r="AZ1084">
            <v>610680</v>
          </cell>
          <cell r="BA1084">
            <v>44100</v>
          </cell>
          <cell r="BB1084">
            <v>0</v>
          </cell>
          <cell r="BC1084">
            <v>0</v>
          </cell>
          <cell r="BD1084">
            <v>0</v>
          </cell>
          <cell r="BK1084">
            <v>8409105</v>
          </cell>
          <cell r="BN1084">
            <v>0</v>
          </cell>
          <cell r="BO1084">
            <v>8660577.7074579839</v>
          </cell>
          <cell r="BP1084">
            <v>-2950102.2925420161</v>
          </cell>
          <cell r="BQ1084" t="str">
            <v>050108990551</v>
          </cell>
          <cell r="BR1084" t="str">
            <v>Active</v>
          </cell>
          <cell r="BS1084" t="str">
            <v>Female</v>
          </cell>
          <cell r="BT1084" t="str">
            <v/>
          </cell>
          <cell r="BU1084">
            <v>0</v>
          </cell>
          <cell r="BV1084">
            <v>0</v>
          </cell>
          <cell r="BW1084">
            <v>100000</v>
          </cell>
        </row>
        <row r="1085">
          <cell r="C1085" t="str">
            <v>C15757</v>
          </cell>
          <cell r="D1085" t="str">
            <v>Bùi Thị Minh Tâm</v>
          </cell>
          <cell r="E1085">
            <v>45369</v>
          </cell>
          <cell r="F1085" t="str">
            <v>P3 - Assembly 1A</v>
          </cell>
          <cell r="G1085" t="str">
            <v>SK2</v>
          </cell>
          <cell r="H1085" t="str">
            <v>Normal worker</v>
          </cell>
          <cell r="I1085" t="str">
            <v/>
          </cell>
          <cell r="J1085" t="str">
            <v/>
          </cell>
          <cell r="K1085">
            <v>5538000</v>
          </cell>
          <cell r="L1085">
            <v>0</v>
          </cell>
          <cell r="M1085">
            <v>0</v>
          </cell>
          <cell r="N1085">
            <v>0</v>
          </cell>
          <cell r="O1085">
            <v>5538000</v>
          </cell>
          <cell r="P1085">
            <v>24</v>
          </cell>
          <cell r="Q1085">
            <v>5112000</v>
          </cell>
          <cell r="R1085">
            <v>2</v>
          </cell>
          <cell r="S1085">
            <v>426000</v>
          </cell>
          <cell r="T1085">
            <v>0</v>
          </cell>
          <cell r="U1085">
            <v>0</v>
          </cell>
          <cell r="V1085">
            <v>213000</v>
          </cell>
          <cell r="W1085">
            <v>0</v>
          </cell>
          <cell r="X1085">
            <v>0</v>
          </cell>
          <cell r="Y1085">
            <v>5538000</v>
          </cell>
          <cell r="Z1085">
            <v>0</v>
          </cell>
          <cell r="AA1085">
            <v>0</v>
          </cell>
          <cell r="AB1085">
            <v>200000</v>
          </cell>
          <cell r="AC1085">
            <v>0</v>
          </cell>
          <cell r="AD1085">
            <v>200000</v>
          </cell>
          <cell r="AE1085">
            <v>500000</v>
          </cell>
          <cell r="AF1085">
            <v>0</v>
          </cell>
          <cell r="AG1085">
            <v>400000</v>
          </cell>
          <cell r="AH1085">
            <v>492417</v>
          </cell>
          <cell r="AI1085">
            <v>0</v>
          </cell>
          <cell r="AJ1085">
            <v>0</v>
          </cell>
          <cell r="AK1085">
            <v>5318000</v>
          </cell>
          <cell r="AL1085">
            <v>100000</v>
          </cell>
          <cell r="AM1085">
            <v>0</v>
          </cell>
          <cell r="AN1085">
            <v>0</v>
          </cell>
          <cell r="AO1085">
            <v>0</v>
          </cell>
          <cell r="AP1085">
            <v>39937.5</v>
          </cell>
          <cell r="AQ1085">
            <v>7270354.5</v>
          </cell>
          <cell r="AR1085">
            <v>36</v>
          </cell>
          <cell r="AS1085">
            <v>0</v>
          </cell>
          <cell r="AT1085">
            <v>0</v>
          </cell>
          <cell r="AU1085">
            <v>0</v>
          </cell>
          <cell r="AV1085">
            <v>0</v>
          </cell>
          <cell r="AW1085">
            <v>0</v>
          </cell>
          <cell r="AX1085">
            <v>1437750</v>
          </cell>
          <cell r="AY1085">
            <v>8708104.5</v>
          </cell>
          <cell r="AZ1085">
            <v>581490</v>
          </cell>
          <cell r="BA1085">
            <v>44100</v>
          </cell>
          <cell r="BB1085">
            <v>0</v>
          </cell>
          <cell r="BC1085">
            <v>0</v>
          </cell>
          <cell r="BD1085">
            <v>0</v>
          </cell>
          <cell r="BK1085">
            <v>8082515</v>
          </cell>
          <cell r="BN1085">
            <v>0</v>
          </cell>
          <cell r="BO1085">
            <v>8328854.5</v>
          </cell>
          <cell r="BP1085">
            <v>-3252635.5</v>
          </cell>
          <cell r="BQ1085" t="str">
            <v>050152673415</v>
          </cell>
          <cell r="BR1085" t="str">
            <v>Active</v>
          </cell>
          <cell r="BS1085" t="str">
            <v>Female</v>
          </cell>
          <cell r="BT1085" t="str">
            <v/>
          </cell>
          <cell r="BU1085">
            <v>0</v>
          </cell>
          <cell r="BV1085">
            <v>0</v>
          </cell>
          <cell r="BW1085">
            <v>100000</v>
          </cell>
        </row>
        <row r="1086">
          <cell r="C1086" t="str">
            <v>C16033</v>
          </cell>
          <cell r="D1086" t="str">
            <v>Hồ Thị Ngọc Hân</v>
          </cell>
          <cell r="E1086">
            <v>45488</v>
          </cell>
          <cell r="F1086" t="str">
            <v>P3 - Assembly 1A</v>
          </cell>
          <cell r="G1086" t="str">
            <v>SK2</v>
          </cell>
          <cell r="H1086" t="str">
            <v>Normal worker</v>
          </cell>
          <cell r="I1086" t="str">
            <v/>
          </cell>
          <cell r="J1086" t="str">
            <v/>
          </cell>
          <cell r="K1086">
            <v>5274000</v>
          </cell>
          <cell r="L1086">
            <v>0</v>
          </cell>
          <cell r="M1086">
            <v>265000</v>
          </cell>
          <cell r="N1086">
            <v>0</v>
          </cell>
          <cell r="O1086">
            <v>5539000</v>
          </cell>
          <cell r="P1086">
            <v>24</v>
          </cell>
          <cell r="Q1086">
            <v>5112923</v>
          </cell>
          <cell r="R1086">
            <v>2</v>
          </cell>
          <cell r="S1086">
            <v>426077</v>
          </cell>
          <cell r="T1086">
            <v>0</v>
          </cell>
          <cell r="U1086">
            <v>0</v>
          </cell>
          <cell r="V1086">
            <v>213038.45833333334</v>
          </cell>
          <cell r="W1086">
            <v>0</v>
          </cell>
          <cell r="X1086">
            <v>0</v>
          </cell>
          <cell r="Y1086">
            <v>5539000</v>
          </cell>
          <cell r="Z1086">
            <v>0</v>
          </cell>
          <cell r="AA1086">
            <v>0</v>
          </cell>
          <cell r="AB1086">
            <v>200000</v>
          </cell>
          <cell r="AC1086">
            <v>0</v>
          </cell>
          <cell r="AD1086">
            <v>200000</v>
          </cell>
          <cell r="AE1086">
            <v>500000</v>
          </cell>
          <cell r="AF1086">
            <v>0</v>
          </cell>
          <cell r="AG1086">
            <v>400000</v>
          </cell>
          <cell r="AH1086">
            <v>424249</v>
          </cell>
          <cell r="AI1086">
            <v>0</v>
          </cell>
          <cell r="AJ1086">
            <v>0</v>
          </cell>
          <cell r="AK1086">
            <v>5367000</v>
          </cell>
          <cell r="AL1086">
            <v>0</v>
          </cell>
          <cell r="AM1086">
            <v>0</v>
          </cell>
          <cell r="AN1086">
            <v>0</v>
          </cell>
          <cell r="AO1086">
            <v>0</v>
          </cell>
          <cell r="AP1086">
            <v>39944.7109375</v>
          </cell>
          <cell r="AQ1086">
            <v>7103193.7109375</v>
          </cell>
          <cell r="AR1086">
            <v>36</v>
          </cell>
          <cell r="AS1086">
            <v>0</v>
          </cell>
          <cell r="AT1086">
            <v>0</v>
          </cell>
          <cell r="AU1086">
            <v>0</v>
          </cell>
          <cell r="AV1086">
            <v>0</v>
          </cell>
          <cell r="AW1086">
            <v>0</v>
          </cell>
          <cell r="AX1086">
            <v>1438010</v>
          </cell>
          <cell r="AY1086">
            <v>8541203.7109375</v>
          </cell>
          <cell r="AZ1086">
            <v>581595</v>
          </cell>
          <cell r="BA1086">
            <v>44100</v>
          </cell>
          <cell r="BB1086">
            <v>0</v>
          </cell>
          <cell r="BC1086">
            <v>0</v>
          </cell>
          <cell r="BD1086">
            <v>0</v>
          </cell>
          <cell r="BK1086">
            <v>7915509</v>
          </cell>
          <cell r="BN1086">
            <v>0</v>
          </cell>
          <cell r="BO1086">
            <v>8161866.7734375</v>
          </cell>
          <cell r="BP1086">
            <v>-3419728.2265625</v>
          </cell>
          <cell r="BQ1086" t="str">
            <v>050154980455</v>
          </cell>
          <cell r="BR1086" t="str">
            <v>Active</v>
          </cell>
          <cell r="BS1086" t="str">
            <v>Female</v>
          </cell>
          <cell r="BT1086" t="str">
            <v/>
          </cell>
          <cell r="BU1086">
            <v>0</v>
          </cell>
          <cell r="BV1086">
            <v>0</v>
          </cell>
          <cell r="BW1086">
            <v>100000</v>
          </cell>
        </row>
        <row r="1087">
          <cell r="C1087" t="str">
            <v>C16170</v>
          </cell>
          <cell r="D1087" t="str">
            <v>Nguyễn Thị Hường</v>
          </cell>
          <cell r="E1087">
            <v>45551</v>
          </cell>
          <cell r="F1087" t="str">
            <v>P3 - Assembly 1A</v>
          </cell>
          <cell r="G1087" t="str">
            <v>SK2</v>
          </cell>
          <cell r="H1087" t="str">
            <v>Normal worker</v>
          </cell>
          <cell r="I1087" t="str">
            <v/>
          </cell>
          <cell r="J1087" t="str">
            <v/>
          </cell>
          <cell r="K1087">
            <v>5274000</v>
          </cell>
          <cell r="L1087">
            <v>0</v>
          </cell>
          <cell r="M1087">
            <v>265000</v>
          </cell>
          <cell r="N1087">
            <v>0</v>
          </cell>
          <cell r="O1087">
            <v>5539000</v>
          </cell>
          <cell r="P1087">
            <v>23</v>
          </cell>
          <cell r="Q1087">
            <v>4899885</v>
          </cell>
          <cell r="R1087">
            <v>3</v>
          </cell>
          <cell r="S1087">
            <v>639115</v>
          </cell>
          <cell r="T1087">
            <v>0</v>
          </cell>
          <cell r="U1087">
            <v>0</v>
          </cell>
          <cell r="V1087">
            <v>213038.47826086957</v>
          </cell>
          <cell r="W1087">
            <v>0</v>
          </cell>
          <cell r="X1087">
            <v>0</v>
          </cell>
          <cell r="Y1087">
            <v>5539000</v>
          </cell>
          <cell r="Z1087">
            <v>0</v>
          </cell>
          <cell r="AA1087">
            <v>0</v>
          </cell>
          <cell r="AB1087">
            <v>200000</v>
          </cell>
          <cell r="AC1087">
            <v>0</v>
          </cell>
          <cell r="AD1087">
            <v>200000</v>
          </cell>
          <cell r="AE1087">
            <v>500000</v>
          </cell>
          <cell r="AF1087">
            <v>0</v>
          </cell>
          <cell r="AG1087">
            <v>400000</v>
          </cell>
          <cell r="AH1087">
            <v>637226</v>
          </cell>
          <cell r="AI1087">
            <v>0</v>
          </cell>
          <cell r="AJ1087">
            <v>0</v>
          </cell>
          <cell r="AK1087">
            <v>5235000</v>
          </cell>
          <cell r="AL1087">
            <v>0</v>
          </cell>
          <cell r="AM1087">
            <v>0</v>
          </cell>
          <cell r="AN1087">
            <v>0</v>
          </cell>
          <cell r="AO1087">
            <v>0</v>
          </cell>
          <cell r="AP1087">
            <v>39944.71467391304</v>
          </cell>
          <cell r="AQ1087">
            <v>7316170.7146739131</v>
          </cell>
          <cell r="AR1087">
            <v>36</v>
          </cell>
          <cell r="AS1087">
            <v>0</v>
          </cell>
          <cell r="AT1087">
            <v>0</v>
          </cell>
          <cell r="AU1087">
            <v>0</v>
          </cell>
          <cell r="AV1087">
            <v>0</v>
          </cell>
          <cell r="AW1087">
            <v>0</v>
          </cell>
          <cell r="AX1087">
            <v>1438010</v>
          </cell>
          <cell r="AY1087">
            <v>8754180.714673914</v>
          </cell>
          <cell r="AZ1087">
            <v>581595</v>
          </cell>
          <cell r="BA1087">
            <v>44100</v>
          </cell>
          <cell r="BB1087">
            <v>0</v>
          </cell>
          <cell r="BC1087">
            <v>0</v>
          </cell>
          <cell r="BD1087">
            <v>0</v>
          </cell>
          <cell r="BK1087">
            <v>8128486</v>
          </cell>
          <cell r="BN1087">
            <v>0</v>
          </cell>
          <cell r="BO1087">
            <v>8374843.8668478262</v>
          </cell>
          <cell r="BP1087">
            <v>-3206751.1331521738</v>
          </cell>
          <cell r="BQ1087" t="str">
            <v>050122382599</v>
          </cell>
          <cell r="BR1087" t="str">
            <v>Active</v>
          </cell>
          <cell r="BS1087" t="str">
            <v>Female</v>
          </cell>
          <cell r="BT1087" t="str">
            <v/>
          </cell>
          <cell r="BU1087">
            <v>0</v>
          </cell>
          <cell r="BV1087">
            <v>0</v>
          </cell>
          <cell r="BW1087">
            <v>100000</v>
          </cell>
        </row>
        <row r="1088">
          <cell r="C1088" t="str">
            <v>C16171</v>
          </cell>
          <cell r="D1088" t="str">
            <v>Trần Thị Kim Linh</v>
          </cell>
          <cell r="E1088">
            <v>45551</v>
          </cell>
          <cell r="F1088" t="str">
            <v>P3 - Assembly 1A</v>
          </cell>
          <cell r="G1088" t="str">
            <v>SK2</v>
          </cell>
          <cell r="H1088" t="str">
            <v>Normal worker</v>
          </cell>
          <cell r="I1088" t="str">
            <v/>
          </cell>
          <cell r="J1088" t="str">
            <v/>
          </cell>
          <cell r="K1088">
            <v>5274000</v>
          </cell>
          <cell r="L1088">
            <v>0</v>
          </cell>
          <cell r="M1088">
            <v>265000</v>
          </cell>
          <cell r="N1088">
            <v>0</v>
          </cell>
          <cell r="O1088">
            <v>5539000</v>
          </cell>
          <cell r="P1088">
            <v>20.6</v>
          </cell>
          <cell r="Q1088">
            <v>4388592</v>
          </cell>
          <cell r="R1088">
            <v>3</v>
          </cell>
          <cell r="S1088">
            <v>639115</v>
          </cell>
          <cell r="T1088">
            <v>2.3999999999999986</v>
          </cell>
          <cell r="U1088">
            <v>511292</v>
          </cell>
          <cell r="V1088">
            <v>213038.44660194175</v>
          </cell>
          <cell r="W1088">
            <v>0</v>
          </cell>
          <cell r="X1088">
            <v>0</v>
          </cell>
          <cell r="Y1088">
            <v>5027707</v>
          </cell>
          <cell r="Z1088">
            <v>0</v>
          </cell>
          <cell r="AA1088">
            <v>0</v>
          </cell>
          <cell r="AB1088">
            <v>200000</v>
          </cell>
          <cell r="AC1088">
            <v>0</v>
          </cell>
          <cell r="AD1088">
            <v>200000</v>
          </cell>
          <cell r="AE1088">
            <v>0</v>
          </cell>
          <cell r="AF1088">
            <v>0</v>
          </cell>
          <cell r="AG1088">
            <v>300000</v>
          </cell>
          <cell r="AH1088">
            <v>578621</v>
          </cell>
          <cell r="AI1088">
            <v>0</v>
          </cell>
          <cell r="AJ1088">
            <v>0</v>
          </cell>
          <cell r="AK1088">
            <v>5235000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39944.708737864079</v>
          </cell>
          <cell r="AQ1088">
            <v>6146272.7087378642</v>
          </cell>
          <cell r="AR1088">
            <v>32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1278231</v>
          </cell>
          <cell r="AY1088">
            <v>7424503.7087378642</v>
          </cell>
          <cell r="AZ1088">
            <v>581595</v>
          </cell>
          <cell r="BA1088">
            <v>44100</v>
          </cell>
          <cell r="BB1088">
            <v>0</v>
          </cell>
          <cell r="BC1088">
            <v>0</v>
          </cell>
          <cell r="BD1088">
            <v>0</v>
          </cell>
          <cell r="BK1088">
            <v>6798809</v>
          </cell>
          <cell r="BN1088">
            <v>0</v>
          </cell>
          <cell r="BO1088">
            <v>7098426.495145631</v>
          </cell>
          <cell r="BP1088">
            <v>-4483168.504854369</v>
          </cell>
          <cell r="BQ1088" t="str">
            <v>050156922495</v>
          </cell>
          <cell r="BR1088" t="str">
            <v>Active</v>
          </cell>
          <cell r="BS1088" t="str">
            <v>Female</v>
          </cell>
          <cell r="BT1088" t="str">
            <v/>
          </cell>
          <cell r="BU1088">
            <v>0</v>
          </cell>
          <cell r="BV1088">
            <v>0</v>
          </cell>
          <cell r="BW1088">
            <v>100000</v>
          </cell>
        </row>
        <row r="1089">
          <cell r="C1089" t="str">
            <v>C16195</v>
          </cell>
          <cell r="D1089" t="str">
            <v>Nguyễn Thị Thương</v>
          </cell>
          <cell r="E1089">
            <v>45556</v>
          </cell>
          <cell r="F1089" t="str">
            <v>P3 - Assembly 1A</v>
          </cell>
          <cell r="G1089" t="str">
            <v>SK2</v>
          </cell>
          <cell r="H1089" t="str">
            <v>Normal worker</v>
          </cell>
          <cell r="I1089" t="str">
            <v/>
          </cell>
          <cell r="J1089" t="str">
            <v/>
          </cell>
          <cell r="K1089">
            <v>5274000</v>
          </cell>
          <cell r="L1089">
            <v>0</v>
          </cell>
          <cell r="M1089">
            <v>0</v>
          </cell>
          <cell r="N1089">
            <v>0</v>
          </cell>
          <cell r="O1089">
            <v>5274000</v>
          </cell>
          <cell r="P1089">
            <v>24</v>
          </cell>
          <cell r="Q1089">
            <v>4868308</v>
          </cell>
          <cell r="R1089">
            <v>2</v>
          </cell>
          <cell r="S1089">
            <v>405692</v>
          </cell>
          <cell r="T1089">
            <v>0</v>
          </cell>
          <cell r="U1089">
            <v>0</v>
          </cell>
          <cell r="V1089">
            <v>202846.16666666666</v>
          </cell>
          <cell r="W1089">
            <v>0</v>
          </cell>
          <cell r="X1089">
            <v>0</v>
          </cell>
          <cell r="Y1089">
            <v>5274000</v>
          </cell>
          <cell r="Z1089">
            <v>0</v>
          </cell>
          <cell r="AA1089">
            <v>0</v>
          </cell>
          <cell r="AB1089">
            <v>200000</v>
          </cell>
          <cell r="AC1089">
            <v>0</v>
          </cell>
          <cell r="AD1089">
            <v>200000</v>
          </cell>
          <cell r="AE1089">
            <v>500000</v>
          </cell>
          <cell r="AF1089">
            <v>0</v>
          </cell>
          <cell r="AG1089">
            <v>300000</v>
          </cell>
          <cell r="AH1089">
            <v>364011</v>
          </cell>
          <cell r="AI1089">
            <v>0</v>
          </cell>
          <cell r="AJ1089">
            <v>0</v>
          </cell>
          <cell r="AK1089">
            <v>5064833</v>
          </cell>
          <cell r="AL1089">
            <v>0</v>
          </cell>
          <cell r="AM1089">
            <v>0</v>
          </cell>
          <cell r="AN1089">
            <v>0</v>
          </cell>
          <cell r="AO1089">
            <v>0</v>
          </cell>
          <cell r="AP1089">
            <v>38033.65625</v>
          </cell>
          <cell r="AQ1089">
            <v>6676044.65625</v>
          </cell>
          <cell r="AR1089">
            <v>36</v>
          </cell>
          <cell r="AS1089">
            <v>0</v>
          </cell>
          <cell r="AT1089">
            <v>0</v>
          </cell>
          <cell r="AU1089">
            <v>0</v>
          </cell>
          <cell r="AV1089">
            <v>0</v>
          </cell>
          <cell r="AW1089">
            <v>0</v>
          </cell>
          <cell r="AX1089">
            <v>1369212</v>
          </cell>
          <cell r="AY1089">
            <v>8045256.65625</v>
          </cell>
          <cell r="AZ1089">
            <v>553770</v>
          </cell>
          <cell r="BA1089">
            <v>44100</v>
          </cell>
          <cell r="BB1089">
            <v>0</v>
          </cell>
          <cell r="BC1089">
            <v>0</v>
          </cell>
          <cell r="BD1089">
            <v>0</v>
          </cell>
          <cell r="BK1089">
            <v>7447387</v>
          </cell>
          <cell r="BN1089">
            <v>0</v>
          </cell>
          <cell r="BO1089">
            <v>7688852.40625</v>
          </cell>
          <cell r="BP1089">
            <v>-3864917.59375</v>
          </cell>
          <cell r="BQ1089" t="str">
            <v>0987161885</v>
          </cell>
          <cell r="BR1089" t="str">
            <v>Active</v>
          </cell>
          <cell r="BS1089" t="str">
            <v>Female</v>
          </cell>
          <cell r="BT1089" t="str">
            <v/>
          </cell>
          <cell r="BU1089">
            <v>0</v>
          </cell>
          <cell r="BV1089">
            <v>0</v>
          </cell>
          <cell r="BW1089">
            <v>100000</v>
          </cell>
        </row>
        <row r="1090">
          <cell r="C1090" t="str">
            <v>C16207</v>
          </cell>
          <cell r="D1090" t="str">
            <v>Trần Thị Lụa</v>
          </cell>
          <cell r="E1090">
            <v>45559</v>
          </cell>
          <cell r="F1090" t="str">
            <v>P3 - Assembly 1A</v>
          </cell>
          <cell r="G1090" t="str">
            <v>SK2</v>
          </cell>
          <cell r="H1090" t="str">
            <v>Normal worker</v>
          </cell>
          <cell r="I1090" t="str">
            <v/>
          </cell>
          <cell r="J1090" t="str">
            <v/>
          </cell>
          <cell r="K1090">
            <v>5274000</v>
          </cell>
          <cell r="L1090">
            <v>0</v>
          </cell>
          <cell r="M1090">
            <v>265000</v>
          </cell>
          <cell r="N1090">
            <v>0</v>
          </cell>
          <cell r="O1090">
            <v>5539000</v>
          </cell>
          <cell r="P1090">
            <v>23.6</v>
          </cell>
          <cell r="Q1090">
            <v>5027708</v>
          </cell>
          <cell r="R1090">
            <v>2</v>
          </cell>
          <cell r="S1090">
            <v>426077</v>
          </cell>
          <cell r="T1090">
            <v>0.39999999999999858</v>
          </cell>
          <cell r="U1090">
            <v>85215</v>
          </cell>
          <cell r="V1090">
            <v>213038.47457627117</v>
          </cell>
          <cell r="W1090">
            <v>0</v>
          </cell>
          <cell r="X1090">
            <v>0</v>
          </cell>
          <cell r="Y1090">
            <v>5453785</v>
          </cell>
          <cell r="Z1090">
            <v>0</v>
          </cell>
          <cell r="AA1090">
            <v>0</v>
          </cell>
          <cell r="AB1090">
            <v>200000</v>
          </cell>
          <cell r="AC1090">
            <v>0</v>
          </cell>
          <cell r="AD1090">
            <v>200000</v>
          </cell>
          <cell r="AE1090">
            <v>500000</v>
          </cell>
          <cell r="AF1090">
            <v>0</v>
          </cell>
          <cell r="AG1090">
            <v>400000</v>
          </cell>
          <cell r="AH1090">
            <v>432251</v>
          </cell>
          <cell r="AI1090">
            <v>0</v>
          </cell>
          <cell r="AJ1090">
            <v>0</v>
          </cell>
          <cell r="AK1090">
            <v>5235000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39944.713983050846</v>
          </cell>
          <cell r="AQ1090">
            <v>7025980.7139830505</v>
          </cell>
          <cell r="AR1090">
            <v>32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1278231</v>
          </cell>
          <cell r="AY1090">
            <v>8304211.7139830505</v>
          </cell>
          <cell r="AZ1090">
            <v>581595</v>
          </cell>
          <cell r="BA1090">
            <v>44100</v>
          </cell>
          <cell r="BB1090">
            <v>0</v>
          </cell>
          <cell r="BC1090">
            <v>0</v>
          </cell>
          <cell r="BD1090">
            <v>0</v>
          </cell>
          <cell r="BK1090">
            <v>7678517</v>
          </cell>
          <cell r="BN1090">
            <v>0</v>
          </cell>
          <cell r="BO1090">
            <v>7978134.6122881351</v>
          </cell>
          <cell r="BP1090">
            <v>-3603460.3877118649</v>
          </cell>
          <cell r="BQ1090" t="str">
            <v>050156047330</v>
          </cell>
          <cell r="BR1090" t="str">
            <v>Active</v>
          </cell>
          <cell r="BS1090" t="str">
            <v>Female</v>
          </cell>
          <cell r="BT1090" t="str">
            <v/>
          </cell>
          <cell r="BU1090">
            <v>0</v>
          </cell>
          <cell r="BV1090">
            <v>0</v>
          </cell>
          <cell r="BW1090">
            <v>100000</v>
          </cell>
        </row>
        <row r="1091">
          <cell r="C1091" t="str">
            <v>C16276</v>
          </cell>
          <cell r="D1091" t="str">
            <v>Nang Thị Bưởi</v>
          </cell>
          <cell r="E1091">
            <v>45576</v>
          </cell>
          <cell r="F1091" t="str">
            <v>P3 - Assembly 1A</v>
          </cell>
          <cell r="G1091" t="str">
            <v>SK2</v>
          </cell>
          <cell r="H1091" t="str">
            <v>Normal worker</v>
          </cell>
          <cell r="I1091" t="str">
            <v/>
          </cell>
          <cell r="J1091" t="str">
            <v/>
          </cell>
          <cell r="K1091">
            <v>5274000</v>
          </cell>
          <cell r="L1091">
            <v>0</v>
          </cell>
          <cell r="M1091">
            <v>0</v>
          </cell>
          <cell r="N1091">
            <v>0</v>
          </cell>
          <cell r="O1091">
            <v>5274000</v>
          </cell>
          <cell r="P1091">
            <v>23.9</v>
          </cell>
          <cell r="Q1091">
            <v>4848023</v>
          </cell>
          <cell r="R1091">
            <v>2</v>
          </cell>
          <cell r="S1091">
            <v>405692</v>
          </cell>
          <cell r="T1091">
            <v>0.10000000000000142</v>
          </cell>
          <cell r="U1091">
            <v>20285</v>
          </cell>
          <cell r="V1091">
            <v>202846.15062761508</v>
          </cell>
          <cell r="W1091">
            <v>0</v>
          </cell>
          <cell r="X1091">
            <v>0</v>
          </cell>
          <cell r="Y1091">
            <v>5253715</v>
          </cell>
          <cell r="Z1091">
            <v>0</v>
          </cell>
          <cell r="AA1091">
            <v>0</v>
          </cell>
          <cell r="AB1091">
            <v>200000</v>
          </cell>
          <cell r="AC1091">
            <v>0</v>
          </cell>
          <cell r="AD1091">
            <v>200000</v>
          </cell>
          <cell r="AE1091">
            <v>500000</v>
          </cell>
          <cell r="AF1091">
            <v>0</v>
          </cell>
          <cell r="AG1091">
            <v>300000</v>
          </cell>
          <cell r="AH1091">
            <v>357109</v>
          </cell>
          <cell r="AI1091">
            <v>0</v>
          </cell>
          <cell r="AJ1091">
            <v>0</v>
          </cell>
          <cell r="AK1091">
            <v>5064833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38033.653242677829</v>
          </cell>
          <cell r="AQ1091">
            <v>6648857.6532426775</v>
          </cell>
          <cell r="AR1091">
            <v>32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1217077</v>
          </cell>
          <cell r="AY1091">
            <v>7865934.6532426775</v>
          </cell>
          <cell r="AZ1091">
            <v>553770</v>
          </cell>
          <cell r="BA1091">
            <v>44100</v>
          </cell>
          <cell r="BB1091">
            <v>0</v>
          </cell>
          <cell r="BC1091">
            <v>0</v>
          </cell>
          <cell r="BD1091">
            <v>0</v>
          </cell>
          <cell r="BK1091">
            <v>7268065</v>
          </cell>
          <cell r="BN1091">
            <v>0</v>
          </cell>
          <cell r="BO1091">
            <v>7760242.2557531381</v>
          </cell>
          <cell r="BP1091">
            <v>-3793527.7442468619</v>
          </cell>
          <cell r="BQ1091" t="str">
            <v>050156846896</v>
          </cell>
          <cell r="BR1091" t="str">
            <v>Active</v>
          </cell>
          <cell r="BS1091" t="str">
            <v>Female</v>
          </cell>
          <cell r="BT1091" t="str">
            <v/>
          </cell>
          <cell r="BU1091">
            <v>0</v>
          </cell>
          <cell r="BV1091">
            <v>0</v>
          </cell>
          <cell r="BW1091">
            <v>300000</v>
          </cell>
        </row>
        <row r="1092">
          <cell r="C1092" t="str">
            <v>C16351</v>
          </cell>
          <cell r="D1092" t="str">
            <v>Thị Thắm</v>
          </cell>
          <cell r="E1092">
            <v>45603</v>
          </cell>
          <cell r="F1092" t="str">
            <v>P3 - Assembly 1A</v>
          </cell>
          <cell r="G1092" t="str">
            <v>SK2</v>
          </cell>
          <cell r="H1092" t="str">
            <v>Normal worker</v>
          </cell>
          <cell r="I1092" t="str">
            <v/>
          </cell>
          <cell r="J1092" t="str">
            <v/>
          </cell>
          <cell r="K1092">
            <v>5023000</v>
          </cell>
          <cell r="L1092">
            <v>0</v>
          </cell>
          <cell r="M1092">
            <v>252000</v>
          </cell>
          <cell r="N1092">
            <v>0</v>
          </cell>
          <cell r="O1092">
            <v>5275000</v>
          </cell>
          <cell r="P1092">
            <v>23.8</v>
          </cell>
          <cell r="Q1092">
            <v>4828654</v>
          </cell>
          <cell r="R1092">
            <v>2</v>
          </cell>
          <cell r="S1092">
            <v>405769</v>
          </cell>
          <cell r="T1092">
            <v>0.19999999999999929</v>
          </cell>
          <cell r="U1092">
            <v>40577</v>
          </cell>
          <cell r="V1092">
            <v>202884.62184873948</v>
          </cell>
          <cell r="W1092">
            <v>0</v>
          </cell>
          <cell r="X1092">
            <v>0</v>
          </cell>
          <cell r="Y1092">
            <v>5234423</v>
          </cell>
          <cell r="Z1092">
            <v>0</v>
          </cell>
          <cell r="AA1092">
            <v>0</v>
          </cell>
          <cell r="AB1092">
            <v>200000</v>
          </cell>
          <cell r="AC1092">
            <v>0</v>
          </cell>
          <cell r="AD1092">
            <v>200000</v>
          </cell>
          <cell r="AE1092">
            <v>500000</v>
          </cell>
          <cell r="AF1092">
            <v>0</v>
          </cell>
          <cell r="AG1092">
            <v>400000</v>
          </cell>
          <cell r="AH1092">
            <v>578355</v>
          </cell>
          <cell r="AI1092">
            <v>0</v>
          </cell>
          <cell r="AJ1092">
            <v>0</v>
          </cell>
          <cell r="AK1092">
            <v>5136167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>
            <v>38040.866596638654</v>
          </cell>
          <cell r="AQ1092">
            <v>6950818.8665966382</v>
          </cell>
          <cell r="AR1092">
            <v>36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1369471</v>
          </cell>
          <cell r="AY1092">
            <v>8320289.8665966382</v>
          </cell>
          <cell r="AZ1092">
            <v>553875</v>
          </cell>
          <cell r="BA1092">
            <v>44100</v>
          </cell>
          <cell r="BB1092">
            <v>0</v>
          </cell>
          <cell r="BC1092">
            <v>0</v>
          </cell>
          <cell r="BD1092">
            <v>0</v>
          </cell>
          <cell r="BK1092">
            <v>7722315</v>
          </cell>
          <cell r="BN1092">
            <v>0</v>
          </cell>
          <cell r="BO1092">
            <v>7963799.6649159659</v>
          </cell>
          <cell r="BP1092">
            <v>-3590075.3350840341</v>
          </cell>
          <cell r="BQ1092" t="str">
            <v>050127346205</v>
          </cell>
          <cell r="BR1092" t="str">
            <v>Active</v>
          </cell>
          <cell r="BS1092" t="str">
            <v>Female</v>
          </cell>
          <cell r="BT1092" t="str">
            <v/>
          </cell>
          <cell r="BU1092">
            <v>0</v>
          </cell>
          <cell r="BV1092">
            <v>0</v>
          </cell>
          <cell r="BW1092">
            <v>100000</v>
          </cell>
        </row>
        <row r="1093">
          <cell r="C1093" t="str">
            <v>C16352</v>
          </cell>
          <cell r="D1093" t="str">
            <v>Điểu Thị Huỳnh</v>
          </cell>
          <cell r="E1093">
            <v>45603</v>
          </cell>
          <cell r="F1093" t="str">
            <v>P3 - Assembly 1A</v>
          </cell>
          <cell r="G1093" t="str">
            <v>SK2</v>
          </cell>
          <cell r="H1093" t="str">
            <v>Normal worker</v>
          </cell>
          <cell r="I1093" t="str">
            <v/>
          </cell>
          <cell r="J1093" t="str">
            <v/>
          </cell>
          <cell r="K1093">
            <v>5023000</v>
          </cell>
          <cell r="L1093">
            <v>0</v>
          </cell>
          <cell r="M1093">
            <v>252000</v>
          </cell>
          <cell r="N1093">
            <v>0</v>
          </cell>
          <cell r="O1093">
            <v>5275000</v>
          </cell>
          <cell r="P1093">
            <v>17.600000000000001</v>
          </cell>
          <cell r="Q1093">
            <v>3570769</v>
          </cell>
          <cell r="R1093">
            <v>3</v>
          </cell>
          <cell r="S1093">
            <v>608654</v>
          </cell>
          <cell r="T1093">
            <v>5.3999999999999986</v>
          </cell>
          <cell r="U1093">
            <v>1095577</v>
          </cell>
          <cell r="V1093">
            <v>202884.60227272726</v>
          </cell>
          <cell r="W1093">
            <v>0</v>
          </cell>
          <cell r="X1093">
            <v>0</v>
          </cell>
          <cell r="Y1093">
            <v>4179423</v>
          </cell>
          <cell r="Z1093">
            <v>0</v>
          </cell>
          <cell r="AA1093">
            <v>0</v>
          </cell>
          <cell r="AB1093">
            <v>200000</v>
          </cell>
          <cell r="AC1093">
            <v>0</v>
          </cell>
          <cell r="AD1093">
            <v>200000</v>
          </cell>
          <cell r="AE1093">
            <v>0</v>
          </cell>
          <cell r="AF1093">
            <v>0</v>
          </cell>
          <cell r="AG1093">
            <v>0</v>
          </cell>
          <cell r="AH1093">
            <v>421767</v>
          </cell>
          <cell r="AI1093">
            <v>0</v>
          </cell>
          <cell r="AJ1093">
            <v>0</v>
          </cell>
          <cell r="AK1093">
            <v>5136167</v>
          </cell>
          <cell r="AL1093">
            <v>0</v>
          </cell>
          <cell r="AM1093">
            <v>0</v>
          </cell>
          <cell r="AN1093">
            <v>0</v>
          </cell>
          <cell r="AO1093">
            <v>0</v>
          </cell>
          <cell r="AP1093">
            <v>38040.86292613636</v>
          </cell>
          <cell r="AQ1093">
            <v>4839230.8629261367</v>
          </cell>
          <cell r="AR1093">
            <v>24</v>
          </cell>
          <cell r="AS1093">
            <v>0</v>
          </cell>
          <cell r="AT1093">
            <v>0</v>
          </cell>
          <cell r="AU1093">
            <v>0</v>
          </cell>
          <cell r="AV1093">
            <v>0</v>
          </cell>
          <cell r="AW1093">
            <v>0</v>
          </cell>
          <cell r="AX1093">
            <v>912981</v>
          </cell>
          <cell r="AY1093">
            <v>5752211.8629261367</v>
          </cell>
          <cell r="AZ1093">
            <v>553875</v>
          </cell>
          <cell r="BA1093">
            <v>44100</v>
          </cell>
          <cell r="BB1093">
            <v>0</v>
          </cell>
          <cell r="BC1093">
            <v>0</v>
          </cell>
          <cell r="BD1093">
            <v>0</v>
          </cell>
          <cell r="BK1093">
            <v>5154237</v>
          </cell>
          <cell r="BN1093">
            <v>0</v>
          </cell>
          <cell r="BO1093">
            <v>5547884.6697443184</v>
          </cell>
          <cell r="BP1093">
            <v>-6005990.3302556816</v>
          </cell>
          <cell r="BQ1093" t="str">
            <v>050157013413</v>
          </cell>
          <cell r="BR1093" t="str">
            <v>Active</v>
          </cell>
          <cell r="BS1093" t="str">
            <v>Female</v>
          </cell>
          <cell r="BT1093" t="str">
            <v/>
          </cell>
          <cell r="BU1093">
            <v>0</v>
          </cell>
          <cell r="BV1093">
            <v>0</v>
          </cell>
          <cell r="BW1093">
            <v>100000</v>
          </cell>
        </row>
        <row r="1094">
          <cell r="C1094" t="str">
            <v>C16409</v>
          </cell>
          <cell r="D1094" t="str">
            <v>Nguyễn Thị Út</v>
          </cell>
          <cell r="E1094">
            <v>45698</v>
          </cell>
          <cell r="F1094" t="str">
            <v>P3 - Assembly 1A</v>
          </cell>
          <cell r="G1094" t="str">
            <v>SK2</v>
          </cell>
          <cell r="H1094" t="str">
            <v>Normal worker</v>
          </cell>
          <cell r="I1094" t="str">
            <v/>
          </cell>
          <cell r="J1094" t="str">
            <v/>
          </cell>
          <cell r="K1094">
            <v>5023000</v>
          </cell>
          <cell r="L1094">
            <v>0</v>
          </cell>
          <cell r="M1094">
            <v>0</v>
          </cell>
          <cell r="N1094">
            <v>0</v>
          </cell>
          <cell r="O1094">
            <v>5023000</v>
          </cell>
          <cell r="P1094">
            <v>21.6</v>
          </cell>
          <cell r="Q1094">
            <v>4172954</v>
          </cell>
          <cell r="R1094">
            <v>4</v>
          </cell>
          <cell r="S1094">
            <v>772769</v>
          </cell>
          <cell r="T1094">
            <v>0.39999999999999858</v>
          </cell>
          <cell r="U1094">
            <v>77277</v>
          </cell>
          <cell r="V1094">
            <v>193192.3148148148</v>
          </cell>
          <cell r="W1094">
            <v>0</v>
          </cell>
          <cell r="X1094">
            <v>0</v>
          </cell>
          <cell r="Y1094">
            <v>4945723</v>
          </cell>
          <cell r="Z1094">
            <v>0</v>
          </cell>
          <cell r="AA1094">
            <v>0</v>
          </cell>
          <cell r="AB1094">
            <v>200000</v>
          </cell>
          <cell r="AC1094">
            <v>0</v>
          </cell>
          <cell r="AD1094">
            <v>200000</v>
          </cell>
          <cell r="AE1094">
            <v>500000</v>
          </cell>
          <cell r="AF1094">
            <v>0</v>
          </cell>
          <cell r="AG1094">
            <v>400000</v>
          </cell>
          <cell r="AH1094">
            <v>425854</v>
          </cell>
          <cell r="AI1094">
            <v>0</v>
          </cell>
          <cell r="AJ1094">
            <v>0</v>
          </cell>
          <cell r="AK1094">
            <v>5075667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36223.559027777774</v>
          </cell>
          <cell r="AQ1094">
            <v>6507800.559027778</v>
          </cell>
          <cell r="AR1094">
            <v>32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1159154</v>
          </cell>
          <cell r="AY1094">
            <v>7666954.559027778</v>
          </cell>
          <cell r="AZ1094">
            <v>527415</v>
          </cell>
          <cell r="BA1094">
            <v>44100</v>
          </cell>
          <cell r="BB1094">
            <v>0</v>
          </cell>
          <cell r="BC1094">
            <v>0</v>
          </cell>
          <cell r="BD1094">
            <v>0</v>
          </cell>
          <cell r="BK1094">
            <v>7095440</v>
          </cell>
          <cell r="BN1094">
            <v>0</v>
          </cell>
          <cell r="BO1094">
            <v>7380569.8182870373</v>
          </cell>
          <cell r="BP1094">
            <v>-4146845.1817129627</v>
          </cell>
          <cell r="BQ1094" t="str">
            <v>050158380738</v>
          </cell>
          <cell r="BR1094" t="str">
            <v>Active</v>
          </cell>
          <cell r="BS1094" t="str">
            <v>Female</v>
          </cell>
          <cell r="BT1094" t="str">
            <v/>
          </cell>
          <cell r="BU1094">
            <v>0</v>
          </cell>
          <cell r="BV1094">
            <v>0</v>
          </cell>
          <cell r="BW1094">
            <v>100000</v>
          </cell>
        </row>
        <row r="1095">
          <cell r="C1095" t="str">
            <v>C16410</v>
          </cell>
          <cell r="D1095" t="str">
            <v>Phạm Diễm Thúy</v>
          </cell>
          <cell r="E1095">
            <v>45698</v>
          </cell>
          <cell r="F1095" t="str">
            <v>P3 - Assembly 1A</v>
          </cell>
          <cell r="G1095" t="str">
            <v>SK2</v>
          </cell>
          <cell r="H1095" t="str">
            <v>Normal worker</v>
          </cell>
          <cell r="I1095" t="str">
            <v/>
          </cell>
          <cell r="J1095" t="str">
            <v/>
          </cell>
          <cell r="K1095">
            <v>5023000</v>
          </cell>
          <cell r="L1095">
            <v>0</v>
          </cell>
          <cell r="M1095">
            <v>0</v>
          </cell>
          <cell r="N1095">
            <v>0</v>
          </cell>
          <cell r="O1095">
            <v>5023000</v>
          </cell>
          <cell r="P1095">
            <v>23</v>
          </cell>
          <cell r="Q1095">
            <v>4443423</v>
          </cell>
          <cell r="R1095">
            <v>3</v>
          </cell>
          <cell r="S1095">
            <v>579577</v>
          </cell>
          <cell r="T1095">
            <v>0</v>
          </cell>
          <cell r="U1095">
            <v>0</v>
          </cell>
          <cell r="V1095">
            <v>193192.30434782608</v>
          </cell>
          <cell r="W1095">
            <v>0</v>
          </cell>
          <cell r="X1095">
            <v>0</v>
          </cell>
          <cell r="Y1095">
            <v>5023000</v>
          </cell>
          <cell r="Z1095">
            <v>0</v>
          </cell>
          <cell r="AA1095">
            <v>0</v>
          </cell>
          <cell r="AB1095">
            <v>200000</v>
          </cell>
          <cell r="AC1095">
            <v>0</v>
          </cell>
          <cell r="AD1095">
            <v>200000</v>
          </cell>
          <cell r="AE1095">
            <v>500000</v>
          </cell>
          <cell r="AF1095">
            <v>0</v>
          </cell>
          <cell r="AG1095">
            <v>400000</v>
          </cell>
          <cell r="AH1095">
            <v>486771</v>
          </cell>
          <cell r="AI1095">
            <v>0</v>
          </cell>
          <cell r="AJ1095">
            <v>0</v>
          </cell>
          <cell r="AK1095">
            <v>5075667</v>
          </cell>
          <cell r="AL1095">
            <v>0</v>
          </cell>
          <cell r="AM1095">
            <v>0</v>
          </cell>
          <cell r="AN1095">
            <v>0</v>
          </cell>
          <cell r="AO1095">
            <v>0</v>
          </cell>
          <cell r="AP1095">
            <v>36223.557065217392</v>
          </cell>
          <cell r="AQ1095">
            <v>6645994.5570652178</v>
          </cell>
          <cell r="AR1095">
            <v>36</v>
          </cell>
          <cell r="AS1095">
            <v>0</v>
          </cell>
          <cell r="AT1095">
            <v>0</v>
          </cell>
          <cell r="AU1095">
            <v>0</v>
          </cell>
          <cell r="AV1095">
            <v>0</v>
          </cell>
          <cell r="AW1095">
            <v>0</v>
          </cell>
          <cell r="AX1095">
            <v>1304048</v>
          </cell>
          <cell r="AY1095">
            <v>7950042.5570652178</v>
          </cell>
          <cell r="AZ1095">
            <v>527415</v>
          </cell>
          <cell r="BA1095">
            <v>44100</v>
          </cell>
          <cell r="BB1095">
            <v>0</v>
          </cell>
          <cell r="BC1095">
            <v>0</v>
          </cell>
          <cell r="BD1095">
            <v>0</v>
          </cell>
          <cell r="BK1095">
            <v>7378528</v>
          </cell>
          <cell r="BN1095">
            <v>0</v>
          </cell>
          <cell r="BO1095">
            <v>7615359.9266304355</v>
          </cell>
          <cell r="BP1095">
            <v>-3912055.0733695645</v>
          </cell>
          <cell r="BQ1095" t="str">
            <v>050149388238</v>
          </cell>
          <cell r="BR1095" t="str">
            <v>Active</v>
          </cell>
          <cell r="BS1095" t="str">
            <v>Female</v>
          </cell>
          <cell r="BT1095" t="str">
            <v/>
          </cell>
          <cell r="BU1095">
            <v>0</v>
          </cell>
          <cell r="BV1095">
            <v>0</v>
          </cell>
          <cell r="BW1095">
            <v>100000</v>
          </cell>
        </row>
        <row r="1096">
          <cell r="C1096" t="str">
            <v>C16411</v>
          </cell>
          <cell r="D1096" t="str">
            <v>Nguyễn Thị Huyền Trân</v>
          </cell>
          <cell r="E1096">
            <v>45698</v>
          </cell>
          <cell r="F1096" t="str">
            <v>P3 - Assembly 1A</v>
          </cell>
          <cell r="G1096" t="str">
            <v>SK2</v>
          </cell>
          <cell r="H1096" t="str">
            <v>Normal worker</v>
          </cell>
          <cell r="I1096" t="str">
            <v/>
          </cell>
          <cell r="J1096" t="str">
            <v/>
          </cell>
          <cell r="K1096">
            <v>5023000</v>
          </cell>
          <cell r="L1096">
            <v>0</v>
          </cell>
          <cell r="M1096">
            <v>0</v>
          </cell>
          <cell r="N1096">
            <v>0</v>
          </cell>
          <cell r="O1096">
            <v>5023000</v>
          </cell>
          <cell r="P1096">
            <v>21.6</v>
          </cell>
          <cell r="Q1096">
            <v>4172954</v>
          </cell>
          <cell r="R1096">
            <v>4</v>
          </cell>
          <cell r="S1096">
            <v>772769</v>
          </cell>
          <cell r="T1096">
            <v>0.39999999999999858</v>
          </cell>
          <cell r="U1096">
            <v>77277</v>
          </cell>
          <cell r="V1096">
            <v>193192.3148148148</v>
          </cell>
          <cell r="W1096">
            <v>0</v>
          </cell>
          <cell r="X1096">
            <v>0</v>
          </cell>
          <cell r="Y1096">
            <v>4945723</v>
          </cell>
          <cell r="Z1096">
            <v>0</v>
          </cell>
          <cell r="AA1096">
            <v>0</v>
          </cell>
          <cell r="AB1096">
            <v>200000</v>
          </cell>
          <cell r="AC1096">
            <v>0</v>
          </cell>
          <cell r="AD1096">
            <v>200000</v>
          </cell>
          <cell r="AE1096">
            <v>500000</v>
          </cell>
          <cell r="AF1096">
            <v>0</v>
          </cell>
          <cell r="AG1096">
            <v>300000</v>
          </cell>
          <cell r="AH1096">
            <v>368664</v>
          </cell>
          <cell r="AI1096">
            <v>0</v>
          </cell>
          <cell r="AJ1096">
            <v>0</v>
          </cell>
          <cell r="AK1096">
            <v>4991667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36223.559027777774</v>
          </cell>
          <cell r="AQ1096">
            <v>6350610.559027778</v>
          </cell>
          <cell r="AR1096">
            <v>32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1159154</v>
          </cell>
          <cell r="AY1096">
            <v>7509764.559027778</v>
          </cell>
          <cell r="AZ1096">
            <v>527415</v>
          </cell>
          <cell r="BA1096">
            <v>44100</v>
          </cell>
          <cell r="BB1096">
            <v>0</v>
          </cell>
          <cell r="BC1096">
            <v>0</v>
          </cell>
          <cell r="BD1096">
            <v>0</v>
          </cell>
          <cell r="BK1096">
            <v>6938250</v>
          </cell>
          <cell r="BN1096">
            <v>0</v>
          </cell>
          <cell r="BO1096">
            <v>7223379.8182870373</v>
          </cell>
          <cell r="BP1096">
            <v>-4304035.1817129627</v>
          </cell>
          <cell r="BQ1096" t="str">
            <v>050158172442</v>
          </cell>
          <cell r="BR1096" t="str">
            <v>Active</v>
          </cell>
          <cell r="BS1096" t="str">
            <v>Female</v>
          </cell>
          <cell r="BT1096" t="str">
            <v/>
          </cell>
          <cell r="BU1096">
            <v>0</v>
          </cell>
          <cell r="BV1096">
            <v>0</v>
          </cell>
          <cell r="BW1096">
            <v>100000</v>
          </cell>
        </row>
        <row r="1097">
          <cell r="C1097" t="str">
            <v>C16412</v>
          </cell>
          <cell r="D1097" t="str">
            <v>Thị Ngọc</v>
          </cell>
          <cell r="E1097">
            <v>45698</v>
          </cell>
          <cell r="F1097" t="str">
            <v>P3 - Assembly 1A</v>
          </cell>
          <cell r="G1097" t="str">
            <v>SK2</v>
          </cell>
          <cell r="H1097" t="str">
            <v>Normal worker</v>
          </cell>
          <cell r="I1097" t="str">
            <v/>
          </cell>
          <cell r="J1097" t="str">
            <v/>
          </cell>
          <cell r="K1097">
            <v>5023000</v>
          </cell>
          <cell r="L1097">
            <v>0</v>
          </cell>
          <cell r="M1097">
            <v>0</v>
          </cell>
          <cell r="N1097">
            <v>0</v>
          </cell>
          <cell r="O1097">
            <v>5023000</v>
          </cell>
          <cell r="P1097">
            <v>14.5</v>
          </cell>
          <cell r="Q1097">
            <v>2801288</v>
          </cell>
          <cell r="R1097">
            <v>6</v>
          </cell>
          <cell r="S1097">
            <v>1159154</v>
          </cell>
          <cell r="T1097">
            <v>5.5</v>
          </cell>
          <cell r="U1097">
            <v>1062558</v>
          </cell>
          <cell r="V1097">
            <v>193192.27586206896</v>
          </cell>
          <cell r="W1097">
            <v>0</v>
          </cell>
          <cell r="X1097">
            <v>0</v>
          </cell>
          <cell r="Y1097">
            <v>3960442</v>
          </cell>
          <cell r="Z1097">
            <v>0</v>
          </cell>
          <cell r="AA1097">
            <v>0</v>
          </cell>
          <cell r="AB1097">
            <v>200000</v>
          </cell>
          <cell r="AC1097">
            <v>0</v>
          </cell>
          <cell r="AD1097">
            <v>200000</v>
          </cell>
          <cell r="AE1097">
            <v>0</v>
          </cell>
          <cell r="AF1097">
            <v>0</v>
          </cell>
          <cell r="AG1097">
            <v>0</v>
          </cell>
          <cell r="AH1097">
            <v>314341</v>
          </cell>
          <cell r="AI1097">
            <v>0</v>
          </cell>
          <cell r="AJ1097">
            <v>0</v>
          </cell>
          <cell r="AK1097">
            <v>5075667</v>
          </cell>
          <cell r="AL1097">
            <v>0</v>
          </cell>
          <cell r="AM1097">
            <v>0</v>
          </cell>
          <cell r="AN1097">
            <v>0</v>
          </cell>
          <cell r="AO1097">
            <v>0</v>
          </cell>
          <cell r="AP1097">
            <v>36223.551724137928</v>
          </cell>
          <cell r="AQ1097">
            <v>4511006.5517241377</v>
          </cell>
          <cell r="AR1097">
            <v>24</v>
          </cell>
          <cell r="AS1097">
            <v>0</v>
          </cell>
          <cell r="AT1097">
            <v>0</v>
          </cell>
          <cell r="AU1097">
            <v>0</v>
          </cell>
          <cell r="AV1097">
            <v>0</v>
          </cell>
          <cell r="AW1097">
            <v>0</v>
          </cell>
          <cell r="AX1097">
            <v>869365</v>
          </cell>
          <cell r="AY1097">
            <v>5380371.5517241377</v>
          </cell>
          <cell r="AZ1097">
            <v>527415</v>
          </cell>
          <cell r="BA1097">
            <v>44100</v>
          </cell>
          <cell r="BB1097">
            <v>0</v>
          </cell>
          <cell r="BC1097">
            <v>0</v>
          </cell>
          <cell r="BD1097">
            <v>0</v>
          </cell>
          <cell r="BK1097">
            <v>4808857</v>
          </cell>
          <cell r="BN1097">
            <v>0</v>
          </cell>
          <cell r="BO1097">
            <v>5390583.3793103443</v>
          </cell>
          <cell r="BP1097">
            <v>-6136831.6206896557</v>
          </cell>
          <cell r="BQ1097" t="str">
            <v>050128534544</v>
          </cell>
          <cell r="BR1097" t="str">
            <v>Active</v>
          </cell>
          <cell r="BS1097" t="str">
            <v>Female</v>
          </cell>
          <cell r="BT1097" t="str">
            <v/>
          </cell>
          <cell r="BU1097">
            <v>0</v>
          </cell>
          <cell r="BV1097">
            <v>0</v>
          </cell>
          <cell r="BW1097">
            <v>300000</v>
          </cell>
        </row>
        <row r="1098">
          <cell r="C1098" t="str">
            <v>C16414</v>
          </cell>
          <cell r="D1098" t="str">
            <v>Lê Thị Minh Trang</v>
          </cell>
          <cell r="E1098">
            <v>45698</v>
          </cell>
          <cell r="F1098" t="str">
            <v>P3 - Assembly 1A</v>
          </cell>
          <cell r="G1098" t="str">
            <v>SK2</v>
          </cell>
          <cell r="H1098" t="str">
            <v>Normal worker</v>
          </cell>
          <cell r="I1098" t="str">
            <v/>
          </cell>
          <cell r="J1098" t="str">
            <v/>
          </cell>
          <cell r="K1098">
            <v>5023000</v>
          </cell>
          <cell r="L1098">
            <v>0</v>
          </cell>
          <cell r="M1098">
            <v>0</v>
          </cell>
          <cell r="N1098">
            <v>0</v>
          </cell>
          <cell r="O1098">
            <v>5023000</v>
          </cell>
          <cell r="P1098">
            <v>20.9</v>
          </cell>
          <cell r="Q1098">
            <v>4037719</v>
          </cell>
          <cell r="R1098">
            <v>5</v>
          </cell>
          <cell r="S1098">
            <v>965962</v>
          </cell>
          <cell r="T1098">
            <v>0.10000000000000142</v>
          </cell>
          <cell r="U1098">
            <v>19319</v>
          </cell>
          <cell r="V1098">
            <v>193192.2966507177</v>
          </cell>
          <cell r="W1098">
            <v>0</v>
          </cell>
          <cell r="X1098">
            <v>0</v>
          </cell>
          <cell r="Y1098">
            <v>5003681</v>
          </cell>
          <cell r="Z1098">
            <v>0</v>
          </cell>
          <cell r="AA1098">
            <v>0</v>
          </cell>
          <cell r="AB1098">
            <v>200000</v>
          </cell>
          <cell r="AC1098">
            <v>0</v>
          </cell>
          <cell r="AD1098">
            <v>200000</v>
          </cell>
          <cell r="AE1098">
            <v>500000</v>
          </cell>
          <cell r="AF1098">
            <v>0</v>
          </cell>
          <cell r="AG1098">
            <v>400000</v>
          </cell>
          <cell r="AH1098">
            <v>427991</v>
          </cell>
          <cell r="AI1098">
            <v>0</v>
          </cell>
          <cell r="AJ1098">
            <v>0</v>
          </cell>
          <cell r="AK1098">
            <v>5075667</v>
          </cell>
          <cell r="AL1098">
            <v>0</v>
          </cell>
          <cell r="AM1098">
            <v>0</v>
          </cell>
          <cell r="AN1098">
            <v>0</v>
          </cell>
          <cell r="AO1098">
            <v>0</v>
          </cell>
          <cell r="AP1098">
            <v>36223.555622009568</v>
          </cell>
          <cell r="AQ1098">
            <v>6567895.5556220096</v>
          </cell>
          <cell r="AR1098">
            <v>32</v>
          </cell>
          <cell r="AS1098">
            <v>0</v>
          </cell>
          <cell r="AT1098">
            <v>0</v>
          </cell>
          <cell r="AU1098">
            <v>0</v>
          </cell>
          <cell r="AV1098">
            <v>0</v>
          </cell>
          <cell r="AW1098">
            <v>0</v>
          </cell>
          <cell r="AX1098">
            <v>1159154</v>
          </cell>
          <cell r="AY1098">
            <v>7727049.5556220096</v>
          </cell>
          <cell r="AZ1098">
            <v>527415</v>
          </cell>
          <cell r="BA1098">
            <v>44100</v>
          </cell>
          <cell r="BB1098">
            <v>0</v>
          </cell>
          <cell r="BC1098">
            <v>0</v>
          </cell>
          <cell r="BD1098">
            <v>0</v>
          </cell>
          <cell r="BK1098">
            <v>7155535</v>
          </cell>
          <cell r="BN1098">
            <v>0</v>
          </cell>
          <cell r="BO1098">
            <v>7440664.7422248805</v>
          </cell>
          <cell r="BP1098">
            <v>-4086750.2577751195</v>
          </cell>
          <cell r="BQ1098" t="str">
            <v>050158576748</v>
          </cell>
          <cell r="BR1098" t="str">
            <v>Active</v>
          </cell>
          <cell r="BS1098" t="str">
            <v>Female</v>
          </cell>
          <cell r="BT1098" t="str">
            <v/>
          </cell>
          <cell r="BU1098">
            <v>0</v>
          </cell>
          <cell r="BV1098">
            <v>0</v>
          </cell>
          <cell r="BW1098">
            <v>100000</v>
          </cell>
        </row>
        <row r="1099">
          <cell r="C1099" t="str">
            <v>C16421</v>
          </cell>
          <cell r="D1099" t="str">
            <v>Lê Thị Duy</v>
          </cell>
          <cell r="E1099">
            <v>45700</v>
          </cell>
          <cell r="F1099" t="str">
            <v>P3 - Assembly 1A</v>
          </cell>
          <cell r="G1099" t="str">
            <v>SK2</v>
          </cell>
          <cell r="H1099" t="str">
            <v>Normal worker</v>
          </cell>
          <cell r="I1099" t="str">
            <v/>
          </cell>
          <cell r="J1099" t="str">
            <v/>
          </cell>
          <cell r="K1099">
            <v>5023000</v>
          </cell>
          <cell r="L1099">
            <v>0</v>
          </cell>
          <cell r="M1099">
            <v>252000</v>
          </cell>
          <cell r="N1099">
            <v>0</v>
          </cell>
          <cell r="O1099">
            <v>5275000</v>
          </cell>
          <cell r="P1099">
            <v>24</v>
          </cell>
          <cell r="Q1099">
            <v>4869231</v>
          </cell>
          <cell r="R1099">
            <v>2</v>
          </cell>
          <cell r="S1099">
            <v>405769</v>
          </cell>
          <cell r="T1099">
            <v>0</v>
          </cell>
          <cell r="U1099">
            <v>0</v>
          </cell>
          <cell r="V1099">
            <v>202884.625</v>
          </cell>
          <cell r="W1099">
            <v>0</v>
          </cell>
          <cell r="X1099">
            <v>0</v>
          </cell>
          <cell r="Y1099">
            <v>5275000</v>
          </cell>
          <cell r="Z1099">
            <v>0</v>
          </cell>
          <cell r="AA1099">
            <v>0</v>
          </cell>
          <cell r="AB1099">
            <v>200000</v>
          </cell>
          <cell r="AC1099">
            <v>0</v>
          </cell>
          <cell r="AD1099">
            <v>200000</v>
          </cell>
          <cell r="AE1099">
            <v>500000</v>
          </cell>
          <cell r="AF1099">
            <v>0</v>
          </cell>
          <cell r="AG1099">
            <v>400000</v>
          </cell>
          <cell r="AH1099">
            <v>476076</v>
          </cell>
          <cell r="AI1099">
            <v>0</v>
          </cell>
          <cell r="AJ1099">
            <v>0</v>
          </cell>
          <cell r="AK1099">
            <v>5159667</v>
          </cell>
          <cell r="AL1099">
            <v>0</v>
          </cell>
          <cell r="AM1099">
            <v>0</v>
          </cell>
          <cell r="AN1099">
            <v>0</v>
          </cell>
          <cell r="AO1099">
            <v>0</v>
          </cell>
          <cell r="AP1099">
            <v>38040.8671875</v>
          </cell>
          <cell r="AQ1099">
            <v>6889116.8671875</v>
          </cell>
          <cell r="AR1099">
            <v>36</v>
          </cell>
          <cell r="AS1099">
            <v>0</v>
          </cell>
          <cell r="AT1099">
            <v>0</v>
          </cell>
          <cell r="AU1099">
            <v>0</v>
          </cell>
          <cell r="AV1099">
            <v>0</v>
          </cell>
          <cell r="AW1099">
            <v>0</v>
          </cell>
          <cell r="AX1099">
            <v>1369471</v>
          </cell>
          <cell r="AY1099">
            <v>8258587.8671875</v>
          </cell>
          <cell r="AZ1099">
            <v>553875</v>
          </cell>
          <cell r="BA1099">
            <v>44100</v>
          </cell>
          <cell r="BB1099">
            <v>0</v>
          </cell>
          <cell r="BC1099">
            <v>0</v>
          </cell>
          <cell r="BD1099">
            <v>0</v>
          </cell>
          <cell r="BK1099">
            <v>7660613</v>
          </cell>
          <cell r="BN1099">
            <v>0</v>
          </cell>
          <cell r="BO1099">
            <v>7902097.6796875</v>
          </cell>
          <cell r="BP1099">
            <v>-3651777.3203125</v>
          </cell>
          <cell r="BQ1099" t="str">
            <v>050040871788</v>
          </cell>
          <cell r="BR1099" t="str">
            <v>Active</v>
          </cell>
          <cell r="BS1099" t="str">
            <v>Female</v>
          </cell>
          <cell r="BT1099" t="str">
            <v/>
          </cell>
          <cell r="BU1099">
            <v>0</v>
          </cell>
          <cell r="BV1099">
            <v>0</v>
          </cell>
          <cell r="BW1099">
            <v>100000</v>
          </cell>
        </row>
        <row r="1100">
          <cell r="C1100" t="str">
            <v>C16441</v>
          </cell>
          <cell r="D1100" t="str">
            <v>Nguyễn Thị Hồng Yến</v>
          </cell>
          <cell r="E1100">
            <v>45707</v>
          </cell>
          <cell r="F1100" t="str">
            <v>P3 - Assembly 1A</v>
          </cell>
          <cell r="G1100" t="str">
            <v>SK2</v>
          </cell>
          <cell r="H1100" t="str">
            <v>Normal worker</v>
          </cell>
          <cell r="I1100" t="str">
            <v/>
          </cell>
          <cell r="J1100" t="str">
            <v/>
          </cell>
          <cell r="K1100">
            <v>5023000</v>
          </cell>
          <cell r="L1100">
            <v>0</v>
          </cell>
          <cell r="M1100">
            <v>0</v>
          </cell>
          <cell r="N1100">
            <v>0</v>
          </cell>
          <cell r="O1100">
            <v>5023000</v>
          </cell>
          <cell r="P1100">
            <v>23</v>
          </cell>
          <cell r="Q1100">
            <v>4443423</v>
          </cell>
          <cell r="R1100">
            <v>3</v>
          </cell>
          <cell r="S1100">
            <v>579577</v>
          </cell>
          <cell r="T1100">
            <v>0</v>
          </cell>
          <cell r="U1100">
            <v>0</v>
          </cell>
          <cell r="V1100">
            <v>193192.30434782608</v>
          </cell>
          <cell r="W1100">
            <v>0</v>
          </cell>
          <cell r="X1100">
            <v>0</v>
          </cell>
          <cell r="Y1100">
            <v>5023000</v>
          </cell>
          <cell r="Z1100">
            <v>0</v>
          </cell>
          <cell r="AA1100">
            <v>0</v>
          </cell>
          <cell r="AB1100">
            <v>200000</v>
          </cell>
          <cell r="AC1100">
            <v>0</v>
          </cell>
          <cell r="AD1100">
            <v>200000</v>
          </cell>
          <cell r="AE1100">
            <v>500000</v>
          </cell>
          <cell r="AF1100">
            <v>0</v>
          </cell>
          <cell r="AG1100">
            <v>400000</v>
          </cell>
          <cell r="AH1100">
            <v>464972</v>
          </cell>
          <cell r="AI1100">
            <v>0</v>
          </cell>
          <cell r="AJ1100">
            <v>0</v>
          </cell>
          <cell r="AK1100">
            <v>4882000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36223.557065217392</v>
          </cell>
          <cell r="AQ1100">
            <v>6624195.5570652178</v>
          </cell>
          <cell r="AR1100">
            <v>28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1014260</v>
          </cell>
          <cell r="AY1100">
            <v>7638455.5570652178</v>
          </cell>
          <cell r="AZ1100">
            <v>527415</v>
          </cell>
          <cell r="BA1100">
            <v>0</v>
          </cell>
          <cell r="BB1100">
            <v>0</v>
          </cell>
          <cell r="BC1100">
            <v>0</v>
          </cell>
          <cell r="BD1100">
            <v>0</v>
          </cell>
          <cell r="BK1100">
            <v>7111041</v>
          </cell>
          <cell r="BN1100">
            <v>0</v>
          </cell>
          <cell r="BO1100">
            <v>7400368.6222826093</v>
          </cell>
          <cell r="BP1100">
            <v>-4127046.3777173907</v>
          </cell>
          <cell r="BQ1100" t="str">
            <v>050158694716</v>
          </cell>
          <cell r="BR1100" t="str">
            <v>Active</v>
          </cell>
          <cell r="BS1100" t="str">
            <v>Female</v>
          </cell>
          <cell r="BT1100" t="str">
            <v/>
          </cell>
          <cell r="BU1100">
            <v>0</v>
          </cell>
          <cell r="BV1100">
            <v>0</v>
          </cell>
          <cell r="BW1100">
            <v>100000</v>
          </cell>
        </row>
        <row r="1101">
          <cell r="C1101" t="str">
            <v>C16445</v>
          </cell>
          <cell r="D1101" t="str">
            <v>Nguyễn Thị Châu Hương</v>
          </cell>
          <cell r="E1101">
            <v>45712</v>
          </cell>
          <cell r="F1101" t="str">
            <v>P3 - Assembly 1A</v>
          </cell>
          <cell r="G1101" t="str">
            <v>SK2</v>
          </cell>
          <cell r="H1101" t="str">
            <v>Normal worker</v>
          </cell>
          <cell r="I1101" t="str">
            <v/>
          </cell>
          <cell r="J1101" t="str">
            <v/>
          </cell>
          <cell r="K1101">
            <v>5023000</v>
          </cell>
          <cell r="L1101">
            <v>0</v>
          </cell>
          <cell r="M1101">
            <v>0</v>
          </cell>
          <cell r="N1101">
            <v>0</v>
          </cell>
          <cell r="O1101">
            <v>5023000</v>
          </cell>
          <cell r="P1101">
            <v>23</v>
          </cell>
          <cell r="Q1101">
            <v>4443423</v>
          </cell>
          <cell r="R1101">
            <v>3</v>
          </cell>
          <cell r="S1101">
            <v>579577</v>
          </cell>
          <cell r="T1101">
            <v>0</v>
          </cell>
          <cell r="U1101">
            <v>0</v>
          </cell>
          <cell r="V1101">
            <v>193192.30434782608</v>
          </cell>
          <cell r="W1101">
            <v>0</v>
          </cell>
          <cell r="X1101">
            <v>0</v>
          </cell>
          <cell r="Y1101">
            <v>5023000</v>
          </cell>
          <cell r="Z1101">
            <v>0</v>
          </cell>
          <cell r="AA1101">
            <v>0</v>
          </cell>
          <cell r="AB1101">
            <v>200000</v>
          </cell>
          <cell r="AC1101">
            <v>0</v>
          </cell>
          <cell r="AD1101">
            <v>200000</v>
          </cell>
          <cell r="AE1101">
            <v>500000</v>
          </cell>
          <cell r="AF1101">
            <v>0</v>
          </cell>
          <cell r="AG1101">
            <v>300000</v>
          </cell>
          <cell r="AH1101">
            <v>251280</v>
          </cell>
          <cell r="AI1101">
            <v>0</v>
          </cell>
          <cell r="AJ1101">
            <v>0</v>
          </cell>
          <cell r="AK1101">
            <v>4882000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36223.557065217392</v>
          </cell>
          <cell r="AQ1101">
            <v>6310503.5570652178</v>
          </cell>
          <cell r="AR1101">
            <v>36</v>
          </cell>
          <cell r="AS1101">
            <v>0</v>
          </cell>
          <cell r="AT1101">
            <v>0</v>
          </cell>
          <cell r="AU1101">
            <v>0</v>
          </cell>
          <cell r="AV1101">
            <v>0</v>
          </cell>
          <cell r="AW1101">
            <v>0</v>
          </cell>
          <cell r="AX1101">
            <v>1304048</v>
          </cell>
          <cell r="AY1101">
            <v>7614551.5570652178</v>
          </cell>
          <cell r="AZ1101">
            <v>527415</v>
          </cell>
          <cell r="BA1101">
            <v>0</v>
          </cell>
          <cell r="BB1101">
            <v>0</v>
          </cell>
          <cell r="BC1101">
            <v>0</v>
          </cell>
          <cell r="BD1101">
            <v>0</v>
          </cell>
          <cell r="BK1101">
            <v>7087137</v>
          </cell>
          <cell r="BN1101">
            <v>0</v>
          </cell>
          <cell r="BO1101">
            <v>7279868.9266304355</v>
          </cell>
          <cell r="BP1101">
            <v>-4247546.0733695645</v>
          </cell>
          <cell r="BQ1101" t="str">
            <v>050136165744</v>
          </cell>
          <cell r="BR1101" t="str">
            <v>Active</v>
          </cell>
          <cell r="BS1101" t="str">
            <v>Female</v>
          </cell>
          <cell r="BT1101" t="str">
            <v/>
          </cell>
          <cell r="BU1101">
            <v>0</v>
          </cell>
          <cell r="BV1101">
            <v>0</v>
          </cell>
          <cell r="BW1101">
            <v>100000</v>
          </cell>
        </row>
        <row r="1102">
          <cell r="C1102" t="str">
            <v>C16472</v>
          </cell>
          <cell r="D1102" t="str">
            <v>Thị Thơm</v>
          </cell>
          <cell r="E1102">
            <v>45712</v>
          </cell>
          <cell r="F1102" t="str">
            <v>P3 - Assembly 1A</v>
          </cell>
          <cell r="G1102" t="str">
            <v>SK2</v>
          </cell>
          <cell r="H1102" t="str">
            <v>Normal worker</v>
          </cell>
          <cell r="I1102" t="str">
            <v/>
          </cell>
          <cell r="J1102" t="str">
            <v/>
          </cell>
          <cell r="K1102">
            <v>5023000</v>
          </cell>
          <cell r="L1102">
            <v>0</v>
          </cell>
          <cell r="M1102">
            <v>0</v>
          </cell>
          <cell r="N1102">
            <v>0</v>
          </cell>
          <cell r="O1102">
            <v>5023000</v>
          </cell>
          <cell r="P1102">
            <v>22.9</v>
          </cell>
          <cell r="Q1102">
            <v>4424104</v>
          </cell>
          <cell r="R1102">
            <v>3</v>
          </cell>
          <cell r="S1102">
            <v>579577</v>
          </cell>
          <cell r="T1102">
            <v>0.10000000000000142</v>
          </cell>
          <cell r="U1102">
            <v>19319</v>
          </cell>
          <cell r="V1102">
            <v>193192.31441048035</v>
          </cell>
          <cell r="W1102">
            <v>0</v>
          </cell>
          <cell r="X1102">
            <v>0</v>
          </cell>
          <cell r="Y1102">
            <v>5003681</v>
          </cell>
          <cell r="Z1102">
            <v>0</v>
          </cell>
          <cell r="AA1102">
            <v>0</v>
          </cell>
          <cell r="AB1102">
            <v>200000</v>
          </cell>
          <cell r="AC1102">
            <v>0</v>
          </cell>
          <cell r="AD1102">
            <v>200000</v>
          </cell>
          <cell r="AE1102">
            <v>500000</v>
          </cell>
          <cell r="AF1102">
            <v>0</v>
          </cell>
          <cell r="AG1102">
            <v>300000</v>
          </cell>
          <cell r="AH1102">
            <v>363103</v>
          </cell>
          <cell r="AI1102">
            <v>0</v>
          </cell>
          <cell r="AJ1102">
            <v>0</v>
          </cell>
          <cell r="AK1102">
            <v>4882000</v>
          </cell>
          <cell r="AL1102">
            <v>0</v>
          </cell>
          <cell r="AM1102">
            <v>0</v>
          </cell>
          <cell r="AN1102">
            <v>0</v>
          </cell>
          <cell r="AO1102">
            <v>0</v>
          </cell>
          <cell r="AP1102">
            <v>36223.558951965068</v>
          </cell>
          <cell r="AQ1102">
            <v>6403007.5589519646</v>
          </cell>
          <cell r="AR1102">
            <v>36</v>
          </cell>
          <cell r="AS1102">
            <v>0</v>
          </cell>
          <cell r="AT1102">
            <v>0</v>
          </cell>
          <cell r="AU1102">
            <v>0</v>
          </cell>
          <cell r="AV1102">
            <v>0</v>
          </cell>
          <cell r="AW1102">
            <v>0</v>
          </cell>
          <cell r="AX1102">
            <v>1304048</v>
          </cell>
          <cell r="AY1102">
            <v>7707055.5589519646</v>
          </cell>
          <cell r="AZ1102">
            <v>527415</v>
          </cell>
          <cell r="BA1102">
            <v>0</v>
          </cell>
          <cell r="BB1102">
            <v>0</v>
          </cell>
          <cell r="BC1102">
            <v>0</v>
          </cell>
          <cell r="BD1102">
            <v>0</v>
          </cell>
          <cell r="BK1102">
            <v>7179641</v>
          </cell>
          <cell r="BN1102">
            <v>0</v>
          </cell>
          <cell r="BO1102">
            <v>7372372.9737991262</v>
          </cell>
          <cell r="BP1102">
            <v>-4155042.0262008738</v>
          </cell>
          <cell r="BQ1102" t="str">
            <v>051704041991</v>
          </cell>
          <cell r="BR1102" t="str">
            <v>Active</v>
          </cell>
          <cell r="BS1102" t="str">
            <v>Female</v>
          </cell>
          <cell r="BT1102" t="str">
            <v/>
          </cell>
          <cell r="BU1102">
            <v>0</v>
          </cell>
          <cell r="BV1102">
            <v>0</v>
          </cell>
          <cell r="BW1102">
            <v>100000</v>
          </cell>
        </row>
        <row r="1103">
          <cell r="C1103" t="str">
            <v>C16486</v>
          </cell>
          <cell r="D1103" t="str">
            <v>Võ Thanh Tra</v>
          </cell>
          <cell r="E1103">
            <v>45717</v>
          </cell>
          <cell r="F1103" t="str">
            <v>P3 - Assembly 1A</v>
          </cell>
          <cell r="G1103" t="str">
            <v>SK2</v>
          </cell>
          <cell r="H1103" t="str">
            <v>Drill worker</v>
          </cell>
          <cell r="I1103" t="str">
            <v/>
          </cell>
          <cell r="J1103" t="str">
            <v/>
          </cell>
          <cell r="K1103">
            <v>5023000</v>
          </cell>
          <cell r="L1103">
            <v>200000</v>
          </cell>
          <cell r="M1103">
            <v>252000</v>
          </cell>
          <cell r="N1103">
            <v>0</v>
          </cell>
          <cell r="O1103">
            <v>5475000</v>
          </cell>
          <cell r="P1103">
            <v>19</v>
          </cell>
          <cell r="Q1103">
            <v>4000962</v>
          </cell>
          <cell r="R1103">
            <v>3</v>
          </cell>
          <cell r="S1103">
            <v>631731</v>
          </cell>
          <cell r="T1103">
            <v>4</v>
          </cell>
          <cell r="U1103">
            <v>842308</v>
          </cell>
          <cell r="V1103">
            <v>210576.94736842104</v>
          </cell>
          <cell r="W1103">
            <v>0</v>
          </cell>
          <cell r="X1103">
            <v>0</v>
          </cell>
          <cell r="Y1103">
            <v>4632693</v>
          </cell>
          <cell r="Z1103">
            <v>0</v>
          </cell>
          <cell r="AA1103">
            <v>0</v>
          </cell>
          <cell r="AB1103">
            <v>200000</v>
          </cell>
          <cell r="AC1103">
            <v>0</v>
          </cell>
          <cell r="AD1103">
            <v>200000</v>
          </cell>
          <cell r="AE1103">
            <v>0</v>
          </cell>
          <cell r="AF1103">
            <v>0</v>
          </cell>
          <cell r="AG1103">
            <v>0</v>
          </cell>
          <cell r="AH1103">
            <v>414202</v>
          </cell>
          <cell r="AI1103">
            <v>0</v>
          </cell>
          <cell r="AJ1103">
            <v>0</v>
          </cell>
          <cell r="AK1103">
            <v>5202000</v>
          </cell>
          <cell r="AL1103">
            <v>0</v>
          </cell>
          <cell r="AM1103">
            <v>0</v>
          </cell>
          <cell r="AN1103">
            <v>0</v>
          </cell>
          <cell r="AO1103">
            <v>0</v>
          </cell>
          <cell r="AP1103">
            <v>0</v>
          </cell>
          <cell r="AQ1103">
            <v>5246895</v>
          </cell>
          <cell r="AR1103">
            <v>32</v>
          </cell>
          <cell r="AS1103">
            <v>0</v>
          </cell>
          <cell r="AT1103">
            <v>0</v>
          </cell>
          <cell r="AU1103">
            <v>0</v>
          </cell>
          <cell r="AV1103">
            <v>0</v>
          </cell>
          <cell r="AW1103">
            <v>0</v>
          </cell>
          <cell r="AX1103">
            <v>1263462</v>
          </cell>
          <cell r="AY1103">
            <v>6510357</v>
          </cell>
          <cell r="AZ1103">
            <v>574875</v>
          </cell>
          <cell r="BA1103">
            <v>44100</v>
          </cell>
          <cell r="BB1103">
            <v>0</v>
          </cell>
          <cell r="BC1103">
            <v>0</v>
          </cell>
          <cell r="BD1103">
            <v>0</v>
          </cell>
          <cell r="BK1103">
            <v>5891382</v>
          </cell>
          <cell r="BN1103">
            <v>0</v>
          </cell>
          <cell r="BO1103">
            <v>6289202.7894736845</v>
          </cell>
          <cell r="BP1103">
            <v>-5285672.2105263155</v>
          </cell>
          <cell r="BQ1103" t="str">
            <v>070141372678</v>
          </cell>
          <cell r="BR1103" t="str">
            <v>Active</v>
          </cell>
          <cell r="BS1103" t="str">
            <v>Male</v>
          </cell>
          <cell r="BT1103" t="str">
            <v/>
          </cell>
          <cell r="BU1103">
            <v>0</v>
          </cell>
          <cell r="BV1103">
            <v>0</v>
          </cell>
          <cell r="BW1103">
            <v>200000</v>
          </cell>
        </row>
        <row r="1104">
          <cell r="C1104" t="str">
            <v>C16488</v>
          </cell>
          <cell r="D1104" t="str">
            <v>Phan Hoàng Châu Giang</v>
          </cell>
          <cell r="E1104">
            <v>45717</v>
          </cell>
          <cell r="F1104" t="str">
            <v>P3 - Assembly 1A</v>
          </cell>
          <cell r="G1104" t="str">
            <v>SK2</v>
          </cell>
          <cell r="H1104" t="str">
            <v>Normal worker</v>
          </cell>
          <cell r="I1104" t="str">
            <v/>
          </cell>
          <cell r="J1104" t="str">
            <v/>
          </cell>
          <cell r="K1104">
            <v>5023000</v>
          </cell>
          <cell r="L1104">
            <v>0</v>
          </cell>
          <cell r="M1104">
            <v>0</v>
          </cell>
          <cell r="N1104">
            <v>0</v>
          </cell>
          <cell r="O1104">
            <v>5023000</v>
          </cell>
          <cell r="P1104">
            <v>21</v>
          </cell>
          <cell r="Q1104">
            <v>4057038</v>
          </cell>
          <cell r="R1104">
            <v>4</v>
          </cell>
          <cell r="S1104">
            <v>772769</v>
          </cell>
          <cell r="T1104">
            <v>1</v>
          </cell>
          <cell r="U1104">
            <v>193192</v>
          </cell>
          <cell r="V1104">
            <v>193192.28571428571</v>
          </cell>
          <cell r="W1104">
            <v>0</v>
          </cell>
          <cell r="X1104">
            <v>0</v>
          </cell>
          <cell r="Y1104">
            <v>4829807</v>
          </cell>
          <cell r="Z1104">
            <v>0</v>
          </cell>
          <cell r="AA1104">
            <v>0</v>
          </cell>
          <cell r="AB1104">
            <v>200000</v>
          </cell>
          <cell r="AC1104">
            <v>0</v>
          </cell>
          <cell r="AD1104">
            <v>200000</v>
          </cell>
          <cell r="AE1104">
            <v>0</v>
          </cell>
          <cell r="AF1104">
            <v>0</v>
          </cell>
          <cell r="AG1104">
            <v>0</v>
          </cell>
          <cell r="AH1104">
            <v>213792</v>
          </cell>
          <cell r="AI1104">
            <v>0</v>
          </cell>
          <cell r="AJ1104">
            <v>0</v>
          </cell>
          <cell r="AK1104">
            <v>4976000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5243599</v>
          </cell>
          <cell r="AR1104">
            <v>24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869365</v>
          </cell>
          <cell r="AY1104">
            <v>6112964</v>
          </cell>
          <cell r="AZ1104">
            <v>527415</v>
          </cell>
          <cell r="BA1104">
            <v>0</v>
          </cell>
          <cell r="BB1104">
            <v>0</v>
          </cell>
          <cell r="BC1104">
            <v>0</v>
          </cell>
          <cell r="BD1104">
            <v>0</v>
          </cell>
          <cell r="BK1104">
            <v>5585549</v>
          </cell>
          <cell r="BN1104">
            <v>0</v>
          </cell>
          <cell r="BO1104">
            <v>6123175.8571428573</v>
          </cell>
          <cell r="BP1104">
            <v>-5404239.1428571427</v>
          </cell>
          <cell r="BQ1104" t="str">
            <v>053215052002</v>
          </cell>
          <cell r="BR1104" t="str">
            <v>Active</v>
          </cell>
          <cell r="BS1104" t="str">
            <v>Male</v>
          </cell>
          <cell r="BT1104" t="str">
            <v/>
          </cell>
          <cell r="BU1104">
            <v>0</v>
          </cell>
          <cell r="BV1104">
            <v>0</v>
          </cell>
          <cell r="BW1104">
            <v>300000</v>
          </cell>
        </row>
        <row r="1105">
          <cell r="C1105" t="str">
            <v>C16490</v>
          </cell>
          <cell r="D1105" t="str">
            <v>Ngô Xuân Vinh</v>
          </cell>
          <cell r="E1105">
            <v>45717</v>
          </cell>
          <cell r="F1105" t="str">
            <v>P3 - Assembly 1A</v>
          </cell>
          <cell r="G1105" t="str">
            <v>SK2</v>
          </cell>
          <cell r="H1105" t="str">
            <v>Drill worker</v>
          </cell>
          <cell r="I1105" t="str">
            <v/>
          </cell>
          <cell r="J1105" t="str">
            <v/>
          </cell>
          <cell r="K1105">
            <v>5023000</v>
          </cell>
          <cell r="L1105">
            <v>200000</v>
          </cell>
          <cell r="M1105">
            <v>0</v>
          </cell>
          <cell r="N1105">
            <v>0</v>
          </cell>
          <cell r="O1105">
            <v>5223000</v>
          </cell>
          <cell r="P1105">
            <v>23</v>
          </cell>
          <cell r="Q1105">
            <v>4620346</v>
          </cell>
          <cell r="R1105">
            <v>3</v>
          </cell>
          <cell r="S1105">
            <v>602654</v>
          </cell>
          <cell r="T1105">
            <v>0</v>
          </cell>
          <cell r="U1105">
            <v>0</v>
          </cell>
          <cell r="V1105">
            <v>200884.60869565216</v>
          </cell>
          <cell r="W1105">
            <v>0</v>
          </cell>
          <cell r="X1105">
            <v>0</v>
          </cell>
          <cell r="Y1105">
            <v>5223000</v>
          </cell>
          <cell r="Z1105">
            <v>0</v>
          </cell>
          <cell r="AA1105">
            <v>0</v>
          </cell>
          <cell r="AB1105">
            <v>200000</v>
          </cell>
          <cell r="AC1105">
            <v>0</v>
          </cell>
          <cell r="AD1105">
            <v>200000</v>
          </cell>
          <cell r="AE1105">
            <v>500000</v>
          </cell>
          <cell r="AF1105">
            <v>0</v>
          </cell>
          <cell r="AG1105">
            <v>400000</v>
          </cell>
          <cell r="AH1105">
            <v>452276</v>
          </cell>
          <cell r="AI1105">
            <v>0</v>
          </cell>
          <cell r="AJ1105">
            <v>0</v>
          </cell>
          <cell r="AK1105">
            <v>5076000</v>
          </cell>
          <cell r="AL1105">
            <v>0</v>
          </cell>
          <cell r="AM1105">
            <v>0</v>
          </cell>
          <cell r="AN1105">
            <v>0</v>
          </cell>
          <cell r="AO1105">
            <v>0</v>
          </cell>
          <cell r="AP1105">
            <v>0</v>
          </cell>
          <cell r="AQ1105">
            <v>6775276</v>
          </cell>
          <cell r="AR1105">
            <v>32</v>
          </cell>
          <cell r="AS1105">
            <v>0</v>
          </cell>
          <cell r="AT1105">
            <v>0</v>
          </cell>
          <cell r="AU1105">
            <v>0</v>
          </cell>
          <cell r="AV1105">
            <v>0</v>
          </cell>
          <cell r="AW1105">
            <v>0</v>
          </cell>
          <cell r="AX1105">
            <v>1205308</v>
          </cell>
          <cell r="AY1105">
            <v>7980584</v>
          </cell>
          <cell r="AZ1105">
            <v>548415</v>
          </cell>
          <cell r="BA1105">
            <v>0</v>
          </cell>
          <cell r="BB1105">
            <v>0</v>
          </cell>
          <cell r="BC1105">
            <v>0</v>
          </cell>
          <cell r="BD1105">
            <v>0</v>
          </cell>
          <cell r="BK1105">
            <v>7432169</v>
          </cell>
          <cell r="BN1105">
            <v>0</v>
          </cell>
          <cell r="BO1105">
            <v>7778814.4347826084</v>
          </cell>
          <cell r="BP1105">
            <v>-3769600.5652173916</v>
          </cell>
          <cell r="BQ1105" t="str">
            <v>050096745394</v>
          </cell>
          <cell r="BR1105" t="str">
            <v>Active</v>
          </cell>
          <cell r="BS1105" t="str">
            <v>Male</v>
          </cell>
          <cell r="BT1105" t="str">
            <v/>
          </cell>
          <cell r="BU1105">
            <v>0</v>
          </cell>
          <cell r="BV1105">
            <v>0</v>
          </cell>
          <cell r="BW1105">
            <v>200000</v>
          </cell>
        </row>
        <row r="1106">
          <cell r="C1106" t="str">
            <v>C16501</v>
          </cell>
          <cell r="D1106" t="str">
            <v>Nguyễn Thị Kim Nhanh</v>
          </cell>
          <cell r="E1106">
            <v>45723</v>
          </cell>
          <cell r="F1106" t="str">
            <v>P3 - Assembly 1A</v>
          </cell>
          <cell r="G1106" t="str">
            <v>SK2</v>
          </cell>
          <cell r="H1106" t="str">
            <v>Normal worker</v>
          </cell>
          <cell r="I1106" t="str">
            <v/>
          </cell>
          <cell r="J1106" t="str">
            <v/>
          </cell>
          <cell r="K1106">
            <v>5023000</v>
          </cell>
          <cell r="L1106">
            <v>0</v>
          </cell>
          <cell r="M1106">
            <v>252000</v>
          </cell>
          <cell r="N1106">
            <v>0</v>
          </cell>
          <cell r="O1106">
            <v>5275000</v>
          </cell>
          <cell r="P1106">
            <v>22.8</v>
          </cell>
          <cell r="Q1106">
            <v>4625769</v>
          </cell>
          <cell r="R1106">
            <v>3</v>
          </cell>
          <cell r="S1106">
            <v>608654</v>
          </cell>
          <cell r="T1106">
            <v>0.19999999999999929</v>
          </cell>
          <cell r="U1106">
            <v>40577</v>
          </cell>
          <cell r="V1106">
            <v>202884.60526315789</v>
          </cell>
          <cell r="W1106">
            <v>0</v>
          </cell>
          <cell r="X1106">
            <v>0</v>
          </cell>
          <cell r="Y1106">
            <v>5234423</v>
          </cell>
          <cell r="Z1106">
            <v>0</v>
          </cell>
          <cell r="AA1106">
            <v>0</v>
          </cell>
          <cell r="AB1106">
            <v>200000</v>
          </cell>
          <cell r="AC1106">
            <v>0</v>
          </cell>
          <cell r="AD1106">
            <v>200000</v>
          </cell>
          <cell r="AE1106">
            <v>500000</v>
          </cell>
          <cell r="AF1106">
            <v>0</v>
          </cell>
          <cell r="AG1106">
            <v>400000</v>
          </cell>
          <cell r="AH1106">
            <v>262104</v>
          </cell>
          <cell r="AI1106">
            <v>0</v>
          </cell>
          <cell r="AJ1106">
            <v>0</v>
          </cell>
          <cell r="AK1106">
            <v>5102000</v>
          </cell>
          <cell r="AL1106">
            <v>0</v>
          </cell>
          <cell r="AM1106">
            <v>0</v>
          </cell>
          <cell r="AN1106">
            <v>0</v>
          </cell>
          <cell r="AO1106">
            <v>0</v>
          </cell>
          <cell r="AP1106">
            <v>38040.863486842107</v>
          </cell>
          <cell r="AQ1106">
            <v>6634567.8634868423</v>
          </cell>
          <cell r="AR1106">
            <v>36</v>
          </cell>
          <cell r="AS1106">
            <v>0</v>
          </cell>
          <cell r="AT1106">
            <v>0</v>
          </cell>
          <cell r="AU1106">
            <v>0</v>
          </cell>
          <cell r="AV1106">
            <v>0</v>
          </cell>
          <cell r="AW1106">
            <v>0</v>
          </cell>
          <cell r="AX1106">
            <v>1369471</v>
          </cell>
          <cell r="AY1106">
            <v>8004038.8634868423</v>
          </cell>
          <cell r="AZ1106">
            <v>520771</v>
          </cell>
          <cell r="BA1106">
            <v>44100</v>
          </cell>
          <cell r="BB1106">
            <v>0</v>
          </cell>
          <cell r="BC1106">
            <v>0</v>
          </cell>
          <cell r="BD1106">
            <v>83839</v>
          </cell>
          <cell r="BK1106">
            <v>7355329</v>
          </cell>
          <cell r="BN1106">
            <v>0</v>
          </cell>
          <cell r="BO1106">
            <v>7847548.5871710526</v>
          </cell>
          <cell r="BP1106">
            <v>-3673222.4128289474</v>
          </cell>
          <cell r="BQ1106" t="str">
            <v>0</v>
          </cell>
          <cell r="BR1106" t="str">
            <v>Active</v>
          </cell>
          <cell r="BS1106" t="str">
            <v>Female</v>
          </cell>
          <cell r="BT1106" t="str">
            <v/>
          </cell>
          <cell r="BU1106">
            <v>0</v>
          </cell>
          <cell r="BV1106">
            <v>0</v>
          </cell>
          <cell r="BW1106">
            <v>300000</v>
          </cell>
        </row>
        <row r="1107">
          <cell r="C1107" t="str">
            <v>C16502</v>
          </cell>
          <cell r="D1107" t="str">
            <v>Thị Vân</v>
          </cell>
          <cell r="E1107">
            <v>45723</v>
          </cell>
          <cell r="F1107" t="str">
            <v>P3 - Assembly 1A</v>
          </cell>
          <cell r="G1107" t="str">
            <v>SK2</v>
          </cell>
          <cell r="H1107" t="str">
            <v>Normal worker</v>
          </cell>
          <cell r="I1107" t="str">
            <v/>
          </cell>
          <cell r="J1107" t="str">
            <v/>
          </cell>
          <cell r="K1107">
            <v>5023000</v>
          </cell>
          <cell r="L1107">
            <v>0</v>
          </cell>
          <cell r="M1107">
            <v>252000</v>
          </cell>
          <cell r="N1107">
            <v>0</v>
          </cell>
          <cell r="O1107">
            <v>5275000</v>
          </cell>
          <cell r="P1107">
            <v>21</v>
          </cell>
          <cell r="Q1107">
            <v>4260577</v>
          </cell>
          <cell r="R1107">
            <v>3</v>
          </cell>
          <cell r="S1107">
            <v>608654</v>
          </cell>
          <cell r="T1107">
            <v>2</v>
          </cell>
          <cell r="U1107">
            <v>405769</v>
          </cell>
          <cell r="V1107">
            <v>202884.61904761905</v>
          </cell>
          <cell r="W1107">
            <v>0</v>
          </cell>
          <cell r="X1107">
            <v>0</v>
          </cell>
          <cell r="Y1107">
            <v>4869231</v>
          </cell>
          <cell r="Z1107">
            <v>0</v>
          </cell>
          <cell r="AA1107">
            <v>0</v>
          </cell>
          <cell r="AB1107">
            <v>200000</v>
          </cell>
          <cell r="AC1107">
            <v>0</v>
          </cell>
          <cell r="AD1107">
            <v>200000</v>
          </cell>
          <cell r="AE1107">
            <v>0</v>
          </cell>
          <cell r="AF1107">
            <v>0</v>
          </cell>
          <cell r="AG1107">
            <v>150000</v>
          </cell>
          <cell r="AH1107">
            <v>243476</v>
          </cell>
          <cell r="AI1107">
            <v>0</v>
          </cell>
          <cell r="AJ1107">
            <v>0</v>
          </cell>
          <cell r="AK1107">
            <v>5102000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38040.866071428572</v>
          </cell>
          <cell r="AQ1107">
            <v>5500747.8660714282</v>
          </cell>
          <cell r="AR1107">
            <v>28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1065144</v>
          </cell>
          <cell r="AY1107">
            <v>6565891.8660714282</v>
          </cell>
          <cell r="AZ1107">
            <v>520771</v>
          </cell>
          <cell r="BA1107">
            <v>44100</v>
          </cell>
          <cell r="BB1107">
            <v>0</v>
          </cell>
          <cell r="BC1107">
            <v>0</v>
          </cell>
          <cell r="BD1107">
            <v>76519</v>
          </cell>
          <cell r="BK1107">
            <v>5924502</v>
          </cell>
          <cell r="BN1107">
            <v>0</v>
          </cell>
          <cell r="BO1107">
            <v>6510844.0327380951</v>
          </cell>
          <cell r="BP1107">
            <v>-5009926.9672619049</v>
          </cell>
          <cell r="BQ1107" t="str">
            <v>050133451185</v>
          </cell>
          <cell r="BR1107" t="str">
            <v>Active</v>
          </cell>
          <cell r="BS1107" t="str">
            <v>Female</v>
          </cell>
          <cell r="BT1107" t="str">
            <v/>
          </cell>
          <cell r="BU1107">
            <v>0</v>
          </cell>
          <cell r="BV1107">
            <v>0</v>
          </cell>
          <cell r="BW1107">
            <v>300000</v>
          </cell>
        </row>
        <row r="1108">
          <cell r="C1108" t="str">
            <v>C16503</v>
          </cell>
          <cell r="D1108" t="str">
            <v>Thị Bé Trâm</v>
          </cell>
          <cell r="E1108">
            <v>45723</v>
          </cell>
          <cell r="F1108" t="str">
            <v>P3 - Assembly 1A</v>
          </cell>
          <cell r="G1108" t="str">
            <v>SK2</v>
          </cell>
          <cell r="H1108" t="str">
            <v>Normal worker</v>
          </cell>
          <cell r="I1108" t="str">
            <v/>
          </cell>
          <cell r="J1108" t="str">
            <v/>
          </cell>
          <cell r="K1108">
            <v>5023000</v>
          </cell>
          <cell r="L1108">
            <v>0</v>
          </cell>
          <cell r="M1108">
            <v>252000</v>
          </cell>
          <cell r="N1108">
            <v>0</v>
          </cell>
          <cell r="O1108">
            <v>5275000</v>
          </cell>
          <cell r="P1108">
            <v>17.399999999999999</v>
          </cell>
          <cell r="Q1108">
            <v>3530192</v>
          </cell>
          <cell r="R1108">
            <v>2</v>
          </cell>
          <cell r="S1108">
            <v>405769</v>
          </cell>
          <cell r="T1108">
            <v>6.6000000000000014</v>
          </cell>
          <cell r="U1108">
            <v>1339038</v>
          </cell>
          <cell r="V1108">
            <v>202884.59770114944</v>
          </cell>
          <cell r="W1108">
            <v>0</v>
          </cell>
          <cell r="X1108">
            <v>0</v>
          </cell>
          <cell r="Y1108">
            <v>3935961</v>
          </cell>
          <cell r="Z1108">
            <v>0</v>
          </cell>
          <cell r="AA1108">
            <v>0</v>
          </cell>
          <cell r="AB1108">
            <v>200000</v>
          </cell>
          <cell r="AC1108">
            <v>0</v>
          </cell>
          <cell r="AD1108">
            <v>200000</v>
          </cell>
          <cell r="AE1108">
            <v>0</v>
          </cell>
          <cell r="AF1108">
            <v>0</v>
          </cell>
          <cell r="AG1108">
            <v>0</v>
          </cell>
          <cell r="AH1108">
            <v>199097</v>
          </cell>
          <cell r="AI1108">
            <v>0</v>
          </cell>
          <cell r="AJ1108">
            <v>0</v>
          </cell>
          <cell r="AK1108">
            <v>5102000</v>
          </cell>
          <cell r="AL1108">
            <v>200000</v>
          </cell>
          <cell r="AM1108">
            <v>0</v>
          </cell>
          <cell r="AN1108">
            <v>0</v>
          </cell>
          <cell r="AO1108">
            <v>0</v>
          </cell>
          <cell r="AP1108">
            <v>38040.862068965522</v>
          </cell>
          <cell r="AQ1108">
            <v>4573098.8620689651</v>
          </cell>
          <cell r="AR1108">
            <v>21.5</v>
          </cell>
          <cell r="AS1108">
            <v>0</v>
          </cell>
          <cell r="AT1108">
            <v>0</v>
          </cell>
          <cell r="AU1108">
            <v>0</v>
          </cell>
          <cell r="AV1108">
            <v>0</v>
          </cell>
          <cell r="AW1108">
            <v>0</v>
          </cell>
          <cell r="AX1108">
            <v>817879</v>
          </cell>
          <cell r="AY1108">
            <v>5390977.8620689651</v>
          </cell>
          <cell r="AZ1108">
            <v>520771</v>
          </cell>
          <cell r="BA1108">
            <v>44100</v>
          </cell>
          <cell r="BB1108">
            <v>0</v>
          </cell>
          <cell r="BC1108">
            <v>0</v>
          </cell>
          <cell r="BD1108">
            <v>49904</v>
          </cell>
          <cell r="BK1108">
            <v>4776203</v>
          </cell>
          <cell r="BN1108">
            <v>0</v>
          </cell>
          <cell r="BO1108">
            <v>5318351.2183908038</v>
          </cell>
          <cell r="BP1108">
            <v>-6202419.7816091962</v>
          </cell>
          <cell r="BQ1108" t="str">
            <v>050158151429</v>
          </cell>
          <cell r="BR1108" t="str">
            <v>Active</v>
          </cell>
          <cell r="BS1108" t="str">
            <v>Female</v>
          </cell>
          <cell r="BT1108" t="str">
            <v/>
          </cell>
          <cell r="BU1108">
            <v>0</v>
          </cell>
          <cell r="BV1108">
            <v>0</v>
          </cell>
          <cell r="BW1108">
            <v>200000</v>
          </cell>
        </row>
        <row r="1109">
          <cell r="C1109" t="str">
            <v>C16504</v>
          </cell>
          <cell r="D1109" t="str">
            <v>Điểu Sang</v>
          </cell>
          <cell r="E1109">
            <v>45723</v>
          </cell>
          <cell r="F1109" t="str">
            <v>P3 - Assembly 1A</v>
          </cell>
          <cell r="G1109" t="str">
            <v>SK2</v>
          </cell>
          <cell r="H1109" t="str">
            <v>Drill worker</v>
          </cell>
          <cell r="I1109" t="str">
            <v/>
          </cell>
          <cell r="J1109" t="str">
            <v/>
          </cell>
          <cell r="K1109">
            <v>5023000</v>
          </cell>
          <cell r="L1109">
            <v>200000</v>
          </cell>
          <cell r="M1109">
            <v>252000</v>
          </cell>
          <cell r="N1109">
            <v>0</v>
          </cell>
          <cell r="O1109">
            <v>5475000</v>
          </cell>
          <cell r="P1109">
            <v>18.7</v>
          </cell>
          <cell r="Q1109">
            <v>3937788</v>
          </cell>
          <cell r="R1109">
            <v>2</v>
          </cell>
          <cell r="S1109">
            <v>421154</v>
          </cell>
          <cell r="T1109">
            <v>5.3000000000000007</v>
          </cell>
          <cell r="U1109">
            <v>1116058</v>
          </cell>
          <cell r="V1109">
            <v>210576.89839572195</v>
          </cell>
          <cell r="W1109">
            <v>0</v>
          </cell>
          <cell r="X1109">
            <v>0</v>
          </cell>
          <cell r="Y1109">
            <v>4358942</v>
          </cell>
          <cell r="Z1109">
            <v>0</v>
          </cell>
          <cell r="AA1109">
            <v>0</v>
          </cell>
          <cell r="AB1109">
            <v>200000</v>
          </cell>
          <cell r="AC1109">
            <v>0</v>
          </cell>
          <cell r="AD1109">
            <v>200000</v>
          </cell>
          <cell r="AE1109">
            <v>0</v>
          </cell>
          <cell r="AF1109">
            <v>0</v>
          </cell>
          <cell r="AG1109">
            <v>0</v>
          </cell>
          <cell r="AH1109">
            <v>243824</v>
          </cell>
          <cell r="AI1109">
            <v>0</v>
          </cell>
          <cell r="AJ1109">
            <v>0</v>
          </cell>
          <cell r="AK1109">
            <v>5202000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4802766</v>
          </cell>
          <cell r="AR1109">
            <v>21.5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848888</v>
          </cell>
          <cell r="AY1109">
            <v>5651654</v>
          </cell>
          <cell r="AZ1109">
            <v>520771</v>
          </cell>
          <cell r="BA1109">
            <v>44100</v>
          </cell>
          <cell r="BB1109">
            <v>0</v>
          </cell>
          <cell r="BC1109">
            <v>0</v>
          </cell>
          <cell r="BD1109">
            <v>78748</v>
          </cell>
          <cell r="BK1109">
            <v>5008035</v>
          </cell>
          <cell r="BN1109">
            <v>0</v>
          </cell>
          <cell r="BO1109">
            <v>5568691.4144385029</v>
          </cell>
          <cell r="BP1109">
            <v>-5952079.5855614971</v>
          </cell>
          <cell r="BQ1109" t="str">
            <v>050158151585</v>
          </cell>
          <cell r="BR1109" t="str">
            <v>Active</v>
          </cell>
          <cell r="BS1109" t="str">
            <v>Male</v>
          </cell>
          <cell r="BT1109" t="str">
            <v/>
          </cell>
          <cell r="BU1109">
            <v>0</v>
          </cell>
          <cell r="BV1109">
            <v>0</v>
          </cell>
          <cell r="BW1109">
            <v>200000</v>
          </cell>
        </row>
        <row r="1110">
          <cell r="C1110" t="str">
            <v>C16524</v>
          </cell>
          <cell r="D1110" t="str">
            <v>Đỗ Hồng Minh Quân</v>
          </cell>
          <cell r="E1110">
            <v>45730</v>
          </cell>
          <cell r="F1110" t="str">
            <v>P3 - Assembly 1A</v>
          </cell>
          <cell r="G1110" t="str">
            <v>SK2</v>
          </cell>
          <cell r="H1110" t="str">
            <v>Drill worker</v>
          </cell>
          <cell r="I1110" t="str">
            <v/>
          </cell>
          <cell r="J1110" t="str">
            <v/>
          </cell>
          <cell r="K1110">
            <v>5023000</v>
          </cell>
          <cell r="L1110">
            <v>200000</v>
          </cell>
          <cell r="M1110">
            <v>0</v>
          </cell>
          <cell r="N1110">
            <v>0</v>
          </cell>
          <cell r="O1110">
            <v>5223000</v>
          </cell>
          <cell r="P1110">
            <v>24</v>
          </cell>
          <cell r="Q1110">
            <v>4821231</v>
          </cell>
          <cell r="R1110">
            <v>2</v>
          </cell>
          <cell r="S1110">
            <v>401769</v>
          </cell>
          <cell r="T1110">
            <v>0</v>
          </cell>
          <cell r="U1110">
            <v>0</v>
          </cell>
          <cell r="V1110">
            <v>200884.625</v>
          </cell>
          <cell r="W1110">
            <v>0</v>
          </cell>
          <cell r="X1110">
            <v>0</v>
          </cell>
          <cell r="Y1110">
            <v>5223000</v>
          </cell>
          <cell r="Z1110">
            <v>0</v>
          </cell>
          <cell r="AA1110">
            <v>0</v>
          </cell>
          <cell r="AB1110">
            <v>200000</v>
          </cell>
          <cell r="AC1110">
            <v>0</v>
          </cell>
          <cell r="AD1110">
            <v>200000</v>
          </cell>
          <cell r="AE1110">
            <v>500000</v>
          </cell>
          <cell r="AF1110">
            <v>0</v>
          </cell>
          <cell r="AG1110">
            <v>300000</v>
          </cell>
          <cell r="AH1110">
            <v>115823</v>
          </cell>
          <cell r="AI1110">
            <v>0</v>
          </cell>
          <cell r="AJ1110">
            <v>0</v>
          </cell>
          <cell r="AK1110">
            <v>4958500</v>
          </cell>
          <cell r="AL1110">
            <v>0</v>
          </cell>
          <cell r="AM1110">
            <v>0</v>
          </cell>
          <cell r="AN1110">
            <v>0</v>
          </cell>
          <cell r="AO1110">
            <v>0</v>
          </cell>
          <cell r="AP1110">
            <v>0</v>
          </cell>
          <cell r="AQ1110">
            <v>6338823</v>
          </cell>
          <cell r="AR1110">
            <v>36</v>
          </cell>
          <cell r="AS1110">
            <v>0</v>
          </cell>
          <cell r="AT1110">
            <v>0</v>
          </cell>
          <cell r="AU1110">
            <v>0</v>
          </cell>
          <cell r="AV1110">
            <v>0</v>
          </cell>
          <cell r="AW1110">
            <v>0</v>
          </cell>
          <cell r="AX1110">
            <v>1355971</v>
          </cell>
          <cell r="AY1110">
            <v>7694794</v>
          </cell>
          <cell r="AZ1110">
            <v>512800</v>
          </cell>
          <cell r="BA1110">
            <v>0</v>
          </cell>
          <cell r="BB1110">
            <v>0</v>
          </cell>
          <cell r="BC1110">
            <v>0</v>
          </cell>
          <cell r="BD1110">
            <v>284846</v>
          </cell>
          <cell r="BK1110">
            <v>6897148</v>
          </cell>
          <cell r="BN1110">
            <v>0</v>
          </cell>
          <cell r="BO1110">
            <v>7542803.8125</v>
          </cell>
          <cell r="BP1110">
            <v>-3969996.1875</v>
          </cell>
          <cell r="BQ1110" t="str">
            <v>050151202680</v>
          </cell>
          <cell r="BR1110" t="str">
            <v>Active</v>
          </cell>
          <cell r="BS1110" t="str">
            <v>Male</v>
          </cell>
          <cell r="BT1110" t="str">
            <v/>
          </cell>
          <cell r="BU1110">
            <v>0</v>
          </cell>
          <cell r="BV1110">
            <v>0</v>
          </cell>
          <cell r="BW1110">
            <v>300000</v>
          </cell>
        </row>
        <row r="1111">
          <cell r="C1111" t="str">
            <v>C16534</v>
          </cell>
          <cell r="D1111" t="str">
            <v>Võ Thị Phượng</v>
          </cell>
          <cell r="E1111">
            <v>45737</v>
          </cell>
          <cell r="F1111" t="str">
            <v>P3 - Assembly 1A</v>
          </cell>
          <cell r="G1111" t="str">
            <v>SK2</v>
          </cell>
          <cell r="H1111" t="str">
            <v>Normal worker</v>
          </cell>
          <cell r="I1111" t="str">
            <v/>
          </cell>
          <cell r="J1111" t="str">
            <v/>
          </cell>
          <cell r="K1111">
            <v>4694000</v>
          </cell>
          <cell r="L1111">
            <v>0</v>
          </cell>
          <cell r="M1111">
            <v>235000</v>
          </cell>
          <cell r="N1111">
            <v>0</v>
          </cell>
          <cell r="O1111">
            <v>4929000</v>
          </cell>
          <cell r="P1111">
            <v>14.7</v>
          </cell>
          <cell r="Q1111">
            <v>2786781</v>
          </cell>
          <cell r="R1111">
            <v>3</v>
          </cell>
          <cell r="S1111">
            <v>568731</v>
          </cell>
          <cell r="T1111">
            <v>8.3000000000000007</v>
          </cell>
          <cell r="U1111">
            <v>1573488</v>
          </cell>
          <cell r="V1111">
            <v>189576.93877551021</v>
          </cell>
          <cell r="W1111">
            <v>0</v>
          </cell>
          <cell r="X1111">
            <v>0</v>
          </cell>
          <cell r="Y1111">
            <v>3355512</v>
          </cell>
          <cell r="Z1111">
            <v>0</v>
          </cell>
          <cell r="AA1111">
            <v>0</v>
          </cell>
          <cell r="AB1111">
            <v>200000</v>
          </cell>
          <cell r="AC1111">
            <v>0</v>
          </cell>
          <cell r="AD1111">
            <v>200000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0</v>
          </cell>
          <cell r="AK1111">
            <v>4811500</v>
          </cell>
          <cell r="AL1111">
            <v>0</v>
          </cell>
          <cell r="AM1111">
            <v>39923</v>
          </cell>
          <cell r="AN1111">
            <v>0</v>
          </cell>
          <cell r="AO1111">
            <v>0</v>
          </cell>
          <cell r="AP1111">
            <v>35545.676020408166</v>
          </cell>
          <cell r="AQ1111">
            <v>3630980.676020408</v>
          </cell>
          <cell r="AR1111">
            <v>16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568731</v>
          </cell>
          <cell r="AY1111">
            <v>4199711.676020408</v>
          </cell>
          <cell r="AZ1111">
            <v>0</v>
          </cell>
          <cell r="BA1111">
            <v>0</v>
          </cell>
          <cell r="BB1111">
            <v>0</v>
          </cell>
          <cell r="BC1111">
            <v>0</v>
          </cell>
          <cell r="BD1111">
            <v>0</v>
          </cell>
          <cell r="BK1111">
            <v>4199712</v>
          </cell>
          <cell r="BN1111">
            <v>0</v>
          </cell>
          <cell r="BO1111">
            <v>4210134.5535714282</v>
          </cell>
          <cell r="BP1111">
            <v>-6789865.4464285718</v>
          </cell>
          <cell r="BQ1111" t="str">
            <v>060143631985</v>
          </cell>
          <cell r="BR1111" t="str">
            <v>Active</v>
          </cell>
          <cell r="BS1111" t="str">
            <v>Female</v>
          </cell>
          <cell r="BT1111" t="str">
            <v/>
          </cell>
          <cell r="BU1111">
            <v>0</v>
          </cell>
          <cell r="BV1111">
            <v>0</v>
          </cell>
          <cell r="BW1111">
            <v>200000</v>
          </cell>
        </row>
        <row r="1112">
          <cell r="C1112" t="str">
            <v>C2525</v>
          </cell>
          <cell r="D1112" t="str">
            <v>Thị Anh</v>
          </cell>
          <cell r="E1112">
            <v>39716</v>
          </cell>
          <cell r="F1112" t="str">
            <v>P3 - Assembly 1A</v>
          </cell>
          <cell r="G1112" t="str">
            <v>SK2</v>
          </cell>
          <cell r="H1112" t="str">
            <v>Normal worker</v>
          </cell>
          <cell r="I1112" t="str">
            <v/>
          </cell>
          <cell r="J1112" t="str">
            <v/>
          </cell>
          <cell r="K1112">
            <v>5931000</v>
          </cell>
          <cell r="L1112">
            <v>0</v>
          </cell>
          <cell r="M1112">
            <v>0</v>
          </cell>
          <cell r="N1112">
            <v>0</v>
          </cell>
          <cell r="O1112">
            <v>5931000</v>
          </cell>
          <cell r="P1112">
            <v>24</v>
          </cell>
          <cell r="Q1112">
            <v>5474769</v>
          </cell>
          <cell r="R1112">
            <v>2</v>
          </cell>
          <cell r="S1112">
            <v>456231</v>
          </cell>
          <cell r="T1112">
            <v>0</v>
          </cell>
          <cell r="U1112">
            <v>0</v>
          </cell>
          <cell r="V1112">
            <v>228115.375</v>
          </cell>
          <cell r="W1112">
            <v>0</v>
          </cell>
          <cell r="X1112">
            <v>0</v>
          </cell>
          <cell r="Y1112">
            <v>5931000</v>
          </cell>
          <cell r="Z1112">
            <v>0</v>
          </cell>
          <cell r="AA1112">
            <v>0</v>
          </cell>
          <cell r="AB1112">
            <v>200000</v>
          </cell>
          <cell r="AC1112">
            <v>0</v>
          </cell>
          <cell r="AD1112">
            <v>200000</v>
          </cell>
          <cell r="AE1112">
            <v>500000</v>
          </cell>
          <cell r="AF1112">
            <v>0</v>
          </cell>
          <cell r="AG1112">
            <v>300000</v>
          </cell>
          <cell r="AH1112">
            <v>415277</v>
          </cell>
          <cell r="AI1112">
            <v>0</v>
          </cell>
          <cell r="AJ1112">
            <v>0</v>
          </cell>
          <cell r="AK1112">
            <v>5931000</v>
          </cell>
          <cell r="AL1112">
            <v>100000</v>
          </cell>
          <cell r="AM1112">
            <v>0</v>
          </cell>
          <cell r="AN1112">
            <v>0</v>
          </cell>
          <cell r="AO1112">
            <v>0</v>
          </cell>
          <cell r="AP1112">
            <v>42771.6328125</v>
          </cell>
          <cell r="AQ1112">
            <v>7489048.6328125</v>
          </cell>
          <cell r="AR1112">
            <v>36</v>
          </cell>
          <cell r="AS1112">
            <v>0</v>
          </cell>
          <cell r="AT1112">
            <v>0</v>
          </cell>
          <cell r="AU1112">
            <v>0</v>
          </cell>
          <cell r="AV1112">
            <v>0</v>
          </cell>
          <cell r="AW1112">
            <v>0</v>
          </cell>
          <cell r="AX1112">
            <v>1539779</v>
          </cell>
          <cell r="AY1112">
            <v>9028827.6328125</v>
          </cell>
          <cell r="AZ1112">
            <v>622755</v>
          </cell>
          <cell r="BA1112">
            <v>44100</v>
          </cell>
          <cell r="BB1112">
            <v>0</v>
          </cell>
          <cell r="BC1112">
            <v>0</v>
          </cell>
          <cell r="BD1112">
            <v>0</v>
          </cell>
          <cell r="BK1112">
            <v>8361973</v>
          </cell>
          <cell r="BN1112">
            <v>1</v>
          </cell>
          <cell r="BO1112">
            <v>8615567.8203125</v>
          </cell>
          <cell r="BP1112">
            <v>-7407187.1796875</v>
          </cell>
          <cell r="BQ1112" t="str">
            <v>050040832065</v>
          </cell>
          <cell r="BR1112" t="str">
            <v>Active</v>
          </cell>
          <cell r="BS1112" t="str">
            <v>Female</v>
          </cell>
          <cell r="BT1112" t="str">
            <v/>
          </cell>
          <cell r="BU1112">
            <v>0</v>
          </cell>
          <cell r="BV1112">
            <v>0</v>
          </cell>
          <cell r="BW1112">
            <v>100000</v>
          </cell>
        </row>
        <row r="1113">
          <cell r="C1113" t="str">
            <v>C3731</v>
          </cell>
          <cell r="D1113" t="str">
            <v>Nguyễn Thị Cẩm Vân</v>
          </cell>
          <cell r="E1113">
            <v>40680</v>
          </cell>
          <cell r="F1113" t="str">
            <v>P3 - Assembly 1A</v>
          </cell>
          <cell r="G1113" t="str">
            <v>SK2</v>
          </cell>
          <cell r="H1113" t="str">
            <v>Technician worker</v>
          </cell>
          <cell r="I1113" t="str">
            <v/>
          </cell>
          <cell r="J1113" t="str">
            <v/>
          </cell>
          <cell r="K1113">
            <v>5931000</v>
          </cell>
          <cell r="L1113">
            <v>1100000</v>
          </cell>
          <cell r="M1113">
            <v>298000</v>
          </cell>
          <cell r="N1113">
            <v>400000</v>
          </cell>
          <cell r="O1113">
            <v>7729000</v>
          </cell>
          <cell r="P1113">
            <v>23</v>
          </cell>
          <cell r="Q1113">
            <v>6837192</v>
          </cell>
          <cell r="R1113">
            <v>3</v>
          </cell>
          <cell r="S1113">
            <v>891808</v>
          </cell>
          <cell r="T1113">
            <v>0</v>
          </cell>
          <cell r="U1113">
            <v>0</v>
          </cell>
          <cell r="V1113">
            <v>297269.21739130432</v>
          </cell>
          <cell r="W1113">
            <v>0</v>
          </cell>
          <cell r="X1113">
            <v>0</v>
          </cell>
          <cell r="Y1113">
            <v>7729000</v>
          </cell>
          <cell r="Z1113">
            <v>0</v>
          </cell>
          <cell r="AA1113">
            <v>0</v>
          </cell>
          <cell r="AB1113">
            <v>200000</v>
          </cell>
          <cell r="AC1113">
            <v>0</v>
          </cell>
          <cell r="AD1113">
            <v>200000</v>
          </cell>
          <cell r="AE1113">
            <v>500000</v>
          </cell>
          <cell r="AF1113">
            <v>0</v>
          </cell>
          <cell r="AG1113">
            <v>400000</v>
          </cell>
          <cell r="AH1113">
            <v>409478</v>
          </cell>
          <cell r="AI1113">
            <v>0</v>
          </cell>
          <cell r="AJ1113">
            <v>0</v>
          </cell>
          <cell r="AK1113">
            <v>7629667</v>
          </cell>
          <cell r="AL1113">
            <v>0</v>
          </cell>
          <cell r="AM1113">
            <v>0</v>
          </cell>
          <cell r="AN1113">
            <v>0</v>
          </cell>
          <cell r="AO1113">
            <v>0</v>
          </cell>
          <cell r="AP1113">
            <v>55737.97826086956</v>
          </cell>
          <cell r="AQ1113">
            <v>9294215.9782608692</v>
          </cell>
          <cell r="AR1113">
            <v>36</v>
          </cell>
          <cell r="AS1113">
            <v>0</v>
          </cell>
          <cell r="AT1113">
            <v>0</v>
          </cell>
          <cell r="AU1113">
            <v>0</v>
          </cell>
          <cell r="AV1113">
            <v>0</v>
          </cell>
          <cell r="AW1113">
            <v>0</v>
          </cell>
          <cell r="AX1113">
            <v>2006567</v>
          </cell>
          <cell r="AY1113">
            <v>11300782.978260869</v>
          </cell>
          <cell r="AZ1113">
            <v>811545</v>
          </cell>
          <cell r="BA1113">
            <v>44100</v>
          </cell>
          <cell r="BB1113">
            <v>0</v>
          </cell>
          <cell r="BC1113">
            <v>0</v>
          </cell>
          <cell r="BD1113">
            <v>0</v>
          </cell>
          <cell r="BK1113">
            <v>10445138</v>
          </cell>
          <cell r="BN1113">
            <v>0</v>
          </cell>
          <cell r="BO1113">
            <v>10731927.456521738</v>
          </cell>
          <cell r="BP1113">
            <v>-1079617.5434782617</v>
          </cell>
          <cell r="BQ1113" t="str">
            <v>050040901768</v>
          </cell>
          <cell r="BR1113" t="str">
            <v>Active</v>
          </cell>
          <cell r="BS1113" t="str">
            <v>Female</v>
          </cell>
          <cell r="BT1113" t="str">
            <v/>
          </cell>
          <cell r="BU1113">
            <v>0</v>
          </cell>
          <cell r="BV1113">
            <v>0</v>
          </cell>
          <cell r="BW1113">
            <v>100000</v>
          </cell>
        </row>
        <row r="1114">
          <cell r="C1114" t="str">
            <v>C6719</v>
          </cell>
          <cell r="D1114" t="str">
            <v>Lê Thị Bích Đào</v>
          </cell>
          <cell r="E1114">
            <v>42647</v>
          </cell>
          <cell r="F1114" t="str">
            <v>P3 - Assembly 1A</v>
          </cell>
          <cell r="G1114" t="str">
            <v>SK2</v>
          </cell>
          <cell r="H1114" t="str">
            <v>Bag team leader</v>
          </cell>
          <cell r="I1114" t="str">
            <v/>
          </cell>
          <cell r="J1114" t="str">
            <v/>
          </cell>
          <cell r="K1114">
            <v>5931000</v>
          </cell>
          <cell r="L1114">
            <v>2300000</v>
          </cell>
          <cell r="M1114">
            <v>0</v>
          </cell>
          <cell r="N1114">
            <v>0</v>
          </cell>
          <cell r="O1114">
            <v>8231000</v>
          </cell>
          <cell r="P1114">
            <v>23.7</v>
          </cell>
          <cell r="Q1114">
            <v>7502873</v>
          </cell>
          <cell r="R1114">
            <v>2</v>
          </cell>
          <cell r="S1114">
            <v>633154</v>
          </cell>
          <cell r="T1114">
            <v>0.30000000000000071</v>
          </cell>
          <cell r="U1114">
            <v>94973</v>
          </cell>
          <cell r="V1114">
            <v>316576.91983122361</v>
          </cell>
          <cell r="W1114">
            <v>0</v>
          </cell>
          <cell r="X1114">
            <v>0</v>
          </cell>
          <cell r="Y1114">
            <v>8136027</v>
          </cell>
          <cell r="Z1114">
            <v>0</v>
          </cell>
          <cell r="AA1114">
            <v>0</v>
          </cell>
          <cell r="AB1114">
            <v>200000</v>
          </cell>
          <cell r="AC1114">
            <v>0</v>
          </cell>
          <cell r="AD1114">
            <v>200000</v>
          </cell>
          <cell r="AE1114">
            <v>500000</v>
          </cell>
          <cell r="AF1114">
            <v>0</v>
          </cell>
          <cell r="AG1114">
            <v>300000</v>
          </cell>
          <cell r="AH1114">
            <v>338402</v>
          </cell>
          <cell r="AI1114">
            <v>0</v>
          </cell>
          <cell r="AJ1114">
            <v>0</v>
          </cell>
          <cell r="AK1114">
            <v>8231000</v>
          </cell>
          <cell r="AL1114">
            <v>0</v>
          </cell>
          <cell r="AM1114">
            <v>0</v>
          </cell>
          <cell r="AN1114">
            <v>0</v>
          </cell>
          <cell r="AO1114">
            <v>0</v>
          </cell>
          <cell r="AP1114">
            <v>59358.172468354431</v>
          </cell>
          <cell r="AQ1114">
            <v>9533787.1724683549</v>
          </cell>
          <cell r="AR1114">
            <v>0</v>
          </cell>
          <cell r="AS1114">
            <v>0</v>
          </cell>
          <cell r="AT1114">
            <v>0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>
            <v>9533787.1724683549</v>
          </cell>
          <cell r="AZ1114">
            <v>864255</v>
          </cell>
          <cell r="BA1114">
            <v>44100</v>
          </cell>
          <cell r="BB1114">
            <v>0</v>
          </cell>
          <cell r="BC1114">
            <v>0</v>
          </cell>
          <cell r="BD1114">
            <v>0</v>
          </cell>
          <cell r="BK1114">
            <v>8625432</v>
          </cell>
          <cell r="BN1114">
            <v>1</v>
          </cell>
          <cell r="BO1114">
            <v>9633787.1724683549</v>
          </cell>
          <cell r="BP1114">
            <v>-6630467.8275316451</v>
          </cell>
          <cell r="BQ1114" t="str">
            <v>050068230664</v>
          </cell>
          <cell r="BR1114" t="str">
            <v>Active</v>
          </cell>
          <cell r="BS1114" t="str">
            <v>Female</v>
          </cell>
          <cell r="BT1114" t="str">
            <v/>
          </cell>
          <cell r="BU1114">
            <v>0</v>
          </cell>
          <cell r="BV1114">
            <v>0</v>
          </cell>
          <cell r="BW1114">
            <v>100000</v>
          </cell>
        </row>
        <row r="1115">
          <cell r="C1115" t="str">
            <v>C7619</v>
          </cell>
          <cell r="D1115" t="str">
            <v>Triệu Thị Yến</v>
          </cell>
          <cell r="E1115">
            <v>43435</v>
          </cell>
          <cell r="F1115" t="str">
            <v>P3 - Assembly 1A</v>
          </cell>
          <cell r="G1115" t="str">
            <v>SK2</v>
          </cell>
          <cell r="H1115" t="str">
            <v>Normal worker</v>
          </cell>
          <cell r="I1115" t="str">
            <v/>
          </cell>
          <cell r="J1115" t="str">
            <v/>
          </cell>
          <cell r="K1115">
            <v>5931000</v>
          </cell>
          <cell r="L1115">
            <v>0</v>
          </cell>
          <cell r="M1115">
            <v>298000</v>
          </cell>
          <cell r="N1115">
            <v>0</v>
          </cell>
          <cell r="O1115">
            <v>6229000</v>
          </cell>
          <cell r="P1115">
            <v>20.9</v>
          </cell>
          <cell r="Q1115">
            <v>5007158</v>
          </cell>
          <cell r="R1115">
            <v>2</v>
          </cell>
          <cell r="S1115">
            <v>479154</v>
          </cell>
          <cell r="T1115">
            <v>3.1000000000000014</v>
          </cell>
          <cell r="U1115">
            <v>742688</v>
          </cell>
          <cell r="V1115">
            <v>239576.93779904308</v>
          </cell>
          <cell r="W1115">
            <v>0</v>
          </cell>
          <cell r="X1115">
            <v>0</v>
          </cell>
          <cell r="Y1115">
            <v>5486312</v>
          </cell>
          <cell r="Z1115">
            <v>0</v>
          </cell>
          <cell r="AA1115">
            <v>0</v>
          </cell>
          <cell r="AB1115">
            <v>200000</v>
          </cell>
          <cell r="AC1115">
            <v>0</v>
          </cell>
          <cell r="AD1115">
            <v>200000</v>
          </cell>
          <cell r="AE1115">
            <v>0</v>
          </cell>
          <cell r="AF1115">
            <v>0</v>
          </cell>
          <cell r="AG1115">
            <v>0</v>
          </cell>
          <cell r="AH1115">
            <v>512489</v>
          </cell>
          <cell r="AI1115">
            <v>0</v>
          </cell>
          <cell r="AJ1115">
            <v>0</v>
          </cell>
          <cell r="AK1115">
            <v>6129667</v>
          </cell>
          <cell r="AL1115">
            <v>100000</v>
          </cell>
          <cell r="AM1115">
            <v>0</v>
          </cell>
          <cell r="AN1115">
            <v>0</v>
          </cell>
          <cell r="AO1115">
            <v>0</v>
          </cell>
          <cell r="AP1115">
            <v>44920.675837320581</v>
          </cell>
          <cell r="AQ1115">
            <v>6343721.6758373203</v>
          </cell>
          <cell r="AR1115">
            <v>32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1437462</v>
          </cell>
          <cell r="AY1115">
            <v>7781183.6758373203</v>
          </cell>
          <cell r="AZ1115">
            <v>654045</v>
          </cell>
          <cell r="BA1115">
            <v>0</v>
          </cell>
          <cell r="BB1115">
            <v>0</v>
          </cell>
          <cell r="BC1115">
            <v>0</v>
          </cell>
          <cell r="BD1115">
            <v>0</v>
          </cell>
          <cell r="BK1115">
            <v>7127139</v>
          </cell>
          <cell r="BN1115">
            <v>0</v>
          </cell>
          <cell r="BO1115">
            <v>7402029.4270334924</v>
          </cell>
          <cell r="BP1115">
            <v>-4252015.5729665076</v>
          </cell>
          <cell r="BQ1115" t="str">
            <v>050066791146</v>
          </cell>
          <cell r="BR1115" t="str">
            <v>Active</v>
          </cell>
          <cell r="BS1115" t="str">
            <v>Female</v>
          </cell>
          <cell r="BT1115" t="str">
            <v/>
          </cell>
          <cell r="BU1115">
            <v>0</v>
          </cell>
          <cell r="BV1115">
            <v>0</v>
          </cell>
          <cell r="BW1115">
            <v>100000</v>
          </cell>
        </row>
        <row r="1116">
          <cell r="C1116" t="str">
            <v>C7862</v>
          </cell>
          <cell r="D1116" t="str">
            <v>Nguyễn Thị Mộng</v>
          </cell>
          <cell r="E1116">
            <v>43514</v>
          </cell>
          <cell r="F1116" t="str">
            <v>P3 - Assembly 1A</v>
          </cell>
          <cell r="G1116" t="str">
            <v>SK2</v>
          </cell>
          <cell r="H1116" t="str">
            <v>Normal worker</v>
          </cell>
          <cell r="I1116" t="str">
            <v/>
          </cell>
          <cell r="J1116" t="str">
            <v/>
          </cell>
          <cell r="K1116">
            <v>5931000</v>
          </cell>
          <cell r="L1116">
            <v>0</v>
          </cell>
          <cell r="M1116">
            <v>0</v>
          </cell>
          <cell r="N1116">
            <v>0</v>
          </cell>
          <cell r="O1116">
            <v>5931000</v>
          </cell>
          <cell r="P1116">
            <v>21.6</v>
          </cell>
          <cell r="Q1116">
            <v>4927292</v>
          </cell>
          <cell r="R1116">
            <v>3</v>
          </cell>
          <cell r="S1116">
            <v>684346</v>
          </cell>
          <cell r="T1116">
            <v>1.3999999999999986</v>
          </cell>
          <cell r="U1116">
            <v>319362</v>
          </cell>
          <cell r="V1116">
            <v>228115.37037037036</v>
          </cell>
          <cell r="W1116">
            <v>0</v>
          </cell>
          <cell r="X1116">
            <v>0</v>
          </cell>
          <cell r="Y1116">
            <v>5611638</v>
          </cell>
          <cell r="Z1116">
            <v>0</v>
          </cell>
          <cell r="AA1116">
            <v>0</v>
          </cell>
          <cell r="AB1116">
            <v>200000</v>
          </cell>
          <cell r="AC1116">
            <v>0</v>
          </cell>
          <cell r="AD1116">
            <v>200000</v>
          </cell>
          <cell r="AE1116">
            <v>0</v>
          </cell>
          <cell r="AF1116">
            <v>0</v>
          </cell>
          <cell r="AG1116">
            <v>300000</v>
          </cell>
          <cell r="AH1116">
            <v>378911</v>
          </cell>
          <cell r="AI1116">
            <v>0</v>
          </cell>
          <cell r="AJ1116">
            <v>0</v>
          </cell>
          <cell r="AK1116">
            <v>5931000</v>
          </cell>
          <cell r="AL1116">
            <v>0</v>
          </cell>
          <cell r="AM1116">
            <v>0</v>
          </cell>
          <cell r="AN1116">
            <v>0</v>
          </cell>
          <cell r="AO1116">
            <v>0</v>
          </cell>
          <cell r="AP1116">
            <v>42771.631944444445</v>
          </cell>
          <cell r="AQ1116">
            <v>6533320.631944444</v>
          </cell>
          <cell r="AR1116">
            <v>28</v>
          </cell>
          <cell r="AS1116">
            <v>0</v>
          </cell>
          <cell r="AT1116">
            <v>0</v>
          </cell>
          <cell r="AU1116">
            <v>0</v>
          </cell>
          <cell r="AV1116">
            <v>0</v>
          </cell>
          <cell r="AW1116">
            <v>0</v>
          </cell>
          <cell r="AX1116">
            <v>1197606</v>
          </cell>
          <cell r="AY1116">
            <v>7730926.631944444</v>
          </cell>
          <cell r="AZ1116">
            <v>622755</v>
          </cell>
          <cell r="BA1116">
            <v>44100</v>
          </cell>
          <cell r="BB1116">
            <v>0</v>
          </cell>
          <cell r="BC1116">
            <v>0</v>
          </cell>
          <cell r="BD1116">
            <v>0</v>
          </cell>
          <cell r="BK1116">
            <v>7064072</v>
          </cell>
          <cell r="BN1116">
            <v>0</v>
          </cell>
          <cell r="BO1116">
            <v>7431724.4282407407</v>
          </cell>
          <cell r="BP1116">
            <v>-4191030.5717592593</v>
          </cell>
          <cell r="BQ1116" t="str">
            <v>050103062966</v>
          </cell>
          <cell r="BR1116" t="str">
            <v>Active</v>
          </cell>
          <cell r="BS1116" t="str">
            <v>Female</v>
          </cell>
          <cell r="BT1116" t="str">
            <v/>
          </cell>
          <cell r="BU1116">
            <v>0</v>
          </cell>
          <cell r="BV1116">
            <v>0</v>
          </cell>
          <cell r="BW1116">
            <v>100000</v>
          </cell>
        </row>
        <row r="1117">
          <cell r="C1117" t="str">
            <v>C8016</v>
          </cell>
          <cell r="D1117" t="str">
            <v>Nguyễn Thị Ngọc Bích</v>
          </cell>
          <cell r="E1117">
            <v>43519</v>
          </cell>
          <cell r="F1117" t="str">
            <v>P3 - Assembly 1A</v>
          </cell>
          <cell r="G1117" t="str">
            <v>SK2</v>
          </cell>
          <cell r="H1117" t="str">
            <v>Normal worker</v>
          </cell>
          <cell r="I1117" t="str">
            <v/>
          </cell>
          <cell r="J1117" t="str">
            <v/>
          </cell>
          <cell r="K1117">
            <v>5931000</v>
          </cell>
          <cell r="L1117">
            <v>0</v>
          </cell>
          <cell r="M1117">
            <v>298000</v>
          </cell>
          <cell r="N1117">
            <v>0</v>
          </cell>
          <cell r="O1117">
            <v>6229000</v>
          </cell>
          <cell r="P1117">
            <v>24</v>
          </cell>
          <cell r="Q1117">
            <v>5749846</v>
          </cell>
          <cell r="R1117">
            <v>2</v>
          </cell>
          <cell r="S1117">
            <v>479154</v>
          </cell>
          <cell r="T1117">
            <v>0</v>
          </cell>
          <cell r="U1117">
            <v>0</v>
          </cell>
          <cell r="V1117">
            <v>239576.91666666666</v>
          </cell>
          <cell r="W1117">
            <v>0</v>
          </cell>
          <cell r="X1117">
            <v>0</v>
          </cell>
          <cell r="Y1117">
            <v>6229000</v>
          </cell>
          <cell r="Z1117">
            <v>0</v>
          </cell>
          <cell r="AA1117">
            <v>0</v>
          </cell>
          <cell r="AB1117">
            <v>200000</v>
          </cell>
          <cell r="AC1117">
            <v>0</v>
          </cell>
          <cell r="AD1117">
            <v>200000</v>
          </cell>
          <cell r="AE1117">
            <v>500000</v>
          </cell>
          <cell r="AF1117">
            <v>0</v>
          </cell>
          <cell r="AG1117">
            <v>400000</v>
          </cell>
          <cell r="AH1117">
            <v>1141521</v>
          </cell>
          <cell r="AI1117">
            <v>0</v>
          </cell>
          <cell r="AJ1117">
            <v>0</v>
          </cell>
          <cell r="AK1117">
            <v>6129667</v>
          </cell>
          <cell r="AL1117">
            <v>0</v>
          </cell>
          <cell r="AM1117">
            <v>0</v>
          </cell>
          <cell r="AN1117">
            <v>0</v>
          </cell>
          <cell r="AO1117">
            <v>0</v>
          </cell>
          <cell r="AP1117">
            <v>44920.671875</v>
          </cell>
          <cell r="AQ1117">
            <v>8515441.671875</v>
          </cell>
          <cell r="AR1117">
            <v>36</v>
          </cell>
          <cell r="AS1117">
            <v>0</v>
          </cell>
          <cell r="AT1117">
            <v>0</v>
          </cell>
          <cell r="AU1117">
            <v>0</v>
          </cell>
          <cell r="AV1117">
            <v>0</v>
          </cell>
          <cell r="AW1117">
            <v>0</v>
          </cell>
          <cell r="AX1117">
            <v>1617144</v>
          </cell>
          <cell r="AY1117">
            <v>10132585.671875</v>
          </cell>
          <cell r="AZ1117">
            <v>654045</v>
          </cell>
          <cell r="BA1117">
            <v>44100</v>
          </cell>
          <cell r="BB1117">
            <v>0</v>
          </cell>
          <cell r="BC1117">
            <v>0</v>
          </cell>
          <cell r="BD1117">
            <v>0</v>
          </cell>
          <cell r="BK1117">
            <v>9434441</v>
          </cell>
          <cell r="BN1117">
            <v>0</v>
          </cell>
          <cell r="BO1117">
            <v>9693537.796875</v>
          </cell>
          <cell r="BP1117">
            <v>-1960507.203125</v>
          </cell>
          <cell r="BQ1117" t="str">
            <v>050070864700</v>
          </cell>
          <cell r="BR1117" t="str">
            <v>Active</v>
          </cell>
          <cell r="BS1117" t="str">
            <v>Female</v>
          </cell>
          <cell r="BT1117" t="str">
            <v/>
          </cell>
          <cell r="BU1117">
            <v>0</v>
          </cell>
          <cell r="BV1117">
            <v>0</v>
          </cell>
          <cell r="BW1117">
            <v>100000</v>
          </cell>
        </row>
        <row r="1118">
          <cell r="C1118" t="str">
            <v>C8348</v>
          </cell>
          <cell r="D1118" t="str">
            <v>Lữ Thị Phương</v>
          </cell>
          <cell r="E1118">
            <v>43536</v>
          </cell>
          <cell r="F1118" t="str">
            <v>P3 - Assembly 1A</v>
          </cell>
          <cell r="G1118" t="str">
            <v>SK2</v>
          </cell>
          <cell r="H1118" t="str">
            <v>Normal worker</v>
          </cell>
          <cell r="I1118" t="str">
            <v/>
          </cell>
          <cell r="J1118" t="str">
            <v/>
          </cell>
          <cell r="K1118">
            <v>5931000</v>
          </cell>
          <cell r="L1118">
            <v>0</v>
          </cell>
          <cell r="M1118">
            <v>298000</v>
          </cell>
          <cell r="N1118">
            <v>0</v>
          </cell>
          <cell r="O1118">
            <v>6229000</v>
          </cell>
          <cell r="P1118">
            <v>19.600000000000001</v>
          </cell>
          <cell r="Q1118">
            <v>4695708</v>
          </cell>
          <cell r="R1118">
            <v>2</v>
          </cell>
          <cell r="S1118">
            <v>479154</v>
          </cell>
          <cell r="T1118">
            <v>4.3999999999999986</v>
          </cell>
          <cell r="U1118">
            <v>1054138</v>
          </cell>
          <cell r="V1118">
            <v>239576.93877551018</v>
          </cell>
          <cell r="W1118">
            <v>0</v>
          </cell>
          <cell r="X1118">
            <v>0</v>
          </cell>
          <cell r="Y1118">
            <v>5174862</v>
          </cell>
          <cell r="Z1118">
            <v>0</v>
          </cell>
          <cell r="AA1118">
            <v>0</v>
          </cell>
          <cell r="AB1118">
            <v>200000</v>
          </cell>
          <cell r="AC1118">
            <v>0</v>
          </cell>
          <cell r="AD1118">
            <v>200000</v>
          </cell>
          <cell r="AE1118">
            <v>0</v>
          </cell>
          <cell r="AF1118">
            <v>0</v>
          </cell>
          <cell r="AG1118">
            <v>0</v>
          </cell>
          <cell r="AH1118">
            <v>481731</v>
          </cell>
          <cell r="AI1118">
            <v>0</v>
          </cell>
          <cell r="AJ1118">
            <v>0</v>
          </cell>
          <cell r="AK1118">
            <v>6129667</v>
          </cell>
          <cell r="AL1118">
            <v>0</v>
          </cell>
          <cell r="AM1118">
            <v>0</v>
          </cell>
          <cell r="AN1118">
            <v>0</v>
          </cell>
          <cell r="AO1118">
            <v>0</v>
          </cell>
          <cell r="AP1118">
            <v>44920.676020408158</v>
          </cell>
          <cell r="AQ1118">
            <v>5901513.676020408</v>
          </cell>
          <cell r="AR1118">
            <v>28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1257779</v>
          </cell>
          <cell r="AY1118">
            <v>7159292.676020408</v>
          </cell>
          <cell r="AZ1118">
            <v>654045</v>
          </cell>
          <cell r="BA1118">
            <v>44100</v>
          </cell>
          <cell r="BB1118">
            <v>0</v>
          </cell>
          <cell r="BC1118">
            <v>0</v>
          </cell>
          <cell r="BD1118">
            <v>0</v>
          </cell>
          <cell r="BK1118">
            <v>6461148</v>
          </cell>
          <cell r="BN1118">
            <v>0</v>
          </cell>
          <cell r="BO1118">
            <v>6840032.9617346935</v>
          </cell>
          <cell r="BP1118">
            <v>-4814012.0382653065</v>
          </cell>
          <cell r="BQ1118" t="str">
            <v>050089858167</v>
          </cell>
          <cell r="BR1118" t="str">
            <v>Active</v>
          </cell>
          <cell r="BS1118" t="str">
            <v>Female</v>
          </cell>
          <cell r="BT1118" t="str">
            <v/>
          </cell>
          <cell r="BU1118">
            <v>0</v>
          </cell>
          <cell r="BV1118">
            <v>0</v>
          </cell>
          <cell r="BW1118">
            <v>100000</v>
          </cell>
        </row>
        <row r="1119">
          <cell r="C1119" t="str">
            <v>C10565</v>
          </cell>
          <cell r="D1119" t="str">
            <v>Đặng Thành Thuận</v>
          </cell>
          <cell r="E1119">
            <v>43569</v>
          </cell>
          <cell r="F1119" t="str">
            <v>P3 - Assembly 2A</v>
          </cell>
          <cell r="G1119" t="str">
            <v>SK2</v>
          </cell>
          <cell r="H1119" t="str">
            <v>Normal worker</v>
          </cell>
          <cell r="I1119" t="str">
            <v/>
          </cell>
          <cell r="J1119" t="str">
            <v/>
          </cell>
          <cell r="K1119">
            <v>5931000</v>
          </cell>
          <cell r="L1119">
            <v>0</v>
          </cell>
          <cell r="M1119">
            <v>0</v>
          </cell>
          <cell r="N1119">
            <v>0</v>
          </cell>
          <cell r="O1119">
            <v>5931000</v>
          </cell>
          <cell r="P1119">
            <v>23.8</v>
          </cell>
          <cell r="Q1119">
            <v>5429146</v>
          </cell>
          <cell r="R1119">
            <v>2</v>
          </cell>
          <cell r="S1119">
            <v>456231</v>
          </cell>
          <cell r="T1119">
            <v>0.19999999999999929</v>
          </cell>
          <cell r="U1119">
            <v>45623</v>
          </cell>
          <cell r="V1119">
            <v>228115.37815126049</v>
          </cell>
          <cell r="W1119">
            <v>0</v>
          </cell>
          <cell r="X1119">
            <v>0</v>
          </cell>
          <cell r="Y1119">
            <v>5885377</v>
          </cell>
          <cell r="Z1119">
            <v>0</v>
          </cell>
          <cell r="AA1119">
            <v>0</v>
          </cell>
          <cell r="AB1119">
            <v>200000</v>
          </cell>
          <cell r="AC1119">
            <v>0</v>
          </cell>
          <cell r="AD1119">
            <v>200000</v>
          </cell>
          <cell r="AE1119">
            <v>500000</v>
          </cell>
          <cell r="AF1119">
            <v>0</v>
          </cell>
          <cell r="AG1119">
            <v>400000</v>
          </cell>
          <cell r="AH1119">
            <v>626481</v>
          </cell>
          <cell r="AI1119">
            <v>0</v>
          </cell>
          <cell r="AJ1119">
            <v>0</v>
          </cell>
          <cell r="AK1119">
            <v>5931000</v>
          </cell>
          <cell r="AL1119">
            <v>100000</v>
          </cell>
          <cell r="AM1119">
            <v>0</v>
          </cell>
          <cell r="AN1119">
            <v>0</v>
          </cell>
          <cell r="AO1119">
            <v>0</v>
          </cell>
          <cell r="AP1119">
            <v>0</v>
          </cell>
          <cell r="AQ1119">
            <v>7711858</v>
          </cell>
          <cell r="AR1119">
            <v>36</v>
          </cell>
          <cell r="AS1119">
            <v>0</v>
          </cell>
          <cell r="AT1119">
            <v>0</v>
          </cell>
          <cell r="AU1119">
            <v>0</v>
          </cell>
          <cell r="AV1119">
            <v>0</v>
          </cell>
          <cell r="AW1119">
            <v>0</v>
          </cell>
          <cell r="AX1119">
            <v>1539779</v>
          </cell>
          <cell r="AY1119">
            <v>9251637</v>
          </cell>
          <cell r="AZ1119">
            <v>622755</v>
          </cell>
          <cell r="BA1119">
            <v>44100</v>
          </cell>
          <cell r="BB1119">
            <v>0</v>
          </cell>
          <cell r="BC1119">
            <v>0</v>
          </cell>
          <cell r="BD1119">
            <v>0</v>
          </cell>
          <cell r="BK1119">
            <v>8584782</v>
          </cell>
          <cell r="BN1119">
            <v>0</v>
          </cell>
          <cell r="BO1119">
            <v>8838377.2016806714</v>
          </cell>
          <cell r="BP1119">
            <v>-2784377.7983193286</v>
          </cell>
          <cell r="BQ1119" t="str">
            <v>050105128530</v>
          </cell>
          <cell r="BR1119" t="str">
            <v>Active</v>
          </cell>
          <cell r="BS1119" t="str">
            <v>Male</v>
          </cell>
          <cell r="BT1119" t="str">
            <v/>
          </cell>
          <cell r="BU1119">
            <v>0</v>
          </cell>
          <cell r="BV1119">
            <v>0</v>
          </cell>
          <cell r="BW1119">
            <v>100000</v>
          </cell>
        </row>
        <row r="1120">
          <cell r="C1120" t="str">
            <v>C10675</v>
          </cell>
          <cell r="D1120" t="str">
            <v>Lê Thị Giang</v>
          </cell>
          <cell r="E1120">
            <v>43596</v>
          </cell>
          <cell r="F1120" t="str">
            <v>P3 - Assembly 2A</v>
          </cell>
          <cell r="G1120" t="str">
            <v>SK2</v>
          </cell>
          <cell r="H1120" t="str">
            <v>Bag team leader</v>
          </cell>
          <cell r="I1120" t="str">
            <v/>
          </cell>
          <cell r="J1120" t="str">
            <v/>
          </cell>
          <cell r="K1120">
            <v>5931000</v>
          </cell>
          <cell r="L1120">
            <v>2300000</v>
          </cell>
          <cell r="M1120">
            <v>0</v>
          </cell>
          <cell r="N1120">
            <v>500000</v>
          </cell>
          <cell r="O1120">
            <v>8731000</v>
          </cell>
          <cell r="P1120">
            <v>23.8</v>
          </cell>
          <cell r="Q1120">
            <v>7992223</v>
          </cell>
          <cell r="R1120">
            <v>2</v>
          </cell>
          <cell r="S1120">
            <v>671615</v>
          </cell>
          <cell r="T1120">
            <v>0.19999999999999929</v>
          </cell>
          <cell r="U1120">
            <v>67162</v>
          </cell>
          <cell r="V1120">
            <v>335807.68907563022</v>
          </cell>
          <cell r="W1120">
            <v>0</v>
          </cell>
          <cell r="X1120">
            <v>0</v>
          </cell>
          <cell r="Y1120">
            <v>8663838</v>
          </cell>
          <cell r="Z1120">
            <v>0</v>
          </cell>
          <cell r="AA1120">
            <v>0</v>
          </cell>
          <cell r="AB1120">
            <v>200000</v>
          </cell>
          <cell r="AC1120">
            <v>0</v>
          </cell>
          <cell r="AD1120">
            <v>200000</v>
          </cell>
          <cell r="AE1120">
            <v>500000</v>
          </cell>
          <cell r="AF1120">
            <v>0</v>
          </cell>
          <cell r="AG1120">
            <v>400000</v>
          </cell>
          <cell r="AH1120">
            <v>461112</v>
          </cell>
          <cell r="AI1120">
            <v>0</v>
          </cell>
          <cell r="AJ1120">
            <v>0</v>
          </cell>
          <cell r="AK1120">
            <v>8347333</v>
          </cell>
          <cell r="AL1120">
            <v>0</v>
          </cell>
          <cell r="AM1120">
            <v>0</v>
          </cell>
          <cell r="AN1120">
            <v>0</v>
          </cell>
          <cell r="AO1120">
            <v>0</v>
          </cell>
          <cell r="AP1120">
            <v>62963.941701680669</v>
          </cell>
          <cell r="AQ1120">
            <v>10287913.94170168</v>
          </cell>
          <cell r="AR1120">
            <v>36</v>
          </cell>
          <cell r="AS1120">
            <v>0</v>
          </cell>
          <cell r="AT1120">
            <v>0</v>
          </cell>
          <cell r="AU1120">
            <v>0</v>
          </cell>
          <cell r="AV1120">
            <v>0</v>
          </cell>
          <cell r="AW1120">
            <v>0</v>
          </cell>
          <cell r="AX1120">
            <v>2266702</v>
          </cell>
          <cell r="AY1120">
            <v>12554615.94170168</v>
          </cell>
          <cell r="AZ1120">
            <v>916755</v>
          </cell>
          <cell r="BA1120">
            <v>44100</v>
          </cell>
          <cell r="BB1120">
            <v>0</v>
          </cell>
          <cell r="BC1120">
            <v>0</v>
          </cell>
          <cell r="BD1120">
            <v>0</v>
          </cell>
          <cell r="BK1120">
            <v>11593761</v>
          </cell>
          <cell r="BN1120">
            <v>1</v>
          </cell>
          <cell r="BO1120">
            <v>11899048.542542016</v>
          </cell>
          <cell r="BP1120">
            <v>-4417706.4574579839</v>
          </cell>
          <cell r="BQ1120" t="str">
            <v>050063197014</v>
          </cell>
          <cell r="BR1120" t="str">
            <v>Active</v>
          </cell>
          <cell r="BS1120" t="str">
            <v>Female</v>
          </cell>
          <cell r="BT1120" t="str">
            <v/>
          </cell>
          <cell r="BU1120">
            <v>0</v>
          </cell>
          <cell r="BV1120">
            <v>0</v>
          </cell>
          <cell r="BW1120">
            <v>100000</v>
          </cell>
        </row>
        <row r="1121">
          <cell r="C1121" t="str">
            <v>C11186</v>
          </cell>
          <cell r="D1121" t="str">
            <v>Nguyễn Trung Hiếu</v>
          </cell>
          <cell r="E1121">
            <v>43676</v>
          </cell>
          <cell r="F1121" t="str">
            <v>P3 - Assembly 2A</v>
          </cell>
          <cell r="G1121" t="str">
            <v>SK2</v>
          </cell>
          <cell r="H1121" t="str">
            <v>Normal worker</v>
          </cell>
          <cell r="I1121" t="str">
            <v/>
          </cell>
          <cell r="J1121" t="str">
            <v/>
          </cell>
          <cell r="K1121">
            <v>5931000</v>
          </cell>
          <cell r="L1121">
            <v>0</v>
          </cell>
          <cell r="M1121">
            <v>0</v>
          </cell>
          <cell r="N1121">
            <v>0</v>
          </cell>
          <cell r="O1121">
            <v>5931000</v>
          </cell>
          <cell r="P1121">
            <v>23.5</v>
          </cell>
          <cell r="Q1121">
            <v>5360712</v>
          </cell>
          <cell r="R1121">
            <v>2</v>
          </cell>
          <cell r="S1121">
            <v>456231</v>
          </cell>
          <cell r="T1121">
            <v>0.5</v>
          </cell>
          <cell r="U1121">
            <v>114058</v>
          </cell>
          <cell r="V1121">
            <v>228115.40425531915</v>
          </cell>
          <cell r="W1121">
            <v>0</v>
          </cell>
          <cell r="X1121">
            <v>0</v>
          </cell>
          <cell r="Y1121">
            <v>5816943</v>
          </cell>
          <cell r="Z1121">
            <v>0</v>
          </cell>
          <cell r="AA1121">
            <v>0</v>
          </cell>
          <cell r="AB1121">
            <v>200000</v>
          </cell>
          <cell r="AC1121">
            <v>0</v>
          </cell>
          <cell r="AD1121">
            <v>200000</v>
          </cell>
          <cell r="AE1121">
            <v>500000</v>
          </cell>
          <cell r="AF1121">
            <v>0</v>
          </cell>
          <cell r="AG1121">
            <v>400000</v>
          </cell>
          <cell r="AH1121">
            <v>539470</v>
          </cell>
          <cell r="AI1121">
            <v>0</v>
          </cell>
          <cell r="AJ1121">
            <v>0</v>
          </cell>
          <cell r="AK1121">
            <v>5931000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7456413</v>
          </cell>
          <cell r="AR1121">
            <v>36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1539779</v>
          </cell>
          <cell r="AY1121">
            <v>8996192</v>
          </cell>
          <cell r="AZ1121">
            <v>622755</v>
          </cell>
          <cell r="BA1121">
            <v>44100</v>
          </cell>
          <cell r="BB1121">
            <v>0</v>
          </cell>
          <cell r="BC1121">
            <v>0</v>
          </cell>
          <cell r="BD1121">
            <v>0</v>
          </cell>
          <cell r="BK1121">
            <v>8329337</v>
          </cell>
          <cell r="BN1121">
            <v>0</v>
          </cell>
          <cell r="BO1121">
            <v>8582932.3191489354</v>
          </cell>
          <cell r="BP1121">
            <v>-3039822.6808510646</v>
          </cell>
          <cell r="BQ1121" t="str">
            <v>050104617661</v>
          </cell>
          <cell r="BR1121" t="str">
            <v>Active</v>
          </cell>
          <cell r="BS1121" t="str">
            <v>Male</v>
          </cell>
          <cell r="BT1121" t="str">
            <v/>
          </cell>
          <cell r="BU1121">
            <v>0</v>
          </cell>
          <cell r="BV1121">
            <v>0</v>
          </cell>
          <cell r="BW1121">
            <v>100000</v>
          </cell>
        </row>
        <row r="1122">
          <cell r="C1122" t="str">
            <v>C11188</v>
          </cell>
          <cell r="D1122" t="str">
            <v>Ngô Hiếu Thảo</v>
          </cell>
          <cell r="E1122">
            <v>43676</v>
          </cell>
          <cell r="F1122" t="str">
            <v>P3 - Assembly 2A</v>
          </cell>
          <cell r="G1122" t="str">
            <v>SK2</v>
          </cell>
          <cell r="H1122" t="str">
            <v>Normal worker</v>
          </cell>
          <cell r="I1122" t="str">
            <v/>
          </cell>
          <cell r="J1122" t="str">
            <v/>
          </cell>
          <cell r="K1122">
            <v>5931000</v>
          </cell>
          <cell r="L1122">
            <v>0</v>
          </cell>
          <cell r="M1122">
            <v>0</v>
          </cell>
          <cell r="N1122">
            <v>0</v>
          </cell>
          <cell r="O1122">
            <v>5931000</v>
          </cell>
          <cell r="P1122">
            <v>23</v>
          </cell>
          <cell r="Q1122">
            <v>5246654</v>
          </cell>
          <cell r="R1122">
            <v>3</v>
          </cell>
          <cell r="S1122">
            <v>684346</v>
          </cell>
          <cell r="T1122">
            <v>0</v>
          </cell>
          <cell r="U1122">
            <v>0</v>
          </cell>
          <cell r="V1122">
            <v>228115.39130434784</v>
          </cell>
          <cell r="W1122">
            <v>0</v>
          </cell>
          <cell r="X1122">
            <v>0</v>
          </cell>
          <cell r="Y1122">
            <v>5931000</v>
          </cell>
          <cell r="Z1122">
            <v>0</v>
          </cell>
          <cell r="AA1122">
            <v>0</v>
          </cell>
          <cell r="AB1122">
            <v>200000</v>
          </cell>
          <cell r="AC1122">
            <v>0</v>
          </cell>
          <cell r="AD1122">
            <v>200000</v>
          </cell>
          <cell r="AE1122">
            <v>500000</v>
          </cell>
          <cell r="AF1122">
            <v>0</v>
          </cell>
          <cell r="AG1122">
            <v>400000</v>
          </cell>
          <cell r="AH1122">
            <v>640869</v>
          </cell>
          <cell r="AI1122">
            <v>0</v>
          </cell>
          <cell r="AJ1122">
            <v>0</v>
          </cell>
          <cell r="AK1122">
            <v>5931000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42771.635869565216</v>
          </cell>
          <cell r="AQ1122">
            <v>7714640.6358695654</v>
          </cell>
          <cell r="AR1122">
            <v>32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1368692</v>
          </cell>
          <cell r="AY1122">
            <v>9083332.6358695664</v>
          </cell>
          <cell r="AZ1122">
            <v>622755</v>
          </cell>
          <cell r="BA1122">
            <v>44100</v>
          </cell>
          <cell r="BB1122">
            <v>0</v>
          </cell>
          <cell r="BC1122">
            <v>0</v>
          </cell>
          <cell r="BD1122">
            <v>0</v>
          </cell>
          <cell r="BK1122">
            <v>8416478</v>
          </cell>
          <cell r="BN1122">
            <v>0</v>
          </cell>
          <cell r="BO1122">
            <v>8727102.201086957</v>
          </cell>
          <cell r="BP1122">
            <v>-2895652.798913043</v>
          </cell>
          <cell r="BQ1122" t="str">
            <v>050087500931</v>
          </cell>
          <cell r="BR1122" t="str">
            <v>Active</v>
          </cell>
          <cell r="BS1122" t="str">
            <v>Female</v>
          </cell>
          <cell r="BT1122" t="str">
            <v/>
          </cell>
          <cell r="BU1122">
            <v>0</v>
          </cell>
          <cell r="BV1122">
            <v>0</v>
          </cell>
          <cell r="BW1122">
            <v>100000</v>
          </cell>
        </row>
        <row r="1123">
          <cell r="C1123" t="str">
            <v>C11258</v>
          </cell>
          <cell r="D1123" t="str">
            <v>Lâm Chương</v>
          </cell>
          <cell r="E1123">
            <v>43687</v>
          </cell>
          <cell r="F1123" t="str">
            <v>P3 - Assembly 2A</v>
          </cell>
          <cell r="G1123" t="str">
            <v>SK2</v>
          </cell>
          <cell r="H1123" t="str">
            <v>Drill worker</v>
          </cell>
          <cell r="I1123" t="str">
            <v/>
          </cell>
          <cell r="J1123" t="str">
            <v/>
          </cell>
          <cell r="K1123">
            <v>5931000</v>
          </cell>
          <cell r="L1123">
            <v>200000</v>
          </cell>
          <cell r="M1123">
            <v>0</v>
          </cell>
          <cell r="N1123">
            <v>0</v>
          </cell>
          <cell r="O1123">
            <v>6131000</v>
          </cell>
          <cell r="P1123">
            <v>22.6</v>
          </cell>
          <cell r="Q1123">
            <v>5329254</v>
          </cell>
          <cell r="R1123">
            <v>3</v>
          </cell>
          <cell r="S1123">
            <v>707423</v>
          </cell>
          <cell r="T1123">
            <v>0.39999999999999858</v>
          </cell>
          <cell r="U1123">
            <v>94323</v>
          </cell>
          <cell r="V1123">
            <v>235807.69911504423</v>
          </cell>
          <cell r="W1123">
            <v>0</v>
          </cell>
          <cell r="X1123">
            <v>0</v>
          </cell>
          <cell r="Y1123">
            <v>6036677</v>
          </cell>
          <cell r="Z1123">
            <v>0</v>
          </cell>
          <cell r="AA1123">
            <v>0</v>
          </cell>
          <cell r="AB1123">
            <v>200000</v>
          </cell>
          <cell r="AC1123">
            <v>0</v>
          </cell>
          <cell r="AD1123">
            <v>200000</v>
          </cell>
          <cell r="AE1123">
            <v>500000</v>
          </cell>
          <cell r="AF1123">
            <v>0</v>
          </cell>
          <cell r="AG1123">
            <v>400000</v>
          </cell>
          <cell r="AH1123">
            <v>660719</v>
          </cell>
          <cell r="AI1123">
            <v>0</v>
          </cell>
          <cell r="AJ1123">
            <v>0</v>
          </cell>
          <cell r="AK1123">
            <v>6131000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7797396</v>
          </cell>
          <cell r="AR1123">
            <v>32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1414846</v>
          </cell>
          <cell r="AY1123">
            <v>9212242</v>
          </cell>
          <cell r="AZ1123">
            <v>643755</v>
          </cell>
          <cell r="BA1123">
            <v>44100</v>
          </cell>
          <cell r="BB1123">
            <v>0</v>
          </cell>
          <cell r="BC1123">
            <v>0</v>
          </cell>
          <cell r="BD1123">
            <v>0</v>
          </cell>
          <cell r="BK1123">
            <v>8524387</v>
          </cell>
          <cell r="BN1123">
            <v>0</v>
          </cell>
          <cell r="BO1123">
            <v>8840626.7964601777</v>
          </cell>
          <cell r="BP1123">
            <v>-2803128.2035398223</v>
          </cell>
          <cell r="BQ1123" t="str">
            <v>050111068930</v>
          </cell>
          <cell r="BR1123" t="str">
            <v>Active</v>
          </cell>
          <cell r="BS1123" t="str">
            <v>Male</v>
          </cell>
          <cell r="BT1123" t="str">
            <v/>
          </cell>
          <cell r="BU1123">
            <v>0</v>
          </cell>
          <cell r="BV1123">
            <v>0</v>
          </cell>
          <cell r="BW1123">
            <v>100000</v>
          </cell>
        </row>
        <row r="1124">
          <cell r="C1124" t="str">
            <v>C11272</v>
          </cell>
          <cell r="D1124" t="str">
            <v>Lâm Rứch</v>
          </cell>
          <cell r="E1124">
            <v>43691</v>
          </cell>
          <cell r="F1124" t="str">
            <v>P3 - Assembly 2A</v>
          </cell>
          <cell r="G1124" t="str">
            <v>SK2</v>
          </cell>
          <cell r="H1124" t="str">
            <v>Normal worker</v>
          </cell>
          <cell r="I1124" t="str">
            <v/>
          </cell>
          <cell r="J1124" t="str">
            <v/>
          </cell>
          <cell r="K1124">
            <v>5931000</v>
          </cell>
          <cell r="L1124">
            <v>0</v>
          </cell>
          <cell r="M1124">
            <v>0</v>
          </cell>
          <cell r="N1124">
            <v>0</v>
          </cell>
          <cell r="O1124">
            <v>5931000</v>
          </cell>
          <cell r="P1124">
            <v>22.6</v>
          </cell>
          <cell r="Q1124">
            <v>5155408</v>
          </cell>
          <cell r="R1124">
            <v>3</v>
          </cell>
          <cell r="S1124">
            <v>684346</v>
          </cell>
          <cell r="T1124">
            <v>0.39999999999999858</v>
          </cell>
          <cell r="U1124">
            <v>91246</v>
          </cell>
          <cell r="V1124">
            <v>228115.39823008847</v>
          </cell>
          <cell r="W1124">
            <v>0</v>
          </cell>
          <cell r="X1124">
            <v>0</v>
          </cell>
          <cell r="Y1124">
            <v>5839754</v>
          </cell>
          <cell r="Z1124">
            <v>0</v>
          </cell>
          <cell r="AA1124">
            <v>0</v>
          </cell>
          <cell r="AB1124">
            <v>200000</v>
          </cell>
          <cell r="AC1124">
            <v>0</v>
          </cell>
          <cell r="AD1124">
            <v>200000</v>
          </cell>
          <cell r="AE1124">
            <v>500000</v>
          </cell>
          <cell r="AF1124">
            <v>0</v>
          </cell>
          <cell r="AG1124">
            <v>400000</v>
          </cell>
          <cell r="AH1124">
            <v>653377</v>
          </cell>
          <cell r="AI1124">
            <v>0</v>
          </cell>
          <cell r="AJ1124">
            <v>0</v>
          </cell>
          <cell r="AK1124">
            <v>5931000</v>
          </cell>
          <cell r="AL1124">
            <v>100000</v>
          </cell>
          <cell r="AM1124">
            <v>0</v>
          </cell>
          <cell r="AN1124">
            <v>0</v>
          </cell>
          <cell r="AO1124">
            <v>0</v>
          </cell>
          <cell r="AP1124">
            <v>0</v>
          </cell>
          <cell r="AQ1124">
            <v>7693131</v>
          </cell>
          <cell r="AR1124">
            <v>32</v>
          </cell>
          <cell r="AS1124">
            <v>0</v>
          </cell>
          <cell r="AT1124">
            <v>0</v>
          </cell>
          <cell r="AU1124">
            <v>0</v>
          </cell>
          <cell r="AV1124">
            <v>0</v>
          </cell>
          <cell r="AW1124">
            <v>0</v>
          </cell>
          <cell r="AX1124">
            <v>1368692</v>
          </cell>
          <cell r="AY1124">
            <v>9061823</v>
          </cell>
          <cell r="AZ1124">
            <v>622755</v>
          </cell>
          <cell r="BA1124">
            <v>44100</v>
          </cell>
          <cell r="BB1124">
            <v>0</v>
          </cell>
          <cell r="BC1124">
            <v>0</v>
          </cell>
          <cell r="BD1124">
            <v>0</v>
          </cell>
          <cell r="BK1124">
            <v>8394968</v>
          </cell>
          <cell r="BN1124">
            <v>1</v>
          </cell>
          <cell r="BO1124">
            <v>8705592.5929203536</v>
          </cell>
          <cell r="BP1124">
            <v>-7317162.4070796464</v>
          </cell>
          <cell r="BQ1124" t="str">
            <v>050111868856</v>
          </cell>
          <cell r="BR1124" t="str">
            <v>Active</v>
          </cell>
          <cell r="BS1124" t="str">
            <v>Male</v>
          </cell>
          <cell r="BT1124" t="str">
            <v/>
          </cell>
          <cell r="BU1124">
            <v>0</v>
          </cell>
          <cell r="BV1124">
            <v>0</v>
          </cell>
          <cell r="BW1124">
            <v>100000</v>
          </cell>
        </row>
        <row r="1125">
          <cell r="C1125" t="str">
            <v>C11274</v>
          </cell>
          <cell r="D1125" t="str">
            <v>Lâm Bốc</v>
          </cell>
          <cell r="E1125">
            <v>43691</v>
          </cell>
          <cell r="F1125" t="str">
            <v>P3 - Assembly 2A</v>
          </cell>
          <cell r="G1125" t="str">
            <v>SK2</v>
          </cell>
          <cell r="H1125" t="str">
            <v>Drill worker</v>
          </cell>
          <cell r="I1125" t="str">
            <v/>
          </cell>
          <cell r="J1125" t="str">
            <v/>
          </cell>
          <cell r="K1125">
            <v>5931000</v>
          </cell>
          <cell r="L1125">
            <v>200000</v>
          </cell>
          <cell r="M1125">
            <v>0</v>
          </cell>
          <cell r="N1125">
            <v>0</v>
          </cell>
          <cell r="O1125">
            <v>6131000</v>
          </cell>
          <cell r="P1125">
            <v>20.6</v>
          </cell>
          <cell r="Q1125">
            <v>4857638</v>
          </cell>
          <cell r="R1125">
            <v>2</v>
          </cell>
          <cell r="S1125">
            <v>471615</v>
          </cell>
          <cell r="T1125">
            <v>3.3999999999999986</v>
          </cell>
          <cell r="U1125">
            <v>801746</v>
          </cell>
          <cell r="V1125">
            <v>235807.6699029126</v>
          </cell>
          <cell r="W1125">
            <v>0</v>
          </cell>
          <cell r="X1125">
            <v>0</v>
          </cell>
          <cell r="Y1125">
            <v>5329253</v>
          </cell>
          <cell r="Z1125">
            <v>0</v>
          </cell>
          <cell r="AA1125">
            <v>0</v>
          </cell>
          <cell r="AB1125">
            <v>200000</v>
          </cell>
          <cell r="AC1125">
            <v>0</v>
          </cell>
          <cell r="AD1125">
            <v>200000</v>
          </cell>
          <cell r="AE1125">
            <v>500000</v>
          </cell>
          <cell r="AF1125">
            <v>0</v>
          </cell>
          <cell r="AG1125">
            <v>400000</v>
          </cell>
          <cell r="AH1125">
            <v>622210</v>
          </cell>
          <cell r="AI1125">
            <v>0</v>
          </cell>
          <cell r="AJ1125">
            <v>0</v>
          </cell>
          <cell r="AK1125">
            <v>6180667</v>
          </cell>
          <cell r="AL1125">
            <v>0</v>
          </cell>
          <cell r="AM1125">
            <v>0</v>
          </cell>
          <cell r="AN1125">
            <v>0</v>
          </cell>
          <cell r="AO1125">
            <v>0</v>
          </cell>
          <cell r="AP1125">
            <v>0</v>
          </cell>
          <cell r="AQ1125">
            <v>7051463</v>
          </cell>
          <cell r="AR1125">
            <v>32</v>
          </cell>
          <cell r="AS1125">
            <v>0</v>
          </cell>
          <cell r="AT1125">
            <v>0</v>
          </cell>
          <cell r="AU1125">
            <v>0</v>
          </cell>
          <cell r="AV1125">
            <v>0</v>
          </cell>
          <cell r="AW1125">
            <v>0</v>
          </cell>
          <cell r="AX1125">
            <v>1414846</v>
          </cell>
          <cell r="AY1125">
            <v>8466309</v>
          </cell>
          <cell r="AZ1125">
            <v>643755</v>
          </cell>
          <cell r="BA1125">
            <v>44100</v>
          </cell>
          <cell r="BB1125">
            <v>0</v>
          </cell>
          <cell r="BC1125">
            <v>0</v>
          </cell>
          <cell r="BD1125">
            <v>0</v>
          </cell>
          <cell r="BK1125">
            <v>7778454</v>
          </cell>
          <cell r="BN1125">
            <v>0</v>
          </cell>
          <cell r="BO1125">
            <v>8094693.6796116503</v>
          </cell>
          <cell r="BP1125">
            <v>-3549061.3203883497</v>
          </cell>
          <cell r="BQ1125" t="str">
            <v>050110182268</v>
          </cell>
          <cell r="BR1125" t="str">
            <v>Active</v>
          </cell>
          <cell r="BS1125" t="str">
            <v>Male</v>
          </cell>
          <cell r="BT1125" t="str">
            <v/>
          </cell>
          <cell r="BU1125">
            <v>0</v>
          </cell>
          <cell r="BV1125">
            <v>0</v>
          </cell>
          <cell r="BW1125">
            <v>100000</v>
          </cell>
        </row>
        <row r="1126">
          <cell r="C1126" t="str">
            <v>C11541</v>
          </cell>
          <cell r="D1126" t="str">
            <v>Trần Thị Hằng</v>
          </cell>
          <cell r="E1126">
            <v>43749</v>
          </cell>
          <cell r="F1126" t="str">
            <v>P3 - Assembly 2A</v>
          </cell>
          <cell r="G1126" t="str">
            <v>SK2</v>
          </cell>
          <cell r="H1126" t="str">
            <v>Normal worker</v>
          </cell>
          <cell r="I1126" t="str">
            <v/>
          </cell>
          <cell r="J1126" t="str">
            <v/>
          </cell>
          <cell r="K1126">
            <v>5931000</v>
          </cell>
          <cell r="L1126">
            <v>0</v>
          </cell>
          <cell r="M1126">
            <v>0</v>
          </cell>
          <cell r="N1126">
            <v>0</v>
          </cell>
          <cell r="O1126">
            <v>5931000</v>
          </cell>
          <cell r="P1126">
            <v>24</v>
          </cell>
          <cell r="Q1126">
            <v>5474769</v>
          </cell>
          <cell r="R1126">
            <v>2</v>
          </cell>
          <cell r="S1126">
            <v>456231</v>
          </cell>
          <cell r="T1126">
            <v>0</v>
          </cell>
          <cell r="U1126">
            <v>0</v>
          </cell>
          <cell r="V1126">
            <v>228115.375</v>
          </cell>
          <cell r="W1126">
            <v>0</v>
          </cell>
          <cell r="X1126">
            <v>0</v>
          </cell>
          <cell r="Y1126">
            <v>5931000</v>
          </cell>
          <cell r="Z1126">
            <v>0</v>
          </cell>
          <cell r="AA1126">
            <v>0</v>
          </cell>
          <cell r="AB1126">
            <v>200000</v>
          </cell>
          <cell r="AC1126">
            <v>0</v>
          </cell>
          <cell r="AD1126">
            <v>200000</v>
          </cell>
          <cell r="AE1126">
            <v>500000</v>
          </cell>
          <cell r="AF1126">
            <v>0</v>
          </cell>
          <cell r="AG1126">
            <v>400000</v>
          </cell>
          <cell r="AH1126">
            <v>614300</v>
          </cell>
          <cell r="AI1126">
            <v>0</v>
          </cell>
          <cell r="AJ1126">
            <v>0</v>
          </cell>
          <cell r="AK1126">
            <v>5931000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42771.6328125</v>
          </cell>
          <cell r="AQ1126">
            <v>7688071.6328125</v>
          </cell>
          <cell r="AR1126">
            <v>36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1539779</v>
          </cell>
          <cell r="AY1126">
            <v>9227850.6328125</v>
          </cell>
          <cell r="AZ1126">
            <v>622755</v>
          </cell>
          <cell r="BA1126">
            <v>44100</v>
          </cell>
          <cell r="BB1126">
            <v>0</v>
          </cell>
          <cell r="BC1126">
            <v>0</v>
          </cell>
          <cell r="BD1126">
            <v>0</v>
          </cell>
          <cell r="BK1126">
            <v>8560996</v>
          </cell>
          <cell r="BN1126">
            <v>0</v>
          </cell>
          <cell r="BO1126">
            <v>8814590.8203125</v>
          </cell>
          <cell r="BP1126">
            <v>-2808164.1796875</v>
          </cell>
          <cell r="BQ1126" t="str">
            <v>050105590366</v>
          </cell>
          <cell r="BR1126" t="str">
            <v>Active</v>
          </cell>
          <cell r="BS1126" t="str">
            <v>Female</v>
          </cell>
          <cell r="BT1126" t="str">
            <v/>
          </cell>
          <cell r="BU1126">
            <v>0</v>
          </cell>
          <cell r="BV1126">
            <v>0</v>
          </cell>
          <cell r="BW1126">
            <v>100000</v>
          </cell>
        </row>
        <row r="1127">
          <cell r="C1127" t="str">
            <v>C11732</v>
          </cell>
          <cell r="D1127" t="str">
            <v>Lâm Văn Phanh</v>
          </cell>
          <cell r="E1127">
            <v>43866</v>
          </cell>
          <cell r="F1127" t="str">
            <v>P3 - Assembly 2A</v>
          </cell>
          <cell r="G1127" t="str">
            <v>SK2</v>
          </cell>
          <cell r="H1127" t="str">
            <v>Normal worker</v>
          </cell>
          <cell r="I1127" t="str">
            <v/>
          </cell>
          <cell r="J1127" t="str">
            <v/>
          </cell>
          <cell r="K1127">
            <v>5931000</v>
          </cell>
          <cell r="L1127">
            <v>0</v>
          </cell>
          <cell r="M1127">
            <v>0</v>
          </cell>
          <cell r="N1127">
            <v>0</v>
          </cell>
          <cell r="O1127">
            <v>5931000</v>
          </cell>
          <cell r="P1127">
            <v>19</v>
          </cell>
          <cell r="Q1127">
            <v>4334192</v>
          </cell>
          <cell r="R1127">
            <v>3</v>
          </cell>
          <cell r="S1127">
            <v>684346</v>
          </cell>
          <cell r="T1127">
            <v>4</v>
          </cell>
          <cell r="U1127">
            <v>912462</v>
          </cell>
          <cell r="V1127">
            <v>228115.36842105264</v>
          </cell>
          <cell r="W1127">
            <v>0</v>
          </cell>
          <cell r="X1127">
            <v>0</v>
          </cell>
          <cell r="Y1127">
            <v>5018538</v>
          </cell>
          <cell r="Z1127">
            <v>0</v>
          </cell>
          <cell r="AA1127">
            <v>0</v>
          </cell>
          <cell r="AB1127">
            <v>200000</v>
          </cell>
          <cell r="AC1127">
            <v>0</v>
          </cell>
          <cell r="AD1127">
            <v>200000</v>
          </cell>
          <cell r="AE1127">
            <v>0</v>
          </cell>
          <cell r="AF1127">
            <v>0</v>
          </cell>
          <cell r="AG1127">
            <v>0</v>
          </cell>
          <cell r="AH1127">
            <v>442457</v>
          </cell>
          <cell r="AI1127">
            <v>0</v>
          </cell>
          <cell r="AJ1127">
            <v>0</v>
          </cell>
          <cell r="AK1127">
            <v>6097667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5660995</v>
          </cell>
          <cell r="AR1127">
            <v>32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1368692</v>
          </cell>
          <cell r="AY1127">
            <v>7029687</v>
          </cell>
          <cell r="AZ1127">
            <v>622755</v>
          </cell>
          <cell r="BA1127">
            <v>44100</v>
          </cell>
          <cell r="BB1127">
            <v>0</v>
          </cell>
          <cell r="BC1127">
            <v>0</v>
          </cell>
          <cell r="BD1127">
            <v>0</v>
          </cell>
          <cell r="BK1127">
            <v>6362832</v>
          </cell>
          <cell r="BN1127">
            <v>0</v>
          </cell>
          <cell r="BO1127">
            <v>6673456.4736842103</v>
          </cell>
          <cell r="BP1127">
            <v>-4949298.5263157897</v>
          </cell>
          <cell r="BQ1127" t="str">
            <v>050116008162</v>
          </cell>
          <cell r="BR1127" t="str">
            <v>Active</v>
          </cell>
          <cell r="BS1127" t="str">
            <v>Male</v>
          </cell>
          <cell r="BT1127" t="str">
            <v/>
          </cell>
          <cell r="BU1127">
            <v>0</v>
          </cell>
          <cell r="BV1127">
            <v>0</v>
          </cell>
          <cell r="BW1127">
            <v>100000</v>
          </cell>
        </row>
        <row r="1128">
          <cell r="C1128" t="str">
            <v>C11735</v>
          </cell>
          <cell r="D1128" t="str">
            <v>Lâm Đức Nhuận</v>
          </cell>
          <cell r="E1128">
            <v>43866</v>
          </cell>
          <cell r="F1128" t="str">
            <v>P3 - Assembly 2A</v>
          </cell>
          <cell r="G1128" t="str">
            <v>SK2</v>
          </cell>
          <cell r="H1128" t="str">
            <v>Normal worker</v>
          </cell>
          <cell r="I1128" t="str">
            <v/>
          </cell>
          <cell r="J1128" t="str">
            <v/>
          </cell>
          <cell r="K1128">
            <v>5931000</v>
          </cell>
          <cell r="L1128">
            <v>0</v>
          </cell>
          <cell r="M1128">
            <v>0</v>
          </cell>
          <cell r="N1128">
            <v>0</v>
          </cell>
          <cell r="O1128">
            <v>5931000</v>
          </cell>
          <cell r="P1128">
            <v>23.8</v>
          </cell>
          <cell r="Q1128">
            <v>5429146</v>
          </cell>
          <cell r="R1128">
            <v>2</v>
          </cell>
          <cell r="S1128">
            <v>456231</v>
          </cell>
          <cell r="T1128">
            <v>0.19999999999999929</v>
          </cell>
          <cell r="U1128">
            <v>45623</v>
          </cell>
          <cell r="V1128">
            <v>228115.37815126049</v>
          </cell>
          <cell r="W1128">
            <v>0</v>
          </cell>
          <cell r="X1128">
            <v>0</v>
          </cell>
          <cell r="Y1128">
            <v>5885377</v>
          </cell>
          <cell r="Z1128">
            <v>0</v>
          </cell>
          <cell r="AA1128">
            <v>0</v>
          </cell>
          <cell r="AB1128">
            <v>200000</v>
          </cell>
          <cell r="AC1128">
            <v>0</v>
          </cell>
          <cell r="AD1128">
            <v>200000</v>
          </cell>
          <cell r="AE1128">
            <v>500000</v>
          </cell>
          <cell r="AF1128">
            <v>0</v>
          </cell>
          <cell r="AG1128">
            <v>400000</v>
          </cell>
          <cell r="AH1128">
            <v>619416</v>
          </cell>
          <cell r="AI1128">
            <v>0</v>
          </cell>
          <cell r="AJ1128">
            <v>0</v>
          </cell>
          <cell r="AK1128">
            <v>5980667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7604793</v>
          </cell>
          <cell r="AR1128">
            <v>36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1539779</v>
          </cell>
          <cell r="AY1128">
            <v>9144572</v>
          </cell>
          <cell r="AZ1128">
            <v>622755</v>
          </cell>
          <cell r="BA1128">
            <v>44100</v>
          </cell>
          <cell r="BB1128">
            <v>0</v>
          </cell>
          <cell r="BC1128">
            <v>0</v>
          </cell>
          <cell r="BD1128">
            <v>0</v>
          </cell>
          <cell r="BK1128">
            <v>8477717</v>
          </cell>
          <cell r="BN1128">
            <v>0</v>
          </cell>
          <cell r="BO1128">
            <v>8731312.2016806714</v>
          </cell>
          <cell r="BP1128">
            <v>-2891442.7983193286</v>
          </cell>
          <cell r="BQ1128" t="str">
            <v>050116008073</v>
          </cell>
          <cell r="BR1128" t="str">
            <v>Active</v>
          </cell>
          <cell r="BS1128" t="str">
            <v>Male</v>
          </cell>
          <cell r="BT1128" t="str">
            <v/>
          </cell>
          <cell r="BU1128">
            <v>0</v>
          </cell>
          <cell r="BV1128">
            <v>0</v>
          </cell>
          <cell r="BW1128">
            <v>100000</v>
          </cell>
        </row>
        <row r="1129">
          <cell r="C1129" t="str">
            <v>C11753</v>
          </cell>
          <cell r="D1129" t="str">
            <v>Nguyễn Thị Mèo</v>
          </cell>
          <cell r="E1129">
            <v>43868</v>
          </cell>
          <cell r="F1129" t="str">
            <v>P3 - Assembly 2A</v>
          </cell>
          <cell r="G1129" t="str">
            <v>SK2</v>
          </cell>
          <cell r="H1129" t="str">
            <v>Normal worker</v>
          </cell>
          <cell r="I1129" t="str">
            <v/>
          </cell>
          <cell r="J1129" t="str">
            <v/>
          </cell>
          <cell r="K1129">
            <v>5931000</v>
          </cell>
          <cell r="L1129">
            <v>0</v>
          </cell>
          <cell r="M1129">
            <v>0</v>
          </cell>
          <cell r="N1129">
            <v>0</v>
          </cell>
          <cell r="O1129">
            <v>5931000</v>
          </cell>
          <cell r="P1129">
            <v>22.8</v>
          </cell>
          <cell r="Q1129">
            <v>5201031</v>
          </cell>
          <cell r="R1129">
            <v>3</v>
          </cell>
          <cell r="S1129">
            <v>684346</v>
          </cell>
          <cell r="T1129">
            <v>0.19999999999999929</v>
          </cell>
          <cell r="U1129">
            <v>45623</v>
          </cell>
          <cell r="V1129">
            <v>228115.39473684211</v>
          </cell>
          <cell r="W1129">
            <v>0</v>
          </cell>
          <cell r="X1129">
            <v>0</v>
          </cell>
          <cell r="Y1129">
            <v>5885377</v>
          </cell>
          <cell r="Z1129">
            <v>0</v>
          </cell>
          <cell r="AA1129">
            <v>0</v>
          </cell>
          <cell r="AB1129">
            <v>200000</v>
          </cell>
          <cell r="AC1129">
            <v>0</v>
          </cell>
          <cell r="AD1129">
            <v>200000</v>
          </cell>
          <cell r="AE1129">
            <v>500000</v>
          </cell>
          <cell r="AF1129">
            <v>0</v>
          </cell>
          <cell r="AG1129">
            <v>400000</v>
          </cell>
          <cell r="AH1129">
            <v>533777</v>
          </cell>
          <cell r="AI1129">
            <v>0</v>
          </cell>
          <cell r="AJ1129">
            <v>0</v>
          </cell>
          <cell r="AK1129">
            <v>5931000</v>
          </cell>
          <cell r="AL1129">
            <v>0</v>
          </cell>
          <cell r="AM1129">
            <v>0</v>
          </cell>
          <cell r="AN1129">
            <v>0</v>
          </cell>
          <cell r="AO1129">
            <v>0</v>
          </cell>
          <cell r="AP1129">
            <v>42771.636513157893</v>
          </cell>
          <cell r="AQ1129">
            <v>7561925.6365131577</v>
          </cell>
          <cell r="AR1129">
            <v>36</v>
          </cell>
          <cell r="AS1129">
            <v>0</v>
          </cell>
          <cell r="AT1129">
            <v>0</v>
          </cell>
          <cell r="AU1129">
            <v>0</v>
          </cell>
          <cell r="AV1129">
            <v>0</v>
          </cell>
          <cell r="AW1129">
            <v>0</v>
          </cell>
          <cell r="AX1129">
            <v>1539779</v>
          </cell>
          <cell r="AY1129">
            <v>9101704.6365131587</v>
          </cell>
          <cell r="AZ1129">
            <v>622755</v>
          </cell>
          <cell r="BA1129">
            <v>44100</v>
          </cell>
          <cell r="BB1129">
            <v>0</v>
          </cell>
          <cell r="BC1129">
            <v>0</v>
          </cell>
          <cell r="BD1129">
            <v>0</v>
          </cell>
          <cell r="BK1129">
            <v>8434850</v>
          </cell>
          <cell r="BN1129">
            <v>0</v>
          </cell>
          <cell r="BO1129">
            <v>8688444.9128289465</v>
          </cell>
          <cell r="BP1129">
            <v>-2934310.0871710535</v>
          </cell>
          <cell r="BQ1129" t="str">
            <v>050116312422</v>
          </cell>
          <cell r="BR1129" t="str">
            <v>Active</v>
          </cell>
          <cell r="BS1129" t="str">
            <v>Female</v>
          </cell>
          <cell r="BT1129" t="str">
            <v/>
          </cell>
          <cell r="BU1129">
            <v>0</v>
          </cell>
          <cell r="BV1129">
            <v>0</v>
          </cell>
          <cell r="BW1129">
            <v>100000</v>
          </cell>
        </row>
        <row r="1130">
          <cell r="C1130" t="str">
            <v>C11951</v>
          </cell>
          <cell r="D1130" t="str">
            <v>Nguyễn Văn Hiếu</v>
          </cell>
          <cell r="E1130">
            <v>43880</v>
          </cell>
          <cell r="F1130" t="str">
            <v>P3 - Assembly 2A</v>
          </cell>
          <cell r="G1130" t="str">
            <v>SK2</v>
          </cell>
          <cell r="H1130" t="str">
            <v>Normal worker</v>
          </cell>
          <cell r="I1130" t="str">
            <v/>
          </cell>
          <cell r="J1130" t="str">
            <v/>
          </cell>
          <cell r="K1130">
            <v>5931000</v>
          </cell>
          <cell r="L1130">
            <v>0</v>
          </cell>
          <cell r="M1130">
            <v>0</v>
          </cell>
          <cell r="N1130">
            <v>0</v>
          </cell>
          <cell r="O1130">
            <v>5931000</v>
          </cell>
          <cell r="P1130">
            <v>24</v>
          </cell>
          <cell r="Q1130">
            <v>5474769</v>
          </cell>
          <cell r="R1130">
            <v>2</v>
          </cell>
          <cell r="S1130">
            <v>456231</v>
          </cell>
          <cell r="T1130">
            <v>0</v>
          </cell>
          <cell r="U1130">
            <v>0</v>
          </cell>
          <cell r="V1130">
            <v>228115.375</v>
          </cell>
          <cell r="W1130">
            <v>0</v>
          </cell>
          <cell r="X1130">
            <v>0</v>
          </cell>
          <cell r="Y1130">
            <v>5931000</v>
          </cell>
          <cell r="Z1130">
            <v>0</v>
          </cell>
          <cell r="AA1130">
            <v>0</v>
          </cell>
          <cell r="AB1130">
            <v>200000</v>
          </cell>
          <cell r="AC1130">
            <v>0</v>
          </cell>
          <cell r="AD1130">
            <v>200000</v>
          </cell>
          <cell r="AE1130">
            <v>500000</v>
          </cell>
          <cell r="AF1130">
            <v>0</v>
          </cell>
          <cell r="AG1130">
            <v>400000</v>
          </cell>
          <cell r="AH1130">
            <v>569778</v>
          </cell>
          <cell r="AI1130">
            <v>0</v>
          </cell>
          <cell r="AJ1130">
            <v>0</v>
          </cell>
          <cell r="AK1130">
            <v>5931000</v>
          </cell>
          <cell r="AL1130">
            <v>0</v>
          </cell>
          <cell r="AM1130">
            <v>0</v>
          </cell>
          <cell r="AN1130">
            <v>0</v>
          </cell>
          <cell r="AO1130">
            <v>0</v>
          </cell>
          <cell r="AP1130">
            <v>0</v>
          </cell>
          <cell r="AQ1130">
            <v>7600778</v>
          </cell>
          <cell r="AR1130">
            <v>36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1539779</v>
          </cell>
          <cell r="AY1130">
            <v>9140557</v>
          </cell>
          <cell r="AZ1130">
            <v>622755</v>
          </cell>
          <cell r="BA1130">
            <v>44100</v>
          </cell>
          <cell r="BB1130">
            <v>0</v>
          </cell>
          <cell r="BC1130">
            <v>0</v>
          </cell>
          <cell r="BD1130">
            <v>0</v>
          </cell>
          <cell r="BK1130">
            <v>8473702</v>
          </cell>
          <cell r="BN1130">
            <v>0</v>
          </cell>
          <cell r="BO1130">
            <v>8727297.1875</v>
          </cell>
          <cell r="BP1130">
            <v>-2895457.8125</v>
          </cell>
          <cell r="BQ1130" t="str">
            <v>050114782324</v>
          </cell>
          <cell r="BR1130" t="str">
            <v>Active</v>
          </cell>
          <cell r="BS1130" t="str">
            <v>Male</v>
          </cell>
          <cell r="BT1130" t="str">
            <v/>
          </cell>
          <cell r="BU1130">
            <v>0</v>
          </cell>
          <cell r="BV1130">
            <v>0</v>
          </cell>
          <cell r="BW1130">
            <v>100000</v>
          </cell>
        </row>
        <row r="1131">
          <cell r="C1131" t="str">
            <v>C12003</v>
          </cell>
          <cell r="D1131" t="str">
            <v>Mai Thị Ngọc Bích</v>
          </cell>
          <cell r="E1131">
            <v>43882</v>
          </cell>
          <cell r="F1131" t="str">
            <v>P3 - Assembly 2A</v>
          </cell>
          <cell r="G1131" t="str">
            <v>SK2</v>
          </cell>
          <cell r="H1131" t="str">
            <v>Normal worker</v>
          </cell>
          <cell r="I1131" t="str">
            <v/>
          </cell>
          <cell r="J1131" t="str">
            <v/>
          </cell>
          <cell r="K1131">
            <v>5931000</v>
          </cell>
          <cell r="L1131">
            <v>0</v>
          </cell>
          <cell r="M1131">
            <v>0</v>
          </cell>
          <cell r="N1131">
            <v>0</v>
          </cell>
          <cell r="O1131">
            <v>5931000</v>
          </cell>
          <cell r="P1131">
            <v>24</v>
          </cell>
          <cell r="Q1131">
            <v>5474769</v>
          </cell>
          <cell r="R1131">
            <v>2</v>
          </cell>
          <cell r="S1131">
            <v>456231</v>
          </cell>
          <cell r="T1131">
            <v>0</v>
          </cell>
          <cell r="U1131">
            <v>0</v>
          </cell>
          <cell r="V1131">
            <v>228115.375</v>
          </cell>
          <cell r="W1131">
            <v>0</v>
          </cell>
          <cell r="X1131">
            <v>0</v>
          </cell>
          <cell r="Y1131">
            <v>5931000</v>
          </cell>
          <cell r="Z1131">
            <v>0</v>
          </cell>
          <cell r="AA1131">
            <v>0</v>
          </cell>
          <cell r="AB1131">
            <v>200000</v>
          </cell>
          <cell r="AC1131">
            <v>0</v>
          </cell>
          <cell r="AD1131">
            <v>200000</v>
          </cell>
          <cell r="AE1131">
            <v>500000</v>
          </cell>
          <cell r="AF1131">
            <v>0</v>
          </cell>
          <cell r="AG1131">
            <v>400000</v>
          </cell>
          <cell r="AH1131">
            <v>668769</v>
          </cell>
          <cell r="AI1131">
            <v>0</v>
          </cell>
          <cell r="AJ1131">
            <v>0</v>
          </cell>
          <cell r="AK1131">
            <v>5980667</v>
          </cell>
          <cell r="AL1131">
            <v>0</v>
          </cell>
          <cell r="AM1131">
            <v>0</v>
          </cell>
          <cell r="AN1131">
            <v>0</v>
          </cell>
          <cell r="AO1131">
            <v>0</v>
          </cell>
          <cell r="AP1131">
            <v>42771.6328125</v>
          </cell>
          <cell r="AQ1131">
            <v>7742540.6328125</v>
          </cell>
          <cell r="AR1131">
            <v>36</v>
          </cell>
          <cell r="AS1131">
            <v>0</v>
          </cell>
          <cell r="AT1131">
            <v>0</v>
          </cell>
          <cell r="AU1131">
            <v>0</v>
          </cell>
          <cell r="AV1131">
            <v>0</v>
          </cell>
          <cell r="AW1131">
            <v>0</v>
          </cell>
          <cell r="AX1131">
            <v>1539779</v>
          </cell>
          <cell r="AY1131">
            <v>9282319.6328125</v>
          </cell>
          <cell r="AZ1131">
            <v>622755</v>
          </cell>
          <cell r="BA1131">
            <v>44100</v>
          </cell>
          <cell r="BB1131">
            <v>0</v>
          </cell>
          <cell r="BC1131">
            <v>0</v>
          </cell>
          <cell r="BD1131">
            <v>0</v>
          </cell>
          <cell r="BK1131">
            <v>8615465</v>
          </cell>
          <cell r="BN1131">
            <v>0</v>
          </cell>
          <cell r="BO1131">
            <v>8869059.8203125</v>
          </cell>
          <cell r="BP1131">
            <v>-2753695.1796875</v>
          </cell>
          <cell r="BQ1131" t="str">
            <v>050075696199</v>
          </cell>
          <cell r="BR1131" t="str">
            <v>Active</v>
          </cell>
          <cell r="BS1131" t="str">
            <v>Female</v>
          </cell>
          <cell r="BT1131" t="str">
            <v/>
          </cell>
          <cell r="BU1131">
            <v>0</v>
          </cell>
          <cell r="BV1131">
            <v>0</v>
          </cell>
          <cell r="BW1131">
            <v>100000</v>
          </cell>
        </row>
        <row r="1132">
          <cell r="C1132" t="str">
            <v>C12013</v>
          </cell>
          <cell r="D1132" t="str">
            <v>Nguyễn Văn Thái</v>
          </cell>
          <cell r="E1132">
            <v>43882</v>
          </cell>
          <cell r="F1132" t="str">
            <v>P3 - Assembly 2A</v>
          </cell>
          <cell r="G1132" t="str">
            <v>SK2</v>
          </cell>
          <cell r="H1132" t="str">
            <v>Normal worker</v>
          </cell>
          <cell r="I1132" t="str">
            <v/>
          </cell>
          <cell r="J1132" t="str">
            <v/>
          </cell>
          <cell r="K1132">
            <v>5931000</v>
          </cell>
          <cell r="L1132">
            <v>0</v>
          </cell>
          <cell r="M1132">
            <v>0</v>
          </cell>
          <cell r="N1132">
            <v>0</v>
          </cell>
          <cell r="O1132">
            <v>5931000</v>
          </cell>
          <cell r="P1132">
            <v>24</v>
          </cell>
          <cell r="Q1132">
            <v>5474769</v>
          </cell>
          <cell r="R1132">
            <v>2</v>
          </cell>
          <cell r="S1132">
            <v>456231</v>
          </cell>
          <cell r="T1132">
            <v>0</v>
          </cell>
          <cell r="U1132">
            <v>0</v>
          </cell>
          <cell r="V1132">
            <v>228115.375</v>
          </cell>
          <cell r="W1132">
            <v>0</v>
          </cell>
          <cell r="X1132">
            <v>0</v>
          </cell>
          <cell r="Y1132">
            <v>5931000</v>
          </cell>
          <cell r="Z1132">
            <v>0</v>
          </cell>
          <cell r="AA1132">
            <v>0</v>
          </cell>
          <cell r="AB1132">
            <v>200000</v>
          </cell>
          <cell r="AC1132">
            <v>0</v>
          </cell>
          <cell r="AD1132">
            <v>200000</v>
          </cell>
          <cell r="AE1132">
            <v>500000</v>
          </cell>
          <cell r="AF1132">
            <v>0</v>
          </cell>
          <cell r="AG1132">
            <v>400000</v>
          </cell>
          <cell r="AH1132">
            <v>670698</v>
          </cell>
          <cell r="AI1132">
            <v>0</v>
          </cell>
          <cell r="AJ1132">
            <v>0</v>
          </cell>
          <cell r="AK1132">
            <v>5980667</v>
          </cell>
          <cell r="AL1132">
            <v>0</v>
          </cell>
          <cell r="AM1132">
            <v>0</v>
          </cell>
          <cell r="AN1132">
            <v>0</v>
          </cell>
          <cell r="AO1132">
            <v>0</v>
          </cell>
          <cell r="AP1132">
            <v>0</v>
          </cell>
          <cell r="AQ1132">
            <v>7701698</v>
          </cell>
          <cell r="AR1132">
            <v>36</v>
          </cell>
          <cell r="AS1132">
            <v>0</v>
          </cell>
          <cell r="AT1132">
            <v>0</v>
          </cell>
          <cell r="AU1132">
            <v>0</v>
          </cell>
          <cell r="AV1132">
            <v>0</v>
          </cell>
          <cell r="AW1132">
            <v>0</v>
          </cell>
          <cell r="AX1132">
            <v>1539779</v>
          </cell>
          <cell r="AY1132">
            <v>9241477</v>
          </cell>
          <cell r="AZ1132">
            <v>622755</v>
          </cell>
          <cell r="BA1132">
            <v>44100</v>
          </cell>
          <cell r="BB1132">
            <v>0</v>
          </cell>
          <cell r="BC1132">
            <v>0</v>
          </cell>
          <cell r="BD1132">
            <v>0</v>
          </cell>
          <cell r="BK1132">
            <v>8574622</v>
          </cell>
          <cell r="BN1132">
            <v>0</v>
          </cell>
          <cell r="BO1132">
            <v>8828217.1875</v>
          </cell>
          <cell r="BP1132">
            <v>-2794537.8125</v>
          </cell>
          <cell r="BQ1132" t="str">
            <v>050061305537</v>
          </cell>
          <cell r="BR1132" t="str">
            <v>Active</v>
          </cell>
          <cell r="BS1132" t="str">
            <v>Male</v>
          </cell>
          <cell r="BT1132" t="str">
            <v/>
          </cell>
          <cell r="BU1132">
            <v>0</v>
          </cell>
          <cell r="BV1132">
            <v>0</v>
          </cell>
          <cell r="BW1132">
            <v>100000</v>
          </cell>
        </row>
        <row r="1133">
          <cell r="C1133" t="str">
            <v>C12110</v>
          </cell>
          <cell r="D1133" t="str">
            <v>Nguyễn Thị Diễm</v>
          </cell>
          <cell r="E1133">
            <v>43887</v>
          </cell>
          <cell r="F1133" t="str">
            <v>P3 - Assembly 2A</v>
          </cell>
          <cell r="G1133" t="str">
            <v>SK2</v>
          </cell>
          <cell r="H1133" t="str">
            <v>Normal worker</v>
          </cell>
          <cell r="I1133">
            <v>45787</v>
          </cell>
          <cell r="J1133" t="str">
            <v>Việc riêng</v>
          </cell>
          <cell r="K1133">
            <v>5931000</v>
          </cell>
          <cell r="L1133">
            <v>0</v>
          </cell>
          <cell r="M1133">
            <v>0</v>
          </cell>
          <cell r="N1133">
            <v>0</v>
          </cell>
          <cell r="O1133">
            <v>5931000</v>
          </cell>
          <cell r="P1133">
            <v>24</v>
          </cell>
          <cell r="Q1133">
            <v>5474769</v>
          </cell>
          <cell r="R1133">
            <v>2</v>
          </cell>
          <cell r="S1133">
            <v>456231</v>
          </cell>
          <cell r="T1133">
            <v>0</v>
          </cell>
          <cell r="U1133">
            <v>0</v>
          </cell>
          <cell r="V1133">
            <v>228115.375</v>
          </cell>
          <cell r="W1133">
            <v>0</v>
          </cell>
          <cell r="X1133">
            <v>0</v>
          </cell>
          <cell r="Y1133">
            <v>5931000</v>
          </cell>
          <cell r="Z1133">
            <v>0</v>
          </cell>
          <cell r="AA1133">
            <v>0</v>
          </cell>
          <cell r="AB1133">
            <v>200000</v>
          </cell>
          <cell r="AC1133">
            <v>0</v>
          </cell>
          <cell r="AD1133">
            <v>200000</v>
          </cell>
          <cell r="AE1133">
            <v>500000</v>
          </cell>
          <cell r="AF1133">
            <v>0</v>
          </cell>
          <cell r="AG1133">
            <v>400000</v>
          </cell>
          <cell r="AH1133">
            <v>571613</v>
          </cell>
          <cell r="AI1133">
            <v>0</v>
          </cell>
          <cell r="AJ1133">
            <v>0</v>
          </cell>
          <cell r="AK1133">
            <v>5931000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42771.6328125</v>
          </cell>
          <cell r="AQ1133">
            <v>7645384.6328125</v>
          </cell>
          <cell r="AR1133">
            <v>32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1368692</v>
          </cell>
          <cell r="AY1133">
            <v>9014076.6328125</v>
          </cell>
          <cell r="AZ1133">
            <v>622755</v>
          </cell>
          <cell r="BA1133">
            <v>44100</v>
          </cell>
          <cell r="BB1133">
            <v>0</v>
          </cell>
          <cell r="BC1133">
            <v>0</v>
          </cell>
          <cell r="BD1133">
            <v>0</v>
          </cell>
          <cell r="BK1133">
            <v>8347222</v>
          </cell>
          <cell r="BN1133">
            <v>0</v>
          </cell>
          <cell r="BO1133">
            <v>8657846.1328125</v>
          </cell>
          <cell r="BP1133">
            <v>-2964908.8671875</v>
          </cell>
          <cell r="BQ1133" t="str">
            <v>050117176700</v>
          </cell>
          <cell r="BR1133" t="str">
            <v>Active</v>
          </cell>
          <cell r="BS1133" t="str">
            <v>Female</v>
          </cell>
          <cell r="BT1133" t="str">
            <v/>
          </cell>
          <cell r="BU1133">
            <v>0</v>
          </cell>
          <cell r="BV1133">
            <v>0</v>
          </cell>
          <cell r="BW1133">
            <v>100000</v>
          </cell>
        </row>
        <row r="1134">
          <cell r="C1134" t="str">
            <v>C13296</v>
          </cell>
          <cell r="D1134" t="str">
            <v>Hồ Thị Linh</v>
          </cell>
          <cell r="E1134">
            <v>44254</v>
          </cell>
          <cell r="F1134" t="str">
            <v>P3 - Assembly 2A</v>
          </cell>
          <cell r="G1134" t="str">
            <v>SK2</v>
          </cell>
          <cell r="H1134" t="str">
            <v>Normal worker</v>
          </cell>
          <cell r="I1134" t="str">
            <v/>
          </cell>
          <cell r="J1134" t="str">
            <v/>
          </cell>
          <cell r="K1134">
            <v>5931000</v>
          </cell>
          <cell r="L1134">
            <v>0</v>
          </cell>
          <cell r="M1134">
            <v>0</v>
          </cell>
          <cell r="N1134">
            <v>0</v>
          </cell>
          <cell r="O1134">
            <v>5931000</v>
          </cell>
          <cell r="P1134">
            <v>23</v>
          </cell>
          <cell r="Q1134">
            <v>5246654</v>
          </cell>
          <cell r="R1134">
            <v>3</v>
          </cell>
          <cell r="S1134">
            <v>684346</v>
          </cell>
          <cell r="T1134">
            <v>0</v>
          </cell>
          <cell r="U1134">
            <v>0</v>
          </cell>
          <cell r="V1134">
            <v>228115.39130434784</v>
          </cell>
          <cell r="W1134">
            <v>0</v>
          </cell>
          <cell r="X1134">
            <v>0</v>
          </cell>
          <cell r="Y1134">
            <v>5931000</v>
          </cell>
          <cell r="Z1134">
            <v>0</v>
          </cell>
          <cell r="AA1134">
            <v>0</v>
          </cell>
          <cell r="AB1134">
            <v>200000</v>
          </cell>
          <cell r="AC1134">
            <v>0</v>
          </cell>
          <cell r="AD1134">
            <v>200000</v>
          </cell>
          <cell r="AE1134">
            <v>500000</v>
          </cell>
          <cell r="AF1134">
            <v>0</v>
          </cell>
          <cell r="AG1134">
            <v>400000</v>
          </cell>
          <cell r="AH1134">
            <v>530750</v>
          </cell>
          <cell r="AI1134">
            <v>0</v>
          </cell>
          <cell r="AJ1134">
            <v>0</v>
          </cell>
          <cell r="AK1134">
            <v>5931000</v>
          </cell>
          <cell r="AL1134">
            <v>0</v>
          </cell>
          <cell r="AM1134">
            <v>0</v>
          </cell>
          <cell r="AN1134">
            <v>0</v>
          </cell>
          <cell r="AO1134">
            <v>0</v>
          </cell>
          <cell r="AP1134">
            <v>42771.635869565216</v>
          </cell>
          <cell r="AQ1134">
            <v>7604521.6358695654</v>
          </cell>
          <cell r="AR1134">
            <v>32</v>
          </cell>
          <cell r="AS1134">
            <v>0</v>
          </cell>
          <cell r="AT1134">
            <v>0</v>
          </cell>
          <cell r="AU1134">
            <v>0</v>
          </cell>
          <cell r="AV1134">
            <v>0</v>
          </cell>
          <cell r="AW1134">
            <v>0</v>
          </cell>
          <cell r="AX1134">
            <v>1368692</v>
          </cell>
          <cell r="AY1134">
            <v>8973213.6358695664</v>
          </cell>
          <cell r="AZ1134">
            <v>622755</v>
          </cell>
          <cell r="BA1134">
            <v>44100</v>
          </cell>
          <cell r="BB1134">
            <v>0</v>
          </cell>
          <cell r="BC1134">
            <v>0</v>
          </cell>
          <cell r="BD1134">
            <v>0</v>
          </cell>
          <cell r="BK1134">
            <v>8306359</v>
          </cell>
          <cell r="BN1134">
            <v>0</v>
          </cell>
          <cell r="BO1134">
            <v>8616983.201086957</v>
          </cell>
          <cell r="BP1134">
            <v>-3005771.798913043</v>
          </cell>
          <cell r="BQ1134" t="str">
            <v>050126082859</v>
          </cell>
          <cell r="BR1134" t="str">
            <v>Active</v>
          </cell>
          <cell r="BS1134" t="str">
            <v>Female</v>
          </cell>
          <cell r="BT1134" t="str">
            <v/>
          </cell>
          <cell r="BU1134">
            <v>0</v>
          </cell>
          <cell r="BV1134">
            <v>0</v>
          </cell>
          <cell r="BW1134">
            <v>100000</v>
          </cell>
        </row>
        <row r="1135">
          <cell r="C1135" t="str">
            <v>C13420</v>
          </cell>
          <cell r="D1135" t="str">
            <v>Nguyễn Thị Phấn</v>
          </cell>
          <cell r="E1135">
            <v>44260</v>
          </cell>
          <cell r="F1135" t="str">
            <v>P3 - Assembly 2A</v>
          </cell>
          <cell r="G1135" t="str">
            <v>SK2</v>
          </cell>
          <cell r="H1135" t="str">
            <v>Normal worker</v>
          </cell>
          <cell r="I1135" t="str">
            <v/>
          </cell>
          <cell r="J1135" t="str">
            <v/>
          </cell>
          <cell r="K1135">
            <v>5931000</v>
          </cell>
          <cell r="L1135">
            <v>0</v>
          </cell>
          <cell r="M1135">
            <v>0</v>
          </cell>
          <cell r="N1135">
            <v>0</v>
          </cell>
          <cell r="O1135">
            <v>5931000</v>
          </cell>
          <cell r="P1135">
            <v>24</v>
          </cell>
          <cell r="Q1135">
            <v>5474769</v>
          </cell>
          <cell r="R1135">
            <v>2</v>
          </cell>
          <cell r="S1135">
            <v>456231</v>
          </cell>
          <cell r="T1135">
            <v>0</v>
          </cell>
          <cell r="U1135">
            <v>0</v>
          </cell>
          <cell r="V1135">
            <v>228115.375</v>
          </cell>
          <cell r="W1135">
            <v>0</v>
          </cell>
          <cell r="X1135">
            <v>0</v>
          </cell>
          <cell r="Y1135">
            <v>5931000</v>
          </cell>
          <cell r="Z1135">
            <v>0</v>
          </cell>
          <cell r="AA1135">
            <v>0</v>
          </cell>
          <cell r="AB1135">
            <v>200000</v>
          </cell>
          <cell r="AC1135">
            <v>0</v>
          </cell>
          <cell r="AD1135">
            <v>200000</v>
          </cell>
          <cell r="AE1135">
            <v>500000</v>
          </cell>
          <cell r="AF1135">
            <v>0</v>
          </cell>
          <cell r="AG1135">
            <v>400000</v>
          </cell>
          <cell r="AH1135">
            <v>930500</v>
          </cell>
          <cell r="AI1135">
            <v>0</v>
          </cell>
          <cell r="AJ1135">
            <v>0</v>
          </cell>
          <cell r="AK1135">
            <v>5980667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42771.6328125</v>
          </cell>
          <cell r="AQ1135">
            <v>8004271.6328125</v>
          </cell>
          <cell r="AR1135">
            <v>36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1539779</v>
          </cell>
          <cell r="AY1135">
            <v>9544050.6328125</v>
          </cell>
          <cell r="AZ1135">
            <v>622755</v>
          </cell>
          <cell r="BA1135">
            <v>44100</v>
          </cell>
          <cell r="BB1135">
            <v>0</v>
          </cell>
          <cell r="BC1135">
            <v>0</v>
          </cell>
          <cell r="BD1135">
            <v>0</v>
          </cell>
          <cell r="BK1135">
            <v>8877196</v>
          </cell>
          <cell r="BN1135">
            <v>1</v>
          </cell>
          <cell r="BO1135">
            <v>9130790.8203125</v>
          </cell>
          <cell r="BP1135">
            <v>-6891964.1796875</v>
          </cell>
          <cell r="BQ1135" t="str">
            <v>050117176689</v>
          </cell>
          <cell r="BR1135" t="str">
            <v>Active</v>
          </cell>
          <cell r="BS1135" t="str">
            <v>Female</v>
          </cell>
          <cell r="BT1135" t="str">
            <v/>
          </cell>
          <cell r="BU1135">
            <v>0</v>
          </cell>
          <cell r="BV1135">
            <v>0</v>
          </cell>
          <cell r="BW1135">
            <v>100000</v>
          </cell>
        </row>
        <row r="1136">
          <cell r="C1136" t="str">
            <v>C13424</v>
          </cell>
          <cell r="D1136" t="str">
            <v>Nguyễn Văn Tôn</v>
          </cell>
          <cell r="E1136">
            <v>44260</v>
          </cell>
          <cell r="F1136" t="str">
            <v>P3 - Assembly 2A</v>
          </cell>
          <cell r="G1136" t="str">
            <v>SK2</v>
          </cell>
          <cell r="H1136" t="str">
            <v>Drill worker</v>
          </cell>
          <cell r="I1136" t="str">
            <v/>
          </cell>
          <cell r="J1136" t="str">
            <v/>
          </cell>
          <cell r="K1136">
            <v>5931000</v>
          </cell>
          <cell r="L1136">
            <v>200000</v>
          </cell>
          <cell r="M1136">
            <v>0</v>
          </cell>
          <cell r="N1136">
            <v>0</v>
          </cell>
          <cell r="O1136">
            <v>6131000</v>
          </cell>
          <cell r="P1136">
            <v>23</v>
          </cell>
          <cell r="Q1136">
            <v>5423577</v>
          </cell>
          <cell r="R1136">
            <v>3</v>
          </cell>
          <cell r="S1136">
            <v>707423</v>
          </cell>
          <cell r="T1136">
            <v>0</v>
          </cell>
          <cell r="U1136">
            <v>0</v>
          </cell>
          <cell r="V1136">
            <v>235807.69565217392</v>
          </cell>
          <cell r="W1136">
            <v>0</v>
          </cell>
          <cell r="X1136">
            <v>0</v>
          </cell>
          <cell r="Y1136">
            <v>6131000</v>
          </cell>
          <cell r="Z1136">
            <v>0</v>
          </cell>
          <cell r="AA1136">
            <v>0</v>
          </cell>
          <cell r="AB1136">
            <v>200000</v>
          </cell>
          <cell r="AC1136">
            <v>0</v>
          </cell>
          <cell r="AD1136">
            <v>200000</v>
          </cell>
          <cell r="AE1136">
            <v>500000</v>
          </cell>
          <cell r="AF1136">
            <v>0</v>
          </cell>
          <cell r="AG1136">
            <v>400000</v>
          </cell>
          <cell r="AH1136">
            <v>646048</v>
          </cell>
          <cell r="AI1136">
            <v>0</v>
          </cell>
          <cell r="AJ1136">
            <v>0</v>
          </cell>
          <cell r="AK1136">
            <v>6180667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7877048</v>
          </cell>
          <cell r="AR1136">
            <v>36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1591702</v>
          </cell>
          <cell r="AY1136">
            <v>9468750</v>
          </cell>
          <cell r="AZ1136">
            <v>643755</v>
          </cell>
          <cell r="BA1136">
            <v>44100</v>
          </cell>
          <cell r="BB1136">
            <v>0</v>
          </cell>
          <cell r="BC1136">
            <v>0</v>
          </cell>
          <cell r="BD1136">
            <v>0</v>
          </cell>
          <cell r="BK1136">
            <v>8780895</v>
          </cell>
          <cell r="BN1136">
            <v>0</v>
          </cell>
          <cell r="BO1136">
            <v>9038182.6304347832</v>
          </cell>
          <cell r="BP1136">
            <v>-2605572.3695652168</v>
          </cell>
          <cell r="BQ1136" t="str">
            <v>050114098083</v>
          </cell>
          <cell r="BR1136" t="str">
            <v>Active</v>
          </cell>
          <cell r="BS1136" t="str">
            <v>Male</v>
          </cell>
          <cell r="BT1136" t="str">
            <v/>
          </cell>
          <cell r="BU1136">
            <v>0</v>
          </cell>
          <cell r="BV1136">
            <v>0</v>
          </cell>
          <cell r="BW1136">
            <v>100000</v>
          </cell>
        </row>
        <row r="1137">
          <cell r="C1137" t="str">
            <v>C13793</v>
          </cell>
          <cell r="D1137" t="str">
            <v>Phan Tấn Đạt</v>
          </cell>
          <cell r="E1137">
            <v>44289</v>
          </cell>
          <cell r="F1137" t="str">
            <v>P3 - Assembly 2A</v>
          </cell>
          <cell r="G1137" t="str">
            <v>SK2</v>
          </cell>
          <cell r="H1137" t="str">
            <v>Normal worker</v>
          </cell>
          <cell r="I1137" t="str">
            <v/>
          </cell>
          <cell r="J1137" t="str">
            <v/>
          </cell>
          <cell r="K1137">
            <v>5931000</v>
          </cell>
          <cell r="L1137">
            <v>0</v>
          </cell>
          <cell r="M1137">
            <v>0</v>
          </cell>
          <cell r="N1137">
            <v>0</v>
          </cell>
          <cell r="O1137">
            <v>5931000</v>
          </cell>
          <cell r="P1137">
            <v>21</v>
          </cell>
          <cell r="Q1137">
            <v>4790423</v>
          </cell>
          <cell r="R1137">
            <v>2</v>
          </cell>
          <cell r="S1137">
            <v>456231</v>
          </cell>
          <cell r="T1137">
            <v>3</v>
          </cell>
          <cell r="U1137">
            <v>684346</v>
          </cell>
          <cell r="V1137">
            <v>228115.38095238095</v>
          </cell>
          <cell r="W1137">
            <v>0</v>
          </cell>
          <cell r="X1137">
            <v>0</v>
          </cell>
          <cell r="Y1137">
            <v>5246654</v>
          </cell>
          <cell r="Z1137">
            <v>0</v>
          </cell>
          <cell r="AA1137">
            <v>0</v>
          </cell>
          <cell r="AB1137">
            <v>200000</v>
          </cell>
          <cell r="AC1137">
            <v>0</v>
          </cell>
          <cell r="AD1137">
            <v>200000</v>
          </cell>
          <cell r="AE1137">
            <v>0</v>
          </cell>
          <cell r="AF1137">
            <v>0</v>
          </cell>
          <cell r="AG1137">
            <v>150000</v>
          </cell>
          <cell r="AH1137">
            <v>598674</v>
          </cell>
          <cell r="AI1137">
            <v>0</v>
          </cell>
          <cell r="AJ1137">
            <v>0</v>
          </cell>
          <cell r="AK1137">
            <v>5980667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6195328</v>
          </cell>
          <cell r="AR1137">
            <v>32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1368692</v>
          </cell>
          <cell r="AY1137">
            <v>7564020</v>
          </cell>
          <cell r="AZ1137">
            <v>622755</v>
          </cell>
          <cell r="BA1137">
            <v>44100</v>
          </cell>
          <cell r="BB1137">
            <v>0</v>
          </cell>
          <cell r="BC1137">
            <v>0</v>
          </cell>
          <cell r="BD1137">
            <v>0</v>
          </cell>
          <cell r="BK1137">
            <v>6897165</v>
          </cell>
          <cell r="BN1137">
            <v>0</v>
          </cell>
          <cell r="BO1137">
            <v>7207789.5238095243</v>
          </cell>
          <cell r="BP1137">
            <v>-4414965.4761904757</v>
          </cell>
          <cell r="BQ1137" t="str">
            <v>050124634382</v>
          </cell>
          <cell r="BR1137" t="str">
            <v>Active</v>
          </cell>
          <cell r="BS1137" t="str">
            <v>Male</v>
          </cell>
          <cell r="BT1137" t="str">
            <v/>
          </cell>
          <cell r="BU1137">
            <v>0</v>
          </cell>
          <cell r="BV1137">
            <v>0</v>
          </cell>
          <cell r="BW1137">
            <v>100000</v>
          </cell>
        </row>
        <row r="1138">
          <cell r="C1138" t="str">
            <v>C14127</v>
          </cell>
          <cell r="D1138" t="str">
            <v>Đậu Thị Hoài Hương</v>
          </cell>
          <cell r="E1138">
            <v>44328</v>
          </cell>
          <cell r="F1138" t="str">
            <v>P3 - Assembly 2A</v>
          </cell>
          <cell r="G1138" t="str">
            <v>SK2</v>
          </cell>
          <cell r="H1138" t="str">
            <v>Normal worker</v>
          </cell>
          <cell r="I1138" t="str">
            <v/>
          </cell>
          <cell r="J1138" t="str">
            <v/>
          </cell>
          <cell r="K1138">
            <v>5931000</v>
          </cell>
          <cell r="L1138">
            <v>0</v>
          </cell>
          <cell r="M1138">
            <v>0</v>
          </cell>
          <cell r="N1138">
            <v>0</v>
          </cell>
          <cell r="O1138">
            <v>5931000</v>
          </cell>
          <cell r="P1138">
            <v>24</v>
          </cell>
          <cell r="Q1138">
            <v>5474769</v>
          </cell>
          <cell r="R1138">
            <v>2</v>
          </cell>
          <cell r="S1138">
            <v>456231</v>
          </cell>
          <cell r="T1138">
            <v>0</v>
          </cell>
          <cell r="U1138">
            <v>0</v>
          </cell>
          <cell r="V1138">
            <v>228115.375</v>
          </cell>
          <cell r="W1138">
            <v>0</v>
          </cell>
          <cell r="X1138">
            <v>0</v>
          </cell>
          <cell r="Y1138">
            <v>5931000</v>
          </cell>
          <cell r="Z1138">
            <v>0</v>
          </cell>
          <cell r="AA1138">
            <v>0</v>
          </cell>
          <cell r="AB1138">
            <v>200000</v>
          </cell>
          <cell r="AC1138">
            <v>0</v>
          </cell>
          <cell r="AD1138">
            <v>200000</v>
          </cell>
          <cell r="AE1138">
            <v>500000</v>
          </cell>
          <cell r="AF1138">
            <v>0</v>
          </cell>
          <cell r="AG1138">
            <v>400000</v>
          </cell>
          <cell r="AH1138">
            <v>780582</v>
          </cell>
          <cell r="AI1138">
            <v>0</v>
          </cell>
          <cell r="AJ1138">
            <v>0</v>
          </cell>
          <cell r="AK1138">
            <v>5931000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42771.6328125</v>
          </cell>
          <cell r="AQ1138">
            <v>7854353.6328125</v>
          </cell>
          <cell r="AR1138">
            <v>36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1539779</v>
          </cell>
          <cell r="AY1138">
            <v>9394132.6328125</v>
          </cell>
          <cell r="AZ1138">
            <v>622755</v>
          </cell>
          <cell r="BA1138">
            <v>44100</v>
          </cell>
          <cell r="BB1138">
            <v>0</v>
          </cell>
          <cell r="BC1138">
            <v>0</v>
          </cell>
          <cell r="BD1138">
            <v>0</v>
          </cell>
          <cell r="BK1138">
            <v>8727278</v>
          </cell>
          <cell r="BN1138">
            <v>0</v>
          </cell>
          <cell r="BO1138">
            <v>8980872.8203125</v>
          </cell>
          <cell r="BP1138">
            <v>-2641882.1796875</v>
          </cell>
          <cell r="BQ1138" t="str">
            <v>050128583596</v>
          </cell>
          <cell r="BR1138" t="str">
            <v>Active</v>
          </cell>
          <cell r="BS1138" t="str">
            <v>Female</v>
          </cell>
          <cell r="BT1138" t="str">
            <v/>
          </cell>
          <cell r="BU1138">
            <v>0</v>
          </cell>
          <cell r="BV1138">
            <v>0</v>
          </cell>
          <cell r="BW1138">
            <v>100000</v>
          </cell>
        </row>
        <row r="1139">
          <cell r="C1139" t="str">
            <v>C14340</v>
          </cell>
          <cell r="D1139" t="str">
            <v>Lê Thị Mỹ Phương</v>
          </cell>
          <cell r="E1139">
            <v>44361</v>
          </cell>
          <cell r="F1139" t="str">
            <v>P3 - Assembly 2A</v>
          </cell>
          <cell r="G1139" t="str">
            <v>SK2</v>
          </cell>
          <cell r="H1139" t="str">
            <v>Normal worker</v>
          </cell>
          <cell r="I1139" t="str">
            <v/>
          </cell>
          <cell r="J1139" t="str">
            <v/>
          </cell>
          <cell r="K1139">
            <v>5931000</v>
          </cell>
          <cell r="L1139">
            <v>0</v>
          </cell>
          <cell r="M1139">
            <v>0</v>
          </cell>
          <cell r="N1139">
            <v>0</v>
          </cell>
          <cell r="O1139">
            <v>5931000</v>
          </cell>
          <cell r="P1139">
            <v>24</v>
          </cell>
          <cell r="Q1139">
            <v>5474769</v>
          </cell>
          <cell r="R1139">
            <v>2</v>
          </cell>
          <cell r="S1139">
            <v>456231</v>
          </cell>
          <cell r="T1139">
            <v>0</v>
          </cell>
          <cell r="U1139">
            <v>0</v>
          </cell>
          <cell r="V1139">
            <v>228115.375</v>
          </cell>
          <cell r="W1139">
            <v>0</v>
          </cell>
          <cell r="X1139">
            <v>0</v>
          </cell>
          <cell r="Y1139">
            <v>5931000</v>
          </cell>
          <cell r="Z1139">
            <v>0</v>
          </cell>
          <cell r="AA1139">
            <v>0</v>
          </cell>
          <cell r="AB1139">
            <v>200000</v>
          </cell>
          <cell r="AC1139">
            <v>0</v>
          </cell>
          <cell r="AD1139">
            <v>200000</v>
          </cell>
          <cell r="AE1139">
            <v>500000</v>
          </cell>
          <cell r="AF1139">
            <v>0</v>
          </cell>
          <cell r="AG1139">
            <v>400000</v>
          </cell>
          <cell r="AH1139">
            <v>616747</v>
          </cell>
          <cell r="AI1139">
            <v>0</v>
          </cell>
          <cell r="AJ1139">
            <v>0</v>
          </cell>
          <cell r="AK1139">
            <v>5980667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42771.6328125</v>
          </cell>
          <cell r="AQ1139">
            <v>7690518.6328125</v>
          </cell>
          <cell r="AR1139">
            <v>36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1539779</v>
          </cell>
          <cell r="AY1139">
            <v>9230297.6328125</v>
          </cell>
          <cell r="AZ1139">
            <v>622755</v>
          </cell>
          <cell r="BA1139">
            <v>44100</v>
          </cell>
          <cell r="BB1139">
            <v>0</v>
          </cell>
          <cell r="BC1139">
            <v>0</v>
          </cell>
          <cell r="BD1139">
            <v>0</v>
          </cell>
          <cell r="BK1139">
            <v>8563443</v>
          </cell>
          <cell r="BN1139">
            <v>0</v>
          </cell>
          <cell r="BO1139">
            <v>8817037.8203125</v>
          </cell>
          <cell r="BP1139">
            <v>-2805717.1796875</v>
          </cell>
          <cell r="BQ1139" t="str">
            <v>070109897653</v>
          </cell>
          <cell r="BR1139" t="str">
            <v>Active</v>
          </cell>
          <cell r="BS1139" t="str">
            <v>Female</v>
          </cell>
          <cell r="BT1139" t="str">
            <v/>
          </cell>
          <cell r="BU1139">
            <v>0</v>
          </cell>
          <cell r="BV1139">
            <v>0</v>
          </cell>
          <cell r="BW1139">
            <v>100000</v>
          </cell>
        </row>
        <row r="1140">
          <cell r="C1140" t="str">
            <v>C14452</v>
          </cell>
          <cell r="D1140" t="str">
            <v>Nguyễn Thị Cẩm Tiên</v>
          </cell>
          <cell r="E1140">
            <v>44603</v>
          </cell>
          <cell r="F1140" t="str">
            <v>P3 - Assembly 2A</v>
          </cell>
          <cell r="G1140" t="str">
            <v>SK2</v>
          </cell>
          <cell r="H1140" t="str">
            <v>Normal worker</v>
          </cell>
          <cell r="I1140" t="str">
            <v/>
          </cell>
          <cell r="J1140" t="str">
            <v/>
          </cell>
          <cell r="K1140">
            <v>5931000</v>
          </cell>
          <cell r="L1140">
            <v>0</v>
          </cell>
          <cell r="M1140">
            <v>0</v>
          </cell>
          <cell r="N1140">
            <v>0</v>
          </cell>
          <cell r="O1140">
            <v>5931000</v>
          </cell>
          <cell r="P1140">
            <v>23</v>
          </cell>
          <cell r="Q1140">
            <v>5246654</v>
          </cell>
          <cell r="R1140">
            <v>3</v>
          </cell>
          <cell r="S1140">
            <v>684346</v>
          </cell>
          <cell r="T1140">
            <v>0</v>
          </cell>
          <cell r="U1140">
            <v>0</v>
          </cell>
          <cell r="V1140">
            <v>228115.39130434784</v>
          </cell>
          <cell r="W1140">
            <v>0</v>
          </cell>
          <cell r="X1140">
            <v>0</v>
          </cell>
          <cell r="Y1140">
            <v>5931000</v>
          </cell>
          <cell r="Z1140">
            <v>0</v>
          </cell>
          <cell r="AA1140">
            <v>0</v>
          </cell>
          <cell r="AB1140">
            <v>200000</v>
          </cell>
          <cell r="AC1140">
            <v>0</v>
          </cell>
          <cell r="AD1140">
            <v>200000</v>
          </cell>
          <cell r="AE1140">
            <v>500000</v>
          </cell>
          <cell r="AF1140">
            <v>0</v>
          </cell>
          <cell r="AG1140">
            <v>400000</v>
          </cell>
          <cell r="AH1140">
            <v>451324</v>
          </cell>
          <cell r="AI1140">
            <v>0</v>
          </cell>
          <cell r="AJ1140">
            <v>0</v>
          </cell>
          <cell r="AK1140">
            <v>5873000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42771.635869565216</v>
          </cell>
          <cell r="AQ1140">
            <v>7525095.6358695654</v>
          </cell>
          <cell r="AR1140">
            <v>12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513260</v>
          </cell>
          <cell r="AY1140">
            <v>8038355.6358695654</v>
          </cell>
          <cell r="AZ1140">
            <v>622755</v>
          </cell>
          <cell r="BA1140">
            <v>44100</v>
          </cell>
          <cell r="BB1140">
            <v>0</v>
          </cell>
          <cell r="BC1140">
            <v>0</v>
          </cell>
          <cell r="BD1140">
            <v>0</v>
          </cell>
          <cell r="BK1140">
            <v>7371501</v>
          </cell>
          <cell r="BN1140">
            <v>0</v>
          </cell>
          <cell r="BO1140">
            <v>7967268.7228260869</v>
          </cell>
          <cell r="BP1140">
            <v>-3655486.2771739131</v>
          </cell>
          <cell r="BQ1140" t="str">
            <v>050117176972</v>
          </cell>
          <cell r="BR1140" t="str">
            <v>Active</v>
          </cell>
          <cell r="BS1140" t="str">
            <v>Female</v>
          </cell>
          <cell r="BT1140" t="str">
            <v/>
          </cell>
          <cell r="BU1140">
            <v>0</v>
          </cell>
          <cell r="BV1140">
            <v>0</v>
          </cell>
          <cell r="BW1140">
            <v>100000</v>
          </cell>
        </row>
        <row r="1141">
          <cell r="C1141" t="str">
            <v>C14503</v>
          </cell>
          <cell r="D1141" t="str">
            <v>Tô Ánh Xuân</v>
          </cell>
          <cell r="E1141">
            <v>44608</v>
          </cell>
          <cell r="F1141" t="str">
            <v>P3 - Assembly 2A</v>
          </cell>
          <cell r="G1141" t="str">
            <v>SK2</v>
          </cell>
          <cell r="H1141" t="str">
            <v>Normal worker</v>
          </cell>
          <cell r="I1141" t="str">
            <v/>
          </cell>
          <cell r="J1141" t="str">
            <v/>
          </cell>
          <cell r="K1141">
            <v>5931000</v>
          </cell>
          <cell r="L1141">
            <v>0</v>
          </cell>
          <cell r="M1141">
            <v>0</v>
          </cell>
          <cell r="N1141">
            <v>0</v>
          </cell>
          <cell r="O1141">
            <v>5931000</v>
          </cell>
          <cell r="P1141">
            <v>13.7</v>
          </cell>
          <cell r="Q1141">
            <v>3125181</v>
          </cell>
          <cell r="R1141">
            <v>1</v>
          </cell>
          <cell r="S1141">
            <v>228115</v>
          </cell>
          <cell r="T1141">
            <v>11.3</v>
          </cell>
          <cell r="U1141">
            <v>2577704</v>
          </cell>
          <cell r="V1141">
            <v>228115.40145985404</v>
          </cell>
          <cell r="W1141">
            <v>0</v>
          </cell>
          <cell r="X1141">
            <v>0</v>
          </cell>
          <cell r="Y1141">
            <v>3353296</v>
          </cell>
          <cell r="Z1141">
            <v>0</v>
          </cell>
          <cell r="AA1141">
            <v>0</v>
          </cell>
          <cell r="AB1141">
            <v>200000</v>
          </cell>
          <cell r="AC1141">
            <v>0</v>
          </cell>
          <cell r="AD1141">
            <v>200000</v>
          </cell>
          <cell r="AE1141">
            <v>0</v>
          </cell>
          <cell r="AF1141">
            <v>0</v>
          </cell>
          <cell r="AG1141">
            <v>0</v>
          </cell>
          <cell r="AH1141">
            <v>207115</v>
          </cell>
          <cell r="AI1141">
            <v>0</v>
          </cell>
          <cell r="AJ1141">
            <v>0</v>
          </cell>
          <cell r="AK1141">
            <v>5853667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42771.637773722628</v>
          </cell>
          <cell r="AQ1141">
            <v>3803182.6377737224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3803182.6377737224</v>
          </cell>
          <cell r="AZ1141">
            <v>622755</v>
          </cell>
          <cell r="BA1141">
            <v>44100</v>
          </cell>
          <cell r="BB1141">
            <v>0</v>
          </cell>
          <cell r="BC1141">
            <v>0</v>
          </cell>
          <cell r="BD1141">
            <v>0</v>
          </cell>
          <cell r="BK1141">
            <v>3136328</v>
          </cell>
          <cell r="BN1141">
            <v>0</v>
          </cell>
          <cell r="BO1141">
            <v>3903182.6377737224</v>
          </cell>
          <cell r="BP1141">
            <v>-7719572.3622262776</v>
          </cell>
          <cell r="BQ1141" t="str">
            <v>050099237764</v>
          </cell>
          <cell r="BR1141" t="str">
            <v>Active</v>
          </cell>
          <cell r="BS1141" t="str">
            <v>Female</v>
          </cell>
          <cell r="BT1141" t="str">
            <v/>
          </cell>
          <cell r="BU1141">
            <v>0</v>
          </cell>
          <cell r="BV1141">
            <v>0</v>
          </cell>
          <cell r="BW1141">
            <v>100000</v>
          </cell>
        </row>
        <row r="1142">
          <cell r="C1142" t="str">
            <v>C14900</v>
          </cell>
          <cell r="D1142" t="str">
            <v>Nguyễn Phước Hậu</v>
          </cell>
          <cell r="E1142">
            <v>44694</v>
          </cell>
          <cell r="F1142" t="str">
            <v>P3 - Assembly 2A</v>
          </cell>
          <cell r="G1142" t="str">
            <v>SK2</v>
          </cell>
          <cell r="H1142" t="str">
            <v>Drill worker</v>
          </cell>
          <cell r="I1142" t="str">
            <v/>
          </cell>
          <cell r="J1142" t="str">
            <v/>
          </cell>
          <cell r="K1142">
            <v>5815000</v>
          </cell>
          <cell r="L1142">
            <v>200000</v>
          </cell>
          <cell r="M1142">
            <v>0</v>
          </cell>
          <cell r="N1142">
            <v>0</v>
          </cell>
          <cell r="O1142">
            <v>6015000</v>
          </cell>
          <cell r="P1142">
            <v>24</v>
          </cell>
          <cell r="Q1142">
            <v>5552308</v>
          </cell>
          <cell r="R1142">
            <v>2</v>
          </cell>
          <cell r="S1142">
            <v>462692</v>
          </cell>
          <cell r="T1142">
            <v>0</v>
          </cell>
          <cell r="U1142">
            <v>0</v>
          </cell>
          <cell r="V1142">
            <v>231346.16666666666</v>
          </cell>
          <cell r="W1142">
            <v>0</v>
          </cell>
          <cell r="X1142">
            <v>0</v>
          </cell>
          <cell r="Y1142">
            <v>6015000</v>
          </cell>
          <cell r="Z1142">
            <v>0</v>
          </cell>
          <cell r="AA1142">
            <v>0</v>
          </cell>
          <cell r="AB1142">
            <v>200000</v>
          </cell>
          <cell r="AC1142">
            <v>0</v>
          </cell>
          <cell r="AD1142">
            <v>200000</v>
          </cell>
          <cell r="AE1142">
            <v>500000</v>
          </cell>
          <cell r="AF1142">
            <v>0</v>
          </cell>
          <cell r="AG1142">
            <v>400000</v>
          </cell>
          <cell r="AH1142">
            <v>569778</v>
          </cell>
          <cell r="AI1142">
            <v>0</v>
          </cell>
          <cell r="AJ1142">
            <v>0</v>
          </cell>
          <cell r="AK1142">
            <v>6015000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7684778</v>
          </cell>
          <cell r="AR1142">
            <v>36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1561587</v>
          </cell>
          <cell r="AY1142">
            <v>9246365</v>
          </cell>
          <cell r="AZ1142">
            <v>631575</v>
          </cell>
          <cell r="BA1142">
            <v>44100</v>
          </cell>
          <cell r="BB1142">
            <v>0</v>
          </cell>
          <cell r="BC1142">
            <v>0</v>
          </cell>
          <cell r="BD1142">
            <v>0</v>
          </cell>
          <cell r="BK1142">
            <v>8570690</v>
          </cell>
          <cell r="BN1142">
            <v>0</v>
          </cell>
          <cell r="BO1142">
            <v>8825835.75</v>
          </cell>
          <cell r="BP1142">
            <v>-2805739.25</v>
          </cell>
          <cell r="BQ1142" t="str">
            <v>050136912371</v>
          </cell>
          <cell r="BR1142" t="str">
            <v>Active</v>
          </cell>
          <cell r="BS1142" t="str">
            <v>Male</v>
          </cell>
          <cell r="BT1142" t="str">
            <v/>
          </cell>
          <cell r="BU1142">
            <v>0</v>
          </cell>
          <cell r="BV1142">
            <v>0</v>
          </cell>
          <cell r="BW1142">
            <v>100000</v>
          </cell>
        </row>
        <row r="1143">
          <cell r="C1143" t="str">
            <v>C14941</v>
          </cell>
          <cell r="D1143" t="str">
            <v>Trương Thị Thuỷ</v>
          </cell>
          <cell r="E1143">
            <v>44701</v>
          </cell>
          <cell r="F1143" t="str">
            <v>P3 - Assembly 2A</v>
          </cell>
          <cell r="G1143" t="str">
            <v>SK2</v>
          </cell>
          <cell r="H1143" t="str">
            <v>Normal worker</v>
          </cell>
          <cell r="I1143">
            <v>45788</v>
          </cell>
          <cell r="J1143" t="str">
            <v>Việc riêng</v>
          </cell>
          <cell r="K1143">
            <v>5815000</v>
          </cell>
          <cell r="L1143">
            <v>0</v>
          </cell>
          <cell r="M1143">
            <v>0</v>
          </cell>
          <cell r="N1143">
            <v>0</v>
          </cell>
          <cell r="O1143">
            <v>5815000</v>
          </cell>
          <cell r="P1143">
            <v>22</v>
          </cell>
          <cell r="Q1143">
            <v>4920385</v>
          </cell>
          <cell r="R1143">
            <v>2</v>
          </cell>
          <cell r="S1143">
            <v>447308</v>
          </cell>
          <cell r="T1143">
            <v>2</v>
          </cell>
          <cell r="U1143">
            <v>447308</v>
          </cell>
          <cell r="V1143">
            <v>223653.86363636365</v>
          </cell>
          <cell r="W1143">
            <v>0</v>
          </cell>
          <cell r="X1143">
            <v>0</v>
          </cell>
          <cell r="Y1143">
            <v>5367693</v>
          </cell>
          <cell r="Z1143">
            <v>0</v>
          </cell>
          <cell r="AA1143">
            <v>0</v>
          </cell>
          <cell r="AB1143">
            <v>200000</v>
          </cell>
          <cell r="AC1143">
            <v>0</v>
          </cell>
          <cell r="AD1143">
            <v>200000</v>
          </cell>
          <cell r="AE1143">
            <v>0</v>
          </cell>
          <cell r="AF1143">
            <v>0</v>
          </cell>
          <cell r="AG1143">
            <v>0</v>
          </cell>
          <cell r="AH1143">
            <v>505436</v>
          </cell>
          <cell r="AI1143">
            <v>0</v>
          </cell>
          <cell r="AJ1143">
            <v>0</v>
          </cell>
          <cell r="AK1143">
            <v>5815000</v>
          </cell>
          <cell r="AL1143">
            <v>0</v>
          </cell>
          <cell r="AM1143">
            <v>0</v>
          </cell>
          <cell r="AN1143">
            <v>0</v>
          </cell>
          <cell r="AO1143">
            <v>0</v>
          </cell>
          <cell r="AP1143">
            <v>41935.099431818184</v>
          </cell>
          <cell r="AQ1143">
            <v>6115064.0994318184</v>
          </cell>
          <cell r="AR1143">
            <v>33.5</v>
          </cell>
          <cell r="AS1143">
            <v>0</v>
          </cell>
          <cell r="AT1143">
            <v>0</v>
          </cell>
          <cell r="AU1143">
            <v>0</v>
          </cell>
          <cell r="AV1143">
            <v>0</v>
          </cell>
          <cell r="AW1143">
            <v>0</v>
          </cell>
          <cell r="AX1143">
            <v>1404826</v>
          </cell>
          <cell r="AY1143">
            <v>7519890.0994318184</v>
          </cell>
          <cell r="AZ1143">
            <v>610575</v>
          </cell>
          <cell r="BA1143">
            <v>44100</v>
          </cell>
          <cell r="BB1143">
            <v>0</v>
          </cell>
          <cell r="BC1143">
            <v>0</v>
          </cell>
          <cell r="BD1143">
            <v>0</v>
          </cell>
          <cell r="BK1143">
            <v>6865215</v>
          </cell>
          <cell r="BN1143">
            <v>0</v>
          </cell>
          <cell r="BO1143">
            <v>7151614.6534090908</v>
          </cell>
          <cell r="BP1143">
            <v>-4458960.3465909092</v>
          </cell>
          <cell r="BQ1143" t="str">
            <v>050136912450</v>
          </cell>
          <cell r="BR1143" t="str">
            <v>Active</v>
          </cell>
          <cell r="BS1143" t="str">
            <v>Female</v>
          </cell>
          <cell r="BT1143" t="str">
            <v/>
          </cell>
          <cell r="BU1143">
            <v>0</v>
          </cell>
          <cell r="BV1143">
            <v>0</v>
          </cell>
          <cell r="BW1143">
            <v>100000</v>
          </cell>
        </row>
        <row r="1144">
          <cell r="C1144" t="str">
            <v>C15011</v>
          </cell>
          <cell r="D1144" t="str">
            <v>Trần Dũ Khang</v>
          </cell>
          <cell r="E1144">
            <v>44713</v>
          </cell>
          <cell r="F1144" t="str">
            <v>P3 - Assembly 2A</v>
          </cell>
          <cell r="G1144" t="str">
            <v>SK2</v>
          </cell>
          <cell r="H1144" t="str">
            <v>Normal worker</v>
          </cell>
          <cell r="I1144" t="str">
            <v/>
          </cell>
          <cell r="J1144" t="str">
            <v/>
          </cell>
          <cell r="K1144">
            <v>5815000</v>
          </cell>
          <cell r="L1144">
            <v>0</v>
          </cell>
          <cell r="M1144">
            <v>0</v>
          </cell>
          <cell r="N1144">
            <v>0</v>
          </cell>
          <cell r="O1144">
            <v>5815000</v>
          </cell>
          <cell r="P1144">
            <v>24</v>
          </cell>
          <cell r="Q1144">
            <v>5367692</v>
          </cell>
          <cell r="R1144">
            <v>2</v>
          </cell>
          <cell r="S1144">
            <v>447308</v>
          </cell>
          <cell r="T1144">
            <v>0</v>
          </cell>
          <cell r="U1144">
            <v>0</v>
          </cell>
          <cell r="V1144">
            <v>223653.83333333334</v>
          </cell>
          <cell r="W1144">
            <v>0</v>
          </cell>
          <cell r="X1144">
            <v>0</v>
          </cell>
          <cell r="Y1144">
            <v>5815000</v>
          </cell>
          <cell r="Z1144">
            <v>0</v>
          </cell>
          <cell r="AA1144">
            <v>0</v>
          </cell>
          <cell r="AB1144">
            <v>200000</v>
          </cell>
          <cell r="AC1144">
            <v>0</v>
          </cell>
          <cell r="AD1144">
            <v>200000</v>
          </cell>
          <cell r="AE1144">
            <v>500000</v>
          </cell>
          <cell r="AF1144">
            <v>0</v>
          </cell>
          <cell r="AG1144">
            <v>400000</v>
          </cell>
          <cell r="AH1144">
            <v>664417</v>
          </cell>
          <cell r="AI1144">
            <v>0</v>
          </cell>
          <cell r="AJ1144">
            <v>0</v>
          </cell>
          <cell r="AK1144">
            <v>5815000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7579417</v>
          </cell>
          <cell r="AR1144">
            <v>32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1341923</v>
          </cell>
          <cell r="AY1144">
            <v>8921340</v>
          </cell>
          <cell r="AZ1144">
            <v>610575</v>
          </cell>
          <cell r="BA1144">
            <v>44100</v>
          </cell>
          <cell r="BB1144">
            <v>0</v>
          </cell>
          <cell r="BC1144">
            <v>0</v>
          </cell>
          <cell r="BD1144">
            <v>0</v>
          </cell>
          <cell r="BK1144">
            <v>8266665</v>
          </cell>
          <cell r="BN1144">
            <v>1</v>
          </cell>
          <cell r="BO1144">
            <v>8574032.333333334</v>
          </cell>
          <cell r="BP1144">
            <v>-7436542.666666666</v>
          </cell>
          <cell r="BQ1144" t="str">
            <v>050137135180</v>
          </cell>
          <cell r="BR1144" t="str">
            <v>Active</v>
          </cell>
          <cell r="BS1144" t="str">
            <v>Male</v>
          </cell>
          <cell r="BT1144" t="str">
            <v/>
          </cell>
          <cell r="BU1144">
            <v>0</v>
          </cell>
          <cell r="BV1144">
            <v>0</v>
          </cell>
          <cell r="BW1144">
            <v>100000</v>
          </cell>
        </row>
        <row r="1145">
          <cell r="C1145" t="str">
            <v>C15167</v>
          </cell>
          <cell r="D1145" t="str">
            <v>Nguyễn Gi Phương</v>
          </cell>
          <cell r="E1145">
            <v>44728</v>
          </cell>
          <cell r="F1145" t="str">
            <v>P3 - Assembly 2A</v>
          </cell>
          <cell r="G1145" t="str">
            <v>SK2</v>
          </cell>
          <cell r="H1145" t="str">
            <v>Drill worker</v>
          </cell>
          <cell r="I1145" t="str">
            <v/>
          </cell>
          <cell r="J1145" t="str">
            <v/>
          </cell>
          <cell r="K1145">
            <v>5815000</v>
          </cell>
          <cell r="L1145">
            <v>200000</v>
          </cell>
          <cell r="M1145">
            <v>0</v>
          </cell>
          <cell r="N1145">
            <v>0</v>
          </cell>
          <cell r="O1145">
            <v>6015000</v>
          </cell>
          <cell r="P1145">
            <v>18.399999999999999</v>
          </cell>
          <cell r="Q1145">
            <v>4256769</v>
          </cell>
          <cell r="R1145">
            <v>2</v>
          </cell>
          <cell r="S1145">
            <v>462692</v>
          </cell>
          <cell r="T1145">
            <v>5.6000000000000014</v>
          </cell>
          <cell r="U1145">
            <v>1295538</v>
          </cell>
          <cell r="V1145">
            <v>231346.14130434784</v>
          </cell>
          <cell r="W1145">
            <v>0</v>
          </cell>
          <cell r="X1145">
            <v>0</v>
          </cell>
          <cell r="Y1145">
            <v>4719461</v>
          </cell>
          <cell r="Z1145">
            <v>0</v>
          </cell>
          <cell r="AA1145">
            <v>0</v>
          </cell>
          <cell r="AB1145">
            <v>200000</v>
          </cell>
          <cell r="AC1145">
            <v>0</v>
          </cell>
          <cell r="AD1145">
            <v>200000</v>
          </cell>
          <cell r="AE1145">
            <v>0</v>
          </cell>
          <cell r="AF1145">
            <v>0</v>
          </cell>
          <cell r="AG1145">
            <v>0</v>
          </cell>
          <cell r="AH1145">
            <v>493764</v>
          </cell>
          <cell r="AI1145">
            <v>0</v>
          </cell>
          <cell r="AJ1145">
            <v>0</v>
          </cell>
          <cell r="AK1145">
            <v>6015000</v>
          </cell>
          <cell r="AL1145">
            <v>0</v>
          </cell>
          <cell r="AM1145">
            <v>0</v>
          </cell>
          <cell r="AN1145">
            <v>0</v>
          </cell>
          <cell r="AO1145">
            <v>0</v>
          </cell>
          <cell r="AP1145">
            <v>0</v>
          </cell>
          <cell r="AQ1145">
            <v>5413225</v>
          </cell>
          <cell r="AR1145">
            <v>20</v>
          </cell>
          <cell r="AS1145">
            <v>0</v>
          </cell>
          <cell r="AT1145">
            <v>0</v>
          </cell>
          <cell r="AU1145">
            <v>0</v>
          </cell>
          <cell r="AV1145">
            <v>0</v>
          </cell>
          <cell r="AW1145">
            <v>0</v>
          </cell>
          <cell r="AX1145">
            <v>867548</v>
          </cell>
          <cell r="AY1145">
            <v>6280773</v>
          </cell>
          <cell r="AZ1145">
            <v>631575</v>
          </cell>
          <cell r="BA1145">
            <v>44100</v>
          </cell>
          <cell r="BB1145">
            <v>0</v>
          </cell>
          <cell r="BC1145">
            <v>0</v>
          </cell>
          <cell r="BD1145">
            <v>0</v>
          </cell>
          <cell r="BK1145">
            <v>5605098</v>
          </cell>
          <cell r="BN1145">
            <v>1</v>
          </cell>
          <cell r="BO1145">
            <v>5991590.3532608692</v>
          </cell>
          <cell r="BP1145">
            <v>-10039984.646739131</v>
          </cell>
          <cell r="BQ1145" t="str">
            <v>050116973844</v>
          </cell>
          <cell r="BR1145" t="str">
            <v>Active</v>
          </cell>
          <cell r="BS1145" t="str">
            <v>Male</v>
          </cell>
          <cell r="BT1145" t="str">
            <v/>
          </cell>
          <cell r="BU1145">
            <v>0</v>
          </cell>
          <cell r="BV1145">
            <v>0</v>
          </cell>
          <cell r="BW1145">
            <v>0</v>
          </cell>
        </row>
        <row r="1146">
          <cell r="C1146" t="str">
            <v>C15329</v>
          </cell>
          <cell r="D1146" t="str">
            <v>Đàm Thị Thao</v>
          </cell>
          <cell r="E1146">
            <v>44784</v>
          </cell>
          <cell r="F1146" t="str">
            <v>P3 - Assembly 2A</v>
          </cell>
          <cell r="G1146" t="str">
            <v>SK2</v>
          </cell>
          <cell r="H1146" t="str">
            <v>Normal worker</v>
          </cell>
          <cell r="I1146" t="str">
            <v/>
          </cell>
          <cell r="J1146" t="str">
            <v/>
          </cell>
          <cell r="K1146">
            <v>5815000</v>
          </cell>
          <cell r="L1146">
            <v>0</v>
          </cell>
          <cell r="M1146">
            <v>0</v>
          </cell>
          <cell r="N1146">
            <v>0</v>
          </cell>
          <cell r="O1146">
            <v>5815000</v>
          </cell>
          <cell r="P1146">
            <v>14</v>
          </cell>
          <cell r="Q1146">
            <v>3131154</v>
          </cell>
          <cell r="R1146">
            <v>3</v>
          </cell>
          <cell r="S1146">
            <v>670962</v>
          </cell>
          <cell r="T1146">
            <v>9</v>
          </cell>
          <cell r="U1146">
            <v>2012885</v>
          </cell>
          <cell r="V1146">
            <v>223653.85714285713</v>
          </cell>
          <cell r="W1146">
            <v>0</v>
          </cell>
          <cell r="X1146">
            <v>0</v>
          </cell>
          <cell r="Y1146">
            <v>3802116</v>
          </cell>
          <cell r="Z1146">
            <v>0</v>
          </cell>
          <cell r="AA1146">
            <v>0</v>
          </cell>
          <cell r="AB1146">
            <v>200000</v>
          </cell>
          <cell r="AC1146">
            <v>0</v>
          </cell>
          <cell r="AD1146">
            <v>200000</v>
          </cell>
          <cell r="AE1146">
            <v>0</v>
          </cell>
          <cell r="AF1146">
            <v>0</v>
          </cell>
          <cell r="AG1146">
            <v>0</v>
          </cell>
          <cell r="AH1146">
            <v>421822</v>
          </cell>
          <cell r="AI1146">
            <v>0</v>
          </cell>
          <cell r="AJ1146">
            <v>0</v>
          </cell>
          <cell r="AK1146">
            <v>5863667</v>
          </cell>
          <cell r="AL1146">
            <v>100000</v>
          </cell>
          <cell r="AM1146">
            <v>0</v>
          </cell>
          <cell r="AN1146">
            <v>0</v>
          </cell>
          <cell r="AO1146">
            <v>0</v>
          </cell>
          <cell r="AP1146">
            <v>41935.09821428571</v>
          </cell>
          <cell r="AQ1146">
            <v>4565873.0982142854</v>
          </cell>
          <cell r="AR1146">
            <v>24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1006442</v>
          </cell>
          <cell r="AY1146">
            <v>5572315.0982142854</v>
          </cell>
          <cell r="AZ1146">
            <v>610575</v>
          </cell>
          <cell r="BA1146">
            <v>44100</v>
          </cell>
          <cell r="BB1146">
            <v>0</v>
          </cell>
          <cell r="BC1146">
            <v>0</v>
          </cell>
          <cell r="BD1146">
            <v>0</v>
          </cell>
          <cell r="BK1146">
            <v>4917640</v>
          </cell>
          <cell r="BN1146">
            <v>0</v>
          </cell>
          <cell r="BO1146">
            <v>5236834.6696428563</v>
          </cell>
          <cell r="BP1146">
            <v>-6373740.3303571437</v>
          </cell>
          <cell r="BQ1146" t="str">
            <v>050135261227</v>
          </cell>
          <cell r="BR1146" t="str">
            <v>Active</v>
          </cell>
          <cell r="BS1146" t="str">
            <v>Female</v>
          </cell>
          <cell r="BT1146" t="str">
            <v/>
          </cell>
          <cell r="BU1146">
            <v>0</v>
          </cell>
          <cell r="BV1146">
            <v>0</v>
          </cell>
          <cell r="BW1146">
            <v>0</v>
          </cell>
        </row>
        <row r="1147">
          <cell r="C1147" t="str">
            <v>C15535</v>
          </cell>
          <cell r="D1147" t="str">
            <v>Nguyễn Văn Hiếu</v>
          </cell>
          <cell r="E1147">
            <v>45296</v>
          </cell>
          <cell r="F1147" t="str">
            <v>P3 - Assembly 2A</v>
          </cell>
          <cell r="G1147" t="str">
            <v>SK2</v>
          </cell>
          <cell r="H1147" t="str">
            <v>Drill worker</v>
          </cell>
          <cell r="I1147" t="str">
            <v/>
          </cell>
          <cell r="J1147" t="str">
            <v/>
          </cell>
          <cell r="K1147">
            <v>5538000</v>
          </cell>
          <cell r="L1147">
            <v>200000</v>
          </cell>
          <cell r="M1147">
            <v>0</v>
          </cell>
          <cell r="N1147">
            <v>0</v>
          </cell>
          <cell r="O1147">
            <v>5738000</v>
          </cell>
          <cell r="P1147">
            <v>22.5</v>
          </cell>
          <cell r="Q1147">
            <v>4965577</v>
          </cell>
          <cell r="R1147">
            <v>3</v>
          </cell>
          <cell r="S1147">
            <v>662077</v>
          </cell>
          <cell r="T1147">
            <v>0.5</v>
          </cell>
          <cell r="U1147">
            <v>110346</v>
          </cell>
          <cell r="V1147">
            <v>220692.31111111111</v>
          </cell>
          <cell r="W1147">
            <v>0</v>
          </cell>
          <cell r="X1147">
            <v>0</v>
          </cell>
          <cell r="Y1147">
            <v>5627654</v>
          </cell>
          <cell r="Z1147">
            <v>0</v>
          </cell>
          <cell r="AA1147">
            <v>0</v>
          </cell>
          <cell r="AB1147">
            <v>200000</v>
          </cell>
          <cell r="AC1147">
            <v>0</v>
          </cell>
          <cell r="AD1147">
            <v>200000</v>
          </cell>
          <cell r="AE1147">
            <v>500000</v>
          </cell>
          <cell r="AF1147">
            <v>0</v>
          </cell>
          <cell r="AG1147">
            <v>400000</v>
          </cell>
          <cell r="AH1147">
            <v>643397</v>
          </cell>
          <cell r="AI1147">
            <v>0</v>
          </cell>
          <cell r="AJ1147">
            <v>0</v>
          </cell>
          <cell r="AK1147">
            <v>5650000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7371051</v>
          </cell>
          <cell r="AR1147">
            <v>32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1324154</v>
          </cell>
          <cell r="AY1147">
            <v>8695205</v>
          </cell>
          <cell r="AZ1147">
            <v>602490</v>
          </cell>
          <cell r="BA1147">
            <v>44100</v>
          </cell>
          <cell r="BB1147">
            <v>0</v>
          </cell>
          <cell r="BC1147">
            <v>0</v>
          </cell>
          <cell r="BD1147">
            <v>0</v>
          </cell>
          <cell r="BK1147">
            <v>8048615</v>
          </cell>
          <cell r="BN1147">
            <v>0</v>
          </cell>
          <cell r="BO1147">
            <v>8353820.2444444448</v>
          </cell>
          <cell r="BP1147">
            <v>-3248669.7555555552</v>
          </cell>
          <cell r="BQ1147" t="str">
            <v>050137000285</v>
          </cell>
          <cell r="BR1147" t="str">
            <v>Active</v>
          </cell>
          <cell r="BS1147" t="str">
            <v>Male</v>
          </cell>
          <cell r="BT1147" t="str">
            <v/>
          </cell>
          <cell r="BU1147">
            <v>0</v>
          </cell>
          <cell r="BV1147">
            <v>0</v>
          </cell>
          <cell r="BW1147">
            <v>100000</v>
          </cell>
        </row>
        <row r="1148">
          <cell r="C1148" t="str">
            <v>C15592</v>
          </cell>
          <cell r="D1148" t="str">
            <v>Thị Hạnh</v>
          </cell>
          <cell r="E1148">
            <v>45345</v>
          </cell>
          <cell r="F1148" t="str">
            <v>P3 - Assembly 2A</v>
          </cell>
          <cell r="G1148" t="str">
            <v>SK2</v>
          </cell>
          <cell r="H1148" t="str">
            <v>Normal worker</v>
          </cell>
          <cell r="I1148">
            <v>45788</v>
          </cell>
          <cell r="J1148" t="str">
            <v>Việc riêng</v>
          </cell>
          <cell r="K1148">
            <v>5538000</v>
          </cell>
          <cell r="L1148">
            <v>0</v>
          </cell>
          <cell r="M1148">
            <v>0</v>
          </cell>
          <cell r="N1148">
            <v>0</v>
          </cell>
          <cell r="O1148">
            <v>5538000</v>
          </cell>
          <cell r="P1148">
            <v>21.8</v>
          </cell>
          <cell r="Q1148">
            <v>4643400</v>
          </cell>
          <cell r="R1148">
            <v>3</v>
          </cell>
          <cell r="S1148">
            <v>639000</v>
          </cell>
          <cell r="T1148">
            <v>1.1999999999999993</v>
          </cell>
          <cell r="U1148">
            <v>255600</v>
          </cell>
          <cell r="V1148">
            <v>213000</v>
          </cell>
          <cell r="W1148">
            <v>0</v>
          </cell>
          <cell r="X1148">
            <v>0</v>
          </cell>
          <cell r="Y1148">
            <v>5282400</v>
          </cell>
          <cell r="Z1148">
            <v>0</v>
          </cell>
          <cell r="AA1148">
            <v>0</v>
          </cell>
          <cell r="AB1148">
            <v>200000</v>
          </cell>
          <cell r="AC1148">
            <v>0</v>
          </cell>
          <cell r="AD1148">
            <v>200000</v>
          </cell>
          <cell r="AE1148">
            <v>0</v>
          </cell>
          <cell r="AF1148">
            <v>0</v>
          </cell>
          <cell r="AG1148">
            <v>300000</v>
          </cell>
          <cell r="AH1148">
            <v>494188</v>
          </cell>
          <cell r="AI1148">
            <v>0</v>
          </cell>
          <cell r="AJ1148">
            <v>0</v>
          </cell>
          <cell r="AK1148">
            <v>5362000</v>
          </cell>
          <cell r="AL1148">
            <v>0</v>
          </cell>
          <cell r="AM1148">
            <v>0</v>
          </cell>
          <cell r="AN1148">
            <v>0</v>
          </cell>
          <cell r="AO1148">
            <v>0</v>
          </cell>
          <cell r="AP1148">
            <v>39937.5</v>
          </cell>
          <cell r="AQ1148">
            <v>6316525.5</v>
          </cell>
          <cell r="AR1148">
            <v>36</v>
          </cell>
          <cell r="AS1148">
            <v>0</v>
          </cell>
          <cell r="AT1148">
            <v>0</v>
          </cell>
          <cell r="AU1148">
            <v>0</v>
          </cell>
          <cell r="AV1148">
            <v>0</v>
          </cell>
          <cell r="AW1148">
            <v>0</v>
          </cell>
          <cell r="AX1148">
            <v>1437750</v>
          </cell>
          <cell r="AY1148">
            <v>7754275.5</v>
          </cell>
          <cell r="AZ1148">
            <v>581490</v>
          </cell>
          <cell r="BA1148">
            <v>44100</v>
          </cell>
          <cell r="BB1148">
            <v>0</v>
          </cell>
          <cell r="BC1148">
            <v>0</v>
          </cell>
          <cell r="BD1148">
            <v>0</v>
          </cell>
          <cell r="BK1148">
            <v>7128686</v>
          </cell>
          <cell r="BN1148">
            <v>0</v>
          </cell>
          <cell r="BO1148">
            <v>7375025.5</v>
          </cell>
          <cell r="BP1148">
            <v>-4206464.5</v>
          </cell>
          <cell r="BQ1148" t="str">
            <v>050125111871</v>
          </cell>
          <cell r="BR1148" t="str">
            <v>Active</v>
          </cell>
          <cell r="BS1148" t="str">
            <v>Female</v>
          </cell>
          <cell r="BT1148" t="str">
            <v/>
          </cell>
          <cell r="BU1148">
            <v>0</v>
          </cell>
          <cell r="BV1148">
            <v>0</v>
          </cell>
          <cell r="BW1148">
            <v>100000</v>
          </cell>
        </row>
        <row r="1149">
          <cell r="C1149" t="str">
            <v>C15662</v>
          </cell>
          <cell r="D1149" t="str">
            <v>Danh Thị Thu Ngàn</v>
          </cell>
          <cell r="E1149">
            <v>45352</v>
          </cell>
          <cell r="F1149" t="str">
            <v>P3 - Assembly 2A</v>
          </cell>
          <cell r="G1149" t="str">
            <v>SK2</v>
          </cell>
          <cell r="H1149" t="str">
            <v>Normal worker</v>
          </cell>
          <cell r="I1149" t="str">
            <v/>
          </cell>
          <cell r="J1149" t="str">
            <v/>
          </cell>
          <cell r="K1149">
            <v>5538000</v>
          </cell>
          <cell r="L1149">
            <v>0</v>
          </cell>
          <cell r="M1149">
            <v>0</v>
          </cell>
          <cell r="N1149">
            <v>0</v>
          </cell>
          <cell r="O1149">
            <v>5538000</v>
          </cell>
          <cell r="P1149">
            <v>20.6</v>
          </cell>
          <cell r="Q1149">
            <v>4387800</v>
          </cell>
          <cell r="R1149">
            <v>3</v>
          </cell>
          <cell r="S1149">
            <v>639000</v>
          </cell>
          <cell r="T1149">
            <v>2.3999999999999986</v>
          </cell>
          <cell r="U1149">
            <v>511200</v>
          </cell>
          <cell r="V1149">
            <v>212999.99999999997</v>
          </cell>
          <cell r="W1149">
            <v>0</v>
          </cell>
          <cell r="X1149">
            <v>0</v>
          </cell>
          <cell r="Y1149">
            <v>5026800</v>
          </cell>
          <cell r="Z1149">
            <v>0</v>
          </cell>
          <cell r="AA1149">
            <v>0</v>
          </cell>
          <cell r="AB1149">
            <v>200000</v>
          </cell>
          <cell r="AC1149">
            <v>0</v>
          </cell>
          <cell r="AD1149">
            <v>200000</v>
          </cell>
          <cell r="AE1149">
            <v>0</v>
          </cell>
          <cell r="AF1149">
            <v>0</v>
          </cell>
          <cell r="AG1149">
            <v>300000</v>
          </cell>
          <cell r="AH1149">
            <v>351461</v>
          </cell>
          <cell r="AI1149">
            <v>0</v>
          </cell>
          <cell r="AJ1149">
            <v>0</v>
          </cell>
          <cell r="AK1149">
            <v>5362000</v>
          </cell>
          <cell r="AL1149">
            <v>100000</v>
          </cell>
          <cell r="AM1149">
            <v>0</v>
          </cell>
          <cell r="AN1149">
            <v>0</v>
          </cell>
          <cell r="AO1149">
            <v>0</v>
          </cell>
          <cell r="AP1149">
            <v>39937.499999999993</v>
          </cell>
          <cell r="AQ1149">
            <v>6018198.5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6018198.5</v>
          </cell>
          <cell r="AZ1149">
            <v>581490</v>
          </cell>
          <cell r="BA1149">
            <v>44100</v>
          </cell>
          <cell r="BB1149">
            <v>0</v>
          </cell>
          <cell r="BC1149">
            <v>0</v>
          </cell>
          <cell r="BD1149">
            <v>0</v>
          </cell>
          <cell r="BK1149">
            <v>5392609</v>
          </cell>
          <cell r="BN1149">
            <v>0</v>
          </cell>
          <cell r="BO1149">
            <v>6118198.5</v>
          </cell>
          <cell r="BP1149">
            <v>-5463291.5</v>
          </cell>
          <cell r="BQ1149" t="str">
            <v>050121917278</v>
          </cell>
          <cell r="BR1149" t="str">
            <v>Active</v>
          </cell>
          <cell r="BS1149" t="str">
            <v>Female</v>
          </cell>
          <cell r="BT1149" t="str">
            <v/>
          </cell>
          <cell r="BU1149">
            <v>0</v>
          </cell>
          <cell r="BV1149">
            <v>0</v>
          </cell>
          <cell r="BW1149">
            <v>100000</v>
          </cell>
        </row>
        <row r="1150">
          <cell r="C1150" t="str">
            <v>C15664</v>
          </cell>
          <cell r="D1150" t="str">
            <v>Hà Thị Thảo</v>
          </cell>
          <cell r="E1150">
            <v>45352</v>
          </cell>
          <cell r="F1150" t="str">
            <v>P3 - Assembly 2A</v>
          </cell>
          <cell r="G1150" t="str">
            <v>SK2</v>
          </cell>
          <cell r="H1150" t="str">
            <v>Normal worker</v>
          </cell>
          <cell r="I1150" t="str">
            <v/>
          </cell>
          <cell r="J1150" t="str">
            <v/>
          </cell>
          <cell r="K1150">
            <v>5538000</v>
          </cell>
          <cell r="L1150">
            <v>0</v>
          </cell>
          <cell r="M1150">
            <v>0</v>
          </cell>
          <cell r="N1150">
            <v>0</v>
          </cell>
          <cell r="O1150">
            <v>5538000</v>
          </cell>
          <cell r="P1150">
            <v>24</v>
          </cell>
          <cell r="Q1150">
            <v>5112000</v>
          </cell>
          <cell r="R1150">
            <v>2</v>
          </cell>
          <cell r="S1150">
            <v>426000</v>
          </cell>
          <cell r="T1150">
            <v>0</v>
          </cell>
          <cell r="U1150">
            <v>0</v>
          </cell>
          <cell r="V1150">
            <v>213000</v>
          </cell>
          <cell r="W1150">
            <v>0</v>
          </cell>
          <cell r="X1150">
            <v>0</v>
          </cell>
          <cell r="Y1150">
            <v>5538000</v>
          </cell>
          <cell r="Z1150">
            <v>0</v>
          </cell>
          <cell r="AA1150">
            <v>0</v>
          </cell>
          <cell r="AB1150">
            <v>200000</v>
          </cell>
          <cell r="AC1150">
            <v>0</v>
          </cell>
          <cell r="AD1150">
            <v>200000</v>
          </cell>
          <cell r="AE1150">
            <v>500000</v>
          </cell>
          <cell r="AF1150">
            <v>0</v>
          </cell>
          <cell r="AG1150">
            <v>400000</v>
          </cell>
          <cell r="AH1150">
            <v>649403</v>
          </cell>
          <cell r="AI1150">
            <v>0</v>
          </cell>
          <cell r="AJ1150">
            <v>0</v>
          </cell>
          <cell r="AK1150">
            <v>5362000</v>
          </cell>
          <cell r="AL1150">
            <v>0</v>
          </cell>
          <cell r="AM1150">
            <v>0</v>
          </cell>
          <cell r="AN1150">
            <v>0</v>
          </cell>
          <cell r="AO1150">
            <v>0</v>
          </cell>
          <cell r="AP1150">
            <v>39937.5</v>
          </cell>
          <cell r="AQ1150">
            <v>7327340.5</v>
          </cell>
          <cell r="AR1150">
            <v>36</v>
          </cell>
          <cell r="AS1150">
            <v>0</v>
          </cell>
          <cell r="AT1150">
            <v>0</v>
          </cell>
          <cell r="AU1150">
            <v>0</v>
          </cell>
          <cell r="AV1150">
            <v>0</v>
          </cell>
          <cell r="AW1150">
            <v>0</v>
          </cell>
          <cell r="AX1150">
            <v>1437750</v>
          </cell>
          <cell r="AY1150">
            <v>8765090.5</v>
          </cell>
          <cell r="AZ1150">
            <v>581490</v>
          </cell>
          <cell r="BA1150">
            <v>44100</v>
          </cell>
          <cell r="BB1150">
            <v>0</v>
          </cell>
          <cell r="BC1150">
            <v>0</v>
          </cell>
          <cell r="BD1150">
            <v>0</v>
          </cell>
          <cell r="BK1150">
            <v>8139501</v>
          </cell>
          <cell r="BN1150">
            <v>0</v>
          </cell>
          <cell r="BO1150">
            <v>8385840.5</v>
          </cell>
          <cell r="BP1150">
            <v>-3195649.5</v>
          </cell>
          <cell r="BQ1150" t="str">
            <v>050113293036</v>
          </cell>
          <cell r="BR1150" t="str">
            <v>Active</v>
          </cell>
          <cell r="BS1150" t="str">
            <v>Female</v>
          </cell>
          <cell r="BT1150" t="str">
            <v/>
          </cell>
          <cell r="BU1150">
            <v>0</v>
          </cell>
          <cell r="BV1150">
            <v>0</v>
          </cell>
          <cell r="BW1150">
            <v>100000</v>
          </cell>
        </row>
        <row r="1151">
          <cell r="C1151" t="str">
            <v>C15814</v>
          </cell>
          <cell r="D1151" t="str">
            <v>Lê Thị Kim Lợi</v>
          </cell>
          <cell r="E1151">
            <v>45390</v>
          </cell>
          <cell r="F1151" t="str">
            <v>P3 - Assembly 2A</v>
          </cell>
          <cell r="G1151" t="str">
            <v>SK2</v>
          </cell>
          <cell r="H1151" t="str">
            <v>Normal worker</v>
          </cell>
          <cell r="I1151" t="str">
            <v/>
          </cell>
          <cell r="J1151" t="str">
            <v/>
          </cell>
          <cell r="K1151">
            <v>5538000</v>
          </cell>
          <cell r="L1151">
            <v>0</v>
          </cell>
          <cell r="M1151">
            <v>0</v>
          </cell>
          <cell r="N1151">
            <v>0</v>
          </cell>
          <cell r="O1151">
            <v>5538000</v>
          </cell>
          <cell r="P1151">
            <v>24</v>
          </cell>
          <cell r="Q1151">
            <v>5112000</v>
          </cell>
          <cell r="R1151">
            <v>2</v>
          </cell>
          <cell r="S1151">
            <v>426000</v>
          </cell>
          <cell r="T1151">
            <v>0</v>
          </cell>
          <cell r="U1151">
            <v>0</v>
          </cell>
          <cell r="V1151">
            <v>213000</v>
          </cell>
          <cell r="W1151">
            <v>0</v>
          </cell>
          <cell r="X1151">
            <v>0</v>
          </cell>
          <cell r="Y1151">
            <v>5538000</v>
          </cell>
          <cell r="Z1151">
            <v>0</v>
          </cell>
          <cell r="AA1151">
            <v>0</v>
          </cell>
          <cell r="AB1151">
            <v>200000</v>
          </cell>
          <cell r="AC1151">
            <v>0</v>
          </cell>
          <cell r="AD1151">
            <v>200000</v>
          </cell>
          <cell r="AE1151">
            <v>500000</v>
          </cell>
          <cell r="AF1151">
            <v>0</v>
          </cell>
          <cell r="AG1151">
            <v>400000</v>
          </cell>
          <cell r="AH1151">
            <v>1080500</v>
          </cell>
          <cell r="AI1151">
            <v>0</v>
          </cell>
          <cell r="AJ1151">
            <v>0</v>
          </cell>
          <cell r="AK1151">
            <v>5318000</v>
          </cell>
          <cell r="AL1151">
            <v>0</v>
          </cell>
          <cell r="AM1151">
            <v>0</v>
          </cell>
          <cell r="AN1151">
            <v>0</v>
          </cell>
          <cell r="AO1151">
            <v>0</v>
          </cell>
          <cell r="AP1151">
            <v>39937.5</v>
          </cell>
          <cell r="AQ1151">
            <v>7758437.5</v>
          </cell>
          <cell r="AR1151">
            <v>36</v>
          </cell>
          <cell r="AS1151">
            <v>0</v>
          </cell>
          <cell r="AT1151">
            <v>0</v>
          </cell>
          <cell r="AU1151">
            <v>0</v>
          </cell>
          <cell r="AV1151">
            <v>0</v>
          </cell>
          <cell r="AW1151">
            <v>0</v>
          </cell>
          <cell r="AX1151">
            <v>1437750</v>
          </cell>
          <cell r="AY1151">
            <v>9196187.5</v>
          </cell>
          <cell r="AZ1151">
            <v>581490</v>
          </cell>
          <cell r="BA1151">
            <v>44100</v>
          </cell>
          <cell r="BB1151">
            <v>0</v>
          </cell>
          <cell r="BC1151">
            <v>0</v>
          </cell>
          <cell r="BD1151">
            <v>0</v>
          </cell>
          <cell r="BK1151">
            <v>8570598</v>
          </cell>
          <cell r="BN1151">
            <v>0</v>
          </cell>
          <cell r="BO1151">
            <v>8816937.5</v>
          </cell>
          <cell r="BP1151">
            <v>-2764552.5</v>
          </cell>
          <cell r="BQ1151" t="str">
            <v>050153417420</v>
          </cell>
          <cell r="BR1151" t="str">
            <v>Active</v>
          </cell>
          <cell r="BS1151" t="str">
            <v>Female</v>
          </cell>
          <cell r="BT1151" t="str">
            <v/>
          </cell>
          <cell r="BU1151">
            <v>0</v>
          </cell>
          <cell r="BV1151">
            <v>0</v>
          </cell>
          <cell r="BW1151">
            <v>100000</v>
          </cell>
        </row>
        <row r="1152">
          <cell r="C1152" t="str">
            <v>C15815</v>
          </cell>
          <cell r="D1152" t="str">
            <v>Nguyễn Thị Mỹ Thuyền</v>
          </cell>
          <cell r="E1152">
            <v>45390</v>
          </cell>
          <cell r="F1152" t="str">
            <v>P3 - Assembly 2A</v>
          </cell>
          <cell r="G1152" t="str">
            <v>SK2</v>
          </cell>
          <cell r="H1152" t="str">
            <v>Normal worker</v>
          </cell>
          <cell r="I1152" t="str">
            <v/>
          </cell>
          <cell r="J1152" t="str">
            <v/>
          </cell>
          <cell r="K1152">
            <v>5538000</v>
          </cell>
          <cell r="L1152">
            <v>0</v>
          </cell>
          <cell r="M1152">
            <v>0</v>
          </cell>
          <cell r="N1152">
            <v>0</v>
          </cell>
          <cell r="O1152">
            <v>5538000</v>
          </cell>
          <cell r="P1152">
            <v>23</v>
          </cell>
          <cell r="Q1152">
            <v>4899000</v>
          </cell>
          <cell r="R1152">
            <v>3</v>
          </cell>
          <cell r="S1152">
            <v>639000</v>
          </cell>
          <cell r="T1152">
            <v>0</v>
          </cell>
          <cell r="U1152">
            <v>0</v>
          </cell>
          <cell r="V1152">
            <v>213000</v>
          </cell>
          <cell r="W1152">
            <v>0</v>
          </cell>
          <cell r="X1152">
            <v>0</v>
          </cell>
          <cell r="Y1152">
            <v>5538000</v>
          </cell>
          <cell r="Z1152">
            <v>0</v>
          </cell>
          <cell r="AA1152">
            <v>0</v>
          </cell>
          <cell r="AB1152">
            <v>200000</v>
          </cell>
          <cell r="AC1152">
            <v>0</v>
          </cell>
          <cell r="AD1152">
            <v>200000</v>
          </cell>
          <cell r="AE1152">
            <v>500000</v>
          </cell>
          <cell r="AF1152">
            <v>0</v>
          </cell>
          <cell r="AG1152">
            <v>400000</v>
          </cell>
          <cell r="AH1152">
            <v>665894</v>
          </cell>
          <cell r="AI1152">
            <v>0</v>
          </cell>
          <cell r="AJ1152">
            <v>0</v>
          </cell>
          <cell r="AK1152">
            <v>5318000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39937.5</v>
          </cell>
          <cell r="AQ1152">
            <v>7343831.5</v>
          </cell>
          <cell r="AR1152">
            <v>28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1118250</v>
          </cell>
          <cell r="AY1152">
            <v>8462081.5</v>
          </cell>
          <cell r="AZ1152">
            <v>581490</v>
          </cell>
          <cell r="BA1152">
            <v>44100</v>
          </cell>
          <cell r="BB1152">
            <v>0</v>
          </cell>
          <cell r="BC1152">
            <v>0</v>
          </cell>
          <cell r="BD1152">
            <v>0</v>
          </cell>
          <cell r="BK1152">
            <v>7836492</v>
          </cell>
          <cell r="BN1152">
            <v>0</v>
          </cell>
          <cell r="BO1152">
            <v>8189331.5</v>
          </cell>
          <cell r="BP1152">
            <v>-3392158.5</v>
          </cell>
          <cell r="BQ1152" t="str">
            <v>050153298863</v>
          </cell>
          <cell r="BR1152" t="str">
            <v>Active</v>
          </cell>
          <cell r="BS1152" t="str">
            <v>Female</v>
          </cell>
          <cell r="BT1152" t="str">
            <v/>
          </cell>
          <cell r="BU1152">
            <v>0</v>
          </cell>
          <cell r="BV1152">
            <v>0</v>
          </cell>
          <cell r="BW1152">
            <v>100000</v>
          </cell>
        </row>
        <row r="1153">
          <cell r="C1153" t="str">
            <v>C15945</v>
          </cell>
          <cell r="D1153" t="str">
            <v>Lâm Trung</v>
          </cell>
          <cell r="E1153">
            <v>45435</v>
          </cell>
          <cell r="F1153" t="str">
            <v>P3 - Assembly 2A</v>
          </cell>
          <cell r="G1153" t="str">
            <v>SK2</v>
          </cell>
          <cell r="H1153" t="str">
            <v>Drill worker</v>
          </cell>
          <cell r="I1153" t="str">
            <v/>
          </cell>
          <cell r="J1153" t="str">
            <v/>
          </cell>
          <cell r="K1153">
            <v>5274000</v>
          </cell>
          <cell r="L1153">
            <v>200000</v>
          </cell>
          <cell r="M1153">
            <v>0</v>
          </cell>
          <cell r="N1153">
            <v>0</v>
          </cell>
          <cell r="O1153">
            <v>5474000</v>
          </cell>
          <cell r="P1153">
            <v>20.9</v>
          </cell>
          <cell r="Q1153">
            <v>4400254</v>
          </cell>
          <cell r="R1153">
            <v>2</v>
          </cell>
          <cell r="S1153">
            <v>421077</v>
          </cell>
          <cell r="T1153">
            <v>3.1000000000000014</v>
          </cell>
          <cell r="U1153">
            <v>652669</v>
          </cell>
          <cell r="V1153">
            <v>210538.46889952154</v>
          </cell>
          <cell r="W1153">
            <v>0</v>
          </cell>
          <cell r="X1153">
            <v>0</v>
          </cell>
          <cell r="Y1153">
            <v>4821331</v>
          </cell>
          <cell r="Z1153">
            <v>0</v>
          </cell>
          <cell r="AA1153">
            <v>0</v>
          </cell>
          <cell r="AB1153">
            <v>200000</v>
          </cell>
          <cell r="AC1153">
            <v>0</v>
          </cell>
          <cell r="AD1153">
            <v>200000</v>
          </cell>
          <cell r="AE1153">
            <v>500000</v>
          </cell>
          <cell r="AF1153">
            <v>0</v>
          </cell>
          <cell r="AG1153">
            <v>400000</v>
          </cell>
          <cell r="AH1153">
            <v>558246</v>
          </cell>
          <cell r="AI1153">
            <v>0</v>
          </cell>
          <cell r="AJ1153">
            <v>0</v>
          </cell>
          <cell r="AK1153">
            <v>5432167</v>
          </cell>
          <cell r="AL1153">
            <v>100000</v>
          </cell>
          <cell r="AM1153">
            <v>0</v>
          </cell>
          <cell r="AN1153">
            <v>0</v>
          </cell>
          <cell r="AO1153">
            <v>0</v>
          </cell>
          <cell r="AP1153">
            <v>0</v>
          </cell>
          <cell r="AQ1153">
            <v>6579577</v>
          </cell>
          <cell r="AR1153">
            <v>32</v>
          </cell>
          <cell r="AS1153">
            <v>0</v>
          </cell>
          <cell r="AT1153">
            <v>0</v>
          </cell>
          <cell r="AU1153">
            <v>0</v>
          </cell>
          <cell r="AV1153">
            <v>0</v>
          </cell>
          <cell r="AW1153">
            <v>0</v>
          </cell>
          <cell r="AX1153">
            <v>1263231</v>
          </cell>
          <cell r="AY1153">
            <v>7842808</v>
          </cell>
          <cell r="AZ1153">
            <v>574770</v>
          </cell>
          <cell r="BA1153">
            <v>44100</v>
          </cell>
          <cell r="BB1153">
            <v>0</v>
          </cell>
          <cell r="BC1153">
            <v>0</v>
          </cell>
          <cell r="BD1153">
            <v>0</v>
          </cell>
          <cell r="BK1153">
            <v>7223938</v>
          </cell>
          <cell r="BN1153">
            <v>0</v>
          </cell>
          <cell r="BO1153">
            <v>7521730.875598086</v>
          </cell>
          <cell r="BP1153">
            <v>-4053039.124401914</v>
          </cell>
          <cell r="BQ1153" t="str">
            <v>050134170651</v>
          </cell>
          <cell r="BR1153" t="str">
            <v>Active</v>
          </cell>
          <cell r="BS1153" t="str">
            <v>Male</v>
          </cell>
          <cell r="BT1153" t="str">
            <v/>
          </cell>
          <cell r="BU1153">
            <v>0</v>
          </cell>
          <cell r="BV1153">
            <v>0</v>
          </cell>
          <cell r="BW1153">
            <v>100000</v>
          </cell>
        </row>
        <row r="1154">
          <cell r="C1154" t="str">
            <v>C16009</v>
          </cell>
          <cell r="D1154" t="str">
            <v>Lê Ngọc Khánh Vy</v>
          </cell>
          <cell r="E1154">
            <v>45474</v>
          </cell>
          <cell r="F1154" t="str">
            <v>P3 - Assembly 2A</v>
          </cell>
          <cell r="G1154" t="str">
            <v>SK2</v>
          </cell>
          <cell r="H1154" t="str">
            <v>Normal worker</v>
          </cell>
          <cell r="I1154" t="str">
            <v/>
          </cell>
          <cell r="J1154" t="str">
            <v/>
          </cell>
          <cell r="K1154">
            <v>5274000</v>
          </cell>
          <cell r="L1154">
            <v>0</v>
          </cell>
          <cell r="M1154">
            <v>0</v>
          </cell>
          <cell r="N1154">
            <v>0</v>
          </cell>
          <cell r="O1154">
            <v>5274000</v>
          </cell>
          <cell r="P1154">
            <v>23</v>
          </cell>
          <cell r="Q1154">
            <v>4665462</v>
          </cell>
          <cell r="R1154">
            <v>3</v>
          </cell>
          <cell r="S1154">
            <v>608538</v>
          </cell>
          <cell r="T1154">
            <v>0</v>
          </cell>
          <cell r="U1154">
            <v>0</v>
          </cell>
          <cell r="V1154">
            <v>202846.17391304349</v>
          </cell>
          <cell r="W1154">
            <v>0</v>
          </cell>
          <cell r="X1154">
            <v>0</v>
          </cell>
          <cell r="Y1154">
            <v>5274000</v>
          </cell>
          <cell r="Z1154">
            <v>0</v>
          </cell>
          <cell r="AA1154">
            <v>0</v>
          </cell>
          <cell r="AB1154">
            <v>200000</v>
          </cell>
          <cell r="AC1154">
            <v>0</v>
          </cell>
          <cell r="AD1154">
            <v>200000</v>
          </cell>
          <cell r="AE1154">
            <v>500000</v>
          </cell>
          <cell r="AF1154">
            <v>0</v>
          </cell>
          <cell r="AG1154">
            <v>400000</v>
          </cell>
          <cell r="AH1154">
            <v>612241</v>
          </cell>
          <cell r="AI1154">
            <v>0</v>
          </cell>
          <cell r="AJ1154">
            <v>0</v>
          </cell>
          <cell r="AK1154">
            <v>5190333</v>
          </cell>
          <cell r="AL1154">
            <v>0</v>
          </cell>
          <cell r="AM1154">
            <v>0</v>
          </cell>
          <cell r="AN1154">
            <v>0</v>
          </cell>
          <cell r="AO1154">
            <v>0</v>
          </cell>
          <cell r="AP1154">
            <v>38033.657608695656</v>
          </cell>
          <cell r="AQ1154">
            <v>7024274.6576086953</v>
          </cell>
          <cell r="AR1154">
            <v>36</v>
          </cell>
          <cell r="AS1154">
            <v>0</v>
          </cell>
          <cell r="AT1154">
            <v>0</v>
          </cell>
          <cell r="AU1154">
            <v>0</v>
          </cell>
          <cell r="AV1154">
            <v>0</v>
          </cell>
          <cell r="AW1154">
            <v>0</v>
          </cell>
          <cell r="AX1154">
            <v>1369212</v>
          </cell>
          <cell r="AY1154">
            <v>8393486.6576086953</v>
          </cell>
          <cell r="AZ1154">
            <v>553770</v>
          </cell>
          <cell r="BA1154">
            <v>44100</v>
          </cell>
          <cell r="BB1154">
            <v>0</v>
          </cell>
          <cell r="BC1154">
            <v>0</v>
          </cell>
          <cell r="BD1154">
            <v>0</v>
          </cell>
          <cell r="BK1154">
            <v>7795617</v>
          </cell>
          <cell r="BN1154">
            <v>0</v>
          </cell>
          <cell r="BO1154">
            <v>8037082.4402173907</v>
          </cell>
          <cell r="BP1154">
            <v>-3516687.5597826093</v>
          </cell>
          <cell r="BQ1154" t="str">
            <v>050155095099</v>
          </cell>
          <cell r="BR1154" t="str">
            <v>Active</v>
          </cell>
          <cell r="BS1154" t="str">
            <v>Female</v>
          </cell>
          <cell r="BT1154" t="str">
            <v/>
          </cell>
          <cell r="BU1154">
            <v>0</v>
          </cell>
          <cell r="BV1154">
            <v>0</v>
          </cell>
          <cell r="BW1154">
            <v>100000</v>
          </cell>
        </row>
        <row r="1155">
          <cell r="C1155" t="str">
            <v>C16019</v>
          </cell>
          <cell r="D1155" t="str">
            <v>Võ Văn Hoàng</v>
          </cell>
          <cell r="E1155">
            <v>45479</v>
          </cell>
          <cell r="F1155" t="str">
            <v>P3 - Assembly 2A</v>
          </cell>
          <cell r="G1155" t="str">
            <v>SK2</v>
          </cell>
          <cell r="H1155" t="str">
            <v>Normal worker</v>
          </cell>
          <cell r="I1155" t="str">
            <v/>
          </cell>
          <cell r="J1155" t="str">
            <v/>
          </cell>
          <cell r="K1155">
            <v>5274000</v>
          </cell>
          <cell r="L1155">
            <v>0</v>
          </cell>
          <cell r="M1155">
            <v>0</v>
          </cell>
          <cell r="N1155">
            <v>0</v>
          </cell>
          <cell r="O1155">
            <v>5274000</v>
          </cell>
          <cell r="P1155">
            <v>17.5</v>
          </cell>
          <cell r="Q1155">
            <v>3549808</v>
          </cell>
          <cell r="R1155">
            <v>2</v>
          </cell>
          <cell r="S1155">
            <v>405692</v>
          </cell>
          <cell r="T1155">
            <v>6.5</v>
          </cell>
          <cell r="U1155">
            <v>1318500</v>
          </cell>
          <cell r="V1155">
            <v>202846.17142857143</v>
          </cell>
          <cell r="W1155">
            <v>0</v>
          </cell>
          <cell r="X1155">
            <v>0</v>
          </cell>
          <cell r="Y1155">
            <v>3955500</v>
          </cell>
          <cell r="Z1155">
            <v>0</v>
          </cell>
          <cell r="AA1155">
            <v>0</v>
          </cell>
          <cell r="AB1155">
            <v>200000</v>
          </cell>
          <cell r="AC1155">
            <v>0</v>
          </cell>
          <cell r="AD1155">
            <v>200000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5234500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4155500</v>
          </cell>
          <cell r="AR1155">
            <v>28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1064942</v>
          </cell>
          <cell r="AY1155">
            <v>5220442</v>
          </cell>
          <cell r="AZ1155">
            <v>553770</v>
          </cell>
          <cell r="BA1155">
            <v>44100</v>
          </cell>
          <cell r="BB1155">
            <v>0</v>
          </cell>
          <cell r="BC1155">
            <v>0</v>
          </cell>
          <cell r="BD1155">
            <v>0</v>
          </cell>
          <cell r="BK1155">
            <v>4622572</v>
          </cell>
          <cell r="BN1155">
            <v>0</v>
          </cell>
          <cell r="BO1155">
            <v>4965461.5999999996</v>
          </cell>
          <cell r="BP1155">
            <v>-6588308.4000000004</v>
          </cell>
          <cell r="BQ1155" t="str">
            <v>050128711187</v>
          </cell>
          <cell r="BR1155" t="str">
            <v>Active</v>
          </cell>
          <cell r="BS1155" t="str">
            <v>Male</v>
          </cell>
          <cell r="BT1155" t="str">
            <v/>
          </cell>
          <cell r="BU1155">
            <v>0</v>
          </cell>
          <cell r="BV1155">
            <v>0</v>
          </cell>
          <cell r="BW1155">
            <v>100000</v>
          </cell>
        </row>
        <row r="1156">
          <cell r="C1156" t="str">
            <v>C16088</v>
          </cell>
          <cell r="D1156" t="str">
            <v>Nguyễn Văn Sơn</v>
          </cell>
          <cell r="E1156">
            <v>45514</v>
          </cell>
          <cell r="F1156" t="str">
            <v>P3 - Assembly 2A</v>
          </cell>
          <cell r="G1156" t="str">
            <v>SK2</v>
          </cell>
          <cell r="H1156" t="str">
            <v>Normal worker</v>
          </cell>
          <cell r="I1156" t="str">
            <v/>
          </cell>
          <cell r="J1156" t="str">
            <v/>
          </cell>
          <cell r="K1156">
            <v>5274000</v>
          </cell>
          <cell r="L1156">
            <v>0</v>
          </cell>
          <cell r="M1156">
            <v>0</v>
          </cell>
          <cell r="N1156">
            <v>0</v>
          </cell>
          <cell r="O1156">
            <v>5274000</v>
          </cell>
          <cell r="P1156">
            <v>23</v>
          </cell>
          <cell r="Q1156">
            <v>4665462</v>
          </cell>
          <cell r="R1156">
            <v>3</v>
          </cell>
          <cell r="S1156">
            <v>608538</v>
          </cell>
          <cell r="T1156">
            <v>0</v>
          </cell>
          <cell r="U1156">
            <v>0</v>
          </cell>
          <cell r="V1156">
            <v>202846.17391304349</v>
          </cell>
          <cell r="W1156">
            <v>0</v>
          </cell>
          <cell r="X1156">
            <v>0</v>
          </cell>
          <cell r="Y1156">
            <v>5274000</v>
          </cell>
          <cell r="Z1156">
            <v>0</v>
          </cell>
          <cell r="AA1156">
            <v>0</v>
          </cell>
          <cell r="AB1156">
            <v>200000</v>
          </cell>
          <cell r="AC1156">
            <v>0</v>
          </cell>
          <cell r="AD1156">
            <v>200000</v>
          </cell>
          <cell r="AE1156">
            <v>500000</v>
          </cell>
          <cell r="AF1156">
            <v>0</v>
          </cell>
          <cell r="AG1156">
            <v>400000</v>
          </cell>
          <cell r="AH1156">
            <v>607238</v>
          </cell>
          <cell r="AI1156">
            <v>0</v>
          </cell>
          <cell r="AJ1156">
            <v>0</v>
          </cell>
          <cell r="AK1156">
            <v>5148500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6981238</v>
          </cell>
          <cell r="AR1156">
            <v>28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1064942</v>
          </cell>
          <cell r="AY1156">
            <v>8046180</v>
          </cell>
          <cell r="AZ1156">
            <v>553770</v>
          </cell>
          <cell r="BA1156">
            <v>44100</v>
          </cell>
          <cell r="BB1156">
            <v>0</v>
          </cell>
          <cell r="BC1156">
            <v>0</v>
          </cell>
          <cell r="BD1156">
            <v>0</v>
          </cell>
          <cell r="BK1156">
            <v>7448310</v>
          </cell>
          <cell r="BN1156">
            <v>0</v>
          </cell>
          <cell r="BO1156">
            <v>7791199.6086956523</v>
          </cell>
          <cell r="BP1156">
            <v>-3762570.3913043477</v>
          </cell>
          <cell r="BQ1156" t="str">
            <v>050105773551</v>
          </cell>
          <cell r="BR1156" t="str">
            <v>Active</v>
          </cell>
          <cell r="BS1156" t="str">
            <v>Male</v>
          </cell>
          <cell r="BT1156" t="str">
            <v/>
          </cell>
          <cell r="BU1156">
            <v>0</v>
          </cell>
          <cell r="BV1156">
            <v>0</v>
          </cell>
          <cell r="BW1156">
            <v>100000</v>
          </cell>
        </row>
        <row r="1157">
          <cell r="C1157" t="str">
            <v>C16128</v>
          </cell>
          <cell r="D1157" t="str">
            <v>Thị Cúc</v>
          </cell>
          <cell r="E1157">
            <v>45530</v>
          </cell>
          <cell r="F1157" t="str">
            <v>P3 - Assembly 2A</v>
          </cell>
          <cell r="G1157" t="str">
            <v>SK2</v>
          </cell>
          <cell r="H1157" t="str">
            <v>Normal worker</v>
          </cell>
          <cell r="I1157" t="str">
            <v/>
          </cell>
          <cell r="J1157" t="str">
            <v/>
          </cell>
          <cell r="K1157">
            <v>5274000</v>
          </cell>
          <cell r="L1157">
            <v>0</v>
          </cell>
          <cell r="M1157">
            <v>0</v>
          </cell>
          <cell r="N1157">
            <v>0</v>
          </cell>
          <cell r="O1157">
            <v>5274000</v>
          </cell>
          <cell r="P1157">
            <v>23.9</v>
          </cell>
          <cell r="Q1157">
            <v>4848023</v>
          </cell>
          <cell r="R1157">
            <v>2</v>
          </cell>
          <cell r="S1157">
            <v>405692</v>
          </cell>
          <cell r="T1157">
            <v>0.10000000000000142</v>
          </cell>
          <cell r="U1157">
            <v>20285</v>
          </cell>
          <cell r="V1157">
            <v>202846.15062761508</v>
          </cell>
          <cell r="W1157">
            <v>0</v>
          </cell>
          <cell r="X1157">
            <v>0</v>
          </cell>
          <cell r="Y1157">
            <v>5253715</v>
          </cell>
          <cell r="Z1157">
            <v>0</v>
          </cell>
          <cell r="AA1157">
            <v>0</v>
          </cell>
          <cell r="AB1157">
            <v>200000</v>
          </cell>
          <cell r="AC1157">
            <v>0</v>
          </cell>
          <cell r="AD1157">
            <v>200000</v>
          </cell>
          <cell r="AE1157">
            <v>500000</v>
          </cell>
          <cell r="AF1157">
            <v>0</v>
          </cell>
          <cell r="AG1157">
            <v>400000</v>
          </cell>
          <cell r="AH1157">
            <v>554888</v>
          </cell>
          <cell r="AI1157">
            <v>0</v>
          </cell>
          <cell r="AJ1157">
            <v>0</v>
          </cell>
          <cell r="AK1157">
            <v>5106667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38033.653242677829</v>
          </cell>
          <cell r="AQ1157">
            <v>6946636.6532426775</v>
          </cell>
          <cell r="AR1157">
            <v>36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1369212</v>
          </cell>
          <cell r="AY1157">
            <v>8315848.6532426775</v>
          </cell>
          <cell r="AZ1157">
            <v>553770</v>
          </cell>
          <cell r="BA1157">
            <v>44100</v>
          </cell>
          <cell r="BB1157">
            <v>0</v>
          </cell>
          <cell r="BC1157">
            <v>0</v>
          </cell>
          <cell r="BD1157">
            <v>0</v>
          </cell>
          <cell r="BK1157">
            <v>7717979</v>
          </cell>
          <cell r="BN1157">
            <v>0</v>
          </cell>
          <cell r="BO1157">
            <v>7959444.3310669456</v>
          </cell>
          <cell r="BP1157">
            <v>-3594325.6689330544</v>
          </cell>
          <cell r="BQ1157" t="str">
            <v>050155383205</v>
          </cell>
          <cell r="BR1157" t="str">
            <v>Active</v>
          </cell>
          <cell r="BS1157" t="str">
            <v>Female</v>
          </cell>
          <cell r="BT1157" t="str">
            <v/>
          </cell>
          <cell r="BU1157">
            <v>0</v>
          </cell>
          <cell r="BV1157">
            <v>0</v>
          </cell>
          <cell r="BW1157">
            <v>100000</v>
          </cell>
        </row>
        <row r="1158">
          <cell r="C1158" t="str">
            <v>C16131</v>
          </cell>
          <cell r="D1158" t="str">
            <v>Lại Thị Bích Ngọc</v>
          </cell>
          <cell r="E1158">
            <v>45533</v>
          </cell>
          <cell r="F1158" t="str">
            <v>P3 - Assembly 2A</v>
          </cell>
          <cell r="G1158" t="str">
            <v>SK2</v>
          </cell>
          <cell r="H1158" t="str">
            <v>Normal worker</v>
          </cell>
          <cell r="I1158" t="str">
            <v/>
          </cell>
          <cell r="J1158" t="str">
            <v/>
          </cell>
          <cell r="K1158">
            <v>5274000</v>
          </cell>
          <cell r="L1158">
            <v>0</v>
          </cell>
          <cell r="M1158">
            <v>0</v>
          </cell>
          <cell r="N1158">
            <v>0</v>
          </cell>
          <cell r="O1158">
            <v>5274000</v>
          </cell>
          <cell r="P1158">
            <v>21.8</v>
          </cell>
          <cell r="Q1158">
            <v>4422046</v>
          </cell>
          <cell r="R1158">
            <v>2</v>
          </cell>
          <cell r="S1158">
            <v>405692</v>
          </cell>
          <cell r="T1158">
            <v>2.1999999999999993</v>
          </cell>
          <cell r="U1158">
            <v>446262</v>
          </cell>
          <cell r="V1158">
            <v>202846.14678899082</v>
          </cell>
          <cell r="W1158">
            <v>0</v>
          </cell>
          <cell r="X1158">
            <v>0</v>
          </cell>
          <cell r="Y1158">
            <v>4827738</v>
          </cell>
          <cell r="Z1158">
            <v>0</v>
          </cell>
          <cell r="AA1158">
            <v>0</v>
          </cell>
          <cell r="AB1158">
            <v>200000</v>
          </cell>
          <cell r="AC1158">
            <v>0</v>
          </cell>
          <cell r="AD1158">
            <v>200000</v>
          </cell>
          <cell r="AE1158">
            <v>0</v>
          </cell>
          <cell r="AF1158">
            <v>0</v>
          </cell>
          <cell r="AG1158">
            <v>300000</v>
          </cell>
          <cell r="AH1158">
            <v>571038</v>
          </cell>
          <cell r="AI1158">
            <v>0</v>
          </cell>
          <cell r="AJ1158">
            <v>0</v>
          </cell>
          <cell r="AK1158">
            <v>5106667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38033.652522935779</v>
          </cell>
          <cell r="AQ1158">
            <v>5936809.6525229355</v>
          </cell>
          <cell r="AR1158">
            <v>32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1217077</v>
          </cell>
          <cell r="AY1158">
            <v>7153886.6525229355</v>
          </cell>
          <cell r="AZ1158">
            <v>553770</v>
          </cell>
          <cell r="BA1158">
            <v>44100</v>
          </cell>
          <cell r="BB1158">
            <v>0</v>
          </cell>
          <cell r="BC1158">
            <v>0</v>
          </cell>
          <cell r="BD1158">
            <v>0</v>
          </cell>
          <cell r="BK1158">
            <v>6556017</v>
          </cell>
          <cell r="BN1158">
            <v>0</v>
          </cell>
          <cell r="BO1158">
            <v>6848194.2396788988</v>
          </cell>
          <cell r="BP1158">
            <v>-4705575.7603211012</v>
          </cell>
          <cell r="BQ1158" t="str">
            <v>050155551401</v>
          </cell>
          <cell r="BR1158" t="str">
            <v>Active</v>
          </cell>
          <cell r="BS1158" t="str">
            <v>Female</v>
          </cell>
          <cell r="BT1158" t="str">
            <v/>
          </cell>
          <cell r="BU1158">
            <v>0</v>
          </cell>
          <cell r="BV1158">
            <v>0</v>
          </cell>
          <cell r="BW1158">
            <v>100000</v>
          </cell>
        </row>
        <row r="1159">
          <cell r="C1159" t="str">
            <v>C16175</v>
          </cell>
          <cell r="D1159" t="str">
            <v>Đinh Công Thực</v>
          </cell>
          <cell r="E1159">
            <v>45553</v>
          </cell>
          <cell r="F1159" t="str">
            <v>P3 - Assembly 2A</v>
          </cell>
          <cell r="G1159" t="str">
            <v>SK2</v>
          </cell>
          <cell r="H1159" t="str">
            <v>Normal worker</v>
          </cell>
          <cell r="I1159" t="str">
            <v/>
          </cell>
          <cell r="J1159" t="str">
            <v/>
          </cell>
          <cell r="K1159">
            <v>5274000</v>
          </cell>
          <cell r="L1159">
            <v>0</v>
          </cell>
          <cell r="M1159">
            <v>0</v>
          </cell>
          <cell r="N1159">
            <v>0</v>
          </cell>
          <cell r="O1159">
            <v>5274000</v>
          </cell>
          <cell r="P1159">
            <v>23.6</v>
          </cell>
          <cell r="Q1159">
            <v>4787169</v>
          </cell>
          <cell r="R1159">
            <v>2</v>
          </cell>
          <cell r="S1159">
            <v>405692</v>
          </cell>
          <cell r="T1159">
            <v>0.39999999999999858</v>
          </cell>
          <cell r="U1159">
            <v>81138</v>
          </cell>
          <cell r="V1159">
            <v>202846.14406779659</v>
          </cell>
          <cell r="W1159">
            <v>0</v>
          </cell>
          <cell r="X1159">
            <v>0</v>
          </cell>
          <cell r="Y1159">
            <v>5192861</v>
          </cell>
          <cell r="Z1159">
            <v>0</v>
          </cell>
          <cell r="AA1159">
            <v>0</v>
          </cell>
          <cell r="AB1159">
            <v>200000</v>
          </cell>
          <cell r="AC1159">
            <v>0</v>
          </cell>
          <cell r="AD1159">
            <v>200000</v>
          </cell>
          <cell r="AE1159">
            <v>500000</v>
          </cell>
          <cell r="AF1159">
            <v>0</v>
          </cell>
          <cell r="AG1159">
            <v>400000</v>
          </cell>
          <cell r="AH1159">
            <v>622036</v>
          </cell>
          <cell r="AI1159">
            <v>0</v>
          </cell>
          <cell r="AJ1159">
            <v>0</v>
          </cell>
          <cell r="AK1159">
            <v>5064833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6914897</v>
          </cell>
          <cell r="AR1159">
            <v>36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1369211</v>
          </cell>
          <cell r="AY1159">
            <v>8284108</v>
          </cell>
          <cell r="AZ1159">
            <v>553770</v>
          </cell>
          <cell r="BA1159">
            <v>44100</v>
          </cell>
          <cell r="BB1159">
            <v>0</v>
          </cell>
          <cell r="BC1159">
            <v>0</v>
          </cell>
          <cell r="BD1159">
            <v>0</v>
          </cell>
          <cell r="BK1159">
            <v>7686238</v>
          </cell>
          <cell r="BN1159">
            <v>0</v>
          </cell>
          <cell r="BO1159">
            <v>7927704.6483050846</v>
          </cell>
          <cell r="BP1159">
            <v>-3626065.3516949154</v>
          </cell>
          <cell r="BQ1159" t="str">
            <v>050155299344</v>
          </cell>
          <cell r="BR1159" t="str">
            <v>Active</v>
          </cell>
          <cell r="BS1159" t="str">
            <v>Male</v>
          </cell>
          <cell r="BT1159" t="str">
            <v/>
          </cell>
          <cell r="BU1159">
            <v>0</v>
          </cell>
          <cell r="BV1159">
            <v>0</v>
          </cell>
          <cell r="BW1159">
            <v>100000</v>
          </cell>
        </row>
        <row r="1160">
          <cell r="C1160" t="str">
            <v>C16370</v>
          </cell>
          <cell r="D1160" t="str">
            <v>Trần Văn Cảnh</v>
          </cell>
          <cell r="E1160">
            <v>45615</v>
          </cell>
          <cell r="F1160" t="str">
            <v>P3 - Assembly 2A</v>
          </cell>
          <cell r="G1160" t="str">
            <v>SK2</v>
          </cell>
          <cell r="H1160" t="str">
            <v>Drill worker</v>
          </cell>
          <cell r="I1160" t="str">
            <v/>
          </cell>
          <cell r="J1160" t="str">
            <v/>
          </cell>
          <cell r="K1160">
            <v>5023000</v>
          </cell>
          <cell r="L1160">
            <v>200000</v>
          </cell>
          <cell r="M1160">
            <v>0</v>
          </cell>
          <cell r="N1160">
            <v>0</v>
          </cell>
          <cell r="O1160">
            <v>5223000</v>
          </cell>
          <cell r="P1160">
            <v>22.9</v>
          </cell>
          <cell r="Q1160">
            <v>4600258</v>
          </cell>
          <cell r="R1160">
            <v>3</v>
          </cell>
          <cell r="S1160">
            <v>602654</v>
          </cell>
          <cell r="T1160">
            <v>0.10000000000000142</v>
          </cell>
          <cell r="U1160">
            <v>20088</v>
          </cell>
          <cell r="V1160">
            <v>200884.6288209607</v>
          </cell>
          <cell r="W1160">
            <v>0</v>
          </cell>
          <cell r="X1160">
            <v>0</v>
          </cell>
          <cell r="Y1160">
            <v>5202912</v>
          </cell>
          <cell r="Z1160">
            <v>0</v>
          </cell>
          <cell r="AA1160">
            <v>0</v>
          </cell>
          <cell r="AB1160">
            <v>200000</v>
          </cell>
          <cell r="AC1160">
            <v>0</v>
          </cell>
          <cell r="AD1160">
            <v>200000</v>
          </cell>
          <cell r="AE1160">
            <v>500000</v>
          </cell>
          <cell r="AF1160">
            <v>0</v>
          </cell>
          <cell r="AG1160">
            <v>400000</v>
          </cell>
          <cell r="AH1160">
            <v>536781</v>
          </cell>
          <cell r="AI1160">
            <v>0</v>
          </cell>
          <cell r="AJ1160">
            <v>0</v>
          </cell>
          <cell r="AK1160">
            <v>5046667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6839693</v>
          </cell>
          <cell r="AR1160">
            <v>32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1205308</v>
          </cell>
          <cell r="AY1160">
            <v>8045001</v>
          </cell>
          <cell r="AZ1160">
            <v>548415</v>
          </cell>
          <cell r="BA1160">
            <v>44100</v>
          </cell>
          <cell r="BB1160">
            <v>0</v>
          </cell>
          <cell r="BC1160">
            <v>0</v>
          </cell>
          <cell r="BD1160">
            <v>0</v>
          </cell>
          <cell r="BK1160">
            <v>7452486</v>
          </cell>
          <cell r="BN1160">
            <v>0</v>
          </cell>
          <cell r="BO1160">
            <v>7743231.5152838426</v>
          </cell>
          <cell r="BP1160">
            <v>-3805183.4847161574</v>
          </cell>
          <cell r="BQ1160" t="str">
            <v>050026933975</v>
          </cell>
          <cell r="BR1160" t="str">
            <v>Active</v>
          </cell>
          <cell r="BS1160" t="str">
            <v>Male</v>
          </cell>
          <cell r="BT1160" t="str">
            <v/>
          </cell>
          <cell r="BU1160">
            <v>0</v>
          </cell>
          <cell r="BV1160">
            <v>0</v>
          </cell>
          <cell r="BW1160">
            <v>100000</v>
          </cell>
        </row>
        <row r="1161">
          <cell r="C1161" t="str">
            <v>C16437</v>
          </cell>
          <cell r="D1161" t="str">
            <v>Thị Nương</v>
          </cell>
          <cell r="E1161">
            <v>45702</v>
          </cell>
          <cell r="F1161" t="str">
            <v>P3 - Assembly 2A</v>
          </cell>
          <cell r="G1161" t="str">
            <v>SK2</v>
          </cell>
          <cell r="H1161" t="str">
            <v>Normal worker</v>
          </cell>
          <cell r="I1161" t="str">
            <v/>
          </cell>
          <cell r="J1161" t="str">
            <v/>
          </cell>
          <cell r="K1161">
            <v>5023000</v>
          </cell>
          <cell r="L1161">
            <v>0</v>
          </cell>
          <cell r="M1161">
            <v>0</v>
          </cell>
          <cell r="N1161">
            <v>0</v>
          </cell>
          <cell r="O1161">
            <v>5023000</v>
          </cell>
          <cell r="P1161">
            <v>20</v>
          </cell>
          <cell r="Q1161">
            <v>3863846</v>
          </cell>
          <cell r="R1161">
            <v>2</v>
          </cell>
          <cell r="S1161">
            <v>386385</v>
          </cell>
          <cell r="T1161">
            <v>4</v>
          </cell>
          <cell r="U1161">
            <v>772769</v>
          </cell>
          <cell r="V1161">
            <v>193192.3</v>
          </cell>
          <cell r="W1161">
            <v>0</v>
          </cell>
          <cell r="X1161">
            <v>0</v>
          </cell>
          <cell r="Y1161">
            <v>4250231</v>
          </cell>
          <cell r="Z1161">
            <v>0</v>
          </cell>
          <cell r="AA1161">
            <v>0</v>
          </cell>
          <cell r="AB1161">
            <v>200000</v>
          </cell>
          <cell r="AC1161">
            <v>0</v>
          </cell>
          <cell r="AD1161">
            <v>200000</v>
          </cell>
          <cell r="AE1161">
            <v>500000</v>
          </cell>
          <cell r="AF1161">
            <v>0</v>
          </cell>
          <cell r="AG1161">
            <v>400000</v>
          </cell>
          <cell r="AH1161">
            <v>445711</v>
          </cell>
          <cell r="AI1161">
            <v>0</v>
          </cell>
          <cell r="AJ1161">
            <v>0</v>
          </cell>
          <cell r="AK1161">
            <v>4913333</v>
          </cell>
          <cell r="AL1161">
            <v>0</v>
          </cell>
          <cell r="AM1161">
            <v>0</v>
          </cell>
          <cell r="AN1161">
            <v>0</v>
          </cell>
          <cell r="AO1161">
            <v>0</v>
          </cell>
          <cell r="AP1161">
            <v>36223.556249999994</v>
          </cell>
          <cell r="AQ1161">
            <v>5832165.5562500004</v>
          </cell>
          <cell r="AR1161">
            <v>32</v>
          </cell>
          <cell r="AS1161">
            <v>0</v>
          </cell>
          <cell r="AT1161">
            <v>0</v>
          </cell>
          <cell r="AU1161">
            <v>0</v>
          </cell>
          <cell r="AV1161">
            <v>0</v>
          </cell>
          <cell r="AW1161">
            <v>0</v>
          </cell>
          <cell r="AX1161">
            <v>1159154</v>
          </cell>
          <cell r="AY1161">
            <v>6991319.5562500004</v>
          </cell>
          <cell r="AZ1161">
            <v>527415</v>
          </cell>
          <cell r="BA1161">
            <v>44100</v>
          </cell>
          <cell r="BB1161">
            <v>0</v>
          </cell>
          <cell r="BC1161">
            <v>0</v>
          </cell>
          <cell r="BD1161">
            <v>0</v>
          </cell>
          <cell r="BK1161">
            <v>6419805</v>
          </cell>
          <cell r="BN1161">
            <v>0</v>
          </cell>
          <cell r="BO1161">
            <v>6704934.7562500006</v>
          </cell>
          <cell r="BP1161">
            <v>-4822480.2437499994</v>
          </cell>
          <cell r="BQ1161" t="str">
            <v>050081496231</v>
          </cell>
          <cell r="BR1161" t="str">
            <v>Active</v>
          </cell>
          <cell r="BS1161" t="str">
            <v>Female</v>
          </cell>
          <cell r="BT1161" t="str">
            <v/>
          </cell>
          <cell r="BU1161">
            <v>0</v>
          </cell>
          <cell r="BV1161">
            <v>0</v>
          </cell>
          <cell r="BW1161">
            <v>100000</v>
          </cell>
        </row>
        <row r="1162">
          <cell r="C1162" t="str">
            <v>C16500</v>
          </cell>
          <cell r="D1162" t="str">
            <v>Rơ Mah Huế</v>
          </cell>
          <cell r="E1162">
            <v>45722</v>
          </cell>
          <cell r="F1162" t="str">
            <v>P3 - Assembly 2A</v>
          </cell>
          <cell r="G1162" t="str">
            <v>SK2</v>
          </cell>
          <cell r="H1162" t="str">
            <v>Normal worker</v>
          </cell>
          <cell r="I1162" t="str">
            <v/>
          </cell>
          <cell r="J1162" t="str">
            <v/>
          </cell>
          <cell r="K1162">
            <v>5023000</v>
          </cell>
          <cell r="L1162">
            <v>0</v>
          </cell>
          <cell r="M1162">
            <v>0</v>
          </cell>
          <cell r="N1162">
            <v>0</v>
          </cell>
          <cell r="O1162">
            <v>5023000</v>
          </cell>
          <cell r="P1162">
            <v>23.8</v>
          </cell>
          <cell r="Q1162">
            <v>4597977</v>
          </cell>
          <cell r="R1162">
            <v>2</v>
          </cell>
          <cell r="S1162">
            <v>386385</v>
          </cell>
          <cell r="T1162">
            <v>0.19999999999999929</v>
          </cell>
          <cell r="U1162">
            <v>38638</v>
          </cell>
          <cell r="V1162">
            <v>193192.31092436975</v>
          </cell>
          <cell r="W1162">
            <v>0</v>
          </cell>
          <cell r="X1162">
            <v>0</v>
          </cell>
          <cell r="Y1162">
            <v>4984362</v>
          </cell>
          <cell r="Z1162">
            <v>0</v>
          </cell>
          <cell r="AA1162">
            <v>0</v>
          </cell>
          <cell r="AB1162">
            <v>200000</v>
          </cell>
          <cell r="AC1162">
            <v>0</v>
          </cell>
          <cell r="AD1162">
            <v>200000</v>
          </cell>
          <cell r="AE1162">
            <v>500000</v>
          </cell>
          <cell r="AF1162">
            <v>0</v>
          </cell>
          <cell r="AG1162">
            <v>400000</v>
          </cell>
          <cell r="AH1162">
            <v>413933</v>
          </cell>
          <cell r="AI1162">
            <v>0</v>
          </cell>
          <cell r="AJ1162">
            <v>0</v>
          </cell>
          <cell r="AK1162">
            <v>4858500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36223.558298319331</v>
          </cell>
          <cell r="AQ1162">
            <v>6534518.5582983196</v>
          </cell>
          <cell r="AR1162">
            <v>36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1304048</v>
          </cell>
          <cell r="AY1162">
            <v>7838566.5582983196</v>
          </cell>
          <cell r="AZ1162">
            <v>520771</v>
          </cell>
          <cell r="BA1162">
            <v>44100</v>
          </cell>
          <cell r="BB1162">
            <v>0</v>
          </cell>
          <cell r="BC1162">
            <v>0</v>
          </cell>
          <cell r="BD1162">
            <v>82250</v>
          </cell>
          <cell r="BK1162">
            <v>7191446</v>
          </cell>
          <cell r="BN1162">
            <v>0</v>
          </cell>
          <cell r="BO1162">
            <v>7703883.9574579839</v>
          </cell>
          <cell r="BP1162">
            <v>-3816887.0425420161</v>
          </cell>
          <cell r="BQ1162" t="str">
            <v>050158693736</v>
          </cell>
          <cell r="BR1162" t="str">
            <v>Active</v>
          </cell>
          <cell r="BS1162" t="str">
            <v>Female</v>
          </cell>
          <cell r="BT1162" t="str">
            <v/>
          </cell>
          <cell r="BU1162">
            <v>0</v>
          </cell>
          <cell r="BV1162">
            <v>0</v>
          </cell>
          <cell r="BW1162">
            <v>300000</v>
          </cell>
        </row>
        <row r="1163">
          <cell r="C1163" t="str">
            <v>C16506</v>
          </cell>
          <cell r="D1163" t="str">
            <v>Thị Thu Hiền</v>
          </cell>
          <cell r="E1163">
            <v>45726</v>
          </cell>
          <cell r="F1163" t="str">
            <v>P3 - Assembly 2A</v>
          </cell>
          <cell r="G1163" t="str">
            <v>SK2</v>
          </cell>
          <cell r="H1163" t="str">
            <v>Normal worker</v>
          </cell>
          <cell r="I1163">
            <v>45791</v>
          </cell>
          <cell r="J1163" t="str">
            <v>Việc riêng</v>
          </cell>
          <cell r="K1163">
            <v>5023000</v>
          </cell>
          <cell r="L1163">
            <v>0</v>
          </cell>
          <cell r="M1163">
            <v>0</v>
          </cell>
          <cell r="N1163">
            <v>0</v>
          </cell>
          <cell r="O1163">
            <v>5023000</v>
          </cell>
          <cell r="P1163">
            <v>20.9</v>
          </cell>
          <cell r="Q1163">
            <v>4037719</v>
          </cell>
          <cell r="R1163">
            <v>3</v>
          </cell>
          <cell r="S1163">
            <v>579577</v>
          </cell>
          <cell r="T1163">
            <v>2.1000000000000014</v>
          </cell>
          <cell r="U1163">
            <v>405704</v>
          </cell>
          <cell r="V1163">
            <v>193192.2966507177</v>
          </cell>
          <cell r="W1163">
            <v>0</v>
          </cell>
          <cell r="X1163">
            <v>0</v>
          </cell>
          <cell r="Y1163">
            <v>4617296</v>
          </cell>
          <cell r="Z1163">
            <v>0</v>
          </cell>
          <cell r="AA1163">
            <v>0</v>
          </cell>
          <cell r="AB1163">
            <v>200000</v>
          </cell>
          <cell r="AC1163">
            <v>0</v>
          </cell>
          <cell r="AD1163">
            <v>200000</v>
          </cell>
          <cell r="AE1163">
            <v>0</v>
          </cell>
          <cell r="AF1163">
            <v>0</v>
          </cell>
          <cell r="AG1163">
            <v>300000</v>
          </cell>
          <cell r="AH1163">
            <v>269258</v>
          </cell>
          <cell r="AI1163">
            <v>0</v>
          </cell>
          <cell r="AJ1163">
            <v>0</v>
          </cell>
          <cell r="AK1163">
            <v>4858500</v>
          </cell>
          <cell r="AL1163">
            <v>200000</v>
          </cell>
          <cell r="AM1163">
            <v>0</v>
          </cell>
          <cell r="AN1163">
            <v>0</v>
          </cell>
          <cell r="AO1163">
            <v>0</v>
          </cell>
          <cell r="AP1163">
            <v>36223.555622009568</v>
          </cell>
          <cell r="AQ1163">
            <v>5622777.5556220096</v>
          </cell>
          <cell r="AR1163">
            <v>28</v>
          </cell>
          <cell r="AS1163">
            <v>0</v>
          </cell>
          <cell r="AT1163">
            <v>0</v>
          </cell>
          <cell r="AU1163">
            <v>0</v>
          </cell>
          <cell r="AV1163">
            <v>0</v>
          </cell>
          <cell r="AW1163">
            <v>0</v>
          </cell>
          <cell r="AX1163">
            <v>1014260</v>
          </cell>
          <cell r="AY1163">
            <v>6637037.5556220096</v>
          </cell>
          <cell r="AZ1163">
            <v>516787</v>
          </cell>
          <cell r="BA1163">
            <v>44100</v>
          </cell>
          <cell r="BB1163">
            <v>0</v>
          </cell>
          <cell r="BC1163">
            <v>0</v>
          </cell>
          <cell r="BD1163">
            <v>120212</v>
          </cell>
          <cell r="BK1163">
            <v>5955939</v>
          </cell>
          <cell r="BN1163">
            <v>0</v>
          </cell>
          <cell r="BO1163">
            <v>6598950.593899522</v>
          </cell>
          <cell r="BP1163">
            <v>-4917836.406100478</v>
          </cell>
          <cell r="BQ1163" t="str">
            <v>050158900774</v>
          </cell>
          <cell r="BR1163" t="str">
            <v>Active</v>
          </cell>
          <cell r="BS1163" t="str">
            <v>Female</v>
          </cell>
          <cell r="BT1163" t="str">
            <v/>
          </cell>
          <cell r="BU1163">
            <v>0</v>
          </cell>
          <cell r="BV1163">
            <v>0</v>
          </cell>
          <cell r="BW1163">
            <v>300000</v>
          </cell>
        </row>
        <row r="1164">
          <cell r="C1164" t="str">
            <v>C16574</v>
          </cell>
          <cell r="D1164" t="str">
            <v>Thị Kim Quyên</v>
          </cell>
          <cell r="E1164">
            <v>45748</v>
          </cell>
          <cell r="F1164" t="str">
            <v>P3 - Assembly 2A</v>
          </cell>
          <cell r="G1164" t="str">
            <v>SK2</v>
          </cell>
          <cell r="H1164" t="str">
            <v>New worker</v>
          </cell>
          <cell r="I1164" t="str">
            <v/>
          </cell>
          <cell r="J1164" t="str">
            <v/>
          </cell>
          <cell r="K1164">
            <v>4694000</v>
          </cell>
          <cell r="L1164">
            <v>0</v>
          </cell>
          <cell r="M1164">
            <v>0</v>
          </cell>
          <cell r="N1164">
            <v>0</v>
          </cell>
          <cell r="O1164">
            <v>4694000</v>
          </cell>
          <cell r="P1164">
            <v>23.9</v>
          </cell>
          <cell r="Q1164">
            <v>4314869</v>
          </cell>
          <cell r="R1164">
            <v>2</v>
          </cell>
          <cell r="S1164">
            <v>361077</v>
          </cell>
          <cell r="T1164">
            <v>0.10000000000000142</v>
          </cell>
          <cell r="U1164">
            <v>18054</v>
          </cell>
          <cell r="V1164">
            <v>180538.4518828452</v>
          </cell>
          <cell r="W1164">
            <v>0</v>
          </cell>
          <cell r="X1164">
            <v>0</v>
          </cell>
          <cell r="Y1164">
            <v>4675946</v>
          </cell>
          <cell r="Z1164">
            <v>0</v>
          </cell>
          <cell r="AA1164">
            <v>0</v>
          </cell>
          <cell r="AB1164">
            <v>199000</v>
          </cell>
          <cell r="AC1164">
            <v>0</v>
          </cell>
          <cell r="AD1164">
            <v>199000</v>
          </cell>
          <cell r="AE1164">
            <v>498000</v>
          </cell>
          <cell r="AF1164">
            <v>0</v>
          </cell>
          <cell r="AG1164">
            <v>149000</v>
          </cell>
          <cell r="AH1164">
            <v>0</v>
          </cell>
          <cell r="AI1164">
            <v>0</v>
          </cell>
          <cell r="AJ1164">
            <v>0</v>
          </cell>
          <cell r="AK1164">
            <v>4694000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33850.959728033471</v>
          </cell>
          <cell r="AQ1164">
            <v>5555796.9597280333</v>
          </cell>
          <cell r="AR1164">
            <v>32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1083231</v>
          </cell>
          <cell r="AY1164">
            <v>6639027.9597280333</v>
          </cell>
          <cell r="AZ1164">
            <v>0</v>
          </cell>
          <cell r="BA1164">
            <v>0</v>
          </cell>
          <cell r="BB1164">
            <v>0</v>
          </cell>
          <cell r="BC1164">
            <v>0</v>
          </cell>
          <cell r="BD1164">
            <v>0</v>
          </cell>
          <cell r="BK1164">
            <v>6639028</v>
          </cell>
          <cell r="BN1164">
            <v>0</v>
          </cell>
          <cell r="BO1164">
            <v>6377950.7672594143</v>
          </cell>
          <cell r="BP1164">
            <v>-4622049.2327405857</v>
          </cell>
          <cell r="BQ1164" t="str">
            <v>050141069184</v>
          </cell>
          <cell r="BR1164" t="str">
            <v>Active</v>
          </cell>
          <cell r="BS1164" t="str">
            <v>Female</v>
          </cell>
          <cell r="BT1164" t="str">
            <v/>
          </cell>
          <cell r="BU1164">
            <v>0</v>
          </cell>
          <cell r="BV1164">
            <v>0</v>
          </cell>
          <cell r="BW1164">
            <v>100000</v>
          </cell>
        </row>
        <row r="1165">
          <cell r="C1165" t="str">
            <v>C16575</v>
          </cell>
          <cell r="D1165" t="str">
            <v>Trần Quốc Chiến</v>
          </cell>
          <cell r="E1165">
            <v>45748</v>
          </cell>
          <cell r="F1165" t="str">
            <v>P3 - Assembly 2A</v>
          </cell>
          <cell r="G1165" t="str">
            <v>SK2</v>
          </cell>
          <cell r="H1165" t="str">
            <v>New worker</v>
          </cell>
          <cell r="I1165" t="str">
            <v/>
          </cell>
          <cell r="J1165" t="str">
            <v/>
          </cell>
          <cell r="K1165">
            <v>4694000</v>
          </cell>
          <cell r="L1165">
            <v>0</v>
          </cell>
          <cell r="M1165">
            <v>0</v>
          </cell>
          <cell r="N1165">
            <v>0</v>
          </cell>
          <cell r="O1165">
            <v>4694000</v>
          </cell>
          <cell r="P1165">
            <v>23.8</v>
          </cell>
          <cell r="Q1165">
            <v>4296815</v>
          </cell>
          <cell r="R1165">
            <v>2</v>
          </cell>
          <cell r="S1165">
            <v>361077</v>
          </cell>
          <cell r="T1165">
            <v>0.19999999999999929</v>
          </cell>
          <cell r="U1165">
            <v>36108</v>
          </cell>
          <cell r="V1165">
            <v>180538.44537815126</v>
          </cell>
          <cell r="W1165">
            <v>0</v>
          </cell>
          <cell r="X1165">
            <v>0</v>
          </cell>
          <cell r="Y1165">
            <v>4657892</v>
          </cell>
          <cell r="Z1165">
            <v>0</v>
          </cell>
          <cell r="AA1165">
            <v>0</v>
          </cell>
          <cell r="AB1165">
            <v>198000</v>
          </cell>
          <cell r="AC1165">
            <v>0</v>
          </cell>
          <cell r="AD1165">
            <v>198000</v>
          </cell>
          <cell r="AE1165">
            <v>496000</v>
          </cell>
          <cell r="AF1165">
            <v>0</v>
          </cell>
          <cell r="AG1165">
            <v>149000</v>
          </cell>
          <cell r="AH1165">
            <v>0</v>
          </cell>
          <cell r="AI1165">
            <v>0</v>
          </cell>
          <cell r="AJ1165">
            <v>0</v>
          </cell>
          <cell r="AK1165">
            <v>4694000</v>
          </cell>
          <cell r="AL1165">
            <v>0</v>
          </cell>
          <cell r="AM1165">
            <v>0</v>
          </cell>
          <cell r="AN1165">
            <v>0</v>
          </cell>
          <cell r="AO1165">
            <v>0</v>
          </cell>
          <cell r="AP1165">
            <v>0</v>
          </cell>
          <cell r="AQ1165">
            <v>5500892</v>
          </cell>
          <cell r="AR1165">
            <v>36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1218635</v>
          </cell>
          <cell r="AY1165">
            <v>6719527</v>
          </cell>
          <cell r="AZ1165">
            <v>0</v>
          </cell>
          <cell r="BA1165">
            <v>0</v>
          </cell>
          <cell r="BB1165">
            <v>0</v>
          </cell>
          <cell r="BC1165">
            <v>0</v>
          </cell>
          <cell r="BD1165">
            <v>0</v>
          </cell>
          <cell r="BK1165">
            <v>6719527</v>
          </cell>
          <cell r="BN1165">
            <v>0</v>
          </cell>
          <cell r="BO1165">
            <v>6413315.0042016804</v>
          </cell>
          <cell r="BP1165">
            <v>-4586684.9957983196</v>
          </cell>
          <cell r="BQ1165" t="str">
            <v>0</v>
          </cell>
          <cell r="BR1165" t="str">
            <v>Active</v>
          </cell>
          <cell r="BS1165" t="str">
            <v>Male</v>
          </cell>
          <cell r="BT1165" t="str">
            <v/>
          </cell>
          <cell r="BU1165">
            <v>0</v>
          </cell>
          <cell r="BV1165">
            <v>0</v>
          </cell>
          <cell r="BW1165">
            <v>100000</v>
          </cell>
        </row>
        <row r="1166">
          <cell r="C1166" t="str">
            <v>C16576</v>
          </cell>
          <cell r="D1166" t="str">
            <v>Châu Thị Thu Nguyệt</v>
          </cell>
          <cell r="E1166">
            <v>45748</v>
          </cell>
          <cell r="F1166" t="str">
            <v>P3 - Assembly 2A</v>
          </cell>
          <cell r="G1166" t="str">
            <v>SK2</v>
          </cell>
          <cell r="H1166" t="str">
            <v>New worker</v>
          </cell>
          <cell r="I1166" t="str">
            <v/>
          </cell>
          <cell r="J1166" t="str">
            <v/>
          </cell>
          <cell r="K1166">
            <v>4694000</v>
          </cell>
          <cell r="L1166">
            <v>0</v>
          </cell>
          <cell r="M1166">
            <v>0</v>
          </cell>
          <cell r="N1166">
            <v>0</v>
          </cell>
          <cell r="O1166">
            <v>4694000</v>
          </cell>
          <cell r="P1166">
            <v>23.9</v>
          </cell>
          <cell r="Q1166">
            <v>4314869</v>
          </cell>
          <cell r="R1166">
            <v>2</v>
          </cell>
          <cell r="S1166">
            <v>361077</v>
          </cell>
          <cell r="T1166">
            <v>0.10000000000000142</v>
          </cell>
          <cell r="U1166">
            <v>18054</v>
          </cell>
          <cell r="V1166">
            <v>180538.4518828452</v>
          </cell>
          <cell r="W1166">
            <v>0</v>
          </cell>
          <cell r="X1166">
            <v>0</v>
          </cell>
          <cell r="Y1166">
            <v>4675946</v>
          </cell>
          <cell r="Z1166">
            <v>0</v>
          </cell>
          <cell r="AA1166">
            <v>0</v>
          </cell>
          <cell r="AB1166">
            <v>199000</v>
          </cell>
          <cell r="AC1166">
            <v>0</v>
          </cell>
          <cell r="AD1166">
            <v>199000</v>
          </cell>
          <cell r="AE1166">
            <v>498000</v>
          </cell>
          <cell r="AF1166">
            <v>0</v>
          </cell>
          <cell r="AG1166">
            <v>149000</v>
          </cell>
          <cell r="AH1166">
            <v>0</v>
          </cell>
          <cell r="AI1166">
            <v>0</v>
          </cell>
          <cell r="AJ1166">
            <v>0</v>
          </cell>
          <cell r="AK1166">
            <v>4694000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33850.959728033471</v>
          </cell>
          <cell r="AQ1166">
            <v>5555796.9597280333</v>
          </cell>
          <cell r="AR1166">
            <v>32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1083231</v>
          </cell>
          <cell r="AY1166">
            <v>6639027.9597280333</v>
          </cell>
          <cell r="AZ1166">
            <v>0</v>
          </cell>
          <cell r="BA1166">
            <v>0</v>
          </cell>
          <cell r="BB1166">
            <v>0</v>
          </cell>
          <cell r="BC1166">
            <v>0</v>
          </cell>
          <cell r="BD1166">
            <v>0</v>
          </cell>
          <cell r="BK1166">
            <v>6639028</v>
          </cell>
          <cell r="BN1166">
            <v>0</v>
          </cell>
          <cell r="BO1166">
            <v>6377950.7672594143</v>
          </cell>
          <cell r="BP1166">
            <v>-4622049.2327405857</v>
          </cell>
          <cell r="BQ1166" t="str">
            <v>050158724895</v>
          </cell>
          <cell r="BR1166" t="str">
            <v>Active</v>
          </cell>
          <cell r="BS1166" t="str">
            <v>Female</v>
          </cell>
          <cell r="BT1166" t="str">
            <v/>
          </cell>
          <cell r="BU1166">
            <v>0</v>
          </cell>
          <cell r="BV1166">
            <v>0</v>
          </cell>
          <cell r="BW1166">
            <v>100000</v>
          </cell>
        </row>
        <row r="1167">
          <cell r="C1167" t="str">
            <v>C16636</v>
          </cell>
          <cell r="D1167" t="str">
            <v>Hoàng Trung Hiếu</v>
          </cell>
          <cell r="E1167">
            <v>45772</v>
          </cell>
          <cell r="F1167" t="str">
            <v>P3 - Assembly 2A</v>
          </cell>
          <cell r="G1167" t="str">
            <v>SK2</v>
          </cell>
          <cell r="H1167" t="str">
            <v>New worker</v>
          </cell>
          <cell r="I1167" t="str">
            <v/>
          </cell>
          <cell r="J1167" t="str">
            <v/>
          </cell>
          <cell r="K1167">
            <v>4694000</v>
          </cell>
          <cell r="L1167">
            <v>0</v>
          </cell>
          <cell r="M1167">
            <v>0</v>
          </cell>
          <cell r="N1167">
            <v>0</v>
          </cell>
          <cell r="O1167">
            <v>4694000</v>
          </cell>
          <cell r="P1167">
            <v>2</v>
          </cell>
          <cell r="Q1167">
            <v>361077</v>
          </cell>
          <cell r="R1167">
            <v>1</v>
          </cell>
          <cell r="S1167">
            <v>180538</v>
          </cell>
          <cell r="T1167">
            <v>23</v>
          </cell>
          <cell r="U1167">
            <v>4152385</v>
          </cell>
          <cell r="V1167">
            <v>180538.5</v>
          </cell>
          <cell r="W1167">
            <v>0</v>
          </cell>
          <cell r="X1167">
            <v>0</v>
          </cell>
          <cell r="Y1167">
            <v>541615</v>
          </cell>
          <cell r="Z1167">
            <v>0</v>
          </cell>
          <cell r="AA1167">
            <v>0</v>
          </cell>
          <cell r="AB1167">
            <v>23000</v>
          </cell>
          <cell r="AC1167">
            <v>0</v>
          </cell>
          <cell r="AD1167">
            <v>23000</v>
          </cell>
          <cell r="AE1167">
            <v>58000</v>
          </cell>
          <cell r="AF1167">
            <v>0</v>
          </cell>
          <cell r="AG1167">
            <v>17000</v>
          </cell>
          <cell r="AH1167">
            <v>0</v>
          </cell>
          <cell r="AI1167">
            <v>0</v>
          </cell>
          <cell r="AJ1167">
            <v>0</v>
          </cell>
          <cell r="AK1167">
            <v>4694000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639615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639615</v>
          </cell>
          <cell r="AZ1167">
            <v>0</v>
          </cell>
          <cell r="BA1167">
            <v>0</v>
          </cell>
          <cell r="BB1167">
            <v>0</v>
          </cell>
          <cell r="BC1167">
            <v>0</v>
          </cell>
          <cell r="BD1167">
            <v>0</v>
          </cell>
          <cell r="BK1167">
            <v>639615</v>
          </cell>
          <cell r="BN1167">
            <v>0</v>
          </cell>
          <cell r="BO1167">
            <v>639615</v>
          </cell>
          <cell r="BP1167">
            <v>-10360385</v>
          </cell>
          <cell r="BQ1167" t="str">
            <v>0</v>
          </cell>
          <cell r="BR1167" t="str">
            <v>Active</v>
          </cell>
          <cell r="BS1167" t="str">
            <v>Male</v>
          </cell>
          <cell r="BT1167" t="str">
            <v/>
          </cell>
          <cell r="BU1167">
            <v>0</v>
          </cell>
          <cell r="BV1167">
            <v>0</v>
          </cell>
          <cell r="BW1167">
            <v>0</v>
          </cell>
        </row>
        <row r="1168">
          <cell r="C1168" t="str">
            <v>C1671</v>
          </cell>
          <cell r="D1168" t="str">
            <v>Hồ Thị Châu</v>
          </cell>
          <cell r="E1168">
            <v>39867</v>
          </cell>
          <cell r="F1168" t="str">
            <v>P3 - Assembly 2A</v>
          </cell>
          <cell r="G1168" t="str">
            <v>SK2</v>
          </cell>
          <cell r="H1168" t="str">
            <v>Normal worker</v>
          </cell>
          <cell r="I1168" t="str">
            <v/>
          </cell>
          <cell r="J1168" t="str">
            <v/>
          </cell>
          <cell r="K1168">
            <v>5931000</v>
          </cell>
          <cell r="L1168">
            <v>0</v>
          </cell>
          <cell r="M1168">
            <v>0</v>
          </cell>
          <cell r="N1168">
            <v>0</v>
          </cell>
          <cell r="O1168">
            <v>5931000</v>
          </cell>
          <cell r="P1168">
            <v>24</v>
          </cell>
          <cell r="Q1168">
            <v>5474769</v>
          </cell>
          <cell r="R1168">
            <v>2</v>
          </cell>
          <cell r="S1168">
            <v>456231</v>
          </cell>
          <cell r="T1168">
            <v>0</v>
          </cell>
          <cell r="U1168">
            <v>0</v>
          </cell>
          <cell r="V1168">
            <v>228115.375</v>
          </cell>
          <cell r="W1168">
            <v>0</v>
          </cell>
          <cell r="X1168">
            <v>0</v>
          </cell>
          <cell r="Y1168">
            <v>5931000</v>
          </cell>
          <cell r="Z1168">
            <v>0</v>
          </cell>
          <cell r="AA1168">
            <v>0</v>
          </cell>
          <cell r="AB1168">
            <v>200000</v>
          </cell>
          <cell r="AC1168">
            <v>0</v>
          </cell>
          <cell r="AD1168">
            <v>200000</v>
          </cell>
          <cell r="AE1168">
            <v>500000</v>
          </cell>
          <cell r="AF1168">
            <v>0</v>
          </cell>
          <cell r="AG1168">
            <v>400000</v>
          </cell>
          <cell r="AH1168">
            <v>560727</v>
          </cell>
          <cell r="AI1168">
            <v>0</v>
          </cell>
          <cell r="AJ1168">
            <v>0</v>
          </cell>
          <cell r="AK1168">
            <v>5931000</v>
          </cell>
          <cell r="AL1168">
            <v>100000</v>
          </cell>
          <cell r="AM1168">
            <v>0</v>
          </cell>
          <cell r="AN1168">
            <v>0</v>
          </cell>
          <cell r="AO1168">
            <v>0</v>
          </cell>
          <cell r="AP1168">
            <v>42771.6328125</v>
          </cell>
          <cell r="AQ1168">
            <v>7734498.6328125</v>
          </cell>
          <cell r="AR1168">
            <v>36</v>
          </cell>
          <cell r="AS1168">
            <v>0</v>
          </cell>
          <cell r="AT1168">
            <v>0</v>
          </cell>
          <cell r="AU1168">
            <v>0</v>
          </cell>
          <cell r="AV1168">
            <v>0</v>
          </cell>
          <cell r="AW1168">
            <v>0</v>
          </cell>
          <cell r="AX1168">
            <v>1539779</v>
          </cell>
          <cell r="AY1168">
            <v>9274277.6328125</v>
          </cell>
          <cell r="AZ1168">
            <v>622755</v>
          </cell>
          <cell r="BA1168">
            <v>44100</v>
          </cell>
          <cell r="BB1168">
            <v>0</v>
          </cell>
          <cell r="BC1168">
            <v>0</v>
          </cell>
          <cell r="BD1168">
            <v>0</v>
          </cell>
          <cell r="BK1168">
            <v>8607423</v>
          </cell>
          <cell r="BN1168">
            <v>2</v>
          </cell>
          <cell r="BO1168">
            <v>8861017.8203125</v>
          </cell>
          <cell r="BP1168">
            <v>-11561737.1796875</v>
          </cell>
          <cell r="BQ1168" t="str">
            <v>050040875252</v>
          </cell>
          <cell r="BR1168" t="str">
            <v>Active</v>
          </cell>
          <cell r="BS1168" t="str">
            <v>Female</v>
          </cell>
          <cell r="BT1168" t="str">
            <v/>
          </cell>
          <cell r="BU1168">
            <v>0</v>
          </cell>
          <cell r="BV1168">
            <v>0</v>
          </cell>
          <cell r="BW1168">
            <v>100000</v>
          </cell>
        </row>
        <row r="1169">
          <cell r="C1169" t="str">
            <v>C5057</v>
          </cell>
          <cell r="D1169" t="str">
            <v>Huỳnh Ngọc Vui</v>
          </cell>
          <cell r="E1169">
            <v>41012</v>
          </cell>
          <cell r="F1169" t="str">
            <v>P3 - Assembly 2A</v>
          </cell>
          <cell r="G1169" t="str">
            <v>SK2</v>
          </cell>
          <cell r="H1169" t="str">
            <v>Normal Worker</v>
          </cell>
          <cell r="I1169" t="str">
            <v/>
          </cell>
          <cell r="J1169" t="str">
            <v/>
          </cell>
          <cell r="K1169">
            <v>5931000</v>
          </cell>
          <cell r="L1169">
            <v>0</v>
          </cell>
          <cell r="M1169">
            <v>0</v>
          </cell>
          <cell r="N1169">
            <v>0</v>
          </cell>
          <cell r="O1169">
            <v>5931000</v>
          </cell>
          <cell r="P1169">
            <v>23</v>
          </cell>
          <cell r="Q1169">
            <v>5246654</v>
          </cell>
          <cell r="R1169">
            <v>3</v>
          </cell>
          <cell r="S1169">
            <v>684346</v>
          </cell>
          <cell r="T1169">
            <v>0</v>
          </cell>
          <cell r="U1169">
            <v>0</v>
          </cell>
          <cell r="V1169">
            <v>228115.39130434784</v>
          </cell>
          <cell r="W1169">
            <v>0</v>
          </cell>
          <cell r="X1169">
            <v>0</v>
          </cell>
          <cell r="Y1169">
            <v>5931000</v>
          </cell>
          <cell r="Z1169">
            <v>0</v>
          </cell>
          <cell r="AA1169">
            <v>0</v>
          </cell>
          <cell r="AB1169">
            <v>200000</v>
          </cell>
          <cell r="AC1169">
            <v>0</v>
          </cell>
          <cell r="AD1169">
            <v>200000</v>
          </cell>
          <cell r="AE1169">
            <v>500000</v>
          </cell>
          <cell r="AF1169">
            <v>0</v>
          </cell>
          <cell r="AG1169">
            <v>400000</v>
          </cell>
          <cell r="AH1169">
            <v>538487</v>
          </cell>
          <cell r="AI1169">
            <v>0</v>
          </cell>
          <cell r="AJ1169">
            <v>0</v>
          </cell>
          <cell r="AK1169">
            <v>5931000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42771.635869565216</v>
          </cell>
          <cell r="AQ1169">
            <v>7612258.6358695654</v>
          </cell>
          <cell r="AR1169">
            <v>36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1539779</v>
          </cell>
          <cell r="AY1169">
            <v>9152037.6358695664</v>
          </cell>
          <cell r="AZ1169">
            <v>622755</v>
          </cell>
          <cell r="BA1169">
            <v>44100</v>
          </cell>
          <cell r="BB1169">
            <v>0</v>
          </cell>
          <cell r="BC1169">
            <v>0</v>
          </cell>
          <cell r="BD1169">
            <v>0</v>
          </cell>
          <cell r="BK1169">
            <v>8485183</v>
          </cell>
          <cell r="BN1169">
            <v>0</v>
          </cell>
          <cell r="BO1169">
            <v>8738777.8967391308</v>
          </cell>
          <cell r="BP1169">
            <v>-2883977.1032608692</v>
          </cell>
          <cell r="BQ1169" t="str">
            <v>050020224034</v>
          </cell>
          <cell r="BR1169" t="str">
            <v>Active</v>
          </cell>
          <cell r="BS1169" t="str">
            <v>Female</v>
          </cell>
          <cell r="BT1169" t="str">
            <v/>
          </cell>
          <cell r="BU1169">
            <v>0</v>
          </cell>
          <cell r="BV1169">
            <v>0</v>
          </cell>
          <cell r="BW1169">
            <v>100000</v>
          </cell>
        </row>
        <row r="1170">
          <cell r="C1170" t="str">
            <v>C5878</v>
          </cell>
          <cell r="D1170" t="str">
            <v>Võ Thị Lệ</v>
          </cell>
          <cell r="E1170">
            <v>41520</v>
          </cell>
          <cell r="F1170" t="str">
            <v>P3 - Assembly 2A</v>
          </cell>
          <cell r="G1170" t="str">
            <v>SK2</v>
          </cell>
          <cell r="H1170" t="str">
            <v>Normal worker</v>
          </cell>
          <cell r="I1170" t="str">
            <v/>
          </cell>
          <cell r="J1170" t="str">
            <v/>
          </cell>
          <cell r="K1170">
            <v>5931000</v>
          </cell>
          <cell r="L1170">
            <v>0</v>
          </cell>
          <cell r="M1170">
            <v>0</v>
          </cell>
          <cell r="N1170">
            <v>0</v>
          </cell>
          <cell r="O1170">
            <v>5931000</v>
          </cell>
          <cell r="P1170">
            <v>23.6</v>
          </cell>
          <cell r="Q1170">
            <v>5383523</v>
          </cell>
          <cell r="R1170">
            <v>2</v>
          </cell>
          <cell r="S1170">
            <v>456231</v>
          </cell>
          <cell r="T1170">
            <v>0.39999999999999858</v>
          </cell>
          <cell r="U1170">
            <v>91246</v>
          </cell>
          <cell r="V1170">
            <v>228115.38135593219</v>
          </cell>
          <cell r="W1170">
            <v>0</v>
          </cell>
          <cell r="X1170">
            <v>0</v>
          </cell>
          <cell r="Y1170">
            <v>5839754</v>
          </cell>
          <cell r="Z1170">
            <v>0</v>
          </cell>
          <cell r="AA1170">
            <v>0</v>
          </cell>
          <cell r="AB1170">
            <v>200000</v>
          </cell>
          <cell r="AC1170">
            <v>0</v>
          </cell>
          <cell r="AD1170">
            <v>200000</v>
          </cell>
          <cell r="AE1170">
            <v>500000</v>
          </cell>
          <cell r="AF1170">
            <v>0</v>
          </cell>
          <cell r="AG1170">
            <v>400000</v>
          </cell>
          <cell r="AH1170">
            <v>660775</v>
          </cell>
          <cell r="AI1170">
            <v>0</v>
          </cell>
          <cell r="AJ1170">
            <v>0</v>
          </cell>
          <cell r="AK1170">
            <v>5980667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42771.634004237283</v>
          </cell>
          <cell r="AQ1170">
            <v>7643300.6340042371</v>
          </cell>
          <cell r="AR1170">
            <v>36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1539779</v>
          </cell>
          <cell r="AY1170">
            <v>9183079.6340042371</v>
          </cell>
          <cell r="AZ1170">
            <v>622755</v>
          </cell>
          <cell r="BA1170">
            <v>44100</v>
          </cell>
          <cell r="BB1170">
            <v>0</v>
          </cell>
          <cell r="BC1170">
            <v>0</v>
          </cell>
          <cell r="BD1170">
            <v>0</v>
          </cell>
          <cell r="BK1170">
            <v>8516225</v>
          </cell>
          <cell r="BN1170">
            <v>0</v>
          </cell>
          <cell r="BO1170">
            <v>8769819.850105932</v>
          </cell>
          <cell r="BP1170">
            <v>-2852935.149894068</v>
          </cell>
          <cell r="BQ1170" t="str">
            <v>050040933392</v>
          </cell>
          <cell r="BR1170" t="str">
            <v>Active</v>
          </cell>
          <cell r="BS1170" t="str">
            <v>Female</v>
          </cell>
          <cell r="BT1170" t="str">
            <v/>
          </cell>
          <cell r="BU1170">
            <v>0</v>
          </cell>
          <cell r="BV1170">
            <v>0</v>
          </cell>
          <cell r="BW1170">
            <v>100000</v>
          </cell>
        </row>
        <row r="1171">
          <cell r="C1171" t="str">
            <v>C7470</v>
          </cell>
          <cell r="D1171" t="str">
            <v>Lê Thị Bích Thủy</v>
          </cell>
          <cell r="E1171">
            <v>43370</v>
          </cell>
          <cell r="F1171" t="str">
            <v>P3 - Assembly 2A</v>
          </cell>
          <cell r="G1171" t="str">
            <v>SK2</v>
          </cell>
          <cell r="H1171" t="str">
            <v>Normal worker</v>
          </cell>
          <cell r="I1171" t="str">
            <v/>
          </cell>
          <cell r="J1171" t="str">
            <v/>
          </cell>
          <cell r="K1171">
            <v>5931000</v>
          </cell>
          <cell r="L1171">
            <v>0</v>
          </cell>
          <cell r="M1171">
            <v>0</v>
          </cell>
          <cell r="N1171">
            <v>0</v>
          </cell>
          <cell r="O1171">
            <v>5931000</v>
          </cell>
          <cell r="P1171">
            <v>23.9</v>
          </cell>
          <cell r="Q1171">
            <v>5451958</v>
          </cell>
          <cell r="R1171">
            <v>2</v>
          </cell>
          <cell r="S1171">
            <v>456231</v>
          </cell>
          <cell r="T1171">
            <v>0.10000000000000142</v>
          </cell>
          <cell r="U1171">
            <v>22812</v>
          </cell>
          <cell r="V1171">
            <v>228115.39748953976</v>
          </cell>
          <cell r="W1171">
            <v>0</v>
          </cell>
          <cell r="X1171">
            <v>0</v>
          </cell>
          <cell r="Y1171">
            <v>5908189</v>
          </cell>
          <cell r="Z1171">
            <v>0</v>
          </cell>
          <cell r="AA1171">
            <v>0</v>
          </cell>
          <cell r="AB1171">
            <v>200000</v>
          </cell>
          <cell r="AC1171">
            <v>0</v>
          </cell>
          <cell r="AD1171">
            <v>200000</v>
          </cell>
          <cell r="AE1171">
            <v>500000</v>
          </cell>
          <cell r="AF1171">
            <v>0</v>
          </cell>
          <cell r="AG1171">
            <v>400000</v>
          </cell>
          <cell r="AH1171">
            <v>693851</v>
          </cell>
          <cell r="AI1171">
            <v>0</v>
          </cell>
          <cell r="AJ1171">
            <v>0</v>
          </cell>
          <cell r="AK1171">
            <v>5931000</v>
          </cell>
          <cell r="AL1171">
            <v>0</v>
          </cell>
          <cell r="AM1171">
            <v>0</v>
          </cell>
          <cell r="AN1171">
            <v>0</v>
          </cell>
          <cell r="AO1171">
            <v>0</v>
          </cell>
          <cell r="AP1171">
            <v>42771.6370292887</v>
          </cell>
          <cell r="AQ1171">
            <v>7744811.6370292883</v>
          </cell>
          <cell r="AR1171">
            <v>32</v>
          </cell>
          <cell r="AS1171">
            <v>0</v>
          </cell>
          <cell r="AT1171">
            <v>0</v>
          </cell>
          <cell r="AU1171">
            <v>0</v>
          </cell>
          <cell r="AV1171">
            <v>0</v>
          </cell>
          <cell r="AW1171">
            <v>0</v>
          </cell>
          <cell r="AX1171">
            <v>1368692</v>
          </cell>
          <cell r="AY1171">
            <v>9113503.6370292883</v>
          </cell>
          <cell r="AZ1171">
            <v>622755</v>
          </cell>
          <cell r="BA1171">
            <v>44100</v>
          </cell>
          <cell r="BB1171">
            <v>0</v>
          </cell>
          <cell r="BC1171">
            <v>0</v>
          </cell>
          <cell r="BD1171">
            <v>0</v>
          </cell>
          <cell r="BK1171">
            <v>8446649</v>
          </cell>
          <cell r="BN1171">
            <v>0</v>
          </cell>
          <cell r="BO1171">
            <v>8757273.2269874476</v>
          </cell>
          <cell r="BP1171">
            <v>-2865481.7730125524</v>
          </cell>
          <cell r="BQ1171" t="str">
            <v>050096717811</v>
          </cell>
          <cell r="BR1171" t="str">
            <v>Active</v>
          </cell>
          <cell r="BS1171" t="str">
            <v>Female</v>
          </cell>
          <cell r="BT1171" t="str">
            <v/>
          </cell>
          <cell r="BU1171">
            <v>0</v>
          </cell>
          <cell r="BV1171">
            <v>0</v>
          </cell>
          <cell r="BW1171">
            <v>100000</v>
          </cell>
        </row>
        <row r="1172">
          <cell r="C1172" t="str">
            <v>C7562</v>
          </cell>
          <cell r="D1172" t="str">
            <v>Lê Thị Trúc Phượng</v>
          </cell>
          <cell r="E1172">
            <v>43418</v>
          </cell>
          <cell r="F1172" t="str">
            <v>P3 - Assembly 2A</v>
          </cell>
          <cell r="G1172" t="str">
            <v>SK2</v>
          </cell>
          <cell r="H1172" t="str">
            <v>Normal worker</v>
          </cell>
          <cell r="I1172" t="str">
            <v/>
          </cell>
          <cell r="J1172" t="str">
            <v/>
          </cell>
          <cell r="K1172">
            <v>5931000</v>
          </cell>
          <cell r="L1172">
            <v>0</v>
          </cell>
          <cell r="M1172">
            <v>0</v>
          </cell>
          <cell r="N1172">
            <v>0</v>
          </cell>
          <cell r="O1172">
            <v>5931000</v>
          </cell>
          <cell r="P1172">
            <v>24</v>
          </cell>
          <cell r="Q1172">
            <v>5474769</v>
          </cell>
          <cell r="R1172">
            <v>2</v>
          </cell>
          <cell r="S1172">
            <v>456231</v>
          </cell>
          <cell r="T1172">
            <v>0</v>
          </cell>
          <cell r="U1172">
            <v>0</v>
          </cell>
          <cell r="V1172">
            <v>228115.375</v>
          </cell>
          <cell r="W1172">
            <v>0</v>
          </cell>
          <cell r="X1172">
            <v>0</v>
          </cell>
          <cell r="Y1172">
            <v>5931000</v>
          </cell>
          <cell r="Z1172">
            <v>0</v>
          </cell>
          <cell r="AA1172">
            <v>0</v>
          </cell>
          <cell r="AB1172">
            <v>200000</v>
          </cell>
          <cell r="AC1172">
            <v>0</v>
          </cell>
          <cell r="AD1172">
            <v>200000</v>
          </cell>
          <cell r="AE1172">
            <v>500000</v>
          </cell>
          <cell r="AF1172">
            <v>0</v>
          </cell>
          <cell r="AG1172">
            <v>400000</v>
          </cell>
          <cell r="AH1172">
            <v>930500</v>
          </cell>
          <cell r="AI1172">
            <v>0</v>
          </cell>
          <cell r="AJ1172">
            <v>0</v>
          </cell>
          <cell r="AK1172">
            <v>5931000</v>
          </cell>
          <cell r="AL1172">
            <v>0</v>
          </cell>
          <cell r="AM1172">
            <v>0</v>
          </cell>
          <cell r="AN1172">
            <v>0</v>
          </cell>
          <cell r="AO1172">
            <v>0</v>
          </cell>
          <cell r="AP1172">
            <v>42771.6328125</v>
          </cell>
          <cell r="AQ1172">
            <v>8004271.6328125</v>
          </cell>
          <cell r="AR1172">
            <v>36</v>
          </cell>
          <cell r="AS1172">
            <v>0</v>
          </cell>
          <cell r="AT1172">
            <v>0</v>
          </cell>
          <cell r="AU1172">
            <v>0</v>
          </cell>
          <cell r="AV1172">
            <v>0</v>
          </cell>
          <cell r="AW1172">
            <v>0</v>
          </cell>
          <cell r="AX1172">
            <v>1539779</v>
          </cell>
          <cell r="AY1172">
            <v>9544050.6328125</v>
          </cell>
          <cell r="AZ1172">
            <v>622755</v>
          </cell>
          <cell r="BA1172">
            <v>44100</v>
          </cell>
          <cell r="BB1172">
            <v>0</v>
          </cell>
          <cell r="BC1172">
            <v>0</v>
          </cell>
          <cell r="BD1172">
            <v>0</v>
          </cell>
          <cell r="BK1172">
            <v>8877196</v>
          </cell>
          <cell r="BN1172">
            <v>1</v>
          </cell>
          <cell r="BO1172">
            <v>9130790.8203125</v>
          </cell>
          <cell r="BP1172">
            <v>-6891964.1796875</v>
          </cell>
          <cell r="BQ1172" t="str">
            <v>050098252239</v>
          </cell>
          <cell r="BR1172" t="str">
            <v>Active</v>
          </cell>
          <cell r="BS1172" t="str">
            <v>Female</v>
          </cell>
          <cell r="BT1172" t="str">
            <v/>
          </cell>
          <cell r="BU1172">
            <v>0</v>
          </cell>
          <cell r="BV1172">
            <v>0</v>
          </cell>
          <cell r="BW1172">
            <v>100000</v>
          </cell>
        </row>
        <row r="1173">
          <cell r="C1173" t="str">
            <v>C7621</v>
          </cell>
          <cell r="D1173" t="str">
            <v>Long Văn Mạo</v>
          </cell>
          <cell r="E1173">
            <v>43435</v>
          </cell>
          <cell r="F1173" t="str">
            <v>P3 - Assembly 2A</v>
          </cell>
          <cell r="G1173" t="str">
            <v>SK2</v>
          </cell>
          <cell r="H1173" t="str">
            <v>Normal worker</v>
          </cell>
          <cell r="I1173" t="str">
            <v/>
          </cell>
          <cell r="J1173" t="str">
            <v/>
          </cell>
          <cell r="K1173">
            <v>5931000</v>
          </cell>
          <cell r="L1173">
            <v>0</v>
          </cell>
          <cell r="M1173">
            <v>0</v>
          </cell>
          <cell r="N1173">
            <v>0</v>
          </cell>
          <cell r="O1173">
            <v>5931000</v>
          </cell>
          <cell r="P1173">
            <v>24</v>
          </cell>
          <cell r="Q1173">
            <v>5474769</v>
          </cell>
          <cell r="R1173">
            <v>2</v>
          </cell>
          <cell r="S1173">
            <v>456231</v>
          </cell>
          <cell r="T1173">
            <v>0</v>
          </cell>
          <cell r="U1173">
            <v>0</v>
          </cell>
          <cell r="V1173">
            <v>228115.375</v>
          </cell>
          <cell r="W1173">
            <v>0</v>
          </cell>
          <cell r="X1173">
            <v>0</v>
          </cell>
          <cell r="Y1173">
            <v>5931000</v>
          </cell>
          <cell r="Z1173">
            <v>0</v>
          </cell>
          <cell r="AA1173">
            <v>0</v>
          </cell>
          <cell r="AB1173">
            <v>200000</v>
          </cell>
          <cell r="AC1173">
            <v>0</v>
          </cell>
          <cell r="AD1173">
            <v>200000</v>
          </cell>
          <cell r="AE1173">
            <v>500000</v>
          </cell>
          <cell r="AF1173">
            <v>0</v>
          </cell>
          <cell r="AG1173">
            <v>400000</v>
          </cell>
          <cell r="AH1173">
            <v>566939</v>
          </cell>
          <cell r="AI1173">
            <v>0</v>
          </cell>
          <cell r="AJ1173">
            <v>0</v>
          </cell>
          <cell r="AK1173">
            <v>5931000</v>
          </cell>
          <cell r="AL1173">
            <v>0</v>
          </cell>
          <cell r="AM1173">
            <v>0</v>
          </cell>
          <cell r="AN1173">
            <v>0</v>
          </cell>
          <cell r="AO1173">
            <v>0</v>
          </cell>
          <cell r="AP1173">
            <v>0</v>
          </cell>
          <cell r="AQ1173">
            <v>7597939</v>
          </cell>
          <cell r="AR1173">
            <v>36</v>
          </cell>
          <cell r="AS1173">
            <v>0</v>
          </cell>
          <cell r="AT1173">
            <v>0</v>
          </cell>
          <cell r="AU1173">
            <v>0</v>
          </cell>
          <cell r="AV1173">
            <v>0</v>
          </cell>
          <cell r="AW1173">
            <v>0</v>
          </cell>
          <cell r="AX1173">
            <v>1539779</v>
          </cell>
          <cell r="AY1173">
            <v>9137718</v>
          </cell>
          <cell r="AZ1173">
            <v>622755</v>
          </cell>
          <cell r="BA1173">
            <v>44100</v>
          </cell>
          <cell r="BB1173">
            <v>0</v>
          </cell>
          <cell r="BC1173">
            <v>0</v>
          </cell>
          <cell r="BD1173">
            <v>0</v>
          </cell>
          <cell r="BK1173">
            <v>8470863</v>
          </cell>
          <cell r="BN1173">
            <v>0</v>
          </cell>
          <cell r="BO1173">
            <v>8724458.1875</v>
          </cell>
          <cell r="BP1173">
            <v>-2898296.8125</v>
          </cell>
          <cell r="BQ1173" t="str">
            <v>050066182204</v>
          </cell>
          <cell r="BR1173" t="str">
            <v>Active</v>
          </cell>
          <cell r="BS1173" t="str">
            <v>Male</v>
          </cell>
          <cell r="BT1173" t="str">
            <v/>
          </cell>
          <cell r="BU1173">
            <v>0</v>
          </cell>
          <cell r="BV1173">
            <v>0</v>
          </cell>
          <cell r="BW1173">
            <v>100000</v>
          </cell>
        </row>
        <row r="1174">
          <cell r="C1174" t="str">
            <v>C7622</v>
          </cell>
          <cell r="D1174" t="str">
            <v>Mai Nguyễn Giang Hà</v>
          </cell>
          <cell r="E1174">
            <v>43435</v>
          </cell>
          <cell r="F1174" t="str">
            <v>P3 - Assembly 2A</v>
          </cell>
          <cell r="G1174" t="str">
            <v>SK2</v>
          </cell>
          <cell r="H1174" t="str">
            <v>Normal worker</v>
          </cell>
          <cell r="I1174" t="str">
            <v/>
          </cell>
          <cell r="J1174" t="str">
            <v/>
          </cell>
          <cell r="K1174">
            <v>5931000</v>
          </cell>
          <cell r="L1174">
            <v>0</v>
          </cell>
          <cell r="M1174">
            <v>0</v>
          </cell>
          <cell r="N1174">
            <v>0</v>
          </cell>
          <cell r="O1174">
            <v>5931000</v>
          </cell>
          <cell r="P1174">
            <v>21.8</v>
          </cell>
          <cell r="Q1174">
            <v>4972915</v>
          </cell>
          <cell r="R1174">
            <v>3</v>
          </cell>
          <cell r="S1174">
            <v>684346</v>
          </cell>
          <cell r="T1174">
            <v>1.1999999999999993</v>
          </cell>
          <cell r="U1174">
            <v>273738</v>
          </cell>
          <cell r="V1174">
            <v>228115.36697247706</v>
          </cell>
          <cell r="W1174">
            <v>0</v>
          </cell>
          <cell r="X1174">
            <v>0</v>
          </cell>
          <cell r="Y1174">
            <v>5657261</v>
          </cell>
          <cell r="Z1174">
            <v>0</v>
          </cell>
          <cell r="AA1174">
            <v>0</v>
          </cell>
          <cell r="AB1174">
            <v>200000</v>
          </cell>
          <cell r="AC1174">
            <v>0</v>
          </cell>
          <cell r="AD1174">
            <v>200000</v>
          </cell>
          <cell r="AE1174">
            <v>0</v>
          </cell>
          <cell r="AF1174">
            <v>0</v>
          </cell>
          <cell r="AG1174">
            <v>400000</v>
          </cell>
          <cell r="AH1174">
            <v>616715</v>
          </cell>
          <cell r="AI1174">
            <v>0</v>
          </cell>
          <cell r="AJ1174">
            <v>0</v>
          </cell>
          <cell r="AK1174">
            <v>5931000</v>
          </cell>
          <cell r="AL1174">
            <v>0</v>
          </cell>
          <cell r="AM1174">
            <v>0</v>
          </cell>
          <cell r="AN1174">
            <v>0</v>
          </cell>
          <cell r="AO1174">
            <v>0</v>
          </cell>
          <cell r="AP1174">
            <v>0</v>
          </cell>
          <cell r="AQ1174">
            <v>6873976</v>
          </cell>
          <cell r="AR1174">
            <v>28</v>
          </cell>
          <cell r="AS1174">
            <v>0</v>
          </cell>
          <cell r="AT1174">
            <v>0</v>
          </cell>
          <cell r="AU1174">
            <v>0</v>
          </cell>
          <cell r="AV1174">
            <v>0</v>
          </cell>
          <cell r="AW1174">
            <v>0</v>
          </cell>
          <cell r="AX1174">
            <v>1197606</v>
          </cell>
          <cell r="AY1174">
            <v>8071582</v>
          </cell>
          <cell r="AZ1174">
            <v>622755</v>
          </cell>
          <cell r="BA1174">
            <v>44100</v>
          </cell>
          <cell r="BB1174">
            <v>0</v>
          </cell>
          <cell r="BC1174">
            <v>0</v>
          </cell>
          <cell r="BD1174">
            <v>0</v>
          </cell>
          <cell r="BK1174">
            <v>7404727</v>
          </cell>
          <cell r="BN1174">
            <v>1</v>
          </cell>
          <cell r="BO1174">
            <v>7772379.7844036696</v>
          </cell>
          <cell r="BP1174">
            <v>-8250375.2155963304</v>
          </cell>
          <cell r="BQ1174" t="str">
            <v>050105915753</v>
          </cell>
          <cell r="BR1174" t="str">
            <v>Active</v>
          </cell>
          <cell r="BS1174" t="str">
            <v>Male</v>
          </cell>
          <cell r="BT1174" t="str">
            <v/>
          </cell>
          <cell r="BU1174">
            <v>0</v>
          </cell>
          <cell r="BV1174">
            <v>0</v>
          </cell>
          <cell r="BW1174">
            <v>100000</v>
          </cell>
        </row>
        <row r="1175">
          <cell r="C1175" t="str">
            <v>C8039</v>
          </cell>
          <cell r="D1175" t="str">
            <v>Nguyễn Văn Lớn</v>
          </cell>
          <cell r="E1175">
            <v>43522</v>
          </cell>
          <cell r="F1175" t="str">
            <v>P3 - Assembly 2A</v>
          </cell>
          <cell r="G1175" t="str">
            <v>SK2</v>
          </cell>
          <cell r="H1175" t="str">
            <v>Drill worker</v>
          </cell>
          <cell r="I1175" t="str">
            <v/>
          </cell>
          <cell r="J1175" t="str">
            <v/>
          </cell>
          <cell r="K1175">
            <v>5931000</v>
          </cell>
          <cell r="L1175">
            <v>200000</v>
          </cell>
          <cell r="M1175">
            <v>0</v>
          </cell>
          <cell r="N1175">
            <v>0</v>
          </cell>
          <cell r="O1175">
            <v>6131000</v>
          </cell>
          <cell r="P1175">
            <v>22.5</v>
          </cell>
          <cell r="Q1175">
            <v>5305673</v>
          </cell>
          <cell r="R1175">
            <v>3</v>
          </cell>
          <cell r="S1175">
            <v>707423</v>
          </cell>
          <cell r="T1175">
            <v>0.5</v>
          </cell>
          <cell r="U1175">
            <v>117904</v>
          </cell>
          <cell r="V1175">
            <v>235807.68888888889</v>
          </cell>
          <cell r="W1175">
            <v>0</v>
          </cell>
          <cell r="X1175">
            <v>0</v>
          </cell>
          <cell r="Y1175">
            <v>6013096</v>
          </cell>
          <cell r="Z1175">
            <v>0</v>
          </cell>
          <cell r="AA1175">
            <v>0</v>
          </cell>
          <cell r="AB1175">
            <v>200000</v>
          </cell>
          <cell r="AC1175">
            <v>0</v>
          </cell>
          <cell r="AD1175">
            <v>200000</v>
          </cell>
          <cell r="AE1175">
            <v>500000</v>
          </cell>
          <cell r="AF1175">
            <v>0</v>
          </cell>
          <cell r="AG1175">
            <v>400000</v>
          </cell>
          <cell r="AH1175">
            <v>636031</v>
          </cell>
          <cell r="AI1175">
            <v>0</v>
          </cell>
          <cell r="AJ1175">
            <v>0</v>
          </cell>
          <cell r="AK1175">
            <v>6131000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0</v>
          </cell>
          <cell r="AQ1175">
            <v>7749127</v>
          </cell>
          <cell r="AR1175">
            <v>24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1061135</v>
          </cell>
          <cell r="AY1175">
            <v>8810262</v>
          </cell>
          <cell r="AZ1175">
            <v>643755</v>
          </cell>
          <cell r="BA1175">
            <v>44100</v>
          </cell>
          <cell r="BB1175">
            <v>0</v>
          </cell>
          <cell r="BC1175">
            <v>0</v>
          </cell>
          <cell r="BD1175">
            <v>0</v>
          </cell>
          <cell r="BK1175">
            <v>8122407</v>
          </cell>
          <cell r="BN1175">
            <v>0</v>
          </cell>
          <cell r="BO1175">
            <v>8556550.0666666664</v>
          </cell>
          <cell r="BP1175">
            <v>-3087204.9333333336</v>
          </cell>
          <cell r="BQ1175" t="str">
            <v>050104420319</v>
          </cell>
          <cell r="BR1175" t="str">
            <v>Active</v>
          </cell>
          <cell r="BS1175" t="str">
            <v>Male</v>
          </cell>
          <cell r="BT1175" t="str">
            <v/>
          </cell>
          <cell r="BU1175">
            <v>0</v>
          </cell>
          <cell r="BV1175">
            <v>0</v>
          </cell>
          <cell r="BW1175">
            <v>100000</v>
          </cell>
        </row>
        <row r="1176">
          <cell r="C1176" t="str">
            <v>C8112</v>
          </cell>
          <cell r="D1176" t="str">
            <v>Lâm Sơn</v>
          </cell>
          <cell r="E1176">
            <v>43528</v>
          </cell>
          <cell r="F1176" t="str">
            <v>P3 - Assembly 2A</v>
          </cell>
          <cell r="G1176" t="str">
            <v>SK2</v>
          </cell>
          <cell r="H1176" t="str">
            <v>Normal worker</v>
          </cell>
          <cell r="I1176" t="str">
            <v/>
          </cell>
          <cell r="J1176" t="str">
            <v/>
          </cell>
          <cell r="K1176">
            <v>5931000</v>
          </cell>
          <cell r="L1176">
            <v>0</v>
          </cell>
          <cell r="M1176">
            <v>0</v>
          </cell>
          <cell r="N1176">
            <v>0</v>
          </cell>
          <cell r="O1176">
            <v>5931000</v>
          </cell>
          <cell r="P1176">
            <v>22.5</v>
          </cell>
          <cell r="Q1176">
            <v>5132596</v>
          </cell>
          <cell r="R1176">
            <v>3</v>
          </cell>
          <cell r="S1176">
            <v>684346</v>
          </cell>
          <cell r="T1176">
            <v>0.5</v>
          </cell>
          <cell r="U1176">
            <v>114058</v>
          </cell>
          <cell r="V1176">
            <v>228115.37777777779</v>
          </cell>
          <cell r="W1176">
            <v>0</v>
          </cell>
          <cell r="X1176">
            <v>0</v>
          </cell>
          <cell r="Y1176">
            <v>5816942</v>
          </cell>
          <cell r="Z1176">
            <v>0</v>
          </cell>
          <cell r="AA1176">
            <v>0</v>
          </cell>
          <cell r="AB1176">
            <v>200000</v>
          </cell>
          <cell r="AC1176">
            <v>0</v>
          </cell>
          <cell r="AD1176">
            <v>200000</v>
          </cell>
          <cell r="AE1176">
            <v>500000</v>
          </cell>
          <cell r="AF1176">
            <v>0</v>
          </cell>
          <cell r="AG1176">
            <v>400000</v>
          </cell>
          <cell r="AH1176">
            <v>624526</v>
          </cell>
          <cell r="AI1176">
            <v>0</v>
          </cell>
          <cell r="AJ1176">
            <v>0</v>
          </cell>
          <cell r="AK1176">
            <v>5980667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7541468</v>
          </cell>
          <cell r="AR1176">
            <v>32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1368692</v>
          </cell>
          <cell r="AY1176">
            <v>8910160</v>
          </cell>
          <cell r="AZ1176">
            <v>622755</v>
          </cell>
          <cell r="BA1176">
            <v>44100</v>
          </cell>
          <cell r="BB1176">
            <v>0</v>
          </cell>
          <cell r="BC1176">
            <v>0</v>
          </cell>
          <cell r="BD1176">
            <v>0</v>
          </cell>
          <cell r="BK1176">
            <v>8243305</v>
          </cell>
          <cell r="BN1176">
            <v>1</v>
          </cell>
          <cell r="BO1176">
            <v>8553929.5111111104</v>
          </cell>
          <cell r="BP1176">
            <v>-7468825.4888888896</v>
          </cell>
          <cell r="BQ1176" t="str">
            <v>050028925570</v>
          </cell>
          <cell r="BR1176" t="str">
            <v>Active</v>
          </cell>
          <cell r="BS1176" t="str">
            <v>Male</v>
          </cell>
          <cell r="BT1176" t="str">
            <v/>
          </cell>
          <cell r="BU1176">
            <v>0</v>
          </cell>
          <cell r="BV1176">
            <v>0</v>
          </cell>
          <cell r="BW1176">
            <v>100000</v>
          </cell>
        </row>
        <row r="1177">
          <cell r="C1177" t="str">
            <v>C8231</v>
          </cell>
          <cell r="D1177" t="str">
            <v>Nguyễn Thị Hiên</v>
          </cell>
          <cell r="E1177">
            <v>43530</v>
          </cell>
          <cell r="F1177" t="str">
            <v>P3 - Assembly 2A</v>
          </cell>
          <cell r="G1177" t="str">
            <v>SK2</v>
          </cell>
          <cell r="H1177" t="str">
            <v>Bag team leader</v>
          </cell>
          <cell r="I1177" t="str">
            <v/>
          </cell>
          <cell r="J1177" t="str">
            <v/>
          </cell>
          <cell r="K1177">
            <v>5931000</v>
          </cell>
          <cell r="L1177">
            <v>2300000</v>
          </cell>
          <cell r="M1177">
            <v>0</v>
          </cell>
          <cell r="N1177">
            <v>700000</v>
          </cell>
          <cell r="O1177">
            <v>8931000</v>
          </cell>
          <cell r="P1177">
            <v>23.9</v>
          </cell>
          <cell r="Q1177">
            <v>8209650</v>
          </cell>
          <cell r="R1177">
            <v>2</v>
          </cell>
          <cell r="S1177">
            <v>687000</v>
          </cell>
          <cell r="T1177">
            <v>0.10000000000000142</v>
          </cell>
          <cell r="U1177">
            <v>34350</v>
          </cell>
          <cell r="V1177">
            <v>343500</v>
          </cell>
          <cell r="W1177">
            <v>0</v>
          </cell>
          <cell r="X1177">
            <v>0</v>
          </cell>
          <cell r="Y1177">
            <v>8896650</v>
          </cell>
          <cell r="Z1177">
            <v>0</v>
          </cell>
          <cell r="AA1177">
            <v>0</v>
          </cell>
          <cell r="AB1177">
            <v>200000</v>
          </cell>
          <cell r="AC1177">
            <v>0</v>
          </cell>
          <cell r="AD1177">
            <v>200000</v>
          </cell>
          <cell r="AE1177">
            <v>500000</v>
          </cell>
          <cell r="AF1177">
            <v>0</v>
          </cell>
          <cell r="AG1177">
            <v>400000</v>
          </cell>
          <cell r="AH1177">
            <v>455176</v>
          </cell>
          <cell r="AI1177">
            <v>0</v>
          </cell>
          <cell r="AJ1177">
            <v>0</v>
          </cell>
          <cell r="AK1177">
            <v>8697667</v>
          </cell>
          <cell r="AL1177">
            <v>100000</v>
          </cell>
          <cell r="AM1177">
            <v>0</v>
          </cell>
          <cell r="AN1177">
            <v>0</v>
          </cell>
          <cell r="AO1177">
            <v>0</v>
          </cell>
          <cell r="AP1177">
            <v>64406.25</v>
          </cell>
          <cell r="AQ1177">
            <v>10616232.25</v>
          </cell>
          <cell r="AR1177">
            <v>36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2318625</v>
          </cell>
          <cell r="AY1177">
            <v>12934857.25</v>
          </cell>
          <cell r="AZ1177">
            <v>937755</v>
          </cell>
          <cell r="BA1177">
            <v>44100</v>
          </cell>
          <cell r="BB1177">
            <v>16211</v>
          </cell>
          <cell r="BC1177">
            <v>0</v>
          </cell>
          <cell r="BD1177">
            <v>0</v>
          </cell>
          <cell r="BK1177">
            <v>11936791</v>
          </cell>
          <cell r="BN1177">
            <v>0</v>
          </cell>
          <cell r="BO1177">
            <v>12261982.25</v>
          </cell>
          <cell r="BP1177">
            <v>324227.25</v>
          </cell>
          <cell r="BQ1177" t="str">
            <v>050104420637</v>
          </cell>
          <cell r="BR1177" t="str">
            <v>Active</v>
          </cell>
          <cell r="BS1177" t="str">
            <v>Female</v>
          </cell>
          <cell r="BT1177" t="str">
            <v/>
          </cell>
          <cell r="BU1177">
            <v>0</v>
          </cell>
          <cell r="BV1177">
            <v>0</v>
          </cell>
          <cell r="BW1177">
            <v>100000</v>
          </cell>
        </row>
        <row r="1178">
          <cell r="C1178" t="str">
            <v>C8255</v>
          </cell>
          <cell r="D1178" t="str">
            <v>Phan Thị Hồng Lụa</v>
          </cell>
          <cell r="E1178">
            <v>43532</v>
          </cell>
          <cell r="F1178" t="str">
            <v>P3 - Assembly 2A</v>
          </cell>
          <cell r="G1178" t="str">
            <v>SK2</v>
          </cell>
          <cell r="H1178" t="str">
            <v>Normal worker</v>
          </cell>
          <cell r="I1178" t="str">
            <v/>
          </cell>
          <cell r="J1178" t="str">
            <v/>
          </cell>
          <cell r="K1178">
            <v>5931000</v>
          </cell>
          <cell r="L1178">
            <v>0</v>
          </cell>
          <cell r="M1178">
            <v>0</v>
          </cell>
          <cell r="N1178">
            <v>0</v>
          </cell>
          <cell r="O1178">
            <v>5931000</v>
          </cell>
          <cell r="P1178">
            <v>24</v>
          </cell>
          <cell r="Q1178">
            <v>5474769</v>
          </cell>
          <cell r="R1178">
            <v>2</v>
          </cell>
          <cell r="S1178">
            <v>456231</v>
          </cell>
          <cell r="T1178">
            <v>0</v>
          </cell>
          <cell r="U1178">
            <v>0</v>
          </cell>
          <cell r="V1178">
            <v>228115.375</v>
          </cell>
          <cell r="W1178">
            <v>0</v>
          </cell>
          <cell r="X1178">
            <v>0</v>
          </cell>
          <cell r="Y1178">
            <v>5931000</v>
          </cell>
          <cell r="Z1178">
            <v>0</v>
          </cell>
          <cell r="AA1178">
            <v>0</v>
          </cell>
          <cell r="AB1178">
            <v>200000</v>
          </cell>
          <cell r="AC1178">
            <v>0</v>
          </cell>
          <cell r="AD1178">
            <v>200000</v>
          </cell>
          <cell r="AE1178">
            <v>500000</v>
          </cell>
          <cell r="AF1178">
            <v>0</v>
          </cell>
          <cell r="AG1178">
            <v>400000</v>
          </cell>
          <cell r="AH1178">
            <v>569778</v>
          </cell>
          <cell r="AI1178">
            <v>0</v>
          </cell>
          <cell r="AJ1178">
            <v>0</v>
          </cell>
          <cell r="AK1178">
            <v>5931000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42771.6328125</v>
          </cell>
          <cell r="AQ1178">
            <v>7643549.6328125</v>
          </cell>
          <cell r="AR1178">
            <v>36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1539779</v>
          </cell>
          <cell r="AY1178">
            <v>9183328.6328125</v>
          </cell>
          <cell r="AZ1178">
            <v>622755</v>
          </cell>
          <cell r="BA1178">
            <v>44100</v>
          </cell>
          <cell r="BB1178">
            <v>0</v>
          </cell>
          <cell r="BC1178">
            <v>0</v>
          </cell>
          <cell r="BD1178">
            <v>0</v>
          </cell>
          <cell r="BK1178">
            <v>8516474</v>
          </cell>
          <cell r="BN1178">
            <v>0</v>
          </cell>
          <cell r="BO1178">
            <v>8770068.8203125</v>
          </cell>
          <cell r="BP1178">
            <v>-2852686.1796875</v>
          </cell>
          <cell r="BQ1178" t="str">
            <v>050104420459</v>
          </cell>
          <cell r="BR1178" t="str">
            <v>Active</v>
          </cell>
          <cell r="BS1178" t="str">
            <v>Female</v>
          </cell>
          <cell r="BT1178" t="str">
            <v/>
          </cell>
          <cell r="BU1178">
            <v>0</v>
          </cell>
          <cell r="BV1178">
            <v>0</v>
          </cell>
          <cell r="BW1178">
            <v>100000</v>
          </cell>
        </row>
        <row r="1179">
          <cell r="C1179" t="str">
            <v>C8354</v>
          </cell>
          <cell r="D1179" t="str">
            <v>Lữ Thị Thoan</v>
          </cell>
          <cell r="E1179">
            <v>43536</v>
          </cell>
          <cell r="F1179" t="str">
            <v>P3 - Assembly 2A</v>
          </cell>
          <cell r="G1179" t="str">
            <v>SK2</v>
          </cell>
          <cell r="H1179" t="str">
            <v>Normal worker</v>
          </cell>
          <cell r="I1179" t="str">
            <v/>
          </cell>
          <cell r="J1179" t="str">
            <v/>
          </cell>
          <cell r="K1179">
            <v>5931000</v>
          </cell>
          <cell r="L1179">
            <v>0</v>
          </cell>
          <cell r="M1179">
            <v>0</v>
          </cell>
          <cell r="N1179">
            <v>0</v>
          </cell>
          <cell r="O1179">
            <v>5931000</v>
          </cell>
          <cell r="P1179">
            <v>23.8</v>
          </cell>
          <cell r="Q1179">
            <v>5429146</v>
          </cell>
          <cell r="R1179">
            <v>2</v>
          </cell>
          <cell r="S1179">
            <v>456231</v>
          </cell>
          <cell r="T1179">
            <v>0.19999999999999929</v>
          </cell>
          <cell r="U1179">
            <v>45623</v>
          </cell>
          <cell r="V1179">
            <v>228115.37815126049</v>
          </cell>
          <cell r="W1179">
            <v>0</v>
          </cell>
          <cell r="X1179">
            <v>0</v>
          </cell>
          <cell r="Y1179">
            <v>5885377</v>
          </cell>
          <cell r="Z1179">
            <v>0</v>
          </cell>
          <cell r="AA1179">
            <v>0</v>
          </cell>
          <cell r="AB1179">
            <v>200000</v>
          </cell>
          <cell r="AC1179">
            <v>0</v>
          </cell>
          <cell r="AD1179">
            <v>200000</v>
          </cell>
          <cell r="AE1179">
            <v>500000</v>
          </cell>
          <cell r="AF1179">
            <v>0</v>
          </cell>
          <cell r="AG1179">
            <v>400000</v>
          </cell>
          <cell r="AH1179">
            <v>414137</v>
          </cell>
          <cell r="AI1179">
            <v>0</v>
          </cell>
          <cell r="AJ1179">
            <v>0</v>
          </cell>
          <cell r="AK1179">
            <v>5931000</v>
          </cell>
          <cell r="AL1179">
            <v>0</v>
          </cell>
          <cell r="AM1179">
            <v>0</v>
          </cell>
          <cell r="AN1179">
            <v>0</v>
          </cell>
          <cell r="AO1179">
            <v>0</v>
          </cell>
          <cell r="AP1179">
            <v>42771.633403361338</v>
          </cell>
          <cell r="AQ1179">
            <v>7442285.6334033618</v>
          </cell>
          <cell r="AR1179">
            <v>0</v>
          </cell>
          <cell r="AS1179">
            <v>0</v>
          </cell>
          <cell r="AT1179">
            <v>0</v>
          </cell>
          <cell r="AU1179">
            <v>0</v>
          </cell>
          <cell r="AV1179">
            <v>0</v>
          </cell>
          <cell r="AW1179">
            <v>0</v>
          </cell>
          <cell r="AX1179">
            <v>0</v>
          </cell>
          <cell r="AY1179">
            <v>7442285.6334033618</v>
          </cell>
          <cell r="AZ1179">
            <v>622755</v>
          </cell>
          <cell r="BA1179">
            <v>44100</v>
          </cell>
          <cell r="BB1179">
            <v>0</v>
          </cell>
          <cell r="BC1179">
            <v>0</v>
          </cell>
          <cell r="BD1179">
            <v>0</v>
          </cell>
          <cell r="BK1179">
            <v>6775431</v>
          </cell>
          <cell r="BN1179">
            <v>0</v>
          </cell>
          <cell r="BO1179">
            <v>7542285.6334033618</v>
          </cell>
          <cell r="BP1179">
            <v>-4080469.3665966382</v>
          </cell>
          <cell r="BQ1179" t="str">
            <v>050104424748</v>
          </cell>
          <cell r="BR1179" t="str">
            <v>Active</v>
          </cell>
          <cell r="BS1179" t="str">
            <v>Female</v>
          </cell>
          <cell r="BT1179" t="str">
            <v/>
          </cell>
          <cell r="BU1179">
            <v>0</v>
          </cell>
          <cell r="BV1179">
            <v>0</v>
          </cell>
          <cell r="BW1179">
            <v>100000</v>
          </cell>
        </row>
        <row r="1180">
          <cell r="C1180" t="str">
            <v>C8365</v>
          </cell>
          <cell r="D1180" t="str">
            <v>Thị Gái</v>
          </cell>
          <cell r="E1180">
            <v>43536</v>
          </cell>
          <cell r="F1180" t="str">
            <v>P3 - Assembly 2A</v>
          </cell>
          <cell r="G1180" t="str">
            <v>SK2</v>
          </cell>
          <cell r="H1180" t="str">
            <v>Normal worker</v>
          </cell>
          <cell r="I1180" t="str">
            <v/>
          </cell>
          <cell r="J1180" t="str">
            <v/>
          </cell>
          <cell r="K1180">
            <v>5931000</v>
          </cell>
          <cell r="L1180">
            <v>0</v>
          </cell>
          <cell r="M1180">
            <v>0</v>
          </cell>
          <cell r="N1180">
            <v>0</v>
          </cell>
          <cell r="O1180">
            <v>5931000</v>
          </cell>
          <cell r="P1180">
            <v>23</v>
          </cell>
          <cell r="Q1180">
            <v>5246654</v>
          </cell>
          <cell r="R1180">
            <v>3</v>
          </cell>
          <cell r="S1180">
            <v>684346</v>
          </cell>
          <cell r="T1180">
            <v>0</v>
          </cell>
          <cell r="U1180">
            <v>0</v>
          </cell>
          <cell r="V1180">
            <v>228115.39130434784</v>
          </cell>
          <cell r="W1180">
            <v>0</v>
          </cell>
          <cell r="X1180">
            <v>0</v>
          </cell>
          <cell r="Y1180">
            <v>5931000</v>
          </cell>
          <cell r="Z1180">
            <v>0</v>
          </cell>
          <cell r="AA1180">
            <v>0</v>
          </cell>
          <cell r="AB1180">
            <v>200000</v>
          </cell>
          <cell r="AC1180">
            <v>0</v>
          </cell>
          <cell r="AD1180">
            <v>200000</v>
          </cell>
          <cell r="AE1180">
            <v>500000</v>
          </cell>
          <cell r="AF1180">
            <v>0</v>
          </cell>
          <cell r="AG1180">
            <v>400000</v>
          </cell>
          <cell r="AH1180">
            <v>614666</v>
          </cell>
          <cell r="AI1180">
            <v>0</v>
          </cell>
          <cell r="AJ1180">
            <v>0</v>
          </cell>
          <cell r="AK1180">
            <v>5980667</v>
          </cell>
          <cell r="AL1180">
            <v>0</v>
          </cell>
          <cell r="AM1180">
            <v>0</v>
          </cell>
          <cell r="AN1180">
            <v>0</v>
          </cell>
          <cell r="AO1180">
            <v>0</v>
          </cell>
          <cell r="AP1180">
            <v>42771.635869565216</v>
          </cell>
          <cell r="AQ1180">
            <v>7688437.6358695654</v>
          </cell>
          <cell r="AR1180">
            <v>36</v>
          </cell>
          <cell r="AS1180">
            <v>0</v>
          </cell>
          <cell r="AT1180">
            <v>0</v>
          </cell>
          <cell r="AU1180">
            <v>0</v>
          </cell>
          <cell r="AV1180">
            <v>0</v>
          </cell>
          <cell r="AW1180">
            <v>0</v>
          </cell>
          <cell r="AX1180">
            <v>1539779</v>
          </cell>
          <cell r="AY1180">
            <v>9228216.6358695664</v>
          </cell>
          <cell r="AZ1180">
            <v>622755</v>
          </cell>
          <cell r="BA1180">
            <v>44100</v>
          </cell>
          <cell r="BB1180">
            <v>0</v>
          </cell>
          <cell r="BC1180">
            <v>0</v>
          </cell>
          <cell r="BD1180">
            <v>0</v>
          </cell>
          <cell r="BK1180">
            <v>8561362</v>
          </cell>
          <cell r="BN1180">
            <v>0</v>
          </cell>
          <cell r="BO1180">
            <v>8814956.8967391308</v>
          </cell>
          <cell r="BP1180">
            <v>-2807798.1032608692</v>
          </cell>
          <cell r="BQ1180" t="str">
            <v>050104420361</v>
          </cell>
          <cell r="BR1180" t="str">
            <v>Active</v>
          </cell>
          <cell r="BS1180" t="str">
            <v>Female</v>
          </cell>
          <cell r="BT1180" t="str">
            <v/>
          </cell>
          <cell r="BU1180">
            <v>0</v>
          </cell>
          <cell r="BV1180">
            <v>0</v>
          </cell>
          <cell r="BW1180">
            <v>100000</v>
          </cell>
        </row>
        <row r="1181">
          <cell r="C1181" t="str">
            <v>C8379</v>
          </cell>
          <cell r="D1181" t="str">
            <v>Ngô Thị Dương</v>
          </cell>
          <cell r="E1181">
            <v>43538</v>
          </cell>
          <cell r="F1181" t="str">
            <v>P3 - Assembly 2A</v>
          </cell>
          <cell r="G1181" t="str">
            <v>SK2</v>
          </cell>
          <cell r="H1181" t="str">
            <v>Normal worker</v>
          </cell>
          <cell r="I1181" t="str">
            <v/>
          </cell>
          <cell r="J1181" t="str">
            <v/>
          </cell>
          <cell r="K1181">
            <v>5931000</v>
          </cell>
          <cell r="L1181">
            <v>0</v>
          </cell>
          <cell r="M1181">
            <v>0</v>
          </cell>
          <cell r="N1181">
            <v>0</v>
          </cell>
          <cell r="O1181">
            <v>5931000</v>
          </cell>
          <cell r="P1181">
            <v>24</v>
          </cell>
          <cell r="Q1181">
            <v>5474769</v>
          </cell>
          <cell r="R1181">
            <v>2</v>
          </cell>
          <cell r="S1181">
            <v>456231</v>
          </cell>
          <cell r="T1181">
            <v>0</v>
          </cell>
          <cell r="U1181">
            <v>0</v>
          </cell>
          <cell r="V1181">
            <v>228115.375</v>
          </cell>
          <cell r="W1181">
            <v>0</v>
          </cell>
          <cell r="X1181">
            <v>0</v>
          </cell>
          <cell r="Y1181">
            <v>5931000</v>
          </cell>
          <cell r="Z1181">
            <v>0</v>
          </cell>
          <cell r="AA1181">
            <v>0</v>
          </cell>
          <cell r="AB1181">
            <v>200000</v>
          </cell>
          <cell r="AC1181">
            <v>0</v>
          </cell>
          <cell r="AD1181">
            <v>200000</v>
          </cell>
          <cell r="AE1181">
            <v>500000</v>
          </cell>
          <cell r="AF1181">
            <v>0</v>
          </cell>
          <cell r="AG1181">
            <v>400000</v>
          </cell>
          <cell r="AH1181">
            <v>641207</v>
          </cell>
          <cell r="AI1181">
            <v>0</v>
          </cell>
          <cell r="AJ1181">
            <v>0</v>
          </cell>
          <cell r="AK1181">
            <v>5931000</v>
          </cell>
          <cell r="AL1181">
            <v>0</v>
          </cell>
          <cell r="AM1181">
            <v>0</v>
          </cell>
          <cell r="AN1181">
            <v>0</v>
          </cell>
          <cell r="AO1181">
            <v>0</v>
          </cell>
          <cell r="AP1181">
            <v>42771.6328125</v>
          </cell>
          <cell r="AQ1181">
            <v>7714978.6328125</v>
          </cell>
          <cell r="AR1181">
            <v>36</v>
          </cell>
          <cell r="AS1181">
            <v>0</v>
          </cell>
          <cell r="AT1181">
            <v>0</v>
          </cell>
          <cell r="AU1181">
            <v>0</v>
          </cell>
          <cell r="AV1181">
            <v>0</v>
          </cell>
          <cell r="AW1181">
            <v>0</v>
          </cell>
          <cell r="AX1181">
            <v>1539779</v>
          </cell>
          <cell r="AY1181">
            <v>9254757.6328125</v>
          </cell>
          <cell r="AZ1181">
            <v>622755</v>
          </cell>
          <cell r="BA1181">
            <v>44100</v>
          </cell>
          <cell r="BB1181">
            <v>0</v>
          </cell>
          <cell r="BC1181">
            <v>0</v>
          </cell>
          <cell r="BD1181">
            <v>0</v>
          </cell>
          <cell r="BK1181">
            <v>8587903</v>
          </cell>
          <cell r="BN1181">
            <v>0</v>
          </cell>
          <cell r="BO1181">
            <v>8841497.8203125</v>
          </cell>
          <cell r="BP1181">
            <v>-2781257.1796875</v>
          </cell>
          <cell r="BQ1181" t="str">
            <v>050104420270</v>
          </cell>
          <cell r="BR1181" t="str">
            <v>Active</v>
          </cell>
          <cell r="BS1181" t="str">
            <v>Female</v>
          </cell>
          <cell r="BT1181" t="str">
            <v/>
          </cell>
          <cell r="BU1181">
            <v>0</v>
          </cell>
          <cell r="BV1181">
            <v>0</v>
          </cell>
          <cell r="BW1181">
            <v>100000</v>
          </cell>
        </row>
        <row r="1182">
          <cell r="C1182" t="str">
            <v>C8394</v>
          </cell>
          <cell r="D1182" t="str">
            <v>Trần Sa Mai</v>
          </cell>
          <cell r="E1182">
            <v>43538</v>
          </cell>
          <cell r="F1182" t="str">
            <v>P3 - Assembly 2A</v>
          </cell>
          <cell r="G1182" t="str">
            <v>SK2</v>
          </cell>
          <cell r="H1182" t="str">
            <v>Drill worker</v>
          </cell>
          <cell r="I1182" t="str">
            <v/>
          </cell>
          <cell r="J1182" t="str">
            <v/>
          </cell>
          <cell r="K1182">
            <v>5931000</v>
          </cell>
          <cell r="L1182">
            <v>200000</v>
          </cell>
          <cell r="M1182">
            <v>0</v>
          </cell>
          <cell r="N1182">
            <v>0</v>
          </cell>
          <cell r="O1182">
            <v>6131000</v>
          </cell>
          <cell r="P1182">
            <v>24</v>
          </cell>
          <cell r="Q1182">
            <v>5659385</v>
          </cell>
          <cell r="R1182">
            <v>2</v>
          </cell>
          <cell r="S1182">
            <v>471615</v>
          </cell>
          <cell r="T1182">
            <v>0</v>
          </cell>
          <cell r="U1182">
            <v>0</v>
          </cell>
          <cell r="V1182">
            <v>235807.70833333334</v>
          </cell>
          <cell r="W1182">
            <v>0</v>
          </cell>
          <cell r="X1182">
            <v>0</v>
          </cell>
          <cell r="Y1182">
            <v>6131000</v>
          </cell>
          <cell r="Z1182">
            <v>0</v>
          </cell>
          <cell r="AA1182">
            <v>0</v>
          </cell>
          <cell r="AB1182">
            <v>200000</v>
          </cell>
          <cell r="AC1182">
            <v>0</v>
          </cell>
          <cell r="AD1182">
            <v>200000</v>
          </cell>
          <cell r="AE1182">
            <v>500000</v>
          </cell>
          <cell r="AF1182">
            <v>0</v>
          </cell>
          <cell r="AG1182">
            <v>400000</v>
          </cell>
          <cell r="AH1182">
            <v>566939</v>
          </cell>
          <cell r="AI1182">
            <v>0</v>
          </cell>
          <cell r="AJ1182">
            <v>0</v>
          </cell>
          <cell r="AK1182">
            <v>6131000</v>
          </cell>
          <cell r="AL1182">
            <v>0</v>
          </cell>
          <cell r="AM1182">
            <v>0</v>
          </cell>
          <cell r="AN1182">
            <v>0</v>
          </cell>
          <cell r="AO1182">
            <v>0</v>
          </cell>
          <cell r="AP1182">
            <v>0</v>
          </cell>
          <cell r="AQ1182">
            <v>7797939</v>
          </cell>
          <cell r="AR1182">
            <v>36</v>
          </cell>
          <cell r="AS1182">
            <v>0</v>
          </cell>
          <cell r="AT1182">
            <v>0</v>
          </cell>
          <cell r="AU1182">
            <v>0</v>
          </cell>
          <cell r="AV1182">
            <v>0</v>
          </cell>
          <cell r="AW1182">
            <v>0</v>
          </cell>
          <cell r="AX1182">
            <v>1591702</v>
          </cell>
          <cell r="AY1182">
            <v>9389641</v>
          </cell>
          <cell r="AZ1182">
            <v>643755</v>
          </cell>
          <cell r="BA1182">
            <v>44100</v>
          </cell>
          <cell r="BB1182">
            <v>0</v>
          </cell>
          <cell r="BC1182">
            <v>0</v>
          </cell>
          <cell r="BD1182">
            <v>0</v>
          </cell>
          <cell r="BK1182">
            <v>8701786</v>
          </cell>
          <cell r="BN1182">
            <v>0</v>
          </cell>
          <cell r="BO1182">
            <v>8959073.6875</v>
          </cell>
          <cell r="BP1182">
            <v>-2684681.3125</v>
          </cell>
          <cell r="BQ1182" t="str">
            <v>050067867669</v>
          </cell>
          <cell r="BR1182" t="str">
            <v>Active</v>
          </cell>
          <cell r="BS1182" t="str">
            <v>Male</v>
          </cell>
          <cell r="BT1182" t="str">
            <v/>
          </cell>
          <cell r="BU1182">
            <v>0</v>
          </cell>
          <cell r="BV1182">
            <v>0</v>
          </cell>
          <cell r="BW1182">
            <v>100000</v>
          </cell>
        </row>
        <row r="1183">
          <cell r="C1183" t="str">
            <v>C8486</v>
          </cell>
          <cell r="D1183" t="str">
            <v>Phùng Thị Tuyển</v>
          </cell>
          <cell r="E1183">
            <v>43543</v>
          </cell>
          <cell r="F1183" t="str">
            <v>P3 - Assembly 2A</v>
          </cell>
          <cell r="G1183" t="str">
            <v>SK2</v>
          </cell>
          <cell r="H1183" t="str">
            <v>Normal worker</v>
          </cell>
          <cell r="I1183" t="str">
            <v/>
          </cell>
          <cell r="J1183" t="str">
            <v/>
          </cell>
          <cell r="K1183">
            <v>5931000</v>
          </cell>
          <cell r="L1183">
            <v>0</v>
          </cell>
          <cell r="M1183">
            <v>0</v>
          </cell>
          <cell r="N1183">
            <v>0</v>
          </cell>
          <cell r="O1183">
            <v>5931000</v>
          </cell>
          <cell r="P1183">
            <v>24</v>
          </cell>
          <cell r="Q1183">
            <v>5474769</v>
          </cell>
          <cell r="R1183">
            <v>2</v>
          </cell>
          <cell r="S1183">
            <v>456231</v>
          </cell>
          <cell r="T1183">
            <v>0</v>
          </cell>
          <cell r="U1183">
            <v>0</v>
          </cell>
          <cell r="V1183">
            <v>228115.375</v>
          </cell>
          <cell r="W1183">
            <v>0</v>
          </cell>
          <cell r="X1183">
            <v>0</v>
          </cell>
          <cell r="Y1183">
            <v>5931000</v>
          </cell>
          <cell r="Z1183">
            <v>0</v>
          </cell>
          <cell r="AA1183">
            <v>0</v>
          </cell>
          <cell r="AB1183">
            <v>200000</v>
          </cell>
          <cell r="AC1183">
            <v>0</v>
          </cell>
          <cell r="AD1183">
            <v>200000</v>
          </cell>
          <cell r="AE1183">
            <v>500000</v>
          </cell>
          <cell r="AF1183">
            <v>0</v>
          </cell>
          <cell r="AG1183">
            <v>400000</v>
          </cell>
          <cell r="AH1183">
            <v>566939</v>
          </cell>
          <cell r="AI1183">
            <v>0</v>
          </cell>
          <cell r="AJ1183">
            <v>0</v>
          </cell>
          <cell r="AK1183">
            <v>5931000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42771.6328125</v>
          </cell>
          <cell r="AQ1183">
            <v>7640710.6328125</v>
          </cell>
          <cell r="AR1183">
            <v>36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1539779</v>
          </cell>
          <cell r="AY1183">
            <v>9180489.6328125</v>
          </cell>
          <cell r="AZ1183">
            <v>622755</v>
          </cell>
          <cell r="BA1183">
            <v>44100</v>
          </cell>
          <cell r="BB1183">
            <v>0</v>
          </cell>
          <cell r="BC1183">
            <v>0</v>
          </cell>
          <cell r="BD1183">
            <v>0</v>
          </cell>
          <cell r="BK1183">
            <v>8513635</v>
          </cell>
          <cell r="BN1183">
            <v>0</v>
          </cell>
          <cell r="BO1183">
            <v>8767229.8203125</v>
          </cell>
          <cell r="BP1183">
            <v>-2855525.1796875</v>
          </cell>
          <cell r="BQ1183" t="str">
            <v>050105915966</v>
          </cell>
          <cell r="BR1183" t="str">
            <v>Active</v>
          </cell>
          <cell r="BS1183" t="str">
            <v>Female</v>
          </cell>
          <cell r="BT1183" t="str">
            <v/>
          </cell>
          <cell r="BU1183">
            <v>0</v>
          </cell>
          <cell r="BV1183">
            <v>0</v>
          </cell>
          <cell r="BW1183">
            <v>100000</v>
          </cell>
        </row>
        <row r="1184">
          <cell r="C1184" t="str">
            <v>C0176</v>
          </cell>
          <cell r="D1184" t="str">
            <v>Nguyễn Thị Lệ Nga</v>
          </cell>
          <cell r="E1184">
            <v>39584</v>
          </cell>
          <cell r="F1184" t="str">
            <v>P3 - Assembly 2B</v>
          </cell>
          <cell r="G1184" t="str">
            <v>SK2</v>
          </cell>
          <cell r="H1184" t="str">
            <v>Normal worker</v>
          </cell>
          <cell r="I1184" t="str">
            <v/>
          </cell>
          <cell r="J1184" t="str">
            <v/>
          </cell>
          <cell r="K1184">
            <v>5931000</v>
          </cell>
          <cell r="L1184">
            <v>0</v>
          </cell>
          <cell r="M1184">
            <v>0</v>
          </cell>
          <cell r="N1184">
            <v>0</v>
          </cell>
          <cell r="O1184">
            <v>5931000</v>
          </cell>
          <cell r="P1184">
            <v>24</v>
          </cell>
          <cell r="Q1184">
            <v>5474769</v>
          </cell>
          <cell r="R1184">
            <v>2</v>
          </cell>
          <cell r="S1184">
            <v>456231</v>
          </cell>
          <cell r="T1184">
            <v>0</v>
          </cell>
          <cell r="U1184">
            <v>0</v>
          </cell>
          <cell r="V1184">
            <v>228115.375</v>
          </cell>
          <cell r="W1184">
            <v>0</v>
          </cell>
          <cell r="X1184">
            <v>0</v>
          </cell>
          <cell r="Y1184">
            <v>5931000</v>
          </cell>
          <cell r="Z1184">
            <v>0</v>
          </cell>
          <cell r="AA1184">
            <v>0</v>
          </cell>
          <cell r="AB1184">
            <v>200000</v>
          </cell>
          <cell r="AC1184">
            <v>0</v>
          </cell>
          <cell r="AD1184">
            <v>200000</v>
          </cell>
          <cell r="AE1184">
            <v>500000</v>
          </cell>
          <cell r="AF1184">
            <v>0</v>
          </cell>
          <cell r="AG1184">
            <v>400000</v>
          </cell>
          <cell r="AH1184">
            <v>289699</v>
          </cell>
          <cell r="AI1184">
            <v>0</v>
          </cell>
          <cell r="AJ1184">
            <v>0</v>
          </cell>
          <cell r="AK1184">
            <v>5931000</v>
          </cell>
          <cell r="AL1184">
            <v>0</v>
          </cell>
          <cell r="AM1184">
            <v>0</v>
          </cell>
          <cell r="AN1184">
            <v>0</v>
          </cell>
          <cell r="AO1184">
            <v>0</v>
          </cell>
          <cell r="AP1184">
            <v>42771.6328125</v>
          </cell>
          <cell r="AQ1184">
            <v>7363470.6328125</v>
          </cell>
          <cell r="AR1184">
            <v>36</v>
          </cell>
          <cell r="AS1184">
            <v>0</v>
          </cell>
          <cell r="AT1184">
            <v>0</v>
          </cell>
          <cell r="AU1184">
            <v>0</v>
          </cell>
          <cell r="AV1184">
            <v>0</v>
          </cell>
          <cell r="AW1184">
            <v>0</v>
          </cell>
          <cell r="AX1184">
            <v>1539779</v>
          </cell>
          <cell r="AY1184">
            <v>8903249.6328125</v>
          </cell>
          <cell r="AZ1184">
            <v>622755</v>
          </cell>
          <cell r="BA1184">
            <v>44100</v>
          </cell>
          <cell r="BB1184">
            <v>0</v>
          </cell>
          <cell r="BC1184">
            <v>0</v>
          </cell>
          <cell r="BD1184">
            <v>0</v>
          </cell>
          <cell r="BK1184">
            <v>8236395</v>
          </cell>
          <cell r="BN1184">
            <v>0</v>
          </cell>
          <cell r="BO1184">
            <v>8489989.8203125</v>
          </cell>
          <cell r="BP1184">
            <v>-3132765.1796875</v>
          </cell>
          <cell r="BQ1184" t="str">
            <v>050040871990</v>
          </cell>
          <cell r="BR1184" t="str">
            <v>Active</v>
          </cell>
          <cell r="BS1184" t="str">
            <v>Female</v>
          </cell>
          <cell r="BT1184" t="str">
            <v/>
          </cell>
          <cell r="BU1184">
            <v>0</v>
          </cell>
          <cell r="BV1184">
            <v>0</v>
          </cell>
          <cell r="BW1184">
            <v>100000</v>
          </cell>
        </row>
        <row r="1185">
          <cell r="C1185" t="str">
            <v>C10417</v>
          </cell>
          <cell r="D1185" t="str">
            <v>Hồ Thị Ngân</v>
          </cell>
          <cell r="E1185">
            <v>43545</v>
          </cell>
          <cell r="F1185" t="str">
            <v>P3 - Assembly 2B</v>
          </cell>
          <cell r="G1185" t="str">
            <v>SK2</v>
          </cell>
          <cell r="H1185" t="str">
            <v>Normal worker</v>
          </cell>
          <cell r="I1185" t="str">
            <v/>
          </cell>
          <cell r="J1185" t="str">
            <v/>
          </cell>
          <cell r="K1185">
            <v>5931000</v>
          </cell>
          <cell r="L1185">
            <v>0</v>
          </cell>
          <cell r="M1185">
            <v>0</v>
          </cell>
          <cell r="N1185">
            <v>0</v>
          </cell>
          <cell r="O1185">
            <v>5931000</v>
          </cell>
          <cell r="P1185">
            <v>24</v>
          </cell>
          <cell r="Q1185">
            <v>5474769</v>
          </cell>
          <cell r="R1185">
            <v>2</v>
          </cell>
          <cell r="S1185">
            <v>456231</v>
          </cell>
          <cell r="T1185">
            <v>0</v>
          </cell>
          <cell r="U1185">
            <v>0</v>
          </cell>
          <cell r="V1185">
            <v>228115.375</v>
          </cell>
          <cell r="W1185">
            <v>0</v>
          </cell>
          <cell r="X1185">
            <v>0</v>
          </cell>
          <cell r="Y1185">
            <v>5931000</v>
          </cell>
          <cell r="Z1185">
            <v>0</v>
          </cell>
          <cell r="AA1185">
            <v>0</v>
          </cell>
          <cell r="AB1185">
            <v>200000</v>
          </cell>
          <cell r="AC1185">
            <v>0</v>
          </cell>
          <cell r="AD1185">
            <v>200000</v>
          </cell>
          <cell r="AE1185">
            <v>500000</v>
          </cell>
          <cell r="AF1185">
            <v>0</v>
          </cell>
          <cell r="AG1185">
            <v>400000</v>
          </cell>
          <cell r="AH1185">
            <v>638576</v>
          </cell>
          <cell r="AI1185">
            <v>0</v>
          </cell>
          <cell r="AJ1185">
            <v>0</v>
          </cell>
          <cell r="AK1185">
            <v>5931000</v>
          </cell>
          <cell r="AL1185">
            <v>100000</v>
          </cell>
          <cell r="AM1185">
            <v>0</v>
          </cell>
          <cell r="AN1185">
            <v>0</v>
          </cell>
          <cell r="AO1185">
            <v>0</v>
          </cell>
          <cell r="AP1185">
            <v>42771.6328125</v>
          </cell>
          <cell r="AQ1185">
            <v>7812347.6328125</v>
          </cell>
          <cell r="AR1185">
            <v>36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1539779</v>
          </cell>
          <cell r="AY1185">
            <v>9352126.6328125</v>
          </cell>
          <cell r="AZ1185">
            <v>622755</v>
          </cell>
          <cell r="BA1185">
            <v>44100</v>
          </cell>
          <cell r="BB1185">
            <v>0</v>
          </cell>
          <cell r="BC1185">
            <v>0</v>
          </cell>
          <cell r="BD1185">
            <v>0</v>
          </cell>
          <cell r="BK1185">
            <v>8685272</v>
          </cell>
          <cell r="BN1185">
            <v>0</v>
          </cell>
          <cell r="BO1185">
            <v>8938866.8203125</v>
          </cell>
          <cell r="BP1185">
            <v>-2683888.1796875</v>
          </cell>
          <cell r="BQ1185" t="str">
            <v>050062802720</v>
          </cell>
          <cell r="BR1185" t="str">
            <v>Active</v>
          </cell>
          <cell r="BS1185" t="str">
            <v>Female</v>
          </cell>
          <cell r="BT1185" t="str">
            <v/>
          </cell>
          <cell r="BU1185">
            <v>0</v>
          </cell>
          <cell r="BV1185">
            <v>0</v>
          </cell>
          <cell r="BW1185">
            <v>100000</v>
          </cell>
        </row>
        <row r="1186">
          <cell r="C1186" t="str">
            <v>C10910</v>
          </cell>
          <cell r="D1186" t="str">
            <v>Trần Thị Ngọc Thúy</v>
          </cell>
          <cell r="E1186">
            <v>43630</v>
          </cell>
          <cell r="F1186" t="str">
            <v>P3 - Assembly 2B</v>
          </cell>
          <cell r="G1186" t="str">
            <v>SK2</v>
          </cell>
          <cell r="H1186" t="str">
            <v>Normal worker</v>
          </cell>
          <cell r="I1186" t="str">
            <v/>
          </cell>
          <cell r="J1186" t="str">
            <v/>
          </cell>
          <cell r="K1186">
            <v>5931000</v>
          </cell>
          <cell r="L1186">
            <v>0</v>
          </cell>
          <cell r="M1186">
            <v>0</v>
          </cell>
          <cell r="N1186">
            <v>0</v>
          </cell>
          <cell r="O1186">
            <v>5931000</v>
          </cell>
          <cell r="P1186">
            <v>24</v>
          </cell>
          <cell r="Q1186">
            <v>5474769</v>
          </cell>
          <cell r="R1186">
            <v>2</v>
          </cell>
          <cell r="S1186">
            <v>456231</v>
          </cell>
          <cell r="T1186">
            <v>0</v>
          </cell>
          <cell r="U1186">
            <v>0</v>
          </cell>
          <cell r="V1186">
            <v>228115.375</v>
          </cell>
          <cell r="W1186">
            <v>0</v>
          </cell>
          <cell r="X1186">
            <v>0</v>
          </cell>
          <cell r="Y1186">
            <v>5931000</v>
          </cell>
          <cell r="Z1186">
            <v>0</v>
          </cell>
          <cell r="AA1186">
            <v>0</v>
          </cell>
          <cell r="AB1186">
            <v>200000</v>
          </cell>
          <cell r="AC1186">
            <v>0</v>
          </cell>
          <cell r="AD1186">
            <v>200000</v>
          </cell>
          <cell r="AE1186">
            <v>500000</v>
          </cell>
          <cell r="AF1186">
            <v>0</v>
          </cell>
          <cell r="AG1186">
            <v>400000</v>
          </cell>
          <cell r="AH1186">
            <v>593289</v>
          </cell>
          <cell r="AI1186">
            <v>0</v>
          </cell>
          <cell r="AJ1186">
            <v>0</v>
          </cell>
          <cell r="AK1186">
            <v>5931000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42771.6328125</v>
          </cell>
          <cell r="AQ1186">
            <v>7667060.6328125</v>
          </cell>
          <cell r="AR1186">
            <v>36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1539779</v>
          </cell>
          <cell r="AY1186">
            <v>9206839.6328125</v>
          </cell>
          <cell r="AZ1186">
            <v>622755</v>
          </cell>
          <cell r="BA1186">
            <v>44100</v>
          </cell>
          <cell r="BB1186">
            <v>0</v>
          </cell>
          <cell r="BC1186">
            <v>0</v>
          </cell>
          <cell r="BD1186">
            <v>0</v>
          </cell>
          <cell r="BK1186">
            <v>8539985</v>
          </cell>
          <cell r="BN1186">
            <v>0</v>
          </cell>
          <cell r="BO1186">
            <v>8793579.8203125</v>
          </cell>
          <cell r="BP1186">
            <v>-2829175.1796875</v>
          </cell>
          <cell r="BQ1186" t="str">
            <v>050108990527</v>
          </cell>
          <cell r="BR1186" t="str">
            <v>Active</v>
          </cell>
          <cell r="BS1186" t="str">
            <v>Female</v>
          </cell>
          <cell r="BT1186" t="str">
            <v/>
          </cell>
          <cell r="BU1186">
            <v>0</v>
          </cell>
          <cell r="BV1186">
            <v>0</v>
          </cell>
          <cell r="BW1186">
            <v>100000</v>
          </cell>
        </row>
        <row r="1187">
          <cell r="C1187" t="str">
            <v>C11130</v>
          </cell>
          <cell r="D1187" t="str">
            <v>Vũ Cao Đại</v>
          </cell>
          <cell r="E1187">
            <v>43669</v>
          </cell>
          <cell r="F1187" t="str">
            <v>P3 - Assembly 2B</v>
          </cell>
          <cell r="G1187" t="str">
            <v>SK2</v>
          </cell>
          <cell r="H1187" t="str">
            <v>Drill worker</v>
          </cell>
          <cell r="I1187" t="str">
            <v/>
          </cell>
          <cell r="J1187" t="str">
            <v/>
          </cell>
          <cell r="K1187">
            <v>5931000</v>
          </cell>
          <cell r="L1187">
            <v>200000</v>
          </cell>
          <cell r="M1187">
            <v>0</v>
          </cell>
          <cell r="N1187">
            <v>0</v>
          </cell>
          <cell r="O1187">
            <v>6131000</v>
          </cell>
          <cell r="P1187">
            <v>24</v>
          </cell>
          <cell r="Q1187">
            <v>5659385</v>
          </cell>
          <cell r="R1187">
            <v>2</v>
          </cell>
          <cell r="S1187">
            <v>471615</v>
          </cell>
          <cell r="T1187">
            <v>0</v>
          </cell>
          <cell r="U1187">
            <v>0</v>
          </cell>
          <cell r="V1187">
            <v>235807.70833333334</v>
          </cell>
          <cell r="W1187">
            <v>0</v>
          </cell>
          <cell r="X1187">
            <v>0</v>
          </cell>
          <cell r="Y1187">
            <v>6131000</v>
          </cell>
          <cell r="Z1187">
            <v>0</v>
          </cell>
          <cell r="AA1187">
            <v>0</v>
          </cell>
          <cell r="AB1187">
            <v>200000</v>
          </cell>
          <cell r="AC1187">
            <v>0</v>
          </cell>
          <cell r="AD1187">
            <v>200000</v>
          </cell>
          <cell r="AE1187">
            <v>500000</v>
          </cell>
          <cell r="AF1187">
            <v>0</v>
          </cell>
          <cell r="AG1187">
            <v>400000</v>
          </cell>
          <cell r="AH1187">
            <v>602040</v>
          </cell>
          <cell r="AI1187">
            <v>0</v>
          </cell>
          <cell r="AJ1187">
            <v>0</v>
          </cell>
          <cell r="AK1187">
            <v>5964333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7833040</v>
          </cell>
          <cell r="AR1187">
            <v>36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1591702</v>
          </cell>
          <cell r="AY1187">
            <v>9424742</v>
          </cell>
          <cell r="AZ1187">
            <v>643755</v>
          </cell>
          <cell r="BA1187">
            <v>44100</v>
          </cell>
          <cell r="BB1187">
            <v>0</v>
          </cell>
          <cell r="BC1187">
            <v>0</v>
          </cell>
          <cell r="BD1187">
            <v>0</v>
          </cell>
          <cell r="BK1187">
            <v>8736887</v>
          </cell>
          <cell r="BN1187">
            <v>0</v>
          </cell>
          <cell r="BO1187">
            <v>8994174.6875</v>
          </cell>
          <cell r="BP1187">
            <v>-2649580.3125</v>
          </cell>
          <cell r="BQ1187" t="str">
            <v>050106514353</v>
          </cell>
          <cell r="BR1187" t="str">
            <v>Active</v>
          </cell>
          <cell r="BS1187" t="str">
            <v>Male</v>
          </cell>
          <cell r="BT1187" t="str">
            <v/>
          </cell>
          <cell r="BU1187">
            <v>0</v>
          </cell>
          <cell r="BV1187">
            <v>0</v>
          </cell>
          <cell r="BW1187">
            <v>100000</v>
          </cell>
        </row>
        <row r="1188">
          <cell r="C1188" t="str">
            <v>C11448</v>
          </cell>
          <cell r="D1188" t="str">
            <v>Thái Minh Thùy</v>
          </cell>
          <cell r="E1188">
            <v>43731</v>
          </cell>
          <cell r="F1188" t="str">
            <v>P3 - Assembly 2B</v>
          </cell>
          <cell r="G1188" t="str">
            <v>SK2</v>
          </cell>
          <cell r="H1188" t="str">
            <v>Normal worker</v>
          </cell>
          <cell r="I1188" t="str">
            <v/>
          </cell>
          <cell r="J1188" t="str">
            <v/>
          </cell>
          <cell r="K1188">
            <v>5931000</v>
          </cell>
          <cell r="L1188">
            <v>0</v>
          </cell>
          <cell r="M1188">
            <v>0</v>
          </cell>
          <cell r="N1188">
            <v>0</v>
          </cell>
          <cell r="O1188">
            <v>5931000</v>
          </cell>
          <cell r="P1188">
            <v>23.9</v>
          </cell>
          <cell r="Q1188">
            <v>5451958</v>
          </cell>
          <cell r="R1188">
            <v>2</v>
          </cell>
          <cell r="S1188">
            <v>456231</v>
          </cell>
          <cell r="T1188">
            <v>0.10000000000000142</v>
          </cell>
          <cell r="U1188">
            <v>22812</v>
          </cell>
          <cell r="V1188">
            <v>228115.39748953976</v>
          </cell>
          <cell r="W1188">
            <v>0</v>
          </cell>
          <cell r="X1188">
            <v>0</v>
          </cell>
          <cell r="Y1188">
            <v>5908189</v>
          </cell>
          <cell r="Z1188">
            <v>0</v>
          </cell>
          <cell r="AA1188">
            <v>0</v>
          </cell>
          <cell r="AB1188">
            <v>200000</v>
          </cell>
          <cell r="AC1188">
            <v>0</v>
          </cell>
          <cell r="AD1188">
            <v>200000</v>
          </cell>
          <cell r="AE1188">
            <v>500000</v>
          </cell>
          <cell r="AF1188">
            <v>0</v>
          </cell>
          <cell r="AG1188">
            <v>400000</v>
          </cell>
          <cell r="AH1188">
            <v>646979</v>
          </cell>
          <cell r="AI1188">
            <v>0</v>
          </cell>
          <cell r="AJ1188">
            <v>0</v>
          </cell>
          <cell r="AK1188">
            <v>5931000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42771.6370292887</v>
          </cell>
          <cell r="AQ1188">
            <v>7697939.6370292883</v>
          </cell>
          <cell r="AR1188">
            <v>36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1539779</v>
          </cell>
          <cell r="AY1188">
            <v>9237718.6370292883</v>
          </cell>
          <cell r="AZ1188">
            <v>622755</v>
          </cell>
          <cell r="BA1188">
            <v>44100</v>
          </cell>
          <cell r="BB1188">
            <v>0</v>
          </cell>
          <cell r="BC1188">
            <v>0</v>
          </cell>
          <cell r="BD1188">
            <v>0</v>
          </cell>
          <cell r="BK1188">
            <v>8570864</v>
          </cell>
          <cell r="BN1188">
            <v>0</v>
          </cell>
          <cell r="BO1188">
            <v>8824458.9257322177</v>
          </cell>
          <cell r="BP1188">
            <v>-2798296.0742677823</v>
          </cell>
          <cell r="BQ1188" t="str">
            <v>050112982040</v>
          </cell>
          <cell r="BR1188" t="str">
            <v>Active</v>
          </cell>
          <cell r="BS1188" t="str">
            <v>Female</v>
          </cell>
          <cell r="BT1188" t="str">
            <v/>
          </cell>
          <cell r="BU1188">
            <v>0</v>
          </cell>
          <cell r="BV1188">
            <v>0</v>
          </cell>
          <cell r="BW1188">
            <v>100000</v>
          </cell>
        </row>
        <row r="1189">
          <cell r="C1189" t="str">
            <v>C11491</v>
          </cell>
          <cell r="D1189" t="str">
            <v>Siu Suel</v>
          </cell>
          <cell r="E1189">
            <v>43739</v>
          </cell>
          <cell r="F1189" t="str">
            <v>P3 - Assembly 2B</v>
          </cell>
          <cell r="G1189" t="str">
            <v>SK2</v>
          </cell>
          <cell r="H1189" t="str">
            <v>Normal worker</v>
          </cell>
          <cell r="I1189" t="str">
            <v/>
          </cell>
          <cell r="J1189" t="str">
            <v/>
          </cell>
          <cell r="K1189">
            <v>5931000</v>
          </cell>
          <cell r="L1189">
            <v>0</v>
          </cell>
          <cell r="M1189">
            <v>0</v>
          </cell>
          <cell r="N1189">
            <v>0</v>
          </cell>
          <cell r="O1189">
            <v>5931000</v>
          </cell>
          <cell r="P1189">
            <v>23.8</v>
          </cell>
          <cell r="Q1189">
            <v>5429146</v>
          </cell>
          <cell r="R1189">
            <v>2</v>
          </cell>
          <cell r="S1189">
            <v>456231</v>
          </cell>
          <cell r="T1189">
            <v>0.19999999999999929</v>
          </cell>
          <cell r="U1189">
            <v>45623</v>
          </cell>
          <cell r="V1189">
            <v>228115.37815126049</v>
          </cell>
          <cell r="W1189">
            <v>0</v>
          </cell>
          <cell r="X1189">
            <v>0</v>
          </cell>
          <cell r="Y1189">
            <v>5885377</v>
          </cell>
          <cell r="Z1189">
            <v>0</v>
          </cell>
          <cell r="AA1189">
            <v>0</v>
          </cell>
          <cell r="AB1189">
            <v>200000</v>
          </cell>
          <cell r="AC1189">
            <v>0</v>
          </cell>
          <cell r="AD1189">
            <v>200000</v>
          </cell>
          <cell r="AE1189">
            <v>500000</v>
          </cell>
          <cell r="AF1189">
            <v>0</v>
          </cell>
          <cell r="AG1189">
            <v>400000</v>
          </cell>
          <cell r="AH1189">
            <v>579925</v>
          </cell>
          <cell r="AI1189">
            <v>0</v>
          </cell>
          <cell r="AJ1189">
            <v>0</v>
          </cell>
          <cell r="AK1189">
            <v>5931000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42771.633403361338</v>
          </cell>
          <cell r="AQ1189">
            <v>7608073.6334033618</v>
          </cell>
          <cell r="AR1189">
            <v>36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1539779</v>
          </cell>
          <cell r="AY1189">
            <v>9147852.6334033608</v>
          </cell>
          <cell r="AZ1189">
            <v>622755</v>
          </cell>
          <cell r="BA1189">
            <v>44100</v>
          </cell>
          <cell r="BB1189">
            <v>0</v>
          </cell>
          <cell r="BC1189">
            <v>0</v>
          </cell>
          <cell r="BD1189">
            <v>0</v>
          </cell>
          <cell r="BK1189">
            <v>8480998</v>
          </cell>
          <cell r="BN1189">
            <v>0</v>
          </cell>
          <cell r="BO1189">
            <v>8734592.8350840341</v>
          </cell>
          <cell r="BP1189">
            <v>-2888162.1649159659</v>
          </cell>
          <cell r="BQ1189" t="str">
            <v>050112979546</v>
          </cell>
          <cell r="BR1189" t="str">
            <v>Active</v>
          </cell>
          <cell r="BS1189" t="str">
            <v>Female</v>
          </cell>
          <cell r="BT1189" t="str">
            <v/>
          </cell>
          <cell r="BU1189">
            <v>0</v>
          </cell>
          <cell r="BV1189">
            <v>0</v>
          </cell>
          <cell r="BW1189">
            <v>100000</v>
          </cell>
        </row>
        <row r="1190">
          <cell r="C1190" t="str">
            <v>C11558</v>
          </cell>
          <cell r="D1190" t="str">
            <v>Siu Sem</v>
          </cell>
          <cell r="E1190">
            <v>43754</v>
          </cell>
          <cell r="F1190" t="str">
            <v>P3 - Assembly 2B</v>
          </cell>
          <cell r="G1190" t="str">
            <v>SK2</v>
          </cell>
          <cell r="H1190" t="str">
            <v>Normal worker</v>
          </cell>
          <cell r="I1190" t="str">
            <v/>
          </cell>
          <cell r="J1190" t="str">
            <v/>
          </cell>
          <cell r="K1190">
            <v>5931000</v>
          </cell>
          <cell r="L1190">
            <v>0</v>
          </cell>
          <cell r="M1190">
            <v>0</v>
          </cell>
          <cell r="N1190">
            <v>0</v>
          </cell>
          <cell r="O1190">
            <v>5931000</v>
          </cell>
          <cell r="P1190">
            <v>22.9</v>
          </cell>
          <cell r="Q1190">
            <v>5223842</v>
          </cell>
          <cell r="R1190">
            <v>3</v>
          </cell>
          <cell r="S1190">
            <v>684346</v>
          </cell>
          <cell r="T1190">
            <v>0.10000000000000142</v>
          </cell>
          <cell r="U1190">
            <v>22812</v>
          </cell>
          <cell r="V1190">
            <v>228115.37117903933</v>
          </cell>
          <cell r="W1190">
            <v>0</v>
          </cell>
          <cell r="X1190">
            <v>0</v>
          </cell>
          <cell r="Y1190">
            <v>5908188</v>
          </cell>
          <cell r="Z1190">
            <v>0</v>
          </cell>
          <cell r="AA1190">
            <v>0</v>
          </cell>
          <cell r="AB1190">
            <v>200000</v>
          </cell>
          <cell r="AC1190">
            <v>0</v>
          </cell>
          <cell r="AD1190">
            <v>200000</v>
          </cell>
          <cell r="AE1190">
            <v>500000</v>
          </cell>
          <cell r="AF1190">
            <v>0</v>
          </cell>
          <cell r="AG1190">
            <v>400000</v>
          </cell>
          <cell r="AH1190">
            <v>630036</v>
          </cell>
          <cell r="AI1190">
            <v>0</v>
          </cell>
          <cell r="AJ1190">
            <v>0</v>
          </cell>
          <cell r="AK1190">
            <v>5931000</v>
          </cell>
          <cell r="AL1190">
            <v>100000</v>
          </cell>
          <cell r="AM1190">
            <v>0</v>
          </cell>
          <cell r="AN1190">
            <v>0</v>
          </cell>
          <cell r="AO1190">
            <v>0</v>
          </cell>
          <cell r="AP1190">
            <v>42771.632096069872</v>
          </cell>
          <cell r="AQ1190">
            <v>7780995.6320960699</v>
          </cell>
          <cell r="AR1190">
            <v>36</v>
          </cell>
          <cell r="AS1190">
            <v>0</v>
          </cell>
          <cell r="AT1190">
            <v>0</v>
          </cell>
          <cell r="AU1190">
            <v>0</v>
          </cell>
          <cell r="AV1190">
            <v>0</v>
          </cell>
          <cell r="AW1190">
            <v>0</v>
          </cell>
          <cell r="AX1190">
            <v>1539779</v>
          </cell>
          <cell r="AY1190">
            <v>9320774.6320960708</v>
          </cell>
          <cell r="AZ1190">
            <v>622755</v>
          </cell>
          <cell r="BA1190">
            <v>44100</v>
          </cell>
          <cell r="BB1190">
            <v>0</v>
          </cell>
          <cell r="BC1190">
            <v>0</v>
          </cell>
          <cell r="BD1190">
            <v>0</v>
          </cell>
          <cell r="BK1190">
            <v>8653920</v>
          </cell>
          <cell r="BN1190">
            <v>0</v>
          </cell>
          <cell r="BO1190">
            <v>8907514.8024017476</v>
          </cell>
          <cell r="BP1190">
            <v>-2715240.1975982524</v>
          </cell>
          <cell r="BQ1190" t="str">
            <v>050091201256</v>
          </cell>
          <cell r="BR1190" t="str">
            <v>Active</v>
          </cell>
          <cell r="BS1190" t="str">
            <v>Female</v>
          </cell>
          <cell r="BT1190" t="str">
            <v/>
          </cell>
          <cell r="BU1190">
            <v>0</v>
          </cell>
          <cell r="BV1190">
            <v>0</v>
          </cell>
          <cell r="BW1190">
            <v>100000</v>
          </cell>
        </row>
        <row r="1191">
          <cell r="C1191" t="str">
            <v>C11564</v>
          </cell>
          <cell r="D1191" t="str">
            <v>Võ Văn Đạt</v>
          </cell>
          <cell r="E1191">
            <v>43754</v>
          </cell>
          <cell r="F1191" t="str">
            <v>P3 - Assembly 2B</v>
          </cell>
          <cell r="G1191" t="str">
            <v>SK2</v>
          </cell>
          <cell r="H1191" t="str">
            <v>Drill worker</v>
          </cell>
          <cell r="I1191" t="str">
            <v/>
          </cell>
          <cell r="J1191" t="str">
            <v/>
          </cell>
          <cell r="K1191">
            <v>5931000</v>
          </cell>
          <cell r="L1191">
            <v>200000</v>
          </cell>
          <cell r="M1191">
            <v>0</v>
          </cell>
          <cell r="N1191">
            <v>0</v>
          </cell>
          <cell r="O1191">
            <v>6131000</v>
          </cell>
          <cell r="P1191">
            <v>20.8</v>
          </cell>
          <cell r="Q1191">
            <v>4904800</v>
          </cell>
          <cell r="R1191">
            <v>3</v>
          </cell>
          <cell r="S1191">
            <v>707423</v>
          </cell>
          <cell r="T1191">
            <v>2.1999999999999993</v>
          </cell>
          <cell r="U1191">
            <v>518777</v>
          </cell>
          <cell r="V1191">
            <v>235807.69230769231</v>
          </cell>
          <cell r="W1191">
            <v>0</v>
          </cell>
          <cell r="X1191">
            <v>0</v>
          </cell>
          <cell r="Y1191">
            <v>5612223</v>
          </cell>
          <cell r="Z1191">
            <v>0</v>
          </cell>
          <cell r="AA1191">
            <v>0</v>
          </cell>
          <cell r="AB1191">
            <v>200000</v>
          </cell>
          <cell r="AC1191">
            <v>0</v>
          </cell>
          <cell r="AD1191">
            <v>200000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I1191">
            <v>0</v>
          </cell>
          <cell r="AJ1191">
            <v>0</v>
          </cell>
          <cell r="AK1191">
            <v>6131000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5812223</v>
          </cell>
          <cell r="AR1191">
            <v>28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1237990</v>
          </cell>
          <cell r="AY1191">
            <v>7050213</v>
          </cell>
          <cell r="AZ1191">
            <v>643755</v>
          </cell>
          <cell r="BA1191">
            <v>44100</v>
          </cell>
          <cell r="BB1191">
            <v>0</v>
          </cell>
          <cell r="BC1191">
            <v>0</v>
          </cell>
          <cell r="BD1191">
            <v>0</v>
          </cell>
          <cell r="BK1191">
            <v>6362358</v>
          </cell>
          <cell r="BN1191">
            <v>0</v>
          </cell>
          <cell r="BO1191">
            <v>6737549.923076923</v>
          </cell>
          <cell r="BP1191">
            <v>-4906205.076923077</v>
          </cell>
          <cell r="BQ1191" t="str">
            <v>050113179136</v>
          </cell>
          <cell r="BR1191" t="str">
            <v>Active</v>
          </cell>
          <cell r="BS1191" t="str">
            <v>Male</v>
          </cell>
          <cell r="BT1191" t="str">
            <v/>
          </cell>
          <cell r="BU1191">
            <v>0</v>
          </cell>
          <cell r="BV1191">
            <v>0</v>
          </cell>
          <cell r="BW1191">
            <v>100000</v>
          </cell>
        </row>
        <row r="1192">
          <cell r="C1192" t="str">
            <v>C11565</v>
          </cell>
          <cell r="D1192" t="str">
            <v>Thị Me</v>
          </cell>
          <cell r="E1192">
            <v>43754</v>
          </cell>
          <cell r="F1192" t="str">
            <v>P3 - Assembly 2B</v>
          </cell>
          <cell r="G1192" t="str">
            <v>SK2</v>
          </cell>
          <cell r="H1192" t="str">
            <v>Normal worker</v>
          </cell>
          <cell r="I1192" t="str">
            <v/>
          </cell>
          <cell r="J1192" t="str">
            <v/>
          </cell>
          <cell r="K1192">
            <v>5931000</v>
          </cell>
          <cell r="L1192">
            <v>0</v>
          </cell>
          <cell r="M1192">
            <v>0</v>
          </cell>
          <cell r="N1192">
            <v>0</v>
          </cell>
          <cell r="O1192">
            <v>5931000</v>
          </cell>
          <cell r="P1192">
            <v>22</v>
          </cell>
          <cell r="Q1192">
            <v>5018538</v>
          </cell>
          <cell r="R1192">
            <v>2</v>
          </cell>
          <cell r="S1192">
            <v>456231</v>
          </cell>
          <cell r="T1192">
            <v>2</v>
          </cell>
          <cell r="U1192">
            <v>456231</v>
          </cell>
          <cell r="V1192">
            <v>228115.36363636365</v>
          </cell>
          <cell r="W1192">
            <v>0</v>
          </cell>
          <cell r="X1192">
            <v>0</v>
          </cell>
          <cell r="Y1192">
            <v>5474769</v>
          </cell>
          <cell r="Z1192">
            <v>0</v>
          </cell>
          <cell r="AA1192">
            <v>0</v>
          </cell>
          <cell r="AB1192">
            <v>200000</v>
          </cell>
          <cell r="AC1192">
            <v>0</v>
          </cell>
          <cell r="AD1192">
            <v>200000</v>
          </cell>
          <cell r="AE1192">
            <v>500000</v>
          </cell>
          <cell r="AF1192">
            <v>0</v>
          </cell>
          <cell r="AG1192">
            <v>400000</v>
          </cell>
          <cell r="AH1192">
            <v>561457</v>
          </cell>
          <cell r="AI1192">
            <v>0</v>
          </cell>
          <cell r="AJ1192">
            <v>0</v>
          </cell>
          <cell r="AK1192">
            <v>5931000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42771.630681818184</v>
          </cell>
          <cell r="AQ1192">
            <v>7178997.6306818184</v>
          </cell>
          <cell r="AR1192">
            <v>32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1368692</v>
          </cell>
          <cell r="AY1192">
            <v>8547689.6306818184</v>
          </cell>
          <cell r="AZ1192">
            <v>622755</v>
          </cell>
          <cell r="BA1192">
            <v>44100</v>
          </cell>
          <cell r="BB1192">
            <v>0</v>
          </cell>
          <cell r="BC1192">
            <v>0</v>
          </cell>
          <cell r="BD1192">
            <v>0</v>
          </cell>
          <cell r="BK1192">
            <v>7880835</v>
          </cell>
          <cell r="BN1192">
            <v>0</v>
          </cell>
          <cell r="BO1192">
            <v>8191459.0852272734</v>
          </cell>
          <cell r="BP1192">
            <v>-3431295.9147727266</v>
          </cell>
          <cell r="BQ1192" t="str">
            <v>050113179179</v>
          </cell>
          <cell r="BR1192" t="str">
            <v>Active</v>
          </cell>
          <cell r="BS1192" t="str">
            <v>Female</v>
          </cell>
          <cell r="BT1192" t="str">
            <v/>
          </cell>
          <cell r="BU1192">
            <v>0</v>
          </cell>
          <cell r="BV1192">
            <v>0</v>
          </cell>
          <cell r="BW1192">
            <v>100000</v>
          </cell>
        </row>
        <row r="1193">
          <cell r="C1193" t="str">
            <v>C11622</v>
          </cell>
          <cell r="D1193" t="str">
            <v>Thị Thân Thủy</v>
          </cell>
          <cell r="E1193">
            <v>43768</v>
          </cell>
          <cell r="F1193" t="str">
            <v>P3 - Assembly 2B</v>
          </cell>
          <cell r="G1193" t="str">
            <v>SK2</v>
          </cell>
          <cell r="H1193" t="str">
            <v>Normal worker</v>
          </cell>
          <cell r="I1193" t="str">
            <v/>
          </cell>
          <cell r="J1193" t="str">
            <v/>
          </cell>
          <cell r="K1193">
            <v>5931000</v>
          </cell>
          <cell r="L1193">
            <v>0</v>
          </cell>
          <cell r="M1193">
            <v>0</v>
          </cell>
          <cell r="N1193">
            <v>0</v>
          </cell>
          <cell r="O1193">
            <v>5931000</v>
          </cell>
          <cell r="P1193">
            <v>23.9</v>
          </cell>
          <cell r="Q1193">
            <v>5451958</v>
          </cell>
          <cell r="R1193">
            <v>2</v>
          </cell>
          <cell r="S1193">
            <v>456231</v>
          </cell>
          <cell r="T1193">
            <v>0.10000000000000142</v>
          </cell>
          <cell r="U1193">
            <v>22812</v>
          </cell>
          <cell r="V1193">
            <v>228115.39748953976</v>
          </cell>
          <cell r="W1193">
            <v>0</v>
          </cell>
          <cell r="X1193">
            <v>0</v>
          </cell>
          <cell r="Y1193">
            <v>5908189</v>
          </cell>
          <cell r="Z1193">
            <v>0</v>
          </cell>
          <cell r="AA1193">
            <v>0</v>
          </cell>
          <cell r="AB1193">
            <v>200000</v>
          </cell>
          <cell r="AC1193">
            <v>0</v>
          </cell>
          <cell r="AD1193">
            <v>200000</v>
          </cell>
          <cell r="AE1193">
            <v>500000</v>
          </cell>
          <cell r="AF1193">
            <v>0</v>
          </cell>
          <cell r="AG1193">
            <v>400000</v>
          </cell>
          <cell r="AH1193">
            <v>270808</v>
          </cell>
          <cell r="AI1193">
            <v>0</v>
          </cell>
          <cell r="AJ1193">
            <v>0</v>
          </cell>
          <cell r="AK1193">
            <v>5931000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42771.6370292887</v>
          </cell>
          <cell r="AQ1193">
            <v>7321768.6370292883</v>
          </cell>
          <cell r="AR1193">
            <v>36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1539779</v>
          </cell>
          <cell r="AY1193">
            <v>8861547.6370292883</v>
          </cell>
          <cell r="AZ1193">
            <v>622755</v>
          </cell>
          <cell r="BA1193">
            <v>44100</v>
          </cell>
          <cell r="BB1193">
            <v>0</v>
          </cell>
          <cell r="BC1193">
            <v>0</v>
          </cell>
          <cell r="BD1193">
            <v>0</v>
          </cell>
          <cell r="BK1193">
            <v>8194693</v>
          </cell>
          <cell r="BN1193">
            <v>0</v>
          </cell>
          <cell r="BO1193">
            <v>8448287.9257322177</v>
          </cell>
          <cell r="BP1193">
            <v>-3174467.0742677823</v>
          </cell>
          <cell r="BQ1193" t="str">
            <v>050114066297</v>
          </cell>
          <cell r="BR1193" t="str">
            <v>Active</v>
          </cell>
          <cell r="BS1193" t="str">
            <v>Female</v>
          </cell>
          <cell r="BT1193" t="str">
            <v/>
          </cell>
          <cell r="BU1193">
            <v>0</v>
          </cell>
          <cell r="BV1193">
            <v>0</v>
          </cell>
          <cell r="BW1193">
            <v>100000</v>
          </cell>
        </row>
        <row r="1194">
          <cell r="C1194" t="str">
            <v>C11946</v>
          </cell>
          <cell r="D1194" t="str">
            <v>Lý Hùng</v>
          </cell>
          <cell r="E1194">
            <v>43880</v>
          </cell>
          <cell r="F1194" t="str">
            <v>P3 - Assembly 2B</v>
          </cell>
          <cell r="G1194" t="str">
            <v>SK2</v>
          </cell>
          <cell r="H1194" t="str">
            <v>Drill worker</v>
          </cell>
          <cell r="I1194" t="str">
            <v/>
          </cell>
          <cell r="J1194" t="str">
            <v/>
          </cell>
          <cell r="K1194">
            <v>5931000</v>
          </cell>
          <cell r="L1194">
            <v>200000</v>
          </cell>
          <cell r="M1194">
            <v>298000</v>
          </cell>
          <cell r="N1194">
            <v>0</v>
          </cell>
          <cell r="O1194">
            <v>6429000</v>
          </cell>
          <cell r="P1194">
            <v>21</v>
          </cell>
          <cell r="Q1194">
            <v>5192654</v>
          </cell>
          <cell r="R1194">
            <v>3</v>
          </cell>
          <cell r="S1194">
            <v>741808</v>
          </cell>
          <cell r="T1194">
            <v>2</v>
          </cell>
          <cell r="U1194">
            <v>494538</v>
          </cell>
          <cell r="V1194">
            <v>247269.23809523811</v>
          </cell>
          <cell r="W1194">
            <v>0</v>
          </cell>
          <cell r="X1194">
            <v>0</v>
          </cell>
          <cell r="Y1194">
            <v>5934462</v>
          </cell>
          <cell r="Z1194">
            <v>0</v>
          </cell>
          <cell r="AA1194">
            <v>0</v>
          </cell>
          <cell r="AB1194">
            <v>200000</v>
          </cell>
          <cell r="AC1194">
            <v>0</v>
          </cell>
          <cell r="AD1194">
            <v>200000</v>
          </cell>
          <cell r="AE1194">
            <v>0</v>
          </cell>
          <cell r="AF1194">
            <v>0</v>
          </cell>
          <cell r="AG1194">
            <v>300000</v>
          </cell>
          <cell r="AH1194">
            <v>496898</v>
          </cell>
          <cell r="AI1194">
            <v>0</v>
          </cell>
          <cell r="AJ1194">
            <v>0</v>
          </cell>
          <cell r="AK1194">
            <v>6180667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6931360</v>
          </cell>
          <cell r="AR1194">
            <v>24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1112712</v>
          </cell>
          <cell r="AY1194">
            <v>8044072</v>
          </cell>
          <cell r="AZ1194">
            <v>675045</v>
          </cell>
          <cell r="BA1194">
            <v>44100</v>
          </cell>
          <cell r="BB1194">
            <v>0</v>
          </cell>
          <cell r="BC1194">
            <v>0</v>
          </cell>
          <cell r="BD1194">
            <v>0</v>
          </cell>
          <cell r="BK1194">
            <v>7324927</v>
          </cell>
          <cell r="BN1194">
            <v>0</v>
          </cell>
          <cell r="BO1194">
            <v>7773167.7142857146</v>
          </cell>
          <cell r="BP1194">
            <v>-3901877.2857142854</v>
          </cell>
          <cell r="BQ1194" t="str">
            <v>050116653394</v>
          </cell>
          <cell r="BR1194" t="str">
            <v>Active</v>
          </cell>
          <cell r="BS1194" t="str">
            <v>Male</v>
          </cell>
          <cell r="BT1194" t="str">
            <v/>
          </cell>
          <cell r="BU1194">
            <v>0</v>
          </cell>
          <cell r="BV1194">
            <v>0</v>
          </cell>
          <cell r="BW1194">
            <v>100000</v>
          </cell>
        </row>
        <row r="1195">
          <cell r="C1195" t="str">
            <v>C12016</v>
          </cell>
          <cell r="D1195" t="str">
            <v>Nguyễn Chí Hưởng</v>
          </cell>
          <cell r="E1195">
            <v>43882</v>
          </cell>
          <cell r="F1195" t="str">
            <v>P3 - Assembly 2B</v>
          </cell>
          <cell r="G1195" t="str">
            <v>SK2</v>
          </cell>
          <cell r="H1195" t="str">
            <v>Normal worker</v>
          </cell>
          <cell r="I1195" t="str">
            <v/>
          </cell>
          <cell r="J1195" t="str">
            <v/>
          </cell>
          <cell r="K1195">
            <v>5931000</v>
          </cell>
          <cell r="L1195">
            <v>0</v>
          </cell>
          <cell r="M1195">
            <v>0</v>
          </cell>
          <cell r="N1195">
            <v>0</v>
          </cell>
          <cell r="O1195">
            <v>5931000</v>
          </cell>
          <cell r="P1195">
            <v>23</v>
          </cell>
          <cell r="Q1195">
            <v>5246654</v>
          </cell>
          <cell r="R1195">
            <v>3</v>
          </cell>
          <cell r="S1195">
            <v>684346</v>
          </cell>
          <cell r="T1195">
            <v>0</v>
          </cell>
          <cell r="U1195">
            <v>0</v>
          </cell>
          <cell r="V1195">
            <v>228115.39130434784</v>
          </cell>
          <cell r="W1195">
            <v>0</v>
          </cell>
          <cell r="X1195">
            <v>0</v>
          </cell>
          <cell r="Y1195">
            <v>5931000</v>
          </cell>
          <cell r="Z1195">
            <v>0</v>
          </cell>
          <cell r="AA1195">
            <v>0</v>
          </cell>
          <cell r="AB1195">
            <v>200000</v>
          </cell>
          <cell r="AC1195">
            <v>0</v>
          </cell>
          <cell r="AD1195">
            <v>200000</v>
          </cell>
          <cell r="AE1195">
            <v>500000</v>
          </cell>
          <cell r="AF1195">
            <v>0</v>
          </cell>
          <cell r="AG1195">
            <v>400000</v>
          </cell>
          <cell r="AH1195">
            <v>561613</v>
          </cell>
          <cell r="AI1195">
            <v>0</v>
          </cell>
          <cell r="AJ1195">
            <v>0</v>
          </cell>
          <cell r="AK1195">
            <v>5931000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7592613</v>
          </cell>
          <cell r="AR1195">
            <v>36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1539779</v>
          </cell>
          <cell r="AY1195">
            <v>9132392</v>
          </cell>
          <cell r="AZ1195">
            <v>622755</v>
          </cell>
          <cell r="BA1195">
            <v>44100</v>
          </cell>
          <cell r="BB1195">
            <v>0</v>
          </cell>
          <cell r="BC1195">
            <v>0</v>
          </cell>
          <cell r="BD1195">
            <v>0</v>
          </cell>
          <cell r="BK1195">
            <v>8465537</v>
          </cell>
          <cell r="BN1195">
            <v>0</v>
          </cell>
          <cell r="BO1195">
            <v>8719132.2608695645</v>
          </cell>
          <cell r="BP1195">
            <v>-2903622.7391304355</v>
          </cell>
          <cell r="BQ1195" t="str">
            <v>050116653191</v>
          </cell>
          <cell r="BR1195" t="str">
            <v>Active</v>
          </cell>
          <cell r="BS1195" t="str">
            <v>Male</v>
          </cell>
          <cell r="BT1195" t="str">
            <v/>
          </cell>
          <cell r="BU1195">
            <v>0</v>
          </cell>
          <cell r="BV1195">
            <v>0</v>
          </cell>
          <cell r="BW1195">
            <v>100000</v>
          </cell>
        </row>
        <row r="1196">
          <cell r="C1196" t="str">
            <v>C12025</v>
          </cell>
          <cell r="D1196" t="str">
            <v>Đinh Thị Nga</v>
          </cell>
          <cell r="E1196">
            <v>43882</v>
          </cell>
          <cell r="F1196" t="str">
            <v>P3 - Assembly 2B</v>
          </cell>
          <cell r="G1196" t="str">
            <v>SK2</v>
          </cell>
          <cell r="H1196" t="str">
            <v>Normal worker</v>
          </cell>
          <cell r="I1196" t="str">
            <v/>
          </cell>
          <cell r="J1196" t="str">
            <v/>
          </cell>
          <cell r="K1196">
            <v>5931000</v>
          </cell>
          <cell r="L1196">
            <v>0</v>
          </cell>
          <cell r="M1196">
            <v>0</v>
          </cell>
          <cell r="N1196">
            <v>0</v>
          </cell>
          <cell r="O1196">
            <v>5931000</v>
          </cell>
          <cell r="P1196">
            <v>24</v>
          </cell>
          <cell r="Q1196">
            <v>5474769</v>
          </cell>
          <cell r="R1196">
            <v>2</v>
          </cell>
          <cell r="S1196">
            <v>456231</v>
          </cell>
          <cell r="T1196">
            <v>0</v>
          </cell>
          <cell r="U1196">
            <v>0</v>
          </cell>
          <cell r="V1196">
            <v>228115.375</v>
          </cell>
          <cell r="W1196">
            <v>0</v>
          </cell>
          <cell r="X1196">
            <v>0</v>
          </cell>
          <cell r="Y1196">
            <v>5931000</v>
          </cell>
          <cell r="Z1196">
            <v>0</v>
          </cell>
          <cell r="AA1196">
            <v>0</v>
          </cell>
          <cell r="AB1196">
            <v>200000</v>
          </cell>
          <cell r="AC1196">
            <v>0</v>
          </cell>
          <cell r="AD1196">
            <v>200000</v>
          </cell>
          <cell r="AE1196">
            <v>500000</v>
          </cell>
          <cell r="AF1196">
            <v>0</v>
          </cell>
          <cell r="AG1196">
            <v>400000</v>
          </cell>
          <cell r="AH1196">
            <v>295013</v>
          </cell>
          <cell r="AI1196">
            <v>0</v>
          </cell>
          <cell r="AJ1196">
            <v>0</v>
          </cell>
          <cell r="AK1196">
            <v>5931000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42771.6328125</v>
          </cell>
          <cell r="AQ1196">
            <v>7368784.6328125</v>
          </cell>
          <cell r="AR1196">
            <v>36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1539779</v>
          </cell>
          <cell r="AY1196">
            <v>8908563.6328125</v>
          </cell>
          <cell r="AZ1196">
            <v>622755</v>
          </cell>
          <cell r="BA1196">
            <v>44100</v>
          </cell>
          <cell r="BB1196">
            <v>0</v>
          </cell>
          <cell r="BC1196">
            <v>0</v>
          </cell>
          <cell r="BD1196">
            <v>0</v>
          </cell>
          <cell r="BK1196">
            <v>8241709</v>
          </cell>
          <cell r="BN1196">
            <v>0</v>
          </cell>
          <cell r="BO1196">
            <v>8495303.8203125</v>
          </cell>
          <cell r="BP1196">
            <v>-3127451.1796875</v>
          </cell>
          <cell r="BQ1196" t="str">
            <v>050116653262</v>
          </cell>
          <cell r="BR1196" t="str">
            <v>Active</v>
          </cell>
          <cell r="BS1196" t="str">
            <v>Female</v>
          </cell>
          <cell r="BT1196" t="str">
            <v/>
          </cell>
          <cell r="BU1196">
            <v>0</v>
          </cell>
          <cell r="BV1196">
            <v>0</v>
          </cell>
          <cell r="BW1196">
            <v>100000</v>
          </cell>
        </row>
        <row r="1197">
          <cell r="C1197" t="str">
            <v>C13004</v>
          </cell>
          <cell r="D1197" t="str">
            <v>Nguyễn Thị Đào</v>
          </cell>
          <cell r="E1197">
            <v>44121</v>
          </cell>
          <cell r="F1197" t="str">
            <v>P3 - Assembly 2B</v>
          </cell>
          <cell r="G1197" t="str">
            <v>SK2</v>
          </cell>
          <cell r="H1197" t="str">
            <v>Normal worker</v>
          </cell>
          <cell r="I1197" t="str">
            <v/>
          </cell>
          <cell r="J1197" t="str">
            <v/>
          </cell>
          <cell r="K1197">
            <v>5931000</v>
          </cell>
          <cell r="L1197">
            <v>0</v>
          </cell>
          <cell r="M1197">
            <v>0</v>
          </cell>
          <cell r="N1197">
            <v>0</v>
          </cell>
          <cell r="O1197">
            <v>5931000</v>
          </cell>
          <cell r="P1197">
            <v>23.7</v>
          </cell>
          <cell r="Q1197">
            <v>5406335</v>
          </cell>
          <cell r="R1197">
            <v>2</v>
          </cell>
          <cell r="S1197">
            <v>456231</v>
          </cell>
          <cell r="T1197">
            <v>0.30000000000000071</v>
          </cell>
          <cell r="U1197">
            <v>68435</v>
          </cell>
          <cell r="V1197">
            <v>228115.40084388186</v>
          </cell>
          <cell r="W1197">
            <v>0</v>
          </cell>
          <cell r="X1197">
            <v>0</v>
          </cell>
          <cell r="Y1197">
            <v>5862566</v>
          </cell>
          <cell r="Z1197">
            <v>0</v>
          </cell>
          <cell r="AA1197">
            <v>0</v>
          </cell>
          <cell r="AB1197">
            <v>200000</v>
          </cell>
          <cell r="AC1197">
            <v>0</v>
          </cell>
          <cell r="AD1197">
            <v>200000</v>
          </cell>
          <cell r="AE1197">
            <v>500000</v>
          </cell>
          <cell r="AF1197">
            <v>0</v>
          </cell>
          <cell r="AG1197">
            <v>400000</v>
          </cell>
          <cell r="AH1197">
            <v>495002</v>
          </cell>
          <cell r="AI1197">
            <v>0</v>
          </cell>
          <cell r="AJ1197">
            <v>0</v>
          </cell>
          <cell r="AK1197">
            <v>5931000</v>
          </cell>
          <cell r="AL1197">
            <v>100000</v>
          </cell>
          <cell r="AM1197">
            <v>0</v>
          </cell>
          <cell r="AN1197">
            <v>0</v>
          </cell>
          <cell r="AO1197">
            <v>0</v>
          </cell>
          <cell r="AP1197">
            <v>42771.637658227846</v>
          </cell>
          <cell r="AQ1197">
            <v>7600339.6376582282</v>
          </cell>
          <cell r="AR1197">
            <v>36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1539779</v>
          </cell>
          <cell r="AY1197">
            <v>9140118.6376582272</v>
          </cell>
          <cell r="AZ1197">
            <v>622755</v>
          </cell>
          <cell r="BA1197">
            <v>44100</v>
          </cell>
          <cell r="BB1197">
            <v>0</v>
          </cell>
          <cell r="BC1197">
            <v>0</v>
          </cell>
          <cell r="BD1197">
            <v>0</v>
          </cell>
          <cell r="BK1197">
            <v>8473264</v>
          </cell>
          <cell r="BN1197">
            <v>1</v>
          </cell>
          <cell r="BO1197">
            <v>8726858.9414556958</v>
          </cell>
          <cell r="BP1197">
            <v>-7295896.0585443042</v>
          </cell>
          <cell r="BQ1197" t="str">
            <v>050095447934</v>
          </cell>
          <cell r="BR1197" t="str">
            <v>Active</v>
          </cell>
          <cell r="BS1197" t="str">
            <v>Female</v>
          </cell>
          <cell r="BT1197" t="str">
            <v/>
          </cell>
          <cell r="BU1197">
            <v>0</v>
          </cell>
          <cell r="BV1197">
            <v>0</v>
          </cell>
          <cell r="BW1197">
            <v>100000</v>
          </cell>
        </row>
        <row r="1198">
          <cell r="C1198" t="str">
            <v>C13423</v>
          </cell>
          <cell r="D1198" t="str">
            <v>Trần Thị Mai Xuân</v>
          </cell>
          <cell r="E1198">
            <v>44260</v>
          </cell>
          <cell r="F1198" t="str">
            <v>P3 - Assembly 2B</v>
          </cell>
          <cell r="G1198" t="str">
            <v>SK2</v>
          </cell>
          <cell r="H1198" t="str">
            <v>Normal worker</v>
          </cell>
          <cell r="I1198" t="str">
            <v/>
          </cell>
          <cell r="J1198" t="str">
            <v/>
          </cell>
          <cell r="K1198">
            <v>5931000</v>
          </cell>
          <cell r="L1198">
            <v>0</v>
          </cell>
          <cell r="M1198">
            <v>298000</v>
          </cell>
          <cell r="N1198">
            <v>0</v>
          </cell>
          <cell r="O1198">
            <v>6229000</v>
          </cell>
          <cell r="P1198">
            <v>23</v>
          </cell>
          <cell r="Q1198">
            <v>5510269</v>
          </cell>
          <cell r="R1198">
            <v>3</v>
          </cell>
          <cell r="S1198">
            <v>718731</v>
          </cell>
          <cell r="T1198">
            <v>0</v>
          </cell>
          <cell r="U1198">
            <v>0</v>
          </cell>
          <cell r="V1198">
            <v>239576.91304347827</v>
          </cell>
          <cell r="W1198">
            <v>0</v>
          </cell>
          <cell r="X1198">
            <v>0</v>
          </cell>
          <cell r="Y1198">
            <v>6229000</v>
          </cell>
          <cell r="Z1198">
            <v>0</v>
          </cell>
          <cell r="AA1198">
            <v>0</v>
          </cell>
          <cell r="AB1198">
            <v>200000</v>
          </cell>
          <cell r="AC1198">
            <v>0</v>
          </cell>
          <cell r="AD1198">
            <v>200000</v>
          </cell>
          <cell r="AE1198">
            <v>500000</v>
          </cell>
          <cell r="AF1198">
            <v>0</v>
          </cell>
          <cell r="AG1198">
            <v>400000</v>
          </cell>
          <cell r="AH1198">
            <v>569232</v>
          </cell>
          <cell r="AI1198">
            <v>0</v>
          </cell>
          <cell r="AJ1198">
            <v>0</v>
          </cell>
          <cell r="AK1198">
            <v>5980667</v>
          </cell>
          <cell r="AL1198">
            <v>0</v>
          </cell>
          <cell r="AM1198">
            <v>0</v>
          </cell>
          <cell r="AN1198">
            <v>0</v>
          </cell>
          <cell r="AO1198">
            <v>0</v>
          </cell>
          <cell r="AP1198">
            <v>44920.671195652176</v>
          </cell>
          <cell r="AQ1198">
            <v>7943152.6711956523</v>
          </cell>
          <cell r="AR1198">
            <v>36</v>
          </cell>
          <cell r="AS1198">
            <v>0</v>
          </cell>
          <cell r="AT1198">
            <v>0</v>
          </cell>
          <cell r="AU1198">
            <v>0</v>
          </cell>
          <cell r="AV1198">
            <v>0</v>
          </cell>
          <cell r="AW1198">
            <v>0</v>
          </cell>
          <cell r="AX1198">
            <v>1617144</v>
          </cell>
          <cell r="AY1198">
            <v>9560296.6711956523</v>
          </cell>
          <cell r="AZ1198">
            <v>654045</v>
          </cell>
          <cell r="BA1198">
            <v>44100</v>
          </cell>
          <cell r="BB1198">
            <v>0</v>
          </cell>
          <cell r="BC1198">
            <v>0</v>
          </cell>
          <cell r="BD1198">
            <v>0</v>
          </cell>
          <cell r="BK1198">
            <v>8862152</v>
          </cell>
          <cell r="BN1198">
            <v>0</v>
          </cell>
          <cell r="BO1198">
            <v>9121248.7798913047</v>
          </cell>
          <cell r="BP1198">
            <v>-2532796.2201086953</v>
          </cell>
          <cell r="BQ1198" t="str">
            <v>050114098067</v>
          </cell>
          <cell r="BR1198" t="str">
            <v>Active</v>
          </cell>
          <cell r="BS1198" t="str">
            <v>Female</v>
          </cell>
          <cell r="BT1198" t="str">
            <v/>
          </cell>
          <cell r="BU1198">
            <v>0</v>
          </cell>
          <cell r="BV1198">
            <v>0</v>
          </cell>
          <cell r="BW1198">
            <v>100000</v>
          </cell>
        </row>
        <row r="1199">
          <cell r="C1199" t="str">
            <v>C13426</v>
          </cell>
          <cell r="D1199" t="str">
            <v>Nguyễn Sơn Phước</v>
          </cell>
          <cell r="E1199">
            <v>44260</v>
          </cell>
          <cell r="F1199" t="str">
            <v>P3 - Assembly 2B</v>
          </cell>
          <cell r="G1199" t="str">
            <v>SK2</v>
          </cell>
          <cell r="H1199" t="str">
            <v>Drill worker</v>
          </cell>
          <cell r="I1199" t="str">
            <v/>
          </cell>
          <cell r="J1199" t="str">
            <v/>
          </cell>
          <cell r="K1199">
            <v>5931000</v>
          </cell>
          <cell r="L1199">
            <v>200000</v>
          </cell>
          <cell r="M1199">
            <v>0</v>
          </cell>
          <cell r="N1199">
            <v>0</v>
          </cell>
          <cell r="O1199">
            <v>6131000</v>
          </cell>
          <cell r="P1199">
            <v>18.899999999999999</v>
          </cell>
          <cell r="Q1199">
            <v>4456765</v>
          </cell>
          <cell r="R1199">
            <v>2</v>
          </cell>
          <cell r="S1199">
            <v>471615</v>
          </cell>
          <cell r="T1199">
            <v>5.1000000000000014</v>
          </cell>
          <cell r="U1199">
            <v>1202619</v>
          </cell>
          <cell r="V1199">
            <v>235807.67195767196</v>
          </cell>
          <cell r="W1199">
            <v>0</v>
          </cell>
          <cell r="X1199">
            <v>0</v>
          </cell>
          <cell r="Y1199">
            <v>4928380</v>
          </cell>
          <cell r="Z1199">
            <v>0</v>
          </cell>
          <cell r="AA1199">
            <v>0</v>
          </cell>
          <cell r="AB1199">
            <v>200000</v>
          </cell>
          <cell r="AC1199">
            <v>0</v>
          </cell>
          <cell r="AD1199">
            <v>200000</v>
          </cell>
          <cell r="AE1199">
            <v>0</v>
          </cell>
          <cell r="AF1199">
            <v>0</v>
          </cell>
          <cell r="AG1199">
            <v>0</v>
          </cell>
          <cell r="AH1199">
            <v>472482</v>
          </cell>
          <cell r="AI1199">
            <v>0</v>
          </cell>
          <cell r="AJ1199">
            <v>0</v>
          </cell>
          <cell r="AK1199">
            <v>6131000</v>
          </cell>
          <cell r="AL1199">
            <v>0</v>
          </cell>
          <cell r="AM1199">
            <v>0</v>
          </cell>
          <cell r="AN1199">
            <v>0</v>
          </cell>
          <cell r="AO1199">
            <v>0</v>
          </cell>
          <cell r="AP1199">
            <v>0</v>
          </cell>
          <cell r="AQ1199">
            <v>5600862</v>
          </cell>
          <cell r="AR1199">
            <v>28</v>
          </cell>
          <cell r="AS1199">
            <v>0</v>
          </cell>
          <cell r="AT1199">
            <v>0</v>
          </cell>
          <cell r="AU1199">
            <v>0</v>
          </cell>
          <cell r="AV1199">
            <v>0</v>
          </cell>
          <cell r="AW1199">
            <v>0</v>
          </cell>
          <cell r="AX1199">
            <v>1237990</v>
          </cell>
          <cell r="AY1199">
            <v>6838852</v>
          </cell>
          <cell r="AZ1199">
            <v>643755</v>
          </cell>
          <cell r="BA1199">
            <v>44100</v>
          </cell>
          <cell r="BB1199">
            <v>0</v>
          </cell>
          <cell r="BC1199">
            <v>0</v>
          </cell>
          <cell r="BD1199">
            <v>0</v>
          </cell>
          <cell r="BK1199">
            <v>6150997</v>
          </cell>
          <cell r="BN1199">
            <v>0</v>
          </cell>
          <cell r="BO1199">
            <v>6426188.8518518517</v>
          </cell>
          <cell r="BP1199">
            <v>-5217566.1481481483</v>
          </cell>
          <cell r="BQ1199" t="str">
            <v>050127559764</v>
          </cell>
          <cell r="BR1199" t="str">
            <v>Active</v>
          </cell>
          <cell r="BS1199" t="str">
            <v>Male</v>
          </cell>
          <cell r="BT1199" t="str">
            <v/>
          </cell>
          <cell r="BU1199">
            <v>0</v>
          </cell>
          <cell r="BV1199">
            <v>0</v>
          </cell>
          <cell r="BW1199">
            <v>0</v>
          </cell>
        </row>
        <row r="1200">
          <cell r="C1200" t="str">
            <v>C13505</v>
          </cell>
          <cell r="D1200" t="str">
            <v>Vy Văn Thái</v>
          </cell>
          <cell r="E1200">
            <v>44266</v>
          </cell>
          <cell r="F1200" t="str">
            <v>P3 - Assembly 2B</v>
          </cell>
          <cell r="G1200" t="str">
            <v>SK2</v>
          </cell>
          <cell r="H1200" t="str">
            <v>Drill worker</v>
          </cell>
          <cell r="I1200" t="str">
            <v/>
          </cell>
          <cell r="J1200" t="str">
            <v/>
          </cell>
          <cell r="K1200">
            <v>5931000</v>
          </cell>
          <cell r="L1200">
            <v>200000</v>
          </cell>
          <cell r="M1200">
            <v>298000</v>
          </cell>
          <cell r="N1200">
            <v>0</v>
          </cell>
          <cell r="O1200">
            <v>6429000</v>
          </cell>
          <cell r="P1200">
            <v>22.9</v>
          </cell>
          <cell r="Q1200">
            <v>5662465</v>
          </cell>
          <cell r="R1200">
            <v>3</v>
          </cell>
          <cell r="S1200">
            <v>741808</v>
          </cell>
          <cell r="T1200">
            <v>0.10000000000000142</v>
          </cell>
          <cell r="U1200">
            <v>24727</v>
          </cell>
          <cell r="V1200">
            <v>247269.21397379914</v>
          </cell>
          <cell r="W1200">
            <v>0</v>
          </cell>
          <cell r="X1200">
            <v>0</v>
          </cell>
          <cell r="Y1200">
            <v>6404273</v>
          </cell>
          <cell r="Z1200">
            <v>0</v>
          </cell>
          <cell r="AA1200">
            <v>0</v>
          </cell>
          <cell r="AB1200">
            <v>200000</v>
          </cell>
          <cell r="AC1200">
            <v>0</v>
          </cell>
          <cell r="AD1200">
            <v>200000</v>
          </cell>
          <cell r="AE1200">
            <v>500000</v>
          </cell>
          <cell r="AF1200">
            <v>0</v>
          </cell>
          <cell r="AG1200">
            <v>400000</v>
          </cell>
          <cell r="AH1200">
            <v>578585</v>
          </cell>
          <cell r="AI1200">
            <v>0</v>
          </cell>
          <cell r="AJ1200">
            <v>0</v>
          </cell>
          <cell r="AK1200">
            <v>6230333</v>
          </cell>
          <cell r="AL1200">
            <v>0</v>
          </cell>
          <cell r="AM1200">
            <v>0</v>
          </cell>
          <cell r="AN1200">
            <v>0</v>
          </cell>
          <cell r="AO1200">
            <v>0</v>
          </cell>
          <cell r="AP1200">
            <v>0</v>
          </cell>
          <cell r="AQ1200">
            <v>8082858</v>
          </cell>
          <cell r="AR1200">
            <v>32</v>
          </cell>
          <cell r="AS1200">
            <v>0</v>
          </cell>
          <cell r="AT1200">
            <v>0</v>
          </cell>
          <cell r="AU1200">
            <v>0</v>
          </cell>
          <cell r="AV1200">
            <v>0</v>
          </cell>
          <cell r="AW1200">
            <v>0</v>
          </cell>
          <cell r="AX1200">
            <v>1483615</v>
          </cell>
          <cell r="AY1200">
            <v>9566473</v>
          </cell>
          <cell r="AZ1200">
            <v>675045</v>
          </cell>
          <cell r="BA1200">
            <v>44100</v>
          </cell>
          <cell r="BB1200">
            <v>0</v>
          </cell>
          <cell r="BC1200">
            <v>0</v>
          </cell>
          <cell r="BD1200">
            <v>0</v>
          </cell>
          <cell r="BK1200">
            <v>8847328</v>
          </cell>
          <cell r="BN1200">
            <v>0</v>
          </cell>
          <cell r="BO1200">
            <v>9071934.855895197</v>
          </cell>
          <cell r="BP1200">
            <v>-2603110.144104803</v>
          </cell>
          <cell r="BQ1200" t="str">
            <v>050121853938</v>
          </cell>
          <cell r="BR1200" t="str">
            <v>Active</v>
          </cell>
          <cell r="BS1200" t="str">
            <v>Male</v>
          </cell>
          <cell r="BT1200" t="str">
            <v/>
          </cell>
          <cell r="BU1200">
            <v>0</v>
          </cell>
          <cell r="BV1200">
            <v>0</v>
          </cell>
          <cell r="BW1200">
            <v>0</v>
          </cell>
        </row>
        <row r="1201">
          <cell r="C1201" t="str">
            <v>C14213</v>
          </cell>
          <cell r="D1201" t="str">
            <v>Trần Hữu Khánh</v>
          </cell>
          <cell r="E1201">
            <v>44338</v>
          </cell>
          <cell r="F1201" t="str">
            <v>P3 - Assembly 2B</v>
          </cell>
          <cell r="G1201" t="str">
            <v>SK2</v>
          </cell>
          <cell r="H1201" t="str">
            <v>Drill worker</v>
          </cell>
          <cell r="I1201" t="str">
            <v/>
          </cell>
          <cell r="J1201" t="str">
            <v/>
          </cell>
          <cell r="K1201">
            <v>5931000</v>
          </cell>
          <cell r="L1201">
            <v>200000</v>
          </cell>
          <cell r="M1201">
            <v>298000</v>
          </cell>
          <cell r="N1201">
            <v>0</v>
          </cell>
          <cell r="O1201">
            <v>6429000</v>
          </cell>
          <cell r="P1201">
            <v>22.8</v>
          </cell>
          <cell r="Q1201">
            <v>5637738</v>
          </cell>
          <cell r="R1201">
            <v>3</v>
          </cell>
          <cell r="S1201">
            <v>741808</v>
          </cell>
          <cell r="T1201">
            <v>0.19999999999999929</v>
          </cell>
          <cell r="U1201">
            <v>49454</v>
          </cell>
          <cell r="V1201">
            <v>247269.21052631579</v>
          </cell>
          <cell r="W1201">
            <v>0</v>
          </cell>
          <cell r="X1201">
            <v>0</v>
          </cell>
          <cell r="Y1201">
            <v>6379546</v>
          </cell>
          <cell r="Z1201">
            <v>0</v>
          </cell>
          <cell r="AA1201">
            <v>0</v>
          </cell>
          <cell r="AB1201">
            <v>200000</v>
          </cell>
          <cell r="AC1201">
            <v>0</v>
          </cell>
          <cell r="AD1201">
            <v>200000</v>
          </cell>
          <cell r="AE1201">
            <v>500000</v>
          </cell>
          <cell r="AF1201">
            <v>0</v>
          </cell>
          <cell r="AG1201">
            <v>400000</v>
          </cell>
          <cell r="AH1201">
            <v>568672</v>
          </cell>
          <cell r="AI1201">
            <v>0</v>
          </cell>
          <cell r="AJ1201">
            <v>0</v>
          </cell>
          <cell r="AK1201">
            <v>6180667</v>
          </cell>
          <cell r="AL1201">
            <v>0</v>
          </cell>
          <cell r="AM1201">
            <v>0</v>
          </cell>
          <cell r="AN1201">
            <v>0</v>
          </cell>
          <cell r="AO1201">
            <v>0</v>
          </cell>
          <cell r="AP1201">
            <v>0</v>
          </cell>
          <cell r="AQ1201">
            <v>8048218</v>
          </cell>
          <cell r="AR1201">
            <v>32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0</v>
          </cell>
          <cell r="AX1201">
            <v>1483615</v>
          </cell>
          <cell r="AY1201">
            <v>9531833</v>
          </cell>
          <cell r="AZ1201">
            <v>675045</v>
          </cell>
          <cell r="BA1201">
            <v>44100</v>
          </cell>
          <cell r="BB1201">
            <v>0</v>
          </cell>
          <cell r="BC1201">
            <v>0</v>
          </cell>
          <cell r="BD1201">
            <v>0</v>
          </cell>
          <cell r="BK1201">
            <v>8812688</v>
          </cell>
          <cell r="BN1201">
            <v>0</v>
          </cell>
          <cell r="BO1201">
            <v>9137294.8421052638</v>
          </cell>
          <cell r="BP1201">
            <v>-2537750.1578947362</v>
          </cell>
          <cell r="BQ1201" t="str">
            <v>060263728648</v>
          </cell>
          <cell r="BR1201" t="str">
            <v>Active</v>
          </cell>
          <cell r="BS1201" t="str">
            <v>Male</v>
          </cell>
          <cell r="BT1201" t="str">
            <v/>
          </cell>
          <cell r="BU1201">
            <v>0</v>
          </cell>
          <cell r="BV1201">
            <v>0</v>
          </cell>
          <cell r="BW1201">
            <v>100000</v>
          </cell>
        </row>
        <row r="1202">
          <cell r="C1202" t="str">
            <v>C14247</v>
          </cell>
          <cell r="D1202" t="str">
            <v>Nguyễn Thị Quang</v>
          </cell>
          <cell r="E1202">
            <v>44342</v>
          </cell>
          <cell r="F1202" t="str">
            <v>P3 - Assembly 2B</v>
          </cell>
          <cell r="G1202" t="str">
            <v>SK2</v>
          </cell>
          <cell r="H1202" t="str">
            <v>Normal worker</v>
          </cell>
          <cell r="I1202" t="str">
            <v/>
          </cell>
          <cell r="J1202" t="str">
            <v/>
          </cell>
          <cell r="K1202">
            <v>5931000</v>
          </cell>
          <cell r="L1202">
            <v>0</v>
          </cell>
          <cell r="M1202">
            <v>298000</v>
          </cell>
          <cell r="N1202">
            <v>0</v>
          </cell>
          <cell r="O1202">
            <v>6229000</v>
          </cell>
          <cell r="P1202">
            <v>23</v>
          </cell>
          <cell r="Q1202">
            <v>5510269</v>
          </cell>
          <cell r="R1202">
            <v>3</v>
          </cell>
          <cell r="S1202">
            <v>718731</v>
          </cell>
          <cell r="T1202">
            <v>0</v>
          </cell>
          <cell r="U1202">
            <v>0</v>
          </cell>
          <cell r="V1202">
            <v>239576.91304347827</v>
          </cell>
          <cell r="W1202">
            <v>0</v>
          </cell>
          <cell r="X1202">
            <v>0</v>
          </cell>
          <cell r="Y1202">
            <v>6229000</v>
          </cell>
          <cell r="Z1202">
            <v>0</v>
          </cell>
          <cell r="AA1202">
            <v>0</v>
          </cell>
          <cell r="AB1202">
            <v>200000</v>
          </cell>
          <cell r="AC1202">
            <v>0</v>
          </cell>
          <cell r="AD1202">
            <v>200000</v>
          </cell>
          <cell r="AE1202">
            <v>500000</v>
          </cell>
          <cell r="AF1202">
            <v>0</v>
          </cell>
          <cell r="AG1202">
            <v>400000</v>
          </cell>
          <cell r="AH1202">
            <v>577053</v>
          </cell>
          <cell r="AI1202">
            <v>0</v>
          </cell>
          <cell r="AJ1202">
            <v>0</v>
          </cell>
          <cell r="AK1202">
            <v>5980667</v>
          </cell>
          <cell r="AL1202">
            <v>0</v>
          </cell>
          <cell r="AM1202">
            <v>0</v>
          </cell>
          <cell r="AN1202">
            <v>0</v>
          </cell>
          <cell r="AO1202">
            <v>0</v>
          </cell>
          <cell r="AP1202">
            <v>44920.671195652176</v>
          </cell>
          <cell r="AQ1202">
            <v>7950973.6711956523</v>
          </cell>
          <cell r="AR1202">
            <v>32</v>
          </cell>
          <cell r="AS1202">
            <v>0</v>
          </cell>
          <cell r="AT1202">
            <v>0</v>
          </cell>
          <cell r="AU1202">
            <v>0</v>
          </cell>
          <cell r="AV1202">
            <v>0</v>
          </cell>
          <cell r="AW1202">
            <v>0</v>
          </cell>
          <cell r="AX1202">
            <v>1437461</v>
          </cell>
          <cell r="AY1202">
            <v>9388434.6711956523</v>
          </cell>
          <cell r="AZ1202">
            <v>654045</v>
          </cell>
          <cell r="BA1202">
            <v>44100</v>
          </cell>
          <cell r="BB1202">
            <v>0</v>
          </cell>
          <cell r="BC1202">
            <v>0</v>
          </cell>
          <cell r="BD1202">
            <v>0</v>
          </cell>
          <cell r="BK1202">
            <v>8690290</v>
          </cell>
          <cell r="BN1202">
            <v>0</v>
          </cell>
          <cell r="BO1202">
            <v>9009281.3233695664</v>
          </cell>
          <cell r="BP1202">
            <v>-2644763.6766304336</v>
          </cell>
          <cell r="BQ1202" t="str">
            <v>050128754889</v>
          </cell>
          <cell r="BR1202" t="str">
            <v>Active</v>
          </cell>
          <cell r="BS1202" t="str">
            <v>Female</v>
          </cell>
          <cell r="BT1202" t="str">
            <v/>
          </cell>
          <cell r="BU1202">
            <v>0</v>
          </cell>
          <cell r="BV1202">
            <v>0</v>
          </cell>
          <cell r="BW1202">
            <v>100000</v>
          </cell>
        </row>
        <row r="1203">
          <cell r="C1203" t="str">
            <v>C1450</v>
          </cell>
          <cell r="D1203" t="str">
            <v>Lâm Thị Luối</v>
          </cell>
          <cell r="E1203">
            <v>39798</v>
          </cell>
          <cell r="F1203" t="str">
            <v>P3 - Assembly 2B</v>
          </cell>
          <cell r="G1203" t="str">
            <v>SK2</v>
          </cell>
          <cell r="H1203" t="str">
            <v>Normal Worker</v>
          </cell>
          <cell r="I1203" t="str">
            <v/>
          </cell>
          <cell r="J1203" t="str">
            <v/>
          </cell>
          <cell r="K1203">
            <v>5931000</v>
          </cell>
          <cell r="L1203">
            <v>0</v>
          </cell>
          <cell r="M1203">
            <v>0</v>
          </cell>
          <cell r="N1203">
            <v>0</v>
          </cell>
          <cell r="O1203">
            <v>5931000</v>
          </cell>
          <cell r="P1203">
            <v>23.8</v>
          </cell>
          <cell r="Q1203">
            <v>5429146</v>
          </cell>
          <cell r="R1203">
            <v>2</v>
          </cell>
          <cell r="S1203">
            <v>456231</v>
          </cell>
          <cell r="T1203">
            <v>0.19999999999999929</v>
          </cell>
          <cell r="U1203">
            <v>45623</v>
          </cell>
          <cell r="V1203">
            <v>228115.37815126049</v>
          </cell>
          <cell r="W1203">
            <v>0</v>
          </cell>
          <cell r="X1203">
            <v>0</v>
          </cell>
          <cell r="Y1203">
            <v>5885377</v>
          </cell>
          <cell r="Z1203">
            <v>0</v>
          </cell>
          <cell r="AA1203">
            <v>0</v>
          </cell>
          <cell r="AB1203">
            <v>200000</v>
          </cell>
          <cell r="AC1203">
            <v>0</v>
          </cell>
          <cell r="AD1203">
            <v>200000</v>
          </cell>
          <cell r="AE1203">
            <v>500000</v>
          </cell>
          <cell r="AF1203">
            <v>0</v>
          </cell>
          <cell r="AG1203">
            <v>400000</v>
          </cell>
          <cell r="AH1203">
            <v>209175</v>
          </cell>
          <cell r="AI1203">
            <v>0</v>
          </cell>
          <cell r="AJ1203">
            <v>0</v>
          </cell>
          <cell r="AK1203">
            <v>5931000</v>
          </cell>
          <cell r="AL1203">
            <v>0</v>
          </cell>
          <cell r="AM1203">
            <v>0</v>
          </cell>
          <cell r="AN1203">
            <v>0</v>
          </cell>
          <cell r="AO1203">
            <v>0</v>
          </cell>
          <cell r="AP1203">
            <v>42771.633403361338</v>
          </cell>
          <cell r="AQ1203">
            <v>7237323.6334033618</v>
          </cell>
          <cell r="AR1203">
            <v>36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0</v>
          </cell>
          <cell r="AX1203">
            <v>1539779</v>
          </cell>
          <cell r="AY1203">
            <v>8777102.6334033608</v>
          </cell>
          <cell r="AZ1203">
            <v>622755</v>
          </cell>
          <cell r="BA1203">
            <v>44100</v>
          </cell>
          <cell r="BB1203">
            <v>0</v>
          </cell>
          <cell r="BC1203">
            <v>0</v>
          </cell>
          <cell r="BD1203">
            <v>0</v>
          </cell>
          <cell r="BK1203">
            <v>8110248</v>
          </cell>
          <cell r="BN1203">
            <v>0</v>
          </cell>
          <cell r="BO1203">
            <v>8363842.8350840341</v>
          </cell>
          <cell r="BP1203">
            <v>-3258912.1649159659</v>
          </cell>
          <cell r="BQ1203" t="str">
            <v>050040832162</v>
          </cell>
          <cell r="BR1203" t="str">
            <v>Active</v>
          </cell>
          <cell r="BS1203" t="str">
            <v>Female</v>
          </cell>
          <cell r="BT1203" t="str">
            <v/>
          </cell>
          <cell r="BU1203">
            <v>0</v>
          </cell>
          <cell r="BV1203">
            <v>0</v>
          </cell>
          <cell r="BW1203">
            <v>100000</v>
          </cell>
        </row>
        <row r="1204">
          <cell r="C1204" t="str">
            <v>C14546</v>
          </cell>
          <cell r="D1204" t="str">
            <v>Lê Thị Minh Vy</v>
          </cell>
          <cell r="E1204">
            <v>44613</v>
          </cell>
          <cell r="F1204" t="str">
            <v>P3 - Assembly 2B</v>
          </cell>
          <cell r="G1204" t="str">
            <v>SK2</v>
          </cell>
          <cell r="H1204" t="str">
            <v>Normal worker</v>
          </cell>
          <cell r="I1204" t="str">
            <v/>
          </cell>
          <cell r="J1204" t="str">
            <v/>
          </cell>
          <cell r="K1204">
            <v>5931000</v>
          </cell>
          <cell r="L1204">
            <v>0</v>
          </cell>
          <cell r="M1204">
            <v>0</v>
          </cell>
          <cell r="N1204">
            <v>0</v>
          </cell>
          <cell r="O1204">
            <v>5931000</v>
          </cell>
          <cell r="P1204">
            <v>24</v>
          </cell>
          <cell r="Q1204">
            <v>5474769</v>
          </cell>
          <cell r="R1204">
            <v>2</v>
          </cell>
          <cell r="S1204">
            <v>456231</v>
          </cell>
          <cell r="T1204">
            <v>0</v>
          </cell>
          <cell r="U1204">
            <v>0</v>
          </cell>
          <cell r="V1204">
            <v>228115.375</v>
          </cell>
          <cell r="W1204">
            <v>0</v>
          </cell>
          <cell r="X1204">
            <v>0</v>
          </cell>
          <cell r="Y1204">
            <v>5931000</v>
          </cell>
          <cell r="Z1204">
            <v>0</v>
          </cell>
          <cell r="AA1204">
            <v>0</v>
          </cell>
          <cell r="AB1204">
            <v>200000</v>
          </cell>
          <cell r="AC1204">
            <v>0</v>
          </cell>
          <cell r="AD1204">
            <v>200000</v>
          </cell>
          <cell r="AE1204">
            <v>500000</v>
          </cell>
          <cell r="AF1204">
            <v>0</v>
          </cell>
          <cell r="AG1204">
            <v>400000</v>
          </cell>
          <cell r="AH1204">
            <v>493957</v>
          </cell>
          <cell r="AI1204">
            <v>0</v>
          </cell>
          <cell r="AJ1204">
            <v>0</v>
          </cell>
          <cell r="AK1204">
            <v>5853667</v>
          </cell>
          <cell r="AL1204">
            <v>100000</v>
          </cell>
          <cell r="AM1204">
            <v>0</v>
          </cell>
          <cell r="AN1204">
            <v>0</v>
          </cell>
          <cell r="AO1204">
            <v>0</v>
          </cell>
          <cell r="AP1204">
            <v>42771.6328125</v>
          </cell>
          <cell r="AQ1204">
            <v>7667728.6328125</v>
          </cell>
          <cell r="AR1204">
            <v>36</v>
          </cell>
          <cell r="AS1204">
            <v>0</v>
          </cell>
          <cell r="AT1204">
            <v>0</v>
          </cell>
          <cell r="AU1204">
            <v>0</v>
          </cell>
          <cell r="AV1204">
            <v>0</v>
          </cell>
          <cell r="AW1204">
            <v>0</v>
          </cell>
          <cell r="AX1204">
            <v>1539779</v>
          </cell>
          <cell r="AY1204">
            <v>9207507.6328125</v>
          </cell>
          <cell r="AZ1204">
            <v>622755</v>
          </cell>
          <cell r="BA1204">
            <v>44100</v>
          </cell>
          <cell r="BB1204">
            <v>0</v>
          </cell>
          <cell r="BC1204">
            <v>0</v>
          </cell>
          <cell r="BD1204">
            <v>0</v>
          </cell>
          <cell r="BK1204">
            <v>8540653</v>
          </cell>
          <cell r="BN1204">
            <v>1</v>
          </cell>
          <cell r="BO1204">
            <v>8794247.8203125</v>
          </cell>
          <cell r="BP1204">
            <v>-7228507.1796875</v>
          </cell>
          <cell r="BQ1204" t="str">
            <v>050135167530</v>
          </cell>
          <cell r="BR1204" t="str">
            <v>Active</v>
          </cell>
          <cell r="BS1204" t="str">
            <v>Female</v>
          </cell>
          <cell r="BT1204" t="str">
            <v/>
          </cell>
          <cell r="BU1204">
            <v>0</v>
          </cell>
          <cell r="BV1204">
            <v>0</v>
          </cell>
          <cell r="BW1204">
            <v>100000</v>
          </cell>
        </row>
        <row r="1205">
          <cell r="C1205" t="str">
            <v>C14655</v>
          </cell>
          <cell r="D1205" t="str">
            <v>Lương Thanh Lâm</v>
          </cell>
          <cell r="E1205">
            <v>44624</v>
          </cell>
          <cell r="F1205" t="str">
            <v>P3 - Assembly 2B</v>
          </cell>
          <cell r="G1205" t="str">
            <v>SK2</v>
          </cell>
          <cell r="H1205" t="str">
            <v>Normal worker</v>
          </cell>
          <cell r="I1205" t="str">
            <v/>
          </cell>
          <cell r="J1205" t="str">
            <v/>
          </cell>
          <cell r="K1205">
            <v>5931000</v>
          </cell>
          <cell r="L1205">
            <v>0</v>
          </cell>
          <cell r="M1205">
            <v>0</v>
          </cell>
          <cell r="N1205">
            <v>0</v>
          </cell>
          <cell r="O1205">
            <v>5931000</v>
          </cell>
          <cell r="P1205">
            <v>22</v>
          </cell>
          <cell r="Q1205">
            <v>5018538</v>
          </cell>
          <cell r="R1205">
            <v>2</v>
          </cell>
          <cell r="S1205">
            <v>456231</v>
          </cell>
          <cell r="T1205">
            <v>2</v>
          </cell>
          <cell r="U1205">
            <v>456231</v>
          </cell>
          <cell r="V1205">
            <v>228115.36363636365</v>
          </cell>
          <cell r="W1205">
            <v>0</v>
          </cell>
          <cell r="X1205">
            <v>0</v>
          </cell>
          <cell r="Y1205">
            <v>5474769</v>
          </cell>
          <cell r="Z1205">
            <v>0</v>
          </cell>
          <cell r="AA1205">
            <v>0</v>
          </cell>
          <cell r="AB1205">
            <v>200000</v>
          </cell>
          <cell r="AC1205">
            <v>0</v>
          </cell>
          <cell r="AD1205">
            <v>200000</v>
          </cell>
          <cell r="AE1205">
            <v>0</v>
          </cell>
          <cell r="AF1205">
            <v>0</v>
          </cell>
          <cell r="AG1205">
            <v>0</v>
          </cell>
          <cell r="AH1205">
            <v>529431</v>
          </cell>
          <cell r="AI1205">
            <v>0</v>
          </cell>
          <cell r="AJ1205">
            <v>0</v>
          </cell>
          <cell r="AK1205">
            <v>5853667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6204200</v>
          </cell>
          <cell r="AR1205">
            <v>28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1197606</v>
          </cell>
          <cell r="AY1205">
            <v>7401806</v>
          </cell>
          <cell r="AZ1205">
            <v>622755</v>
          </cell>
          <cell r="BA1205">
            <v>44100</v>
          </cell>
          <cell r="BB1205">
            <v>0</v>
          </cell>
          <cell r="BC1205">
            <v>0</v>
          </cell>
          <cell r="BD1205">
            <v>0</v>
          </cell>
          <cell r="BK1205">
            <v>6734951</v>
          </cell>
          <cell r="BN1205">
            <v>0</v>
          </cell>
          <cell r="BO1205">
            <v>7102603.7727272725</v>
          </cell>
          <cell r="BP1205">
            <v>-4520151.2272727275</v>
          </cell>
          <cell r="BQ1205" t="str">
            <v>050117176883</v>
          </cell>
          <cell r="BR1205" t="str">
            <v>Active</v>
          </cell>
          <cell r="BS1205" t="str">
            <v>Male</v>
          </cell>
          <cell r="BT1205" t="str">
            <v/>
          </cell>
          <cell r="BU1205">
            <v>0</v>
          </cell>
          <cell r="BV1205">
            <v>0</v>
          </cell>
          <cell r="BW1205">
            <v>100000</v>
          </cell>
        </row>
        <row r="1206">
          <cell r="C1206" t="str">
            <v>C14721</v>
          </cell>
          <cell r="D1206" t="str">
            <v>Nguyễn Thị Ngọc Cẩm</v>
          </cell>
          <cell r="E1206">
            <v>44637</v>
          </cell>
          <cell r="F1206" t="str">
            <v>P3 - Assembly 2B</v>
          </cell>
          <cell r="G1206" t="str">
            <v>SK2</v>
          </cell>
          <cell r="H1206" t="str">
            <v>Normal worker</v>
          </cell>
          <cell r="I1206" t="str">
            <v/>
          </cell>
          <cell r="J1206" t="str">
            <v/>
          </cell>
          <cell r="K1206">
            <v>5931000</v>
          </cell>
          <cell r="L1206">
            <v>0</v>
          </cell>
          <cell r="M1206">
            <v>298000</v>
          </cell>
          <cell r="N1206">
            <v>0</v>
          </cell>
          <cell r="O1206">
            <v>6229000</v>
          </cell>
          <cell r="P1206">
            <v>23.9</v>
          </cell>
          <cell r="Q1206">
            <v>5725888</v>
          </cell>
          <cell r="R1206">
            <v>2</v>
          </cell>
          <cell r="S1206">
            <v>479154</v>
          </cell>
          <cell r="T1206">
            <v>0.10000000000000142</v>
          </cell>
          <cell r="U1206">
            <v>23958</v>
          </cell>
          <cell r="V1206">
            <v>239576.9037656904</v>
          </cell>
          <cell r="W1206">
            <v>0</v>
          </cell>
          <cell r="X1206">
            <v>0</v>
          </cell>
          <cell r="Y1206">
            <v>6205042</v>
          </cell>
          <cell r="Z1206">
            <v>0</v>
          </cell>
          <cell r="AA1206">
            <v>0</v>
          </cell>
          <cell r="AB1206">
            <v>200000</v>
          </cell>
          <cell r="AC1206">
            <v>0</v>
          </cell>
          <cell r="AD1206">
            <v>200000</v>
          </cell>
          <cell r="AE1206">
            <v>500000</v>
          </cell>
          <cell r="AF1206">
            <v>0</v>
          </cell>
          <cell r="AG1206">
            <v>400000</v>
          </cell>
          <cell r="AH1206">
            <v>602412</v>
          </cell>
          <cell r="AI1206">
            <v>0</v>
          </cell>
          <cell r="AJ1206">
            <v>0</v>
          </cell>
          <cell r="AK1206">
            <v>5884000</v>
          </cell>
          <cell r="AL1206">
            <v>100000</v>
          </cell>
          <cell r="AM1206">
            <v>0</v>
          </cell>
          <cell r="AN1206">
            <v>0</v>
          </cell>
          <cell r="AO1206">
            <v>0</v>
          </cell>
          <cell r="AP1206">
            <v>44920.669456066949</v>
          </cell>
          <cell r="AQ1206">
            <v>8052374.6694560666</v>
          </cell>
          <cell r="AR1206">
            <v>36</v>
          </cell>
          <cell r="AS1206">
            <v>0</v>
          </cell>
          <cell r="AT1206">
            <v>0</v>
          </cell>
          <cell r="AU1206">
            <v>0</v>
          </cell>
          <cell r="AV1206">
            <v>0</v>
          </cell>
          <cell r="AW1206">
            <v>0</v>
          </cell>
          <cell r="AX1206">
            <v>1617144</v>
          </cell>
          <cell r="AY1206">
            <v>9669518.6694560666</v>
          </cell>
          <cell r="AZ1206">
            <v>654045</v>
          </cell>
          <cell r="BA1206">
            <v>44100</v>
          </cell>
          <cell r="BB1206">
            <v>0</v>
          </cell>
          <cell r="BC1206">
            <v>0</v>
          </cell>
          <cell r="BD1206">
            <v>0</v>
          </cell>
          <cell r="BK1206">
            <v>8971374</v>
          </cell>
          <cell r="BN1206">
            <v>0</v>
          </cell>
          <cell r="BO1206">
            <v>9230470.7364016734</v>
          </cell>
          <cell r="BP1206">
            <v>-2423574.2635983266</v>
          </cell>
          <cell r="BQ1206" t="str">
            <v>050059803562</v>
          </cell>
          <cell r="BR1206" t="str">
            <v>Active</v>
          </cell>
          <cell r="BS1206" t="str">
            <v>Female</v>
          </cell>
          <cell r="BT1206" t="str">
            <v/>
          </cell>
          <cell r="BU1206">
            <v>0</v>
          </cell>
          <cell r="BV1206">
            <v>0</v>
          </cell>
          <cell r="BW1206">
            <v>100000</v>
          </cell>
        </row>
        <row r="1207">
          <cell r="C1207" t="str">
            <v>C14749</v>
          </cell>
          <cell r="D1207" t="str">
            <v>Phan Thị Cẩm Tiên</v>
          </cell>
          <cell r="E1207">
            <v>44643</v>
          </cell>
          <cell r="F1207" t="str">
            <v>P3 - Assembly 2B</v>
          </cell>
          <cell r="G1207" t="str">
            <v>SK2</v>
          </cell>
          <cell r="H1207" t="str">
            <v>Normal worker</v>
          </cell>
          <cell r="I1207" t="str">
            <v/>
          </cell>
          <cell r="J1207" t="str">
            <v/>
          </cell>
          <cell r="K1207">
            <v>5931000</v>
          </cell>
          <cell r="L1207">
            <v>0</v>
          </cell>
          <cell r="M1207">
            <v>298000</v>
          </cell>
          <cell r="N1207">
            <v>0</v>
          </cell>
          <cell r="O1207">
            <v>6229000</v>
          </cell>
          <cell r="P1207">
            <v>22.9</v>
          </cell>
          <cell r="Q1207">
            <v>5486312</v>
          </cell>
          <cell r="R1207">
            <v>3</v>
          </cell>
          <cell r="S1207">
            <v>718731</v>
          </cell>
          <cell r="T1207">
            <v>0.10000000000000142</v>
          </cell>
          <cell r="U1207">
            <v>23958</v>
          </cell>
          <cell r="V1207">
            <v>239576.94323144105</v>
          </cell>
          <cell r="W1207">
            <v>0</v>
          </cell>
          <cell r="X1207">
            <v>0</v>
          </cell>
          <cell r="Y1207">
            <v>6205043</v>
          </cell>
          <cell r="Z1207">
            <v>0</v>
          </cell>
          <cell r="AA1207">
            <v>0</v>
          </cell>
          <cell r="AB1207">
            <v>200000</v>
          </cell>
          <cell r="AC1207">
            <v>0</v>
          </cell>
          <cell r="AD1207">
            <v>200000</v>
          </cell>
          <cell r="AE1207">
            <v>500000</v>
          </cell>
          <cell r="AF1207">
            <v>0</v>
          </cell>
          <cell r="AG1207">
            <v>400000</v>
          </cell>
          <cell r="AH1207">
            <v>569614</v>
          </cell>
          <cell r="AI1207">
            <v>0</v>
          </cell>
          <cell r="AJ1207">
            <v>0</v>
          </cell>
          <cell r="AK1207">
            <v>5884000</v>
          </cell>
          <cell r="AL1207">
            <v>100000</v>
          </cell>
          <cell r="AM1207">
            <v>0</v>
          </cell>
          <cell r="AN1207">
            <v>0</v>
          </cell>
          <cell r="AO1207">
            <v>0</v>
          </cell>
          <cell r="AP1207">
            <v>44920.676855895195</v>
          </cell>
          <cell r="AQ1207">
            <v>8019577.6768558947</v>
          </cell>
          <cell r="AR1207">
            <v>32</v>
          </cell>
          <cell r="AS1207">
            <v>0</v>
          </cell>
          <cell r="AT1207">
            <v>0</v>
          </cell>
          <cell r="AU1207">
            <v>0</v>
          </cell>
          <cell r="AV1207">
            <v>0</v>
          </cell>
          <cell r="AW1207">
            <v>0</v>
          </cell>
          <cell r="AX1207">
            <v>1437462</v>
          </cell>
          <cell r="AY1207">
            <v>9457039.6768558957</v>
          </cell>
          <cell r="AZ1207">
            <v>654045</v>
          </cell>
          <cell r="BA1207">
            <v>44100</v>
          </cell>
          <cell r="BB1207">
            <v>0</v>
          </cell>
          <cell r="BC1207">
            <v>0</v>
          </cell>
          <cell r="BD1207">
            <v>0</v>
          </cell>
          <cell r="BK1207">
            <v>8758895</v>
          </cell>
          <cell r="BN1207">
            <v>0</v>
          </cell>
          <cell r="BO1207">
            <v>9077885.4497816581</v>
          </cell>
          <cell r="BP1207">
            <v>-2576159.5502183419</v>
          </cell>
          <cell r="BQ1207" t="str">
            <v>050113230794</v>
          </cell>
          <cell r="BR1207" t="str">
            <v>Active</v>
          </cell>
          <cell r="BS1207" t="str">
            <v>Female</v>
          </cell>
          <cell r="BT1207" t="str">
            <v/>
          </cell>
          <cell r="BU1207">
            <v>0</v>
          </cell>
          <cell r="BV1207">
            <v>0</v>
          </cell>
          <cell r="BW1207">
            <v>100000</v>
          </cell>
        </row>
        <row r="1208">
          <cell r="C1208" t="str">
            <v>C14870</v>
          </cell>
          <cell r="D1208" t="str">
            <v>Nguyễn Minh Tâm</v>
          </cell>
          <cell r="E1208">
            <v>44691</v>
          </cell>
          <cell r="F1208" t="str">
            <v>P3 - Assembly 2B</v>
          </cell>
          <cell r="G1208" t="str">
            <v>SK2</v>
          </cell>
          <cell r="H1208" t="str">
            <v>Drill worker</v>
          </cell>
          <cell r="I1208" t="str">
            <v/>
          </cell>
          <cell r="J1208" t="str">
            <v/>
          </cell>
          <cell r="K1208">
            <v>5815000</v>
          </cell>
          <cell r="L1208">
            <v>200000</v>
          </cell>
          <cell r="M1208">
            <v>292000</v>
          </cell>
          <cell r="N1208">
            <v>0</v>
          </cell>
          <cell r="O1208">
            <v>6307000</v>
          </cell>
          <cell r="P1208">
            <v>23</v>
          </cell>
          <cell r="Q1208">
            <v>5579269</v>
          </cell>
          <cell r="R1208">
            <v>3</v>
          </cell>
          <cell r="S1208">
            <v>727731</v>
          </cell>
          <cell r="T1208">
            <v>0</v>
          </cell>
          <cell r="U1208">
            <v>0</v>
          </cell>
          <cell r="V1208">
            <v>242576.91304347827</v>
          </cell>
          <cell r="W1208">
            <v>0</v>
          </cell>
          <cell r="X1208">
            <v>0</v>
          </cell>
          <cell r="Y1208">
            <v>6307000</v>
          </cell>
          <cell r="Z1208">
            <v>0</v>
          </cell>
          <cell r="AA1208">
            <v>0</v>
          </cell>
          <cell r="AB1208">
            <v>200000</v>
          </cell>
          <cell r="AC1208">
            <v>0</v>
          </cell>
          <cell r="AD1208">
            <v>200000</v>
          </cell>
          <cell r="AE1208">
            <v>500000</v>
          </cell>
          <cell r="AF1208">
            <v>0</v>
          </cell>
          <cell r="AG1208">
            <v>400000</v>
          </cell>
          <cell r="AH1208">
            <v>522969</v>
          </cell>
          <cell r="AI1208">
            <v>0</v>
          </cell>
          <cell r="AJ1208">
            <v>0</v>
          </cell>
          <cell r="AK1208">
            <v>5963667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7929969</v>
          </cell>
          <cell r="AR1208">
            <v>36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1637394</v>
          </cell>
          <cell r="AY1208">
            <v>9567363</v>
          </cell>
          <cell r="AZ1208">
            <v>662235</v>
          </cell>
          <cell r="BA1208">
            <v>44100</v>
          </cell>
          <cell r="BB1208">
            <v>0</v>
          </cell>
          <cell r="BC1208">
            <v>0</v>
          </cell>
          <cell r="BD1208">
            <v>0</v>
          </cell>
          <cell r="BK1208">
            <v>8861028</v>
          </cell>
          <cell r="BN1208">
            <v>0</v>
          </cell>
          <cell r="BO1208">
            <v>9121565.1086956523</v>
          </cell>
          <cell r="BP1208">
            <v>-2540669.8913043477</v>
          </cell>
          <cell r="BQ1208" t="str">
            <v>050104420742</v>
          </cell>
          <cell r="BR1208" t="str">
            <v>Active</v>
          </cell>
          <cell r="BS1208" t="str">
            <v>Male</v>
          </cell>
          <cell r="BT1208" t="str">
            <v/>
          </cell>
          <cell r="BU1208">
            <v>0</v>
          </cell>
          <cell r="BV1208">
            <v>0</v>
          </cell>
          <cell r="BW1208">
            <v>100000</v>
          </cell>
        </row>
        <row r="1209">
          <cell r="C1209" t="str">
            <v>C14948</v>
          </cell>
          <cell r="D1209" t="str">
            <v>Lâm Thành Long</v>
          </cell>
          <cell r="E1209">
            <v>44701</v>
          </cell>
          <cell r="F1209" t="str">
            <v>P3 - Assembly 2B</v>
          </cell>
          <cell r="G1209" t="str">
            <v>SK2</v>
          </cell>
          <cell r="H1209" t="str">
            <v>Normal worker</v>
          </cell>
          <cell r="I1209" t="str">
            <v/>
          </cell>
          <cell r="J1209" t="str">
            <v/>
          </cell>
          <cell r="K1209">
            <v>5815000</v>
          </cell>
          <cell r="L1209">
            <v>0</v>
          </cell>
          <cell r="M1209">
            <v>0</v>
          </cell>
          <cell r="N1209">
            <v>0</v>
          </cell>
          <cell r="O1209">
            <v>5815000</v>
          </cell>
          <cell r="P1209">
            <v>22</v>
          </cell>
          <cell r="Q1209">
            <v>4920385</v>
          </cell>
          <cell r="R1209">
            <v>2</v>
          </cell>
          <cell r="S1209">
            <v>447308</v>
          </cell>
          <cell r="T1209">
            <v>2</v>
          </cell>
          <cell r="U1209">
            <v>447308</v>
          </cell>
          <cell r="V1209">
            <v>223653.86363636365</v>
          </cell>
          <cell r="W1209">
            <v>0</v>
          </cell>
          <cell r="X1209">
            <v>0</v>
          </cell>
          <cell r="Y1209">
            <v>5367693</v>
          </cell>
          <cell r="Z1209">
            <v>0</v>
          </cell>
          <cell r="AA1209">
            <v>0</v>
          </cell>
          <cell r="AB1209">
            <v>200000</v>
          </cell>
          <cell r="AC1209">
            <v>0</v>
          </cell>
          <cell r="AD1209">
            <v>200000</v>
          </cell>
          <cell r="AE1209">
            <v>0</v>
          </cell>
          <cell r="AF1209">
            <v>0</v>
          </cell>
          <cell r="AG1209">
            <v>0</v>
          </cell>
          <cell r="AH1209">
            <v>594199</v>
          </cell>
          <cell r="AI1209">
            <v>0</v>
          </cell>
          <cell r="AJ1209">
            <v>0</v>
          </cell>
          <cell r="AK1209">
            <v>5815000</v>
          </cell>
          <cell r="AL1209">
            <v>0</v>
          </cell>
          <cell r="AM1209">
            <v>0</v>
          </cell>
          <cell r="AN1209">
            <v>0</v>
          </cell>
          <cell r="AO1209">
            <v>0</v>
          </cell>
          <cell r="AP1209">
            <v>0</v>
          </cell>
          <cell r="AQ1209">
            <v>6161892</v>
          </cell>
          <cell r="AR1209">
            <v>33.5</v>
          </cell>
          <cell r="AS1209">
            <v>0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1404826</v>
          </cell>
          <cell r="AY1209">
            <v>7566718</v>
          </cell>
          <cell r="AZ1209">
            <v>610575</v>
          </cell>
          <cell r="BA1209">
            <v>44100</v>
          </cell>
          <cell r="BB1209">
            <v>0</v>
          </cell>
          <cell r="BC1209">
            <v>0</v>
          </cell>
          <cell r="BD1209">
            <v>0</v>
          </cell>
          <cell r="BK1209">
            <v>6912043</v>
          </cell>
          <cell r="BN1209">
            <v>0</v>
          </cell>
          <cell r="BO1209">
            <v>7198442.5539772725</v>
          </cell>
          <cell r="BP1209">
            <v>-4412132.4460227275</v>
          </cell>
          <cell r="BQ1209" t="str">
            <v>050136912434</v>
          </cell>
          <cell r="BR1209" t="str">
            <v>Active</v>
          </cell>
          <cell r="BS1209" t="str">
            <v>Male</v>
          </cell>
          <cell r="BT1209" t="str">
            <v/>
          </cell>
          <cell r="BU1209">
            <v>0</v>
          </cell>
          <cell r="BV1209">
            <v>0</v>
          </cell>
          <cell r="BW1209">
            <v>100000</v>
          </cell>
        </row>
        <row r="1210">
          <cell r="C1210" t="str">
            <v>C15114</v>
          </cell>
          <cell r="D1210" t="str">
            <v>Trần Thị Như Ý</v>
          </cell>
          <cell r="E1210">
            <v>44720</v>
          </cell>
          <cell r="F1210" t="str">
            <v>P3 - Assembly 2B</v>
          </cell>
          <cell r="G1210" t="str">
            <v>SK2</v>
          </cell>
          <cell r="H1210" t="str">
            <v>Normal worker</v>
          </cell>
          <cell r="I1210" t="str">
            <v/>
          </cell>
          <cell r="J1210" t="str">
            <v/>
          </cell>
          <cell r="K1210">
            <v>5815000</v>
          </cell>
          <cell r="L1210">
            <v>0</v>
          </cell>
          <cell r="M1210">
            <v>292000</v>
          </cell>
          <cell r="N1210">
            <v>0</v>
          </cell>
          <cell r="O1210">
            <v>6107000</v>
          </cell>
          <cell r="P1210">
            <v>24</v>
          </cell>
          <cell r="Q1210">
            <v>5637231</v>
          </cell>
          <cell r="R1210">
            <v>2</v>
          </cell>
          <cell r="S1210">
            <v>469769</v>
          </cell>
          <cell r="T1210">
            <v>0</v>
          </cell>
          <cell r="U1210">
            <v>0</v>
          </cell>
          <cell r="V1210">
            <v>234884.625</v>
          </cell>
          <cell r="W1210">
            <v>0</v>
          </cell>
          <cell r="X1210">
            <v>0</v>
          </cell>
          <cell r="Y1210">
            <v>6107000</v>
          </cell>
          <cell r="Z1210">
            <v>0</v>
          </cell>
          <cell r="AA1210">
            <v>0</v>
          </cell>
          <cell r="AB1210">
            <v>200000</v>
          </cell>
          <cell r="AC1210">
            <v>0</v>
          </cell>
          <cell r="AD1210">
            <v>200000</v>
          </cell>
          <cell r="AE1210">
            <v>500000</v>
          </cell>
          <cell r="AF1210">
            <v>0</v>
          </cell>
          <cell r="AG1210">
            <v>400000</v>
          </cell>
          <cell r="AH1210">
            <v>601519</v>
          </cell>
          <cell r="AI1210">
            <v>0</v>
          </cell>
          <cell r="AJ1210">
            <v>0</v>
          </cell>
          <cell r="AK1210">
            <v>5863667</v>
          </cell>
          <cell r="AL1210">
            <v>100000</v>
          </cell>
          <cell r="AM1210">
            <v>0</v>
          </cell>
          <cell r="AN1210">
            <v>0</v>
          </cell>
          <cell r="AO1210">
            <v>0</v>
          </cell>
          <cell r="AP1210">
            <v>44040.8671875</v>
          </cell>
          <cell r="AQ1210">
            <v>7952559.8671875</v>
          </cell>
          <cell r="AR1210">
            <v>32</v>
          </cell>
          <cell r="AS1210">
            <v>0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1409308</v>
          </cell>
          <cell r="AY1210">
            <v>9361867.8671875</v>
          </cell>
          <cell r="AZ1210">
            <v>641235</v>
          </cell>
          <cell r="BA1210">
            <v>44100</v>
          </cell>
          <cell r="BB1210">
            <v>0</v>
          </cell>
          <cell r="BC1210">
            <v>0</v>
          </cell>
          <cell r="BD1210">
            <v>0</v>
          </cell>
          <cell r="BK1210">
            <v>8676533</v>
          </cell>
          <cell r="BN1210">
            <v>0</v>
          </cell>
          <cell r="BO1210">
            <v>8992098.3671875</v>
          </cell>
          <cell r="BP1210">
            <v>-2649136.6328125</v>
          </cell>
          <cell r="BQ1210" t="str">
            <v>050137313569</v>
          </cell>
          <cell r="BR1210" t="str">
            <v>Active</v>
          </cell>
          <cell r="BS1210" t="str">
            <v>Female</v>
          </cell>
          <cell r="BT1210" t="str">
            <v/>
          </cell>
          <cell r="BU1210">
            <v>0</v>
          </cell>
          <cell r="BV1210">
            <v>0</v>
          </cell>
          <cell r="BW1210">
            <v>100000</v>
          </cell>
        </row>
        <row r="1211">
          <cell r="C1211" t="str">
            <v>C15314</v>
          </cell>
          <cell r="D1211" t="str">
            <v>Trần Thanh Hiền</v>
          </cell>
          <cell r="E1211">
            <v>44783</v>
          </cell>
          <cell r="F1211" t="str">
            <v>P3 - Assembly 2B</v>
          </cell>
          <cell r="G1211" t="str">
            <v>SK2</v>
          </cell>
          <cell r="H1211" t="str">
            <v>Normal worker</v>
          </cell>
          <cell r="I1211" t="str">
            <v/>
          </cell>
          <cell r="J1211" t="str">
            <v/>
          </cell>
          <cell r="K1211">
            <v>5815000</v>
          </cell>
          <cell r="L1211">
            <v>0</v>
          </cell>
          <cell r="M1211">
            <v>292000</v>
          </cell>
          <cell r="N1211">
            <v>0</v>
          </cell>
          <cell r="O1211">
            <v>6107000</v>
          </cell>
          <cell r="P1211">
            <v>24</v>
          </cell>
          <cell r="Q1211">
            <v>5637231</v>
          </cell>
          <cell r="R1211">
            <v>2</v>
          </cell>
          <cell r="S1211">
            <v>469769</v>
          </cell>
          <cell r="T1211">
            <v>0</v>
          </cell>
          <cell r="U1211">
            <v>0</v>
          </cell>
          <cell r="V1211">
            <v>234884.625</v>
          </cell>
          <cell r="W1211">
            <v>0</v>
          </cell>
          <cell r="X1211">
            <v>0</v>
          </cell>
          <cell r="Y1211">
            <v>6107000</v>
          </cell>
          <cell r="Z1211">
            <v>0</v>
          </cell>
          <cell r="AA1211">
            <v>0</v>
          </cell>
          <cell r="AB1211">
            <v>200000</v>
          </cell>
          <cell r="AC1211">
            <v>0</v>
          </cell>
          <cell r="AD1211">
            <v>200000</v>
          </cell>
          <cell r="AE1211">
            <v>500000</v>
          </cell>
          <cell r="AF1211">
            <v>0</v>
          </cell>
          <cell r="AG1211">
            <v>400000</v>
          </cell>
          <cell r="AH1211">
            <v>610625</v>
          </cell>
          <cell r="AI1211">
            <v>0</v>
          </cell>
          <cell r="AJ1211">
            <v>0</v>
          </cell>
          <cell r="AK1211">
            <v>5863667</v>
          </cell>
          <cell r="AL1211">
            <v>0</v>
          </cell>
          <cell r="AM1211">
            <v>0</v>
          </cell>
          <cell r="AN1211">
            <v>0</v>
          </cell>
          <cell r="AO1211">
            <v>0</v>
          </cell>
          <cell r="AP1211">
            <v>0</v>
          </cell>
          <cell r="AQ1211">
            <v>7817625</v>
          </cell>
          <cell r="AR1211">
            <v>36</v>
          </cell>
          <cell r="AS1211">
            <v>0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1585471</v>
          </cell>
          <cell r="AY1211">
            <v>9403096</v>
          </cell>
          <cell r="AZ1211">
            <v>641235</v>
          </cell>
          <cell r="BA1211">
            <v>44100</v>
          </cell>
          <cell r="BB1211">
            <v>0</v>
          </cell>
          <cell r="BC1211">
            <v>0</v>
          </cell>
          <cell r="BD1211">
            <v>0</v>
          </cell>
          <cell r="BK1211">
            <v>8717761</v>
          </cell>
          <cell r="BN1211">
            <v>0</v>
          </cell>
          <cell r="BO1211">
            <v>8974605.8125</v>
          </cell>
          <cell r="BP1211">
            <v>-2666629.1875</v>
          </cell>
          <cell r="BQ1211" t="str">
            <v>050137429354</v>
          </cell>
          <cell r="BR1211" t="str">
            <v>Active</v>
          </cell>
          <cell r="BS1211" t="str">
            <v>Male</v>
          </cell>
          <cell r="BT1211" t="str">
            <v/>
          </cell>
          <cell r="BU1211">
            <v>0</v>
          </cell>
          <cell r="BV1211">
            <v>0</v>
          </cell>
          <cell r="BW1211">
            <v>100000</v>
          </cell>
        </row>
        <row r="1212">
          <cell r="C1212" t="str">
            <v>C15538</v>
          </cell>
          <cell r="D1212" t="str">
            <v>Trần Thị Thanh Tâm</v>
          </cell>
          <cell r="E1212">
            <v>45307</v>
          </cell>
          <cell r="F1212" t="str">
            <v>P3 - Assembly 2B</v>
          </cell>
          <cell r="G1212" t="str">
            <v>SK2</v>
          </cell>
          <cell r="H1212" t="str">
            <v>Normal worker</v>
          </cell>
          <cell r="I1212" t="str">
            <v/>
          </cell>
          <cell r="J1212" t="str">
            <v/>
          </cell>
          <cell r="K1212">
            <v>5538000</v>
          </cell>
          <cell r="L1212">
            <v>0</v>
          </cell>
          <cell r="M1212">
            <v>278000</v>
          </cell>
          <cell r="N1212">
            <v>0</v>
          </cell>
          <cell r="O1212">
            <v>5816000</v>
          </cell>
          <cell r="P1212">
            <v>24</v>
          </cell>
          <cell r="Q1212">
            <v>5368615</v>
          </cell>
          <cell r="R1212">
            <v>2</v>
          </cell>
          <cell r="S1212">
            <v>447385</v>
          </cell>
          <cell r="T1212">
            <v>0</v>
          </cell>
          <cell r="U1212">
            <v>0</v>
          </cell>
          <cell r="V1212">
            <v>223692.29166666666</v>
          </cell>
          <cell r="W1212">
            <v>0</v>
          </cell>
          <cell r="X1212">
            <v>0</v>
          </cell>
          <cell r="Y1212">
            <v>5816000</v>
          </cell>
          <cell r="Z1212">
            <v>0</v>
          </cell>
          <cell r="AA1212">
            <v>0</v>
          </cell>
          <cell r="AB1212">
            <v>200000</v>
          </cell>
          <cell r="AC1212">
            <v>0</v>
          </cell>
          <cell r="AD1212">
            <v>200000</v>
          </cell>
          <cell r="AE1212">
            <v>500000</v>
          </cell>
          <cell r="AF1212">
            <v>0</v>
          </cell>
          <cell r="AG1212">
            <v>400000</v>
          </cell>
          <cell r="AH1212">
            <v>610625</v>
          </cell>
          <cell r="AI1212">
            <v>0</v>
          </cell>
          <cell r="AJ1212">
            <v>0</v>
          </cell>
          <cell r="AK1212">
            <v>5452333</v>
          </cell>
          <cell r="AL1212">
            <v>100000</v>
          </cell>
          <cell r="AM1212">
            <v>0</v>
          </cell>
          <cell r="AN1212">
            <v>0</v>
          </cell>
          <cell r="AO1212">
            <v>0</v>
          </cell>
          <cell r="AP1212">
            <v>41942.3046875</v>
          </cell>
          <cell r="AQ1212">
            <v>7668567.3046875</v>
          </cell>
          <cell r="AR1212">
            <v>36</v>
          </cell>
          <cell r="AS1212">
            <v>0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1509923</v>
          </cell>
          <cell r="AY1212">
            <v>9178490.3046875</v>
          </cell>
          <cell r="AZ1212">
            <v>610680</v>
          </cell>
          <cell r="BA1212">
            <v>44100</v>
          </cell>
          <cell r="BB1212">
            <v>0</v>
          </cell>
          <cell r="BC1212">
            <v>0</v>
          </cell>
          <cell r="BD1212">
            <v>0</v>
          </cell>
          <cell r="BK1212">
            <v>8523710</v>
          </cell>
          <cell r="BN1212">
            <v>0</v>
          </cell>
          <cell r="BO1212">
            <v>8775182.6171875</v>
          </cell>
          <cell r="BP1212">
            <v>-2835497.3828125</v>
          </cell>
          <cell r="BQ1212" t="str">
            <v>050108990624</v>
          </cell>
          <cell r="BR1212" t="str">
            <v>Active</v>
          </cell>
          <cell r="BS1212" t="str">
            <v>Female</v>
          </cell>
          <cell r="BT1212" t="str">
            <v/>
          </cell>
          <cell r="BU1212">
            <v>0</v>
          </cell>
          <cell r="BV1212">
            <v>0</v>
          </cell>
          <cell r="BW1212">
            <v>100000</v>
          </cell>
        </row>
        <row r="1213">
          <cell r="C1213" t="str">
            <v>C15560</v>
          </cell>
          <cell r="D1213" t="str">
            <v>Nguyễn Thị Như Thúy</v>
          </cell>
          <cell r="E1213">
            <v>45343</v>
          </cell>
          <cell r="F1213" t="str">
            <v>P3 - Assembly 2B</v>
          </cell>
          <cell r="G1213" t="str">
            <v>SK2</v>
          </cell>
          <cell r="H1213" t="str">
            <v>Normal worker</v>
          </cell>
          <cell r="I1213" t="str">
            <v/>
          </cell>
          <cell r="J1213" t="str">
            <v/>
          </cell>
          <cell r="K1213">
            <v>5538000</v>
          </cell>
          <cell r="L1213">
            <v>0</v>
          </cell>
          <cell r="M1213">
            <v>278000</v>
          </cell>
          <cell r="N1213">
            <v>0</v>
          </cell>
          <cell r="O1213">
            <v>5816000</v>
          </cell>
          <cell r="P1213">
            <v>23</v>
          </cell>
          <cell r="Q1213">
            <v>5144923</v>
          </cell>
          <cell r="R1213">
            <v>3</v>
          </cell>
          <cell r="S1213">
            <v>671077</v>
          </cell>
          <cell r="T1213">
            <v>0</v>
          </cell>
          <cell r="U1213">
            <v>0</v>
          </cell>
          <cell r="V1213">
            <v>223692.30434782608</v>
          </cell>
          <cell r="W1213">
            <v>0</v>
          </cell>
          <cell r="X1213">
            <v>0</v>
          </cell>
          <cell r="Y1213">
            <v>5816000</v>
          </cell>
          <cell r="Z1213">
            <v>0</v>
          </cell>
          <cell r="AA1213">
            <v>0</v>
          </cell>
          <cell r="AB1213">
            <v>200000</v>
          </cell>
          <cell r="AC1213">
            <v>0</v>
          </cell>
          <cell r="AD1213">
            <v>200000</v>
          </cell>
          <cell r="AE1213">
            <v>500000</v>
          </cell>
          <cell r="AF1213">
            <v>0</v>
          </cell>
          <cell r="AG1213">
            <v>400000</v>
          </cell>
          <cell r="AH1213">
            <v>518287</v>
          </cell>
          <cell r="AI1213">
            <v>0</v>
          </cell>
          <cell r="AJ1213">
            <v>0</v>
          </cell>
          <cell r="AK1213">
            <v>5408333</v>
          </cell>
          <cell r="AL1213">
            <v>100000</v>
          </cell>
          <cell r="AM1213">
            <v>0</v>
          </cell>
          <cell r="AN1213">
            <v>0</v>
          </cell>
          <cell r="AO1213">
            <v>0</v>
          </cell>
          <cell r="AP1213">
            <v>41942.307065217392</v>
          </cell>
          <cell r="AQ1213">
            <v>7576229.3070652178</v>
          </cell>
          <cell r="AR1213">
            <v>36</v>
          </cell>
          <cell r="AS1213">
            <v>0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1509923</v>
          </cell>
          <cell r="AY1213">
            <v>9086152.3070652187</v>
          </cell>
          <cell r="AZ1213">
            <v>610680</v>
          </cell>
          <cell r="BA1213">
            <v>44100</v>
          </cell>
          <cell r="BB1213">
            <v>0</v>
          </cell>
          <cell r="BC1213">
            <v>0</v>
          </cell>
          <cell r="BD1213">
            <v>0</v>
          </cell>
          <cell r="BK1213">
            <v>8431372</v>
          </cell>
          <cell r="BN1213">
            <v>0</v>
          </cell>
          <cell r="BO1213">
            <v>8682844.6766304355</v>
          </cell>
          <cell r="BP1213">
            <v>-2927835.3233695645</v>
          </cell>
          <cell r="BQ1213" t="str">
            <v>050122809691</v>
          </cell>
          <cell r="BR1213" t="str">
            <v>Active</v>
          </cell>
          <cell r="BS1213" t="str">
            <v>Female</v>
          </cell>
          <cell r="BT1213" t="str">
            <v/>
          </cell>
          <cell r="BU1213">
            <v>0</v>
          </cell>
          <cell r="BV1213">
            <v>0</v>
          </cell>
          <cell r="BW1213">
            <v>100000</v>
          </cell>
        </row>
        <row r="1214">
          <cell r="C1214" t="str">
            <v>C15582</v>
          </cell>
          <cell r="D1214" t="str">
            <v>Hồ Thị Hằng</v>
          </cell>
          <cell r="E1214">
            <v>45344</v>
          </cell>
          <cell r="F1214" t="str">
            <v>P3 - Assembly 2B</v>
          </cell>
          <cell r="G1214" t="str">
            <v>SK2</v>
          </cell>
          <cell r="H1214" t="str">
            <v>Normal worker</v>
          </cell>
          <cell r="I1214" t="str">
            <v/>
          </cell>
          <cell r="J1214" t="str">
            <v/>
          </cell>
          <cell r="K1214">
            <v>5538000</v>
          </cell>
          <cell r="L1214">
            <v>0</v>
          </cell>
          <cell r="M1214">
            <v>278000</v>
          </cell>
          <cell r="N1214">
            <v>0</v>
          </cell>
          <cell r="O1214">
            <v>5816000</v>
          </cell>
          <cell r="P1214">
            <v>24</v>
          </cell>
          <cell r="Q1214">
            <v>5368615</v>
          </cell>
          <cell r="R1214">
            <v>2</v>
          </cell>
          <cell r="S1214">
            <v>447385</v>
          </cell>
          <cell r="T1214">
            <v>0</v>
          </cell>
          <cell r="U1214">
            <v>0</v>
          </cell>
          <cell r="V1214">
            <v>223692.29166666666</v>
          </cell>
          <cell r="W1214">
            <v>0</v>
          </cell>
          <cell r="X1214">
            <v>0</v>
          </cell>
          <cell r="Y1214">
            <v>5816000</v>
          </cell>
          <cell r="Z1214">
            <v>0</v>
          </cell>
          <cell r="AA1214">
            <v>0</v>
          </cell>
          <cell r="AB1214">
            <v>200000</v>
          </cell>
          <cell r="AC1214">
            <v>0</v>
          </cell>
          <cell r="AD1214">
            <v>200000</v>
          </cell>
          <cell r="AE1214">
            <v>500000</v>
          </cell>
          <cell r="AF1214">
            <v>0</v>
          </cell>
          <cell r="AG1214">
            <v>400000</v>
          </cell>
          <cell r="AH1214">
            <v>538272</v>
          </cell>
          <cell r="AI1214">
            <v>0</v>
          </cell>
          <cell r="AJ1214">
            <v>0</v>
          </cell>
          <cell r="AK1214">
            <v>5408333</v>
          </cell>
          <cell r="AL1214">
            <v>100000</v>
          </cell>
          <cell r="AM1214">
            <v>0</v>
          </cell>
          <cell r="AN1214">
            <v>0</v>
          </cell>
          <cell r="AO1214">
            <v>0</v>
          </cell>
          <cell r="AP1214">
            <v>41942.3046875</v>
          </cell>
          <cell r="AQ1214">
            <v>7596214.3046875</v>
          </cell>
          <cell r="AR1214">
            <v>33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1384096</v>
          </cell>
          <cell r="AY1214">
            <v>8980310.3046875</v>
          </cell>
          <cell r="AZ1214">
            <v>610680</v>
          </cell>
          <cell r="BA1214">
            <v>44100</v>
          </cell>
          <cell r="BB1214">
            <v>0</v>
          </cell>
          <cell r="BC1214">
            <v>0</v>
          </cell>
          <cell r="BD1214">
            <v>0</v>
          </cell>
          <cell r="BK1214">
            <v>8325530</v>
          </cell>
          <cell r="BN1214">
            <v>0</v>
          </cell>
          <cell r="BO1214">
            <v>8618945.0078125</v>
          </cell>
          <cell r="BP1214">
            <v>-2991734.9921875</v>
          </cell>
          <cell r="BQ1214" t="str">
            <v>050094005296</v>
          </cell>
          <cell r="BR1214" t="str">
            <v>Active</v>
          </cell>
          <cell r="BS1214" t="str">
            <v>Female</v>
          </cell>
          <cell r="BT1214" t="str">
            <v/>
          </cell>
          <cell r="BU1214">
            <v>0</v>
          </cell>
          <cell r="BV1214">
            <v>0</v>
          </cell>
          <cell r="BW1214">
            <v>100000</v>
          </cell>
        </row>
        <row r="1215">
          <cell r="C1215" t="str">
            <v>C15599</v>
          </cell>
          <cell r="D1215" t="str">
            <v>Hoàng Thị Thu Thương</v>
          </cell>
          <cell r="E1215">
            <v>45345</v>
          </cell>
          <cell r="F1215" t="str">
            <v>P3 - Assembly 2B</v>
          </cell>
          <cell r="G1215" t="str">
            <v>SK2</v>
          </cell>
          <cell r="H1215" t="str">
            <v>Normal worker</v>
          </cell>
          <cell r="I1215" t="str">
            <v/>
          </cell>
          <cell r="J1215" t="str">
            <v/>
          </cell>
          <cell r="K1215">
            <v>5538000</v>
          </cell>
          <cell r="L1215">
            <v>0</v>
          </cell>
          <cell r="M1215">
            <v>278000</v>
          </cell>
          <cell r="N1215">
            <v>0</v>
          </cell>
          <cell r="O1215">
            <v>5816000</v>
          </cell>
          <cell r="P1215">
            <v>24</v>
          </cell>
          <cell r="Q1215">
            <v>5368615</v>
          </cell>
          <cell r="R1215">
            <v>2</v>
          </cell>
          <cell r="S1215">
            <v>447385</v>
          </cell>
          <cell r="T1215">
            <v>0</v>
          </cell>
          <cell r="U1215">
            <v>0</v>
          </cell>
          <cell r="V1215">
            <v>223692.29166666666</v>
          </cell>
          <cell r="W1215">
            <v>0</v>
          </cell>
          <cell r="X1215">
            <v>0</v>
          </cell>
          <cell r="Y1215">
            <v>5816000</v>
          </cell>
          <cell r="Z1215">
            <v>0</v>
          </cell>
          <cell r="AA1215">
            <v>0</v>
          </cell>
          <cell r="AB1215">
            <v>200000</v>
          </cell>
          <cell r="AC1215">
            <v>0</v>
          </cell>
          <cell r="AD1215">
            <v>200000</v>
          </cell>
          <cell r="AE1215">
            <v>500000</v>
          </cell>
          <cell r="AF1215">
            <v>0</v>
          </cell>
          <cell r="AG1215">
            <v>400000</v>
          </cell>
          <cell r="AH1215">
            <v>611232</v>
          </cell>
          <cell r="AI1215">
            <v>0</v>
          </cell>
          <cell r="AJ1215">
            <v>0</v>
          </cell>
          <cell r="AK1215">
            <v>5408333</v>
          </cell>
          <cell r="AL1215">
            <v>0</v>
          </cell>
          <cell r="AM1215">
            <v>0</v>
          </cell>
          <cell r="AN1215">
            <v>0</v>
          </cell>
          <cell r="AO1215">
            <v>0</v>
          </cell>
          <cell r="AP1215">
            <v>41942.3046875</v>
          </cell>
          <cell r="AQ1215">
            <v>7569174.3046875</v>
          </cell>
          <cell r="AR1215">
            <v>36</v>
          </cell>
          <cell r="AS1215">
            <v>0</v>
          </cell>
          <cell r="AT1215">
            <v>0</v>
          </cell>
          <cell r="AU1215">
            <v>0</v>
          </cell>
          <cell r="AV1215">
            <v>0</v>
          </cell>
          <cell r="AW1215">
            <v>0</v>
          </cell>
          <cell r="AX1215">
            <v>1509923</v>
          </cell>
          <cell r="AY1215">
            <v>9079097.3046875</v>
          </cell>
          <cell r="AZ1215">
            <v>610680</v>
          </cell>
          <cell r="BA1215">
            <v>44100</v>
          </cell>
          <cell r="BB1215">
            <v>0</v>
          </cell>
          <cell r="BC1215">
            <v>0</v>
          </cell>
          <cell r="BD1215">
            <v>0</v>
          </cell>
          <cell r="BK1215">
            <v>8424317</v>
          </cell>
          <cell r="BN1215">
            <v>0</v>
          </cell>
          <cell r="BO1215">
            <v>8675789.6171875</v>
          </cell>
          <cell r="BP1215">
            <v>-2934890.3828125</v>
          </cell>
          <cell r="BQ1215" t="str">
            <v>050044164385</v>
          </cell>
          <cell r="BR1215" t="str">
            <v>Active</v>
          </cell>
          <cell r="BS1215" t="str">
            <v>Female</v>
          </cell>
          <cell r="BT1215" t="str">
            <v/>
          </cell>
          <cell r="BU1215">
            <v>0</v>
          </cell>
          <cell r="BV1215">
            <v>0</v>
          </cell>
          <cell r="BW1215">
            <v>100000</v>
          </cell>
        </row>
        <row r="1216">
          <cell r="C1216" t="str">
            <v>C15653</v>
          </cell>
          <cell r="D1216" t="str">
            <v>Trần Minh Thuận</v>
          </cell>
          <cell r="E1216">
            <v>45352</v>
          </cell>
          <cell r="F1216" t="str">
            <v>P3 - Assembly 2B</v>
          </cell>
          <cell r="G1216" t="str">
            <v>SK2</v>
          </cell>
          <cell r="H1216" t="str">
            <v>Normal worker</v>
          </cell>
          <cell r="I1216" t="str">
            <v/>
          </cell>
          <cell r="J1216" t="str">
            <v/>
          </cell>
          <cell r="K1216">
            <v>5538000</v>
          </cell>
          <cell r="L1216">
            <v>0</v>
          </cell>
          <cell r="M1216">
            <v>278000</v>
          </cell>
          <cell r="N1216">
            <v>0</v>
          </cell>
          <cell r="O1216">
            <v>5816000</v>
          </cell>
          <cell r="P1216">
            <v>23.9</v>
          </cell>
          <cell r="Q1216">
            <v>5346246</v>
          </cell>
          <cell r="R1216">
            <v>2</v>
          </cell>
          <cell r="S1216">
            <v>447385</v>
          </cell>
          <cell r="T1216">
            <v>0.10000000000000142</v>
          </cell>
          <cell r="U1216">
            <v>22369</v>
          </cell>
          <cell r="V1216">
            <v>223692.30125523015</v>
          </cell>
          <cell r="W1216">
            <v>0</v>
          </cell>
          <cell r="X1216">
            <v>0</v>
          </cell>
          <cell r="Y1216">
            <v>5793631</v>
          </cell>
          <cell r="Z1216">
            <v>0</v>
          </cell>
          <cell r="AA1216">
            <v>0</v>
          </cell>
          <cell r="AB1216">
            <v>200000</v>
          </cell>
          <cell r="AC1216">
            <v>0</v>
          </cell>
          <cell r="AD1216">
            <v>200000</v>
          </cell>
          <cell r="AE1216">
            <v>500000</v>
          </cell>
          <cell r="AF1216">
            <v>0</v>
          </cell>
          <cell r="AG1216">
            <v>400000</v>
          </cell>
          <cell r="AH1216">
            <v>611232</v>
          </cell>
          <cell r="AI1216">
            <v>0</v>
          </cell>
          <cell r="AJ1216">
            <v>0</v>
          </cell>
          <cell r="AK1216">
            <v>5408333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7504863</v>
          </cell>
          <cell r="AR1216">
            <v>36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1509923</v>
          </cell>
          <cell r="AY1216">
            <v>9014786</v>
          </cell>
          <cell r="AZ1216">
            <v>610680</v>
          </cell>
          <cell r="BA1216">
            <v>44100</v>
          </cell>
          <cell r="BB1216">
            <v>0</v>
          </cell>
          <cell r="BC1216">
            <v>0</v>
          </cell>
          <cell r="BD1216">
            <v>0</v>
          </cell>
          <cell r="BK1216">
            <v>8360006</v>
          </cell>
          <cell r="BN1216">
            <v>0</v>
          </cell>
          <cell r="BO1216">
            <v>8611478.3556485362</v>
          </cell>
          <cell r="BP1216">
            <v>-2999201.6443514638</v>
          </cell>
          <cell r="BQ1216" t="str">
            <v>050129251211</v>
          </cell>
          <cell r="BR1216" t="str">
            <v>Active</v>
          </cell>
          <cell r="BS1216" t="str">
            <v>Male</v>
          </cell>
          <cell r="BT1216" t="str">
            <v/>
          </cell>
          <cell r="BU1216">
            <v>0</v>
          </cell>
          <cell r="BV1216">
            <v>0</v>
          </cell>
          <cell r="BW1216">
            <v>100000</v>
          </cell>
        </row>
        <row r="1217">
          <cell r="C1217" t="str">
            <v>C15819</v>
          </cell>
          <cell r="D1217" t="str">
            <v>Nông Thị Lê Oanh</v>
          </cell>
          <cell r="E1217">
            <v>45390</v>
          </cell>
          <cell r="F1217" t="str">
            <v>P3 - Assembly 2B</v>
          </cell>
          <cell r="G1217" t="str">
            <v>SK2</v>
          </cell>
          <cell r="H1217" t="str">
            <v>Normal worker</v>
          </cell>
          <cell r="I1217" t="str">
            <v/>
          </cell>
          <cell r="J1217" t="str">
            <v/>
          </cell>
          <cell r="K1217">
            <v>5538000</v>
          </cell>
          <cell r="L1217">
            <v>0</v>
          </cell>
          <cell r="M1217">
            <v>0</v>
          </cell>
          <cell r="N1217">
            <v>0</v>
          </cell>
          <cell r="O1217">
            <v>5538000</v>
          </cell>
          <cell r="P1217">
            <v>24</v>
          </cell>
          <cell r="Q1217">
            <v>5112000</v>
          </cell>
          <cell r="R1217">
            <v>2</v>
          </cell>
          <cell r="S1217">
            <v>426000</v>
          </cell>
          <cell r="T1217">
            <v>0</v>
          </cell>
          <cell r="U1217">
            <v>0</v>
          </cell>
          <cell r="V1217">
            <v>213000</v>
          </cell>
          <cell r="W1217">
            <v>0</v>
          </cell>
          <cell r="X1217">
            <v>0</v>
          </cell>
          <cell r="Y1217">
            <v>5538000</v>
          </cell>
          <cell r="Z1217">
            <v>0</v>
          </cell>
          <cell r="AA1217">
            <v>0</v>
          </cell>
          <cell r="AB1217">
            <v>200000</v>
          </cell>
          <cell r="AC1217">
            <v>0</v>
          </cell>
          <cell r="AD1217">
            <v>200000</v>
          </cell>
          <cell r="AE1217">
            <v>500000</v>
          </cell>
          <cell r="AF1217">
            <v>0</v>
          </cell>
          <cell r="AG1217">
            <v>400000</v>
          </cell>
          <cell r="AH1217">
            <v>470940</v>
          </cell>
          <cell r="AI1217">
            <v>0</v>
          </cell>
          <cell r="AJ1217">
            <v>0</v>
          </cell>
          <cell r="AK1217">
            <v>5318000</v>
          </cell>
          <cell r="AL1217">
            <v>0</v>
          </cell>
          <cell r="AM1217">
            <v>0</v>
          </cell>
          <cell r="AN1217">
            <v>0</v>
          </cell>
          <cell r="AO1217">
            <v>0</v>
          </cell>
          <cell r="AP1217">
            <v>39937.5</v>
          </cell>
          <cell r="AQ1217">
            <v>7148877.5</v>
          </cell>
          <cell r="AR1217">
            <v>36</v>
          </cell>
          <cell r="AS1217">
            <v>0</v>
          </cell>
          <cell r="AT1217">
            <v>0</v>
          </cell>
          <cell r="AU1217">
            <v>0</v>
          </cell>
          <cell r="AV1217">
            <v>0</v>
          </cell>
          <cell r="AW1217">
            <v>0</v>
          </cell>
          <cell r="AX1217">
            <v>1437750</v>
          </cell>
          <cell r="AY1217">
            <v>8586627.5</v>
          </cell>
          <cell r="AZ1217">
            <v>581490</v>
          </cell>
          <cell r="BA1217">
            <v>44100</v>
          </cell>
          <cell r="BB1217">
            <v>0</v>
          </cell>
          <cell r="BC1217">
            <v>0</v>
          </cell>
          <cell r="BD1217">
            <v>0</v>
          </cell>
          <cell r="BK1217">
            <v>7961038</v>
          </cell>
          <cell r="BN1217">
            <v>0</v>
          </cell>
          <cell r="BO1217">
            <v>8207377.5</v>
          </cell>
          <cell r="BP1217">
            <v>-3374112.5</v>
          </cell>
          <cell r="BQ1217" t="str">
            <v>050123059971</v>
          </cell>
          <cell r="BR1217" t="str">
            <v>Active</v>
          </cell>
          <cell r="BS1217" t="str">
            <v>Female</v>
          </cell>
          <cell r="BT1217" t="str">
            <v/>
          </cell>
          <cell r="BU1217">
            <v>0</v>
          </cell>
          <cell r="BV1217">
            <v>0</v>
          </cell>
          <cell r="BW1217">
            <v>100000</v>
          </cell>
        </row>
        <row r="1218">
          <cell r="C1218" t="str">
            <v>C15836</v>
          </cell>
          <cell r="D1218" t="str">
            <v>Nguyễn Thị Kim Phụng</v>
          </cell>
          <cell r="E1218">
            <v>45392</v>
          </cell>
          <cell r="F1218" t="str">
            <v>P3 - Assembly 2B</v>
          </cell>
          <cell r="G1218" t="str">
            <v>SK2</v>
          </cell>
          <cell r="H1218" t="str">
            <v>Normal worker</v>
          </cell>
          <cell r="I1218" t="str">
            <v/>
          </cell>
          <cell r="J1218" t="str">
            <v/>
          </cell>
          <cell r="K1218">
            <v>5538000</v>
          </cell>
          <cell r="L1218">
            <v>0</v>
          </cell>
          <cell r="M1218">
            <v>0</v>
          </cell>
          <cell r="N1218">
            <v>0</v>
          </cell>
          <cell r="O1218">
            <v>5538000</v>
          </cell>
          <cell r="P1218">
            <v>24</v>
          </cell>
          <cell r="Q1218">
            <v>5112000</v>
          </cell>
          <cell r="R1218">
            <v>2</v>
          </cell>
          <cell r="S1218">
            <v>426000</v>
          </cell>
          <cell r="T1218">
            <v>0</v>
          </cell>
          <cell r="U1218">
            <v>0</v>
          </cell>
          <cell r="V1218">
            <v>213000</v>
          </cell>
          <cell r="W1218">
            <v>0</v>
          </cell>
          <cell r="X1218">
            <v>0</v>
          </cell>
          <cell r="Y1218">
            <v>5538000</v>
          </cell>
          <cell r="Z1218">
            <v>0</v>
          </cell>
          <cell r="AA1218">
            <v>0</v>
          </cell>
          <cell r="AB1218">
            <v>200000</v>
          </cell>
          <cell r="AC1218">
            <v>0</v>
          </cell>
          <cell r="AD1218">
            <v>200000</v>
          </cell>
          <cell r="AE1218">
            <v>500000</v>
          </cell>
          <cell r="AF1218">
            <v>0</v>
          </cell>
          <cell r="AG1218">
            <v>400000</v>
          </cell>
          <cell r="AH1218">
            <v>617298</v>
          </cell>
          <cell r="AI1218">
            <v>0</v>
          </cell>
          <cell r="AJ1218">
            <v>0</v>
          </cell>
          <cell r="AK1218">
            <v>5318000</v>
          </cell>
          <cell r="AL1218">
            <v>100000</v>
          </cell>
          <cell r="AM1218">
            <v>0</v>
          </cell>
          <cell r="AN1218">
            <v>0</v>
          </cell>
          <cell r="AO1218">
            <v>0</v>
          </cell>
          <cell r="AP1218">
            <v>39937.5</v>
          </cell>
          <cell r="AQ1218">
            <v>7395235.5</v>
          </cell>
          <cell r="AR1218">
            <v>36</v>
          </cell>
          <cell r="AS1218">
            <v>0</v>
          </cell>
          <cell r="AT1218">
            <v>0</v>
          </cell>
          <cell r="AU1218">
            <v>0</v>
          </cell>
          <cell r="AV1218">
            <v>0</v>
          </cell>
          <cell r="AW1218">
            <v>0</v>
          </cell>
          <cell r="AX1218">
            <v>1437750</v>
          </cell>
          <cell r="AY1218">
            <v>8832985.5</v>
          </cell>
          <cell r="AZ1218">
            <v>581490</v>
          </cell>
          <cell r="BA1218">
            <v>44100</v>
          </cell>
          <cell r="BB1218">
            <v>0</v>
          </cell>
          <cell r="BC1218">
            <v>0</v>
          </cell>
          <cell r="BD1218">
            <v>0</v>
          </cell>
          <cell r="BK1218">
            <v>8207396</v>
          </cell>
          <cell r="BN1218">
            <v>0</v>
          </cell>
          <cell r="BO1218">
            <v>8453735.5</v>
          </cell>
          <cell r="BP1218">
            <v>-3127754.5</v>
          </cell>
          <cell r="BQ1218" t="str">
            <v>050152567852</v>
          </cell>
          <cell r="BR1218" t="str">
            <v>Active</v>
          </cell>
          <cell r="BS1218" t="str">
            <v>Female</v>
          </cell>
          <cell r="BT1218" t="str">
            <v/>
          </cell>
          <cell r="BU1218">
            <v>0</v>
          </cell>
          <cell r="BV1218">
            <v>0</v>
          </cell>
          <cell r="BW1218">
            <v>100000</v>
          </cell>
        </row>
        <row r="1219">
          <cell r="C1219" t="str">
            <v>C15837</v>
          </cell>
          <cell r="D1219" t="str">
            <v>Phạm Thị Hồng Anh</v>
          </cell>
          <cell r="E1219">
            <v>45392</v>
          </cell>
          <cell r="F1219" t="str">
            <v>P3 - Assembly 2B</v>
          </cell>
          <cell r="G1219" t="str">
            <v>SK2</v>
          </cell>
          <cell r="H1219" t="str">
            <v>Normal worker</v>
          </cell>
          <cell r="I1219" t="str">
            <v/>
          </cell>
          <cell r="J1219" t="str">
            <v/>
          </cell>
          <cell r="K1219">
            <v>5538000</v>
          </cell>
          <cell r="L1219">
            <v>0</v>
          </cell>
          <cell r="M1219">
            <v>0</v>
          </cell>
          <cell r="N1219">
            <v>0</v>
          </cell>
          <cell r="O1219">
            <v>5538000</v>
          </cell>
          <cell r="P1219">
            <v>22</v>
          </cell>
          <cell r="Q1219">
            <v>4686000</v>
          </cell>
          <cell r="R1219">
            <v>3</v>
          </cell>
          <cell r="S1219">
            <v>639000</v>
          </cell>
          <cell r="T1219">
            <v>1</v>
          </cell>
          <cell r="U1219">
            <v>213000</v>
          </cell>
          <cell r="V1219">
            <v>213000</v>
          </cell>
          <cell r="W1219">
            <v>0</v>
          </cell>
          <cell r="X1219">
            <v>0</v>
          </cell>
          <cell r="Y1219">
            <v>5325000</v>
          </cell>
          <cell r="Z1219">
            <v>0</v>
          </cell>
          <cell r="AA1219">
            <v>0</v>
          </cell>
          <cell r="AB1219">
            <v>200000</v>
          </cell>
          <cell r="AC1219">
            <v>0</v>
          </cell>
          <cell r="AD1219">
            <v>200000</v>
          </cell>
          <cell r="AE1219">
            <v>0</v>
          </cell>
          <cell r="AF1219">
            <v>0</v>
          </cell>
          <cell r="AG1219">
            <v>0</v>
          </cell>
          <cell r="AH1219">
            <v>457482</v>
          </cell>
          <cell r="AI1219">
            <v>0</v>
          </cell>
          <cell r="AJ1219">
            <v>0</v>
          </cell>
          <cell r="AK1219">
            <v>5318000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39937.5</v>
          </cell>
          <cell r="AQ1219">
            <v>6022419.5</v>
          </cell>
          <cell r="AR1219">
            <v>36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1437750</v>
          </cell>
          <cell r="AY1219">
            <v>7460169.5</v>
          </cell>
          <cell r="AZ1219">
            <v>581490</v>
          </cell>
          <cell r="BA1219">
            <v>44100</v>
          </cell>
          <cell r="BB1219">
            <v>0</v>
          </cell>
          <cell r="BC1219">
            <v>0</v>
          </cell>
          <cell r="BD1219">
            <v>0</v>
          </cell>
          <cell r="BK1219">
            <v>6834580</v>
          </cell>
          <cell r="BN1219">
            <v>0</v>
          </cell>
          <cell r="BO1219">
            <v>7080919.5</v>
          </cell>
          <cell r="BP1219">
            <v>-4500570.5</v>
          </cell>
          <cell r="BQ1219" t="str">
            <v>050153722101</v>
          </cell>
          <cell r="BR1219" t="str">
            <v>Active</v>
          </cell>
          <cell r="BS1219" t="str">
            <v>Female</v>
          </cell>
          <cell r="BT1219" t="str">
            <v/>
          </cell>
          <cell r="BU1219">
            <v>0</v>
          </cell>
          <cell r="BV1219">
            <v>0</v>
          </cell>
          <cell r="BW1219">
            <v>100000</v>
          </cell>
        </row>
        <row r="1220">
          <cell r="C1220" t="str">
            <v>C15853</v>
          </cell>
          <cell r="D1220" t="str">
            <v>Vũ Thị Huyền</v>
          </cell>
          <cell r="E1220">
            <v>45401</v>
          </cell>
          <cell r="F1220" t="str">
            <v>P3 - Assembly 2B</v>
          </cell>
          <cell r="G1220" t="str">
            <v>SK2</v>
          </cell>
          <cell r="H1220" t="str">
            <v>Normal worker</v>
          </cell>
          <cell r="I1220" t="str">
            <v/>
          </cell>
          <cell r="J1220" t="str">
            <v/>
          </cell>
          <cell r="K1220">
            <v>5274000</v>
          </cell>
          <cell r="L1220">
            <v>0</v>
          </cell>
          <cell r="M1220">
            <v>0</v>
          </cell>
          <cell r="N1220">
            <v>0</v>
          </cell>
          <cell r="O1220">
            <v>5274000</v>
          </cell>
          <cell r="P1220">
            <v>23.8</v>
          </cell>
          <cell r="Q1220">
            <v>4827738</v>
          </cell>
          <cell r="R1220">
            <v>2</v>
          </cell>
          <cell r="S1220">
            <v>405692</v>
          </cell>
          <cell r="T1220">
            <v>0.19999999999999929</v>
          </cell>
          <cell r="U1220">
            <v>40569</v>
          </cell>
          <cell r="V1220">
            <v>202846.1344537815</v>
          </cell>
          <cell r="W1220">
            <v>0</v>
          </cell>
          <cell r="X1220">
            <v>0</v>
          </cell>
          <cell r="Y1220">
            <v>5233430</v>
          </cell>
          <cell r="Z1220">
            <v>0</v>
          </cell>
          <cell r="AA1220">
            <v>0</v>
          </cell>
          <cell r="AB1220">
            <v>200000</v>
          </cell>
          <cell r="AC1220">
            <v>0</v>
          </cell>
          <cell r="AD1220">
            <v>200000</v>
          </cell>
          <cell r="AE1220">
            <v>500000</v>
          </cell>
          <cell r="AF1220">
            <v>0</v>
          </cell>
          <cell r="AG1220">
            <v>400000</v>
          </cell>
          <cell r="AH1220">
            <v>466981</v>
          </cell>
          <cell r="AI1220">
            <v>0</v>
          </cell>
          <cell r="AJ1220">
            <v>0</v>
          </cell>
          <cell r="AK1220">
            <v>5274000</v>
          </cell>
          <cell r="AL1220">
            <v>100000</v>
          </cell>
          <cell r="AM1220">
            <v>0</v>
          </cell>
          <cell r="AN1220">
            <v>0</v>
          </cell>
          <cell r="AO1220">
            <v>0</v>
          </cell>
          <cell r="AP1220">
            <v>38033.65021008403</v>
          </cell>
          <cell r="AQ1220">
            <v>6938444.6502100844</v>
          </cell>
          <cell r="AR1220">
            <v>36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1369211</v>
          </cell>
          <cell r="AY1220">
            <v>8307655.6502100844</v>
          </cell>
          <cell r="AZ1220">
            <v>553770</v>
          </cell>
          <cell r="BA1220">
            <v>44100</v>
          </cell>
          <cell r="BB1220">
            <v>0</v>
          </cell>
          <cell r="BC1220">
            <v>0</v>
          </cell>
          <cell r="BD1220">
            <v>0</v>
          </cell>
          <cell r="BK1220">
            <v>7709786</v>
          </cell>
          <cell r="BN1220">
            <v>0</v>
          </cell>
          <cell r="BO1220">
            <v>7951252.2552521015</v>
          </cell>
          <cell r="BP1220">
            <v>-3602517.7447478985</v>
          </cell>
          <cell r="BQ1220" t="str">
            <v>050041028261</v>
          </cell>
          <cell r="BR1220" t="str">
            <v>Active</v>
          </cell>
          <cell r="BS1220" t="str">
            <v>Female</v>
          </cell>
          <cell r="BT1220" t="str">
            <v/>
          </cell>
          <cell r="BU1220">
            <v>0</v>
          </cell>
          <cell r="BV1220">
            <v>0</v>
          </cell>
          <cell r="BW1220">
            <v>100000</v>
          </cell>
        </row>
        <row r="1221">
          <cell r="C1221" t="str">
            <v>C15974</v>
          </cell>
          <cell r="D1221" t="str">
            <v>Nguyễn Thị Thùy Dung</v>
          </cell>
          <cell r="E1221">
            <v>45446</v>
          </cell>
          <cell r="F1221" t="str">
            <v>P3 - Assembly 2B</v>
          </cell>
          <cell r="G1221" t="str">
            <v>SK2</v>
          </cell>
          <cell r="H1221" t="str">
            <v>Normal worker</v>
          </cell>
          <cell r="I1221" t="str">
            <v/>
          </cell>
          <cell r="J1221" t="str">
            <v/>
          </cell>
          <cell r="K1221">
            <v>5274000</v>
          </cell>
          <cell r="L1221">
            <v>0</v>
          </cell>
          <cell r="M1221">
            <v>265000</v>
          </cell>
          <cell r="N1221">
            <v>0</v>
          </cell>
          <cell r="O1221">
            <v>5539000</v>
          </cell>
          <cell r="P1221">
            <v>23</v>
          </cell>
          <cell r="Q1221">
            <v>4899885</v>
          </cell>
          <cell r="R1221">
            <v>3</v>
          </cell>
          <cell r="S1221">
            <v>639115</v>
          </cell>
          <cell r="T1221">
            <v>0</v>
          </cell>
          <cell r="U1221">
            <v>0</v>
          </cell>
          <cell r="V1221">
            <v>213038.47826086957</v>
          </cell>
          <cell r="W1221">
            <v>0</v>
          </cell>
          <cell r="X1221">
            <v>0</v>
          </cell>
          <cell r="Y1221">
            <v>5539000</v>
          </cell>
          <cell r="Z1221">
            <v>0</v>
          </cell>
          <cell r="AA1221">
            <v>0</v>
          </cell>
          <cell r="AB1221">
            <v>200000</v>
          </cell>
          <cell r="AC1221">
            <v>0</v>
          </cell>
          <cell r="AD1221">
            <v>200000</v>
          </cell>
          <cell r="AE1221">
            <v>500000</v>
          </cell>
          <cell r="AF1221">
            <v>0</v>
          </cell>
          <cell r="AG1221">
            <v>400000</v>
          </cell>
          <cell r="AH1221">
            <v>500872</v>
          </cell>
          <cell r="AI1221">
            <v>0</v>
          </cell>
          <cell r="AJ1221">
            <v>0</v>
          </cell>
          <cell r="AK1221">
            <v>5276333</v>
          </cell>
          <cell r="AL1221">
            <v>0</v>
          </cell>
          <cell r="AM1221">
            <v>0</v>
          </cell>
          <cell r="AN1221">
            <v>0</v>
          </cell>
          <cell r="AO1221">
            <v>0</v>
          </cell>
          <cell r="AP1221">
            <v>39944.71467391304</v>
          </cell>
          <cell r="AQ1221">
            <v>7179816.7146739131</v>
          </cell>
          <cell r="AR1221">
            <v>32</v>
          </cell>
          <cell r="AS1221">
            <v>0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1278231</v>
          </cell>
          <cell r="AY1221">
            <v>8458047.714673914</v>
          </cell>
          <cell r="AZ1221">
            <v>581595</v>
          </cell>
          <cell r="BA1221">
            <v>44100</v>
          </cell>
          <cell r="BB1221">
            <v>0</v>
          </cell>
          <cell r="BC1221">
            <v>0</v>
          </cell>
          <cell r="BD1221">
            <v>0</v>
          </cell>
          <cell r="BK1221">
            <v>7832353</v>
          </cell>
          <cell r="BN1221">
            <v>0</v>
          </cell>
          <cell r="BO1221">
            <v>8131970.6277173916</v>
          </cell>
          <cell r="BP1221">
            <v>-3449624.3722826084</v>
          </cell>
          <cell r="BQ1221" t="str">
            <v>050153927291</v>
          </cell>
          <cell r="BR1221" t="str">
            <v>Active</v>
          </cell>
          <cell r="BS1221" t="str">
            <v>Female</v>
          </cell>
          <cell r="BT1221" t="str">
            <v/>
          </cell>
          <cell r="BU1221">
            <v>0</v>
          </cell>
          <cell r="BV1221">
            <v>0</v>
          </cell>
          <cell r="BW1221">
            <v>100000</v>
          </cell>
        </row>
        <row r="1222">
          <cell r="C1222" t="str">
            <v>C15992</v>
          </cell>
          <cell r="D1222" t="str">
            <v>Quách Trang</v>
          </cell>
          <cell r="E1222">
            <v>45457</v>
          </cell>
          <cell r="F1222" t="str">
            <v>P3 - Assembly 2B</v>
          </cell>
          <cell r="G1222" t="str">
            <v>SK2</v>
          </cell>
          <cell r="H1222" t="str">
            <v>Normal worker</v>
          </cell>
          <cell r="I1222" t="str">
            <v/>
          </cell>
          <cell r="J1222" t="str">
            <v/>
          </cell>
          <cell r="K1222">
            <v>5274000</v>
          </cell>
          <cell r="L1222">
            <v>0</v>
          </cell>
          <cell r="M1222">
            <v>0</v>
          </cell>
          <cell r="N1222">
            <v>0</v>
          </cell>
          <cell r="O1222">
            <v>5274000</v>
          </cell>
          <cell r="P1222">
            <v>24</v>
          </cell>
          <cell r="Q1222">
            <v>4868308</v>
          </cell>
          <cell r="R1222">
            <v>2</v>
          </cell>
          <cell r="S1222">
            <v>405692</v>
          </cell>
          <cell r="T1222">
            <v>0</v>
          </cell>
          <cell r="U1222">
            <v>0</v>
          </cell>
          <cell r="V1222">
            <v>202846.16666666666</v>
          </cell>
          <cell r="W1222">
            <v>0</v>
          </cell>
          <cell r="X1222">
            <v>0</v>
          </cell>
          <cell r="Y1222">
            <v>5274000</v>
          </cell>
          <cell r="Z1222">
            <v>0</v>
          </cell>
          <cell r="AA1222">
            <v>0</v>
          </cell>
          <cell r="AB1222">
            <v>200000</v>
          </cell>
          <cell r="AC1222">
            <v>0</v>
          </cell>
          <cell r="AD1222">
            <v>200000</v>
          </cell>
          <cell r="AE1222">
            <v>500000</v>
          </cell>
          <cell r="AF1222">
            <v>0</v>
          </cell>
          <cell r="AG1222">
            <v>400000</v>
          </cell>
          <cell r="AH1222">
            <v>585620</v>
          </cell>
          <cell r="AI1222">
            <v>0</v>
          </cell>
          <cell r="AJ1222">
            <v>0</v>
          </cell>
          <cell r="AK1222">
            <v>5232167</v>
          </cell>
          <cell r="AL1222">
            <v>0</v>
          </cell>
          <cell r="AM1222">
            <v>0</v>
          </cell>
          <cell r="AN1222">
            <v>0</v>
          </cell>
          <cell r="AO1222">
            <v>0</v>
          </cell>
          <cell r="AP1222">
            <v>0</v>
          </cell>
          <cell r="AQ1222">
            <v>6959620</v>
          </cell>
          <cell r="AR1222">
            <v>36</v>
          </cell>
          <cell r="AS1222">
            <v>0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1369212</v>
          </cell>
          <cell r="AY1222">
            <v>8328832</v>
          </cell>
          <cell r="AZ1222">
            <v>553770</v>
          </cell>
          <cell r="BA1222">
            <v>44100</v>
          </cell>
          <cell r="BB1222">
            <v>0</v>
          </cell>
          <cell r="BC1222">
            <v>0</v>
          </cell>
          <cell r="BD1222">
            <v>0</v>
          </cell>
          <cell r="BK1222">
            <v>7730962</v>
          </cell>
          <cell r="BN1222">
            <v>0</v>
          </cell>
          <cell r="BO1222">
            <v>7972427.75</v>
          </cell>
          <cell r="BP1222">
            <v>-3581342.25</v>
          </cell>
          <cell r="BQ1222" t="str">
            <v>050077956228</v>
          </cell>
          <cell r="BR1222" t="str">
            <v>Active</v>
          </cell>
          <cell r="BS1222" t="str">
            <v>Male</v>
          </cell>
          <cell r="BT1222" t="str">
            <v/>
          </cell>
          <cell r="BU1222">
            <v>0</v>
          </cell>
          <cell r="BV1222">
            <v>0</v>
          </cell>
          <cell r="BW1222">
            <v>100000</v>
          </cell>
        </row>
        <row r="1223">
          <cell r="C1223" t="str">
            <v>C15999</v>
          </cell>
          <cell r="D1223" t="str">
            <v>Trần Thanh Sơn</v>
          </cell>
          <cell r="E1223">
            <v>45461</v>
          </cell>
          <cell r="F1223" t="str">
            <v>P3 - Assembly 2B</v>
          </cell>
          <cell r="G1223" t="str">
            <v>SK2</v>
          </cell>
          <cell r="H1223" t="str">
            <v>Normal worker</v>
          </cell>
          <cell r="I1223" t="str">
            <v/>
          </cell>
          <cell r="J1223" t="str">
            <v/>
          </cell>
          <cell r="K1223">
            <v>5274000</v>
          </cell>
          <cell r="L1223">
            <v>0</v>
          </cell>
          <cell r="M1223">
            <v>265000</v>
          </cell>
          <cell r="N1223">
            <v>0</v>
          </cell>
          <cell r="O1223">
            <v>5539000</v>
          </cell>
          <cell r="P1223">
            <v>24</v>
          </cell>
          <cell r="Q1223">
            <v>5112923</v>
          </cell>
          <cell r="R1223">
            <v>2</v>
          </cell>
          <cell r="S1223">
            <v>426077</v>
          </cell>
          <cell r="T1223">
            <v>0</v>
          </cell>
          <cell r="U1223">
            <v>0</v>
          </cell>
          <cell r="V1223">
            <v>213038.45833333334</v>
          </cell>
          <cell r="W1223">
            <v>0</v>
          </cell>
          <cell r="X1223">
            <v>0</v>
          </cell>
          <cell r="Y1223">
            <v>5539000</v>
          </cell>
          <cell r="Z1223">
            <v>0</v>
          </cell>
          <cell r="AA1223">
            <v>0</v>
          </cell>
          <cell r="AB1223">
            <v>200000</v>
          </cell>
          <cell r="AC1223">
            <v>0</v>
          </cell>
          <cell r="AD1223">
            <v>200000</v>
          </cell>
          <cell r="AE1223">
            <v>500000</v>
          </cell>
          <cell r="AF1223">
            <v>0</v>
          </cell>
          <cell r="AG1223">
            <v>400000</v>
          </cell>
          <cell r="AH1223">
            <v>544694</v>
          </cell>
          <cell r="AI1223">
            <v>0</v>
          </cell>
          <cell r="AJ1223">
            <v>0</v>
          </cell>
          <cell r="AK1223">
            <v>5278667</v>
          </cell>
          <cell r="AL1223">
            <v>0</v>
          </cell>
          <cell r="AM1223">
            <v>0</v>
          </cell>
          <cell r="AN1223">
            <v>0</v>
          </cell>
          <cell r="AO1223">
            <v>0</v>
          </cell>
          <cell r="AP1223">
            <v>0</v>
          </cell>
          <cell r="AQ1223">
            <v>7183694</v>
          </cell>
          <cell r="AR1223">
            <v>36</v>
          </cell>
          <cell r="AS1223">
            <v>0</v>
          </cell>
          <cell r="AT1223">
            <v>0</v>
          </cell>
          <cell r="AU1223">
            <v>0</v>
          </cell>
          <cell r="AV1223">
            <v>0</v>
          </cell>
          <cell r="AW1223">
            <v>0</v>
          </cell>
          <cell r="AX1223">
            <v>1438010</v>
          </cell>
          <cell r="AY1223">
            <v>8621704</v>
          </cell>
          <cell r="AZ1223">
            <v>581595</v>
          </cell>
          <cell r="BA1223">
            <v>44100</v>
          </cell>
          <cell r="BB1223">
            <v>0</v>
          </cell>
          <cell r="BC1223">
            <v>0</v>
          </cell>
          <cell r="BD1223">
            <v>0</v>
          </cell>
          <cell r="BK1223">
            <v>7996009</v>
          </cell>
          <cell r="BN1223">
            <v>0</v>
          </cell>
          <cell r="BO1223">
            <v>8242367.0625</v>
          </cell>
          <cell r="BP1223">
            <v>-3339227.9375</v>
          </cell>
          <cell r="BQ1223" t="str">
            <v>050129251686</v>
          </cell>
          <cell r="BR1223" t="str">
            <v>Active</v>
          </cell>
          <cell r="BS1223" t="str">
            <v>Male</v>
          </cell>
          <cell r="BT1223" t="str">
            <v/>
          </cell>
          <cell r="BU1223">
            <v>0</v>
          </cell>
          <cell r="BV1223">
            <v>0</v>
          </cell>
          <cell r="BW1223">
            <v>100000</v>
          </cell>
        </row>
        <row r="1224">
          <cell r="C1224" t="str">
            <v>C16000</v>
          </cell>
          <cell r="D1224" t="str">
            <v>Nguyễn Thị Quỳnh Như</v>
          </cell>
          <cell r="E1224">
            <v>45461</v>
          </cell>
          <cell r="F1224" t="str">
            <v>P3 - Assembly 2B</v>
          </cell>
          <cell r="G1224" t="str">
            <v>SK2</v>
          </cell>
          <cell r="H1224" t="str">
            <v>Normal worker</v>
          </cell>
          <cell r="I1224" t="str">
            <v/>
          </cell>
          <cell r="J1224" t="str">
            <v/>
          </cell>
          <cell r="K1224">
            <v>5274000</v>
          </cell>
          <cell r="L1224">
            <v>0</v>
          </cell>
          <cell r="M1224">
            <v>0</v>
          </cell>
          <cell r="N1224">
            <v>0</v>
          </cell>
          <cell r="O1224">
            <v>5274000</v>
          </cell>
          <cell r="P1224">
            <v>23</v>
          </cell>
          <cell r="Q1224">
            <v>4665462</v>
          </cell>
          <cell r="R1224">
            <v>2</v>
          </cell>
          <cell r="S1224">
            <v>405692</v>
          </cell>
          <cell r="T1224">
            <v>1</v>
          </cell>
          <cell r="U1224">
            <v>202846</v>
          </cell>
          <cell r="V1224">
            <v>202846.17391304349</v>
          </cell>
          <cell r="W1224">
            <v>0</v>
          </cell>
          <cell r="X1224">
            <v>0</v>
          </cell>
          <cell r="Y1224">
            <v>5071154</v>
          </cell>
          <cell r="Z1224">
            <v>0</v>
          </cell>
          <cell r="AA1224">
            <v>0</v>
          </cell>
          <cell r="AB1224">
            <v>200000</v>
          </cell>
          <cell r="AC1224">
            <v>0</v>
          </cell>
          <cell r="AD1224">
            <v>200000</v>
          </cell>
          <cell r="AE1224">
            <v>500000</v>
          </cell>
          <cell r="AF1224">
            <v>0</v>
          </cell>
          <cell r="AG1224">
            <v>400000</v>
          </cell>
          <cell r="AH1224">
            <v>316000</v>
          </cell>
          <cell r="AI1224">
            <v>0</v>
          </cell>
          <cell r="AJ1224">
            <v>0</v>
          </cell>
          <cell r="AK1224">
            <v>5190333</v>
          </cell>
          <cell r="AL1224">
            <v>0</v>
          </cell>
          <cell r="AM1224">
            <v>0</v>
          </cell>
          <cell r="AN1224">
            <v>0</v>
          </cell>
          <cell r="AO1224">
            <v>0</v>
          </cell>
          <cell r="AP1224">
            <v>38033.657608695656</v>
          </cell>
          <cell r="AQ1224">
            <v>6525187.6576086953</v>
          </cell>
          <cell r="AR1224">
            <v>0</v>
          </cell>
          <cell r="AS1224">
            <v>0</v>
          </cell>
          <cell r="AT1224">
            <v>0</v>
          </cell>
          <cell r="AU1224">
            <v>0</v>
          </cell>
          <cell r="AV1224">
            <v>0</v>
          </cell>
          <cell r="AW1224">
            <v>0</v>
          </cell>
          <cell r="AX1224">
            <v>0</v>
          </cell>
          <cell r="AY1224">
            <v>6525187.6576086953</v>
          </cell>
          <cell r="AZ1224">
            <v>553770</v>
          </cell>
          <cell r="BA1224">
            <v>44100</v>
          </cell>
          <cell r="BB1224">
            <v>0</v>
          </cell>
          <cell r="BC1224">
            <v>0</v>
          </cell>
          <cell r="BD1224">
            <v>0</v>
          </cell>
          <cell r="BK1224">
            <v>5927318</v>
          </cell>
          <cell r="BN1224">
            <v>0</v>
          </cell>
          <cell r="BO1224">
            <v>6625187.6576086953</v>
          </cell>
          <cell r="BP1224">
            <v>-4928582.3423913047</v>
          </cell>
          <cell r="BQ1224" t="str">
            <v>050153571721</v>
          </cell>
          <cell r="BR1224" t="str">
            <v>Active</v>
          </cell>
          <cell r="BS1224" t="str">
            <v>Female</v>
          </cell>
          <cell r="BT1224" t="str">
            <v/>
          </cell>
          <cell r="BU1224">
            <v>0</v>
          </cell>
          <cell r="BV1224">
            <v>0</v>
          </cell>
          <cell r="BW1224">
            <v>100000</v>
          </cell>
        </row>
        <row r="1225">
          <cell r="C1225" t="str">
            <v>C16017</v>
          </cell>
          <cell r="D1225" t="str">
            <v>Thị Hợi</v>
          </cell>
          <cell r="E1225">
            <v>45479</v>
          </cell>
          <cell r="F1225" t="str">
            <v>P3 - Assembly 2B</v>
          </cell>
          <cell r="G1225" t="str">
            <v>SK2</v>
          </cell>
          <cell r="H1225" t="str">
            <v>Normal worker</v>
          </cell>
          <cell r="I1225" t="str">
            <v/>
          </cell>
          <cell r="J1225" t="str">
            <v/>
          </cell>
          <cell r="K1225">
            <v>5274000</v>
          </cell>
          <cell r="L1225">
            <v>0</v>
          </cell>
          <cell r="M1225">
            <v>0</v>
          </cell>
          <cell r="N1225">
            <v>0</v>
          </cell>
          <cell r="O1225">
            <v>5274000</v>
          </cell>
          <cell r="P1225">
            <v>24</v>
          </cell>
          <cell r="Q1225">
            <v>4868308</v>
          </cell>
          <cell r="R1225">
            <v>2</v>
          </cell>
          <cell r="S1225">
            <v>405692</v>
          </cell>
          <cell r="T1225">
            <v>0</v>
          </cell>
          <cell r="U1225">
            <v>0</v>
          </cell>
          <cell r="V1225">
            <v>202846.16666666666</v>
          </cell>
          <cell r="W1225">
            <v>0</v>
          </cell>
          <cell r="X1225">
            <v>0</v>
          </cell>
          <cell r="Y1225">
            <v>5274000</v>
          </cell>
          <cell r="Z1225">
            <v>0</v>
          </cell>
          <cell r="AA1225">
            <v>0</v>
          </cell>
          <cell r="AB1225">
            <v>200000</v>
          </cell>
          <cell r="AC1225">
            <v>0</v>
          </cell>
          <cell r="AD1225">
            <v>200000</v>
          </cell>
          <cell r="AE1225">
            <v>500000</v>
          </cell>
          <cell r="AF1225">
            <v>0</v>
          </cell>
          <cell r="AG1225">
            <v>400000</v>
          </cell>
          <cell r="AH1225">
            <v>608728</v>
          </cell>
          <cell r="AI1225">
            <v>0</v>
          </cell>
          <cell r="AJ1225">
            <v>0</v>
          </cell>
          <cell r="AK1225">
            <v>5190333</v>
          </cell>
          <cell r="AL1225">
            <v>0</v>
          </cell>
          <cell r="AM1225">
            <v>0</v>
          </cell>
          <cell r="AN1225">
            <v>0</v>
          </cell>
          <cell r="AO1225">
            <v>0</v>
          </cell>
          <cell r="AP1225">
            <v>38033.65625</v>
          </cell>
          <cell r="AQ1225">
            <v>7020761.65625</v>
          </cell>
          <cell r="AR1225">
            <v>36</v>
          </cell>
          <cell r="AS1225">
            <v>0</v>
          </cell>
          <cell r="AT1225">
            <v>0</v>
          </cell>
          <cell r="AU1225">
            <v>0</v>
          </cell>
          <cell r="AV1225">
            <v>0</v>
          </cell>
          <cell r="AW1225">
            <v>0</v>
          </cell>
          <cell r="AX1225">
            <v>1369212</v>
          </cell>
          <cell r="AY1225">
            <v>8389973.65625</v>
          </cell>
          <cell r="AZ1225">
            <v>553770</v>
          </cell>
          <cell r="BA1225">
            <v>44100</v>
          </cell>
          <cell r="BB1225">
            <v>0</v>
          </cell>
          <cell r="BC1225">
            <v>0</v>
          </cell>
          <cell r="BD1225">
            <v>0</v>
          </cell>
          <cell r="BK1225">
            <v>7792104</v>
          </cell>
          <cell r="BN1225">
            <v>0</v>
          </cell>
          <cell r="BO1225">
            <v>8033569.40625</v>
          </cell>
          <cell r="BP1225">
            <v>-3520200.59375</v>
          </cell>
          <cell r="BQ1225" t="str">
            <v>050148166460</v>
          </cell>
          <cell r="BR1225" t="str">
            <v>Active</v>
          </cell>
          <cell r="BS1225" t="str">
            <v>Female</v>
          </cell>
          <cell r="BT1225" t="str">
            <v/>
          </cell>
          <cell r="BU1225">
            <v>0</v>
          </cell>
          <cell r="BV1225">
            <v>0</v>
          </cell>
          <cell r="BW1225">
            <v>100000</v>
          </cell>
        </row>
        <row r="1226">
          <cell r="C1226" t="str">
            <v>C16035</v>
          </cell>
          <cell r="D1226" t="str">
            <v>Trần Thị Hồng Đào</v>
          </cell>
          <cell r="E1226">
            <v>45488</v>
          </cell>
          <cell r="F1226" t="str">
            <v>P3 - Assembly 2B</v>
          </cell>
          <cell r="G1226" t="str">
            <v>SK2</v>
          </cell>
          <cell r="H1226" t="str">
            <v>Normal worker</v>
          </cell>
          <cell r="I1226" t="str">
            <v/>
          </cell>
          <cell r="J1226" t="str">
            <v/>
          </cell>
          <cell r="K1226">
            <v>5274000</v>
          </cell>
          <cell r="L1226">
            <v>0</v>
          </cell>
          <cell r="M1226">
            <v>265000</v>
          </cell>
          <cell r="N1226">
            <v>0</v>
          </cell>
          <cell r="O1226">
            <v>5539000</v>
          </cell>
          <cell r="P1226">
            <v>22.6</v>
          </cell>
          <cell r="Q1226">
            <v>4814669</v>
          </cell>
          <cell r="R1226">
            <v>3</v>
          </cell>
          <cell r="S1226">
            <v>639115</v>
          </cell>
          <cell r="T1226">
            <v>0.39999999999999858</v>
          </cell>
          <cell r="U1226">
            <v>85215</v>
          </cell>
          <cell r="V1226">
            <v>213038.45132743361</v>
          </cell>
          <cell r="W1226">
            <v>0</v>
          </cell>
          <cell r="X1226">
            <v>0</v>
          </cell>
          <cell r="Y1226">
            <v>5453784</v>
          </cell>
          <cell r="Z1226">
            <v>0</v>
          </cell>
          <cell r="AA1226">
            <v>0</v>
          </cell>
          <cell r="AB1226">
            <v>200000</v>
          </cell>
          <cell r="AC1226">
            <v>0</v>
          </cell>
          <cell r="AD1226">
            <v>200000</v>
          </cell>
          <cell r="AE1226">
            <v>500000</v>
          </cell>
          <cell r="AF1226">
            <v>0</v>
          </cell>
          <cell r="AG1226">
            <v>400000</v>
          </cell>
          <cell r="AH1226">
            <v>522010</v>
          </cell>
          <cell r="AI1226">
            <v>0</v>
          </cell>
          <cell r="AJ1226">
            <v>0</v>
          </cell>
          <cell r="AK1226">
            <v>5234500</v>
          </cell>
          <cell r="AL1226">
            <v>100000</v>
          </cell>
          <cell r="AM1226">
            <v>0</v>
          </cell>
          <cell r="AN1226">
            <v>0</v>
          </cell>
          <cell r="AO1226">
            <v>0</v>
          </cell>
          <cell r="AP1226">
            <v>39944.709623893803</v>
          </cell>
          <cell r="AQ1226">
            <v>7215738.7096238937</v>
          </cell>
          <cell r="AR1226">
            <v>36</v>
          </cell>
          <cell r="AS1226">
            <v>0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X1226">
            <v>1438010</v>
          </cell>
          <cell r="AY1226">
            <v>8653748.7096238937</v>
          </cell>
          <cell r="AZ1226">
            <v>581595</v>
          </cell>
          <cell r="BA1226">
            <v>44100</v>
          </cell>
          <cell r="BB1226">
            <v>0</v>
          </cell>
          <cell r="BC1226">
            <v>0</v>
          </cell>
          <cell r="BD1226">
            <v>0</v>
          </cell>
          <cell r="BK1226">
            <v>8028054</v>
          </cell>
          <cell r="BN1226">
            <v>0</v>
          </cell>
          <cell r="BO1226">
            <v>8674411.7405973449</v>
          </cell>
          <cell r="BP1226">
            <v>-2907183.2594026551</v>
          </cell>
          <cell r="BQ1226" t="str">
            <v>050128253464</v>
          </cell>
          <cell r="BR1226" t="str">
            <v>Active</v>
          </cell>
          <cell r="BS1226" t="str">
            <v>Female</v>
          </cell>
          <cell r="BT1226" t="str">
            <v/>
          </cell>
          <cell r="BU1226">
            <v>0</v>
          </cell>
          <cell r="BV1226">
            <v>0</v>
          </cell>
          <cell r="BW1226">
            <v>500000</v>
          </cell>
        </row>
        <row r="1227">
          <cell r="C1227" t="str">
            <v>C16071</v>
          </cell>
          <cell r="D1227" t="str">
            <v>Nguyễn Khắc Kiệt</v>
          </cell>
          <cell r="E1227">
            <v>45502</v>
          </cell>
          <cell r="F1227" t="str">
            <v>P3 - Assembly 2B</v>
          </cell>
          <cell r="G1227" t="str">
            <v>SK2</v>
          </cell>
          <cell r="H1227" t="str">
            <v>Drill worker</v>
          </cell>
          <cell r="I1227" t="str">
            <v/>
          </cell>
          <cell r="J1227" t="str">
            <v/>
          </cell>
          <cell r="K1227">
            <v>5274000</v>
          </cell>
          <cell r="L1227">
            <v>200000</v>
          </cell>
          <cell r="M1227">
            <v>0</v>
          </cell>
          <cell r="N1227">
            <v>0</v>
          </cell>
          <cell r="O1227">
            <v>5474000</v>
          </cell>
          <cell r="P1227">
            <v>24</v>
          </cell>
          <cell r="Q1227">
            <v>5052923</v>
          </cell>
          <cell r="R1227">
            <v>2</v>
          </cell>
          <cell r="S1227">
            <v>421077</v>
          </cell>
          <cell r="T1227">
            <v>0</v>
          </cell>
          <cell r="U1227">
            <v>0</v>
          </cell>
          <cell r="V1227">
            <v>210538.45833333334</v>
          </cell>
          <cell r="W1227">
            <v>0</v>
          </cell>
          <cell r="X1227">
            <v>0</v>
          </cell>
          <cell r="Y1227">
            <v>5474000</v>
          </cell>
          <cell r="Z1227">
            <v>0</v>
          </cell>
          <cell r="AA1227">
            <v>0</v>
          </cell>
          <cell r="AB1227">
            <v>200000</v>
          </cell>
          <cell r="AC1227">
            <v>0</v>
          </cell>
          <cell r="AD1227">
            <v>200000</v>
          </cell>
          <cell r="AE1227">
            <v>500000</v>
          </cell>
          <cell r="AF1227">
            <v>0</v>
          </cell>
          <cell r="AG1227">
            <v>400000</v>
          </cell>
          <cell r="AH1227">
            <v>467020</v>
          </cell>
          <cell r="AI1227">
            <v>0</v>
          </cell>
          <cell r="AJ1227">
            <v>0</v>
          </cell>
          <cell r="AK1227">
            <v>5348500</v>
          </cell>
          <cell r="AL1227">
            <v>0</v>
          </cell>
          <cell r="AM1227">
            <v>0</v>
          </cell>
          <cell r="AN1227">
            <v>0</v>
          </cell>
          <cell r="AO1227">
            <v>0</v>
          </cell>
          <cell r="AP1227">
            <v>0</v>
          </cell>
          <cell r="AQ1227">
            <v>7041020</v>
          </cell>
          <cell r="AR1227">
            <v>32</v>
          </cell>
          <cell r="AS1227">
            <v>0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1263231</v>
          </cell>
          <cell r="AY1227">
            <v>8304251</v>
          </cell>
          <cell r="AZ1227">
            <v>574770</v>
          </cell>
          <cell r="BA1227">
            <v>44100</v>
          </cell>
          <cell r="BB1227">
            <v>0</v>
          </cell>
          <cell r="BC1227">
            <v>0</v>
          </cell>
          <cell r="BD1227">
            <v>0</v>
          </cell>
          <cell r="BK1227">
            <v>7685381</v>
          </cell>
          <cell r="BN1227">
            <v>0</v>
          </cell>
          <cell r="BO1227">
            <v>7983173.833333333</v>
          </cell>
          <cell r="BP1227">
            <v>-3591596.166666667</v>
          </cell>
          <cell r="BQ1227" t="str">
            <v>050155288903</v>
          </cell>
          <cell r="BR1227" t="str">
            <v>Active</v>
          </cell>
          <cell r="BS1227" t="str">
            <v>Male</v>
          </cell>
          <cell r="BT1227" t="str">
            <v/>
          </cell>
          <cell r="BU1227">
            <v>0</v>
          </cell>
          <cell r="BV1227">
            <v>0</v>
          </cell>
          <cell r="BW1227">
            <v>100000</v>
          </cell>
        </row>
        <row r="1228">
          <cell r="C1228" t="str">
            <v>C16132</v>
          </cell>
          <cell r="D1228" t="str">
            <v>Phạm Thị Thúy Vân</v>
          </cell>
          <cell r="E1228">
            <v>45533</v>
          </cell>
          <cell r="F1228" t="str">
            <v>P3 - Assembly 2B</v>
          </cell>
          <cell r="G1228" t="str">
            <v>SK2</v>
          </cell>
          <cell r="H1228" t="str">
            <v>Normal worker</v>
          </cell>
          <cell r="I1228" t="str">
            <v/>
          </cell>
          <cell r="J1228" t="str">
            <v/>
          </cell>
          <cell r="K1228">
            <v>5274000</v>
          </cell>
          <cell r="L1228">
            <v>0</v>
          </cell>
          <cell r="M1228">
            <v>265000</v>
          </cell>
          <cell r="N1228">
            <v>0</v>
          </cell>
          <cell r="O1228">
            <v>5539000</v>
          </cell>
          <cell r="P1228">
            <v>23.9</v>
          </cell>
          <cell r="Q1228">
            <v>5091619</v>
          </cell>
          <cell r="R1228">
            <v>2</v>
          </cell>
          <cell r="S1228">
            <v>426077</v>
          </cell>
          <cell r="T1228">
            <v>0.10000000000000142</v>
          </cell>
          <cell r="U1228">
            <v>21304</v>
          </cell>
          <cell r="V1228">
            <v>213038.4518828452</v>
          </cell>
          <cell r="W1228">
            <v>0</v>
          </cell>
          <cell r="X1228">
            <v>0</v>
          </cell>
          <cell r="Y1228">
            <v>5517696</v>
          </cell>
          <cell r="Z1228">
            <v>0</v>
          </cell>
          <cell r="AA1228">
            <v>0</v>
          </cell>
          <cell r="AB1228">
            <v>200000</v>
          </cell>
          <cell r="AC1228">
            <v>0</v>
          </cell>
          <cell r="AD1228">
            <v>200000</v>
          </cell>
          <cell r="AE1228">
            <v>500000</v>
          </cell>
          <cell r="AF1228">
            <v>0</v>
          </cell>
          <cell r="AG1228">
            <v>400000</v>
          </cell>
          <cell r="AH1228">
            <v>584528</v>
          </cell>
          <cell r="AI1228">
            <v>0</v>
          </cell>
          <cell r="AJ1228">
            <v>0</v>
          </cell>
          <cell r="AK1228">
            <v>5150833</v>
          </cell>
          <cell r="AL1228">
            <v>0</v>
          </cell>
          <cell r="AM1228">
            <v>0</v>
          </cell>
          <cell r="AN1228">
            <v>0</v>
          </cell>
          <cell r="AO1228">
            <v>0</v>
          </cell>
          <cell r="AP1228">
            <v>39944.709728033471</v>
          </cell>
          <cell r="AQ1228">
            <v>7242168.7097280333</v>
          </cell>
          <cell r="AR1228">
            <v>36</v>
          </cell>
          <cell r="AS1228">
            <v>0</v>
          </cell>
          <cell r="AT1228">
            <v>0</v>
          </cell>
          <cell r="AU1228">
            <v>0</v>
          </cell>
          <cell r="AV1228">
            <v>0</v>
          </cell>
          <cell r="AW1228">
            <v>0</v>
          </cell>
          <cell r="AX1228">
            <v>1438010</v>
          </cell>
          <cell r="AY1228">
            <v>8680178.7097280324</v>
          </cell>
          <cell r="AZ1228">
            <v>581595</v>
          </cell>
          <cell r="BA1228">
            <v>44100</v>
          </cell>
          <cell r="BB1228">
            <v>0</v>
          </cell>
          <cell r="BC1228">
            <v>0</v>
          </cell>
          <cell r="BD1228">
            <v>0</v>
          </cell>
          <cell r="BK1228">
            <v>8054484</v>
          </cell>
          <cell r="BN1228">
            <v>0</v>
          </cell>
          <cell r="BO1228">
            <v>8300841.7432008367</v>
          </cell>
          <cell r="BP1228">
            <v>-3280753.2567991633</v>
          </cell>
          <cell r="BQ1228" t="str">
            <v>060222166856</v>
          </cell>
          <cell r="BR1228" t="str">
            <v>Active</v>
          </cell>
          <cell r="BS1228" t="str">
            <v>Female</v>
          </cell>
          <cell r="BT1228" t="str">
            <v/>
          </cell>
          <cell r="BU1228">
            <v>0</v>
          </cell>
          <cell r="BV1228">
            <v>0</v>
          </cell>
          <cell r="BW1228">
            <v>100000</v>
          </cell>
        </row>
        <row r="1229">
          <cell r="C1229" t="str">
            <v>C16340</v>
          </cell>
          <cell r="D1229" t="str">
            <v>Nguyễn Thanh Sang</v>
          </cell>
          <cell r="E1229">
            <v>45597</v>
          </cell>
          <cell r="F1229" t="str">
            <v>P3 - Assembly 2B</v>
          </cell>
          <cell r="G1229" t="str">
            <v>SK2</v>
          </cell>
          <cell r="H1229" t="str">
            <v>Normal worker</v>
          </cell>
          <cell r="I1229" t="str">
            <v/>
          </cell>
          <cell r="J1229" t="str">
            <v/>
          </cell>
          <cell r="K1229">
            <v>5023000</v>
          </cell>
          <cell r="L1229">
            <v>0</v>
          </cell>
          <cell r="M1229">
            <v>252000</v>
          </cell>
          <cell r="N1229">
            <v>0</v>
          </cell>
          <cell r="O1229">
            <v>5275000</v>
          </cell>
          <cell r="P1229">
            <v>22.9</v>
          </cell>
          <cell r="Q1229">
            <v>4646058</v>
          </cell>
          <cell r="R1229">
            <v>3</v>
          </cell>
          <cell r="S1229">
            <v>608654</v>
          </cell>
          <cell r="T1229">
            <v>0.10000000000000142</v>
          </cell>
          <cell r="U1229">
            <v>20288</v>
          </cell>
          <cell r="V1229">
            <v>202884.6288209607</v>
          </cell>
          <cell r="W1229">
            <v>0</v>
          </cell>
          <cell r="X1229">
            <v>0</v>
          </cell>
          <cell r="Y1229">
            <v>5254712</v>
          </cell>
          <cell r="Z1229">
            <v>0</v>
          </cell>
          <cell r="AA1229">
            <v>0</v>
          </cell>
          <cell r="AB1229">
            <v>200000</v>
          </cell>
          <cell r="AC1229">
            <v>0</v>
          </cell>
          <cell r="AD1229">
            <v>200000</v>
          </cell>
          <cell r="AE1229">
            <v>500000</v>
          </cell>
          <cell r="AF1229">
            <v>0</v>
          </cell>
          <cell r="AG1229">
            <v>400000</v>
          </cell>
          <cell r="AH1229">
            <v>546736</v>
          </cell>
          <cell r="AI1229">
            <v>0</v>
          </cell>
          <cell r="AJ1229">
            <v>0</v>
          </cell>
          <cell r="AK1229">
            <v>5010167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6901448</v>
          </cell>
          <cell r="AR1229">
            <v>32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1217308</v>
          </cell>
          <cell r="AY1229">
            <v>8118756</v>
          </cell>
          <cell r="AZ1229">
            <v>553875</v>
          </cell>
          <cell r="BA1229">
            <v>44100</v>
          </cell>
          <cell r="BB1229">
            <v>0</v>
          </cell>
          <cell r="BC1229">
            <v>0</v>
          </cell>
          <cell r="BD1229">
            <v>0</v>
          </cell>
          <cell r="BK1229">
            <v>7520781</v>
          </cell>
          <cell r="BN1229">
            <v>0</v>
          </cell>
          <cell r="BO1229">
            <v>7812986.5152838426</v>
          </cell>
          <cell r="BP1229">
            <v>-3740888.4847161574</v>
          </cell>
          <cell r="BQ1229" t="str">
            <v>050082750190</v>
          </cell>
          <cell r="BR1229" t="str">
            <v>Active</v>
          </cell>
          <cell r="BS1229" t="str">
            <v>Male</v>
          </cell>
          <cell r="BT1229" t="str">
            <v/>
          </cell>
          <cell r="BU1229">
            <v>0</v>
          </cell>
          <cell r="BV1229">
            <v>0</v>
          </cell>
          <cell r="BW1229">
            <v>100000</v>
          </cell>
        </row>
        <row r="1230">
          <cell r="C1230" t="str">
            <v>C16364</v>
          </cell>
          <cell r="D1230" t="str">
            <v>Điểu Thị Hoa</v>
          </cell>
          <cell r="E1230">
            <v>45605</v>
          </cell>
          <cell r="F1230" t="str">
            <v>P3 - Assembly 2B</v>
          </cell>
          <cell r="G1230" t="str">
            <v>SK2</v>
          </cell>
          <cell r="H1230" t="str">
            <v>Normal worker</v>
          </cell>
          <cell r="I1230" t="str">
            <v/>
          </cell>
          <cell r="J1230" t="str">
            <v/>
          </cell>
          <cell r="K1230">
            <v>5023000</v>
          </cell>
          <cell r="L1230">
            <v>0</v>
          </cell>
          <cell r="M1230">
            <v>0</v>
          </cell>
          <cell r="N1230">
            <v>0</v>
          </cell>
          <cell r="O1230">
            <v>5023000</v>
          </cell>
          <cell r="P1230">
            <v>21.8</v>
          </cell>
          <cell r="Q1230">
            <v>4211592</v>
          </cell>
          <cell r="R1230">
            <v>3</v>
          </cell>
          <cell r="S1230">
            <v>579577</v>
          </cell>
          <cell r="T1230">
            <v>1.1999999999999993</v>
          </cell>
          <cell r="U1230">
            <v>231831</v>
          </cell>
          <cell r="V1230">
            <v>193192.29357798165</v>
          </cell>
          <cell r="W1230">
            <v>0</v>
          </cell>
          <cell r="X1230">
            <v>0</v>
          </cell>
          <cell r="Y1230">
            <v>4791169</v>
          </cell>
          <cell r="Z1230">
            <v>0</v>
          </cell>
          <cell r="AA1230">
            <v>0</v>
          </cell>
          <cell r="AB1230">
            <v>200000</v>
          </cell>
          <cell r="AC1230">
            <v>0</v>
          </cell>
          <cell r="AD1230">
            <v>200000</v>
          </cell>
          <cell r="AE1230">
            <v>500000</v>
          </cell>
          <cell r="AF1230">
            <v>0</v>
          </cell>
          <cell r="AG1230">
            <v>400000</v>
          </cell>
          <cell r="AH1230">
            <v>528477</v>
          </cell>
          <cell r="AI1230">
            <v>0</v>
          </cell>
          <cell r="AJ1230">
            <v>0</v>
          </cell>
          <cell r="AK1230">
            <v>4968167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36223.555045871559</v>
          </cell>
          <cell r="AQ1230">
            <v>6455869.555045872</v>
          </cell>
          <cell r="AR1230">
            <v>32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1159154</v>
          </cell>
          <cell r="AY1230">
            <v>7615023.555045872</v>
          </cell>
          <cell r="AZ1230">
            <v>527415</v>
          </cell>
          <cell r="BA1230">
            <v>44100</v>
          </cell>
          <cell r="BB1230">
            <v>0</v>
          </cell>
          <cell r="BC1230">
            <v>0</v>
          </cell>
          <cell r="BD1230">
            <v>0</v>
          </cell>
          <cell r="BK1230">
            <v>7043509</v>
          </cell>
          <cell r="BN1230">
            <v>0</v>
          </cell>
          <cell r="BO1230">
            <v>7228638.7293577986</v>
          </cell>
          <cell r="BP1230">
            <v>-4298776.2706422014</v>
          </cell>
          <cell r="BQ1230" t="str">
            <v>050122288665</v>
          </cell>
          <cell r="BR1230" t="str">
            <v>Active</v>
          </cell>
          <cell r="BS1230" t="str">
            <v>Female</v>
          </cell>
          <cell r="BT1230" t="str">
            <v/>
          </cell>
          <cell r="BU1230">
            <v>0</v>
          </cell>
          <cell r="BV1230">
            <v>0</v>
          </cell>
          <cell r="BW1230">
            <v>0</v>
          </cell>
        </row>
        <row r="1231">
          <cell r="C1231" t="str">
            <v>C16413</v>
          </cell>
          <cell r="D1231" t="str">
            <v>Nguyễn Thúy Huỳnh</v>
          </cell>
          <cell r="E1231">
            <v>45698</v>
          </cell>
          <cell r="F1231" t="str">
            <v>P3 - Assembly 2B</v>
          </cell>
          <cell r="G1231" t="str">
            <v>SK2</v>
          </cell>
          <cell r="H1231" t="str">
            <v>Normal worker</v>
          </cell>
          <cell r="I1231" t="str">
            <v/>
          </cell>
          <cell r="J1231" t="str">
            <v/>
          </cell>
          <cell r="K1231">
            <v>5023000</v>
          </cell>
          <cell r="L1231">
            <v>0</v>
          </cell>
          <cell r="M1231">
            <v>252000</v>
          </cell>
          <cell r="N1231">
            <v>0</v>
          </cell>
          <cell r="O1231">
            <v>5275000</v>
          </cell>
          <cell r="P1231">
            <v>24</v>
          </cell>
          <cell r="Q1231">
            <v>4869231</v>
          </cell>
          <cell r="R1231">
            <v>2</v>
          </cell>
          <cell r="S1231">
            <v>405769</v>
          </cell>
          <cell r="T1231">
            <v>0</v>
          </cell>
          <cell r="U1231">
            <v>0</v>
          </cell>
          <cell r="V1231">
            <v>202884.625</v>
          </cell>
          <cell r="W1231">
            <v>0</v>
          </cell>
          <cell r="X1231">
            <v>0</v>
          </cell>
          <cell r="Y1231">
            <v>5275000</v>
          </cell>
          <cell r="Z1231">
            <v>0</v>
          </cell>
          <cell r="AA1231">
            <v>0</v>
          </cell>
          <cell r="AB1231">
            <v>200000</v>
          </cell>
          <cell r="AC1231">
            <v>0</v>
          </cell>
          <cell r="AD1231">
            <v>200000</v>
          </cell>
          <cell r="AE1231">
            <v>500000</v>
          </cell>
          <cell r="AF1231">
            <v>0</v>
          </cell>
          <cell r="AG1231">
            <v>400000</v>
          </cell>
          <cell r="AH1231">
            <v>543378</v>
          </cell>
          <cell r="AI1231">
            <v>0</v>
          </cell>
          <cell r="AJ1231">
            <v>0</v>
          </cell>
          <cell r="AK1231">
            <v>5075667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38040.8671875</v>
          </cell>
          <cell r="AQ1231">
            <v>6956418.8671875</v>
          </cell>
          <cell r="AR1231">
            <v>36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0</v>
          </cell>
          <cell r="AX1231">
            <v>1369471</v>
          </cell>
          <cell r="AY1231">
            <v>8325889.8671875</v>
          </cell>
          <cell r="AZ1231">
            <v>553875</v>
          </cell>
          <cell r="BA1231">
            <v>44100</v>
          </cell>
          <cell r="BB1231">
            <v>0</v>
          </cell>
          <cell r="BC1231">
            <v>0</v>
          </cell>
          <cell r="BD1231">
            <v>0</v>
          </cell>
          <cell r="BK1231">
            <v>7727915</v>
          </cell>
          <cell r="BN1231">
            <v>0</v>
          </cell>
          <cell r="BO1231">
            <v>7969399.6796875</v>
          </cell>
          <cell r="BP1231">
            <v>-3584475.3203125</v>
          </cell>
          <cell r="BQ1231" t="str">
            <v>070130788236</v>
          </cell>
          <cell r="BR1231" t="str">
            <v>Active</v>
          </cell>
          <cell r="BS1231" t="str">
            <v>Female</v>
          </cell>
          <cell r="BT1231" t="str">
            <v/>
          </cell>
          <cell r="BU1231">
            <v>0</v>
          </cell>
          <cell r="BV1231">
            <v>0</v>
          </cell>
          <cell r="BW1231">
            <v>100000</v>
          </cell>
        </row>
        <row r="1232">
          <cell r="C1232" t="str">
            <v>C16527</v>
          </cell>
          <cell r="D1232" t="str">
            <v>Lâm Nguyễn Tú Lan</v>
          </cell>
          <cell r="E1232">
            <v>45735</v>
          </cell>
          <cell r="F1232" t="str">
            <v>P3 - Assembly 2B</v>
          </cell>
          <cell r="G1232" t="str">
            <v>SK2</v>
          </cell>
          <cell r="H1232" t="str">
            <v>Normal worker</v>
          </cell>
          <cell r="I1232" t="str">
            <v/>
          </cell>
          <cell r="J1232" t="str">
            <v/>
          </cell>
          <cell r="K1232">
            <v>4694000</v>
          </cell>
          <cell r="L1232">
            <v>0</v>
          </cell>
          <cell r="M1232">
            <v>235000</v>
          </cell>
          <cell r="N1232">
            <v>0</v>
          </cell>
          <cell r="O1232">
            <v>4929000</v>
          </cell>
          <cell r="P1232">
            <v>23.8</v>
          </cell>
          <cell r="Q1232">
            <v>4511931</v>
          </cell>
          <cell r="R1232">
            <v>2</v>
          </cell>
          <cell r="S1232">
            <v>379154</v>
          </cell>
          <cell r="T1232">
            <v>0.19999999999999929</v>
          </cell>
          <cell r="U1232">
            <v>37915</v>
          </cell>
          <cell r="V1232">
            <v>189576.93277310923</v>
          </cell>
          <cell r="W1232">
            <v>0</v>
          </cell>
          <cell r="X1232">
            <v>0</v>
          </cell>
          <cell r="Y1232">
            <v>4891085</v>
          </cell>
          <cell r="Z1232">
            <v>0</v>
          </cell>
          <cell r="AA1232">
            <v>0</v>
          </cell>
          <cell r="AB1232">
            <v>200000</v>
          </cell>
          <cell r="AC1232">
            <v>0</v>
          </cell>
          <cell r="AD1232">
            <v>200000</v>
          </cell>
          <cell r="AE1232">
            <v>500000</v>
          </cell>
          <cell r="AF1232">
            <v>0</v>
          </cell>
          <cell r="AG1232">
            <v>400000</v>
          </cell>
          <cell r="AH1232">
            <v>157435</v>
          </cell>
          <cell r="AI1232">
            <v>0</v>
          </cell>
          <cell r="AJ1232">
            <v>0</v>
          </cell>
          <cell r="AK1232">
            <v>4811500</v>
          </cell>
          <cell r="AL1232">
            <v>0</v>
          </cell>
          <cell r="AM1232">
            <v>163018</v>
          </cell>
          <cell r="AN1232">
            <v>0</v>
          </cell>
          <cell r="AO1232">
            <v>0</v>
          </cell>
          <cell r="AP1232">
            <v>35545.674894957978</v>
          </cell>
          <cell r="AQ1232">
            <v>6347083.6748949578</v>
          </cell>
          <cell r="AR1232">
            <v>32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0</v>
          </cell>
          <cell r="AX1232">
            <v>1137462</v>
          </cell>
          <cell r="AY1232">
            <v>7484545.6748949578</v>
          </cell>
          <cell r="AZ1232">
            <v>0</v>
          </cell>
          <cell r="BA1232">
            <v>0</v>
          </cell>
          <cell r="BB1232">
            <v>0</v>
          </cell>
          <cell r="BC1232">
            <v>0</v>
          </cell>
          <cell r="BD1232">
            <v>0</v>
          </cell>
          <cell r="BK1232">
            <v>7484546</v>
          </cell>
          <cell r="BN1232">
            <v>0</v>
          </cell>
          <cell r="BO1232">
            <v>7405391.405987395</v>
          </cell>
          <cell r="BP1232">
            <v>-3594608.594012605</v>
          </cell>
          <cell r="BQ1232" t="str">
            <v>050153762292</v>
          </cell>
          <cell r="BR1232" t="str">
            <v>Active</v>
          </cell>
          <cell r="BS1232" t="str">
            <v>Female</v>
          </cell>
          <cell r="BT1232" t="str">
            <v/>
          </cell>
          <cell r="BU1232">
            <v>0</v>
          </cell>
          <cell r="BV1232">
            <v>0</v>
          </cell>
          <cell r="BW1232">
            <v>300000</v>
          </cell>
        </row>
        <row r="1233">
          <cell r="C1233" t="str">
            <v>C16557</v>
          </cell>
          <cell r="D1233" t="str">
            <v>Huỳnh Thị Kim Trinh</v>
          </cell>
          <cell r="E1233">
            <v>45743</v>
          </cell>
          <cell r="F1233" t="str">
            <v>P3 - Assembly 2B</v>
          </cell>
          <cell r="G1233" t="str">
            <v>SK2</v>
          </cell>
          <cell r="H1233" t="str">
            <v>Normal worker</v>
          </cell>
          <cell r="I1233" t="str">
            <v/>
          </cell>
          <cell r="J1233" t="str">
            <v/>
          </cell>
          <cell r="K1233">
            <v>4694000</v>
          </cell>
          <cell r="L1233">
            <v>0</v>
          </cell>
          <cell r="M1233">
            <v>235000</v>
          </cell>
          <cell r="N1233">
            <v>0</v>
          </cell>
          <cell r="O1233">
            <v>4929000</v>
          </cell>
          <cell r="P1233">
            <v>22.8</v>
          </cell>
          <cell r="Q1233">
            <v>4322354</v>
          </cell>
          <cell r="R1233">
            <v>3</v>
          </cell>
          <cell r="S1233">
            <v>568731</v>
          </cell>
          <cell r="T1233">
            <v>0.19999999999999929</v>
          </cell>
          <cell r="U1233">
            <v>37915</v>
          </cell>
          <cell r="V1233">
            <v>189576.9298245614</v>
          </cell>
          <cell r="W1233">
            <v>0</v>
          </cell>
          <cell r="X1233">
            <v>0</v>
          </cell>
          <cell r="Y1233">
            <v>4891085</v>
          </cell>
          <cell r="Z1233">
            <v>0</v>
          </cell>
          <cell r="AA1233">
            <v>0</v>
          </cell>
          <cell r="AB1233">
            <v>200000</v>
          </cell>
          <cell r="AC1233">
            <v>0</v>
          </cell>
          <cell r="AD1233">
            <v>200000</v>
          </cell>
          <cell r="AE1233">
            <v>500000</v>
          </cell>
          <cell r="AF1233">
            <v>0</v>
          </cell>
          <cell r="AG1233">
            <v>400000</v>
          </cell>
          <cell r="AH1233">
            <v>38529</v>
          </cell>
          <cell r="AI1233">
            <v>0</v>
          </cell>
          <cell r="AJ1233">
            <v>0</v>
          </cell>
          <cell r="AK1233">
            <v>4811500</v>
          </cell>
          <cell r="AL1233">
            <v>100000</v>
          </cell>
          <cell r="AM1233">
            <v>48573</v>
          </cell>
          <cell r="AN1233">
            <v>0</v>
          </cell>
          <cell r="AO1233">
            <v>0</v>
          </cell>
          <cell r="AP1233">
            <v>35545.674342105267</v>
          </cell>
          <cell r="AQ1233">
            <v>6213732.6743421052</v>
          </cell>
          <cell r="AR1233">
            <v>28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0</v>
          </cell>
          <cell r="AX1233">
            <v>995279</v>
          </cell>
          <cell r="AY1233">
            <v>7209011.6743421052</v>
          </cell>
          <cell r="AZ1233">
            <v>0</v>
          </cell>
          <cell r="BA1233">
            <v>0</v>
          </cell>
          <cell r="BB1233">
            <v>0</v>
          </cell>
          <cell r="BC1233">
            <v>0</v>
          </cell>
          <cell r="BD1233">
            <v>0</v>
          </cell>
          <cell r="BK1233">
            <v>7209012</v>
          </cell>
          <cell r="BN1233">
            <v>0</v>
          </cell>
          <cell r="BO1233">
            <v>7177251.9287280701</v>
          </cell>
          <cell r="BP1233">
            <v>-3822748.0712719299</v>
          </cell>
          <cell r="BQ1233" t="str">
            <v>0</v>
          </cell>
          <cell r="BR1233" t="str">
            <v>Active</v>
          </cell>
          <cell r="BS1233" t="str">
            <v>Female</v>
          </cell>
          <cell r="BT1233" t="str">
            <v/>
          </cell>
          <cell r="BU1233">
            <v>0</v>
          </cell>
          <cell r="BV1233">
            <v>0</v>
          </cell>
          <cell r="BW1233">
            <v>300000</v>
          </cell>
        </row>
        <row r="1234">
          <cell r="C1234" t="str">
            <v>C16558</v>
          </cell>
          <cell r="D1234" t="str">
            <v>Lê Thị Huyền Trang</v>
          </cell>
          <cell r="E1234">
            <v>45743</v>
          </cell>
          <cell r="F1234" t="str">
            <v>P3 - Assembly 2B</v>
          </cell>
          <cell r="G1234" t="str">
            <v>SK2</v>
          </cell>
          <cell r="H1234" t="str">
            <v>Normal worker</v>
          </cell>
          <cell r="I1234" t="str">
            <v/>
          </cell>
          <cell r="J1234" t="str">
            <v/>
          </cell>
          <cell r="K1234">
            <v>4694000</v>
          </cell>
          <cell r="L1234">
            <v>0</v>
          </cell>
          <cell r="M1234">
            <v>235000</v>
          </cell>
          <cell r="N1234">
            <v>0</v>
          </cell>
          <cell r="O1234">
            <v>4929000</v>
          </cell>
          <cell r="P1234">
            <v>24</v>
          </cell>
          <cell r="Q1234">
            <v>4549846</v>
          </cell>
          <cell r="R1234">
            <v>2</v>
          </cell>
          <cell r="S1234">
            <v>379154</v>
          </cell>
          <cell r="T1234">
            <v>0</v>
          </cell>
          <cell r="U1234">
            <v>0</v>
          </cell>
          <cell r="V1234">
            <v>189576.91666666666</v>
          </cell>
          <cell r="W1234">
            <v>0</v>
          </cell>
          <cell r="X1234">
            <v>0</v>
          </cell>
          <cell r="Y1234">
            <v>4929000</v>
          </cell>
          <cell r="Z1234">
            <v>0</v>
          </cell>
          <cell r="AA1234">
            <v>0</v>
          </cell>
          <cell r="AB1234">
            <v>200000</v>
          </cell>
          <cell r="AC1234">
            <v>0</v>
          </cell>
          <cell r="AD1234">
            <v>200000</v>
          </cell>
          <cell r="AE1234">
            <v>500000</v>
          </cell>
          <cell r="AF1234">
            <v>0</v>
          </cell>
          <cell r="AG1234">
            <v>400000</v>
          </cell>
          <cell r="AH1234">
            <v>44276</v>
          </cell>
          <cell r="AI1234">
            <v>0</v>
          </cell>
          <cell r="AJ1234">
            <v>0</v>
          </cell>
          <cell r="AK1234">
            <v>4811500</v>
          </cell>
          <cell r="AL1234">
            <v>100000</v>
          </cell>
          <cell r="AM1234">
            <v>49903</v>
          </cell>
          <cell r="AN1234">
            <v>0</v>
          </cell>
          <cell r="AO1234">
            <v>0</v>
          </cell>
          <cell r="AP1234">
            <v>35545.671875</v>
          </cell>
          <cell r="AQ1234">
            <v>6258724.671875</v>
          </cell>
          <cell r="AR1234">
            <v>32</v>
          </cell>
          <cell r="AS1234">
            <v>0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X1234">
            <v>1137462</v>
          </cell>
          <cell r="AY1234">
            <v>7396186.671875</v>
          </cell>
          <cell r="AZ1234">
            <v>0</v>
          </cell>
          <cell r="BA1234">
            <v>0</v>
          </cell>
          <cell r="BB1234">
            <v>0</v>
          </cell>
          <cell r="BC1234">
            <v>0</v>
          </cell>
          <cell r="BD1234">
            <v>0</v>
          </cell>
          <cell r="BK1234">
            <v>7396187</v>
          </cell>
          <cell r="BN1234">
            <v>0</v>
          </cell>
          <cell r="BO1234">
            <v>7317032.338541667</v>
          </cell>
          <cell r="BP1234">
            <v>-3682967.661458333</v>
          </cell>
          <cell r="BQ1234" t="str">
            <v>0</v>
          </cell>
          <cell r="BR1234" t="str">
            <v>Active</v>
          </cell>
          <cell r="BS1234" t="str">
            <v>Female</v>
          </cell>
          <cell r="BT1234" t="str">
            <v/>
          </cell>
          <cell r="BU1234">
            <v>0</v>
          </cell>
          <cell r="BV1234">
            <v>0</v>
          </cell>
          <cell r="BW1234">
            <v>300000</v>
          </cell>
        </row>
        <row r="1235">
          <cell r="C1235" t="str">
            <v>C16572</v>
          </cell>
          <cell r="D1235" t="str">
            <v>Thị Đóm</v>
          </cell>
          <cell r="E1235">
            <v>45748</v>
          </cell>
          <cell r="F1235" t="str">
            <v>P3 - Assembly 2B</v>
          </cell>
          <cell r="G1235" t="str">
            <v>SK2</v>
          </cell>
          <cell r="H1235" t="str">
            <v>New worker</v>
          </cell>
          <cell r="I1235" t="str">
            <v/>
          </cell>
          <cell r="J1235" t="str">
            <v/>
          </cell>
          <cell r="K1235">
            <v>4694000</v>
          </cell>
          <cell r="L1235">
            <v>0</v>
          </cell>
          <cell r="M1235">
            <v>0</v>
          </cell>
          <cell r="N1235">
            <v>0</v>
          </cell>
          <cell r="O1235">
            <v>4694000</v>
          </cell>
          <cell r="P1235">
            <v>23.9</v>
          </cell>
          <cell r="Q1235">
            <v>4314869</v>
          </cell>
          <cell r="R1235">
            <v>2</v>
          </cell>
          <cell r="S1235">
            <v>361077</v>
          </cell>
          <cell r="T1235">
            <v>0.10000000000000142</v>
          </cell>
          <cell r="U1235">
            <v>18054</v>
          </cell>
          <cell r="V1235">
            <v>180538.4518828452</v>
          </cell>
          <cell r="W1235">
            <v>0</v>
          </cell>
          <cell r="X1235">
            <v>0</v>
          </cell>
          <cell r="Y1235">
            <v>4675946</v>
          </cell>
          <cell r="Z1235">
            <v>0</v>
          </cell>
          <cell r="AA1235">
            <v>0</v>
          </cell>
          <cell r="AB1235">
            <v>199000</v>
          </cell>
          <cell r="AC1235">
            <v>0</v>
          </cell>
          <cell r="AD1235">
            <v>199000</v>
          </cell>
          <cell r="AE1235">
            <v>498000</v>
          </cell>
          <cell r="AF1235">
            <v>0</v>
          </cell>
          <cell r="AG1235">
            <v>149000</v>
          </cell>
          <cell r="AH1235">
            <v>0</v>
          </cell>
          <cell r="AI1235">
            <v>0</v>
          </cell>
          <cell r="AJ1235">
            <v>0</v>
          </cell>
          <cell r="AK1235">
            <v>4694000</v>
          </cell>
          <cell r="AL1235">
            <v>0</v>
          </cell>
          <cell r="AM1235">
            <v>0</v>
          </cell>
          <cell r="AN1235">
            <v>0</v>
          </cell>
          <cell r="AO1235">
            <v>0</v>
          </cell>
          <cell r="AP1235">
            <v>33850.959728033471</v>
          </cell>
          <cell r="AQ1235">
            <v>5555796.9597280333</v>
          </cell>
          <cell r="AR1235">
            <v>32</v>
          </cell>
          <cell r="AS1235">
            <v>0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1083231</v>
          </cell>
          <cell r="AY1235">
            <v>6639027.9597280333</v>
          </cell>
          <cell r="AZ1235">
            <v>0</v>
          </cell>
          <cell r="BA1235">
            <v>0</v>
          </cell>
          <cell r="BB1235">
            <v>0</v>
          </cell>
          <cell r="BC1235">
            <v>0</v>
          </cell>
          <cell r="BD1235">
            <v>0</v>
          </cell>
          <cell r="BK1235">
            <v>6639028</v>
          </cell>
          <cell r="BN1235">
            <v>0</v>
          </cell>
          <cell r="BO1235">
            <v>6377950.7672594143</v>
          </cell>
          <cell r="BP1235">
            <v>-4622049.2327405857</v>
          </cell>
          <cell r="BQ1235" t="str">
            <v>050040934046</v>
          </cell>
          <cell r="BR1235" t="str">
            <v>Active</v>
          </cell>
          <cell r="BS1235" t="str">
            <v>Female</v>
          </cell>
          <cell r="BT1235" t="str">
            <v/>
          </cell>
          <cell r="BU1235">
            <v>0</v>
          </cell>
          <cell r="BV1235">
            <v>0</v>
          </cell>
          <cell r="BW1235">
            <v>100000</v>
          </cell>
        </row>
        <row r="1236">
          <cell r="C1236" t="str">
            <v>C16592</v>
          </cell>
          <cell r="D1236" t="str">
            <v>Nguyễn Văn Mạnh</v>
          </cell>
          <cell r="E1236">
            <v>45757</v>
          </cell>
          <cell r="F1236" t="str">
            <v>P3 - Assembly 2B</v>
          </cell>
          <cell r="G1236" t="str">
            <v>SK2</v>
          </cell>
          <cell r="H1236" t="str">
            <v>New worker</v>
          </cell>
          <cell r="I1236" t="str">
            <v/>
          </cell>
          <cell r="J1236" t="str">
            <v/>
          </cell>
          <cell r="K1236">
            <v>4694000</v>
          </cell>
          <cell r="L1236">
            <v>0</v>
          </cell>
          <cell r="M1236">
            <v>0</v>
          </cell>
          <cell r="N1236">
            <v>0</v>
          </cell>
          <cell r="O1236">
            <v>4694000</v>
          </cell>
          <cell r="P1236">
            <v>15</v>
          </cell>
          <cell r="Q1236">
            <v>2708077</v>
          </cell>
          <cell r="R1236">
            <v>1</v>
          </cell>
          <cell r="S1236">
            <v>180538</v>
          </cell>
          <cell r="T1236">
            <v>10</v>
          </cell>
          <cell r="U1236">
            <v>1805385</v>
          </cell>
          <cell r="V1236">
            <v>180538.46666666667</v>
          </cell>
          <cell r="W1236">
            <v>0</v>
          </cell>
          <cell r="X1236">
            <v>0</v>
          </cell>
          <cell r="Y1236">
            <v>2888615</v>
          </cell>
          <cell r="Z1236">
            <v>0</v>
          </cell>
          <cell r="AA1236">
            <v>0</v>
          </cell>
          <cell r="AB1236">
            <v>123000</v>
          </cell>
          <cell r="AC1236">
            <v>0</v>
          </cell>
          <cell r="AD1236">
            <v>123000</v>
          </cell>
          <cell r="AE1236">
            <v>308000</v>
          </cell>
          <cell r="AF1236">
            <v>0</v>
          </cell>
          <cell r="AG1236">
            <v>92000</v>
          </cell>
          <cell r="AH1236">
            <v>0</v>
          </cell>
          <cell r="AI1236">
            <v>0</v>
          </cell>
          <cell r="AJ1236">
            <v>0</v>
          </cell>
          <cell r="AK1236">
            <v>4694000</v>
          </cell>
          <cell r="AL1236">
            <v>0</v>
          </cell>
          <cell r="AM1236">
            <v>0</v>
          </cell>
          <cell r="AN1236">
            <v>0</v>
          </cell>
          <cell r="AO1236">
            <v>0</v>
          </cell>
          <cell r="AP1236">
            <v>0</v>
          </cell>
          <cell r="AQ1236">
            <v>3411615</v>
          </cell>
          <cell r="AR1236">
            <v>16</v>
          </cell>
          <cell r="AS1236">
            <v>0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541615</v>
          </cell>
          <cell r="AY1236">
            <v>3953230</v>
          </cell>
          <cell r="AZ1236">
            <v>0</v>
          </cell>
          <cell r="BA1236">
            <v>0</v>
          </cell>
          <cell r="BB1236">
            <v>0</v>
          </cell>
          <cell r="BC1236">
            <v>0</v>
          </cell>
          <cell r="BD1236">
            <v>0</v>
          </cell>
          <cell r="BK1236">
            <v>3953230</v>
          </cell>
          <cell r="BN1236">
            <v>0</v>
          </cell>
          <cell r="BO1236">
            <v>3872691.9333333336</v>
          </cell>
          <cell r="BP1236">
            <v>-7127308.0666666664</v>
          </cell>
          <cell r="BQ1236" t="str">
            <v>0</v>
          </cell>
          <cell r="BR1236" t="str">
            <v>Active</v>
          </cell>
          <cell r="BS1236" t="str">
            <v>Male</v>
          </cell>
          <cell r="BT1236" t="str">
            <v/>
          </cell>
          <cell r="BU1236">
            <v>0</v>
          </cell>
          <cell r="BV1236">
            <v>0</v>
          </cell>
          <cell r="BW1236">
            <v>100000</v>
          </cell>
        </row>
        <row r="1237">
          <cell r="C1237" t="str">
            <v>C16593</v>
          </cell>
          <cell r="D1237" t="str">
            <v>Phạm Văn Dương</v>
          </cell>
          <cell r="E1237">
            <v>45757</v>
          </cell>
          <cell r="F1237" t="str">
            <v>P3 - Assembly 2B</v>
          </cell>
          <cell r="G1237" t="str">
            <v>SK2</v>
          </cell>
          <cell r="H1237" t="str">
            <v>New worker</v>
          </cell>
          <cell r="I1237" t="str">
            <v/>
          </cell>
          <cell r="J1237" t="str">
            <v/>
          </cell>
          <cell r="K1237">
            <v>4694000</v>
          </cell>
          <cell r="L1237">
            <v>0</v>
          </cell>
          <cell r="M1237">
            <v>0</v>
          </cell>
          <cell r="N1237">
            <v>0</v>
          </cell>
          <cell r="O1237">
            <v>4694000</v>
          </cell>
          <cell r="P1237">
            <v>17</v>
          </cell>
          <cell r="Q1237">
            <v>3069154</v>
          </cell>
          <cell r="R1237">
            <v>1</v>
          </cell>
          <cell r="S1237">
            <v>180538</v>
          </cell>
          <cell r="T1237">
            <v>8</v>
          </cell>
          <cell r="U1237">
            <v>1444308</v>
          </cell>
          <cell r="V1237">
            <v>180538.4705882353</v>
          </cell>
          <cell r="W1237">
            <v>0</v>
          </cell>
          <cell r="X1237">
            <v>0</v>
          </cell>
          <cell r="Y1237">
            <v>3249692</v>
          </cell>
          <cell r="Z1237">
            <v>0</v>
          </cell>
          <cell r="AA1237">
            <v>0</v>
          </cell>
          <cell r="AB1237">
            <v>138000</v>
          </cell>
          <cell r="AC1237">
            <v>0</v>
          </cell>
          <cell r="AD1237">
            <v>138000</v>
          </cell>
          <cell r="AE1237">
            <v>346000</v>
          </cell>
          <cell r="AF1237">
            <v>0</v>
          </cell>
          <cell r="AG1237">
            <v>104000</v>
          </cell>
          <cell r="AH1237">
            <v>0</v>
          </cell>
          <cell r="AI1237">
            <v>0</v>
          </cell>
          <cell r="AJ1237">
            <v>0</v>
          </cell>
          <cell r="AK1237">
            <v>4694000</v>
          </cell>
          <cell r="AL1237">
            <v>0</v>
          </cell>
          <cell r="AM1237">
            <v>0</v>
          </cell>
          <cell r="AN1237">
            <v>0</v>
          </cell>
          <cell r="AO1237">
            <v>0</v>
          </cell>
          <cell r="AP1237">
            <v>0</v>
          </cell>
          <cell r="AQ1237">
            <v>3837692</v>
          </cell>
          <cell r="AR1237">
            <v>24</v>
          </cell>
          <cell r="AS1237">
            <v>0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812423</v>
          </cell>
          <cell r="AY1237">
            <v>4650115</v>
          </cell>
          <cell r="AZ1237">
            <v>0</v>
          </cell>
          <cell r="BA1237">
            <v>0</v>
          </cell>
          <cell r="BB1237">
            <v>0</v>
          </cell>
          <cell r="BC1237">
            <v>0</v>
          </cell>
          <cell r="BD1237">
            <v>0</v>
          </cell>
          <cell r="BK1237">
            <v>4650115</v>
          </cell>
          <cell r="BN1237">
            <v>0</v>
          </cell>
          <cell r="BO1237">
            <v>4479307.4117647056</v>
          </cell>
          <cell r="BP1237">
            <v>-6520692.5882352944</v>
          </cell>
          <cell r="BQ1237" t="str">
            <v>0</v>
          </cell>
          <cell r="BR1237" t="str">
            <v>Active</v>
          </cell>
          <cell r="BS1237" t="str">
            <v>Male</v>
          </cell>
          <cell r="BT1237" t="str">
            <v/>
          </cell>
          <cell r="BU1237">
            <v>0</v>
          </cell>
          <cell r="BV1237">
            <v>0</v>
          </cell>
          <cell r="BW1237">
            <v>100000</v>
          </cell>
        </row>
        <row r="1238">
          <cell r="C1238" t="str">
            <v>C16594</v>
          </cell>
          <cell r="D1238" t="str">
            <v>Nguyễn Ngọc Lanh</v>
          </cell>
          <cell r="E1238">
            <v>45757</v>
          </cell>
          <cell r="F1238" t="str">
            <v>P3 - Assembly 2B</v>
          </cell>
          <cell r="G1238" t="str">
            <v>SK2</v>
          </cell>
          <cell r="H1238" t="str">
            <v>New worker</v>
          </cell>
          <cell r="I1238" t="str">
            <v/>
          </cell>
          <cell r="J1238" t="str">
            <v/>
          </cell>
          <cell r="K1238">
            <v>4694000</v>
          </cell>
          <cell r="L1238">
            <v>0</v>
          </cell>
          <cell r="M1238">
            <v>235000</v>
          </cell>
          <cell r="N1238">
            <v>0</v>
          </cell>
          <cell r="O1238">
            <v>4929000</v>
          </cell>
          <cell r="P1238">
            <v>17</v>
          </cell>
          <cell r="Q1238">
            <v>3222808</v>
          </cell>
          <cell r="R1238">
            <v>1</v>
          </cell>
          <cell r="S1238">
            <v>189577</v>
          </cell>
          <cell r="T1238">
            <v>8</v>
          </cell>
          <cell r="U1238">
            <v>1516615</v>
          </cell>
          <cell r="V1238">
            <v>189576.9411764706</v>
          </cell>
          <cell r="W1238">
            <v>0</v>
          </cell>
          <cell r="X1238">
            <v>0</v>
          </cell>
          <cell r="Y1238">
            <v>3412385</v>
          </cell>
          <cell r="Z1238">
            <v>0</v>
          </cell>
          <cell r="AA1238">
            <v>0</v>
          </cell>
          <cell r="AB1238">
            <v>138000</v>
          </cell>
          <cell r="AC1238">
            <v>0</v>
          </cell>
          <cell r="AD1238">
            <v>138000</v>
          </cell>
          <cell r="AE1238">
            <v>346000</v>
          </cell>
          <cell r="AF1238">
            <v>0</v>
          </cell>
          <cell r="AG1238">
            <v>104000</v>
          </cell>
          <cell r="AH1238">
            <v>0</v>
          </cell>
          <cell r="AI1238">
            <v>0</v>
          </cell>
          <cell r="AJ1238">
            <v>0</v>
          </cell>
          <cell r="AK1238">
            <v>4929000</v>
          </cell>
          <cell r="AL1238">
            <v>0</v>
          </cell>
          <cell r="AM1238">
            <v>0</v>
          </cell>
          <cell r="AN1238">
            <v>0</v>
          </cell>
          <cell r="AO1238">
            <v>0</v>
          </cell>
          <cell r="AP1238">
            <v>35545.676470588238</v>
          </cell>
          <cell r="AQ1238">
            <v>4035930.6764705884</v>
          </cell>
          <cell r="AR1238">
            <v>24</v>
          </cell>
          <cell r="AS1238">
            <v>0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853096</v>
          </cell>
          <cell r="AY1238">
            <v>4889026.6764705889</v>
          </cell>
          <cell r="AZ1238">
            <v>0</v>
          </cell>
          <cell r="BA1238">
            <v>0</v>
          </cell>
          <cell r="BB1238">
            <v>0</v>
          </cell>
          <cell r="BC1238">
            <v>0</v>
          </cell>
          <cell r="BD1238">
            <v>0</v>
          </cell>
          <cell r="BK1238">
            <v>4889027</v>
          </cell>
          <cell r="BN1238">
            <v>0</v>
          </cell>
          <cell r="BO1238">
            <v>4704661.5</v>
          </cell>
          <cell r="BP1238">
            <v>-6295338.5</v>
          </cell>
          <cell r="BQ1238" t="str">
            <v>0</v>
          </cell>
          <cell r="BR1238" t="str">
            <v>Active</v>
          </cell>
          <cell r="BS1238" t="str">
            <v>Female</v>
          </cell>
          <cell r="BT1238" t="str">
            <v/>
          </cell>
          <cell r="BU1238">
            <v>0</v>
          </cell>
          <cell r="BV1238">
            <v>0</v>
          </cell>
          <cell r="BW1238">
            <v>100000</v>
          </cell>
        </row>
        <row r="1239">
          <cell r="C1239" t="str">
            <v>C16595</v>
          </cell>
          <cell r="D1239" t="str">
            <v>Nguyễn Ngọc Lam</v>
          </cell>
          <cell r="E1239">
            <v>45757</v>
          </cell>
          <cell r="F1239" t="str">
            <v>P3 - Assembly 2B</v>
          </cell>
          <cell r="G1239" t="str">
            <v>SK2</v>
          </cell>
          <cell r="H1239" t="str">
            <v>New worker</v>
          </cell>
          <cell r="I1239" t="str">
            <v/>
          </cell>
          <cell r="J1239" t="str">
            <v/>
          </cell>
          <cell r="K1239">
            <v>4694000</v>
          </cell>
          <cell r="L1239">
            <v>0</v>
          </cell>
          <cell r="M1239">
            <v>235000</v>
          </cell>
          <cell r="N1239">
            <v>0</v>
          </cell>
          <cell r="O1239">
            <v>4929000</v>
          </cell>
          <cell r="P1239">
            <v>17</v>
          </cell>
          <cell r="Q1239">
            <v>3222808</v>
          </cell>
          <cell r="R1239">
            <v>1</v>
          </cell>
          <cell r="S1239">
            <v>189577</v>
          </cell>
          <cell r="T1239">
            <v>8</v>
          </cell>
          <cell r="U1239">
            <v>1516615</v>
          </cell>
          <cell r="V1239">
            <v>189576.9411764706</v>
          </cell>
          <cell r="W1239">
            <v>0</v>
          </cell>
          <cell r="X1239">
            <v>0</v>
          </cell>
          <cell r="Y1239">
            <v>3412385</v>
          </cell>
          <cell r="Z1239">
            <v>0</v>
          </cell>
          <cell r="AA1239">
            <v>0</v>
          </cell>
          <cell r="AB1239">
            <v>138000</v>
          </cell>
          <cell r="AC1239">
            <v>0</v>
          </cell>
          <cell r="AD1239">
            <v>138000</v>
          </cell>
          <cell r="AE1239">
            <v>346000</v>
          </cell>
          <cell r="AF1239">
            <v>0</v>
          </cell>
          <cell r="AG1239">
            <v>104000</v>
          </cell>
          <cell r="AH1239">
            <v>0</v>
          </cell>
          <cell r="AI1239">
            <v>0</v>
          </cell>
          <cell r="AJ1239">
            <v>0</v>
          </cell>
          <cell r="AK1239">
            <v>4929000</v>
          </cell>
          <cell r="AL1239">
            <v>0</v>
          </cell>
          <cell r="AM1239">
            <v>0</v>
          </cell>
          <cell r="AN1239">
            <v>0</v>
          </cell>
          <cell r="AO1239">
            <v>0</v>
          </cell>
          <cell r="AP1239">
            <v>35545.676470588238</v>
          </cell>
          <cell r="AQ1239">
            <v>4035930.6764705884</v>
          </cell>
          <cell r="AR1239">
            <v>24</v>
          </cell>
          <cell r="AS1239">
            <v>0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853096</v>
          </cell>
          <cell r="AY1239">
            <v>4889026.6764705889</v>
          </cell>
          <cell r="AZ1239">
            <v>0</v>
          </cell>
          <cell r="BA1239">
            <v>0</v>
          </cell>
          <cell r="BB1239">
            <v>0</v>
          </cell>
          <cell r="BC1239">
            <v>0</v>
          </cell>
          <cell r="BD1239">
            <v>0</v>
          </cell>
          <cell r="BK1239">
            <v>4889027</v>
          </cell>
          <cell r="BN1239">
            <v>0</v>
          </cell>
          <cell r="BO1239">
            <v>4704661.5</v>
          </cell>
          <cell r="BP1239">
            <v>-6295338.5</v>
          </cell>
          <cell r="BQ1239" t="str">
            <v>0</v>
          </cell>
          <cell r="BR1239" t="str">
            <v>Active</v>
          </cell>
          <cell r="BS1239" t="str">
            <v>Female</v>
          </cell>
          <cell r="BT1239" t="str">
            <v/>
          </cell>
          <cell r="BU1239">
            <v>0</v>
          </cell>
          <cell r="BV1239">
            <v>0</v>
          </cell>
          <cell r="BW1239">
            <v>100000</v>
          </cell>
        </row>
        <row r="1240">
          <cell r="C1240" t="str">
            <v>C16600</v>
          </cell>
          <cell r="D1240" t="str">
            <v>Phạm Thị Ngọc Huân</v>
          </cell>
          <cell r="E1240">
            <v>45761</v>
          </cell>
          <cell r="F1240" t="str">
            <v>P3 - Assembly 2B</v>
          </cell>
          <cell r="G1240" t="str">
            <v>SK2</v>
          </cell>
          <cell r="H1240" t="str">
            <v>New worker</v>
          </cell>
          <cell r="I1240" t="str">
            <v/>
          </cell>
          <cell r="J1240" t="str">
            <v/>
          </cell>
          <cell r="K1240">
            <v>4694000</v>
          </cell>
          <cell r="L1240">
            <v>0</v>
          </cell>
          <cell r="M1240">
            <v>0</v>
          </cell>
          <cell r="N1240">
            <v>0</v>
          </cell>
          <cell r="O1240">
            <v>4694000</v>
          </cell>
          <cell r="P1240">
            <v>14</v>
          </cell>
          <cell r="Q1240">
            <v>2527538</v>
          </cell>
          <cell r="R1240">
            <v>1</v>
          </cell>
          <cell r="S1240">
            <v>180538</v>
          </cell>
          <cell r="T1240">
            <v>11</v>
          </cell>
          <cell r="U1240">
            <v>1985923</v>
          </cell>
          <cell r="V1240">
            <v>180538.42857142858</v>
          </cell>
          <cell r="W1240">
            <v>0</v>
          </cell>
          <cell r="X1240">
            <v>0</v>
          </cell>
          <cell r="Y1240">
            <v>2708076</v>
          </cell>
          <cell r="Z1240">
            <v>0</v>
          </cell>
          <cell r="AA1240">
            <v>0</v>
          </cell>
          <cell r="AB1240">
            <v>115000</v>
          </cell>
          <cell r="AC1240">
            <v>0</v>
          </cell>
          <cell r="AD1240">
            <v>115000</v>
          </cell>
          <cell r="AE1240">
            <v>288000</v>
          </cell>
          <cell r="AF1240">
            <v>0</v>
          </cell>
          <cell r="AG1240">
            <v>87000</v>
          </cell>
          <cell r="AH1240">
            <v>0</v>
          </cell>
          <cell r="AI1240">
            <v>0</v>
          </cell>
          <cell r="AJ1240">
            <v>0</v>
          </cell>
          <cell r="AK1240">
            <v>4694000</v>
          </cell>
          <cell r="AL1240">
            <v>0</v>
          </cell>
          <cell r="AM1240">
            <v>0</v>
          </cell>
          <cell r="AN1240">
            <v>0</v>
          </cell>
          <cell r="AO1240">
            <v>0</v>
          </cell>
          <cell r="AP1240">
            <v>33850.955357142855</v>
          </cell>
          <cell r="AQ1240">
            <v>3231926.9553571427</v>
          </cell>
          <cell r="AR1240">
            <v>16</v>
          </cell>
          <cell r="AS1240">
            <v>0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541615</v>
          </cell>
          <cell r="AY1240">
            <v>3773541.9553571427</v>
          </cell>
          <cell r="AZ1240">
            <v>0</v>
          </cell>
          <cell r="BA1240">
            <v>0</v>
          </cell>
          <cell r="BB1240">
            <v>0</v>
          </cell>
          <cell r="BC1240">
            <v>0</v>
          </cell>
          <cell r="BD1240">
            <v>0</v>
          </cell>
          <cell r="BK1240">
            <v>3773542</v>
          </cell>
          <cell r="BN1240">
            <v>0</v>
          </cell>
          <cell r="BO1240">
            <v>3693003.8125</v>
          </cell>
          <cell r="BP1240">
            <v>-7306996.1875</v>
          </cell>
          <cell r="BQ1240" t="str">
            <v>0</v>
          </cell>
          <cell r="BR1240" t="str">
            <v>Active</v>
          </cell>
          <cell r="BS1240" t="str">
            <v>Female</v>
          </cell>
          <cell r="BT1240" t="str">
            <v/>
          </cell>
          <cell r="BU1240">
            <v>0</v>
          </cell>
          <cell r="BV1240">
            <v>0</v>
          </cell>
          <cell r="BW1240">
            <v>100000</v>
          </cell>
        </row>
        <row r="1241">
          <cell r="C1241" t="str">
            <v>C1733</v>
          </cell>
          <cell r="D1241" t="str">
            <v>Đào Thị Giỏi</v>
          </cell>
          <cell r="E1241">
            <v>39874</v>
          </cell>
          <cell r="F1241" t="str">
            <v>P3 - Assembly 2B</v>
          </cell>
          <cell r="G1241" t="str">
            <v>SK2</v>
          </cell>
          <cell r="H1241" t="str">
            <v>Bag team leader</v>
          </cell>
          <cell r="I1241" t="str">
            <v/>
          </cell>
          <cell r="J1241" t="str">
            <v/>
          </cell>
          <cell r="K1241">
            <v>5931000</v>
          </cell>
          <cell r="L1241">
            <v>2300000</v>
          </cell>
          <cell r="M1241">
            <v>0</v>
          </cell>
          <cell r="N1241">
            <v>700000</v>
          </cell>
          <cell r="O1241">
            <v>8931000</v>
          </cell>
          <cell r="P1241">
            <v>24</v>
          </cell>
          <cell r="Q1241">
            <v>8244000</v>
          </cell>
          <cell r="R1241">
            <v>2</v>
          </cell>
          <cell r="S1241">
            <v>687000</v>
          </cell>
          <cell r="T1241">
            <v>0</v>
          </cell>
          <cell r="U1241">
            <v>0</v>
          </cell>
          <cell r="V1241">
            <v>343500</v>
          </cell>
          <cell r="W1241">
            <v>0</v>
          </cell>
          <cell r="X1241">
            <v>0</v>
          </cell>
          <cell r="Y1241">
            <v>8931000</v>
          </cell>
          <cell r="Z1241">
            <v>0</v>
          </cell>
          <cell r="AA1241">
            <v>0</v>
          </cell>
          <cell r="AB1241">
            <v>200000</v>
          </cell>
          <cell r="AC1241">
            <v>0</v>
          </cell>
          <cell r="AD1241">
            <v>200000</v>
          </cell>
          <cell r="AE1241">
            <v>500000</v>
          </cell>
          <cell r="AF1241">
            <v>0</v>
          </cell>
          <cell r="AG1241">
            <v>400000</v>
          </cell>
          <cell r="AH1241">
            <v>401114</v>
          </cell>
          <cell r="AI1241">
            <v>0</v>
          </cell>
          <cell r="AJ1241">
            <v>0</v>
          </cell>
          <cell r="AK1241">
            <v>8697667</v>
          </cell>
          <cell r="AL1241">
            <v>100000</v>
          </cell>
          <cell r="AM1241">
            <v>0</v>
          </cell>
          <cell r="AN1241">
            <v>0</v>
          </cell>
          <cell r="AO1241">
            <v>0</v>
          </cell>
          <cell r="AP1241">
            <v>64406.25</v>
          </cell>
          <cell r="AQ1241">
            <v>10596520.25</v>
          </cell>
          <cell r="AR1241">
            <v>36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2318625</v>
          </cell>
          <cell r="AY1241">
            <v>12915145.25</v>
          </cell>
          <cell r="AZ1241">
            <v>937755</v>
          </cell>
          <cell r="BA1241">
            <v>44100</v>
          </cell>
          <cell r="BB1241">
            <v>25226</v>
          </cell>
          <cell r="BC1241">
            <v>0</v>
          </cell>
          <cell r="BD1241">
            <v>0</v>
          </cell>
          <cell r="BK1241">
            <v>11908064</v>
          </cell>
          <cell r="BN1241">
            <v>0</v>
          </cell>
          <cell r="BO1241">
            <v>12442270.25</v>
          </cell>
          <cell r="BP1241">
            <v>504515.25</v>
          </cell>
          <cell r="BQ1241" t="str">
            <v>050154836931</v>
          </cell>
          <cell r="BR1241" t="str">
            <v>Active</v>
          </cell>
          <cell r="BS1241" t="str">
            <v>Female</v>
          </cell>
          <cell r="BT1241" t="str">
            <v/>
          </cell>
          <cell r="BU1241">
            <v>0</v>
          </cell>
          <cell r="BV1241">
            <v>0</v>
          </cell>
          <cell r="BW1241">
            <v>300000</v>
          </cell>
        </row>
        <row r="1242">
          <cell r="C1242" t="str">
            <v>C1892</v>
          </cell>
          <cell r="D1242" t="str">
            <v>Thái Thị Hoa</v>
          </cell>
          <cell r="E1242">
            <v>39923</v>
          </cell>
          <cell r="F1242" t="str">
            <v>P3 - Assembly 2B</v>
          </cell>
          <cell r="G1242" t="str">
            <v>SK2</v>
          </cell>
          <cell r="H1242" t="str">
            <v>Normal worker</v>
          </cell>
          <cell r="I1242" t="str">
            <v/>
          </cell>
          <cell r="J1242" t="str">
            <v/>
          </cell>
          <cell r="K1242">
            <v>5931000</v>
          </cell>
          <cell r="L1242">
            <v>0</v>
          </cell>
          <cell r="M1242">
            <v>298000</v>
          </cell>
          <cell r="N1242">
            <v>0</v>
          </cell>
          <cell r="O1242">
            <v>6229000</v>
          </cell>
          <cell r="P1242">
            <v>23.9</v>
          </cell>
          <cell r="Q1242">
            <v>5725888</v>
          </cell>
          <cell r="R1242">
            <v>2</v>
          </cell>
          <cell r="S1242">
            <v>479154</v>
          </cell>
          <cell r="T1242">
            <v>0.10000000000000142</v>
          </cell>
          <cell r="U1242">
            <v>23958</v>
          </cell>
          <cell r="V1242">
            <v>239576.9037656904</v>
          </cell>
          <cell r="W1242">
            <v>0</v>
          </cell>
          <cell r="X1242">
            <v>0</v>
          </cell>
          <cell r="Y1242">
            <v>6205042</v>
          </cell>
          <cell r="Z1242">
            <v>0</v>
          </cell>
          <cell r="AA1242">
            <v>0</v>
          </cell>
          <cell r="AB1242">
            <v>200000</v>
          </cell>
          <cell r="AC1242">
            <v>0</v>
          </cell>
          <cell r="AD1242">
            <v>200000</v>
          </cell>
          <cell r="AE1242">
            <v>500000</v>
          </cell>
          <cell r="AF1242">
            <v>0</v>
          </cell>
          <cell r="AG1242">
            <v>400000</v>
          </cell>
          <cell r="AH1242">
            <v>599569</v>
          </cell>
          <cell r="AI1242">
            <v>0</v>
          </cell>
          <cell r="AJ1242">
            <v>0</v>
          </cell>
          <cell r="AK1242">
            <v>5980667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44920.669456066949</v>
          </cell>
          <cell r="AQ1242">
            <v>7949531.6694560666</v>
          </cell>
          <cell r="AR1242">
            <v>36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1617144</v>
          </cell>
          <cell r="AY1242">
            <v>9566675.6694560666</v>
          </cell>
          <cell r="AZ1242">
            <v>654045</v>
          </cell>
          <cell r="BA1242">
            <v>44100</v>
          </cell>
          <cell r="BB1242">
            <v>0</v>
          </cell>
          <cell r="BC1242">
            <v>0</v>
          </cell>
          <cell r="BD1242">
            <v>0</v>
          </cell>
          <cell r="BK1242">
            <v>8868531</v>
          </cell>
          <cell r="BN1242">
            <v>0</v>
          </cell>
          <cell r="BO1242">
            <v>9127627.7364016734</v>
          </cell>
          <cell r="BP1242">
            <v>-2526417.2635983266</v>
          </cell>
          <cell r="BQ1242" t="str">
            <v>050040934062</v>
          </cell>
          <cell r="BR1242" t="str">
            <v>Active</v>
          </cell>
          <cell r="BS1242" t="str">
            <v>Female</v>
          </cell>
          <cell r="BT1242" t="str">
            <v/>
          </cell>
          <cell r="BU1242">
            <v>0</v>
          </cell>
          <cell r="BV1242">
            <v>0</v>
          </cell>
          <cell r="BW1242">
            <v>100000</v>
          </cell>
        </row>
        <row r="1243">
          <cell r="C1243" t="str">
            <v>C2495</v>
          </cell>
          <cell r="D1243" t="str">
            <v>Thị Thủy</v>
          </cell>
          <cell r="E1243">
            <v>40249</v>
          </cell>
          <cell r="F1243" t="str">
            <v>P3 - Assembly 2B</v>
          </cell>
          <cell r="G1243" t="str">
            <v>SK2</v>
          </cell>
          <cell r="H1243" t="str">
            <v>Normal Worker</v>
          </cell>
          <cell r="I1243" t="str">
            <v/>
          </cell>
          <cell r="J1243" t="str">
            <v/>
          </cell>
          <cell r="K1243">
            <v>5931000</v>
          </cell>
          <cell r="L1243">
            <v>0</v>
          </cell>
          <cell r="M1243">
            <v>0</v>
          </cell>
          <cell r="N1243">
            <v>0</v>
          </cell>
          <cell r="O1243">
            <v>5931000</v>
          </cell>
          <cell r="P1243">
            <v>23</v>
          </cell>
          <cell r="Q1243">
            <v>5246654</v>
          </cell>
          <cell r="R1243">
            <v>3</v>
          </cell>
          <cell r="S1243">
            <v>684346</v>
          </cell>
          <cell r="T1243">
            <v>0</v>
          </cell>
          <cell r="U1243">
            <v>0</v>
          </cell>
          <cell r="V1243">
            <v>228115.39130434784</v>
          </cell>
          <cell r="W1243">
            <v>0</v>
          </cell>
          <cell r="X1243">
            <v>0</v>
          </cell>
          <cell r="Y1243">
            <v>5931000</v>
          </cell>
          <cell r="Z1243">
            <v>0</v>
          </cell>
          <cell r="AA1243">
            <v>0</v>
          </cell>
          <cell r="AB1243">
            <v>200000</v>
          </cell>
          <cell r="AC1243">
            <v>0</v>
          </cell>
          <cell r="AD1243">
            <v>200000</v>
          </cell>
          <cell r="AE1243">
            <v>500000</v>
          </cell>
          <cell r="AF1243">
            <v>0</v>
          </cell>
          <cell r="AG1243">
            <v>400000</v>
          </cell>
          <cell r="AH1243">
            <v>268780</v>
          </cell>
          <cell r="AI1243">
            <v>0</v>
          </cell>
          <cell r="AJ1243">
            <v>0</v>
          </cell>
          <cell r="AK1243">
            <v>5931000</v>
          </cell>
          <cell r="AL1243">
            <v>200000</v>
          </cell>
          <cell r="AM1243">
            <v>0</v>
          </cell>
          <cell r="AN1243">
            <v>0</v>
          </cell>
          <cell r="AO1243">
            <v>0</v>
          </cell>
          <cell r="AP1243">
            <v>42771.635869565216</v>
          </cell>
          <cell r="AQ1243">
            <v>7542551.6358695654</v>
          </cell>
          <cell r="AR1243">
            <v>36</v>
          </cell>
          <cell r="AS1243">
            <v>0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1539779</v>
          </cell>
          <cell r="AY1243">
            <v>9082330.6358695664</v>
          </cell>
          <cell r="AZ1243">
            <v>622755</v>
          </cell>
          <cell r="BA1243">
            <v>44100</v>
          </cell>
          <cell r="BB1243">
            <v>0</v>
          </cell>
          <cell r="BC1243">
            <v>0</v>
          </cell>
          <cell r="BD1243">
            <v>0</v>
          </cell>
          <cell r="BK1243">
            <v>8415476</v>
          </cell>
          <cell r="BN1243">
            <v>0</v>
          </cell>
          <cell r="BO1243">
            <v>8669070.8967391308</v>
          </cell>
          <cell r="BP1243">
            <v>-2953684.1032608692</v>
          </cell>
          <cell r="BQ1243" t="str">
            <v>050040835455</v>
          </cell>
          <cell r="BR1243" t="str">
            <v>Active</v>
          </cell>
          <cell r="BS1243" t="str">
            <v>Female</v>
          </cell>
          <cell r="BT1243" t="str">
            <v/>
          </cell>
          <cell r="BU1243">
            <v>0</v>
          </cell>
          <cell r="BV1243">
            <v>0</v>
          </cell>
          <cell r="BW1243">
            <v>100000</v>
          </cell>
        </row>
        <row r="1244">
          <cell r="C1244" t="str">
            <v>C3107</v>
          </cell>
          <cell r="D1244" t="str">
            <v>Đỗ Thị Huệ</v>
          </cell>
          <cell r="E1244">
            <v>40395</v>
          </cell>
          <cell r="F1244" t="str">
            <v>P3 - Assembly 2B</v>
          </cell>
          <cell r="G1244" t="str">
            <v>SK2</v>
          </cell>
          <cell r="H1244" t="str">
            <v>Normal worker</v>
          </cell>
          <cell r="I1244" t="str">
            <v/>
          </cell>
          <cell r="J1244" t="str">
            <v/>
          </cell>
          <cell r="K1244">
            <v>5931000</v>
          </cell>
          <cell r="L1244">
            <v>0</v>
          </cell>
          <cell r="M1244">
            <v>0</v>
          </cell>
          <cell r="N1244">
            <v>0</v>
          </cell>
          <cell r="O1244">
            <v>5931000</v>
          </cell>
          <cell r="P1244">
            <v>24</v>
          </cell>
          <cell r="Q1244">
            <v>5474769</v>
          </cell>
          <cell r="R1244">
            <v>2</v>
          </cell>
          <cell r="S1244">
            <v>456231</v>
          </cell>
          <cell r="T1244">
            <v>0</v>
          </cell>
          <cell r="U1244">
            <v>0</v>
          </cell>
          <cell r="V1244">
            <v>228115.375</v>
          </cell>
          <cell r="W1244">
            <v>0</v>
          </cell>
          <cell r="X1244">
            <v>0</v>
          </cell>
          <cell r="Y1244">
            <v>5931000</v>
          </cell>
          <cell r="Z1244">
            <v>0</v>
          </cell>
          <cell r="AA1244">
            <v>0</v>
          </cell>
          <cell r="AB1244">
            <v>200000</v>
          </cell>
          <cell r="AC1244">
            <v>0</v>
          </cell>
          <cell r="AD1244">
            <v>200000</v>
          </cell>
          <cell r="AE1244">
            <v>500000</v>
          </cell>
          <cell r="AF1244">
            <v>0</v>
          </cell>
          <cell r="AG1244">
            <v>400000</v>
          </cell>
          <cell r="AH1244">
            <v>613473</v>
          </cell>
          <cell r="AI1244">
            <v>0</v>
          </cell>
          <cell r="AJ1244">
            <v>0</v>
          </cell>
          <cell r="AK1244">
            <v>5931000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42771.6328125</v>
          </cell>
          <cell r="AQ1244">
            <v>7687244.6328125</v>
          </cell>
          <cell r="AR1244">
            <v>36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1539779</v>
          </cell>
          <cell r="AY1244">
            <v>9227023.6328125</v>
          </cell>
          <cell r="AZ1244">
            <v>622755</v>
          </cell>
          <cell r="BA1244">
            <v>44100</v>
          </cell>
          <cell r="BB1244">
            <v>0</v>
          </cell>
          <cell r="BC1244">
            <v>0</v>
          </cell>
          <cell r="BD1244">
            <v>0</v>
          </cell>
          <cell r="BK1244">
            <v>8560169</v>
          </cell>
          <cell r="BN1244">
            <v>0</v>
          </cell>
          <cell r="BO1244">
            <v>8813763.8203125</v>
          </cell>
          <cell r="BP1244">
            <v>-2808991.1796875</v>
          </cell>
          <cell r="BQ1244" t="str">
            <v>050067513220</v>
          </cell>
          <cell r="BR1244" t="str">
            <v>Active</v>
          </cell>
          <cell r="BS1244" t="str">
            <v>Female</v>
          </cell>
          <cell r="BT1244" t="str">
            <v/>
          </cell>
          <cell r="BU1244">
            <v>0</v>
          </cell>
          <cell r="BV1244">
            <v>0</v>
          </cell>
          <cell r="BW1244">
            <v>100000</v>
          </cell>
        </row>
        <row r="1245">
          <cell r="C1245" t="str">
            <v>C3935</v>
          </cell>
          <cell r="D1245" t="str">
            <v>Phạm Văn Bình</v>
          </cell>
          <cell r="E1245">
            <v>40752</v>
          </cell>
          <cell r="F1245" t="str">
            <v>P3 - Assembly 2B</v>
          </cell>
          <cell r="G1245" t="str">
            <v>SK2</v>
          </cell>
          <cell r="H1245" t="str">
            <v>Normal Worker</v>
          </cell>
          <cell r="I1245" t="str">
            <v/>
          </cell>
          <cell r="J1245" t="str">
            <v/>
          </cell>
          <cell r="K1245">
            <v>5931000</v>
          </cell>
          <cell r="L1245">
            <v>0</v>
          </cell>
          <cell r="M1245">
            <v>0</v>
          </cell>
          <cell r="N1245">
            <v>0</v>
          </cell>
          <cell r="O1245">
            <v>5931000</v>
          </cell>
          <cell r="P1245">
            <v>24</v>
          </cell>
          <cell r="Q1245">
            <v>5474769</v>
          </cell>
          <cell r="R1245">
            <v>2</v>
          </cell>
          <cell r="S1245">
            <v>456231</v>
          </cell>
          <cell r="T1245">
            <v>0</v>
          </cell>
          <cell r="U1245">
            <v>0</v>
          </cell>
          <cell r="V1245">
            <v>228115.375</v>
          </cell>
          <cell r="W1245">
            <v>0</v>
          </cell>
          <cell r="X1245">
            <v>0</v>
          </cell>
          <cell r="Y1245">
            <v>5931000</v>
          </cell>
          <cell r="Z1245">
            <v>0</v>
          </cell>
          <cell r="AA1245">
            <v>0</v>
          </cell>
          <cell r="AB1245">
            <v>200000</v>
          </cell>
          <cell r="AC1245">
            <v>0</v>
          </cell>
          <cell r="AD1245">
            <v>200000</v>
          </cell>
          <cell r="AE1245">
            <v>500000</v>
          </cell>
          <cell r="AF1245">
            <v>0</v>
          </cell>
          <cell r="AG1245">
            <v>400000</v>
          </cell>
          <cell r="AH1245">
            <v>613473</v>
          </cell>
          <cell r="AI1245">
            <v>0</v>
          </cell>
          <cell r="AJ1245">
            <v>0</v>
          </cell>
          <cell r="AK1245">
            <v>5931000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7644473</v>
          </cell>
          <cell r="AR1245">
            <v>36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1539779</v>
          </cell>
          <cell r="AY1245">
            <v>9184252</v>
          </cell>
          <cell r="AZ1245">
            <v>622755</v>
          </cell>
          <cell r="BA1245">
            <v>44100</v>
          </cell>
          <cell r="BB1245">
            <v>0</v>
          </cell>
          <cell r="BC1245">
            <v>0</v>
          </cell>
          <cell r="BD1245">
            <v>0</v>
          </cell>
          <cell r="BK1245">
            <v>8517397</v>
          </cell>
          <cell r="BN1245">
            <v>0</v>
          </cell>
          <cell r="BO1245">
            <v>8770992.1875</v>
          </cell>
          <cell r="BP1245">
            <v>-2851762.8125</v>
          </cell>
          <cell r="BQ1245" t="str">
            <v>050040933732</v>
          </cell>
          <cell r="BR1245" t="str">
            <v>Active</v>
          </cell>
          <cell r="BS1245" t="str">
            <v>Male</v>
          </cell>
          <cell r="BT1245" t="str">
            <v/>
          </cell>
          <cell r="BU1245">
            <v>0</v>
          </cell>
          <cell r="BV1245">
            <v>0</v>
          </cell>
          <cell r="BW1245">
            <v>100000</v>
          </cell>
        </row>
        <row r="1246">
          <cell r="C1246" t="str">
            <v>C4151</v>
          </cell>
          <cell r="D1246" t="str">
            <v>Đỗ Thị Mộng Trinh</v>
          </cell>
          <cell r="E1246">
            <v>40823</v>
          </cell>
          <cell r="F1246" t="str">
            <v>P3 - Assembly 2B</v>
          </cell>
          <cell r="G1246" t="str">
            <v>SK2</v>
          </cell>
          <cell r="H1246" t="str">
            <v>Drill worker</v>
          </cell>
          <cell r="I1246" t="str">
            <v/>
          </cell>
          <cell r="J1246" t="str">
            <v/>
          </cell>
          <cell r="K1246">
            <v>5931000</v>
          </cell>
          <cell r="L1246">
            <v>200000</v>
          </cell>
          <cell r="M1246">
            <v>0</v>
          </cell>
          <cell r="N1246">
            <v>0</v>
          </cell>
          <cell r="O1246">
            <v>6131000</v>
          </cell>
          <cell r="P1246">
            <v>18</v>
          </cell>
          <cell r="Q1246">
            <v>4244538</v>
          </cell>
          <cell r="R1246">
            <v>5</v>
          </cell>
          <cell r="S1246">
            <v>1179038</v>
          </cell>
          <cell r="T1246">
            <v>3</v>
          </cell>
          <cell r="U1246">
            <v>707423</v>
          </cell>
          <cell r="V1246">
            <v>235807.66666666666</v>
          </cell>
          <cell r="W1246">
            <v>0</v>
          </cell>
          <cell r="X1246">
            <v>0</v>
          </cell>
          <cell r="Y1246">
            <v>5423576</v>
          </cell>
          <cell r="Z1246">
            <v>0</v>
          </cell>
          <cell r="AA1246">
            <v>0</v>
          </cell>
          <cell r="AB1246">
            <v>200000</v>
          </cell>
          <cell r="AC1246">
            <v>0</v>
          </cell>
          <cell r="AD1246">
            <v>200000</v>
          </cell>
          <cell r="AE1246">
            <v>0</v>
          </cell>
          <cell r="AF1246">
            <v>0</v>
          </cell>
          <cell r="AG1246">
            <v>0</v>
          </cell>
          <cell r="AH1246">
            <v>216320</v>
          </cell>
          <cell r="AI1246">
            <v>0</v>
          </cell>
          <cell r="AJ1246">
            <v>0</v>
          </cell>
          <cell r="AK1246">
            <v>6131000</v>
          </cell>
          <cell r="AL1246">
            <v>0</v>
          </cell>
          <cell r="AM1246">
            <v>0</v>
          </cell>
          <cell r="AN1246">
            <v>0</v>
          </cell>
          <cell r="AO1246">
            <v>0</v>
          </cell>
          <cell r="AP1246">
            <v>44213.9375</v>
          </cell>
          <cell r="AQ1246">
            <v>5884109.9375</v>
          </cell>
          <cell r="AR1246">
            <v>28</v>
          </cell>
          <cell r="AS1246">
            <v>0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1237990</v>
          </cell>
          <cell r="AY1246">
            <v>7122099.9375</v>
          </cell>
          <cell r="AZ1246">
            <v>643755</v>
          </cell>
          <cell r="BA1246">
            <v>44100</v>
          </cell>
          <cell r="BB1246">
            <v>0</v>
          </cell>
          <cell r="BC1246">
            <v>0</v>
          </cell>
          <cell r="BD1246">
            <v>0</v>
          </cell>
          <cell r="BK1246">
            <v>6434245</v>
          </cell>
          <cell r="BN1246">
            <v>0</v>
          </cell>
          <cell r="BO1246">
            <v>6809436.770833333</v>
          </cell>
          <cell r="BP1246">
            <v>-4834318.229166667</v>
          </cell>
          <cell r="BQ1246" t="str">
            <v>050040845272</v>
          </cell>
          <cell r="BR1246" t="str">
            <v>Active</v>
          </cell>
          <cell r="BS1246" t="str">
            <v>Female</v>
          </cell>
          <cell r="BT1246" t="str">
            <v/>
          </cell>
          <cell r="BU1246">
            <v>0</v>
          </cell>
          <cell r="BV1246">
            <v>0</v>
          </cell>
          <cell r="BW1246">
            <v>100000</v>
          </cell>
        </row>
        <row r="1247">
          <cell r="C1247" t="str">
            <v>C7134</v>
          </cell>
          <cell r="D1247" t="str">
            <v>Thái Thị Huỳnh Như</v>
          </cell>
          <cell r="E1247">
            <v>43085</v>
          </cell>
          <cell r="F1247" t="str">
            <v>P3 - Assembly 2B</v>
          </cell>
          <cell r="G1247" t="str">
            <v>SK2</v>
          </cell>
          <cell r="H1247" t="str">
            <v>Bag team leader</v>
          </cell>
          <cell r="I1247" t="str">
            <v/>
          </cell>
          <cell r="J1247" t="str">
            <v/>
          </cell>
          <cell r="K1247">
            <v>5931000</v>
          </cell>
          <cell r="L1247">
            <v>2300000</v>
          </cell>
          <cell r="M1247">
            <v>298000</v>
          </cell>
          <cell r="N1247">
            <v>500000</v>
          </cell>
          <cell r="O1247">
            <v>9029000</v>
          </cell>
          <cell r="P1247">
            <v>23.9</v>
          </cell>
          <cell r="Q1247">
            <v>8299735</v>
          </cell>
          <cell r="R1247">
            <v>2</v>
          </cell>
          <cell r="S1247">
            <v>694538</v>
          </cell>
          <cell r="T1247">
            <v>0.10000000000000142</v>
          </cell>
          <cell r="U1247">
            <v>34727</v>
          </cell>
          <cell r="V1247">
            <v>347269.24686192471</v>
          </cell>
          <cell r="W1247">
            <v>0</v>
          </cell>
          <cell r="X1247">
            <v>0</v>
          </cell>
          <cell r="Y1247">
            <v>8994273</v>
          </cell>
          <cell r="Z1247">
            <v>0</v>
          </cell>
          <cell r="AA1247">
            <v>0</v>
          </cell>
          <cell r="AB1247">
            <v>200000</v>
          </cell>
          <cell r="AC1247">
            <v>0</v>
          </cell>
          <cell r="AD1247">
            <v>200000</v>
          </cell>
          <cell r="AE1247">
            <v>500000</v>
          </cell>
          <cell r="AF1247">
            <v>0</v>
          </cell>
          <cell r="AG1247">
            <v>400000</v>
          </cell>
          <cell r="AH1247">
            <v>469448</v>
          </cell>
          <cell r="AI1247">
            <v>0</v>
          </cell>
          <cell r="AJ1247">
            <v>0</v>
          </cell>
          <cell r="AK1247">
            <v>8614000</v>
          </cell>
          <cell r="AL1247">
            <v>0</v>
          </cell>
          <cell r="AM1247">
            <v>0</v>
          </cell>
          <cell r="AN1247">
            <v>0</v>
          </cell>
          <cell r="AO1247">
            <v>0</v>
          </cell>
          <cell r="AP1247">
            <v>65112.983786610886</v>
          </cell>
          <cell r="AQ1247">
            <v>10628833.983786611</v>
          </cell>
          <cell r="AR1247">
            <v>36</v>
          </cell>
          <cell r="AS1247">
            <v>0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2344067</v>
          </cell>
          <cell r="AY1247">
            <v>12972900.983786611</v>
          </cell>
          <cell r="AZ1247">
            <v>948045</v>
          </cell>
          <cell r="BA1247">
            <v>44100</v>
          </cell>
          <cell r="BB1247">
            <v>27175</v>
          </cell>
          <cell r="BC1247">
            <v>0</v>
          </cell>
          <cell r="BD1247">
            <v>0</v>
          </cell>
          <cell r="BK1247">
            <v>11953581</v>
          </cell>
          <cell r="BN1247">
            <v>0</v>
          </cell>
          <cell r="BO1247">
            <v>12491545.594665272</v>
          </cell>
          <cell r="BP1247">
            <v>543500.59466527216</v>
          </cell>
          <cell r="BQ1247" t="str">
            <v>050083120034</v>
          </cell>
          <cell r="BR1247" t="str">
            <v>Active</v>
          </cell>
          <cell r="BS1247" t="str">
            <v>Female</v>
          </cell>
          <cell r="BT1247" t="str">
            <v/>
          </cell>
          <cell r="BU1247">
            <v>0</v>
          </cell>
          <cell r="BV1247">
            <v>0</v>
          </cell>
          <cell r="BW1247">
            <v>300000</v>
          </cell>
        </row>
        <row r="1248">
          <cell r="C1248" t="str">
            <v>C8109</v>
          </cell>
          <cell r="D1248" t="str">
            <v>Lâm Thị Lý</v>
          </cell>
          <cell r="E1248">
            <v>43528</v>
          </cell>
          <cell r="F1248" t="str">
            <v>P3 - Assembly 2B</v>
          </cell>
          <cell r="G1248" t="str">
            <v>SK2</v>
          </cell>
          <cell r="H1248" t="str">
            <v>Normal worker</v>
          </cell>
          <cell r="I1248" t="str">
            <v/>
          </cell>
          <cell r="J1248" t="str">
            <v/>
          </cell>
          <cell r="K1248">
            <v>5931000</v>
          </cell>
          <cell r="L1248">
            <v>0</v>
          </cell>
          <cell r="M1248">
            <v>298000</v>
          </cell>
          <cell r="N1248">
            <v>0</v>
          </cell>
          <cell r="O1248">
            <v>6229000</v>
          </cell>
          <cell r="P1248">
            <v>24</v>
          </cell>
          <cell r="Q1248">
            <v>5749846</v>
          </cell>
          <cell r="R1248">
            <v>2</v>
          </cell>
          <cell r="S1248">
            <v>479154</v>
          </cell>
          <cell r="T1248">
            <v>0</v>
          </cell>
          <cell r="U1248">
            <v>0</v>
          </cell>
          <cell r="V1248">
            <v>239576.91666666666</v>
          </cell>
          <cell r="W1248">
            <v>0</v>
          </cell>
          <cell r="X1248">
            <v>0</v>
          </cell>
          <cell r="Y1248">
            <v>6229000</v>
          </cell>
          <cell r="Z1248">
            <v>0</v>
          </cell>
          <cell r="AA1248">
            <v>0</v>
          </cell>
          <cell r="AB1248">
            <v>200000</v>
          </cell>
          <cell r="AC1248">
            <v>0</v>
          </cell>
          <cell r="AD1248">
            <v>200000</v>
          </cell>
          <cell r="AE1248">
            <v>500000</v>
          </cell>
          <cell r="AF1248">
            <v>0</v>
          </cell>
          <cell r="AG1248">
            <v>400000</v>
          </cell>
          <cell r="AH1248">
            <v>599569</v>
          </cell>
          <cell r="AI1248">
            <v>0</v>
          </cell>
          <cell r="AJ1248">
            <v>0</v>
          </cell>
          <cell r="AK1248">
            <v>5980667</v>
          </cell>
          <cell r="AL1248">
            <v>0</v>
          </cell>
          <cell r="AM1248">
            <v>0</v>
          </cell>
          <cell r="AN1248">
            <v>0</v>
          </cell>
          <cell r="AO1248">
            <v>0</v>
          </cell>
          <cell r="AP1248">
            <v>44920.671875</v>
          </cell>
          <cell r="AQ1248">
            <v>7973489.671875</v>
          </cell>
          <cell r="AR1248">
            <v>36</v>
          </cell>
          <cell r="AS1248">
            <v>0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1617144</v>
          </cell>
          <cell r="AY1248">
            <v>9590633.671875</v>
          </cell>
          <cell r="AZ1248">
            <v>654045</v>
          </cell>
          <cell r="BA1248">
            <v>44100</v>
          </cell>
          <cell r="BB1248">
            <v>0</v>
          </cell>
          <cell r="BC1248">
            <v>0</v>
          </cell>
          <cell r="BD1248">
            <v>0</v>
          </cell>
          <cell r="BK1248">
            <v>8892489</v>
          </cell>
          <cell r="BN1248">
            <v>0</v>
          </cell>
          <cell r="BO1248">
            <v>9151585.796875</v>
          </cell>
          <cell r="BP1248">
            <v>-2502459.203125</v>
          </cell>
          <cell r="BQ1248" t="str">
            <v>050104420696</v>
          </cell>
          <cell r="BR1248" t="str">
            <v>Active</v>
          </cell>
          <cell r="BS1248" t="str">
            <v>Female</v>
          </cell>
          <cell r="BT1248" t="str">
            <v/>
          </cell>
          <cell r="BU1248">
            <v>0</v>
          </cell>
          <cell r="BV1248">
            <v>0</v>
          </cell>
          <cell r="BW1248">
            <v>100000</v>
          </cell>
        </row>
        <row r="1249">
          <cell r="C1249" t="str">
            <v>C8375</v>
          </cell>
          <cell r="D1249" t="str">
            <v>Nguyễn Chí Hưng</v>
          </cell>
          <cell r="E1249">
            <v>43538</v>
          </cell>
          <cell r="F1249" t="str">
            <v>P3 - Assembly 2B</v>
          </cell>
          <cell r="G1249" t="str">
            <v>SK2</v>
          </cell>
          <cell r="H1249" t="str">
            <v>Normal worker</v>
          </cell>
          <cell r="I1249" t="str">
            <v/>
          </cell>
          <cell r="J1249" t="str">
            <v/>
          </cell>
          <cell r="K1249">
            <v>5931000</v>
          </cell>
          <cell r="L1249">
            <v>0</v>
          </cell>
          <cell r="M1249">
            <v>0</v>
          </cell>
          <cell r="N1249">
            <v>0</v>
          </cell>
          <cell r="O1249">
            <v>5931000</v>
          </cell>
          <cell r="P1249">
            <v>24</v>
          </cell>
          <cell r="Q1249">
            <v>5474769</v>
          </cell>
          <cell r="R1249">
            <v>2</v>
          </cell>
          <cell r="S1249">
            <v>456231</v>
          </cell>
          <cell r="T1249">
            <v>0</v>
          </cell>
          <cell r="U1249">
            <v>0</v>
          </cell>
          <cell r="V1249">
            <v>228115.375</v>
          </cell>
          <cell r="W1249">
            <v>0</v>
          </cell>
          <cell r="X1249">
            <v>0</v>
          </cell>
          <cell r="Y1249">
            <v>5931000</v>
          </cell>
          <cell r="Z1249">
            <v>0</v>
          </cell>
          <cell r="AA1249">
            <v>0</v>
          </cell>
          <cell r="AB1249">
            <v>200000</v>
          </cell>
          <cell r="AC1249">
            <v>0</v>
          </cell>
          <cell r="AD1249">
            <v>200000</v>
          </cell>
          <cell r="AE1249">
            <v>500000</v>
          </cell>
          <cell r="AF1249">
            <v>0</v>
          </cell>
          <cell r="AG1249">
            <v>400000</v>
          </cell>
          <cell r="AH1249">
            <v>649938</v>
          </cell>
          <cell r="AI1249">
            <v>0</v>
          </cell>
          <cell r="AJ1249">
            <v>0</v>
          </cell>
          <cell r="AK1249">
            <v>5931000</v>
          </cell>
          <cell r="AL1249">
            <v>0</v>
          </cell>
          <cell r="AM1249">
            <v>0</v>
          </cell>
          <cell r="AN1249">
            <v>0</v>
          </cell>
          <cell r="AO1249">
            <v>0</v>
          </cell>
          <cell r="AP1249">
            <v>0</v>
          </cell>
          <cell r="AQ1249">
            <v>7680938</v>
          </cell>
          <cell r="AR1249">
            <v>36</v>
          </cell>
          <cell r="AS1249">
            <v>0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1539779</v>
          </cell>
          <cell r="AY1249">
            <v>9220717</v>
          </cell>
          <cell r="AZ1249">
            <v>622755</v>
          </cell>
          <cell r="BA1249">
            <v>44100</v>
          </cell>
          <cell r="BB1249">
            <v>0</v>
          </cell>
          <cell r="BC1249">
            <v>0</v>
          </cell>
          <cell r="BD1249">
            <v>0</v>
          </cell>
          <cell r="BK1249">
            <v>8553862</v>
          </cell>
          <cell r="BN1249">
            <v>0</v>
          </cell>
          <cell r="BO1249">
            <v>8807457.1875</v>
          </cell>
          <cell r="BP1249">
            <v>-2815297.8125</v>
          </cell>
          <cell r="BQ1249" t="str">
            <v>050104424799</v>
          </cell>
          <cell r="BR1249" t="str">
            <v>Active</v>
          </cell>
          <cell r="BS1249" t="str">
            <v>Male</v>
          </cell>
          <cell r="BT1249" t="str">
            <v/>
          </cell>
          <cell r="BU1249">
            <v>0</v>
          </cell>
          <cell r="BV1249">
            <v>0</v>
          </cell>
          <cell r="BW1249">
            <v>100000</v>
          </cell>
        </row>
        <row r="1250">
          <cell r="C1250" t="str">
            <v>C7942</v>
          </cell>
          <cell r="D1250" t="str">
            <v>Trương Văn Trí</v>
          </cell>
          <cell r="E1250">
            <v>43517</v>
          </cell>
          <cell r="F1250" t="str">
            <v>P3 - Auto machine</v>
          </cell>
          <cell r="G1250" t="str">
            <v>SK2</v>
          </cell>
          <cell r="H1250" t="str">
            <v>Auto Machine operator-C</v>
          </cell>
          <cell r="I1250" t="str">
            <v/>
          </cell>
          <cell r="J1250" t="str">
            <v/>
          </cell>
          <cell r="K1250">
            <v>5931000</v>
          </cell>
          <cell r="L1250">
            <v>1800000</v>
          </cell>
          <cell r="M1250">
            <v>298000</v>
          </cell>
          <cell r="N1250">
            <v>0</v>
          </cell>
          <cell r="O1250">
            <v>8029000</v>
          </cell>
          <cell r="P1250">
            <v>23.9</v>
          </cell>
          <cell r="Q1250">
            <v>7380504</v>
          </cell>
          <cell r="R1250">
            <v>2</v>
          </cell>
          <cell r="S1250">
            <v>617615</v>
          </cell>
          <cell r="T1250">
            <v>0.10000000000000142</v>
          </cell>
          <cell r="U1250">
            <v>30881</v>
          </cell>
          <cell r="V1250">
            <v>308807.69874476991</v>
          </cell>
          <cell r="W1250">
            <v>0</v>
          </cell>
          <cell r="X1250">
            <v>0</v>
          </cell>
          <cell r="Y1250">
            <v>7998119</v>
          </cell>
          <cell r="Z1250">
            <v>0</v>
          </cell>
          <cell r="AA1250">
            <v>0</v>
          </cell>
          <cell r="AB1250">
            <v>200000</v>
          </cell>
          <cell r="AC1250">
            <v>0</v>
          </cell>
          <cell r="AD1250">
            <v>200000</v>
          </cell>
          <cell r="AE1250">
            <v>500000</v>
          </cell>
          <cell r="AF1250">
            <v>0</v>
          </cell>
          <cell r="AG1250">
            <v>400000</v>
          </cell>
          <cell r="AH1250">
            <v>425501</v>
          </cell>
          <cell r="AI1250">
            <v>0</v>
          </cell>
          <cell r="AJ1250">
            <v>0</v>
          </cell>
          <cell r="AK1250">
            <v>7530667</v>
          </cell>
          <cell r="AL1250">
            <v>100000</v>
          </cell>
          <cell r="AM1250">
            <v>0</v>
          </cell>
          <cell r="AN1250">
            <v>0</v>
          </cell>
          <cell r="AO1250">
            <v>0</v>
          </cell>
          <cell r="AP1250">
            <v>0</v>
          </cell>
          <cell r="AQ1250">
            <v>9623620</v>
          </cell>
          <cell r="AR1250">
            <v>36</v>
          </cell>
          <cell r="AS1250">
            <v>0</v>
          </cell>
          <cell r="AT1250">
            <v>0</v>
          </cell>
          <cell r="AU1250">
            <v>0</v>
          </cell>
          <cell r="AV1250">
            <v>0</v>
          </cell>
          <cell r="AW1250">
            <v>0</v>
          </cell>
          <cell r="AX1250">
            <v>2084452</v>
          </cell>
          <cell r="AY1250">
            <v>11708072</v>
          </cell>
          <cell r="AZ1250">
            <v>843045</v>
          </cell>
          <cell r="BA1250">
            <v>44100</v>
          </cell>
          <cell r="BB1250">
            <v>0</v>
          </cell>
          <cell r="BC1250">
            <v>0</v>
          </cell>
          <cell r="BD1250">
            <v>0</v>
          </cell>
          <cell r="BK1250">
            <v>10820927</v>
          </cell>
          <cell r="BN1250">
            <v>1</v>
          </cell>
          <cell r="BO1250">
            <v>11113254.644351464</v>
          </cell>
          <cell r="BP1250">
            <v>-5129790.3556485362</v>
          </cell>
          <cell r="BQ1250" t="str">
            <v>050104420841</v>
          </cell>
          <cell r="BR1250" t="str">
            <v>Active</v>
          </cell>
          <cell r="BS1250" t="str">
            <v>Male</v>
          </cell>
          <cell r="BT1250" t="str">
            <v/>
          </cell>
          <cell r="BU1250">
            <v>0</v>
          </cell>
          <cell r="BV1250">
            <v>0</v>
          </cell>
          <cell r="BW1250">
            <v>100000</v>
          </cell>
        </row>
        <row r="1251">
          <cell r="C1251" t="str">
            <v>C0015</v>
          </cell>
          <cell r="D1251" t="str">
            <v>Lê Thị Sương</v>
          </cell>
          <cell r="E1251">
            <v>39555</v>
          </cell>
          <cell r="F1251" t="str">
            <v>P3 - Inspection</v>
          </cell>
          <cell r="G1251" t="str">
            <v>SK2</v>
          </cell>
          <cell r="H1251" t="str">
            <v>Inspection worker</v>
          </cell>
          <cell r="I1251" t="str">
            <v/>
          </cell>
          <cell r="J1251" t="str">
            <v/>
          </cell>
          <cell r="K1251">
            <v>5931000</v>
          </cell>
          <cell r="L1251">
            <v>500000</v>
          </cell>
          <cell r="M1251">
            <v>298000</v>
          </cell>
          <cell r="N1251">
            <v>0</v>
          </cell>
          <cell r="O1251">
            <v>6729000</v>
          </cell>
          <cell r="P1251">
            <v>24</v>
          </cell>
          <cell r="Q1251">
            <v>6211385</v>
          </cell>
          <cell r="R1251">
            <v>2</v>
          </cell>
          <cell r="S1251">
            <v>517615</v>
          </cell>
          <cell r="T1251">
            <v>0</v>
          </cell>
          <cell r="U1251">
            <v>0</v>
          </cell>
          <cell r="V1251">
            <v>258807.70833333334</v>
          </cell>
          <cell r="W1251">
            <v>0</v>
          </cell>
          <cell r="X1251">
            <v>0</v>
          </cell>
          <cell r="Y1251">
            <v>6729000</v>
          </cell>
          <cell r="Z1251">
            <v>0</v>
          </cell>
          <cell r="AA1251">
            <v>0</v>
          </cell>
          <cell r="AB1251">
            <v>200000</v>
          </cell>
          <cell r="AC1251">
            <v>0</v>
          </cell>
          <cell r="AD1251">
            <v>200000</v>
          </cell>
          <cell r="AE1251">
            <v>500000</v>
          </cell>
          <cell r="AF1251">
            <v>0</v>
          </cell>
          <cell r="AG1251">
            <v>400000</v>
          </cell>
          <cell r="AH1251">
            <v>427281</v>
          </cell>
          <cell r="AI1251">
            <v>0</v>
          </cell>
          <cell r="AJ1251">
            <v>0</v>
          </cell>
          <cell r="AK1251">
            <v>6480000</v>
          </cell>
          <cell r="AL1251">
            <v>0</v>
          </cell>
          <cell r="AM1251">
            <v>0</v>
          </cell>
          <cell r="AN1251">
            <v>0</v>
          </cell>
          <cell r="AO1251">
            <v>0</v>
          </cell>
          <cell r="AP1251">
            <v>48526.4453125</v>
          </cell>
          <cell r="AQ1251">
            <v>8304807.4453125</v>
          </cell>
          <cell r="AR1251">
            <v>36</v>
          </cell>
          <cell r="AS1251">
            <v>0</v>
          </cell>
          <cell r="AT1251">
            <v>0</v>
          </cell>
          <cell r="AU1251">
            <v>0</v>
          </cell>
          <cell r="AV1251">
            <v>0</v>
          </cell>
          <cell r="AW1251">
            <v>0</v>
          </cell>
          <cell r="AX1251">
            <v>1746952</v>
          </cell>
          <cell r="AY1251">
            <v>10051759.4453125</v>
          </cell>
          <cell r="AZ1251">
            <v>706545</v>
          </cell>
          <cell r="BA1251">
            <v>44100</v>
          </cell>
          <cell r="BB1251">
            <v>0</v>
          </cell>
          <cell r="BC1251">
            <v>0</v>
          </cell>
          <cell r="BD1251">
            <v>0</v>
          </cell>
          <cell r="BK1251">
            <v>9301114</v>
          </cell>
          <cell r="BN1251">
            <v>0</v>
          </cell>
          <cell r="BO1251">
            <v>9569442.1328125</v>
          </cell>
          <cell r="BP1251">
            <v>-2137102.8671875</v>
          </cell>
          <cell r="BQ1251" t="str">
            <v>050040828300</v>
          </cell>
          <cell r="BR1251" t="str">
            <v>Active</v>
          </cell>
          <cell r="BS1251" t="str">
            <v>Female</v>
          </cell>
          <cell r="BT1251" t="str">
            <v/>
          </cell>
          <cell r="BU1251">
            <v>0</v>
          </cell>
          <cell r="BV1251">
            <v>0</v>
          </cell>
          <cell r="BW1251">
            <v>100000</v>
          </cell>
        </row>
        <row r="1252">
          <cell r="C1252" t="str">
            <v>C10738</v>
          </cell>
          <cell r="D1252" t="str">
            <v>Nguyễn Thùy Linh</v>
          </cell>
          <cell r="E1252">
            <v>43606</v>
          </cell>
          <cell r="F1252" t="str">
            <v>P3 - Inspection</v>
          </cell>
          <cell r="G1252" t="str">
            <v>SK2</v>
          </cell>
          <cell r="H1252" t="str">
            <v>Inspection worker</v>
          </cell>
          <cell r="I1252">
            <v>45794</v>
          </cell>
          <cell r="J1252" t="str">
            <v xml:space="preserve">Việc riêng </v>
          </cell>
          <cell r="K1252">
            <v>5931000</v>
          </cell>
          <cell r="L1252">
            <v>700000</v>
          </cell>
          <cell r="M1252">
            <v>0</v>
          </cell>
          <cell r="N1252">
            <v>0</v>
          </cell>
          <cell r="O1252">
            <v>6631000</v>
          </cell>
          <cell r="P1252">
            <v>22</v>
          </cell>
          <cell r="Q1252">
            <v>5610846</v>
          </cell>
          <cell r="R1252">
            <v>3</v>
          </cell>
          <cell r="S1252">
            <v>765115</v>
          </cell>
          <cell r="T1252">
            <v>1</v>
          </cell>
          <cell r="U1252">
            <v>255038</v>
          </cell>
          <cell r="V1252">
            <v>255038.45454545456</v>
          </cell>
          <cell r="W1252">
            <v>0</v>
          </cell>
          <cell r="X1252">
            <v>0</v>
          </cell>
          <cell r="Y1252">
            <v>6375961</v>
          </cell>
          <cell r="Z1252">
            <v>0</v>
          </cell>
          <cell r="AA1252">
            <v>0</v>
          </cell>
          <cell r="AB1252">
            <v>200000</v>
          </cell>
          <cell r="AC1252">
            <v>0</v>
          </cell>
          <cell r="AD1252">
            <v>200000</v>
          </cell>
          <cell r="AE1252">
            <v>0</v>
          </cell>
          <cell r="AF1252">
            <v>0</v>
          </cell>
          <cell r="AG1252">
            <v>400000</v>
          </cell>
          <cell r="AH1252">
            <v>456009</v>
          </cell>
          <cell r="AI1252">
            <v>0</v>
          </cell>
          <cell r="AJ1252">
            <v>0</v>
          </cell>
          <cell r="AK1252">
            <v>6631000</v>
          </cell>
          <cell r="AL1252">
            <v>100000</v>
          </cell>
          <cell r="AM1252">
            <v>0</v>
          </cell>
          <cell r="AN1252">
            <v>0</v>
          </cell>
          <cell r="AO1252">
            <v>0</v>
          </cell>
          <cell r="AP1252">
            <v>47819.710227272728</v>
          </cell>
          <cell r="AQ1252">
            <v>7579789.7102272725</v>
          </cell>
          <cell r="AR1252">
            <v>33.5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1601960</v>
          </cell>
          <cell r="AY1252">
            <v>9181749.7102272734</v>
          </cell>
          <cell r="AZ1252">
            <v>696255</v>
          </cell>
          <cell r="BA1252">
            <v>44100</v>
          </cell>
          <cell r="BB1252">
            <v>0</v>
          </cell>
          <cell r="BC1252">
            <v>0</v>
          </cell>
          <cell r="BD1252">
            <v>0</v>
          </cell>
          <cell r="BK1252">
            <v>8441395</v>
          </cell>
          <cell r="BN1252">
            <v>0</v>
          </cell>
          <cell r="BO1252">
            <v>8747763.2386363633</v>
          </cell>
          <cell r="BP1252">
            <v>-2948491.7613636367</v>
          </cell>
          <cell r="BQ1252" t="str">
            <v>060041391386</v>
          </cell>
          <cell r="BR1252" t="str">
            <v>Active</v>
          </cell>
          <cell r="BS1252" t="str">
            <v>Female</v>
          </cell>
          <cell r="BT1252" t="str">
            <v/>
          </cell>
          <cell r="BU1252">
            <v>0</v>
          </cell>
          <cell r="BV1252">
            <v>0</v>
          </cell>
          <cell r="BW1252">
            <v>100000</v>
          </cell>
        </row>
        <row r="1253">
          <cell r="C1253" t="str">
            <v>C11058</v>
          </cell>
          <cell r="D1253" t="str">
            <v>Đàm Thị Quyên</v>
          </cell>
          <cell r="E1253">
            <v>43657</v>
          </cell>
          <cell r="F1253" t="str">
            <v>P3 - Inspection</v>
          </cell>
          <cell r="G1253" t="str">
            <v>SK2</v>
          </cell>
          <cell r="H1253" t="str">
            <v>Inspection worker</v>
          </cell>
          <cell r="I1253" t="str">
            <v/>
          </cell>
          <cell r="J1253" t="str">
            <v/>
          </cell>
          <cell r="K1253">
            <v>5931000</v>
          </cell>
          <cell r="L1253">
            <v>700000</v>
          </cell>
          <cell r="M1253">
            <v>0</v>
          </cell>
          <cell r="N1253">
            <v>0</v>
          </cell>
          <cell r="O1253">
            <v>6631000</v>
          </cell>
          <cell r="P1253">
            <v>24</v>
          </cell>
          <cell r="Q1253">
            <v>6120923</v>
          </cell>
          <cell r="R1253">
            <v>2</v>
          </cell>
          <cell r="S1253">
            <v>510077</v>
          </cell>
          <cell r="T1253">
            <v>0</v>
          </cell>
          <cell r="U1253">
            <v>0</v>
          </cell>
          <cell r="V1253">
            <v>255038.45833333334</v>
          </cell>
          <cell r="W1253">
            <v>0</v>
          </cell>
          <cell r="X1253">
            <v>0</v>
          </cell>
          <cell r="Y1253">
            <v>6631000</v>
          </cell>
          <cell r="Z1253">
            <v>0</v>
          </cell>
          <cell r="AA1253">
            <v>0</v>
          </cell>
          <cell r="AB1253">
            <v>200000</v>
          </cell>
          <cell r="AC1253">
            <v>0</v>
          </cell>
          <cell r="AD1253">
            <v>200000</v>
          </cell>
          <cell r="AE1253">
            <v>500000</v>
          </cell>
          <cell r="AF1253">
            <v>0</v>
          </cell>
          <cell r="AG1253">
            <v>400000</v>
          </cell>
          <cell r="AH1253">
            <v>433879</v>
          </cell>
          <cell r="AI1253">
            <v>0</v>
          </cell>
          <cell r="AJ1253">
            <v>0</v>
          </cell>
          <cell r="AK1253">
            <v>6631000</v>
          </cell>
          <cell r="AL1253">
            <v>100000</v>
          </cell>
          <cell r="AM1253">
            <v>0</v>
          </cell>
          <cell r="AN1253">
            <v>0</v>
          </cell>
          <cell r="AO1253">
            <v>0</v>
          </cell>
          <cell r="AP1253">
            <v>47819.7109375</v>
          </cell>
          <cell r="AQ1253">
            <v>8312698.7109375</v>
          </cell>
          <cell r="AR1253">
            <v>36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1721510</v>
          </cell>
          <cell r="AY1253">
            <v>10034208.7109375</v>
          </cell>
          <cell r="AZ1253">
            <v>696255</v>
          </cell>
          <cell r="BA1253">
            <v>44100</v>
          </cell>
          <cell r="BB1253">
            <v>0</v>
          </cell>
          <cell r="BC1253">
            <v>0</v>
          </cell>
          <cell r="BD1253">
            <v>0</v>
          </cell>
          <cell r="BK1253">
            <v>9293854</v>
          </cell>
          <cell r="BN1253">
            <v>1</v>
          </cell>
          <cell r="BO1253">
            <v>9560371.7734375</v>
          </cell>
          <cell r="BP1253">
            <v>-6535883.2265625</v>
          </cell>
          <cell r="BQ1253" t="str">
            <v>050029026162</v>
          </cell>
          <cell r="BR1253" t="str">
            <v>Active</v>
          </cell>
          <cell r="BS1253" t="str">
            <v>Female</v>
          </cell>
          <cell r="BT1253" t="str">
            <v/>
          </cell>
          <cell r="BU1253">
            <v>0</v>
          </cell>
          <cell r="BV1253">
            <v>0</v>
          </cell>
          <cell r="BW1253">
            <v>100000</v>
          </cell>
        </row>
        <row r="1254">
          <cell r="C1254" t="str">
            <v>C13228</v>
          </cell>
          <cell r="D1254" t="str">
            <v>Trần Thị Dung</v>
          </cell>
          <cell r="E1254">
            <v>44251</v>
          </cell>
          <cell r="F1254" t="str">
            <v>P3 - Inspection</v>
          </cell>
          <cell r="G1254" t="str">
            <v>SK2</v>
          </cell>
          <cell r="H1254" t="str">
            <v>Inspection worker</v>
          </cell>
          <cell r="I1254" t="str">
            <v/>
          </cell>
          <cell r="J1254" t="str">
            <v/>
          </cell>
          <cell r="K1254">
            <v>5931000</v>
          </cell>
          <cell r="L1254">
            <v>500000</v>
          </cell>
          <cell r="M1254">
            <v>298000</v>
          </cell>
          <cell r="N1254">
            <v>0</v>
          </cell>
          <cell r="O1254">
            <v>6729000</v>
          </cell>
          <cell r="P1254">
            <v>24</v>
          </cell>
          <cell r="Q1254">
            <v>6211385</v>
          </cell>
          <cell r="R1254">
            <v>2</v>
          </cell>
          <cell r="S1254">
            <v>517615</v>
          </cell>
          <cell r="T1254">
            <v>0</v>
          </cell>
          <cell r="U1254">
            <v>0</v>
          </cell>
          <cell r="V1254">
            <v>258807.70833333334</v>
          </cell>
          <cell r="W1254">
            <v>0</v>
          </cell>
          <cell r="X1254">
            <v>0</v>
          </cell>
          <cell r="Y1254">
            <v>6729000</v>
          </cell>
          <cell r="Z1254">
            <v>0</v>
          </cell>
          <cell r="AA1254">
            <v>0</v>
          </cell>
          <cell r="AB1254">
            <v>200000</v>
          </cell>
          <cell r="AC1254">
            <v>0</v>
          </cell>
          <cell r="AD1254">
            <v>200000</v>
          </cell>
          <cell r="AE1254">
            <v>500000</v>
          </cell>
          <cell r="AF1254">
            <v>0</v>
          </cell>
          <cell r="AG1254">
            <v>400000</v>
          </cell>
          <cell r="AH1254">
            <v>427281</v>
          </cell>
          <cell r="AI1254">
            <v>0</v>
          </cell>
          <cell r="AJ1254">
            <v>0</v>
          </cell>
          <cell r="AK1254">
            <v>6397000</v>
          </cell>
          <cell r="AL1254">
            <v>100000</v>
          </cell>
          <cell r="AM1254">
            <v>0</v>
          </cell>
          <cell r="AN1254">
            <v>0</v>
          </cell>
          <cell r="AO1254">
            <v>0</v>
          </cell>
          <cell r="AP1254">
            <v>48526.4453125</v>
          </cell>
          <cell r="AQ1254">
            <v>8404807.4453125</v>
          </cell>
          <cell r="AR1254">
            <v>32</v>
          </cell>
          <cell r="AS1254">
            <v>0</v>
          </cell>
          <cell r="AT1254">
            <v>0</v>
          </cell>
          <cell r="AU1254">
            <v>0</v>
          </cell>
          <cell r="AV1254">
            <v>0</v>
          </cell>
          <cell r="AW1254">
            <v>0</v>
          </cell>
          <cell r="AX1254">
            <v>1552846</v>
          </cell>
          <cell r="AY1254">
            <v>9957653.4453125</v>
          </cell>
          <cell r="AZ1254">
            <v>706545</v>
          </cell>
          <cell r="BA1254">
            <v>44100</v>
          </cell>
          <cell r="BB1254">
            <v>0</v>
          </cell>
          <cell r="BC1254">
            <v>0</v>
          </cell>
          <cell r="BD1254">
            <v>0</v>
          </cell>
          <cell r="BK1254">
            <v>9207008</v>
          </cell>
          <cell r="BN1254">
            <v>0</v>
          </cell>
          <cell r="BO1254">
            <v>9540038.278645834</v>
          </cell>
          <cell r="BP1254">
            <v>-2166506.721354166</v>
          </cell>
          <cell r="BQ1254" t="str">
            <v>050116845870</v>
          </cell>
          <cell r="BR1254" t="str">
            <v>Active</v>
          </cell>
          <cell r="BS1254" t="str">
            <v>Female</v>
          </cell>
          <cell r="BT1254" t="str">
            <v/>
          </cell>
          <cell r="BU1254">
            <v>0</v>
          </cell>
          <cell r="BV1254">
            <v>0</v>
          </cell>
          <cell r="BW1254">
            <v>100000</v>
          </cell>
        </row>
        <row r="1255">
          <cell r="C1255" t="str">
            <v>C14541</v>
          </cell>
          <cell r="D1255" t="str">
            <v>Nguyễn Hồng Loan</v>
          </cell>
          <cell r="E1255">
            <v>44611</v>
          </cell>
          <cell r="F1255" t="str">
            <v>P3 - Inspection</v>
          </cell>
          <cell r="G1255" t="str">
            <v>SK2</v>
          </cell>
          <cell r="H1255" t="str">
            <v>Inspection worker</v>
          </cell>
          <cell r="I1255" t="str">
            <v/>
          </cell>
          <cell r="J1255" t="str">
            <v/>
          </cell>
          <cell r="K1255">
            <v>5931000</v>
          </cell>
          <cell r="L1255">
            <v>700000</v>
          </cell>
          <cell r="M1255">
            <v>0</v>
          </cell>
          <cell r="N1255">
            <v>0</v>
          </cell>
          <cell r="O1255">
            <v>6631000</v>
          </cell>
          <cell r="P1255">
            <v>22.9</v>
          </cell>
          <cell r="Q1255">
            <v>5840381</v>
          </cell>
          <cell r="R1255">
            <v>3</v>
          </cell>
          <cell r="S1255">
            <v>765115</v>
          </cell>
          <cell r="T1255">
            <v>0.10000000000000142</v>
          </cell>
          <cell r="U1255">
            <v>25504</v>
          </cell>
          <cell r="V1255">
            <v>255038.47161572054</v>
          </cell>
          <cell r="W1255">
            <v>0</v>
          </cell>
          <cell r="X1255">
            <v>0</v>
          </cell>
          <cell r="Y1255">
            <v>6605496</v>
          </cell>
          <cell r="Z1255">
            <v>0</v>
          </cell>
          <cell r="AA1255">
            <v>0</v>
          </cell>
          <cell r="AB1255">
            <v>200000</v>
          </cell>
          <cell r="AC1255">
            <v>0</v>
          </cell>
          <cell r="AD1255">
            <v>200000</v>
          </cell>
          <cell r="AE1255">
            <v>500000</v>
          </cell>
          <cell r="AF1255">
            <v>0</v>
          </cell>
          <cell r="AG1255">
            <v>400000</v>
          </cell>
          <cell r="AH1255">
            <v>463246</v>
          </cell>
          <cell r="AI1255">
            <v>0</v>
          </cell>
          <cell r="AJ1255">
            <v>0</v>
          </cell>
          <cell r="AK1255">
            <v>6553667</v>
          </cell>
          <cell r="AL1255">
            <v>0</v>
          </cell>
          <cell r="AM1255">
            <v>0</v>
          </cell>
          <cell r="AN1255">
            <v>0</v>
          </cell>
          <cell r="AO1255">
            <v>0</v>
          </cell>
          <cell r="AP1255">
            <v>47819.713427947601</v>
          </cell>
          <cell r="AQ1255">
            <v>8216561.7134279478</v>
          </cell>
          <cell r="AR1255">
            <v>0</v>
          </cell>
          <cell r="AS1255">
            <v>0</v>
          </cell>
          <cell r="AT1255">
            <v>0</v>
          </cell>
          <cell r="AU1255">
            <v>0</v>
          </cell>
          <cell r="AV1255">
            <v>0</v>
          </cell>
          <cell r="AW1255">
            <v>0</v>
          </cell>
          <cell r="AX1255">
            <v>0</v>
          </cell>
          <cell r="AY1255">
            <v>8216561.7134279478</v>
          </cell>
          <cell r="AZ1255">
            <v>696255</v>
          </cell>
          <cell r="BA1255">
            <v>44100</v>
          </cell>
          <cell r="BB1255">
            <v>0</v>
          </cell>
          <cell r="BC1255">
            <v>0</v>
          </cell>
          <cell r="BD1255">
            <v>0</v>
          </cell>
          <cell r="BK1255">
            <v>7476207</v>
          </cell>
          <cell r="BN1255">
            <v>0</v>
          </cell>
          <cell r="BO1255">
            <v>8316561.7134279478</v>
          </cell>
          <cell r="BP1255">
            <v>-3379693.2865720522</v>
          </cell>
          <cell r="BQ1255" t="str">
            <v>050134556746</v>
          </cell>
          <cell r="BR1255" t="str">
            <v>Active</v>
          </cell>
          <cell r="BS1255" t="str">
            <v>Female</v>
          </cell>
          <cell r="BT1255" t="str">
            <v/>
          </cell>
          <cell r="BU1255">
            <v>0</v>
          </cell>
          <cell r="BV1255">
            <v>0</v>
          </cell>
          <cell r="BW1255">
            <v>100000</v>
          </cell>
        </row>
        <row r="1256">
          <cell r="C1256" t="str">
            <v>C14647</v>
          </cell>
          <cell r="D1256" t="str">
            <v>Lê Thị Hồng Dung</v>
          </cell>
          <cell r="E1256">
            <v>44622</v>
          </cell>
          <cell r="F1256" t="str">
            <v>P3 - Inspection</v>
          </cell>
          <cell r="G1256" t="str">
            <v>SK2</v>
          </cell>
          <cell r="H1256" t="str">
            <v>Inspection worker</v>
          </cell>
          <cell r="I1256" t="str">
            <v/>
          </cell>
          <cell r="J1256" t="str">
            <v/>
          </cell>
          <cell r="K1256">
            <v>5931000</v>
          </cell>
          <cell r="L1256">
            <v>700000</v>
          </cell>
          <cell r="M1256">
            <v>0</v>
          </cell>
          <cell r="N1256">
            <v>0</v>
          </cell>
          <cell r="O1256">
            <v>6631000</v>
          </cell>
          <cell r="P1256">
            <v>23.8</v>
          </cell>
          <cell r="Q1256">
            <v>6069915</v>
          </cell>
          <cell r="R1256">
            <v>2</v>
          </cell>
          <cell r="S1256">
            <v>510077</v>
          </cell>
          <cell r="T1256">
            <v>0.19999999999999929</v>
          </cell>
          <cell r="U1256">
            <v>51008</v>
          </cell>
          <cell r="V1256">
            <v>255038.44537815126</v>
          </cell>
          <cell r="W1256">
            <v>0</v>
          </cell>
          <cell r="X1256">
            <v>0</v>
          </cell>
          <cell r="Y1256">
            <v>6579992</v>
          </cell>
          <cell r="Z1256">
            <v>0</v>
          </cell>
          <cell r="AA1256">
            <v>0</v>
          </cell>
          <cell r="AB1256">
            <v>200000</v>
          </cell>
          <cell r="AC1256">
            <v>0</v>
          </cell>
          <cell r="AD1256">
            <v>200000</v>
          </cell>
          <cell r="AE1256">
            <v>500000</v>
          </cell>
          <cell r="AF1256">
            <v>0</v>
          </cell>
          <cell r="AG1256">
            <v>400000</v>
          </cell>
          <cell r="AH1256">
            <v>471843</v>
          </cell>
          <cell r="AI1256">
            <v>0</v>
          </cell>
          <cell r="AJ1256">
            <v>0</v>
          </cell>
          <cell r="AK1256">
            <v>6602333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47819.708508403361</v>
          </cell>
          <cell r="AQ1256">
            <v>8199654.708508403</v>
          </cell>
          <cell r="AR1256">
            <v>32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1530231</v>
          </cell>
          <cell r="AY1256">
            <v>9729885.7085084021</v>
          </cell>
          <cell r="AZ1256">
            <v>696255</v>
          </cell>
          <cell r="BA1256">
            <v>44100</v>
          </cell>
          <cell r="BB1256">
            <v>0</v>
          </cell>
          <cell r="BC1256">
            <v>0</v>
          </cell>
          <cell r="BD1256">
            <v>0</v>
          </cell>
          <cell r="BK1256">
            <v>8989531</v>
          </cell>
          <cell r="BN1256">
            <v>0</v>
          </cell>
          <cell r="BO1256">
            <v>9319808.490021009</v>
          </cell>
          <cell r="BP1256">
            <v>-2376446.509978991</v>
          </cell>
          <cell r="BQ1256" t="str">
            <v>060257557203</v>
          </cell>
          <cell r="BR1256" t="str">
            <v>Active</v>
          </cell>
          <cell r="BS1256" t="str">
            <v>Female</v>
          </cell>
          <cell r="BT1256" t="str">
            <v/>
          </cell>
          <cell r="BU1256">
            <v>0</v>
          </cell>
          <cell r="BV1256">
            <v>0</v>
          </cell>
          <cell r="BW1256">
            <v>100000</v>
          </cell>
        </row>
        <row r="1257">
          <cell r="C1257" t="str">
            <v>C14812</v>
          </cell>
          <cell r="D1257" t="str">
            <v>Nguyễn Thị Xuân Hải</v>
          </cell>
          <cell r="E1257">
            <v>44667</v>
          </cell>
          <cell r="F1257" t="str">
            <v>P3 - Inspection</v>
          </cell>
          <cell r="G1257" t="str">
            <v>SK2</v>
          </cell>
          <cell r="H1257" t="str">
            <v>Inspection worker</v>
          </cell>
          <cell r="I1257" t="str">
            <v/>
          </cell>
          <cell r="J1257" t="str">
            <v/>
          </cell>
          <cell r="K1257">
            <v>5815000</v>
          </cell>
          <cell r="L1257">
            <v>700000</v>
          </cell>
          <cell r="M1257">
            <v>0</v>
          </cell>
          <cell r="N1257">
            <v>0</v>
          </cell>
          <cell r="O1257">
            <v>6515000</v>
          </cell>
          <cell r="P1257">
            <v>23.9</v>
          </cell>
          <cell r="Q1257">
            <v>5988788</v>
          </cell>
          <cell r="R1257">
            <v>2</v>
          </cell>
          <cell r="S1257">
            <v>501154</v>
          </cell>
          <cell r="T1257">
            <v>0.10000000000000142</v>
          </cell>
          <cell r="U1257">
            <v>25058</v>
          </cell>
          <cell r="V1257">
            <v>250576.9037656904</v>
          </cell>
          <cell r="W1257">
            <v>0</v>
          </cell>
          <cell r="X1257">
            <v>0</v>
          </cell>
          <cell r="Y1257">
            <v>6489942</v>
          </cell>
          <cell r="Z1257">
            <v>0</v>
          </cell>
          <cell r="AA1257">
            <v>0</v>
          </cell>
          <cell r="AB1257">
            <v>200000</v>
          </cell>
          <cell r="AC1257">
            <v>0</v>
          </cell>
          <cell r="AD1257">
            <v>200000</v>
          </cell>
          <cell r="AE1257">
            <v>500000</v>
          </cell>
          <cell r="AF1257">
            <v>0</v>
          </cell>
          <cell r="AG1257">
            <v>300000</v>
          </cell>
          <cell r="AH1257">
            <v>354760</v>
          </cell>
          <cell r="AI1257">
            <v>0</v>
          </cell>
          <cell r="AJ1257">
            <v>0</v>
          </cell>
          <cell r="AK1257">
            <v>6515000</v>
          </cell>
          <cell r="AL1257">
            <v>100000</v>
          </cell>
          <cell r="AM1257">
            <v>0</v>
          </cell>
          <cell r="AN1257">
            <v>0</v>
          </cell>
          <cell r="AO1257">
            <v>0</v>
          </cell>
          <cell r="AP1257">
            <v>46983.169456066949</v>
          </cell>
          <cell r="AQ1257">
            <v>7991685.1694560666</v>
          </cell>
          <cell r="AR1257">
            <v>36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1691394</v>
          </cell>
          <cell r="AY1257">
            <v>9683079.1694560666</v>
          </cell>
          <cell r="AZ1257">
            <v>684075</v>
          </cell>
          <cell r="BA1257">
            <v>44100</v>
          </cell>
          <cell r="BB1257">
            <v>0</v>
          </cell>
          <cell r="BC1257">
            <v>0</v>
          </cell>
          <cell r="BD1257">
            <v>0</v>
          </cell>
          <cell r="BK1257">
            <v>8954904</v>
          </cell>
          <cell r="BN1257">
            <v>1</v>
          </cell>
          <cell r="BO1257">
            <v>9419281.2364016734</v>
          </cell>
          <cell r="BP1257">
            <v>-6664793.7635983266</v>
          </cell>
          <cell r="BQ1257" t="str">
            <v>050100276604</v>
          </cell>
          <cell r="BR1257" t="str">
            <v>Active</v>
          </cell>
          <cell r="BS1257" t="str">
            <v>Female</v>
          </cell>
          <cell r="BT1257" t="str">
            <v/>
          </cell>
          <cell r="BU1257">
            <v>0</v>
          </cell>
          <cell r="BV1257">
            <v>0</v>
          </cell>
          <cell r="BW1257">
            <v>300000</v>
          </cell>
        </row>
        <row r="1258">
          <cell r="C1258" t="str">
            <v>C15688</v>
          </cell>
          <cell r="D1258" t="str">
            <v>Tô Thanh Thủy</v>
          </cell>
          <cell r="E1258">
            <v>45357</v>
          </cell>
          <cell r="F1258" t="str">
            <v>P3 - Inspection</v>
          </cell>
          <cell r="G1258" t="str">
            <v>SK2</v>
          </cell>
          <cell r="H1258" t="str">
            <v>Inspection worker</v>
          </cell>
          <cell r="I1258" t="str">
            <v/>
          </cell>
          <cell r="J1258" t="str">
            <v/>
          </cell>
          <cell r="K1258">
            <v>5538000</v>
          </cell>
          <cell r="L1258">
            <v>500000</v>
          </cell>
          <cell r="M1258">
            <v>0</v>
          </cell>
          <cell r="N1258">
            <v>0</v>
          </cell>
          <cell r="O1258">
            <v>6038000</v>
          </cell>
          <cell r="P1258">
            <v>20.9</v>
          </cell>
          <cell r="Q1258">
            <v>4853623</v>
          </cell>
          <cell r="R1258">
            <v>3</v>
          </cell>
          <cell r="S1258">
            <v>696692</v>
          </cell>
          <cell r="T1258">
            <v>2.1000000000000014</v>
          </cell>
          <cell r="U1258">
            <v>487685</v>
          </cell>
          <cell r="V1258">
            <v>232230.76555023924</v>
          </cell>
          <cell r="W1258">
            <v>0</v>
          </cell>
          <cell r="X1258">
            <v>0</v>
          </cell>
          <cell r="Y1258">
            <v>5550315</v>
          </cell>
          <cell r="Z1258">
            <v>0</v>
          </cell>
          <cell r="AA1258">
            <v>0</v>
          </cell>
          <cell r="AB1258">
            <v>200000</v>
          </cell>
          <cell r="AC1258">
            <v>0</v>
          </cell>
          <cell r="AD1258">
            <v>200000</v>
          </cell>
          <cell r="AE1258">
            <v>0</v>
          </cell>
          <cell r="AF1258">
            <v>0</v>
          </cell>
          <cell r="AG1258">
            <v>150000</v>
          </cell>
          <cell r="AH1258">
            <v>382739</v>
          </cell>
          <cell r="AI1258">
            <v>0</v>
          </cell>
          <cell r="AJ1258">
            <v>0</v>
          </cell>
          <cell r="AK1258">
            <v>5695333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43543.268540669858</v>
          </cell>
          <cell r="AQ1258">
            <v>6326597.2685406702</v>
          </cell>
          <cell r="AR1258">
            <v>32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1393385</v>
          </cell>
          <cell r="AY1258">
            <v>7719982.2685406702</v>
          </cell>
          <cell r="AZ1258">
            <v>633990</v>
          </cell>
          <cell r="BA1258">
            <v>44100</v>
          </cell>
          <cell r="BB1258">
            <v>0</v>
          </cell>
          <cell r="BC1258">
            <v>0</v>
          </cell>
          <cell r="BD1258">
            <v>0</v>
          </cell>
          <cell r="BK1258">
            <v>7041892</v>
          </cell>
          <cell r="BN1258">
            <v>0</v>
          </cell>
          <cell r="BO1258">
            <v>7255520.3307416271</v>
          </cell>
          <cell r="BP1258">
            <v>-4378469.6692583729</v>
          </cell>
          <cell r="BQ1258" t="str">
            <v>054514032000</v>
          </cell>
          <cell r="BR1258" t="str">
            <v>Active</v>
          </cell>
          <cell r="BS1258" t="str">
            <v>Female</v>
          </cell>
          <cell r="BT1258" t="str">
            <v/>
          </cell>
          <cell r="BU1258">
            <v>0</v>
          </cell>
          <cell r="BV1258">
            <v>0</v>
          </cell>
          <cell r="BW1258">
            <v>0</v>
          </cell>
        </row>
        <row r="1259">
          <cell r="C1259" t="str">
            <v>C15969</v>
          </cell>
          <cell r="D1259" t="str">
            <v>Phan Thị Kim Dung</v>
          </cell>
          <cell r="E1259">
            <v>45444</v>
          </cell>
          <cell r="F1259" t="str">
            <v>P3 - Inspection</v>
          </cell>
          <cell r="G1259" t="str">
            <v>SK2</v>
          </cell>
          <cell r="H1259" t="str">
            <v>Inspection worker</v>
          </cell>
          <cell r="I1259" t="str">
            <v/>
          </cell>
          <cell r="J1259" t="str">
            <v/>
          </cell>
          <cell r="K1259">
            <v>5274000</v>
          </cell>
          <cell r="L1259">
            <v>300000</v>
          </cell>
          <cell r="M1259">
            <v>0</v>
          </cell>
          <cell r="N1259">
            <v>0</v>
          </cell>
          <cell r="O1259">
            <v>5574000</v>
          </cell>
          <cell r="P1259">
            <v>24</v>
          </cell>
          <cell r="Q1259">
            <v>5145231</v>
          </cell>
          <cell r="R1259">
            <v>2</v>
          </cell>
          <cell r="S1259">
            <v>428769</v>
          </cell>
          <cell r="T1259">
            <v>0</v>
          </cell>
          <cell r="U1259">
            <v>0</v>
          </cell>
          <cell r="V1259">
            <v>214384.625</v>
          </cell>
          <cell r="W1259">
            <v>0</v>
          </cell>
          <cell r="X1259">
            <v>0</v>
          </cell>
          <cell r="Y1259">
            <v>5574000</v>
          </cell>
          <cell r="Z1259">
            <v>0</v>
          </cell>
          <cell r="AA1259">
            <v>0</v>
          </cell>
          <cell r="AB1259">
            <v>200000</v>
          </cell>
          <cell r="AC1259">
            <v>0</v>
          </cell>
          <cell r="AD1259">
            <v>200000</v>
          </cell>
          <cell r="AE1259">
            <v>500000</v>
          </cell>
          <cell r="AF1259">
            <v>0</v>
          </cell>
          <cell r="AG1259">
            <v>400000</v>
          </cell>
          <cell r="AH1259">
            <v>456363</v>
          </cell>
          <cell r="AI1259">
            <v>0</v>
          </cell>
          <cell r="AJ1259">
            <v>0</v>
          </cell>
          <cell r="AK1259">
            <v>5532167</v>
          </cell>
          <cell r="AL1259">
            <v>100000</v>
          </cell>
          <cell r="AM1259">
            <v>0</v>
          </cell>
          <cell r="AN1259">
            <v>0</v>
          </cell>
          <cell r="AO1259">
            <v>0</v>
          </cell>
          <cell r="AP1259">
            <v>40197.1171875</v>
          </cell>
          <cell r="AQ1259">
            <v>7270560.1171875</v>
          </cell>
          <cell r="AR1259">
            <v>36</v>
          </cell>
          <cell r="AS1259">
            <v>0</v>
          </cell>
          <cell r="AT1259">
            <v>0</v>
          </cell>
          <cell r="AU1259">
            <v>0</v>
          </cell>
          <cell r="AV1259">
            <v>0</v>
          </cell>
          <cell r="AW1259">
            <v>0</v>
          </cell>
          <cell r="AX1259">
            <v>1447096</v>
          </cell>
          <cell r="AY1259">
            <v>8717656.1171875</v>
          </cell>
          <cell r="AZ1259">
            <v>585270</v>
          </cell>
          <cell r="BA1259">
            <v>44100</v>
          </cell>
          <cell r="BB1259">
            <v>0</v>
          </cell>
          <cell r="BC1259">
            <v>0</v>
          </cell>
          <cell r="BD1259">
            <v>0</v>
          </cell>
          <cell r="BK1259">
            <v>8088286</v>
          </cell>
          <cell r="BN1259">
            <v>0</v>
          </cell>
          <cell r="BO1259">
            <v>8335290.9296875</v>
          </cell>
          <cell r="BP1259">
            <v>-3249979.0703125</v>
          </cell>
          <cell r="BQ1259" t="str">
            <v>050027684553</v>
          </cell>
          <cell r="BR1259" t="str">
            <v>Active</v>
          </cell>
          <cell r="BS1259" t="str">
            <v>Female</v>
          </cell>
          <cell r="BT1259" t="str">
            <v/>
          </cell>
          <cell r="BU1259">
            <v>0</v>
          </cell>
          <cell r="BV1259">
            <v>0</v>
          </cell>
          <cell r="BW1259">
            <v>100000</v>
          </cell>
        </row>
        <row r="1260">
          <cell r="C1260" t="str">
            <v>C16150</v>
          </cell>
          <cell r="D1260" t="str">
            <v>Nguyễn Thị Kiều Trang</v>
          </cell>
          <cell r="E1260">
            <v>45547</v>
          </cell>
          <cell r="F1260" t="str">
            <v>P3 - Inspection</v>
          </cell>
          <cell r="G1260" t="str">
            <v>SK2</v>
          </cell>
          <cell r="H1260" t="str">
            <v>Inspection worker</v>
          </cell>
          <cell r="I1260" t="str">
            <v/>
          </cell>
          <cell r="J1260" t="str">
            <v/>
          </cell>
          <cell r="K1260">
            <v>5274000</v>
          </cell>
          <cell r="L1260">
            <v>300000</v>
          </cell>
          <cell r="M1260">
            <v>0</v>
          </cell>
          <cell r="N1260">
            <v>0</v>
          </cell>
          <cell r="O1260">
            <v>5574000</v>
          </cell>
          <cell r="P1260">
            <v>20.8</v>
          </cell>
          <cell r="Q1260">
            <v>4459200</v>
          </cell>
          <cell r="R1260">
            <v>2</v>
          </cell>
          <cell r="S1260">
            <v>428769</v>
          </cell>
          <cell r="T1260">
            <v>3.1999999999999993</v>
          </cell>
          <cell r="U1260">
            <v>686031</v>
          </cell>
          <cell r="V1260">
            <v>214384.61538461538</v>
          </cell>
          <cell r="W1260">
            <v>0</v>
          </cell>
          <cell r="X1260">
            <v>0</v>
          </cell>
          <cell r="Y1260">
            <v>4887969</v>
          </cell>
          <cell r="Z1260">
            <v>0</v>
          </cell>
          <cell r="AA1260">
            <v>0</v>
          </cell>
          <cell r="AB1260">
            <v>200000</v>
          </cell>
          <cell r="AC1260">
            <v>0</v>
          </cell>
          <cell r="AD1260">
            <v>200000</v>
          </cell>
          <cell r="AE1260">
            <v>0</v>
          </cell>
          <cell r="AF1260">
            <v>0</v>
          </cell>
          <cell r="AG1260">
            <v>0</v>
          </cell>
          <cell r="AH1260">
            <v>386398</v>
          </cell>
          <cell r="AI1260">
            <v>0</v>
          </cell>
          <cell r="AJ1260">
            <v>0</v>
          </cell>
          <cell r="AK1260">
            <v>5406667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40197.115384615383</v>
          </cell>
          <cell r="AQ1260">
            <v>5514564.115384615</v>
          </cell>
          <cell r="AR1260">
            <v>32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1286308</v>
          </cell>
          <cell r="AY1260">
            <v>6800872.115384615</v>
          </cell>
          <cell r="AZ1260">
            <v>585270</v>
          </cell>
          <cell r="BA1260">
            <v>44100</v>
          </cell>
          <cell r="BB1260">
            <v>0</v>
          </cell>
          <cell r="BC1260">
            <v>0</v>
          </cell>
          <cell r="BD1260">
            <v>0</v>
          </cell>
          <cell r="BK1260">
            <v>6171502</v>
          </cell>
          <cell r="BN1260">
            <v>0</v>
          </cell>
          <cell r="BO1260">
            <v>6472102.5769230761</v>
          </cell>
          <cell r="BP1260">
            <v>-5113167.4230769239</v>
          </cell>
          <cell r="BQ1260" t="str">
            <v>33441986</v>
          </cell>
          <cell r="BR1260" t="str">
            <v>Active</v>
          </cell>
          <cell r="BS1260" t="str">
            <v>Female</v>
          </cell>
          <cell r="BT1260" t="str">
            <v/>
          </cell>
          <cell r="BU1260">
            <v>0</v>
          </cell>
          <cell r="BV1260">
            <v>0</v>
          </cell>
          <cell r="BW1260">
            <v>100000</v>
          </cell>
        </row>
        <row r="1261">
          <cell r="C1261" t="str">
            <v>C16168</v>
          </cell>
          <cell r="D1261" t="str">
            <v>Bùi Thị Kim Ngân</v>
          </cell>
          <cell r="E1261">
            <v>45549</v>
          </cell>
          <cell r="F1261" t="str">
            <v>P3 - Inspection</v>
          </cell>
          <cell r="G1261" t="str">
            <v>SK2</v>
          </cell>
          <cell r="H1261" t="str">
            <v>Inspection worker</v>
          </cell>
          <cell r="I1261" t="str">
            <v/>
          </cell>
          <cell r="J1261" t="str">
            <v/>
          </cell>
          <cell r="K1261">
            <v>5274000</v>
          </cell>
          <cell r="L1261">
            <v>300000</v>
          </cell>
          <cell r="M1261">
            <v>0</v>
          </cell>
          <cell r="N1261">
            <v>0</v>
          </cell>
          <cell r="O1261">
            <v>5574000</v>
          </cell>
          <cell r="P1261">
            <v>23</v>
          </cell>
          <cell r="Q1261">
            <v>4930846</v>
          </cell>
          <cell r="R1261">
            <v>3</v>
          </cell>
          <cell r="S1261">
            <v>643154</v>
          </cell>
          <cell r="T1261">
            <v>0</v>
          </cell>
          <cell r="U1261">
            <v>0</v>
          </cell>
          <cell r="V1261">
            <v>214384.60869565216</v>
          </cell>
          <cell r="W1261">
            <v>0</v>
          </cell>
          <cell r="X1261">
            <v>0</v>
          </cell>
          <cell r="Y1261">
            <v>5574000</v>
          </cell>
          <cell r="Z1261">
            <v>0</v>
          </cell>
          <cell r="AA1261">
            <v>0</v>
          </cell>
          <cell r="AB1261">
            <v>200000</v>
          </cell>
          <cell r="AC1261">
            <v>0</v>
          </cell>
          <cell r="AD1261">
            <v>200000</v>
          </cell>
          <cell r="AE1261">
            <v>500000</v>
          </cell>
          <cell r="AF1261">
            <v>0</v>
          </cell>
          <cell r="AG1261">
            <v>400000</v>
          </cell>
          <cell r="AH1261">
            <v>436386</v>
          </cell>
          <cell r="AI1261">
            <v>0</v>
          </cell>
          <cell r="AJ1261">
            <v>0</v>
          </cell>
          <cell r="AK1261">
            <v>5406667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40197.114130434784</v>
          </cell>
          <cell r="AQ1261">
            <v>7150583.1141304346</v>
          </cell>
          <cell r="AR1261">
            <v>36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1447096</v>
          </cell>
          <cell r="AY1261">
            <v>8597679.1141304336</v>
          </cell>
          <cell r="AZ1261">
            <v>585270</v>
          </cell>
          <cell r="BA1261">
            <v>44100</v>
          </cell>
          <cell r="BB1261">
            <v>0</v>
          </cell>
          <cell r="BC1261">
            <v>0</v>
          </cell>
          <cell r="BD1261">
            <v>0</v>
          </cell>
          <cell r="BK1261">
            <v>7968309</v>
          </cell>
          <cell r="BN1261">
            <v>0</v>
          </cell>
          <cell r="BO1261">
            <v>8215313.8532608692</v>
          </cell>
          <cell r="BP1261">
            <v>-3369956.1467391308</v>
          </cell>
          <cell r="BQ1261" t="str">
            <v>050156388251</v>
          </cell>
          <cell r="BR1261" t="str">
            <v>Active</v>
          </cell>
          <cell r="BS1261" t="str">
            <v>Female</v>
          </cell>
          <cell r="BT1261" t="str">
            <v/>
          </cell>
          <cell r="BU1261">
            <v>0</v>
          </cell>
          <cell r="BV1261">
            <v>0</v>
          </cell>
          <cell r="BW1261">
            <v>100000</v>
          </cell>
        </row>
        <row r="1262">
          <cell r="C1262" t="str">
            <v>C16311</v>
          </cell>
          <cell r="D1262" t="str">
            <v>Nguyễn Thị Huyền Trân</v>
          </cell>
          <cell r="E1262">
            <v>45584</v>
          </cell>
          <cell r="F1262" t="str">
            <v>P3 - Inspection</v>
          </cell>
          <cell r="G1262" t="str">
            <v>SK2</v>
          </cell>
          <cell r="H1262" t="str">
            <v>Inspection worker</v>
          </cell>
          <cell r="I1262" t="str">
            <v/>
          </cell>
          <cell r="J1262" t="str">
            <v/>
          </cell>
          <cell r="K1262">
            <v>5023000</v>
          </cell>
          <cell r="L1262">
            <v>300000</v>
          </cell>
          <cell r="M1262">
            <v>0</v>
          </cell>
          <cell r="N1262">
            <v>0</v>
          </cell>
          <cell r="O1262">
            <v>5323000</v>
          </cell>
          <cell r="P1262">
            <v>23.6</v>
          </cell>
          <cell r="Q1262">
            <v>4831646</v>
          </cell>
          <cell r="R1262">
            <v>2</v>
          </cell>
          <cell r="S1262">
            <v>409462</v>
          </cell>
          <cell r="T1262">
            <v>0.39999999999999858</v>
          </cell>
          <cell r="U1262">
            <v>81892</v>
          </cell>
          <cell r="V1262">
            <v>204730.7627118644</v>
          </cell>
          <cell r="W1262">
            <v>0</v>
          </cell>
          <cell r="X1262">
            <v>0</v>
          </cell>
          <cell r="Y1262">
            <v>5241108</v>
          </cell>
          <cell r="Z1262">
            <v>0</v>
          </cell>
          <cell r="AA1262">
            <v>0</v>
          </cell>
          <cell r="AB1262">
            <v>200000</v>
          </cell>
          <cell r="AC1262">
            <v>0</v>
          </cell>
          <cell r="AD1262">
            <v>200000</v>
          </cell>
          <cell r="AE1262">
            <v>500000</v>
          </cell>
          <cell r="AF1262">
            <v>0</v>
          </cell>
          <cell r="AG1262">
            <v>400000</v>
          </cell>
          <cell r="AH1262">
            <v>478497</v>
          </cell>
          <cell r="AI1262">
            <v>0</v>
          </cell>
          <cell r="AJ1262">
            <v>0</v>
          </cell>
          <cell r="AK1262">
            <v>5357000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38387.018008474573</v>
          </cell>
          <cell r="AQ1262">
            <v>6857992.0180084743</v>
          </cell>
          <cell r="AR1262">
            <v>32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1228385</v>
          </cell>
          <cell r="AY1262">
            <v>8086377.0180084743</v>
          </cell>
          <cell r="AZ1262">
            <v>558915</v>
          </cell>
          <cell r="BA1262">
            <v>44100</v>
          </cell>
          <cell r="BB1262">
            <v>0</v>
          </cell>
          <cell r="BC1262">
            <v>0</v>
          </cell>
          <cell r="BD1262">
            <v>0</v>
          </cell>
          <cell r="BK1262">
            <v>7483362</v>
          </cell>
          <cell r="BN1262">
            <v>0</v>
          </cell>
          <cell r="BO1262">
            <v>7776915.068855932</v>
          </cell>
          <cell r="BP1262">
            <v>-3781999.931144068</v>
          </cell>
          <cell r="BQ1262" t="str">
            <v>050046197264</v>
          </cell>
          <cell r="BR1262" t="str">
            <v>Active</v>
          </cell>
          <cell r="BS1262" t="str">
            <v>Female</v>
          </cell>
          <cell r="BT1262" t="str">
            <v/>
          </cell>
          <cell r="BU1262">
            <v>0</v>
          </cell>
          <cell r="BV1262">
            <v>0</v>
          </cell>
          <cell r="BW1262">
            <v>100000</v>
          </cell>
        </row>
        <row r="1263">
          <cell r="C1263" t="str">
            <v>C16316</v>
          </cell>
          <cell r="D1263" t="str">
            <v>Hoàng Phương Dung</v>
          </cell>
          <cell r="E1263">
            <v>45588</v>
          </cell>
          <cell r="F1263" t="str">
            <v>P3 - Inspection</v>
          </cell>
          <cell r="G1263" t="str">
            <v>SK2</v>
          </cell>
          <cell r="H1263" t="str">
            <v>Inspection worker</v>
          </cell>
          <cell r="I1263" t="str">
            <v/>
          </cell>
          <cell r="J1263" t="str">
            <v/>
          </cell>
          <cell r="K1263">
            <v>5023000</v>
          </cell>
          <cell r="L1263">
            <v>300000</v>
          </cell>
          <cell r="M1263">
            <v>0</v>
          </cell>
          <cell r="N1263">
            <v>0</v>
          </cell>
          <cell r="O1263">
            <v>5323000</v>
          </cell>
          <cell r="P1263">
            <v>22.7</v>
          </cell>
          <cell r="Q1263">
            <v>4647388</v>
          </cell>
          <cell r="R1263">
            <v>2</v>
          </cell>
          <cell r="S1263">
            <v>409462</v>
          </cell>
          <cell r="T1263">
            <v>1.3000000000000007</v>
          </cell>
          <cell r="U1263">
            <v>266150</v>
          </cell>
          <cell r="V1263">
            <v>204730.74889867843</v>
          </cell>
          <cell r="W1263">
            <v>0</v>
          </cell>
          <cell r="X1263">
            <v>0</v>
          </cell>
          <cell r="Y1263">
            <v>5056850</v>
          </cell>
          <cell r="Z1263">
            <v>0</v>
          </cell>
          <cell r="AA1263">
            <v>0</v>
          </cell>
          <cell r="AB1263">
            <v>200000</v>
          </cell>
          <cell r="AC1263">
            <v>0</v>
          </cell>
          <cell r="AD1263">
            <v>200000</v>
          </cell>
          <cell r="AE1263">
            <v>0</v>
          </cell>
          <cell r="AF1263">
            <v>0</v>
          </cell>
          <cell r="AG1263">
            <v>0</v>
          </cell>
          <cell r="AH1263">
            <v>341038</v>
          </cell>
          <cell r="AI1263">
            <v>0</v>
          </cell>
          <cell r="AJ1263">
            <v>0</v>
          </cell>
          <cell r="AK1263">
            <v>5273000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38387.015418502204</v>
          </cell>
          <cell r="AQ1263">
            <v>5636275.0154185025</v>
          </cell>
          <cell r="AR1263">
            <v>32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1228384</v>
          </cell>
          <cell r="AY1263">
            <v>6864659.0154185025</v>
          </cell>
          <cell r="AZ1263">
            <v>558915</v>
          </cell>
          <cell r="BA1263">
            <v>44100</v>
          </cell>
          <cell r="BB1263">
            <v>0</v>
          </cell>
          <cell r="BC1263">
            <v>0</v>
          </cell>
          <cell r="BD1263">
            <v>0</v>
          </cell>
          <cell r="BK1263">
            <v>6261644</v>
          </cell>
          <cell r="BN1263">
            <v>0</v>
          </cell>
          <cell r="BO1263">
            <v>6555198.0110132163</v>
          </cell>
          <cell r="BP1263">
            <v>-5003716.9889867837</v>
          </cell>
          <cell r="BQ1263" t="str">
            <v>050152564594</v>
          </cell>
          <cell r="BR1263" t="str">
            <v>Active</v>
          </cell>
          <cell r="BS1263" t="str">
            <v>Female</v>
          </cell>
          <cell r="BT1263" t="str">
            <v/>
          </cell>
          <cell r="BU1263">
            <v>0</v>
          </cell>
          <cell r="BV1263">
            <v>0</v>
          </cell>
          <cell r="BW1263">
            <v>100000</v>
          </cell>
        </row>
        <row r="1264">
          <cell r="C1264" t="str">
            <v>C16336</v>
          </cell>
          <cell r="D1264" t="str">
            <v>Bùi Thị Giang</v>
          </cell>
          <cell r="E1264">
            <v>45594</v>
          </cell>
          <cell r="F1264" t="str">
            <v>P3 - Inspection</v>
          </cell>
          <cell r="G1264" t="str">
            <v>SK2</v>
          </cell>
          <cell r="H1264" t="str">
            <v>Inspection worker</v>
          </cell>
          <cell r="I1264" t="str">
            <v/>
          </cell>
          <cell r="J1264" t="str">
            <v/>
          </cell>
          <cell r="K1264">
            <v>5023000</v>
          </cell>
          <cell r="L1264">
            <v>300000</v>
          </cell>
          <cell r="M1264">
            <v>252000</v>
          </cell>
          <cell r="N1264">
            <v>0</v>
          </cell>
          <cell r="O1264">
            <v>5575000</v>
          </cell>
          <cell r="P1264">
            <v>23</v>
          </cell>
          <cell r="Q1264">
            <v>4931731</v>
          </cell>
          <cell r="R1264">
            <v>3</v>
          </cell>
          <cell r="S1264">
            <v>643269</v>
          </cell>
          <cell r="T1264">
            <v>0</v>
          </cell>
          <cell r="U1264">
            <v>0</v>
          </cell>
          <cell r="V1264">
            <v>214423.08695652173</v>
          </cell>
          <cell r="W1264">
            <v>0</v>
          </cell>
          <cell r="X1264">
            <v>0</v>
          </cell>
          <cell r="Y1264">
            <v>5575000</v>
          </cell>
          <cell r="Z1264">
            <v>0</v>
          </cell>
          <cell r="AA1264">
            <v>0</v>
          </cell>
          <cell r="AB1264">
            <v>200000</v>
          </cell>
          <cell r="AC1264">
            <v>0</v>
          </cell>
          <cell r="AD1264">
            <v>200000</v>
          </cell>
          <cell r="AE1264">
            <v>500000</v>
          </cell>
          <cell r="AF1264">
            <v>0</v>
          </cell>
          <cell r="AG1264">
            <v>400000</v>
          </cell>
          <cell r="AH1264">
            <v>448613</v>
          </cell>
          <cell r="AI1264">
            <v>0</v>
          </cell>
          <cell r="AJ1264">
            <v>0</v>
          </cell>
          <cell r="AK1264">
            <v>5315000</v>
          </cell>
          <cell r="AL1264">
            <v>0</v>
          </cell>
          <cell r="AM1264">
            <v>0</v>
          </cell>
          <cell r="AN1264">
            <v>0</v>
          </cell>
          <cell r="AO1264">
            <v>0</v>
          </cell>
          <cell r="AP1264">
            <v>40204.328804347824</v>
          </cell>
          <cell r="AQ1264">
            <v>7163817.3288043477</v>
          </cell>
          <cell r="AR1264">
            <v>36</v>
          </cell>
          <cell r="AS1264">
            <v>0</v>
          </cell>
          <cell r="AT1264">
            <v>0</v>
          </cell>
          <cell r="AU1264">
            <v>0</v>
          </cell>
          <cell r="AV1264">
            <v>0</v>
          </cell>
          <cell r="AW1264">
            <v>0</v>
          </cell>
          <cell r="AX1264">
            <v>1447356</v>
          </cell>
          <cell r="AY1264">
            <v>8611173.3288043477</v>
          </cell>
          <cell r="AZ1264">
            <v>585375</v>
          </cell>
          <cell r="BA1264">
            <v>44100</v>
          </cell>
          <cell r="BB1264">
            <v>0</v>
          </cell>
          <cell r="BC1264">
            <v>0</v>
          </cell>
          <cell r="BD1264">
            <v>0</v>
          </cell>
          <cell r="BK1264">
            <v>7981698</v>
          </cell>
          <cell r="BN1264">
            <v>0</v>
          </cell>
          <cell r="BO1264">
            <v>8228721.2201086953</v>
          </cell>
          <cell r="BP1264">
            <v>-3356653.7798913047</v>
          </cell>
          <cell r="BQ1264" t="str">
            <v>050156674440</v>
          </cell>
          <cell r="BR1264" t="str">
            <v>Active</v>
          </cell>
          <cell r="BS1264" t="str">
            <v>Female</v>
          </cell>
          <cell r="BT1264" t="str">
            <v/>
          </cell>
          <cell r="BU1264">
            <v>0</v>
          </cell>
          <cell r="BV1264">
            <v>0</v>
          </cell>
          <cell r="BW1264">
            <v>100000</v>
          </cell>
        </row>
        <row r="1265">
          <cell r="C1265" t="str">
            <v>C16616</v>
          </cell>
          <cell r="D1265" t="str">
            <v>Lê Thị Quỳnh Giang</v>
          </cell>
          <cell r="E1265">
            <v>45769</v>
          </cell>
          <cell r="F1265" t="str">
            <v>P3 - Inspection</v>
          </cell>
          <cell r="G1265" t="str">
            <v>SK2</v>
          </cell>
          <cell r="H1265" t="str">
            <v>New worker</v>
          </cell>
          <cell r="I1265" t="str">
            <v/>
          </cell>
          <cell r="J1265" t="str">
            <v/>
          </cell>
          <cell r="K1265">
            <v>4694000</v>
          </cell>
          <cell r="L1265">
            <v>0</v>
          </cell>
          <cell r="M1265">
            <v>0</v>
          </cell>
          <cell r="N1265">
            <v>0</v>
          </cell>
          <cell r="O1265">
            <v>4694000</v>
          </cell>
          <cell r="P1265">
            <v>6.9</v>
          </cell>
          <cell r="Q1265">
            <v>1245715</v>
          </cell>
          <cell r="R1265">
            <v>1</v>
          </cell>
          <cell r="S1265">
            <v>180538</v>
          </cell>
          <cell r="T1265">
            <v>18.100000000000001</v>
          </cell>
          <cell r="U1265">
            <v>3267746</v>
          </cell>
          <cell r="V1265">
            <v>180538.40579710144</v>
          </cell>
          <cell r="W1265">
            <v>0</v>
          </cell>
          <cell r="X1265">
            <v>0</v>
          </cell>
          <cell r="Y1265">
            <v>1426253</v>
          </cell>
          <cell r="Z1265">
            <v>0</v>
          </cell>
          <cell r="AA1265">
            <v>0</v>
          </cell>
          <cell r="AB1265">
            <v>61000</v>
          </cell>
          <cell r="AC1265">
            <v>0</v>
          </cell>
          <cell r="AD1265">
            <v>61000</v>
          </cell>
          <cell r="AE1265">
            <v>152000</v>
          </cell>
          <cell r="AF1265">
            <v>0</v>
          </cell>
          <cell r="AG1265">
            <v>46000</v>
          </cell>
          <cell r="AH1265">
            <v>0</v>
          </cell>
          <cell r="AI1265">
            <v>0</v>
          </cell>
          <cell r="AJ1265">
            <v>0</v>
          </cell>
          <cell r="AK1265">
            <v>4694000</v>
          </cell>
          <cell r="AL1265">
            <v>0</v>
          </cell>
          <cell r="AM1265">
            <v>0</v>
          </cell>
          <cell r="AN1265">
            <v>0</v>
          </cell>
          <cell r="AO1265">
            <v>0</v>
          </cell>
          <cell r="AP1265">
            <v>0</v>
          </cell>
          <cell r="AQ1265">
            <v>1685253</v>
          </cell>
          <cell r="AR1265">
            <v>8</v>
          </cell>
          <cell r="AS1265">
            <v>0</v>
          </cell>
          <cell r="AT1265">
            <v>0</v>
          </cell>
          <cell r="AU1265">
            <v>0</v>
          </cell>
          <cell r="AV1265">
            <v>0</v>
          </cell>
          <cell r="AW1265">
            <v>0</v>
          </cell>
          <cell r="AX1265">
            <v>270808</v>
          </cell>
          <cell r="AY1265">
            <v>1956061</v>
          </cell>
          <cell r="AZ1265">
            <v>0</v>
          </cell>
          <cell r="BA1265">
            <v>0</v>
          </cell>
          <cell r="BB1265">
            <v>0</v>
          </cell>
          <cell r="BC1265">
            <v>0</v>
          </cell>
          <cell r="BD1265">
            <v>0</v>
          </cell>
          <cell r="BK1265">
            <v>1956061</v>
          </cell>
          <cell r="BN1265">
            <v>0</v>
          </cell>
          <cell r="BO1265">
            <v>1965791.4057971016</v>
          </cell>
          <cell r="BP1265">
            <v>-9034208.5942028984</v>
          </cell>
          <cell r="BQ1265" t="str">
            <v>050146365199</v>
          </cell>
          <cell r="BR1265" t="str">
            <v>Active</v>
          </cell>
          <cell r="BS1265" t="str">
            <v>Female</v>
          </cell>
          <cell r="BT1265" t="str">
            <v/>
          </cell>
          <cell r="BU1265">
            <v>0</v>
          </cell>
          <cell r="BV1265">
            <v>0</v>
          </cell>
          <cell r="BW1265">
            <v>100000</v>
          </cell>
        </row>
        <row r="1266">
          <cell r="C1266" t="str">
            <v>C4860</v>
          </cell>
          <cell r="D1266" t="str">
            <v>Hoàng Thị Thùy Dung</v>
          </cell>
          <cell r="E1266">
            <v>40966</v>
          </cell>
          <cell r="F1266" t="str">
            <v>P3 - Inspection</v>
          </cell>
          <cell r="G1266" t="str">
            <v>SK2</v>
          </cell>
          <cell r="H1266" t="str">
            <v>Bag Inspection leader</v>
          </cell>
          <cell r="I1266" t="str">
            <v/>
          </cell>
          <cell r="J1266" t="str">
            <v/>
          </cell>
          <cell r="K1266">
            <v>5931000</v>
          </cell>
          <cell r="L1266">
            <v>2600000</v>
          </cell>
          <cell r="M1266">
            <v>0</v>
          </cell>
          <cell r="N1266">
            <v>500000</v>
          </cell>
          <cell r="O1266">
            <v>9031000</v>
          </cell>
          <cell r="P1266">
            <v>22.8</v>
          </cell>
          <cell r="Q1266">
            <v>7919492</v>
          </cell>
          <cell r="R1266">
            <v>3</v>
          </cell>
          <cell r="S1266">
            <v>1042038</v>
          </cell>
          <cell r="T1266">
            <v>0.19999999999999929</v>
          </cell>
          <cell r="U1266">
            <v>69469</v>
          </cell>
          <cell r="V1266">
            <v>347346.14035087719</v>
          </cell>
          <cell r="W1266">
            <v>0</v>
          </cell>
          <cell r="X1266">
            <v>0</v>
          </cell>
          <cell r="Y1266">
            <v>8961530</v>
          </cell>
          <cell r="Z1266">
            <v>0</v>
          </cell>
          <cell r="AA1266">
            <v>0</v>
          </cell>
          <cell r="AB1266">
            <v>200000</v>
          </cell>
          <cell r="AC1266">
            <v>0</v>
          </cell>
          <cell r="AD1266">
            <v>200000</v>
          </cell>
          <cell r="AE1266">
            <v>500000</v>
          </cell>
          <cell r="AF1266">
            <v>0</v>
          </cell>
          <cell r="AG1266">
            <v>400000</v>
          </cell>
          <cell r="AH1266">
            <v>405917</v>
          </cell>
          <cell r="AI1266">
            <v>0</v>
          </cell>
          <cell r="AJ1266">
            <v>0</v>
          </cell>
          <cell r="AK1266">
            <v>8864333</v>
          </cell>
          <cell r="AL1266">
            <v>0</v>
          </cell>
          <cell r="AM1266">
            <v>0</v>
          </cell>
          <cell r="AN1266">
            <v>0</v>
          </cell>
          <cell r="AO1266">
            <v>0</v>
          </cell>
          <cell r="AP1266">
            <v>65127.401315789473</v>
          </cell>
          <cell r="AQ1266">
            <v>10532574.40131579</v>
          </cell>
          <cell r="AR1266">
            <v>32</v>
          </cell>
          <cell r="AS1266">
            <v>0</v>
          </cell>
          <cell r="AT1266">
            <v>0</v>
          </cell>
          <cell r="AU1266">
            <v>0</v>
          </cell>
          <cell r="AV1266">
            <v>0</v>
          </cell>
          <cell r="AW1266">
            <v>0</v>
          </cell>
          <cell r="AX1266">
            <v>2084077</v>
          </cell>
          <cell r="AY1266">
            <v>12616651.40131579</v>
          </cell>
          <cell r="AZ1266">
            <v>948255</v>
          </cell>
          <cell r="BA1266">
            <v>44100</v>
          </cell>
          <cell r="BB1266">
            <v>3685</v>
          </cell>
          <cell r="BC1266">
            <v>0</v>
          </cell>
          <cell r="BD1266">
            <v>0</v>
          </cell>
          <cell r="BK1266">
            <v>11620611</v>
          </cell>
          <cell r="BN1266">
            <v>0</v>
          </cell>
          <cell r="BO1266">
            <v>12021958.962719299</v>
          </cell>
          <cell r="BP1266">
            <v>73703.962719298899</v>
          </cell>
          <cell r="BQ1266" t="str">
            <v>050040828912</v>
          </cell>
          <cell r="BR1266" t="str">
            <v>Active</v>
          </cell>
          <cell r="BS1266" t="str">
            <v>Female</v>
          </cell>
          <cell r="BT1266" t="str">
            <v/>
          </cell>
          <cell r="BU1266">
            <v>0</v>
          </cell>
          <cell r="BV1266">
            <v>0</v>
          </cell>
          <cell r="BW1266">
            <v>100000</v>
          </cell>
        </row>
        <row r="1267">
          <cell r="C1267" t="str">
            <v>C5238</v>
          </cell>
          <cell r="D1267" t="str">
            <v>Huỳnh Thị Phương Thảo</v>
          </cell>
          <cell r="E1267">
            <v>41215</v>
          </cell>
          <cell r="F1267" t="str">
            <v>P3 - Inspection</v>
          </cell>
          <cell r="G1267" t="str">
            <v>SK2</v>
          </cell>
          <cell r="H1267" t="str">
            <v>Inspection worker</v>
          </cell>
          <cell r="I1267" t="str">
            <v/>
          </cell>
          <cell r="J1267" t="str">
            <v/>
          </cell>
          <cell r="K1267">
            <v>5931000</v>
          </cell>
          <cell r="L1267">
            <v>500000</v>
          </cell>
          <cell r="M1267">
            <v>298000</v>
          </cell>
          <cell r="N1267">
            <v>0</v>
          </cell>
          <cell r="O1267">
            <v>6729000</v>
          </cell>
          <cell r="P1267">
            <v>22.6</v>
          </cell>
          <cell r="Q1267">
            <v>5849054</v>
          </cell>
          <cell r="R1267">
            <v>3</v>
          </cell>
          <cell r="S1267">
            <v>776423</v>
          </cell>
          <cell r="T1267">
            <v>0.39999999999999858</v>
          </cell>
          <cell r="U1267">
            <v>103523</v>
          </cell>
          <cell r="V1267">
            <v>258807.69911504423</v>
          </cell>
          <cell r="W1267">
            <v>0</v>
          </cell>
          <cell r="X1267">
            <v>0</v>
          </cell>
          <cell r="Y1267">
            <v>6625477</v>
          </cell>
          <cell r="Z1267">
            <v>0</v>
          </cell>
          <cell r="AA1267">
            <v>0</v>
          </cell>
          <cell r="AB1267">
            <v>200000</v>
          </cell>
          <cell r="AC1267">
            <v>0</v>
          </cell>
          <cell r="AD1267">
            <v>200000</v>
          </cell>
          <cell r="AE1267">
            <v>500000</v>
          </cell>
          <cell r="AF1267">
            <v>0</v>
          </cell>
          <cell r="AG1267">
            <v>400000</v>
          </cell>
          <cell r="AH1267">
            <v>444639</v>
          </cell>
          <cell r="AI1267">
            <v>0</v>
          </cell>
          <cell r="AJ1267">
            <v>0</v>
          </cell>
          <cell r="AK1267">
            <v>6529667</v>
          </cell>
          <cell r="AL1267">
            <v>0</v>
          </cell>
          <cell r="AM1267">
            <v>0</v>
          </cell>
          <cell r="AN1267">
            <v>0</v>
          </cell>
          <cell r="AO1267">
            <v>0</v>
          </cell>
          <cell r="AP1267">
            <v>48526.443584070796</v>
          </cell>
          <cell r="AQ1267">
            <v>8218642.4435840705</v>
          </cell>
          <cell r="AR1267">
            <v>32</v>
          </cell>
          <cell r="AS1267">
            <v>0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1552846</v>
          </cell>
          <cell r="AY1267">
            <v>9771488.4435840696</v>
          </cell>
          <cell r="AZ1267">
            <v>706545</v>
          </cell>
          <cell r="BA1267">
            <v>44100</v>
          </cell>
          <cell r="BB1267">
            <v>0</v>
          </cell>
          <cell r="BC1267">
            <v>0</v>
          </cell>
          <cell r="BD1267">
            <v>0</v>
          </cell>
          <cell r="BK1267">
            <v>9020843</v>
          </cell>
          <cell r="BN1267">
            <v>0</v>
          </cell>
          <cell r="BO1267">
            <v>9353873.2400442474</v>
          </cell>
          <cell r="BP1267">
            <v>-2352671.7599557526</v>
          </cell>
          <cell r="BQ1267" t="str">
            <v>050041644297</v>
          </cell>
          <cell r="BR1267" t="str">
            <v>Active</v>
          </cell>
          <cell r="BS1267" t="str">
            <v>Female</v>
          </cell>
          <cell r="BT1267" t="str">
            <v/>
          </cell>
          <cell r="BU1267">
            <v>0</v>
          </cell>
          <cell r="BV1267">
            <v>0</v>
          </cell>
          <cell r="BW1267">
            <v>100000</v>
          </cell>
        </row>
        <row r="1268">
          <cell r="C1268" t="str">
            <v>C5519</v>
          </cell>
          <cell r="D1268" t="str">
            <v>Vũ Thị Hải</v>
          </cell>
          <cell r="E1268">
            <v>41277</v>
          </cell>
          <cell r="F1268" t="str">
            <v>P3 - Inspection</v>
          </cell>
          <cell r="G1268" t="str">
            <v>SK2</v>
          </cell>
          <cell r="H1268" t="str">
            <v>Inspection worker</v>
          </cell>
          <cell r="I1268" t="str">
            <v/>
          </cell>
          <cell r="J1268" t="str">
            <v/>
          </cell>
          <cell r="K1268">
            <v>5931000</v>
          </cell>
          <cell r="L1268">
            <v>700000</v>
          </cell>
          <cell r="M1268">
            <v>0</v>
          </cell>
          <cell r="N1268">
            <v>0</v>
          </cell>
          <cell r="O1268">
            <v>6631000</v>
          </cell>
          <cell r="P1268">
            <v>24</v>
          </cell>
          <cell r="Q1268">
            <v>6120923</v>
          </cell>
          <cell r="R1268">
            <v>2</v>
          </cell>
          <cell r="S1268">
            <v>510077</v>
          </cell>
          <cell r="T1268">
            <v>0</v>
          </cell>
          <cell r="U1268">
            <v>0</v>
          </cell>
          <cell r="V1268">
            <v>255038.45833333334</v>
          </cell>
          <cell r="W1268">
            <v>0</v>
          </cell>
          <cell r="X1268">
            <v>0</v>
          </cell>
          <cell r="Y1268">
            <v>6631000</v>
          </cell>
          <cell r="Z1268">
            <v>0</v>
          </cell>
          <cell r="AA1268">
            <v>0</v>
          </cell>
          <cell r="AB1268">
            <v>200000</v>
          </cell>
          <cell r="AC1268">
            <v>0</v>
          </cell>
          <cell r="AD1268">
            <v>200000</v>
          </cell>
          <cell r="AE1268">
            <v>500000</v>
          </cell>
          <cell r="AF1268">
            <v>200000</v>
          </cell>
          <cell r="AG1268">
            <v>400000</v>
          </cell>
          <cell r="AH1268">
            <v>475919</v>
          </cell>
          <cell r="AI1268">
            <v>0</v>
          </cell>
          <cell r="AJ1268">
            <v>0</v>
          </cell>
          <cell r="AK1268">
            <v>6631000</v>
          </cell>
          <cell r="AL1268">
            <v>0</v>
          </cell>
          <cell r="AM1268">
            <v>0</v>
          </cell>
          <cell r="AN1268">
            <v>0</v>
          </cell>
          <cell r="AO1268">
            <v>0</v>
          </cell>
          <cell r="AP1268">
            <v>47819.7109375</v>
          </cell>
          <cell r="AQ1268">
            <v>8454738.7109375</v>
          </cell>
          <cell r="AR1268">
            <v>36</v>
          </cell>
          <cell r="AS1268">
            <v>0</v>
          </cell>
          <cell r="AT1268">
            <v>0</v>
          </cell>
          <cell r="AU1268">
            <v>0</v>
          </cell>
          <cell r="AV1268">
            <v>0</v>
          </cell>
          <cell r="AW1268">
            <v>0</v>
          </cell>
          <cell r="AX1268">
            <v>1721510</v>
          </cell>
          <cell r="AY1268">
            <v>10176248.7109375</v>
          </cell>
          <cell r="AZ1268">
            <v>696255</v>
          </cell>
          <cell r="BA1268">
            <v>44100</v>
          </cell>
          <cell r="BB1268">
            <v>0</v>
          </cell>
          <cell r="BC1268">
            <v>0</v>
          </cell>
          <cell r="BD1268">
            <v>0</v>
          </cell>
          <cell r="BK1268">
            <v>9435894</v>
          </cell>
          <cell r="BN1268">
            <v>0</v>
          </cell>
          <cell r="BO1268">
            <v>10002411.7734375</v>
          </cell>
          <cell r="BP1268">
            <v>-1693843.2265625</v>
          </cell>
          <cell r="BQ1268" t="str">
            <v>050040933503</v>
          </cell>
          <cell r="BR1268" t="str">
            <v>Active</v>
          </cell>
          <cell r="BS1268" t="str">
            <v>Female</v>
          </cell>
          <cell r="BT1268" t="str">
            <v/>
          </cell>
          <cell r="BU1268">
            <v>0</v>
          </cell>
          <cell r="BV1268">
            <v>0</v>
          </cell>
          <cell r="BW1268">
            <v>400000</v>
          </cell>
        </row>
        <row r="1269">
          <cell r="C1269" t="str">
            <v>C6618</v>
          </cell>
          <cell r="D1269" t="str">
            <v>Lê Thị Diễm Trinh</v>
          </cell>
          <cell r="E1269">
            <v>42620</v>
          </cell>
          <cell r="F1269" t="str">
            <v>P3 - Inspection</v>
          </cell>
          <cell r="G1269" t="str">
            <v>SK2</v>
          </cell>
          <cell r="H1269" t="str">
            <v>Inspection worker</v>
          </cell>
          <cell r="I1269">
            <v>45787</v>
          </cell>
          <cell r="J1269" t="str">
            <v>Việc riêng</v>
          </cell>
          <cell r="K1269">
            <v>5931000</v>
          </cell>
          <cell r="L1269">
            <v>700000</v>
          </cell>
          <cell r="M1269">
            <v>298000</v>
          </cell>
          <cell r="N1269">
            <v>0</v>
          </cell>
          <cell r="O1269">
            <v>6929000</v>
          </cell>
          <cell r="P1269">
            <v>23.9</v>
          </cell>
          <cell r="Q1269">
            <v>6369350</v>
          </cell>
          <cell r="R1269">
            <v>2</v>
          </cell>
          <cell r="S1269">
            <v>533000</v>
          </cell>
          <cell r="T1269">
            <v>0.10000000000000142</v>
          </cell>
          <cell r="U1269">
            <v>26650</v>
          </cell>
          <cell r="V1269">
            <v>266500</v>
          </cell>
          <cell r="W1269">
            <v>0</v>
          </cell>
          <cell r="X1269">
            <v>0</v>
          </cell>
          <cell r="Y1269">
            <v>6902350</v>
          </cell>
          <cell r="Z1269">
            <v>0</v>
          </cell>
          <cell r="AA1269">
            <v>0</v>
          </cell>
          <cell r="AB1269">
            <v>200000</v>
          </cell>
          <cell r="AC1269">
            <v>0</v>
          </cell>
          <cell r="AD1269">
            <v>200000</v>
          </cell>
          <cell r="AE1269">
            <v>500000</v>
          </cell>
          <cell r="AF1269">
            <v>0</v>
          </cell>
          <cell r="AG1269">
            <v>400000</v>
          </cell>
          <cell r="AH1269">
            <v>472728</v>
          </cell>
          <cell r="AI1269">
            <v>0</v>
          </cell>
          <cell r="AJ1269">
            <v>0</v>
          </cell>
          <cell r="AK1269">
            <v>6680667</v>
          </cell>
          <cell r="AL1269">
            <v>0</v>
          </cell>
          <cell r="AM1269">
            <v>0</v>
          </cell>
          <cell r="AN1269">
            <v>0</v>
          </cell>
          <cell r="AO1269">
            <v>0</v>
          </cell>
          <cell r="AP1269">
            <v>49968.75</v>
          </cell>
          <cell r="AQ1269">
            <v>8525046.75</v>
          </cell>
          <cell r="AR1269">
            <v>36</v>
          </cell>
          <cell r="AS1269">
            <v>0</v>
          </cell>
          <cell r="AT1269">
            <v>0</v>
          </cell>
          <cell r="AU1269">
            <v>0</v>
          </cell>
          <cell r="AV1269">
            <v>0</v>
          </cell>
          <cell r="AW1269">
            <v>0</v>
          </cell>
          <cell r="AX1269">
            <v>1798875</v>
          </cell>
          <cell r="AY1269">
            <v>10323921.75</v>
          </cell>
          <cell r="AZ1269">
            <v>727545</v>
          </cell>
          <cell r="BA1269">
            <v>44100</v>
          </cell>
          <cell r="BB1269">
            <v>0</v>
          </cell>
          <cell r="BC1269">
            <v>0</v>
          </cell>
          <cell r="BD1269">
            <v>0</v>
          </cell>
          <cell r="BK1269">
            <v>9552277</v>
          </cell>
          <cell r="BN1269">
            <v>0</v>
          </cell>
          <cell r="BO1269">
            <v>9824296.75</v>
          </cell>
          <cell r="BP1269">
            <v>-1903248.25</v>
          </cell>
          <cell r="BQ1269" t="str">
            <v>050055279087</v>
          </cell>
          <cell r="BR1269" t="str">
            <v>Active</v>
          </cell>
          <cell r="BS1269" t="str">
            <v>Female</v>
          </cell>
          <cell r="BT1269" t="str">
            <v/>
          </cell>
          <cell r="BU1269">
            <v>0</v>
          </cell>
          <cell r="BV1269">
            <v>0</v>
          </cell>
          <cell r="BW1269">
            <v>100000</v>
          </cell>
        </row>
        <row r="1270">
          <cell r="C1270" t="str">
            <v>C8352</v>
          </cell>
          <cell r="D1270" t="str">
            <v>Nguyễn Thị Kim Giàu</v>
          </cell>
          <cell r="E1270">
            <v>43536</v>
          </cell>
          <cell r="F1270" t="str">
            <v>P3 - Inspection</v>
          </cell>
          <cell r="G1270" t="str">
            <v>SK2</v>
          </cell>
          <cell r="H1270" t="str">
            <v>Inspection worker</v>
          </cell>
          <cell r="I1270" t="str">
            <v/>
          </cell>
          <cell r="J1270" t="str">
            <v/>
          </cell>
          <cell r="K1270">
            <v>5931000</v>
          </cell>
          <cell r="L1270">
            <v>700000</v>
          </cell>
          <cell r="M1270">
            <v>0</v>
          </cell>
          <cell r="N1270">
            <v>0</v>
          </cell>
          <cell r="O1270">
            <v>6631000</v>
          </cell>
          <cell r="P1270">
            <v>15.9</v>
          </cell>
          <cell r="Q1270">
            <v>4055112</v>
          </cell>
          <cell r="R1270">
            <v>2</v>
          </cell>
          <cell r="S1270">
            <v>510077</v>
          </cell>
          <cell r="T1270">
            <v>8.1</v>
          </cell>
          <cell r="U1270">
            <v>2065812</v>
          </cell>
          <cell r="V1270">
            <v>255038.49056603774</v>
          </cell>
          <cell r="W1270">
            <v>0</v>
          </cell>
          <cell r="X1270">
            <v>0</v>
          </cell>
          <cell r="Y1270">
            <v>4565189</v>
          </cell>
          <cell r="Z1270">
            <v>0</v>
          </cell>
          <cell r="AA1270">
            <v>0</v>
          </cell>
          <cell r="AB1270">
            <v>200000</v>
          </cell>
          <cell r="AC1270">
            <v>0</v>
          </cell>
          <cell r="AD1270">
            <v>200000</v>
          </cell>
          <cell r="AE1270">
            <v>0</v>
          </cell>
          <cell r="AF1270">
            <v>0</v>
          </cell>
          <cell r="AG1270">
            <v>0</v>
          </cell>
          <cell r="AH1270">
            <v>284480</v>
          </cell>
          <cell r="AI1270">
            <v>0</v>
          </cell>
          <cell r="AJ1270">
            <v>0</v>
          </cell>
          <cell r="AK1270">
            <v>6631000</v>
          </cell>
          <cell r="AL1270">
            <v>0</v>
          </cell>
          <cell r="AM1270">
            <v>0</v>
          </cell>
          <cell r="AN1270">
            <v>0</v>
          </cell>
          <cell r="AO1270">
            <v>0</v>
          </cell>
          <cell r="AP1270">
            <v>47819.716981132078</v>
          </cell>
          <cell r="AQ1270">
            <v>5097488.7169811325</v>
          </cell>
          <cell r="AR1270">
            <v>19</v>
          </cell>
          <cell r="AS1270">
            <v>0</v>
          </cell>
          <cell r="AT1270">
            <v>0</v>
          </cell>
          <cell r="AU1270">
            <v>0</v>
          </cell>
          <cell r="AV1270">
            <v>0</v>
          </cell>
          <cell r="AW1270">
            <v>0</v>
          </cell>
          <cell r="AX1270">
            <v>908575</v>
          </cell>
          <cell r="AY1270">
            <v>6006063.7169811325</v>
          </cell>
          <cell r="AZ1270">
            <v>696255</v>
          </cell>
          <cell r="BA1270">
            <v>44100</v>
          </cell>
          <cell r="BB1270">
            <v>0</v>
          </cell>
          <cell r="BC1270">
            <v>0</v>
          </cell>
          <cell r="BD1270">
            <v>0</v>
          </cell>
          <cell r="BK1270">
            <v>5265709</v>
          </cell>
          <cell r="BN1270">
            <v>0</v>
          </cell>
          <cell r="BO1270">
            <v>5803205.1320754718</v>
          </cell>
          <cell r="BP1270">
            <v>-5893049.8679245282</v>
          </cell>
          <cell r="BQ1270" t="str">
            <v>050104420106</v>
          </cell>
          <cell r="BR1270" t="str">
            <v>Active</v>
          </cell>
          <cell r="BS1270" t="str">
            <v>Female</v>
          </cell>
          <cell r="BT1270" t="str">
            <v/>
          </cell>
          <cell r="BU1270">
            <v>0</v>
          </cell>
          <cell r="BV1270">
            <v>0</v>
          </cell>
          <cell r="BW1270">
            <v>100000</v>
          </cell>
        </row>
        <row r="1271">
          <cell r="C1271" t="str">
            <v>C13826</v>
          </cell>
          <cell r="D1271" t="str">
            <v>Lê Tiến Nam</v>
          </cell>
          <cell r="E1271">
            <v>44292</v>
          </cell>
          <cell r="F1271" t="str">
            <v>P3 - Packing</v>
          </cell>
          <cell r="G1271" t="str">
            <v>SK2</v>
          </cell>
          <cell r="H1271" t="str">
            <v>Bag Packing leader</v>
          </cell>
          <cell r="I1271" t="str">
            <v/>
          </cell>
          <cell r="J1271" t="str">
            <v/>
          </cell>
          <cell r="K1271">
            <v>5931000</v>
          </cell>
          <cell r="L1271">
            <v>700000</v>
          </cell>
          <cell r="M1271">
            <v>0</v>
          </cell>
          <cell r="N1271">
            <v>0</v>
          </cell>
          <cell r="O1271">
            <v>6631000</v>
          </cell>
          <cell r="P1271">
            <v>23.8</v>
          </cell>
          <cell r="Q1271">
            <v>6069915</v>
          </cell>
          <cell r="R1271">
            <v>2</v>
          </cell>
          <cell r="S1271">
            <v>510077</v>
          </cell>
          <cell r="T1271">
            <v>0.19999999999999929</v>
          </cell>
          <cell r="U1271">
            <v>51008</v>
          </cell>
          <cell r="V1271">
            <v>255038.44537815126</v>
          </cell>
          <cell r="W1271">
            <v>0</v>
          </cell>
          <cell r="X1271">
            <v>0</v>
          </cell>
          <cell r="Y1271">
            <v>6579992</v>
          </cell>
          <cell r="Z1271">
            <v>0</v>
          </cell>
          <cell r="AA1271">
            <v>0</v>
          </cell>
          <cell r="AB1271">
            <v>200000</v>
          </cell>
          <cell r="AC1271">
            <v>0</v>
          </cell>
          <cell r="AD1271">
            <v>200000</v>
          </cell>
          <cell r="AE1271">
            <v>500000</v>
          </cell>
          <cell r="AF1271">
            <v>0</v>
          </cell>
          <cell r="AG1271">
            <v>400000</v>
          </cell>
          <cell r="AH1271">
            <v>428754</v>
          </cell>
          <cell r="AI1271">
            <v>0</v>
          </cell>
          <cell r="AJ1271">
            <v>0</v>
          </cell>
          <cell r="AK1271">
            <v>6580667</v>
          </cell>
          <cell r="AL1271">
            <v>100000</v>
          </cell>
          <cell r="AM1271">
            <v>0</v>
          </cell>
          <cell r="AN1271">
            <v>0</v>
          </cell>
          <cell r="AO1271">
            <v>0</v>
          </cell>
          <cell r="AP1271">
            <v>0</v>
          </cell>
          <cell r="AQ1271">
            <v>8208746</v>
          </cell>
          <cell r="AR1271">
            <v>36</v>
          </cell>
          <cell r="AS1271">
            <v>0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X1271">
            <v>1721510</v>
          </cell>
          <cell r="AY1271">
            <v>9930256</v>
          </cell>
          <cell r="AZ1271">
            <v>696255</v>
          </cell>
          <cell r="BA1271">
            <v>44100</v>
          </cell>
          <cell r="BB1271">
            <v>0</v>
          </cell>
          <cell r="BC1271">
            <v>0</v>
          </cell>
          <cell r="BD1271">
            <v>0</v>
          </cell>
          <cell r="BK1271">
            <v>9189901</v>
          </cell>
          <cell r="BN1271">
            <v>0</v>
          </cell>
          <cell r="BO1271">
            <v>9656419.0042016804</v>
          </cell>
          <cell r="BP1271">
            <v>-2039835.9957983196</v>
          </cell>
          <cell r="BQ1271" t="str">
            <v>050112496197</v>
          </cell>
          <cell r="BR1271" t="str">
            <v>Active</v>
          </cell>
          <cell r="BS1271" t="str">
            <v>Male</v>
          </cell>
          <cell r="BT1271" t="str">
            <v/>
          </cell>
          <cell r="BU1271">
            <v>0</v>
          </cell>
          <cell r="BV1271">
            <v>0</v>
          </cell>
          <cell r="BW1271">
            <v>300000</v>
          </cell>
        </row>
        <row r="1272">
          <cell r="C1272" t="str">
            <v>C13980</v>
          </cell>
          <cell r="D1272" t="str">
            <v>Y Khuin KBuôr</v>
          </cell>
          <cell r="E1272">
            <v>44308</v>
          </cell>
          <cell r="F1272" t="str">
            <v>P3 - Packing</v>
          </cell>
          <cell r="G1272" t="str">
            <v>SK2</v>
          </cell>
          <cell r="H1272" t="str">
            <v>Packing worker</v>
          </cell>
          <cell r="I1272" t="str">
            <v/>
          </cell>
          <cell r="J1272" t="str">
            <v/>
          </cell>
          <cell r="K1272">
            <v>5931000</v>
          </cell>
          <cell r="L1272">
            <v>300000</v>
          </cell>
          <cell r="M1272">
            <v>298000</v>
          </cell>
          <cell r="N1272">
            <v>0</v>
          </cell>
          <cell r="O1272">
            <v>6529000</v>
          </cell>
          <cell r="P1272">
            <v>23</v>
          </cell>
          <cell r="Q1272">
            <v>5775654</v>
          </cell>
          <cell r="R1272">
            <v>3</v>
          </cell>
          <cell r="S1272">
            <v>753346</v>
          </cell>
          <cell r="T1272">
            <v>0</v>
          </cell>
          <cell r="U1272">
            <v>0</v>
          </cell>
          <cell r="V1272">
            <v>251115.39130434784</v>
          </cell>
          <cell r="W1272">
            <v>0</v>
          </cell>
          <cell r="X1272">
            <v>0</v>
          </cell>
          <cell r="Y1272">
            <v>6529000</v>
          </cell>
          <cell r="Z1272">
            <v>0</v>
          </cell>
          <cell r="AA1272">
            <v>0</v>
          </cell>
          <cell r="AB1272">
            <v>200000</v>
          </cell>
          <cell r="AC1272">
            <v>0</v>
          </cell>
          <cell r="AD1272">
            <v>200000</v>
          </cell>
          <cell r="AE1272">
            <v>500000</v>
          </cell>
          <cell r="AF1272">
            <v>0</v>
          </cell>
          <cell r="AG1272">
            <v>400000</v>
          </cell>
          <cell r="AH1272">
            <v>448613</v>
          </cell>
          <cell r="AI1272">
            <v>0</v>
          </cell>
          <cell r="AJ1272">
            <v>0</v>
          </cell>
          <cell r="AK1272">
            <v>6230667</v>
          </cell>
          <cell r="AL1272">
            <v>0</v>
          </cell>
          <cell r="AM1272">
            <v>0</v>
          </cell>
          <cell r="AN1272">
            <v>0</v>
          </cell>
          <cell r="AO1272">
            <v>0</v>
          </cell>
          <cell r="AP1272">
            <v>0</v>
          </cell>
          <cell r="AQ1272">
            <v>8077613</v>
          </cell>
          <cell r="AR1272">
            <v>32</v>
          </cell>
          <cell r="AS1272">
            <v>0</v>
          </cell>
          <cell r="AT1272">
            <v>0</v>
          </cell>
          <cell r="AU1272">
            <v>0</v>
          </cell>
          <cell r="AV1272">
            <v>0</v>
          </cell>
          <cell r="AW1272">
            <v>0</v>
          </cell>
          <cell r="AX1272">
            <v>1506692</v>
          </cell>
          <cell r="AY1272">
            <v>9584305</v>
          </cell>
          <cell r="AZ1272">
            <v>685545</v>
          </cell>
          <cell r="BA1272">
            <v>0</v>
          </cell>
          <cell r="BB1272">
            <v>0</v>
          </cell>
          <cell r="BC1272">
            <v>0</v>
          </cell>
          <cell r="BD1272">
            <v>0</v>
          </cell>
          <cell r="BK1272">
            <v>8898760</v>
          </cell>
          <cell r="BN1272">
            <v>0</v>
          </cell>
          <cell r="BO1272">
            <v>9182074.5652173907</v>
          </cell>
          <cell r="BP1272">
            <v>-2503470.4347826093</v>
          </cell>
          <cell r="BQ1272" t="str">
            <v>050127859598</v>
          </cell>
          <cell r="BR1272" t="str">
            <v>Active</v>
          </cell>
          <cell r="BS1272" t="str">
            <v>Male</v>
          </cell>
          <cell r="BT1272" t="str">
            <v/>
          </cell>
          <cell r="BU1272">
            <v>0</v>
          </cell>
          <cell r="BV1272">
            <v>0</v>
          </cell>
          <cell r="BW1272">
            <v>100000</v>
          </cell>
        </row>
        <row r="1273">
          <cell r="C1273" t="str">
            <v>C14485</v>
          </cell>
          <cell r="D1273" t="str">
            <v>Lê Văn Thái</v>
          </cell>
          <cell r="E1273">
            <v>44607</v>
          </cell>
          <cell r="F1273" t="str">
            <v>P3 - Packing</v>
          </cell>
          <cell r="G1273" t="str">
            <v>SK2</v>
          </cell>
          <cell r="H1273" t="str">
            <v>Packing worker</v>
          </cell>
          <cell r="I1273" t="str">
            <v/>
          </cell>
          <cell r="J1273" t="str">
            <v/>
          </cell>
          <cell r="K1273">
            <v>5931000</v>
          </cell>
          <cell r="L1273">
            <v>500000</v>
          </cell>
          <cell r="M1273">
            <v>0</v>
          </cell>
          <cell r="N1273">
            <v>0</v>
          </cell>
          <cell r="O1273">
            <v>6431000</v>
          </cell>
          <cell r="P1273">
            <v>23.5</v>
          </cell>
          <cell r="Q1273">
            <v>5812635</v>
          </cell>
          <cell r="R1273">
            <v>2</v>
          </cell>
          <cell r="S1273">
            <v>494692</v>
          </cell>
          <cell r="T1273">
            <v>0.5</v>
          </cell>
          <cell r="U1273">
            <v>123673</v>
          </cell>
          <cell r="V1273">
            <v>247346.17021276595</v>
          </cell>
          <cell r="W1273">
            <v>0</v>
          </cell>
          <cell r="X1273">
            <v>0</v>
          </cell>
          <cell r="Y1273">
            <v>6307327</v>
          </cell>
          <cell r="Z1273">
            <v>0</v>
          </cell>
          <cell r="AA1273">
            <v>0</v>
          </cell>
          <cell r="AB1273">
            <v>200000</v>
          </cell>
          <cell r="AC1273">
            <v>0</v>
          </cell>
          <cell r="AD1273">
            <v>200000</v>
          </cell>
          <cell r="AE1273">
            <v>500000</v>
          </cell>
          <cell r="AF1273">
            <v>0</v>
          </cell>
          <cell r="AG1273">
            <v>400000</v>
          </cell>
          <cell r="AH1273">
            <v>487100</v>
          </cell>
          <cell r="AI1273">
            <v>0</v>
          </cell>
          <cell r="AJ1273">
            <v>0</v>
          </cell>
          <cell r="AK1273">
            <v>6339333</v>
          </cell>
          <cell r="AL1273">
            <v>100000</v>
          </cell>
          <cell r="AM1273">
            <v>0</v>
          </cell>
          <cell r="AN1273">
            <v>0</v>
          </cell>
          <cell r="AO1273">
            <v>0</v>
          </cell>
          <cell r="AP1273">
            <v>0</v>
          </cell>
          <cell r="AQ1273">
            <v>7994427</v>
          </cell>
          <cell r="AR1273">
            <v>32</v>
          </cell>
          <cell r="AS1273">
            <v>0</v>
          </cell>
          <cell r="AT1273">
            <v>0</v>
          </cell>
          <cell r="AU1273">
            <v>0</v>
          </cell>
          <cell r="AV1273">
            <v>0</v>
          </cell>
          <cell r="AW1273">
            <v>0</v>
          </cell>
          <cell r="AX1273">
            <v>1484077</v>
          </cell>
          <cell r="AY1273">
            <v>9478504</v>
          </cell>
          <cell r="AZ1273">
            <v>675255</v>
          </cell>
          <cell r="BA1273">
            <v>44100</v>
          </cell>
          <cell r="BB1273">
            <v>0</v>
          </cell>
          <cell r="BC1273">
            <v>0</v>
          </cell>
          <cell r="BD1273">
            <v>0</v>
          </cell>
          <cell r="BK1273">
            <v>8759149</v>
          </cell>
          <cell r="BN1273">
            <v>0</v>
          </cell>
          <cell r="BO1273">
            <v>9083811.6808510646</v>
          </cell>
          <cell r="BP1273">
            <v>-2591443.3191489354</v>
          </cell>
          <cell r="BQ1273" t="str">
            <v>050134714521</v>
          </cell>
          <cell r="BR1273" t="str">
            <v>Active</v>
          </cell>
          <cell r="BS1273" t="str">
            <v>Male</v>
          </cell>
          <cell r="BT1273" t="str">
            <v/>
          </cell>
          <cell r="BU1273">
            <v>0</v>
          </cell>
          <cell r="BV1273">
            <v>0</v>
          </cell>
          <cell r="BW1273">
            <v>100000</v>
          </cell>
        </row>
        <row r="1274">
          <cell r="C1274" t="str">
            <v>C14605</v>
          </cell>
          <cell r="D1274" t="str">
            <v>Nguyễn Trọng Phú</v>
          </cell>
          <cell r="E1274">
            <v>44618</v>
          </cell>
          <cell r="F1274" t="str">
            <v>P3 - Packing</v>
          </cell>
          <cell r="G1274" t="str">
            <v>SK2</v>
          </cell>
          <cell r="H1274" t="str">
            <v>Packing worker</v>
          </cell>
          <cell r="I1274" t="str">
            <v/>
          </cell>
          <cell r="J1274" t="str">
            <v/>
          </cell>
          <cell r="K1274">
            <v>5931000</v>
          </cell>
          <cell r="L1274">
            <v>500000</v>
          </cell>
          <cell r="M1274">
            <v>0</v>
          </cell>
          <cell r="N1274">
            <v>0</v>
          </cell>
          <cell r="O1274">
            <v>6431000</v>
          </cell>
          <cell r="P1274">
            <v>23.7</v>
          </cell>
          <cell r="Q1274">
            <v>5862104</v>
          </cell>
          <cell r="R1274">
            <v>2</v>
          </cell>
          <cell r="S1274">
            <v>494692</v>
          </cell>
          <cell r="T1274">
            <v>0.30000000000000071</v>
          </cell>
          <cell r="U1274">
            <v>74204</v>
          </cell>
          <cell r="V1274">
            <v>247346.16033755275</v>
          </cell>
          <cell r="W1274">
            <v>0</v>
          </cell>
          <cell r="X1274">
            <v>0</v>
          </cell>
          <cell r="Y1274">
            <v>6356796</v>
          </cell>
          <cell r="Z1274">
            <v>0</v>
          </cell>
          <cell r="AA1274">
            <v>0</v>
          </cell>
          <cell r="AB1274">
            <v>200000</v>
          </cell>
          <cell r="AC1274">
            <v>0</v>
          </cell>
          <cell r="AD1274">
            <v>200000</v>
          </cell>
          <cell r="AE1274">
            <v>500000</v>
          </cell>
          <cell r="AF1274">
            <v>0</v>
          </cell>
          <cell r="AG1274">
            <v>400000</v>
          </cell>
          <cell r="AH1274">
            <v>469860</v>
          </cell>
          <cell r="AI1274">
            <v>0</v>
          </cell>
          <cell r="AJ1274">
            <v>0</v>
          </cell>
          <cell r="AK1274">
            <v>6270333</v>
          </cell>
          <cell r="AL1274">
            <v>0</v>
          </cell>
          <cell r="AM1274">
            <v>0</v>
          </cell>
          <cell r="AN1274">
            <v>0</v>
          </cell>
          <cell r="AO1274">
            <v>0</v>
          </cell>
          <cell r="AP1274">
            <v>0</v>
          </cell>
          <cell r="AQ1274">
            <v>7926656</v>
          </cell>
          <cell r="AR1274">
            <v>32</v>
          </cell>
          <cell r="AS1274">
            <v>0</v>
          </cell>
          <cell r="AT1274">
            <v>0</v>
          </cell>
          <cell r="AU1274">
            <v>0</v>
          </cell>
          <cell r="AV1274">
            <v>0</v>
          </cell>
          <cell r="AW1274">
            <v>0</v>
          </cell>
          <cell r="AX1274">
            <v>1484077</v>
          </cell>
          <cell r="AY1274">
            <v>9410733</v>
          </cell>
          <cell r="AZ1274">
            <v>675255</v>
          </cell>
          <cell r="BA1274">
            <v>44100</v>
          </cell>
          <cell r="BB1274">
            <v>0</v>
          </cell>
          <cell r="BC1274">
            <v>0</v>
          </cell>
          <cell r="BD1274">
            <v>0</v>
          </cell>
          <cell r="BK1274">
            <v>8691378</v>
          </cell>
          <cell r="BN1274">
            <v>0</v>
          </cell>
          <cell r="BO1274">
            <v>9016040.6413502116</v>
          </cell>
          <cell r="BP1274">
            <v>-2659214.3586497884</v>
          </cell>
          <cell r="BQ1274" t="str">
            <v>050096738266</v>
          </cell>
          <cell r="BR1274" t="str">
            <v>Active</v>
          </cell>
          <cell r="BS1274" t="str">
            <v>Male</v>
          </cell>
          <cell r="BT1274" t="str">
            <v/>
          </cell>
          <cell r="BU1274">
            <v>0</v>
          </cell>
          <cell r="BV1274">
            <v>0</v>
          </cell>
          <cell r="BW1274">
            <v>100000</v>
          </cell>
        </row>
        <row r="1275">
          <cell r="C1275" t="str">
            <v>C14786</v>
          </cell>
          <cell r="D1275" t="str">
            <v>Điểu Tài</v>
          </cell>
          <cell r="E1275">
            <v>44657</v>
          </cell>
          <cell r="F1275" t="str">
            <v>P3 - Packing</v>
          </cell>
          <cell r="G1275" t="str">
            <v>SK2</v>
          </cell>
          <cell r="H1275" t="str">
            <v>Packing worker</v>
          </cell>
          <cell r="I1275" t="str">
            <v/>
          </cell>
          <cell r="J1275" t="str">
            <v/>
          </cell>
          <cell r="K1275">
            <v>5931000</v>
          </cell>
          <cell r="L1275">
            <v>400000</v>
          </cell>
          <cell r="M1275">
            <v>298000</v>
          </cell>
          <cell r="N1275">
            <v>0</v>
          </cell>
          <cell r="O1275">
            <v>6629000</v>
          </cell>
          <cell r="P1275">
            <v>23</v>
          </cell>
          <cell r="Q1275">
            <v>5864115</v>
          </cell>
          <cell r="R1275">
            <v>3</v>
          </cell>
          <cell r="S1275">
            <v>764885</v>
          </cell>
          <cell r="T1275">
            <v>0</v>
          </cell>
          <cell r="U1275">
            <v>0</v>
          </cell>
          <cell r="V1275">
            <v>254961.52173913043</v>
          </cell>
          <cell r="W1275">
            <v>0</v>
          </cell>
          <cell r="X1275">
            <v>0</v>
          </cell>
          <cell r="Y1275">
            <v>6629000</v>
          </cell>
          <cell r="Z1275">
            <v>0</v>
          </cell>
          <cell r="AA1275">
            <v>0</v>
          </cell>
          <cell r="AB1275">
            <v>200000</v>
          </cell>
          <cell r="AC1275">
            <v>0</v>
          </cell>
          <cell r="AD1275">
            <v>200000</v>
          </cell>
          <cell r="AE1275">
            <v>500000</v>
          </cell>
          <cell r="AF1275">
            <v>0</v>
          </cell>
          <cell r="AG1275">
            <v>400000</v>
          </cell>
          <cell r="AH1275">
            <v>452508</v>
          </cell>
          <cell r="AI1275">
            <v>0</v>
          </cell>
          <cell r="AJ1275">
            <v>0</v>
          </cell>
          <cell r="AK1275">
            <v>6430000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8181508</v>
          </cell>
          <cell r="AR1275">
            <v>32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1529769</v>
          </cell>
          <cell r="AY1275">
            <v>9711277</v>
          </cell>
          <cell r="AZ1275">
            <v>696045</v>
          </cell>
          <cell r="BA1275">
            <v>44100</v>
          </cell>
          <cell r="BB1275">
            <v>0</v>
          </cell>
          <cell r="BC1275">
            <v>0</v>
          </cell>
          <cell r="BD1275">
            <v>0</v>
          </cell>
          <cell r="BK1275">
            <v>8971132</v>
          </cell>
          <cell r="BN1275">
            <v>0</v>
          </cell>
          <cell r="BO1275">
            <v>9301354.0869565215</v>
          </cell>
          <cell r="BP1275">
            <v>-2394690.9130434785</v>
          </cell>
          <cell r="BQ1275" t="str">
            <v>050110052798</v>
          </cell>
          <cell r="BR1275" t="str">
            <v>Active</v>
          </cell>
          <cell r="BS1275" t="str">
            <v>Male</v>
          </cell>
          <cell r="BT1275" t="str">
            <v/>
          </cell>
          <cell r="BU1275">
            <v>0</v>
          </cell>
          <cell r="BV1275">
            <v>0</v>
          </cell>
          <cell r="BW1275">
            <v>100000</v>
          </cell>
        </row>
        <row r="1276">
          <cell r="C1276" t="str">
            <v>C15534</v>
          </cell>
          <cell r="D1276" t="str">
            <v>Lê Thành Chung</v>
          </cell>
          <cell r="E1276">
            <v>45296</v>
          </cell>
          <cell r="F1276" t="str">
            <v>P3 - Packing</v>
          </cell>
          <cell r="G1276" t="str">
            <v>SK2</v>
          </cell>
          <cell r="H1276" t="str">
            <v>Packing worker</v>
          </cell>
          <cell r="I1276" t="str">
            <v/>
          </cell>
          <cell r="J1276" t="str">
            <v/>
          </cell>
          <cell r="K1276">
            <v>5538000</v>
          </cell>
          <cell r="L1276">
            <v>300000</v>
          </cell>
          <cell r="M1276">
            <v>0</v>
          </cell>
          <cell r="N1276">
            <v>0</v>
          </cell>
          <cell r="O1276">
            <v>5838000</v>
          </cell>
          <cell r="P1276">
            <v>24</v>
          </cell>
          <cell r="Q1276">
            <v>5388923</v>
          </cell>
          <cell r="R1276">
            <v>2</v>
          </cell>
          <cell r="S1276">
            <v>449077</v>
          </cell>
          <cell r="T1276">
            <v>0</v>
          </cell>
          <cell r="U1276">
            <v>0</v>
          </cell>
          <cell r="V1276">
            <v>224538.45833333334</v>
          </cell>
          <cell r="W1276">
            <v>0</v>
          </cell>
          <cell r="X1276">
            <v>0</v>
          </cell>
          <cell r="Y1276">
            <v>5838000</v>
          </cell>
          <cell r="Z1276">
            <v>0</v>
          </cell>
          <cell r="AA1276">
            <v>0</v>
          </cell>
          <cell r="AB1276">
            <v>200000</v>
          </cell>
          <cell r="AC1276">
            <v>0</v>
          </cell>
          <cell r="AD1276">
            <v>200000</v>
          </cell>
          <cell r="AE1276">
            <v>500000</v>
          </cell>
          <cell r="AF1276">
            <v>0</v>
          </cell>
          <cell r="AG1276">
            <v>300000</v>
          </cell>
          <cell r="AH1276">
            <v>360569</v>
          </cell>
          <cell r="AI1276">
            <v>0</v>
          </cell>
          <cell r="AJ1276">
            <v>0</v>
          </cell>
          <cell r="AK1276">
            <v>5666667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7198569</v>
          </cell>
          <cell r="AR1276">
            <v>36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1515635</v>
          </cell>
          <cell r="AY1276">
            <v>8714204</v>
          </cell>
          <cell r="AZ1276">
            <v>612990</v>
          </cell>
          <cell r="BA1276">
            <v>44100</v>
          </cell>
          <cell r="BB1276">
            <v>0</v>
          </cell>
          <cell r="BC1276">
            <v>0</v>
          </cell>
          <cell r="BD1276">
            <v>0</v>
          </cell>
          <cell r="BK1276">
            <v>8057114</v>
          </cell>
          <cell r="BN1276">
            <v>0</v>
          </cell>
          <cell r="BO1276">
            <v>8308992.0625</v>
          </cell>
          <cell r="BP1276">
            <v>-3303997.9375</v>
          </cell>
          <cell r="BQ1276" t="str">
            <v>050149638171</v>
          </cell>
          <cell r="BR1276" t="str">
            <v>Active</v>
          </cell>
          <cell r="BS1276" t="str">
            <v>Male</v>
          </cell>
          <cell r="BT1276" t="str">
            <v/>
          </cell>
          <cell r="BU1276">
            <v>0</v>
          </cell>
          <cell r="BV1276">
            <v>0</v>
          </cell>
          <cell r="BW1276">
            <v>100000</v>
          </cell>
        </row>
        <row r="1277">
          <cell r="C1277" t="str">
            <v>C16130</v>
          </cell>
          <cell r="D1277" t="str">
            <v>Trần Minh Cường</v>
          </cell>
          <cell r="E1277">
            <v>45533</v>
          </cell>
          <cell r="F1277" t="str">
            <v>P3 - Packing</v>
          </cell>
          <cell r="G1277" t="str">
            <v>SK2</v>
          </cell>
          <cell r="H1277" t="str">
            <v>Packing worker</v>
          </cell>
          <cell r="I1277" t="str">
            <v/>
          </cell>
          <cell r="J1277" t="str">
            <v/>
          </cell>
          <cell r="K1277">
            <v>5274000</v>
          </cell>
          <cell r="L1277">
            <v>200000</v>
          </cell>
          <cell r="M1277">
            <v>0</v>
          </cell>
          <cell r="N1277">
            <v>0</v>
          </cell>
          <cell r="O1277">
            <v>5474000</v>
          </cell>
          <cell r="P1277">
            <v>23.8</v>
          </cell>
          <cell r="Q1277">
            <v>5010815</v>
          </cell>
          <cell r="R1277">
            <v>2</v>
          </cell>
          <cell r="S1277">
            <v>421077</v>
          </cell>
          <cell r="T1277">
            <v>0.19999999999999929</v>
          </cell>
          <cell r="U1277">
            <v>42108</v>
          </cell>
          <cell r="V1277">
            <v>210538.44537815126</v>
          </cell>
          <cell r="W1277">
            <v>0</v>
          </cell>
          <cell r="X1277">
            <v>0</v>
          </cell>
          <cell r="Y1277">
            <v>5431892</v>
          </cell>
          <cell r="Z1277">
            <v>0</v>
          </cell>
          <cell r="AA1277">
            <v>0</v>
          </cell>
          <cell r="AB1277">
            <v>200000</v>
          </cell>
          <cell r="AC1277">
            <v>0</v>
          </cell>
          <cell r="AD1277">
            <v>200000</v>
          </cell>
          <cell r="AE1277">
            <v>500000</v>
          </cell>
          <cell r="AF1277">
            <v>0</v>
          </cell>
          <cell r="AG1277">
            <v>400000</v>
          </cell>
          <cell r="AH1277">
            <v>471953</v>
          </cell>
          <cell r="AI1277">
            <v>0</v>
          </cell>
          <cell r="AJ1277">
            <v>0</v>
          </cell>
          <cell r="AK1277">
            <v>5306667</v>
          </cell>
          <cell r="AL1277">
            <v>0</v>
          </cell>
          <cell r="AM1277">
            <v>0</v>
          </cell>
          <cell r="AN1277">
            <v>0</v>
          </cell>
          <cell r="AO1277">
            <v>0</v>
          </cell>
          <cell r="AP1277">
            <v>0</v>
          </cell>
          <cell r="AQ1277">
            <v>7003845</v>
          </cell>
          <cell r="AR1277">
            <v>36</v>
          </cell>
          <cell r="AS1277">
            <v>0</v>
          </cell>
          <cell r="AT1277">
            <v>0</v>
          </cell>
          <cell r="AU1277">
            <v>0</v>
          </cell>
          <cell r="AV1277">
            <v>0</v>
          </cell>
          <cell r="AW1277">
            <v>0</v>
          </cell>
          <cell r="AX1277">
            <v>1421135</v>
          </cell>
          <cell r="AY1277">
            <v>8424980</v>
          </cell>
          <cell r="AZ1277">
            <v>574770</v>
          </cell>
          <cell r="BA1277">
            <v>44100</v>
          </cell>
          <cell r="BB1277">
            <v>0</v>
          </cell>
          <cell r="BC1277">
            <v>0</v>
          </cell>
          <cell r="BD1277">
            <v>0</v>
          </cell>
          <cell r="BK1277">
            <v>7806110</v>
          </cell>
          <cell r="BN1277">
            <v>0</v>
          </cell>
          <cell r="BO1277">
            <v>8051268.0042016804</v>
          </cell>
          <cell r="BP1277">
            <v>-3523501.9957983196</v>
          </cell>
          <cell r="BQ1277" t="str">
            <v>050075129650</v>
          </cell>
          <cell r="BR1277" t="str">
            <v>Active</v>
          </cell>
          <cell r="BS1277" t="str">
            <v>Male</v>
          </cell>
          <cell r="BT1277" t="str">
            <v/>
          </cell>
          <cell r="BU1277">
            <v>0</v>
          </cell>
          <cell r="BV1277">
            <v>0</v>
          </cell>
          <cell r="BW1277">
            <v>100000</v>
          </cell>
        </row>
        <row r="1278">
          <cell r="C1278" t="str">
            <v>C16549</v>
          </cell>
          <cell r="D1278" t="str">
            <v>Huỳnh Văn Tuấn</v>
          </cell>
          <cell r="E1278">
            <v>45742</v>
          </cell>
          <cell r="F1278" t="str">
            <v>P3 - Packing</v>
          </cell>
          <cell r="G1278" t="str">
            <v>SK2</v>
          </cell>
          <cell r="H1278" t="str">
            <v>Packing worker</v>
          </cell>
          <cell r="I1278" t="str">
            <v/>
          </cell>
          <cell r="J1278" t="str">
            <v/>
          </cell>
          <cell r="K1278">
            <v>4694000</v>
          </cell>
          <cell r="L1278">
            <v>0</v>
          </cell>
          <cell r="M1278">
            <v>235000</v>
          </cell>
          <cell r="N1278">
            <v>0</v>
          </cell>
          <cell r="O1278">
            <v>4929000</v>
          </cell>
          <cell r="P1278">
            <v>24</v>
          </cell>
          <cell r="Q1278">
            <v>4549846</v>
          </cell>
          <cell r="R1278">
            <v>2</v>
          </cell>
          <cell r="S1278">
            <v>379154</v>
          </cell>
          <cell r="T1278">
            <v>0</v>
          </cell>
          <cell r="U1278">
            <v>0</v>
          </cell>
          <cell r="V1278">
            <v>189576.91666666666</v>
          </cell>
          <cell r="W1278">
            <v>0</v>
          </cell>
          <cell r="X1278">
            <v>0</v>
          </cell>
          <cell r="Y1278">
            <v>4929000</v>
          </cell>
          <cell r="Z1278">
            <v>0</v>
          </cell>
          <cell r="AA1278">
            <v>0</v>
          </cell>
          <cell r="AB1278">
            <v>200000</v>
          </cell>
          <cell r="AC1278">
            <v>0</v>
          </cell>
          <cell r="AD1278">
            <v>200000</v>
          </cell>
          <cell r="AE1278">
            <v>500000</v>
          </cell>
          <cell r="AF1278">
            <v>0</v>
          </cell>
          <cell r="AG1278">
            <v>400000</v>
          </cell>
          <cell r="AH1278">
            <v>474705</v>
          </cell>
          <cell r="AI1278">
            <v>0</v>
          </cell>
          <cell r="AJ1278">
            <v>0</v>
          </cell>
          <cell r="AK1278">
            <v>4811500</v>
          </cell>
          <cell r="AL1278">
            <v>0</v>
          </cell>
          <cell r="AM1278">
            <v>99751</v>
          </cell>
          <cell r="AN1278">
            <v>0</v>
          </cell>
          <cell r="AO1278">
            <v>0</v>
          </cell>
          <cell r="AP1278">
            <v>0</v>
          </cell>
          <cell r="AQ1278">
            <v>6603456</v>
          </cell>
          <cell r="AR1278">
            <v>36</v>
          </cell>
          <cell r="AS1278">
            <v>0</v>
          </cell>
          <cell r="AT1278">
            <v>0</v>
          </cell>
          <cell r="AU1278">
            <v>0</v>
          </cell>
          <cell r="AV1278">
            <v>0</v>
          </cell>
          <cell r="AW1278">
            <v>0</v>
          </cell>
          <cell r="AX1278">
            <v>1279644</v>
          </cell>
          <cell r="AY1278">
            <v>7883100</v>
          </cell>
          <cell r="AZ1278">
            <v>0</v>
          </cell>
          <cell r="BA1278">
            <v>0</v>
          </cell>
          <cell r="BB1278">
            <v>0</v>
          </cell>
          <cell r="BC1278">
            <v>0</v>
          </cell>
          <cell r="BD1278">
            <v>0</v>
          </cell>
          <cell r="BK1278">
            <v>7883100</v>
          </cell>
          <cell r="BN1278">
            <v>0</v>
          </cell>
          <cell r="BO1278">
            <v>7756552.125</v>
          </cell>
          <cell r="BP1278">
            <v>-3243447.875</v>
          </cell>
          <cell r="BQ1278" t="str">
            <v>050158901592</v>
          </cell>
          <cell r="BR1278" t="str">
            <v>Active</v>
          </cell>
          <cell r="BS1278" t="str">
            <v>Male</v>
          </cell>
          <cell r="BT1278" t="str">
            <v/>
          </cell>
          <cell r="BU1278">
            <v>0</v>
          </cell>
          <cell r="BV1278">
            <v>0</v>
          </cell>
          <cell r="BW1278">
            <v>300000</v>
          </cell>
        </row>
        <row r="1279">
          <cell r="C1279" t="str">
            <v>C16597</v>
          </cell>
          <cell r="D1279" t="str">
            <v>Đỗ Như An</v>
          </cell>
          <cell r="E1279">
            <v>45757</v>
          </cell>
          <cell r="F1279" t="str">
            <v>P3 - Packing</v>
          </cell>
          <cell r="G1279" t="str">
            <v>SK2</v>
          </cell>
          <cell r="H1279" t="str">
            <v>New worker</v>
          </cell>
          <cell r="I1279" t="str">
            <v/>
          </cell>
          <cell r="J1279" t="str">
            <v/>
          </cell>
          <cell r="K1279">
            <v>4694000</v>
          </cell>
          <cell r="L1279">
            <v>0</v>
          </cell>
          <cell r="M1279">
            <v>0</v>
          </cell>
          <cell r="N1279">
            <v>0</v>
          </cell>
          <cell r="O1279">
            <v>4694000</v>
          </cell>
          <cell r="P1279">
            <v>16</v>
          </cell>
          <cell r="Q1279">
            <v>2888615</v>
          </cell>
          <cell r="R1279">
            <v>1</v>
          </cell>
          <cell r="S1279">
            <v>180538</v>
          </cell>
          <cell r="T1279">
            <v>9</v>
          </cell>
          <cell r="U1279">
            <v>1624846</v>
          </cell>
          <cell r="V1279">
            <v>180538.4375</v>
          </cell>
          <cell r="W1279">
            <v>0</v>
          </cell>
          <cell r="X1279">
            <v>0</v>
          </cell>
          <cell r="Y1279">
            <v>3069153</v>
          </cell>
          <cell r="Z1279">
            <v>0</v>
          </cell>
          <cell r="AA1279">
            <v>0</v>
          </cell>
          <cell r="AB1279">
            <v>131000</v>
          </cell>
          <cell r="AC1279">
            <v>0</v>
          </cell>
          <cell r="AD1279">
            <v>131000</v>
          </cell>
          <cell r="AE1279">
            <v>327000</v>
          </cell>
          <cell r="AF1279">
            <v>0</v>
          </cell>
          <cell r="AG1279">
            <v>98000</v>
          </cell>
          <cell r="AH1279">
            <v>289253</v>
          </cell>
          <cell r="AI1279">
            <v>0</v>
          </cell>
          <cell r="AJ1279">
            <v>0</v>
          </cell>
          <cell r="AK1279">
            <v>4694000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3914406</v>
          </cell>
          <cell r="AR1279">
            <v>17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575466</v>
          </cell>
          <cell r="AY1279">
            <v>4489872</v>
          </cell>
          <cell r="AZ1279">
            <v>0</v>
          </cell>
          <cell r="BA1279">
            <v>0</v>
          </cell>
          <cell r="BB1279">
            <v>0</v>
          </cell>
          <cell r="BC1279">
            <v>0</v>
          </cell>
          <cell r="BD1279">
            <v>0</v>
          </cell>
          <cell r="BK1279">
            <v>4489872</v>
          </cell>
          <cell r="BN1279">
            <v>0</v>
          </cell>
          <cell r="BO1279">
            <v>4398050.1796875</v>
          </cell>
          <cell r="BP1279">
            <v>-6601949.8203125</v>
          </cell>
          <cell r="BQ1279" t="str">
            <v>0</v>
          </cell>
          <cell r="BR1279" t="str">
            <v>Active</v>
          </cell>
          <cell r="BS1279" t="str">
            <v>Male</v>
          </cell>
          <cell r="BT1279" t="str">
            <v/>
          </cell>
          <cell r="BU1279">
            <v>0</v>
          </cell>
          <cell r="BV1279">
            <v>0</v>
          </cell>
          <cell r="BW1279">
            <v>100000</v>
          </cell>
        </row>
        <row r="1280">
          <cell r="C1280" t="str">
            <v>C7332</v>
          </cell>
          <cell r="D1280" t="str">
            <v>Kim Sa Mươne</v>
          </cell>
          <cell r="E1280">
            <v>43253</v>
          </cell>
          <cell r="F1280" t="str">
            <v>P3 - Packing</v>
          </cell>
          <cell r="G1280" t="str">
            <v>SK2</v>
          </cell>
          <cell r="H1280" t="str">
            <v>Packing worker</v>
          </cell>
          <cell r="I1280" t="str">
            <v/>
          </cell>
          <cell r="J1280" t="str">
            <v/>
          </cell>
          <cell r="K1280">
            <v>5931000</v>
          </cell>
          <cell r="L1280">
            <v>600000</v>
          </cell>
          <cell r="M1280">
            <v>0</v>
          </cell>
          <cell r="N1280">
            <v>0</v>
          </cell>
          <cell r="O1280">
            <v>6531000</v>
          </cell>
          <cell r="P1280">
            <v>24</v>
          </cell>
          <cell r="Q1280">
            <v>6028615</v>
          </cell>
          <cell r="R1280">
            <v>2</v>
          </cell>
          <cell r="S1280">
            <v>502385</v>
          </cell>
          <cell r="T1280">
            <v>0</v>
          </cell>
          <cell r="U1280">
            <v>0</v>
          </cell>
          <cell r="V1280">
            <v>251192.29166666666</v>
          </cell>
          <cell r="W1280">
            <v>0</v>
          </cell>
          <cell r="X1280">
            <v>0</v>
          </cell>
          <cell r="Y1280">
            <v>6531000</v>
          </cell>
          <cell r="Z1280">
            <v>0</v>
          </cell>
          <cell r="AA1280">
            <v>0</v>
          </cell>
          <cell r="AB1280">
            <v>200000</v>
          </cell>
          <cell r="AC1280">
            <v>0</v>
          </cell>
          <cell r="AD1280">
            <v>200000</v>
          </cell>
          <cell r="AE1280">
            <v>500000</v>
          </cell>
          <cell r="AF1280">
            <v>0</v>
          </cell>
          <cell r="AG1280">
            <v>400000</v>
          </cell>
          <cell r="AH1280">
            <v>456363</v>
          </cell>
          <cell r="AI1280">
            <v>0</v>
          </cell>
          <cell r="AJ1280">
            <v>0</v>
          </cell>
          <cell r="AK1280">
            <v>6531000</v>
          </cell>
          <cell r="AL1280">
            <v>100000</v>
          </cell>
          <cell r="AM1280">
            <v>0</v>
          </cell>
          <cell r="AN1280">
            <v>0</v>
          </cell>
          <cell r="AO1280">
            <v>0</v>
          </cell>
          <cell r="AP1280">
            <v>0</v>
          </cell>
          <cell r="AQ1280">
            <v>8187363</v>
          </cell>
          <cell r="AR1280">
            <v>36</v>
          </cell>
          <cell r="AS1280">
            <v>0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1695548</v>
          </cell>
          <cell r="AY1280">
            <v>9882911</v>
          </cell>
          <cell r="AZ1280">
            <v>685755</v>
          </cell>
          <cell r="BA1280">
            <v>44100</v>
          </cell>
          <cell r="BB1280">
            <v>0</v>
          </cell>
          <cell r="BC1280">
            <v>0</v>
          </cell>
          <cell r="BD1280">
            <v>0</v>
          </cell>
          <cell r="BK1280">
            <v>9153056</v>
          </cell>
          <cell r="BN1280">
            <v>0</v>
          </cell>
          <cell r="BO1280">
            <v>9417728.3125</v>
          </cell>
          <cell r="BP1280">
            <v>-2268026.6875</v>
          </cell>
          <cell r="BQ1280" t="str">
            <v>050091857747</v>
          </cell>
          <cell r="BR1280" t="str">
            <v>Active</v>
          </cell>
          <cell r="BS1280" t="str">
            <v>Male</v>
          </cell>
          <cell r="BT1280" t="str">
            <v/>
          </cell>
          <cell r="BU1280">
            <v>0</v>
          </cell>
          <cell r="BV1280">
            <v>0</v>
          </cell>
          <cell r="BW1280">
            <v>100000</v>
          </cell>
        </row>
        <row r="1281">
          <cell r="C1281" t="str">
            <v>C7494</v>
          </cell>
          <cell r="D1281" t="str">
            <v>Lê Văn Tuấn</v>
          </cell>
          <cell r="E1281">
            <v>43384</v>
          </cell>
          <cell r="F1281" t="str">
            <v>P3 - Packing</v>
          </cell>
          <cell r="G1281" t="str">
            <v>SK2</v>
          </cell>
          <cell r="H1281" t="str">
            <v>Packing worker</v>
          </cell>
          <cell r="I1281" t="str">
            <v/>
          </cell>
          <cell r="J1281" t="str">
            <v/>
          </cell>
          <cell r="K1281">
            <v>5931000</v>
          </cell>
          <cell r="L1281">
            <v>600000</v>
          </cell>
          <cell r="M1281">
            <v>0</v>
          </cell>
          <cell r="N1281">
            <v>0</v>
          </cell>
          <cell r="O1281">
            <v>6531000</v>
          </cell>
          <cell r="P1281">
            <v>23.9</v>
          </cell>
          <cell r="Q1281">
            <v>6003496</v>
          </cell>
          <cell r="R1281">
            <v>2</v>
          </cell>
          <cell r="S1281">
            <v>502385</v>
          </cell>
          <cell r="T1281">
            <v>0.10000000000000142</v>
          </cell>
          <cell r="U1281">
            <v>25119</v>
          </cell>
          <cell r="V1281">
            <v>251192.30125523015</v>
          </cell>
          <cell r="W1281">
            <v>0</v>
          </cell>
          <cell r="X1281">
            <v>0</v>
          </cell>
          <cell r="Y1281">
            <v>6505881</v>
          </cell>
          <cell r="Z1281">
            <v>0</v>
          </cell>
          <cell r="AA1281">
            <v>0</v>
          </cell>
          <cell r="AB1281">
            <v>200000</v>
          </cell>
          <cell r="AC1281">
            <v>0</v>
          </cell>
          <cell r="AD1281">
            <v>200000</v>
          </cell>
          <cell r="AE1281">
            <v>500000</v>
          </cell>
          <cell r="AF1281">
            <v>0</v>
          </cell>
          <cell r="AG1281">
            <v>400000</v>
          </cell>
          <cell r="AH1281">
            <v>443987</v>
          </cell>
          <cell r="AI1281">
            <v>0</v>
          </cell>
          <cell r="AJ1281">
            <v>0</v>
          </cell>
          <cell r="AK1281">
            <v>6531000</v>
          </cell>
          <cell r="AL1281">
            <v>0</v>
          </cell>
          <cell r="AM1281">
            <v>0</v>
          </cell>
          <cell r="AN1281">
            <v>0</v>
          </cell>
          <cell r="AO1281">
            <v>0</v>
          </cell>
          <cell r="AP1281">
            <v>0</v>
          </cell>
          <cell r="AQ1281">
            <v>8049868</v>
          </cell>
          <cell r="AR1281">
            <v>36</v>
          </cell>
          <cell r="AS1281">
            <v>0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1695548</v>
          </cell>
          <cell r="AY1281">
            <v>9745416</v>
          </cell>
          <cell r="AZ1281">
            <v>685755</v>
          </cell>
          <cell r="BA1281">
            <v>44100</v>
          </cell>
          <cell r="BB1281">
            <v>0</v>
          </cell>
          <cell r="BC1281">
            <v>0</v>
          </cell>
          <cell r="BD1281">
            <v>0</v>
          </cell>
          <cell r="BK1281">
            <v>9015561</v>
          </cell>
          <cell r="BN1281">
            <v>0</v>
          </cell>
          <cell r="BO1281">
            <v>9280233.3556485362</v>
          </cell>
          <cell r="BP1281">
            <v>-2405521.6443514638</v>
          </cell>
          <cell r="BQ1281" t="str">
            <v>050098252069</v>
          </cell>
          <cell r="BR1281" t="str">
            <v>Active</v>
          </cell>
          <cell r="BS1281" t="str">
            <v>Male</v>
          </cell>
          <cell r="BT1281" t="str">
            <v/>
          </cell>
          <cell r="BU1281">
            <v>0</v>
          </cell>
          <cell r="BV1281">
            <v>0</v>
          </cell>
          <cell r="BW1281">
            <v>100000</v>
          </cell>
        </row>
        <row r="1282">
          <cell r="C1282" t="str">
            <v>C7769</v>
          </cell>
          <cell r="D1282" t="str">
            <v>Nguyễn Văn Thắng</v>
          </cell>
          <cell r="E1282">
            <v>43509</v>
          </cell>
          <cell r="F1282" t="str">
            <v>P3 - Packing</v>
          </cell>
          <cell r="G1282" t="str">
            <v>SK2</v>
          </cell>
          <cell r="H1282" t="str">
            <v>Bag Packing leader</v>
          </cell>
          <cell r="I1282" t="str">
            <v/>
          </cell>
          <cell r="J1282" t="str">
            <v/>
          </cell>
          <cell r="K1282">
            <v>5931000</v>
          </cell>
          <cell r="L1282">
            <v>2300000</v>
          </cell>
          <cell r="M1282">
            <v>298000</v>
          </cell>
          <cell r="N1282">
            <v>700000</v>
          </cell>
          <cell r="O1282">
            <v>9229000</v>
          </cell>
          <cell r="P1282">
            <v>23</v>
          </cell>
          <cell r="Q1282">
            <v>8164115</v>
          </cell>
          <cell r="R1282">
            <v>3</v>
          </cell>
          <cell r="S1282">
            <v>1064885</v>
          </cell>
          <cell r="T1282">
            <v>0</v>
          </cell>
          <cell r="U1282">
            <v>0</v>
          </cell>
          <cell r="V1282">
            <v>354961.52173913043</v>
          </cell>
          <cell r="W1282">
            <v>0</v>
          </cell>
          <cell r="X1282">
            <v>0</v>
          </cell>
          <cell r="Y1282">
            <v>9229000</v>
          </cell>
          <cell r="Z1282">
            <v>0</v>
          </cell>
          <cell r="AA1282">
            <v>0</v>
          </cell>
          <cell r="AB1282">
            <v>200000</v>
          </cell>
          <cell r="AC1282">
            <v>0</v>
          </cell>
          <cell r="AD1282">
            <v>200000</v>
          </cell>
          <cell r="AE1282">
            <v>500000</v>
          </cell>
          <cell r="AF1282">
            <v>0</v>
          </cell>
          <cell r="AG1282">
            <v>400000</v>
          </cell>
          <cell r="AH1282">
            <v>442582</v>
          </cell>
          <cell r="AI1282">
            <v>0</v>
          </cell>
          <cell r="AJ1282">
            <v>0</v>
          </cell>
          <cell r="AK1282">
            <v>8846667</v>
          </cell>
          <cell r="AL1282">
            <v>0</v>
          </cell>
          <cell r="AM1282">
            <v>0</v>
          </cell>
          <cell r="AN1282">
            <v>0</v>
          </cell>
          <cell r="AO1282">
            <v>0</v>
          </cell>
          <cell r="AP1282">
            <v>0</v>
          </cell>
          <cell r="AQ1282">
            <v>10771582</v>
          </cell>
          <cell r="AR1282">
            <v>29</v>
          </cell>
          <cell r="AS1282">
            <v>0</v>
          </cell>
          <cell r="AT1282">
            <v>0</v>
          </cell>
          <cell r="AU1282">
            <v>0</v>
          </cell>
          <cell r="AV1282">
            <v>0</v>
          </cell>
          <cell r="AW1282">
            <v>0</v>
          </cell>
          <cell r="AX1282">
            <v>1930103</v>
          </cell>
          <cell r="AY1282">
            <v>12701685</v>
          </cell>
          <cell r="AZ1282">
            <v>969045</v>
          </cell>
          <cell r="BA1282">
            <v>44100</v>
          </cell>
          <cell r="BB1282">
            <v>9464</v>
          </cell>
          <cell r="BC1282">
            <v>0</v>
          </cell>
          <cell r="BD1282">
            <v>0</v>
          </cell>
          <cell r="BK1282">
            <v>11679076</v>
          </cell>
          <cell r="BN1282">
            <v>0</v>
          </cell>
          <cell r="BO1282">
            <v>12158317.516304348</v>
          </cell>
          <cell r="BP1282">
            <v>189272.51630434766</v>
          </cell>
          <cell r="BQ1282" t="str">
            <v>050102998461</v>
          </cell>
          <cell r="BR1282" t="str">
            <v>Active</v>
          </cell>
          <cell r="BS1282" t="str">
            <v>Male</v>
          </cell>
          <cell r="BT1282" t="str">
            <v/>
          </cell>
          <cell r="BU1282">
            <v>0</v>
          </cell>
          <cell r="BV1282">
            <v>0</v>
          </cell>
          <cell r="BW1282">
            <v>100000</v>
          </cell>
        </row>
        <row r="1283">
          <cell r="C1283" t="str">
            <v>C2630</v>
          </cell>
          <cell r="D1283" t="str">
            <v>Phạm Thị Thu</v>
          </cell>
          <cell r="E1283">
            <v>40282</v>
          </cell>
          <cell r="F1283" t="str">
            <v>P3 - Production Office</v>
          </cell>
          <cell r="G1283" t="str">
            <v>SK2</v>
          </cell>
          <cell r="H1283" t="str">
            <v>Factory vice manager</v>
          </cell>
          <cell r="I1283" t="str">
            <v/>
          </cell>
          <cell r="J1283" t="str">
            <v/>
          </cell>
          <cell r="K1283">
            <v>10100000</v>
          </cell>
          <cell r="L1283">
            <v>7300000</v>
          </cell>
          <cell r="M1283">
            <v>505000</v>
          </cell>
          <cell r="N1283">
            <v>0</v>
          </cell>
          <cell r="O1283">
            <v>17905000</v>
          </cell>
          <cell r="P1283">
            <v>24</v>
          </cell>
          <cell r="Q1283">
            <v>16527692</v>
          </cell>
          <cell r="R1283">
            <v>2</v>
          </cell>
          <cell r="S1283">
            <v>1377308</v>
          </cell>
          <cell r="T1283">
            <v>0</v>
          </cell>
          <cell r="U1283">
            <v>0</v>
          </cell>
          <cell r="V1283">
            <v>688653.83333333337</v>
          </cell>
          <cell r="W1283">
            <v>0</v>
          </cell>
          <cell r="X1283">
            <v>0</v>
          </cell>
          <cell r="Y1283">
            <v>17905000</v>
          </cell>
          <cell r="Z1283">
            <v>0</v>
          </cell>
          <cell r="AA1283">
            <v>0</v>
          </cell>
          <cell r="AB1283">
            <v>200000</v>
          </cell>
          <cell r="AC1283">
            <v>0</v>
          </cell>
          <cell r="AD1283">
            <v>200000</v>
          </cell>
          <cell r="AE1283">
            <v>500000</v>
          </cell>
          <cell r="AF1283">
            <v>0</v>
          </cell>
          <cell r="AG1283">
            <v>400000</v>
          </cell>
          <cell r="AH1283">
            <v>0</v>
          </cell>
          <cell r="AI1283">
            <v>0</v>
          </cell>
          <cell r="AJ1283">
            <v>0</v>
          </cell>
          <cell r="AK1283">
            <v>17385833</v>
          </cell>
          <cell r="AL1283">
            <v>100000</v>
          </cell>
          <cell r="AM1283">
            <v>0</v>
          </cell>
          <cell r="AN1283">
            <v>0</v>
          </cell>
          <cell r="AO1283">
            <v>0</v>
          </cell>
          <cell r="AP1283">
            <v>129122.59375</v>
          </cell>
          <cell r="AQ1283">
            <v>19234122.59375</v>
          </cell>
          <cell r="AR1283">
            <v>36</v>
          </cell>
          <cell r="AS1283">
            <v>0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4648413</v>
          </cell>
          <cell r="AY1283">
            <v>23882535.59375</v>
          </cell>
          <cell r="AZ1283">
            <v>1880025</v>
          </cell>
          <cell r="BA1283">
            <v>44100</v>
          </cell>
          <cell r="BB1283">
            <v>0</v>
          </cell>
          <cell r="BC1283">
            <v>0</v>
          </cell>
          <cell r="BD1283">
            <v>0</v>
          </cell>
          <cell r="BK1283">
            <v>21958411</v>
          </cell>
          <cell r="BN1283">
            <v>3</v>
          </cell>
          <cell r="BO1283">
            <v>22433064.84375</v>
          </cell>
          <cell r="BP1283">
            <v>-3646960.15625</v>
          </cell>
          <cell r="BQ1283" t="str">
            <v>050040901873</v>
          </cell>
          <cell r="BR1283" t="str">
            <v>Active</v>
          </cell>
          <cell r="BS1283" t="str">
            <v>Female</v>
          </cell>
          <cell r="BT1283" t="str">
            <v/>
          </cell>
          <cell r="BU1283">
            <v>0</v>
          </cell>
          <cell r="BV1283">
            <v>0</v>
          </cell>
          <cell r="BW1283">
            <v>100000</v>
          </cell>
        </row>
        <row r="1284">
          <cell r="C1284" t="str">
            <v>C5128</v>
          </cell>
          <cell r="D1284" t="str">
            <v>Đinh Thị Hoàng Yến</v>
          </cell>
          <cell r="E1284">
            <v>41141</v>
          </cell>
          <cell r="F1284" t="str">
            <v>P3 - Production Office</v>
          </cell>
          <cell r="G1284" t="str">
            <v>SK2</v>
          </cell>
          <cell r="H1284" t="str">
            <v>Factory vice manager</v>
          </cell>
          <cell r="I1284" t="str">
            <v/>
          </cell>
          <cell r="J1284" t="str">
            <v/>
          </cell>
          <cell r="K1284">
            <v>9800000</v>
          </cell>
          <cell r="L1284">
            <v>7300000</v>
          </cell>
          <cell r="M1284">
            <v>0</v>
          </cell>
          <cell r="N1284">
            <v>0</v>
          </cell>
          <cell r="O1284">
            <v>17100000</v>
          </cell>
          <cell r="P1284">
            <v>22.9</v>
          </cell>
          <cell r="Q1284">
            <v>15061154</v>
          </cell>
          <cell r="R1284">
            <v>3</v>
          </cell>
          <cell r="S1284">
            <v>1973077</v>
          </cell>
          <cell r="T1284">
            <v>0.10000000000000142</v>
          </cell>
          <cell r="U1284">
            <v>65769</v>
          </cell>
          <cell r="V1284">
            <v>657692.31441048044</v>
          </cell>
          <cell r="W1284">
            <v>0</v>
          </cell>
          <cell r="X1284">
            <v>0</v>
          </cell>
          <cell r="Y1284">
            <v>17034231</v>
          </cell>
          <cell r="Z1284">
            <v>0</v>
          </cell>
          <cell r="AA1284">
            <v>0</v>
          </cell>
          <cell r="AB1284">
            <v>200000</v>
          </cell>
          <cell r="AC1284">
            <v>0</v>
          </cell>
          <cell r="AD1284">
            <v>200000</v>
          </cell>
          <cell r="AE1284">
            <v>500000</v>
          </cell>
          <cell r="AF1284">
            <v>0</v>
          </cell>
          <cell r="AG1284">
            <v>400000</v>
          </cell>
          <cell r="AH1284">
            <v>0</v>
          </cell>
          <cell r="AI1284">
            <v>0</v>
          </cell>
          <cell r="AJ1284">
            <v>0</v>
          </cell>
          <cell r="AK1284">
            <v>16948333</v>
          </cell>
          <cell r="AL1284">
            <v>0</v>
          </cell>
          <cell r="AM1284">
            <v>0</v>
          </cell>
          <cell r="AN1284">
            <v>0</v>
          </cell>
          <cell r="AO1284">
            <v>0</v>
          </cell>
          <cell r="AP1284">
            <v>123317.30895196508</v>
          </cell>
          <cell r="AQ1284">
            <v>18257548.308951966</v>
          </cell>
          <cell r="AR1284">
            <v>32</v>
          </cell>
          <cell r="AS1284">
            <v>0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X1284">
            <v>3946154</v>
          </cell>
          <cell r="AY1284">
            <v>22203702.308951966</v>
          </cell>
          <cell r="AZ1284">
            <v>1795500</v>
          </cell>
          <cell r="BA1284">
            <v>44100</v>
          </cell>
          <cell r="BB1284">
            <v>0</v>
          </cell>
          <cell r="BC1284">
            <v>0</v>
          </cell>
          <cell r="BD1284">
            <v>0</v>
          </cell>
          <cell r="BK1284">
            <v>20364102</v>
          </cell>
          <cell r="BN1284">
            <v>2</v>
          </cell>
          <cell r="BO1284">
            <v>20888317.566593889</v>
          </cell>
          <cell r="BP1284">
            <v>-707182.43340611085</v>
          </cell>
          <cell r="BQ1284" t="str">
            <v>050040851051</v>
          </cell>
          <cell r="BR1284" t="str">
            <v>Active</v>
          </cell>
          <cell r="BS1284" t="str">
            <v>Female</v>
          </cell>
          <cell r="BT1284" t="str">
            <v/>
          </cell>
          <cell r="BU1284">
            <v>0</v>
          </cell>
          <cell r="BV1284">
            <v>0</v>
          </cell>
          <cell r="BW1284">
            <v>0</v>
          </cell>
        </row>
        <row r="1285">
          <cell r="C1285" t="str">
            <v>C7722</v>
          </cell>
          <cell r="D1285" t="str">
            <v>Võ Thị Ngọc Trang</v>
          </cell>
          <cell r="E1285">
            <v>43461</v>
          </cell>
          <cell r="F1285" t="str">
            <v>P3 - Production Office</v>
          </cell>
          <cell r="G1285" t="str">
            <v>SK2</v>
          </cell>
          <cell r="H1285" t="str">
            <v xml:space="preserve">Factory assistant </v>
          </cell>
          <cell r="I1285" t="str">
            <v/>
          </cell>
          <cell r="J1285" t="str">
            <v/>
          </cell>
          <cell r="K1285">
            <v>6776000</v>
          </cell>
          <cell r="L1285">
            <v>2500000</v>
          </cell>
          <cell r="M1285">
            <v>0</v>
          </cell>
          <cell r="N1285">
            <v>0</v>
          </cell>
          <cell r="O1285">
            <v>9276000</v>
          </cell>
          <cell r="P1285">
            <v>23</v>
          </cell>
          <cell r="Q1285">
            <v>8205692</v>
          </cell>
          <cell r="R1285">
            <v>3</v>
          </cell>
          <cell r="S1285">
            <v>1070308</v>
          </cell>
          <cell r="T1285">
            <v>0</v>
          </cell>
          <cell r="U1285">
            <v>0</v>
          </cell>
          <cell r="V1285">
            <v>356769.21739130432</v>
          </cell>
          <cell r="W1285">
            <v>0</v>
          </cell>
          <cell r="X1285">
            <v>0</v>
          </cell>
          <cell r="Y1285">
            <v>9276000</v>
          </cell>
          <cell r="Z1285">
            <v>0</v>
          </cell>
          <cell r="AA1285">
            <v>0</v>
          </cell>
          <cell r="AB1285">
            <v>200000</v>
          </cell>
          <cell r="AC1285">
            <v>0</v>
          </cell>
          <cell r="AD1285">
            <v>200000</v>
          </cell>
          <cell r="AE1285">
            <v>500000</v>
          </cell>
          <cell r="AF1285">
            <v>0</v>
          </cell>
          <cell r="AG1285">
            <v>400000</v>
          </cell>
          <cell r="AH1285">
            <v>409478</v>
          </cell>
          <cell r="AI1285">
            <v>0</v>
          </cell>
          <cell r="AJ1285">
            <v>0</v>
          </cell>
          <cell r="AK1285">
            <v>9109333</v>
          </cell>
          <cell r="AL1285">
            <v>100000</v>
          </cell>
          <cell r="AM1285">
            <v>0</v>
          </cell>
          <cell r="AN1285">
            <v>0</v>
          </cell>
          <cell r="AO1285">
            <v>0</v>
          </cell>
          <cell r="AP1285">
            <v>66894.228260869568</v>
          </cell>
          <cell r="AQ1285">
            <v>10952372.228260869</v>
          </cell>
          <cell r="AR1285">
            <v>16</v>
          </cell>
          <cell r="AS1285">
            <v>0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1070308</v>
          </cell>
          <cell r="AY1285">
            <v>12022680.228260869</v>
          </cell>
          <cell r="AZ1285">
            <v>973980</v>
          </cell>
          <cell r="BA1285">
            <v>44100</v>
          </cell>
          <cell r="BB1285">
            <v>0</v>
          </cell>
          <cell r="BC1285">
            <v>0</v>
          </cell>
          <cell r="BD1285">
            <v>0</v>
          </cell>
          <cell r="BK1285">
            <v>11004600</v>
          </cell>
          <cell r="BN1285">
            <v>1</v>
          </cell>
          <cell r="BO1285">
            <v>11765910.663043479</v>
          </cell>
          <cell r="BP1285">
            <v>-4608069.3369565215</v>
          </cell>
          <cell r="BQ1285" t="str">
            <v>050075949186</v>
          </cell>
          <cell r="BR1285" t="str">
            <v>Active</v>
          </cell>
          <cell r="BS1285" t="str">
            <v>Female</v>
          </cell>
          <cell r="BT1285" t="str">
            <v/>
          </cell>
          <cell r="BU1285">
            <v>0</v>
          </cell>
          <cell r="BV1285">
            <v>0</v>
          </cell>
          <cell r="BW1285">
            <v>100000</v>
          </cell>
        </row>
        <row r="1286">
          <cell r="C1286" t="str">
            <v>V054</v>
          </cell>
          <cell r="D1286" t="str">
            <v>Huỳnh Ngọc Thảo</v>
          </cell>
          <cell r="E1286">
            <v>39996</v>
          </cell>
          <cell r="F1286" t="str">
            <v>P3 - Production Office</v>
          </cell>
          <cell r="G1286" t="str">
            <v>SK2</v>
          </cell>
          <cell r="H1286" t="str">
            <v>Factory manager</v>
          </cell>
          <cell r="I1286" t="str">
            <v/>
          </cell>
          <cell r="J1286" t="str">
            <v/>
          </cell>
          <cell r="K1286">
            <v>15540000</v>
          </cell>
          <cell r="L1286">
            <v>15900000</v>
          </cell>
          <cell r="M1286">
            <v>0</v>
          </cell>
          <cell r="N1286">
            <v>0</v>
          </cell>
          <cell r="O1286">
            <v>31440000</v>
          </cell>
          <cell r="P1286">
            <v>22</v>
          </cell>
          <cell r="Q1286">
            <v>26603077</v>
          </cell>
          <cell r="R1286">
            <v>2</v>
          </cell>
          <cell r="S1286">
            <v>2418462</v>
          </cell>
          <cell r="T1286">
            <v>2</v>
          </cell>
          <cell r="U1286">
            <v>2418462</v>
          </cell>
          <cell r="V1286">
            <v>1209230.7727272727</v>
          </cell>
          <cell r="W1286">
            <v>0</v>
          </cell>
          <cell r="X1286">
            <v>0</v>
          </cell>
          <cell r="Y1286">
            <v>29021539</v>
          </cell>
          <cell r="Z1286">
            <v>646154</v>
          </cell>
          <cell r="AA1286">
            <v>0</v>
          </cell>
          <cell r="AB1286">
            <v>0</v>
          </cell>
          <cell r="AC1286">
            <v>0</v>
          </cell>
          <cell r="AD1286">
            <v>0</v>
          </cell>
          <cell r="AE1286">
            <v>0</v>
          </cell>
          <cell r="AF1286">
            <v>0</v>
          </cell>
          <cell r="AG1286">
            <v>0</v>
          </cell>
          <cell r="AH1286">
            <v>0</v>
          </cell>
          <cell r="AI1286">
            <v>0</v>
          </cell>
          <cell r="AJ1286">
            <v>0</v>
          </cell>
          <cell r="AK1286">
            <v>30673333</v>
          </cell>
          <cell r="AL1286">
            <v>100000</v>
          </cell>
          <cell r="AM1286">
            <v>0</v>
          </cell>
          <cell r="AN1286">
            <v>0</v>
          </cell>
          <cell r="AO1286">
            <v>0</v>
          </cell>
          <cell r="AP1286">
            <v>226730.76988636365</v>
          </cell>
          <cell r="AQ1286">
            <v>29994423.769886363</v>
          </cell>
          <cell r="AR1286">
            <v>0</v>
          </cell>
          <cell r="AS1286">
            <v>0</v>
          </cell>
          <cell r="AT1286">
            <v>0</v>
          </cell>
          <cell r="AU1286">
            <v>0</v>
          </cell>
          <cell r="AV1286">
            <v>0</v>
          </cell>
          <cell r="AW1286">
            <v>0</v>
          </cell>
          <cell r="AX1286">
            <v>0</v>
          </cell>
          <cell r="AY1286">
            <v>29994423.769886363</v>
          </cell>
          <cell r="AZ1286">
            <v>3301200</v>
          </cell>
          <cell r="BA1286">
            <v>44100</v>
          </cell>
          <cell r="BB1286">
            <v>97353</v>
          </cell>
          <cell r="BC1286">
            <v>0</v>
          </cell>
          <cell r="BD1286">
            <v>0</v>
          </cell>
          <cell r="BK1286">
            <v>26551771</v>
          </cell>
          <cell r="BN1286">
            <v>3</v>
          </cell>
          <cell r="BO1286">
            <v>29448269.769886363</v>
          </cell>
          <cell r="BP1286">
            <v>1947069.7698863633</v>
          </cell>
          <cell r="BQ1286" t="str">
            <v>050040849944</v>
          </cell>
          <cell r="BR1286" t="str">
            <v>Active</v>
          </cell>
          <cell r="BS1286" t="str">
            <v>Female</v>
          </cell>
          <cell r="BT1286" t="str">
            <v/>
          </cell>
          <cell r="BU1286">
            <v>0</v>
          </cell>
          <cell r="BV1286">
            <v>0</v>
          </cell>
          <cell r="BW1286">
            <v>100000</v>
          </cell>
        </row>
        <row r="1287">
          <cell r="C1287" t="str">
            <v>C15415</v>
          </cell>
          <cell r="D1287" t="str">
            <v>Nguyễn Thị Kim Thủy</v>
          </cell>
          <cell r="E1287">
            <v>44984</v>
          </cell>
          <cell r="F1287" t="str">
            <v>P3 - QC</v>
          </cell>
          <cell r="G1287" t="str">
            <v>SK2</v>
          </cell>
          <cell r="H1287" t="str">
            <v>QC worker</v>
          </cell>
          <cell r="I1287" t="str">
            <v/>
          </cell>
          <cell r="J1287" t="str">
            <v/>
          </cell>
          <cell r="K1287">
            <v>5815000</v>
          </cell>
          <cell r="L1287">
            <v>900000</v>
          </cell>
          <cell r="M1287">
            <v>0</v>
          </cell>
          <cell r="N1287">
            <v>0</v>
          </cell>
          <cell r="O1287">
            <v>6715000</v>
          </cell>
          <cell r="P1287">
            <v>23</v>
          </cell>
          <cell r="Q1287">
            <v>5940192</v>
          </cell>
          <cell r="R1287">
            <v>3</v>
          </cell>
          <cell r="S1287">
            <v>774808</v>
          </cell>
          <cell r="T1287">
            <v>0</v>
          </cell>
          <cell r="U1287">
            <v>0</v>
          </cell>
          <cell r="V1287">
            <v>258269.21739130435</v>
          </cell>
          <cell r="W1287">
            <v>0</v>
          </cell>
          <cell r="X1287">
            <v>0</v>
          </cell>
          <cell r="Y1287">
            <v>6715000</v>
          </cell>
          <cell r="Z1287">
            <v>0</v>
          </cell>
          <cell r="AA1287">
            <v>0</v>
          </cell>
          <cell r="AB1287">
            <v>200000</v>
          </cell>
          <cell r="AC1287">
            <v>0</v>
          </cell>
          <cell r="AD1287">
            <v>200000</v>
          </cell>
          <cell r="AE1287">
            <v>500000</v>
          </cell>
          <cell r="AF1287">
            <v>0</v>
          </cell>
          <cell r="AG1287">
            <v>400000</v>
          </cell>
          <cell r="AH1287">
            <v>383300</v>
          </cell>
          <cell r="AI1287">
            <v>0</v>
          </cell>
          <cell r="AJ1287">
            <v>0</v>
          </cell>
          <cell r="AK1287">
            <v>6363667</v>
          </cell>
          <cell r="AL1287">
            <v>0</v>
          </cell>
          <cell r="AM1287">
            <v>0</v>
          </cell>
          <cell r="AN1287">
            <v>0</v>
          </cell>
          <cell r="AO1287">
            <v>0</v>
          </cell>
          <cell r="AP1287">
            <v>48425.478260869568</v>
          </cell>
          <cell r="AQ1287">
            <v>8246725.4782608692</v>
          </cell>
          <cell r="AR1287">
            <v>36</v>
          </cell>
          <cell r="AS1287">
            <v>0</v>
          </cell>
          <cell r="AT1287">
            <v>0</v>
          </cell>
          <cell r="AU1287">
            <v>0</v>
          </cell>
          <cell r="AV1287">
            <v>0</v>
          </cell>
          <cell r="AW1287">
            <v>0</v>
          </cell>
          <cell r="AX1287">
            <v>1743317</v>
          </cell>
          <cell r="AY1287">
            <v>9990042.4782608692</v>
          </cell>
          <cell r="AZ1287">
            <v>705075</v>
          </cell>
          <cell r="BA1287">
            <v>44100</v>
          </cell>
          <cell r="BB1287">
            <v>0</v>
          </cell>
          <cell r="BC1287">
            <v>0</v>
          </cell>
          <cell r="BD1287">
            <v>0</v>
          </cell>
          <cell r="BK1287">
            <v>9240867</v>
          </cell>
          <cell r="BN1287">
            <v>0</v>
          </cell>
          <cell r="BO1287">
            <v>9508936.9565217383</v>
          </cell>
          <cell r="BP1287">
            <v>-2196138.0434782617</v>
          </cell>
          <cell r="BQ1287" t="str">
            <v>050143873495</v>
          </cell>
          <cell r="BR1287" t="str">
            <v>Active</v>
          </cell>
          <cell r="BS1287" t="str">
            <v>Female</v>
          </cell>
          <cell r="BT1287" t="str">
            <v/>
          </cell>
          <cell r="BU1287">
            <v>0</v>
          </cell>
          <cell r="BV1287">
            <v>0</v>
          </cell>
          <cell r="BW1287">
            <v>100000</v>
          </cell>
        </row>
        <row r="1288">
          <cell r="C1288" t="str">
            <v>C15422</v>
          </cell>
          <cell r="D1288" t="str">
            <v>Đàm Kim Cúc</v>
          </cell>
          <cell r="E1288">
            <v>44988</v>
          </cell>
          <cell r="F1288" t="str">
            <v>P3 - QC</v>
          </cell>
          <cell r="G1288" t="str">
            <v>SK2</v>
          </cell>
          <cell r="H1288" t="str">
            <v>QC worker</v>
          </cell>
          <cell r="I1288" t="str">
            <v/>
          </cell>
          <cell r="J1288" t="str">
            <v/>
          </cell>
          <cell r="K1288">
            <v>5815000</v>
          </cell>
          <cell r="L1288">
            <v>900000</v>
          </cell>
          <cell r="M1288">
            <v>0</v>
          </cell>
          <cell r="N1288">
            <v>0</v>
          </cell>
          <cell r="O1288">
            <v>6715000</v>
          </cell>
          <cell r="P1288">
            <v>23.6</v>
          </cell>
          <cell r="Q1288">
            <v>6095154</v>
          </cell>
          <cell r="R1288">
            <v>2</v>
          </cell>
          <cell r="S1288">
            <v>516538</v>
          </cell>
          <cell r="T1288">
            <v>0.39999999999999858</v>
          </cell>
          <cell r="U1288">
            <v>103308</v>
          </cell>
          <cell r="V1288">
            <v>258269.23728813557</v>
          </cell>
          <cell r="W1288">
            <v>0</v>
          </cell>
          <cell r="X1288">
            <v>0</v>
          </cell>
          <cell r="Y1288">
            <v>6611692</v>
          </cell>
          <cell r="Z1288">
            <v>0</v>
          </cell>
          <cell r="AA1288">
            <v>0</v>
          </cell>
          <cell r="AB1288">
            <v>200000</v>
          </cell>
          <cell r="AC1288">
            <v>0</v>
          </cell>
          <cell r="AD1288">
            <v>200000</v>
          </cell>
          <cell r="AE1288">
            <v>500000</v>
          </cell>
          <cell r="AF1288">
            <v>0</v>
          </cell>
          <cell r="AG1288">
            <v>400000</v>
          </cell>
          <cell r="AH1288">
            <v>393300</v>
          </cell>
          <cell r="AI1288">
            <v>0</v>
          </cell>
          <cell r="AJ1288">
            <v>0</v>
          </cell>
          <cell r="AK1288">
            <v>6363667</v>
          </cell>
          <cell r="AL1288">
            <v>100000</v>
          </cell>
          <cell r="AM1288">
            <v>0</v>
          </cell>
          <cell r="AN1288">
            <v>0</v>
          </cell>
          <cell r="AO1288">
            <v>0</v>
          </cell>
          <cell r="AP1288">
            <v>48425.481991525419</v>
          </cell>
          <cell r="AQ1288">
            <v>8253417.4819915257</v>
          </cell>
          <cell r="AR1288">
            <v>35</v>
          </cell>
          <cell r="AS1288">
            <v>0</v>
          </cell>
          <cell r="AT1288">
            <v>0</v>
          </cell>
          <cell r="AU1288">
            <v>0</v>
          </cell>
          <cell r="AV1288">
            <v>0</v>
          </cell>
          <cell r="AW1288">
            <v>0</v>
          </cell>
          <cell r="AX1288">
            <v>1694892</v>
          </cell>
          <cell r="AY1288">
            <v>9948309.4819915257</v>
          </cell>
          <cell r="AZ1288">
            <v>705075</v>
          </cell>
          <cell r="BA1288">
            <v>44100</v>
          </cell>
          <cell r="BB1288">
            <v>0</v>
          </cell>
          <cell r="BC1288">
            <v>0</v>
          </cell>
          <cell r="BD1288">
            <v>0</v>
          </cell>
          <cell r="BK1288">
            <v>9199134</v>
          </cell>
          <cell r="BN1288">
            <v>1</v>
          </cell>
          <cell r="BO1288">
            <v>9483345.3951271195</v>
          </cell>
          <cell r="BP1288">
            <v>-6621729.6048728805</v>
          </cell>
          <cell r="BQ1288" t="str">
            <v>050049772383</v>
          </cell>
          <cell r="BR1288" t="str">
            <v>Active</v>
          </cell>
          <cell r="BS1288" t="str">
            <v>Female</v>
          </cell>
          <cell r="BT1288" t="str">
            <v/>
          </cell>
          <cell r="BU1288">
            <v>0</v>
          </cell>
          <cell r="BV1288">
            <v>0</v>
          </cell>
          <cell r="BW1288">
            <v>100000</v>
          </cell>
        </row>
        <row r="1289">
          <cell r="C1289" t="str">
            <v>C15541</v>
          </cell>
          <cell r="D1289" t="str">
            <v>Thái Thị Diễm Trang</v>
          </cell>
          <cell r="E1289">
            <v>45308</v>
          </cell>
          <cell r="F1289" t="str">
            <v>P3 - QC</v>
          </cell>
          <cell r="G1289" t="str">
            <v>SK2</v>
          </cell>
          <cell r="H1289" t="str">
            <v>QC worker</v>
          </cell>
          <cell r="I1289" t="str">
            <v/>
          </cell>
          <cell r="J1289" t="str">
            <v/>
          </cell>
          <cell r="K1289">
            <v>5538000</v>
          </cell>
          <cell r="L1289">
            <v>700000</v>
          </cell>
          <cell r="M1289">
            <v>0</v>
          </cell>
          <cell r="N1289">
            <v>0</v>
          </cell>
          <cell r="O1289">
            <v>6238000</v>
          </cell>
          <cell r="P1289">
            <v>23</v>
          </cell>
          <cell r="Q1289">
            <v>5518231</v>
          </cell>
          <cell r="R1289">
            <v>3</v>
          </cell>
          <cell r="S1289">
            <v>719769</v>
          </cell>
          <cell r="T1289">
            <v>0</v>
          </cell>
          <cell r="U1289">
            <v>0</v>
          </cell>
          <cell r="V1289">
            <v>239923.08695652173</v>
          </cell>
          <cell r="W1289">
            <v>0</v>
          </cell>
          <cell r="X1289">
            <v>0</v>
          </cell>
          <cell r="Y1289">
            <v>6238000</v>
          </cell>
          <cell r="Z1289">
            <v>0</v>
          </cell>
          <cell r="AA1289">
            <v>0</v>
          </cell>
          <cell r="AB1289">
            <v>200000</v>
          </cell>
          <cell r="AC1289">
            <v>0</v>
          </cell>
          <cell r="AD1289">
            <v>200000</v>
          </cell>
          <cell r="AE1289">
            <v>500000</v>
          </cell>
          <cell r="AF1289">
            <v>0</v>
          </cell>
          <cell r="AG1289">
            <v>400000</v>
          </cell>
          <cell r="AH1289">
            <v>383300</v>
          </cell>
          <cell r="AI1289">
            <v>0</v>
          </cell>
          <cell r="AJ1289">
            <v>0</v>
          </cell>
          <cell r="AK1289">
            <v>5972667</v>
          </cell>
          <cell r="AL1289">
            <v>0</v>
          </cell>
          <cell r="AM1289">
            <v>0</v>
          </cell>
          <cell r="AN1289">
            <v>0</v>
          </cell>
          <cell r="AO1289">
            <v>0</v>
          </cell>
          <cell r="AP1289">
            <v>44985.578804347824</v>
          </cell>
          <cell r="AQ1289">
            <v>7766285.5788043477</v>
          </cell>
          <cell r="AR1289">
            <v>36</v>
          </cell>
          <cell r="AS1289">
            <v>0</v>
          </cell>
          <cell r="AT1289">
            <v>0</v>
          </cell>
          <cell r="AU1289">
            <v>0</v>
          </cell>
          <cell r="AV1289">
            <v>0</v>
          </cell>
          <cell r="AW1289">
            <v>0</v>
          </cell>
          <cell r="AX1289">
            <v>1619481</v>
          </cell>
          <cell r="AY1289">
            <v>9385766.5788043477</v>
          </cell>
          <cell r="AZ1289">
            <v>654990</v>
          </cell>
          <cell r="BA1289">
            <v>44100</v>
          </cell>
          <cell r="BB1289">
            <v>0</v>
          </cell>
          <cell r="BC1289">
            <v>0</v>
          </cell>
          <cell r="BD1289">
            <v>0</v>
          </cell>
          <cell r="BK1289">
            <v>8686677</v>
          </cell>
          <cell r="BN1289">
            <v>1</v>
          </cell>
          <cell r="BO1289">
            <v>8945939.4701086953</v>
          </cell>
          <cell r="BP1289">
            <v>-7109050.5298913047</v>
          </cell>
          <cell r="BQ1289" t="str">
            <v>050126082891</v>
          </cell>
          <cell r="BR1289" t="str">
            <v>Active</v>
          </cell>
          <cell r="BS1289" t="str">
            <v>Female</v>
          </cell>
          <cell r="BT1289" t="str">
            <v/>
          </cell>
          <cell r="BU1289">
            <v>0</v>
          </cell>
          <cell r="BV1289">
            <v>0</v>
          </cell>
          <cell r="BW1289">
            <v>100000</v>
          </cell>
        </row>
        <row r="1290">
          <cell r="C1290" t="str">
            <v>C15666</v>
          </cell>
          <cell r="D1290" t="str">
            <v>Nguyễn Thị Cẩm Tiên</v>
          </cell>
          <cell r="E1290">
            <v>45355</v>
          </cell>
          <cell r="F1290" t="str">
            <v>P3 - QC</v>
          </cell>
          <cell r="G1290" t="str">
            <v>SK2</v>
          </cell>
          <cell r="H1290" t="str">
            <v>QC worker</v>
          </cell>
          <cell r="I1290">
            <v>45793</v>
          </cell>
          <cell r="J1290" t="str">
            <v>Việc riêng</v>
          </cell>
          <cell r="K1290">
            <v>5538000</v>
          </cell>
          <cell r="L1290">
            <v>700000</v>
          </cell>
          <cell r="M1290">
            <v>0</v>
          </cell>
          <cell r="N1290">
            <v>0</v>
          </cell>
          <cell r="O1290">
            <v>6238000</v>
          </cell>
          <cell r="P1290">
            <v>23.7</v>
          </cell>
          <cell r="Q1290">
            <v>5686177</v>
          </cell>
          <cell r="R1290">
            <v>2</v>
          </cell>
          <cell r="S1290">
            <v>479846</v>
          </cell>
          <cell r="T1290">
            <v>0.30000000000000071</v>
          </cell>
          <cell r="U1290">
            <v>71977</v>
          </cell>
          <cell r="V1290">
            <v>239923.08016877639</v>
          </cell>
          <cell r="W1290">
            <v>0</v>
          </cell>
          <cell r="X1290">
            <v>0</v>
          </cell>
          <cell r="Y1290">
            <v>6166023</v>
          </cell>
          <cell r="Z1290">
            <v>0</v>
          </cell>
          <cell r="AA1290">
            <v>0</v>
          </cell>
          <cell r="AB1290">
            <v>200000</v>
          </cell>
          <cell r="AC1290">
            <v>0</v>
          </cell>
          <cell r="AD1290">
            <v>200000</v>
          </cell>
          <cell r="AE1290">
            <v>500000</v>
          </cell>
          <cell r="AF1290">
            <v>0</v>
          </cell>
          <cell r="AG1290">
            <v>400000</v>
          </cell>
          <cell r="AH1290">
            <v>395000</v>
          </cell>
          <cell r="AI1290">
            <v>0</v>
          </cell>
          <cell r="AJ1290">
            <v>0</v>
          </cell>
          <cell r="AK1290">
            <v>5895333</v>
          </cell>
          <cell r="AL1290">
            <v>100000</v>
          </cell>
          <cell r="AM1290">
            <v>0</v>
          </cell>
          <cell r="AN1290">
            <v>0</v>
          </cell>
          <cell r="AO1290">
            <v>0</v>
          </cell>
          <cell r="AP1290">
            <v>44985.577531645569</v>
          </cell>
          <cell r="AQ1290">
            <v>7806008.577531646</v>
          </cell>
          <cell r="AR1290">
            <v>36</v>
          </cell>
          <cell r="AS1290">
            <v>0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1619481</v>
          </cell>
          <cell r="AY1290">
            <v>9425489.5775316469</v>
          </cell>
          <cell r="AZ1290">
            <v>654990</v>
          </cell>
          <cell r="BA1290">
            <v>44100</v>
          </cell>
          <cell r="BB1290">
            <v>0</v>
          </cell>
          <cell r="BC1290">
            <v>0</v>
          </cell>
          <cell r="BD1290">
            <v>0</v>
          </cell>
          <cell r="BK1290">
            <v>8726400</v>
          </cell>
          <cell r="BN1290">
            <v>1</v>
          </cell>
          <cell r="BO1290">
            <v>8985662.4382911399</v>
          </cell>
          <cell r="BP1290">
            <v>-7069327.5617088601</v>
          </cell>
          <cell r="BQ1290" t="str">
            <v>050068237790</v>
          </cell>
          <cell r="BR1290" t="str">
            <v>Active</v>
          </cell>
          <cell r="BS1290" t="str">
            <v>Female</v>
          </cell>
          <cell r="BT1290" t="str">
            <v/>
          </cell>
          <cell r="BU1290">
            <v>0</v>
          </cell>
          <cell r="BV1290">
            <v>0</v>
          </cell>
          <cell r="BW1290">
            <v>100000</v>
          </cell>
        </row>
        <row r="1291">
          <cell r="C1291" t="str">
            <v>C16144</v>
          </cell>
          <cell r="D1291" t="str">
            <v>Đỗ Đức Huy</v>
          </cell>
          <cell r="E1291">
            <v>45541</v>
          </cell>
          <cell r="F1291" t="str">
            <v>P3 - QC</v>
          </cell>
          <cell r="G1291" t="str">
            <v>SK2</v>
          </cell>
          <cell r="H1291" t="str">
            <v>Bag QC vice leader</v>
          </cell>
          <cell r="I1291" t="str">
            <v/>
          </cell>
          <cell r="J1291" t="str">
            <v/>
          </cell>
          <cell r="K1291">
            <v>5274000</v>
          </cell>
          <cell r="L1291">
            <v>700000</v>
          </cell>
          <cell r="M1291">
            <v>0</v>
          </cell>
          <cell r="N1291">
            <v>300000</v>
          </cell>
          <cell r="O1291">
            <v>6274000</v>
          </cell>
          <cell r="P1291">
            <v>23.9</v>
          </cell>
          <cell r="Q1291">
            <v>5767254</v>
          </cell>
          <cell r="R1291">
            <v>2</v>
          </cell>
          <cell r="S1291">
            <v>482615</v>
          </cell>
          <cell r="T1291">
            <v>0.10000000000000142</v>
          </cell>
          <cell r="U1291">
            <v>24131</v>
          </cell>
          <cell r="V1291">
            <v>241307.69874476988</v>
          </cell>
          <cell r="W1291">
            <v>0</v>
          </cell>
          <cell r="X1291">
            <v>0</v>
          </cell>
          <cell r="Y1291">
            <v>6249869</v>
          </cell>
          <cell r="Z1291">
            <v>0</v>
          </cell>
          <cell r="AA1291">
            <v>0</v>
          </cell>
          <cell r="AB1291">
            <v>200000</v>
          </cell>
          <cell r="AC1291">
            <v>0</v>
          </cell>
          <cell r="AD1291">
            <v>200000</v>
          </cell>
          <cell r="AE1291">
            <v>500000</v>
          </cell>
          <cell r="AF1291">
            <v>0</v>
          </cell>
          <cell r="AG1291">
            <v>400000</v>
          </cell>
          <cell r="AH1291">
            <v>398300</v>
          </cell>
          <cell r="AI1291">
            <v>0</v>
          </cell>
          <cell r="AJ1291">
            <v>0</v>
          </cell>
          <cell r="AK1291">
            <v>6006667</v>
          </cell>
          <cell r="AL1291">
            <v>0</v>
          </cell>
          <cell r="AM1291">
            <v>0</v>
          </cell>
          <cell r="AN1291">
            <v>0</v>
          </cell>
          <cell r="AO1291">
            <v>0</v>
          </cell>
          <cell r="AP1291">
            <v>0</v>
          </cell>
          <cell r="AQ1291">
            <v>7748169</v>
          </cell>
          <cell r="AR1291">
            <v>0</v>
          </cell>
          <cell r="AS1291">
            <v>0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0</v>
          </cell>
          <cell r="AY1291">
            <v>7748169</v>
          </cell>
          <cell r="AZ1291">
            <v>658770</v>
          </cell>
          <cell r="BA1291">
            <v>44100</v>
          </cell>
          <cell r="BB1291">
            <v>0</v>
          </cell>
          <cell r="BC1291">
            <v>0</v>
          </cell>
          <cell r="BD1291">
            <v>0</v>
          </cell>
          <cell r="BK1291">
            <v>7045299</v>
          </cell>
          <cell r="BN1291">
            <v>0</v>
          </cell>
          <cell r="BO1291">
            <v>7848169</v>
          </cell>
          <cell r="BP1291">
            <v>-3810601</v>
          </cell>
          <cell r="BQ1291" t="str">
            <v>050086759389</v>
          </cell>
          <cell r="BR1291" t="str">
            <v>Active</v>
          </cell>
          <cell r="BS1291" t="str">
            <v>Male</v>
          </cell>
          <cell r="BT1291" t="str">
            <v/>
          </cell>
          <cell r="BU1291">
            <v>0</v>
          </cell>
          <cell r="BV1291">
            <v>0</v>
          </cell>
          <cell r="BW1291">
            <v>100000</v>
          </cell>
        </row>
        <row r="1292">
          <cell r="C1292" t="str">
            <v>C16348</v>
          </cell>
          <cell r="D1292" t="str">
            <v>Võ Thị Thanh Vy</v>
          </cell>
          <cell r="E1292">
            <v>45600</v>
          </cell>
          <cell r="F1292" t="str">
            <v>P3 - QC</v>
          </cell>
          <cell r="G1292" t="str">
            <v>SK2</v>
          </cell>
          <cell r="H1292" t="str">
            <v>QC worker</v>
          </cell>
          <cell r="I1292" t="str">
            <v/>
          </cell>
          <cell r="J1292" t="str">
            <v/>
          </cell>
          <cell r="K1292">
            <v>5023000</v>
          </cell>
          <cell r="L1292">
            <v>500000</v>
          </cell>
          <cell r="M1292">
            <v>0</v>
          </cell>
          <cell r="N1292">
            <v>0</v>
          </cell>
          <cell r="O1292">
            <v>5523000</v>
          </cell>
          <cell r="P1292">
            <v>23.9</v>
          </cell>
          <cell r="Q1292">
            <v>5076912</v>
          </cell>
          <cell r="R1292">
            <v>2</v>
          </cell>
          <cell r="S1292">
            <v>424846</v>
          </cell>
          <cell r="T1292">
            <v>0.10000000000000142</v>
          </cell>
          <cell r="U1292">
            <v>21242</v>
          </cell>
          <cell r="V1292">
            <v>212423.09623430963</v>
          </cell>
          <cell r="W1292">
            <v>0</v>
          </cell>
          <cell r="X1292">
            <v>0</v>
          </cell>
          <cell r="Y1292">
            <v>5501758</v>
          </cell>
          <cell r="Z1292">
            <v>0</v>
          </cell>
          <cell r="AA1292">
            <v>0</v>
          </cell>
          <cell r="AB1292">
            <v>200000</v>
          </cell>
          <cell r="AC1292">
            <v>0</v>
          </cell>
          <cell r="AD1292">
            <v>200000</v>
          </cell>
          <cell r="AE1292">
            <v>500000</v>
          </cell>
          <cell r="AF1292">
            <v>0</v>
          </cell>
          <cell r="AG1292">
            <v>400000</v>
          </cell>
          <cell r="AH1292">
            <v>398300</v>
          </cell>
          <cell r="AI1292">
            <v>0</v>
          </cell>
          <cell r="AJ1292">
            <v>0</v>
          </cell>
          <cell r="AK1292">
            <v>5426833</v>
          </cell>
          <cell r="AL1292">
            <v>0</v>
          </cell>
          <cell r="AM1292">
            <v>0</v>
          </cell>
          <cell r="AN1292">
            <v>0</v>
          </cell>
          <cell r="AO1292">
            <v>0</v>
          </cell>
          <cell r="AP1292">
            <v>39829.330543933058</v>
          </cell>
          <cell r="AQ1292">
            <v>7039887.3305439334</v>
          </cell>
          <cell r="AR1292">
            <v>36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1433856</v>
          </cell>
          <cell r="AY1292">
            <v>8473743.3305439334</v>
          </cell>
          <cell r="AZ1292">
            <v>579915</v>
          </cell>
          <cell r="BA1292">
            <v>44100</v>
          </cell>
          <cell r="BB1292">
            <v>0</v>
          </cell>
          <cell r="BC1292">
            <v>0</v>
          </cell>
          <cell r="BD1292">
            <v>0</v>
          </cell>
          <cell r="BK1292">
            <v>7849728</v>
          </cell>
          <cell r="BN1292">
            <v>0</v>
          </cell>
          <cell r="BO1292">
            <v>8095791.2635983266</v>
          </cell>
          <cell r="BP1292">
            <v>-3484123.7364016734</v>
          </cell>
          <cell r="BQ1292" t="str">
            <v>050157314227</v>
          </cell>
          <cell r="BR1292" t="str">
            <v>Active</v>
          </cell>
          <cell r="BS1292" t="str">
            <v>Female</v>
          </cell>
          <cell r="BT1292" t="str">
            <v/>
          </cell>
          <cell r="BU1292">
            <v>0</v>
          </cell>
          <cell r="BV1292">
            <v>0</v>
          </cell>
          <cell r="BW1292">
            <v>100000</v>
          </cell>
        </row>
        <row r="1293">
          <cell r="C1293" t="str">
            <v>C16393</v>
          </cell>
          <cell r="D1293" t="str">
            <v>Võ Thị Như Quỳnh</v>
          </cell>
          <cell r="E1293">
            <v>45665</v>
          </cell>
          <cell r="F1293" t="str">
            <v>P3 - QC</v>
          </cell>
          <cell r="G1293" t="str">
            <v>SK2</v>
          </cell>
          <cell r="H1293" t="str">
            <v>QC worker</v>
          </cell>
          <cell r="I1293">
            <v>45791</v>
          </cell>
          <cell r="J1293" t="str">
            <v>Việc riêng</v>
          </cell>
          <cell r="K1293">
            <v>5023000</v>
          </cell>
          <cell r="L1293">
            <v>500000</v>
          </cell>
          <cell r="M1293">
            <v>252000</v>
          </cell>
          <cell r="N1293">
            <v>0</v>
          </cell>
          <cell r="O1293">
            <v>5775000</v>
          </cell>
          <cell r="P1293">
            <v>17.8</v>
          </cell>
          <cell r="Q1293">
            <v>3953654</v>
          </cell>
          <cell r="R1293">
            <v>3</v>
          </cell>
          <cell r="S1293">
            <v>666346</v>
          </cell>
          <cell r="T1293">
            <v>5.1999999999999993</v>
          </cell>
          <cell r="U1293">
            <v>1155000</v>
          </cell>
          <cell r="V1293">
            <v>222115.39325842695</v>
          </cell>
          <cell r="W1293">
            <v>0</v>
          </cell>
          <cell r="X1293">
            <v>0</v>
          </cell>
          <cell r="Y1293">
            <v>4620000</v>
          </cell>
          <cell r="Z1293">
            <v>0</v>
          </cell>
          <cell r="AA1293">
            <v>0</v>
          </cell>
          <cell r="AB1293">
            <v>200000</v>
          </cell>
          <cell r="AC1293">
            <v>0</v>
          </cell>
          <cell r="AD1293">
            <v>200000</v>
          </cell>
          <cell r="AE1293">
            <v>0</v>
          </cell>
          <cell r="AF1293">
            <v>0</v>
          </cell>
          <cell r="AG1293">
            <v>0</v>
          </cell>
          <cell r="AH1293">
            <v>74200</v>
          </cell>
          <cell r="AI1293">
            <v>0</v>
          </cell>
          <cell r="AJ1293">
            <v>0</v>
          </cell>
          <cell r="AK1293">
            <v>5504750</v>
          </cell>
          <cell r="AL1293">
            <v>0</v>
          </cell>
          <cell r="AM1293">
            <v>0</v>
          </cell>
          <cell r="AN1293">
            <v>0</v>
          </cell>
          <cell r="AO1293">
            <v>0</v>
          </cell>
          <cell r="AP1293">
            <v>41646.636235955055</v>
          </cell>
          <cell r="AQ1293">
            <v>4935846.6362359552</v>
          </cell>
          <cell r="AR1293">
            <v>16</v>
          </cell>
          <cell r="AS1293">
            <v>0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666346</v>
          </cell>
          <cell r="AY1293">
            <v>5602192.6362359552</v>
          </cell>
          <cell r="AZ1293">
            <v>606375</v>
          </cell>
          <cell r="BA1293">
            <v>44100</v>
          </cell>
          <cell r="BB1293">
            <v>0</v>
          </cell>
          <cell r="BC1293">
            <v>0</v>
          </cell>
          <cell r="BD1293">
            <v>0</v>
          </cell>
          <cell r="BK1293">
            <v>4951718</v>
          </cell>
          <cell r="BN1293">
            <v>0</v>
          </cell>
          <cell r="BO1293">
            <v>5380077.4227528088</v>
          </cell>
          <cell r="BP1293">
            <v>-6226297.5772471912</v>
          </cell>
          <cell r="BQ1293" t="str">
            <v>050158230574</v>
          </cell>
          <cell r="BR1293" t="str">
            <v>Active</v>
          </cell>
          <cell r="BS1293" t="str">
            <v>Female</v>
          </cell>
          <cell r="BT1293" t="str">
            <v/>
          </cell>
          <cell r="BU1293">
            <v>0</v>
          </cell>
          <cell r="BV1293">
            <v>0</v>
          </cell>
          <cell r="BW1293">
            <v>0</v>
          </cell>
        </row>
        <row r="1294">
          <cell r="C1294" t="str">
            <v>C16634</v>
          </cell>
          <cell r="D1294" t="str">
            <v>Quang Thị Duyên</v>
          </cell>
          <cell r="E1294">
            <v>45772</v>
          </cell>
          <cell r="F1294" t="str">
            <v>P3 - QC</v>
          </cell>
          <cell r="G1294" t="str">
            <v>SK2</v>
          </cell>
          <cell r="H1294" t="str">
            <v>New worker</v>
          </cell>
          <cell r="I1294" t="str">
            <v/>
          </cell>
          <cell r="J1294" t="str">
            <v/>
          </cell>
          <cell r="K1294">
            <v>4694000</v>
          </cell>
          <cell r="L1294">
            <v>0</v>
          </cell>
          <cell r="M1294">
            <v>0</v>
          </cell>
          <cell r="N1294">
            <v>0</v>
          </cell>
          <cell r="O1294">
            <v>4694000</v>
          </cell>
          <cell r="P1294">
            <v>3</v>
          </cell>
          <cell r="Q1294">
            <v>541615</v>
          </cell>
          <cell r="R1294">
            <v>1</v>
          </cell>
          <cell r="S1294">
            <v>180538</v>
          </cell>
          <cell r="T1294">
            <v>22</v>
          </cell>
          <cell r="U1294">
            <v>3971846</v>
          </cell>
          <cell r="V1294">
            <v>180538.33333333334</v>
          </cell>
          <cell r="W1294">
            <v>0</v>
          </cell>
          <cell r="X1294">
            <v>0</v>
          </cell>
          <cell r="Y1294">
            <v>722153</v>
          </cell>
          <cell r="Z1294">
            <v>0</v>
          </cell>
          <cell r="AA1294">
            <v>0</v>
          </cell>
          <cell r="AB1294">
            <v>31000</v>
          </cell>
          <cell r="AC1294">
            <v>0</v>
          </cell>
          <cell r="AD1294">
            <v>31000</v>
          </cell>
          <cell r="AE1294">
            <v>77000</v>
          </cell>
          <cell r="AF1294">
            <v>0</v>
          </cell>
          <cell r="AG1294">
            <v>23000</v>
          </cell>
          <cell r="AH1294">
            <v>0</v>
          </cell>
          <cell r="AI1294">
            <v>0</v>
          </cell>
          <cell r="AJ1294">
            <v>0</v>
          </cell>
          <cell r="AK1294">
            <v>4694000</v>
          </cell>
          <cell r="AL1294">
            <v>0</v>
          </cell>
          <cell r="AM1294">
            <v>0</v>
          </cell>
          <cell r="AN1294">
            <v>0</v>
          </cell>
          <cell r="AO1294">
            <v>0</v>
          </cell>
          <cell r="AP1294">
            <v>0</v>
          </cell>
          <cell r="AQ1294">
            <v>853153</v>
          </cell>
          <cell r="AR1294">
            <v>0</v>
          </cell>
          <cell r="AS1294">
            <v>0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0</v>
          </cell>
          <cell r="AY1294">
            <v>853153</v>
          </cell>
          <cell r="AZ1294">
            <v>0</v>
          </cell>
          <cell r="BA1294">
            <v>0</v>
          </cell>
          <cell r="BB1294">
            <v>0</v>
          </cell>
          <cell r="BC1294">
            <v>0</v>
          </cell>
          <cell r="BD1294">
            <v>0</v>
          </cell>
          <cell r="BK1294">
            <v>853153</v>
          </cell>
          <cell r="BN1294">
            <v>0</v>
          </cell>
          <cell r="BO1294">
            <v>853153</v>
          </cell>
          <cell r="BP1294">
            <v>-10146847</v>
          </cell>
          <cell r="BQ1294" t="str">
            <v>0</v>
          </cell>
          <cell r="BR1294" t="str">
            <v>Active</v>
          </cell>
          <cell r="BS1294" t="str">
            <v>Female</v>
          </cell>
          <cell r="BT1294" t="str">
            <v/>
          </cell>
          <cell r="BU1294">
            <v>0</v>
          </cell>
          <cell r="BV1294">
            <v>0</v>
          </cell>
          <cell r="BW1294">
            <v>0</v>
          </cell>
        </row>
        <row r="1295">
          <cell r="C1295" t="str">
            <v>C5996</v>
          </cell>
          <cell r="D1295" t="str">
            <v>Trương Thị Thúy</v>
          </cell>
          <cell r="E1295">
            <v>41568</v>
          </cell>
          <cell r="F1295" t="str">
            <v>P3 - QC</v>
          </cell>
          <cell r="G1295" t="str">
            <v>SK2</v>
          </cell>
          <cell r="H1295" t="str">
            <v>Bag QC leader</v>
          </cell>
          <cell r="I1295" t="str">
            <v/>
          </cell>
          <cell r="J1295" t="str">
            <v/>
          </cell>
          <cell r="K1295">
            <v>5931000</v>
          </cell>
          <cell r="L1295">
            <v>3200000</v>
          </cell>
          <cell r="M1295">
            <v>0</v>
          </cell>
          <cell r="N1295">
            <v>900000</v>
          </cell>
          <cell r="O1295">
            <v>10031000</v>
          </cell>
          <cell r="P1295">
            <v>23</v>
          </cell>
          <cell r="Q1295">
            <v>8873577</v>
          </cell>
          <cell r="R1295">
            <v>2</v>
          </cell>
          <cell r="S1295">
            <v>771615</v>
          </cell>
          <cell r="T1295">
            <v>1</v>
          </cell>
          <cell r="U1295">
            <v>385808</v>
          </cell>
          <cell r="V1295">
            <v>385807.69565217389</v>
          </cell>
          <cell r="W1295">
            <v>0</v>
          </cell>
          <cell r="X1295">
            <v>0</v>
          </cell>
          <cell r="Y1295">
            <v>9645192</v>
          </cell>
          <cell r="Z1295">
            <v>0</v>
          </cell>
          <cell r="AA1295">
            <v>0</v>
          </cell>
          <cell r="AB1295">
            <v>200000</v>
          </cell>
          <cell r="AC1295">
            <v>0</v>
          </cell>
          <cell r="AD1295">
            <v>200000</v>
          </cell>
          <cell r="AE1295">
            <v>500000</v>
          </cell>
          <cell r="AF1295">
            <v>0</v>
          </cell>
          <cell r="AG1295">
            <v>400000</v>
          </cell>
          <cell r="AH1295">
            <v>469600</v>
          </cell>
          <cell r="AI1295">
            <v>0</v>
          </cell>
          <cell r="AJ1295">
            <v>0</v>
          </cell>
          <cell r="AK1295">
            <v>9897667</v>
          </cell>
          <cell r="AL1295">
            <v>0</v>
          </cell>
          <cell r="AM1295">
            <v>0</v>
          </cell>
          <cell r="AN1295">
            <v>0</v>
          </cell>
          <cell r="AO1295">
            <v>0</v>
          </cell>
          <cell r="AP1295">
            <v>72338.942934782608</v>
          </cell>
          <cell r="AQ1295">
            <v>11287130.942934783</v>
          </cell>
          <cell r="AR1295">
            <v>0</v>
          </cell>
          <cell r="AS1295">
            <v>0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0</v>
          </cell>
          <cell r="AY1295">
            <v>11287130.942934783</v>
          </cell>
          <cell r="AZ1295">
            <v>1053255</v>
          </cell>
          <cell r="BA1295">
            <v>44100</v>
          </cell>
          <cell r="BB1295">
            <v>0</v>
          </cell>
          <cell r="BC1295">
            <v>0</v>
          </cell>
          <cell r="BD1295">
            <v>0</v>
          </cell>
          <cell r="BK1295">
            <v>10189776</v>
          </cell>
          <cell r="BN1295">
            <v>2</v>
          </cell>
          <cell r="BO1295">
            <v>11387130.942934783</v>
          </cell>
          <cell r="BP1295">
            <v>-9466124.0570652168</v>
          </cell>
          <cell r="BQ1295" t="str">
            <v>050036263919</v>
          </cell>
          <cell r="BR1295" t="str">
            <v>Active</v>
          </cell>
          <cell r="BS1295" t="str">
            <v>Female</v>
          </cell>
          <cell r="BT1295" t="str">
            <v/>
          </cell>
          <cell r="BU1295">
            <v>0</v>
          </cell>
          <cell r="BV1295">
            <v>0</v>
          </cell>
          <cell r="BW1295">
            <v>100000</v>
          </cell>
        </row>
        <row r="1296">
          <cell r="C1296" t="str">
            <v>C8138</v>
          </cell>
          <cell r="D1296" t="str">
            <v>Phạm Thị Cẩm Châu</v>
          </cell>
          <cell r="E1296">
            <v>43529</v>
          </cell>
          <cell r="F1296" t="str">
            <v>P3 - QC</v>
          </cell>
          <cell r="G1296" t="str">
            <v>SK2</v>
          </cell>
          <cell r="H1296" t="str">
            <v>QC worker</v>
          </cell>
          <cell r="I1296" t="str">
            <v/>
          </cell>
          <cell r="J1296" t="str">
            <v/>
          </cell>
          <cell r="K1296">
            <v>5931000</v>
          </cell>
          <cell r="L1296">
            <v>1100000</v>
          </cell>
          <cell r="M1296">
            <v>298000</v>
          </cell>
          <cell r="N1296">
            <v>0</v>
          </cell>
          <cell r="O1296">
            <v>7329000</v>
          </cell>
          <cell r="P1296">
            <v>23.7</v>
          </cell>
          <cell r="Q1296">
            <v>6680665</v>
          </cell>
          <cell r="R1296">
            <v>2</v>
          </cell>
          <cell r="S1296">
            <v>563769</v>
          </cell>
          <cell r="T1296">
            <v>0.30000000000000071</v>
          </cell>
          <cell r="U1296">
            <v>84565</v>
          </cell>
          <cell r="V1296">
            <v>281884.59915611817</v>
          </cell>
          <cell r="W1296">
            <v>0</v>
          </cell>
          <cell r="X1296">
            <v>0</v>
          </cell>
          <cell r="Y1296">
            <v>7244434</v>
          </cell>
          <cell r="Z1296">
            <v>0</v>
          </cell>
          <cell r="AA1296">
            <v>0</v>
          </cell>
          <cell r="AB1296">
            <v>200000</v>
          </cell>
          <cell r="AC1296">
            <v>0</v>
          </cell>
          <cell r="AD1296">
            <v>200000</v>
          </cell>
          <cell r="AE1296">
            <v>500000</v>
          </cell>
          <cell r="AF1296">
            <v>0</v>
          </cell>
          <cell r="AG1296">
            <v>400000</v>
          </cell>
          <cell r="AH1296">
            <v>395000</v>
          </cell>
          <cell r="AI1296">
            <v>0</v>
          </cell>
          <cell r="AJ1296">
            <v>0</v>
          </cell>
          <cell r="AK1296">
            <v>7080667</v>
          </cell>
          <cell r="AL1296">
            <v>0</v>
          </cell>
          <cell r="AM1296">
            <v>0</v>
          </cell>
          <cell r="AN1296">
            <v>0</v>
          </cell>
          <cell r="AO1296">
            <v>0</v>
          </cell>
          <cell r="AP1296">
            <v>52853.362341772154</v>
          </cell>
          <cell r="AQ1296">
            <v>8792287.3623417728</v>
          </cell>
          <cell r="AR1296">
            <v>36</v>
          </cell>
          <cell r="AS1296">
            <v>0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1902721</v>
          </cell>
          <cell r="AY1296">
            <v>10695008.362341773</v>
          </cell>
          <cell r="AZ1296">
            <v>769545</v>
          </cell>
          <cell r="BA1296">
            <v>44100</v>
          </cell>
          <cell r="BB1296">
            <v>0</v>
          </cell>
          <cell r="BC1296">
            <v>0</v>
          </cell>
          <cell r="BD1296">
            <v>0</v>
          </cell>
          <cell r="BK1296">
            <v>9881363</v>
          </cell>
          <cell r="BN1296">
            <v>0</v>
          </cell>
          <cell r="BO1296">
            <v>10160768.058544304</v>
          </cell>
          <cell r="BP1296">
            <v>-1608776.9414556958</v>
          </cell>
          <cell r="BQ1296" t="str">
            <v>050106809949</v>
          </cell>
          <cell r="BR1296" t="str">
            <v>Active</v>
          </cell>
          <cell r="BS1296" t="str">
            <v>Female</v>
          </cell>
          <cell r="BT1296" t="str">
            <v/>
          </cell>
          <cell r="BU1296">
            <v>0</v>
          </cell>
          <cell r="BV1296">
            <v>0</v>
          </cell>
          <cell r="BW1296">
            <v>100000</v>
          </cell>
        </row>
        <row r="1297">
          <cell r="C1297" t="str">
            <v>C10422</v>
          </cell>
          <cell r="D1297" t="str">
            <v>Phan Thị Thắm</v>
          </cell>
          <cell r="E1297">
            <v>43545</v>
          </cell>
          <cell r="F1297" t="str">
            <v>P3 - WIP</v>
          </cell>
          <cell r="G1297" t="str">
            <v>SK2</v>
          </cell>
          <cell r="H1297" t="str">
            <v>WIP worker</v>
          </cell>
          <cell r="I1297" t="str">
            <v/>
          </cell>
          <cell r="J1297" t="str">
            <v/>
          </cell>
          <cell r="K1297">
            <v>5931000</v>
          </cell>
          <cell r="L1297">
            <v>600000</v>
          </cell>
          <cell r="M1297">
            <v>0</v>
          </cell>
          <cell r="N1297">
            <v>0</v>
          </cell>
          <cell r="O1297">
            <v>6531000</v>
          </cell>
          <cell r="P1297">
            <v>24</v>
          </cell>
          <cell r="Q1297">
            <v>6028615</v>
          </cell>
          <cell r="R1297">
            <v>2</v>
          </cell>
          <cell r="S1297">
            <v>502385</v>
          </cell>
          <cell r="T1297">
            <v>0</v>
          </cell>
          <cell r="U1297">
            <v>0</v>
          </cell>
          <cell r="V1297">
            <v>251192.29166666666</v>
          </cell>
          <cell r="W1297">
            <v>0</v>
          </cell>
          <cell r="X1297">
            <v>0</v>
          </cell>
          <cell r="Y1297">
            <v>6531000</v>
          </cell>
          <cell r="Z1297">
            <v>0</v>
          </cell>
          <cell r="AA1297">
            <v>0</v>
          </cell>
          <cell r="AB1297">
            <v>200000</v>
          </cell>
          <cell r="AC1297">
            <v>0</v>
          </cell>
          <cell r="AD1297">
            <v>200000</v>
          </cell>
          <cell r="AE1297">
            <v>500000</v>
          </cell>
          <cell r="AF1297">
            <v>200000</v>
          </cell>
          <cell r="AG1297">
            <v>400000</v>
          </cell>
          <cell r="AH1297">
            <v>427281</v>
          </cell>
          <cell r="AI1297">
            <v>0</v>
          </cell>
          <cell r="AJ1297">
            <v>0</v>
          </cell>
          <cell r="AK1297">
            <v>6531000</v>
          </cell>
          <cell r="AL1297">
            <v>0</v>
          </cell>
          <cell r="AM1297">
            <v>0</v>
          </cell>
          <cell r="AN1297">
            <v>0</v>
          </cell>
          <cell r="AO1297">
            <v>0</v>
          </cell>
          <cell r="AP1297">
            <v>47098.5546875</v>
          </cell>
          <cell r="AQ1297">
            <v>8305379.5546875</v>
          </cell>
          <cell r="AR1297">
            <v>36</v>
          </cell>
          <cell r="AS1297">
            <v>0</v>
          </cell>
          <cell r="AT1297">
            <v>0</v>
          </cell>
          <cell r="AU1297">
            <v>0</v>
          </cell>
          <cell r="AV1297">
            <v>0</v>
          </cell>
          <cell r="AW1297">
            <v>0</v>
          </cell>
          <cell r="AX1297">
            <v>1695548</v>
          </cell>
          <cell r="AY1297">
            <v>10000927.5546875</v>
          </cell>
          <cell r="AZ1297">
            <v>685755</v>
          </cell>
          <cell r="BA1297">
            <v>44100</v>
          </cell>
          <cell r="BB1297">
            <v>0</v>
          </cell>
          <cell r="BC1297">
            <v>0</v>
          </cell>
          <cell r="BD1297">
            <v>0</v>
          </cell>
          <cell r="BK1297">
            <v>9271073</v>
          </cell>
          <cell r="BN1297">
            <v>0</v>
          </cell>
          <cell r="BO1297">
            <v>9535744.8671875</v>
          </cell>
          <cell r="BP1297">
            <v>-2150010.1328125</v>
          </cell>
          <cell r="BQ1297" t="str">
            <v>050104420955</v>
          </cell>
          <cell r="BR1297" t="str">
            <v>Active</v>
          </cell>
          <cell r="BS1297" t="str">
            <v>Female</v>
          </cell>
          <cell r="BT1297" t="str">
            <v/>
          </cell>
          <cell r="BU1297">
            <v>0</v>
          </cell>
          <cell r="BV1297">
            <v>0</v>
          </cell>
          <cell r="BW1297">
            <v>100000</v>
          </cell>
        </row>
        <row r="1298">
          <cell r="C1298" t="str">
            <v>C10471</v>
          </cell>
          <cell r="D1298" t="str">
            <v>Nguyễn Hoàng Bảo</v>
          </cell>
          <cell r="E1298">
            <v>43563</v>
          </cell>
          <cell r="F1298" t="str">
            <v>P3 - WIP</v>
          </cell>
          <cell r="G1298" t="str">
            <v>SK2</v>
          </cell>
          <cell r="H1298" t="str">
            <v>WIP worker</v>
          </cell>
          <cell r="I1298" t="str">
            <v/>
          </cell>
          <cell r="J1298" t="str">
            <v/>
          </cell>
          <cell r="K1298">
            <v>5931000</v>
          </cell>
          <cell r="L1298">
            <v>600000</v>
          </cell>
          <cell r="M1298">
            <v>298000</v>
          </cell>
          <cell r="N1298">
            <v>0</v>
          </cell>
          <cell r="O1298">
            <v>6829000</v>
          </cell>
          <cell r="P1298">
            <v>24</v>
          </cell>
          <cell r="Q1298">
            <v>6303692</v>
          </cell>
          <cell r="R1298">
            <v>2</v>
          </cell>
          <cell r="S1298">
            <v>525308</v>
          </cell>
          <cell r="T1298">
            <v>0</v>
          </cell>
          <cell r="U1298">
            <v>0</v>
          </cell>
          <cell r="V1298">
            <v>262653.83333333331</v>
          </cell>
          <cell r="W1298">
            <v>0</v>
          </cell>
          <cell r="X1298">
            <v>0</v>
          </cell>
          <cell r="Y1298">
            <v>6829000</v>
          </cell>
          <cell r="Z1298">
            <v>0</v>
          </cell>
          <cell r="AA1298">
            <v>0</v>
          </cell>
          <cell r="AB1298">
            <v>200000</v>
          </cell>
          <cell r="AC1298">
            <v>0</v>
          </cell>
          <cell r="AD1298">
            <v>200000</v>
          </cell>
          <cell r="AE1298">
            <v>500000</v>
          </cell>
          <cell r="AF1298">
            <v>0</v>
          </cell>
          <cell r="AG1298">
            <v>400000</v>
          </cell>
          <cell r="AH1298">
            <v>427281</v>
          </cell>
          <cell r="AI1298">
            <v>0</v>
          </cell>
          <cell r="AJ1298">
            <v>0</v>
          </cell>
          <cell r="AK1298">
            <v>6779333</v>
          </cell>
          <cell r="AL1298">
            <v>0</v>
          </cell>
          <cell r="AM1298">
            <v>0</v>
          </cell>
          <cell r="AN1298">
            <v>0</v>
          </cell>
          <cell r="AO1298">
            <v>0</v>
          </cell>
          <cell r="AP1298">
            <v>0</v>
          </cell>
          <cell r="AQ1298">
            <v>8356281</v>
          </cell>
          <cell r="AR1298">
            <v>36</v>
          </cell>
          <cell r="AS1298">
            <v>0</v>
          </cell>
          <cell r="AT1298">
            <v>0</v>
          </cell>
          <cell r="AU1298">
            <v>0</v>
          </cell>
          <cell r="AV1298">
            <v>0</v>
          </cell>
          <cell r="AW1298">
            <v>0</v>
          </cell>
          <cell r="AX1298">
            <v>1772913</v>
          </cell>
          <cell r="AY1298">
            <v>10129194</v>
          </cell>
          <cell r="AZ1298">
            <v>717045</v>
          </cell>
          <cell r="BA1298">
            <v>44100</v>
          </cell>
          <cell r="BB1298">
            <v>0</v>
          </cell>
          <cell r="BC1298">
            <v>0</v>
          </cell>
          <cell r="BD1298">
            <v>0</v>
          </cell>
          <cell r="BK1298">
            <v>9368049</v>
          </cell>
          <cell r="BN1298">
            <v>0</v>
          </cell>
          <cell r="BO1298">
            <v>9638223.25</v>
          </cell>
          <cell r="BP1298">
            <v>-2078821.75</v>
          </cell>
          <cell r="BQ1298" t="str">
            <v>050106812540</v>
          </cell>
          <cell r="BR1298" t="str">
            <v>Active</v>
          </cell>
          <cell r="BS1298" t="str">
            <v>Male</v>
          </cell>
          <cell r="BT1298" t="str">
            <v/>
          </cell>
          <cell r="BU1298">
            <v>0</v>
          </cell>
          <cell r="BV1298">
            <v>0</v>
          </cell>
          <cell r="BW1298">
            <v>100000</v>
          </cell>
        </row>
        <row r="1299">
          <cell r="C1299" t="str">
            <v>C11657</v>
          </cell>
          <cell r="D1299" t="str">
            <v>Điểu Phươn</v>
          </cell>
          <cell r="E1299">
            <v>43782</v>
          </cell>
          <cell r="F1299" t="str">
            <v>P3 - WIP</v>
          </cell>
          <cell r="G1299" t="str">
            <v>SK2</v>
          </cell>
          <cell r="H1299" t="str">
            <v>WIP worker</v>
          </cell>
          <cell r="I1299" t="str">
            <v/>
          </cell>
          <cell r="J1299" t="str">
            <v/>
          </cell>
          <cell r="K1299">
            <v>5931000</v>
          </cell>
          <cell r="L1299">
            <v>500000</v>
          </cell>
          <cell r="M1299">
            <v>298000</v>
          </cell>
          <cell r="N1299">
            <v>0</v>
          </cell>
          <cell r="O1299">
            <v>6729000</v>
          </cell>
          <cell r="P1299">
            <v>23.7</v>
          </cell>
          <cell r="Q1299">
            <v>6133742</v>
          </cell>
          <cell r="R1299">
            <v>2</v>
          </cell>
          <cell r="S1299">
            <v>517615</v>
          </cell>
          <cell r="T1299">
            <v>0.30000000000000071</v>
          </cell>
          <cell r="U1299">
            <v>77642</v>
          </cell>
          <cell r="V1299">
            <v>258807.67932489453</v>
          </cell>
          <cell r="W1299">
            <v>0</v>
          </cell>
          <cell r="X1299">
            <v>0</v>
          </cell>
          <cell r="Y1299">
            <v>6651357</v>
          </cell>
          <cell r="Z1299">
            <v>0</v>
          </cell>
          <cell r="AA1299">
            <v>0</v>
          </cell>
          <cell r="AB1299">
            <v>200000</v>
          </cell>
          <cell r="AC1299">
            <v>0</v>
          </cell>
          <cell r="AD1299">
            <v>200000</v>
          </cell>
          <cell r="AE1299">
            <v>500000</v>
          </cell>
          <cell r="AF1299">
            <v>0</v>
          </cell>
          <cell r="AG1299">
            <v>400000</v>
          </cell>
          <cell r="AH1299">
            <v>421940</v>
          </cell>
          <cell r="AI1299">
            <v>0</v>
          </cell>
          <cell r="AJ1299">
            <v>0</v>
          </cell>
          <cell r="AK1299">
            <v>6679333</v>
          </cell>
          <cell r="AL1299">
            <v>100000</v>
          </cell>
          <cell r="AM1299">
            <v>0</v>
          </cell>
          <cell r="AN1299">
            <v>0</v>
          </cell>
          <cell r="AO1299">
            <v>0</v>
          </cell>
          <cell r="AP1299">
            <v>0</v>
          </cell>
          <cell r="AQ1299">
            <v>8273297</v>
          </cell>
          <cell r="AR1299">
            <v>32</v>
          </cell>
          <cell r="AS1299">
            <v>0</v>
          </cell>
          <cell r="AT1299">
            <v>0</v>
          </cell>
          <cell r="AU1299">
            <v>0</v>
          </cell>
          <cell r="AV1299">
            <v>0</v>
          </cell>
          <cell r="AW1299">
            <v>0</v>
          </cell>
          <cell r="AX1299">
            <v>1552846</v>
          </cell>
          <cell r="AY1299">
            <v>9826143</v>
          </cell>
          <cell r="AZ1299">
            <v>706545</v>
          </cell>
          <cell r="BA1299">
            <v>44100</v>
          </cell>
          <cell r="BB1299">
            <v>0</v>
          </cell>
          <cell r="BC1299">
            <v>0</v>
          </cell>
          <cell r="BD1299">
            <v>0</v>
          </cell>
          <cell r="BK1299">
            <v>9075498</v>
          </cell>
          <cell r="BN1299">
            <v>0</v>
          </cell>
          <cell r="BO1299">
            <v>9408527.7172995787</v>
          </cell>
          <cell r="BP1299">
            <v>-2298017.2827004213</v>
          </cell>
          <cell r="BQ1299" t="str">
            <v>050114206676</v>
          </cell>
          <cell r="BR1299" t="str">
            <v>Active</v>
          </cell>
          <cell r="BS1299" t="str">
            <v>Male</v>
          </cell>
          <cell r="BT1299" t="str">
            <v/>
          </cell>
          <cell r="BU1299">
            <v>0</v>
          </cell>
          <cell r="BV1299">
            <v>0</v>
          </cell>
          <cell r="BW1299">
            <v>100000</v>
          </cell>
        </row>
        <row r="1300">
          <cell r="C1300" t="str">
            <v>C7271</v>
          </cell>
          <cell r="D1300" t="str">
            <v>Bùi Khắc Thìn</v>
          </cell>
          <cell r="E1300">
            <v>43203</v>
          </cell>
          <cell r="F1300" t="str">
            <v>P3 - WIP</v>
          </cell>
          <cell r="G1300" t="str">
            <v>SK2</v>
          </cell>
          <cell r="H1300" t="str">
            <v>WIP worker</v>
          </cell>
          <cell r="I1300" t="str">
            <v/>
          </cell>
          <cell r="J1300" t="str">
            <v/>
          </cell>
          <cell r="K1300">
            <v>5931000</v>
          </cell>
          <cell r="L1300">
            <v>600000</v>
          </cell>
          <cell r="M1300">
            <v>0</v>
          </cell>
          <cell r="N1300">
            <v>0</v>
          </cell>
          <cell r="O1300">
            <v>6531000</v>
          </cell>
          <cell r="P1300">
            <v>23.8</v>
          </cell>
          <cell r="Q1300">
            <v>5978377</v>
          </cell>
          <cell r="R1300">
            <v>2</v>
          </cell>
          <cell r="S1300">
            <v>502385</v>
          </cell>
          <cell r="T1300">
            <v>0.19999999999999929</v>
          </cell>
          <cell r="U1300">
            <v>50238</v>
          </cell>
          <cell r="V1300">
            <v>251192.31092436975</v>
          </cell>
          <cell r="W1300">
            <v>0</v>
          </cell>
          <cell r="X1300">
            <v>0</v>
          </cell>
          <cell r="Y1300">
            <v>6480762</v>
          </cell>
          <cell r="Z1300">
            <v>0</v>
          </cell>
          <cell r="AA1300">
            <v>0</v>
          </cell>
          <cell r="AB1300">
            <v>200000</v>
          </cell>
          <cell r="AC1300">
            <v>0</v>
          </cell>
          <cell r="AD1300">
            <v>200000</v>
          </cell>
          <cell r="AE1300">
            <v>500000</v>
          </cell>
          <cell r="AF1300">
            <v>0</v>
          </cell>
          <cell r="AG1300">
            <v>400000</v>
          </cell>
          <cell r="AH1300">
            <v>423720</v>
          </cell>
          <cell r="AI1300">
            <v>0</v>
          </cell>
          <cell r="AJ1300">
            <v>0</v>
          </cell>
          <cell r="AK1300">
            <v>6531000</v>
          </cell>
          <cell r="AL1300">
            <v>0</v>
          </cell>
          <cell r="AM1300">
            <v>0</v>
          </cell>
          <cell r="AN1300">
            <v>0</v>
          </cell>
          <cell r="AO1300">
            <v>0</v>
          </cell>
          <cell r="AP1300">
            <v>0</v>
          </cell>
          <cell r="AQ1300">
            <v>8004482</v>
          </cell>
          <cell r="AR1300">
            <v>32</v>
          </cell>
          <cell r="AS1300">
            <v>0</v>
          </cell>
          <cell r="AT1300">
            <v>0</v>
          </cell>
          <cell r="AU1300">
            <v>0</v>
          </cell>
          <cell r="AV1300">
            <v>0</v>
          </cell>
          <cell r="AW1300">
            <v>0</v>
          </cell>
          <cell r="AX1300">
            <v>1507154</v>
          </cell>
          <cell r="AY1300">
            <v>9511636</v>
          </cell>
          <cell r="AZ1300">
            <v>685755</v>
          </cell>
          <cell r="BA1300">
            <v>44100</v>
          </cell>
          <cell r="BB1300">
            <v>0</v>
          </cell>
          <cell r="BC1300">
            <v>0</v>
          </cell>
          <cell r="BD1300">
            <v>0</v>
          </cell>
          <cell r="BK1300">
            <v>8781781</v>
          </cell>
          <cell r="BN1300">
            <v>0</v>
          </cell>
          <cell r="BO1300">
            <v>9109251.2436974794</v>
          </cell>
          <cell r="BP1300">
            <v>-2576503.7563025206</v>
          </cell>
          <cell r="BQ1300" t="str">
            <v>050088957722</v>
          </cell>
          <cell r="BR1300" t="str">
            <v>Active</v>
          </cell>
          <cell r="BS1300" t="str">
            <v>Male</v>
          </cell>
          <cell r="BT1300" t="str">
            <v/>
          </cell>
          <cell r="BU1300">
            <v>0</v>
          </cell>
          <cell r="BV1300">
            <v>0</v>
          </cell>
          <cell r="BW1300">
            <v>100000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1 2024"/>
      <sheetName val="12 2024"/>
      <sheetName val="01 2025"/>
      <sheetName val="02 2025"/>
      <sheetName val="03 2025"/>
      <sheetName val="04 2025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>
        <row r="1">
          <cell r="B1" t="str">
            <v>Code</v>
          </cell>
        </row>
        <row r="2">
          <cell r="B2" t="str">
            <v>C1362</v>
          </cell>
          <cell r="C2" t="str">
            <v>Thái Thị Thắng</v>
          </cell>
          <cell r="D2" t="str">
            <v>THAI THI THANG</v>
          </cell>
          <cell r="E2" t="str">
            <v>050040821160</v>
          </cell>
          <cell r="F2" t="str">
            <v>C1362THAI THI THANG050040821160</v>
          </cell>
        </row>
        <row r="3">
          <cell r="B3" t="str">
            <v>C5825</v>
          </cell>
          <cell r="C3" t="str">
            <v>Nguyễn Thị Vàng</v>
          </cell>
          <cell r="D3" t="str">
            <v>NGUYEN THI VANG</v>
          </cell>
          <cell r="E3" t="str">
            <v>050040846678</v>
          </cell>
          <cell r="F3" t="str">
            <v>C5825NGUYEN THI VANG050040846678</v>
          </cell>
        </row>
        <row r="4">
          <cell r="B4" t="str">
            <v>C6181</v>
          </cell>
          <cell r="C4" t="str">
            <v>Nguyễn Thị Trang</v>
          </cell>
          <cell r="D4" t="str">
            <v>NGUYEN THI TRANG</v>
          </cell>
          <cell r="E4" t="str">
            <v>050041643320</v>
          </cell>
          <cell r="F4" t="str">
            <v>C6181NGUYEN THI TRANG050041643320</v>
          </cell>
        </row>
        <row r="5">
          <cell r="B5" t="str">
            <v>C6375</v>
          </cell>
          <cell r="C5" t="str">
            <v>Nguyễn Thị Ngà</v>
          </cell>
          <cell r="D5" t="str">
            <v>NGUYEN THI NGA</v>
          </cell>
          <cell r="E5" t="str">
            <v>050052895437</v>
          </cell>
          <cell r="F5" t="str">
            <v>C6375NGUYEN THI NGA050052895437</v>
          </cell>
        </row>
        <row r="6">
          <cell r="B6" t="str">
            <v>C6382</v>
          </cell>
          <cell r="C6" t="str">
            <v>Trần Thị Văn</v>
          </cell>
          <cell r="D6" t="str">
            <v>TRAN THI VAN</v>
          </cell>
          <cell r="E6" t="str">
            <v>050055183810</v>
          </cell>
          <cell r="F6" t="str">
            <v>C6382TRAN THI VAN050055183810</v>
          </cell>
        </row>
        <row r="7">
          <cell r="B7" t="str">
            <v>C7844</v>
          </cell>
          <cell r="C7" t="str">
            <v>Thị Hạnh</v>
          </cell>
          <cell r="D7" t="str">
            <v>THI HANH</v>
          </cell>
          <cell r="E7" t="str">
            <v>050042518368</v>
          </cell>
          <cell r="F7" t="str">
            <v>C7844THI HANH050042518368</v>
          </cell>
        </row>
        <row r="8">
          <cell r="B8" t="str">
            <v>C8050</v>
          </cell>
          <cell r="C8" t="str">
            <v>Trần Thị Bé</v>
          </cell>
          <cell r="D8" t="str">
            <v>TRAN THI BE</v>
          </cell>
          <cell r="E8" t="str">
            <v>050096625836</v>
          </cell>
          <cell r="F8" t="str">
            <v>C8050TRAN THI BE050096625836</v>
          </cell>
        </row>
        <row r="9">
          <cell r="B9" t="str">
            <v>C12747</v>
          </cell>
          <cell r="C9" t="str">
            <v>Vũ Thị Hồng Nhung</v>
          </cell>
          <cell r="D9" t="str">
            <v>VU THI HONG NHUNG</v>
          </cell>
          <cell r="E9" t="str">
            <v>050121174372</v>
          </cell>
          <cell r="F9" t="str">
            <v>C12747VU THI HONG NHUNG050121174372</v>
          </cell>
        </row>
        <row r="10">
          <cell r="B10" t="str">
            <v>C12781</v>
          </cell>
          <cell r="C10" t="str">
            <v>Lê Thị Ánh Thương</v>
          </cell>
          <cell r="D10" t="str">
            <v>LE THI ANH THUONG</v>
          </cell>
          <cell r="E10" t="str">
            <v>050040933661</v>
          </cell>
          <cell r="F10" t="str">
            <v>C12781LE THI ANH THUONG050040933661</v>
          </cell>
        </row>
        <row r="11">
          <cell r="B11" t="str">
            <v>C12799</v>
          </cell>
          <cell r="C11" t="str">
            <v>Thị Ti</v>
          </cell>
          <cell r="D11" t="str">
            <v>THI TI</v>
          </cell>
          <cell r="E11" t="str">
            <v>060105183871</v>
          </cell>
          <cell r="F11" t="str">
            <v>C12799THI TI060105183871</v>
          </cell>
        </row>
        <row r="12">
          <cell r="B12" t="str">
            <v>C12826</v>
          </cell>
          <cell r="C12" t="str">
            <v>Vũ Thị Thắm</v>
          </cell>
          <cell r="D12" t="str">
            <v>VU THI THAM</v>
          </cell>
          <cell r="E12" t="str">
            <v>050121702646</v>
          </cell>
          <cell r="F12" t="str">
            <v>C12826VU THI THAM050121702646</v>
          </cell>
        </row>
        <row r="13">
          <cell r="B13" t="str">
            <v>C13204</v>
          </cell>
          <cell r="C13" t="str">
            <v>Nguyễn Thị Thu Hiền</v>
          </cell>
          <cell r="D13" t="str">
            <v>NGUYEN THI THU HIEN</v>
          </cell>
          <cell r="E13" t="str">
            <v>050041687891</v>
          </cell>
          <cell r="F13" t="str">
            <v>C13204NGUYEN THI THU HIEN050041687891</v>
          </cell>
        </row>
        <row r="14">
          <cell r="B14" t="str">
            <v>C13208</v>
          </cell>
          <cell r="C14" t="str">
            <v>Thạch Thị Diễm My</v>
          </cell>
          <cell r="D14" t="str">
            <v>THACH THI DIEM MY</v>
          </cell>
          <cell r="E14" t="str">
            <v>050050663466</v>
          </cell>
          <cell r="F14" t="str">
            <v>C13208THACH THI DIEM MY050050663466</v>
          </cell>
        </row>
        <row r="15">
          <cell r="B15" t="str">
            <v>C15395</v>
          </cell>
          <cell r="C15" t="str">
            <v>Phạm Thị Quỳnh Anh</v>
          </cell>
          <cell r="D15" t="str">
            <v>PHAM THI QUYNH ANH</v>
          </cell>
          <cell r="E15" t="str">
            <v>050118480527</v>
          </cell>
          <cell r="F15" t="str">
            <v>C15395PHAM THI QUYNH ANH050118480527</v>
          </cell>
        </row>
        <row r="16">
          <cell r="B16" t="str">
            <v>C1007</v>
          </cell>
          <cell r="C16" t="str">
            <v>Nguyễn Thị Hướng</v>
          </cell>
          <cell r="D16" t="str">
            <v>NGUYEN THI HUONG</v>
          </cell>
          <cell r="E16" t="str">
            <v>050040850950</v>
          </cell>
          <cell r="F16" t="str">
            <v>C1007NGUYEN THI HUONG050040850950</v>
          </cell>
        </row>
        <row r="17">
          <cell r="B17" t="str">
            <v>C2434</v>
          </cell>
          <cell r="C17" t="str">
            <v>Trần Thị Thu Hằng</v>
          </cell>
          <cell r="D17" t="str">
            <v>TRAN THI THU HANG</v>
          </cell>
          <cell r="E17" t="str">
            <v>050040850926</v>
          </cell>
          <cell r="F17" t="str">
            <v>C2434TRAN THI THU HANG050040850926</v>
          </cell>
        </row>
        <row r="18">
          <cell r="B18" t="str">
            <v>C2317</v>
          </cell>
          <cell r="C18" t="str">
            <v>Trần Thị Chuyên</v>
          </cell>
          <cell r="D18" t="str">
            <v>TRAN THI CHUYEN</v>
          </cell>
          <cell r="E18" t="str">
            <v>050040850871</v>
          </cell>
          <cell r="F18" t="str">
            <v>C2317TRAN THI CHUYEN050040850871</v>
          </cell>
        </row>
        <row r="19">
          <cell r="B19" t="str">
            <v>C2669</v>
          </cell>
          <cell r="C19" t="str">
            <v>Trần Thị Kim Lộc</v>
          </cell>
          <cell r="D19" t="str">
            <v>TRAN THI KIM LOC</v>
          </cell>
          <cell r="E19" t="str">
            <v>050040879622</v>
          </cell>
          <cell r="F19" t="str">
            <v>C2669TRAN THI KIM LOC050040879622</v>
          </cell>
        </row>
        <row r="20">
          <cell r="B20" t="str">
            <v>C3082</v>
          </cell>
          <cell r="C20" t="str">
            <v>Ngô Thị Chi</v>
          </cell>
          <cell r="D20" t="str">
            <v>NGO THI CHI</v>
          </cell>
          <cell r="E20" t="str">
            <v>050040966118</v>
          </cell>
          <cell r="F20" t="str">
            <v>C3082NGO THI CHI050040966118</v>
          </cell>
        </row>
        <row r="21">
          <cell r="B21" t="str">
            <v>C3381</v>
          </cell>
          <cell r="C21" t="str">
            <v>Dương Phi Hùng</v>
          </cell>
          <cell r="D21" t="str">
            <v>DUONG PHI HUNG</v>
          </cell>
          <cell r="E21" t="str">
            <v>050040850845</v>
          </cell>
          <cell r="F21" t="str">
            <v>C3381DUONG PHI HUNG050040850845</v>
          </cell>
        </row>
        <row r="22">
          <cell r="B22" t="str">
            <v>C3930</v>
          </cell>
          <cell r="C22" t="str">
            <v>Võ Thị Thanh Mai</v>
          </cell>
          <cell r="D22" t="str">
            <v>VO THI THANH MAI</v>
          </cell>
          <cell r="E22" t="str">
            <v>050040933708</v>
          </cell>
          <cell r="F22" t="str">
            <v>C3930VO THI THANH MAI050040933708</v>
          </cell>
        </row>
        <row r="23">
          <cell r="B23" t="str">
            <v>C4973</v>
          </cell>
          <cell r="C23" t="str">
            <v>Lê Thị Kim Chi</v>
          </cell>
          <cell r="D23" t="str">
            <v>LE THI KIM CHI</v>
          </cell>
          <cell r="E23" t="str">
            <v>050040850667</v>
          </cell>
          <cell r="F23" t="str">
            <v>C4973LE THI KIM CHI050040850667</v>
          </cell>
        </row>
        <row r="24">
          <cell r="B24" t="str">
            <v>C5339</v>
          </cell>
          <cell r="C24" t="str">
            <v>Trần Thị Bạch Yến</v>
          </cell>
          <cell r="D24" t="str">
            <v>TRAN THI BACH YEN</v>
          </cell>
          <cell r="E24" t="str">
            <v>050040987247</v>
          </cell>
          <cell r="F24" t="str">
            <v>C5339TRAN THI BACH YEN050040987247</v>
          </cell>
        </row>
        <row r="25">
          <cell r="B25" t="str">
            <v>C5595</v>
          </cell>
          <cell r="C25" t="str">
            <v>Trần Văn Năng</v>
          </cell>
          <cell r="D25" t="str">
            <v>TRAN VAN NANG</v>
          </cell>
          <cell r="E25" t="str">
            <v>050040934801</v>
          </cell>
          <cell r="F25" t="str">
            <v>C5595TRAN VAN NANG050040934801</v>
          </cell>
        </row>
        <row r="26">
          <cell r="B26" t="str">
            <v>C5603</v>
          </cell>
          <cell r="C26" t="str">
            <v>Đặng Thị Thùy Dương</v>
          </cell>
          <cell r="D26" t="str">
            <v>DANG THI THUY DUONG</v>
          </cell>
          <cell r="E26" t="str">
            <v>050040876062</v>
          </cell>
          <cell r="F26" t="str">
            <v>C5603DANG THI THUY DUONG050040876062</v>
          </cell>
        </row>
        <row r="27">
          <cell r="B27" t="str">
            <v>C5774</v>
          </cell>
          <cell r="C27" t="str">
            <v>Nguyễn Thị Ngọc Tiên</v>
          </cell>
          <cell r="D27" t="str">
            <v>NGUYEN THI NGOC TIEN</v>
          </cell>
          <cell r="E27" t="str">
            <v>050040933491</v>
          </cell>
          <cell r="F27" t="str">
            <v>C5774NGUYEN THI NGOC TIEN050040933491</v>
          </cell>
        </row>
        <row r="28">
          <cell r="B28" t="str">
            <v>C6231</v>
          </cell>
          <cell r="C28" t="str">
            <v>Hồ Thị Là</v>
          </cell>
          <cell r="D28" t="str">
            <v>HO THI LA</v>
          </cell>
          <cell r="E28" t="str">
            <v>050041744380</v>
          </cell>
          <cell r="F28" t="str">
            <v>C6231HO THI LA050041744380</v>
          </cell>
        </row>
        <row r="29">
          <cell r="B29" t="str">
            <v>C8994</v>
          </cell>
          <cell r="C29" t="str">
            <v>Nguyễn Thị Ninh</v>
          </cell>
          <cell r="D29" t="str">
            <v>NGUYEN THI NINH</v>
          </cell>
          <cell r="E29" t="str">
            <v>050041687921</v>
          </cell>
          <cell r="F29" t="str">
            <v>C8994NGUYEN THI NINH050041687921</v>
          </cell>
        </row>
        <row r="30">
          <cell r="B30" t="str">
            <v>C6924</v>
          </cell>
          <cell r="C30" t="str">
            <v>Huỳnh Thị Tuyết Hạnh</v>
          </cell>
          <cell r="D30" t="str">
            <v>HUYNH THI TUYET HANH</v>
          </cell>
          <cell r="E30" t="str">
            <v>050073841485</v>
          </cell>
          <cell r="F30" t="str">
            <v>C6924HUYNH THI TUYET HANH050073841485</v>
          </cell>
        </row>
        <row r="31">
          <cell r="B31" t="str">
            <v>C7301</v>
          </cell>
          <cell r="C31" t="str">
            <v>Phan Kim Lư</v>
          </cell>
          <cell r="D31" t="str">
            <v>PHAN KIM LU</v>
          </cell>
          <cell r="E31" t="str">
            <v>050090486941</v>
          </cell>
          <cell r="F31" t="str">
            <v>C7301PHAN KIM LU050090486941</v>
          </cell>
        </row>
        <row r="32">
          <cell r="B32" t="str">
            <v>C7706</v>
          </cell>
          <cell r="C32" t="str">
            <v>Lê Thị Dung</v>
          </cell>
          <cell r="D32" t="str">
            <v>LE THI DUNG</v>
          </cell>
          <cell r="E32" t="str">
            <v>050099643215</v>
          </cell>
          <cell r="F32" t="str">
            <v>C7706LE THI DUNG050099643215</v>
          </cell>
        </row>
        <row r="33">
          <cell r="B33" t="str">
            <v>C8049</v>
          </cell>
          <cell r="C33" t="str">
            <v>Đỗ Thị Ngọc Trầm</v>
          </cell>
          <cell r="D33" t="str">
            <v>DO THI NGOC TRAM</v>
          </cell>
          <cell r="E33" t="str">
            <v>050103659733</v>
          </cell>
          <cell r="F33" t="str">
            <v>C8049DO THI NGOC TRAM050103659733</v>
          </cell>
        </row>
        <row r="34">
          <cell r="B34" t="str">
            <v>C8444</v>
          </cell>
          <cell r="C34" t="str">
            <v>Nguyễn Thị Hồng Nhung</v>
          </cell>
          <cell r="D34" t="str">
            <v>NGUYEN THI HONG NHUNG</v>
          </cell>
          <cell r="E34" t="str">
            <v>050103659563</v>
          </cell>
          <cell r="F34" t="str">
            <v>C8444NGUYEN THI HONG NHUNG050103659563</v>
          </cell>
        </row>
        <row r="35">
          <cell r="B35" t="str">
            <v>C10662</v>
          </cell>
          <cell r="C35" t="str">
            <v>Nguyễn Thị Long</v>
          </cell>
          <cell r="D35" t="str">
            <v>NGUYEN THI LONG</v>
          </cell>
          <cell r="E35" t="str">
            <v>050020209851</v>
          </cell>
          <cell r="F35" t="str">
            <v>C10662NGUYEN THI LONG050020209851</v>
          </cell>
        </row>
        <row r="36">
          <cell r="B36" t="str">
            <v>C10664</v>
          </cell>
          <cell r="C36" t="str">
            <v>Nguyễn Hoài Hận</v>
          </cell>
          <cell r="D36" t="str">
            <v>NGUYEN HOAI HAN</v>
          </cell>
          <cell r="E36" t="str">
            <v>050073573855</v>
          </cell>
          <cell r="F36" t="str">
            <v>C10664NGUYEN HOAI HAN050073573855</v>
          </cell>
        </row>
        <row r="37">
          <cell r="B37" t="str">
            <v>C11070</v>
          </cell>
          <cell r="C37" t="str">
            <v>Rah Lan Xiên</v>
          </cell>
          <cell r="D37" t="str">
            <v>RAH LAN XIEN</v>
          </cell>
          <cell r="E37" t="str">
            <v>050109871475</v>
          </cell>
          <cell r="F37" t="str">
            <v>C11070RAH LAN XIEN050109871475</v>
          </cell>
        </row>
        <row r="38">
          <cell r="B38" t="str">
            <v>C11635</v>
          </cell>
          <cell r="C38" t="str">
            <v>Lê Thị Bé Quyền</v>
          </cell>
          <cell r="D38" t="str">
            <v>LE THI BE QUYEN</v>
          </cell>
          <cell r="E38" t="str">
            <v>050114710463</v>
          </cell>
          <cell r="F38" t="str">
            <v>C11635LE THI BE QUYEN050114710463</v>
          </cell>
        </row>
        <row r="39">
          <cell r="B39" t="str">
            <v>C11698</v>
          </cell>
          <cell r="C39" t="str">
            <v>Nguyễn Thị Kim Loan</v>
          </cell>
          <cell r="D39" t="str">
            <v>NGUYEN THI KIM LOAN</v>
          </cell>
          <cell r="E39" t="str">
            <v>050114710420</v>
          </cell>
          <cell r="F39" t="str">
            <v>C11698NGUYEN THI KIM LOAN050114710420</v>
          </cell>
        </row>
        <row r="40">
          <cell r="B40" t="str">
            <v>C11773</v>
          </cell>
          <cell r="C40" t="str">
            <v>Lê Thị Kim Oanh</v>
          </cell>
          <cell r="D40" t="str">
            <v>LE THI KIM OANH</v>
          </cell>
          <cell r="E40" t="str">
            <v>050055723084</v>
          </cell>
          <cell r="F40" t="str">
            <v>C11773LE THI KIM OANH050055723084</v>
          </cell>
        </row>
        <row r="41">
          <cell r="B41" t="str">
            <v>C12698</v>
          </cell>
          <cell r="C41" t="str">
            <v>Kim Việt</v>
          </cell>
          <cell r="D41" t="str">
            <v>KIM VIET</v>
          </cell>
          <cell r="E41" t="str">
            <v>050102703054</v>
          </cell>
          <cell r="F41" t="str">
            <v>C12698KIM VIET050102703054</v>
          </cell>
        </row>
        <row r="42">
          <cell r="B42" t="str">
            <v>C12741</v>
          </cell>
          <cell r="C42" t="str">
            <v>Nguyễn Thị Trúc Ly</v>
          </cell>
          <cell r="D42" t="str">
            <v>NGUYEN THI TRUC LY</v>
          </cell>
          <cell r="E42" t="str">
            <v>050114056372</v>
          </cell>
          <cell r="F42" t="str">
            <v>C12741NGUYEN THI TRUC LY050114056372</v>
          </cell>
        </row>
        <row r="43">
          <cell r="B43" t="str">
            <v>C14065</v>
          </cell>
          <cell r="C43" t="str">
            <v>Phạm Thị Xuân</v>
          </cell>
          <cell r="D43" t="str">
            <v>PHAM THI XUAN</v>
          </cell>
          <cell r="E43" t="str">
            <v>050093248810</v>
          </cell>
          <cell r="F43" t="str">
            <v>C14065PHAM THI XUAN050093248810</v>
          </cell>
        </row>
        <row r="44">
          <cell r="B44" t="str">
            <v>C14757</v>
          </cell>
          <cell r="C44" t="str">
            <v>Đỗ Út Nhánh</v>
          </cell>
          <cell r="D44" t="str">
            <v>DO UT NHANH</v>
          </cell>
          <cell r="E44" t="str">
            <v>050111583861</v>
          </cell>
          <cell r="F44" t="str">
            <v>C14757DO UT NHANH050111583861</v>
          </cell>
        </row>
        <row r="45">
          <cell r="B45" t="str">
            <v>C14792</v>
          </cell>
          <cell r="C45" t="str">
            <v>Lâm Chưa</v>
          </cell>
          <cell r="D45" t="str">
            <v>LAM CHUA</v>
          </cell>
          <cell r="E45" t="str">
            <v>050116981057</v>
          </cell>
          <cell r="F45" t="str">
            <v>C14792LAM CHUA050116981057</v>
          </cell>
        </row>
        <row r="46">
          <cell r="B46" t="str">
            <v>C15141</v>
          </cell>
          <cell r="C46" t="str">
            <v>Mai Thị Nhung</v>
          </cell>
          <cell r="D46" t="str">
            <v>MAI THI NHUNG</v>
          </cell>
          <cell r="E46" t="str">
            <v>050137060581</v>
          </cell>
          <cell r="F46" t="str">
            <v>C15141MAI THI NHUNG050137060581</v>
          </cell>
        </row>
        <row r="47">
          <cell r="B47" t="str">
            <v>C15223</v>
          </cell>
          <cell r="C47" t="str">
            <v>Phạm Thị Tình</v>
          </cell>
          <cell r="D47" t="str">
            <v>PHAM THI TINH</v>
          </cell>
          <cell r="E47" t="str">
            <v>050139095100</v>
          </cell>
          <cell r="F47" t="str">
            <v>C15223PHAM THI TINH050139095100</v>
          </cell>
        </row>
        <row r="48">
          <cell r="B48" t="str">
            <v>C15224</v>
          </cell>
          <cell r="C48" t="str">
            <v>Đỗ Thị Kim Hòa</v>
          </cell>
          <cell r="D48" t="str">
            <v>DO THI KIM HOA</v>
          </cell>
          <cell r="E48" t="str">
            <v>050046383459</v>
          </cell>
          <cell r="F48" t="str">
            <v>C15224DO THI KIM HOA050046383459</v>
          </cell>
        </row>
        <row r="49">
          <cell r="B49" t="str">
            <v>C15334</v>
          </cell>
          <cell r="C49" t="str">
            <v>Thị Liên</v>
          </cell>
          <cell r="D49" t="str">
            <v>THI LIEN</v>
          </cell>
          <cell r="E49" t="str">
            <v>050106513608</v>
          </cell>
          <cell r="F49" t="str">
            <v>C15334THI LIEN050106513608</v>
          </cell>
        </row>
        <row r="50">
          <cell r="B50" t="str">
            <v>C15425</v>
          </cell>
          <cell r="C50" t="str">
            <v>Phạm Thị Ngọc Thùy</v>
          </cell>
          <cell r="D50" t="str">
            <v>PHAM THI NGOC THUY</v>
          </cell>
          <cell r="E50" t="str">
            <v>050040878413</v>
          </cell>
          <cell r="F50" t="str">
            <v>C15425PHAM THI NGOC THUY050040878413</v>
          </cell>
        </row>
        <row r="51">
          <cell r="B51" t="str">
            <v>C5862</v>
          </cell>
          <cell r="C51" t="str">
            <v>Hồ Thị Đặng Hồng Tươi</v>
          </cell>
          <cell r="D51" t="str">
            <v>HO THI DANG HONG TUOI</v>
          </cell>
          <cell r="E51" t="str">
            <v>050040875872</v>
          </cell>
          <cell r="F51" t="str">
            <v>C5862HO THI DANG HONG TUOI050040875872</v>
          </cell>
        </row>
        <row r="52">
          <cell r="B52" t="str">
            <v>C6572</v>
          </cell>
          <cell r="C52" t="str">
            <v>Đỗ Thị Thùy Giang</v>
          </cell>
          <cell r="D52" t="str">
            <v>DO THI THUY GIANG</v>
          </cell>
          <cell r="E52" t="str">
            <v>050070193865</v>
          </cell>
          <cell r="F52" t="str">
            <v>C6572DO THI THUY GIANG050070193865</v>
          </cell>
        </row>
        <row r="53">
          <cell r="B53" t="str">
            <v>C10851</v>
          </cell>
          <cell r="C53" t="str">
            <v>Trần Văn Vinh</v>
          </cell>
          <cell r="D53" t="str">
            <v>TRAN VAN VINH</v>
          </cell>
          <cell r="E53" t="str">
            <v>050097259876</v>
          </cell>
          <cell r="F53" t="str">
            <v>C10851TRAN VAN VINH050097259876</v>
          </cell>
        </row>
        <row r="54">
          <cell r="B54" t="str">
            <v>C11605</v>
          </cell>
          <cell r="C54" t="str">
            <v>Đỗ Văn Khuyến</v>
          </cell>
          <cell r="D54" t="str">
            <v>DO VAN KHUYEN</v>
          </cell>
          <cell r="E54" t="str">
            <v>050095771073</v>
          </cell>
          <cell r="F54" t="str">
            <v>C11605DO VAN KHUYEN050095771073</v>
          </cell>
        </row>
        <row r="55">
          <cell r="B55" t="str">
            <v>C11634</v>
          </cell>
          <cell r="C55" t="str">
            <v>Trần Văn Hoan</v>
          </cell>
          <cell r="D55" t="str">
            <v>TRAN VAN HOAN</v>
          </cell>
          <cell r="E55" t="str">
            <v>050020218141</v>
          </cell>
          <cell r="F55" t="str">
            <v>C11634TRAN VAN HOAN050020218141</v>
          </cell>
        </row>
        <row r="56">
          <cell r="B56" t="str">
            <v>C13710</v>
          </cell>
          <cell r="C56" t="str">
            <v>Nguyễn Tiến Kỳ</v>
          </cell>
          <cell r="D56" t="str">
            <v>NGUYEN TIEN KY</v>
          </cell>
          <cell r="E56" t="str">
            <v>050050275725</v>
          </cell>
          <cell r="F56" t="str">
            <v>C13710NGUYEN TIEN KY050050275725</v>
          </cell>
        </row>
        <row r="57">
          <cell r="B57" t="str">
            <v>C14022</v>
          </cell>
          <cell r="C57" t="str">
            <v>Nguyễn Thăng Cương</v>
          </cell>
          <cell r="D57" t="str">
            <v>NGUYEN THANG CUONG</v>
          </cell>
          <cell r="E57" t="str">
            <v>050128200999</v>
          </cell>
          <cell r="F57" t="str">
            <v>C14022NGUYEN THANG CUONG050128200999</v>
          </cell>
        </row>
        <row r="58">
          <cell r="B58" t="str">
            <v>C14223</v>
          </cell>
          <cell r="C58" t="str">
            <v>Dương Hoàng Nam</v>
          </cell>
          <cell r="D58" t="str">
            <v>DUONG HOANG NAM</v>
          </cell>
          <cell r="E58" t="str">
            <v>050128381391</v>
          </cell>
          <cell r="F58" t="str">
            <v>C14223DUONG HOANG NAM050128381391</v>
          </cell>
        </row>
        <row r="59">
          <cell r="B59" t="str">
            <v>C14233</v>
          </cell>
          <cell r="C59" t="str">
            <v>Đặng Hồng Trang</v>
          </cell>
          <cell r="D59" t="str">
            <v>DANG HONG TRANG</v>
          </cell>
          <cell r="E59" t="str">
            <v>050041001426</v>
          </cell>
          <cell r="F59" t="str">
            <v>C14233DANG HONG TRANG050041001426</v>
          </cell>
        </row>
        <row r="60">
          <cell r="B60" t="str">
            <v>C14234</v>
          </cell>
          <cell r="C60" t="str">
            <v>Đỗ Văn Tâm</v>
          </cell>
          <cell r="D60" t="str">
            <v>DO VAN TAM</v>
          </cell>
          <cell r="E60" t="str">
            <v>050129246933</v>
          </cell>
          <cell r="F60" t="str">
            <v>C14234DO VAN TAM050129246933</v>
          </cell>
        </row>
        <row r="61">
          <cell r="B61" t="str">
            <v>C14370</v>
          </cell>
          <cell r="C61" t="str">
            <v>Dương Quốc Anh</v>
          </cell>
          <cell r="D61" t="str">
            <v>DUONG QUOC ANH</v>
          </cell>
          <cell r="E61" t="str">
            <v>050126611703</v>
          </cell>
          <cell r="F61" t="str">
            <v>C14370DUONG QUOC ANH050126611703</v>
          </cell>
        </row>
        <row r="62">
          <cell r="B62" t="str">
            <v>C14591</v>
          </cell>
          <cell r="C62" t="str">
            <v>Phan Quốc Hưng</v>
          </cell>
          <cell r="D62" t="str">
            <v>PHAN QUOC HUNG</v>
          </cell>
          <cell r="E62" t="str">
            <v>050088729193</v>
          </cell>
          <cell r="F62" t="str">
            <v>C14591PHAN QUOC HUNG050088729193</v>
          </cell>
        </row>
        <row r="63">
          <cell r="B63" t="str">
            <v>C14957</v>
          </cell>
          <cell r="C63" t="str">
            <v>Trần Nguyễn Thư Lâm</v>
          </cell>
          <cell r="D63" t="str">
            <v>TRAN NGUYEN THU LAM</v>
          </cell>
          <cell r="E63" t="str">
            <v>050120297624</v>
          </cell>
          <cell r="F63" t="str">
            <v>C14957TRAN NGUYEN THU LAM050120297624</v>
          </cell>
        </row>
        <row r="64">
          <cell r="B64" t="str">
            <v>C15241</v>
          </cell>
          <cell r="C64" t="str">
            <v>Phan Thành Phong</v>
          </cell>
          <cell r="D64" t="str">
            <v>PHAN THANH PHONG</v>
          </cell>
          <cell r="E64" t="str">
            <v>050139281311</v>
          </cell>
          <cell r="F64" t="str">
            <v>C15241PHAN THANH PHONG050139281311</v>
          </cell>
        </row>
        <row r="65">
          <cell r="B65" t="str">
            <v>C2372</v>
          </cell>
          <cell r="C65" t="str">
            <v>Trần Thị Bắc</v>
          </cell>
          <cell r="D65" t="str">
            <v>TRAN THI BAC</v>
          </cell>
          <cell r="E65" t="str">
            <v>050040933759</v>
          </cell>
          <cell r="F65" t="str">
            <v>C2372TRAN THI BAC050040933759</v>
          </cell>
        </row>
        <row r="66">
          <cell r="B66" t="str">
            <v>C5448</v>
          </cell>
          <cell r="C66" t="str">
            <v>Nguyễn Văn Chí</v>
          </cell>
          <cell r="D66" t="str">
            <v>NGUYEN VAN CHI</v>
          </cell>
          <cell r="E66" t="str">
            <v>050040934739</v>
          </cell>
          <cell r="F66" t="str">
            <v>C5448NGUYEN VAN CHI050040934739</v>
          </cell>
        </row>
        <row r="67">
          <cell r="B67" t="str">
            <v>C6162</v>
          </cell>
          <cell r="C67" t="str">
            <v>Nguyễn Thị Thanh Xuân</v>
          </cell>
          <cell r="D67" t="str">
            <v>NGUYEN THI THANH XUAN</v>
          </cell>
          <cell r="E67" t="str">
            <v>050040934127</v>
          </cell>
          <cell r="F67" t="str">
            <v>C6162NGUYEN THI THANH XUAN050040934127</v>
          </cell>
        </row>
        <row r="68">
          <cell r="B68" t="str">
            <v>C9447</v>
          </cell>
          <cell r="C68" t="str">
            <v>Đoàn Ngọc Hồng</v>
          </cell>
          <cell r="D68" t="str">
            <v>DOAN NGOC HONG</v>
          </cell>
          <cell r="E68" t="str">
            <v>050044162714</v>
          </cell>
          <cell r="F68" t="str">
            <v>C9447DOAN NGOC HONG050044162714</v>
          </cell>
        </row>
        <row r="69">
          <cell r="B69" t="str">
            <v>C13318</v>
          </cell>
          <cell r="C69" t="str">
            <v>Nguyễn Thị Hằng</v>
          </cell>
          <cell r="D69" t="str">
            <v>NGUYEN THI HANG</v>
          </cell>
          <cell r="E69" t="str">
            <v>050060011051</v>
          </cell>
          <cell r="F69" t="str">
            <v>C13318NGUYEN THI HANG050060011051</v>
          </cell>
        </row>
        <row r="70">
          <cell r="B70" t="str">
            <v>C13709</v>
          </cell>
          <cell r="C70" t="str">
            <v>Nguyễn Quang Đức</v>
          </cell>
          <cell r="D70" t="str">
            <v>NGUYEN QUANG DUC</v>
          </cell>
          <cell r="E70" t="str">
            <v>050116651243</v>
          </cell>
          <cell r="F70" t="str">
            <v>C13709NGUYEN QUANG DUC050116651243</v>
          </cell>
        </row>
        <row r="71">
          <cell r="B71" t="str">
            <v>C13819</v>
          </cell>
          <cell r="C71" t="str">
            <v>Nguyễn Thị Tâm</v>
          </cell>
          <cell r="D71" t="str">
            <v>NGUYEN THI TAM</v>
          </cell>
          <cell r="E71" t="str">
            <v>050127345888</v>
          </cell>
          <cell r="F71" t="str">
            <v>C13819NGUYEN THI TAM050127345888</v>
          </cell>
        </row>
        <row r="72">
          <cell r="B72" t="str">
            <v>C14424</v>
          </cell>
          <cell r="C72" t="str">
            <v>Lê Minh Minh</v>
          </cell>
          <cell r="D72" t="str">
            <v>LE MINH MINH</v>
          </cell>
          <cell r="E72" t="str">
            <v>050122381975</v>
          </cell>
          <cell r="F72" t="str">
            <v>C14424LE MINH MINH050122381975</v>
          </cell>
        </row>
        <row r="73">
          <cell r="B73" t="str">
            <v>C14511</v>
          </cell>
          <cell r="C73" t="str">
            <v>Thị Thư</v>
          </cell>
          <cell r="D73" t="str">
            <v>THI THU</v>
          </cell>
          <cell r="E73" t="str">
            <v>050123536484</v>
          </cell>
          <cell r="F73" t="str">
            <v>C14511THI THU050123536484</v>
          </cell>
        </row>
        <row r="74">
          <cell r="B74" t="str">
            <v>C0415</v>
          </cell>
          <cell r="C74" t="str">
            <v>Thân Thị Hồng Thắm</v>
          </cell>
          <cell r="D74" t="str">
            <v>THAN THI HONG THAM</v>
          </cell>
          <cell r="E74" t="str">
            <v>050040851191</v>
          </cell>
          <cell r="F74" t="str">
            <v>C0415THAN THI HONG THAM050040851191</v>
          </cell>
        </row>
        <row r="75">
          <cell r="B75" t="str">
            <v>C2007</v>
          </cell>
          <cell r="C75" t="str">
            <v>Chu Thị Lan Hương</v>
          </cell>
          <cell r="D75" t="str">
            <v>CHU THI LAN HUONG</v>
          </cell>
          <cell r="E75" t="str">
            <v>050040933041</v>
          </cell>
          <cell r="F75" t="str">
            <v>C2007CHU THI LAN HUONG050040933041</v>
          </cell>
        </row>
        <row r="76">
          <cell r="B76" t="str">
            <v>C2328</v>
          </cell>
          <cell r="C76" t="str">
            <v>Trần Thị Thanh Tâm</v>
          </cell>
          <cell r="D76" t="str">
            <v>TRAN THI THANH TAM</v>
          </cell>
          <cell r="E76" t="str">
            <v>050040935336</v>
          </cell>
          <cell r="F76" t="str">
            <v>C2328TRAN THI THANH TAM050040935336</v>
          </cell>
        </row>
        <row r="77">
          <cell r="B77" t="str">
            <v>C5164</v>
          </cell>
          <cell r="C77" t="str">
            <v>Ngô Thị Luyến</v>
          </cell>
          <cell r="D77" t="str">
            <v>NGO THI LUYEN</v>
          </cell>
          <cell r="E77" t="str">
            <v>050040935239</v>
          </cell>
          <cell r="F77" t="str">
            <v>C5164NGO THI LUYEN050040935239</v>
          </cell>
        </row>
        <row r="78">
          <cell r="B78" t="str">
            <v>C5619</v>
          </cell>
          <cell r="C78" t="str">
            <v>Lê Thị Hiên</v>
          </cell>
          <cell r="D78" t="str">
            <v>LE THI HIEN</v>
          </cell>
          <cell r="E78" t="str">
            <v>050040935506</v>
          </cell>
          <cell r="F78" t="str">
            <v>C5619LE THI HIEN050040935506</v>
          </cell>
        </row>
        <row r="79">
          <cell r="B79" t="str">
            <v>C6763</v>
          </cell>
          <cell r="C79" t="str">
            <v>Nguyễn Thị Diệp Trinh</v>
          </cell>
          <cell r="D79" t="str">
            <v>NGUYEN THI DIEP TRINH</v>
          </cell>
          <cell r="E79" t="str">
            <v>050059877434</v>
          </cell>
          <cell r="F79" t="str">
            <v>C6763NGUYEN THI DIEP TRINH050059877434</v>
          </cell>
        </row>
        <row r="80">
          <cell r="B80" t="str">
            <v>C6889</v>
          </cell>
          <cell r="C80" t="str">
            <v>Thị Yến</v>
          </cell>
          <cell r="D80" t="str">
            <v>THI YEN</v>
          </cell>
          <cell r="E80" t="str">
            <v>050075311971</v>
          </cell>
          <cell r="F80" t="str">
            <v>C6889THI YEN050075311971</v>
          </cell>
        </row>
        <row r="81">
          <cell r="B81" t="str">
            <v>C7256</v>
          </cell>
          <cell r="C81" t="str">
            <v>Trần Văn Tưởng</v>
          </cell>
          <cell r="D81" t="str">
            <v>TRAN VAN TUONG</v>
          </cell>
          <cell r="E81" t="str">
            <v>050090473600</v>
          </cell>
          <cell r="F81" t="str">
            <v>C7256TRAN VAN TUONG050090473600</v>
          </cell>
        </row>
        <row r="82">
          <cell r="B82" t="str">
            <v>C7538</v>
          </cell>
          <cell r="C82" t="str">
            <v>Trần Thị Hoàng Oanh</v>
          </cell>
          <cell r="D82" t="str">
            <v>TRAN THI HOANG OANH</v>
          </cell>
          <cell r="E82" t="str">
            <v>050098252107</v>
          </cell>
          <cell r="F82" t="str">
            <v>C7538TRAN THI HOANG OANH050098252107</v>
          </cell>
        </row>
        <row r="83">
          <cell r="B83" t="str">
            <v>C7757</v>
          </cell>
          <cell r="C83" t="str">
            <v>Lê Thị Kim Tuyền</v>
          </cell>
          <cell r="D83" t="str">
            <v>LE THI KIM TUYEN</v>
          </cell>
          <cell r="E83" t="str">
            <v>050103659512</v>
          </cell>
          <cell r="F83" t="str">
            <v>C7757LE THI KIM TUYEN050103659512</v>
          </cell>
        </row>
        <row r="84">
          <cell r="B84" t="str">
            <v>C12597</v>
          </cell>
          <cell r="C84" t="str">
            <v>Trần Thị Thu Thiện</v>
          </cell>
          <cell r="D84" t="str">
            <v>TRAN THI THU THIEN</v>
          </cell>
          <cell r="E84" t="str">
            <v>050040851485</v>
          </cell>
          <cell r="F84" t="str">
            <v>C12597TRAN THI THU THIEN050040851485</v>
          </cell>
        </row>
        <row r="85">
          <cell r="B85" t="str">
            <v>C12817</v>
          </cell>
          <cell r="C85" t="str">
            <v>Thị Hen</v>
          </cell>
          <cell r="D85" t="str">
            <v>THI HEN</v>
          </cell>
          <cell r="E85" t="str">
            <v>050042471809</v>
          </cell>
          <cell r="F85" t="str">
            <v>C12817THI HEN050042471809</v>
          </cell>
        </row>
        <row r="86">
          <cell r="B86" t="str">
            <v>C12976</v>
          </cell>
          <cell r="C86" t="str">
            <v>Trương Thị Lan</v>
          </cell>
          <cell r="D86" t="str">
            <v>TRUONG THI LAN</v>
          </cell>
          <cell r="E86" t="str">
            <v>050122289858</v>
          </cell>
          <cell r="F86" t="str">
            <v>C12976TRUONG THI LAN050122289858</v>
          </cell>
        </row>
        <row r="87">
          <cell r="B87" t="str">
            <v>C13605</v>
          </cell>
          <cell r="C87" t="str">
            <v>Võ Thị Nguyên</v>
          </cell>
          <cell r="D87" t="str">
            <v>VO THI NGUYEN</v>
          </cell>
          <cell r="E87" t="str">
            <v>050117912547</v>
          </cell>
          <cell r="F87" t="str">
            <v>C13605VO THI NGUYEN050117912547</v>
          </cell>
        </row>
        <row r="88">
          <cell r="B88" t="str">
            <v>C14512</v>
          </cell>
          <cell r="C88" t="str">
            <v>Thị Như</v>
          </cell>
          <cell r="D88" t="str">
            <v>THI NHU</v>
          </cell>
          <cell r="E88" t="str">
            <v>050124031769</v>
          </cell>
          <cell r="F88" t="str">
            <v>C14512THI NHU050124031769</v>
          </cell>
        </row>
        <row r="89">
          <cell r="B89" t="str">
            <v>C14513</v>
          </cell>
          <cell r="C89" t="str">
            <v>Thị Trâm</v>
          </cell>
          <cell r="D89" t="str">
            <v>THI TRAM</v>
          </cell>
          <cell r="E89" t="str">
            <v>050127011076</v>
          </cell>
          <cell r="F89" t="str">
            <v>C14513THI TRAM050127011076</v>
          </cell>
        </row>
        <row r="90">
          <cell r="B90" t="str">
            <v>C14514</v>
          </cell>
          <cell r="C90" t="str">
            <v>Hồng Thị Thúy Hoa</v>
          </cell>
          <cell r="D90" t="str">
            <v>HONG THI THUY HOA</v>
          </cell>
          <cell r="E90" t="str">
            <v>050040851371</v>
          </cell>
          <cell r="F90" t="str">
            <v>C14514HONG THI THUY HOA050040851371</v>
          </cell>
        </row>
        <row r="91">
          <cell r="B91" t="str">
            <v>C14510</v>
          </cell>
          <cell r="C91" t="str">
            <v>Võ Thị Thanh Thúy</v>
          </cell>
          <cell r="D91" t="str">
            <v>VO THI THANH THUY</v>
          </cell>
          <cell r="E91" t="str">
            <v>050135732955</v>
          </cell>
          <cell r="F91" t="str">
            <v>C14510VO THI THANH THUY050135732955</v>
          </cell>
        </row>
        <row r="92">
          <cell r="B92" t="str">
            <v>C14578</v>
          </cell>
          <cell r="C92" t="str">
            <v>Tạ Phúc Bình</v>
          </cell>
          <cell r="D92" t="str">
            <v>TA PHUC BINH</v>
          </cell>
          <cell r="E92" t="str">
            <v>050134596918</v>
          </cell>
          <cell r="F92" t="str">
            <v>C14578TA PHUC BINH050134596918</v>
          </cell>
        </row>
        <row r="93">
          <cell r="B93" t="str">
            <v>C0823</v>
          </cell>
          <cell r="C93" t="str">
            <v>Nguyễn Thị Sen</v>
          </cell>
          <cell r="D93" t="str">
            <v>NGUYEN THI SEN</v>
          </cell>
          <cell r="E93" t="str">
            <v>050040932906</v>
          </cell>
          <cell r="F93" t="str">
            <v>C0823NGUYEN THI SEN050040932906</v>
          </cell>
        </row>
        <row r="94">
          <cell r="B94" t="str">
            <v>C1441</v>
          </cell>
          <cell r="C94" t="str">
            <v>Dư Thị Hà</v>
          </cell>
          <cell r="D94" t="str">
            <v>DU THI HA</v>
          </cell>
          <cell r="E94" t="str">
            <v>050040932991</v>
          </cell>
          <cell r="F94" t="str">
            <v>C1441DU THI HA050040932991</v>
          </cell>
        </row>
        <row r="95">
          <cell r="B95" t="str">
            <v>C2426</v>
          </cell>
          <cell r="C95" t="str">
            <v>Tô Mỹ Trang</v>
          </cell>
          <cell r="D95" t="str">
            <v>TO MY TRANG</v>
          </cell>
          <cell r="E95" t="str">
            <v>050040932817</v>
          </cell>
          <cell r="F95" t="str">
            <v>C2426TO MY TRANG050040932817</v>
          </cell>
        </row>
        <row r="96">
          <cell r="B96" t="str">
            <v>C3942</v>
          </cell>
          <cell r="C96" t="str">
            <v>Đỗ Thị Hạnh Phúc</v>
          </cell>
          <cell r="D96" t="str">
            <v>DO THI HANH PHUC</v>
          </cell>
          <cell r="E96" t="str">
            <v>050040966045</v>
          </cell>
          <cell r="F96" t="str">
            <v>C3942DO THI HANH PHUC050040966045</v>
          </cell>
        </row>
        <row r="97">
          <cell r="B97" t="str">
            <v>C4642</v>
          </cell>
          <cell r="C97" t="str">
            <v>Nguyễn Thụy Vũ Thảo</v>
          </cell>
          <cell r="D97" t="str">
            <v>NGUYEN THUY VU THAO</v>
          </cell>
          <cell r="E97" t="str">
            <v>050040932868</v>
          </cell>
          <cell r="F97" t="str">
            <v>C4642NGUYEN THUY VU THAO050040932868</v>
          </cell>
        </row>
        <row r="98">
          <cell r="B98" t="str">
            <v>C5408</v>
          </cell>
          <cell r="C98" t="str">
            <v>La Thị Huệ</v>
          </cell>
          <cell r="D98" t="str">
            <v>LA THI HUE</v>
          </cell>
          <cell r="E98" t="str">
            <v>050040934704</v>
          </cell>
          <cell r="F98" t="str">
            <v>C5408LA THI HUE050040934704</v>
          </cell>
        </row>
        <row r="99">
          <cell r="B99" t="str">
            <v>C5587</v>
          </cell>
          <cell r="C99" t="str">
            <v>Nguyễn Thị Lệ Hằng</v>
          </cell>
          <cell r="D99" t="str">
            <v>NGUYEN THI LE HANG</v>
          </cell>
          <cell r="E99" t="str">
            <v>050040967084</v>
          </cell>
          <cell r="F99" t="str">
            <v>C5587NGUYEN THI LE HANG050040967084</v>
          </cell>
        </row>
        <row r="100">
          <cell r="B100" t="str">
            <v>C5621</v>
          </cell>
          <cell r="C100" t="str">
            <v>Lê Thị Liên</v>
          </cell>
          <cell r="D100" t="str">
            <v>LE THI LIEN</v>
          </cell>
          <cell r="E100" t="str">
            <v>050040964069</v>
          </cell>
          <cell r="F100" t="str">
            <v>C5621LE THI LIEN050040964069</v>
          </cell>
        </row>
        <row r="101">
          <cell r="B101" t="str">
            <v>C6142</v>
          </cell>
          <cell r="C101" t="str">
            <v>Võ Thị Hồng Tiên</v>
          </cell>
          <cell r="D101" t="str">
            <v>VO THI HONG TIEN</v>
          </cell>
          <cell r="E101" t="str">
            <v>050040933198</v>
          </cell>
          <cell r="F101" t="str">
            <v>C6142VO THI HONG TIEN050040933198</v>
          </cell>
        </row>
        <row r="102">
          <cell r="B102" t="str">
            <v>C7693</v>
          </cell>
          <cell r="C102" t="str">
            <v>Lê Thị Phượng</v>
          </cell>
          <cell r="D102" t="str">
            <v>LE THI PHUONG</v>
          </cell>
          <cell r="E102" t="str">
            <v>050099760726</v>
          </cell>
          <cell r="F102" t="str">
            <v>C7693LE THI PHUONG050099760726</v>
          </cell>
        </row>
        <row r="103">
          <cell r="B103" t="str">
            <v>C13076</v>
          </cell>
          <cell r="C103" t="str">
            <v>Lê Quang Long</v>
          </cell>
          <cell r="D103" t="str">
            <v>LE QUANG LONG</v>
          </cell>
          <cell r="E103" t="str">
            <v>050123179266</v>
          </cell>
          <cell r="F103" t="str">
            <v>C13076LE QUANG LONG050123179266</v>
          </cell>
        </row>
        <row r="104">
          <cell r="B104" t="str">
            <v>C13367</v>
          </cell>
          <cell r="C104" t="str">
            <v>Vũ Ngọc Bé</v>
          </cell>
          <cell r="D104" t="str">
            <v>VU NGOC BE</v>
          </cell>
          <cell r="E104" t="str">
            <v>050069057060</v>
          </cell>
          <cell r="F104" t="str">
            <v>C13367VU NGOC BE050069057060</v>
          </cell>
        </row>
        <row r="105">
          <cell r="B105" t="str">
            <v>C15247</v>
          </cell>
          <cell r="C105" t="str">
            <v>Phạm Tú Anh</v>
          </cell>
          <cell r="D105" t="str">
            <v>PHAM TU ANH</v>
          </cell>
          <cell r="E105" t="str">
            <v>050138683165</v>
          </cell>
          <cell r="F105" t="str">
            <v>C15247PHAM TU ANH050138683165</v>
          </cell>
        </row>
        <row r="106">
          <cell r="B106" t="str">
            <v>C15248</v>
          </cell>
          <cell r="C106" t="str">
            <v>Phạm Thị Trâm Anh</v>
          </cell>
          <cell r="D106" t="str">
            <v>PHAM THI TRAM ANH</v>
          </cell>
          <cell r="E106" t="str">
            <v>050113230719</v>
          </cell>
          <cell r="F106" t="str">
            <v>C15248PHAM THI TRAM ANH050113230719</v>
          </cell>
        </row>
        <row r="107">
          <cell r="B107" t="str">
            <v>C0871</v>
          </cell>
          <cell r="C107" t="str">
            <v>Vũ Thị Lũng</v>
          </cell>
          <cell r="D107" t="str">
            <v>VU THI LUNG</v>
          </cell>
          <cell r="E107" t="str">
            <v>050040935395</v>
          </cell>
          <cell r="F107" t="str">
            <v>C0871VU THI LUNG050040935395</v>
          </cell>
        </row>
        <row r="108">
          <cell r="B108" t="str">
            <v>C1875</v>
          </cell>
          <cell r="C108" t="str">
            <v>Vũ Thị Lượng</v>
          </cell>
          <cell r="D108" t="str">
            <v>VU THI LUONG</v>
          </cell>
          <cell r="E108" t="str">
            <v>050040935621</v>
          </cell>
          <cell r="F108" t="str">
            <v>C1875VU THI LUONG050040935621</v>
          </cell>
        </row>
        <row r="109">
          <cell r="B109" t="str">
            <v>C3815</v>
          </cell>
          <cell r="C109" t="str">
            <v>Lường Thị Thức</v>
          </cell>
          <cell r="D109" t="str">
            <v>LUONG THI THUC</v>
          </cell>
          <cell r="E109" t="str">
            <v>050040933147</v>
          </cell>
          <cell r="F109" t="str">
            <v>C3815LUONG THI THUC050040933147</v>
          </cell>
        </row>
        <row r="110">
          <cell r="B110" t="str">
            <v>C3818</v>
          </cell>
          <cell r="C110" t="str">
            <v>Đặng Tân Xuyên</v>
          </cell>
          <cell r="D110" t="str">
            <v>DANG TAN XUYEN</v>
          </cell>
          <cell r="E110" t="str">
            <v>050041029258</v>
          </cell>
          <cell r="F110" t="str">
            <v>C3818DANG TAN XUYEN050041029258</v>
          </cell>
        </row>
        <row r="111">
          <cell r="B111" t="str">
            <v>C5738</v>
          </cell>
          <cell r="C111" t="str">
            <v>Lê Tiến Thành</v>
          </cell>
          <cell r="D111" t="str">
            <v>LE TIEN THANH</v>
          </cell>
          <cell r="E111" t="str">
            <v>050040820148</v>
          </cell>
          <cell r="F111" t="str">
            <v>C5738LE TIEN THANH050040820148</v>
          </cell>
        </row>
        <row r="112">
          <cell r="B112" t="str">
            <v>C10608</v>
          </cell>
          <cell r="C112" t="str">
            <v>Nguyễn Thị Phượng</v>
          </cell>
          <cell r="D112" t="str">
            <v>NGUYEN THI PHUONG</v>
          </cell>
          <cell r="E112" t="str">
            <v>050079625660</v>
          </cell>
          <cell r="F112" t="str">
            <v>C10608NGUYEN THI PHUONG050079625660</v>
          </cell>
        </row>
        <row r="113">
          <cell r="B113" t="str">
            <v>C11011</v>
          </cell>
          <cell r="C113" t="str">
            <v>Kiều Minh Tâm</v>
          </cell>
          <cell r="D113" t="str">
            <v>KIEU MINH TAM</v>
          </cell>
          <cell r="E113" t="str">
            <v>050110754199</v>
          </cell>
          <cell r="F113" t="str">
            <v>C11011KIEU MINH TAM050110754199</v>
          </cell>
        </row>
        <row r="114">
          <cell r="B114" t="str">
            <v>C11167</v>
          </cell>
          <cell r="C114" t="str">
            <v>Trần Thị Hải Vân</v>
          </cell>
          <cell r="D114" t="str">
            <v>TRAN THI HAI VAN</v>
          </cell>
          <cell r="E114" t="str">
            <v>050059823970</v>
          </cell>
          <cell r="F114" t="str">
            <v>C11167TRAN THI HAI VAN050059823970</v>
          </cell>
        </row>
        <row r="115">
          <cell r="B115" t="str">
            <v>C11168</v>
          </cell>
          <cell r="C115" t="str">
            <v>Tăng Văn Trưởng</v>
          </cell>
          <cell r="D115" t="str">
            <v>TANG VAN TRUONG</v>
          </cell>
          <cell r="E115" t="str">
            <v>050102264719</v>
          </cell>
          <cell r="F115" t="str">
            <v>C11168TANG VAN TRUONG050102264719</v>
          </cell>
        </row>
        <row r="116">
          <cell r="B116" t="str">
            <v>C11489</v>
          </cell>
          <cell r="C116" t="str">
            <v>Hồ Thị Hạnh</v>
          </cell>
          <cell r="D116" t="str">
            <v>HO THI HANH</v>
          </cell>
          <cell r="E116" t="str">
            <v>050113382551</v>
          </cell>
          <cell r="F116" t="str">
            <v>C11489HO THI HANH050113382551</v>
          </cell>
        </row>
        <row r="117">
          <cell r="B117" t="str">
            <v>C14224</v>
          </cell>
          <cell r="C117" t="str">
            <v>Lê Ngọc Diễm</v>
          </cell>
          <cell r="D117" t="str">
            <v>LE NGOC DIEM</v>
          </cell>
          <cell r="E117" t="str">
            <v>050132152303</v>
          </cell>
          <cell r="F117" t="str">
            <v>C14224LE NGOC DIEM050132152303</v>
          </cell>
        </row>
        <row r="118">
          <cell r="B118" t="str">
            <v>C14496</v>
          </cell>
          <cell r="C118" t="str">
            <v>Huỳnh Minh Toàn</v>
          </cell>
          <cell r="D118" t="str">
            <v>HUYNH MINH TOAN</v>
          </cell>
          <cell r="E118" t="str">
            <v>050135737728</v>
          </cell>
          <cell r="F118" t="str">
            <v>C14496HUYNH MINH TOAN050135737728</v>
          </cell>
        </row>
        <row r="119">
          <cell r="B119" t="str">
            <v>C14632</v>
          </cell>
          <cell r="C119" t="str">
            <v>Nguyễn Chính Tín</v>
          </cell>
          <cell r="D119" t="str">
            <v>NGUYEN CHINH TIN</v>
          </cell>
          <cell r="E119" t="str">
            <v>050051381723</v>
          </cell>
          <cell r="F119" t="str">
            <v>C14632NGUYEN CHINH TIN050051381723</v>
          </cell>
        </row>
        <row r="120">
          <cell r="B120" t="str">
            <v>C6119</v>
          </cell>
          <cell r="C120" t="str">
            <v>Phạm Trường Giang</v>
          </cell>
          <cell r="D120" t="str">
            <v>PHAM TRUONG GIANG</v>
          </cell>
          <cell r="E120" t="str">
            <v>050040825433</v>
          </cell>
          <cell r="F120" t="str">
            <v>C6119PHAM TRUONG GIANG050040825433</v>
          </cell>
        </row>
        <row r="121">
          <cell r="B121" t="str">
            <v>C6372</v>
          </cell>
          <cell r="C121" t="str">
            <v>Phạm Thị Thanh Trang</v>
          </cell>
          <cell r="D121" t="str">
            <v>PHAM THI THANH TRANG</v>
          </cell>
          <cell r="E121" t="str">
            <v>050040851957</v>
          </cell>
          <cell r="F121" t="str">
            <v>C6372PHAM THI THANH TRANG050040851957</v>
          </cell>
        </row>
        <row r="122">
          <cell r="B122" t="str">
            <v>C14791</v>
          </cell>
          <cell r="C122" t="str">
            <v>Nguyễn Thanh Sang</v>
          </cell>
          <cell r="D122" t="str">
            <v>NGUYEN THANH SANG</v>
          </cell>
          <cell r="E122" t="str">
            <v>050135731258</v>
          </cell>
          <cell r="F122" t="str">
            <v>C14791NGUYEN THANH SANG050135731258</v>
          </cell>
        </row>
        <row r="123">
          <cell r="B123" t="str">
            <v>C5776</v>
          </cell>
          <cell r="C123" t="str">
            <v>Lê Thị Lưu</v>
          </cell>
          <cell r="D123" t="str">
            <v>LE THI LUU</v>
          </cell>
          <cell r="E123" t="str">
            <v>050040849324</v>
          </cell>
          <cell r="F123" t="str">
            <v>C5776LE THI LUU050040849324</v>
          </cell>
        </row>
        <row r="124">
          <cell r="B124" t="str">
            <v>C6325</v>
          </cell>
          <cell r="C124" t="str">
            <v>Nguyễn Thị Hồng</v>
          </cell>
          <cell r="D124" t="str">
            <v>NGUYEN THI HONG</v>
          </cell>
          <cell r="E124" t="str">
            <v>050056814377</v>
          </cell>
          <cell r="F124" t="str">
            <v>C6325NGUYEN THI HONG050056814377</v>
          </cell>
        </row>
        <row r="125">
          <cell r="B125" t="str">
            <v>C6820</v>
          </cell>
          <cell r="C125" t="str">
            <v>Nguyễn Bá Chất</v>
          </cell>
          <cell r="D125" t="str">
            <v>NGUYEN BA CHAT</v>
          </cell>
          <cell r="E125" t="str">
            <v>050073798334</v>
          </cell>
          <cell r="F125" t="str">
            <v>C6820NGUYEN BA CHAT050073798334</v>
          </cell>
        </row>
        <row r="126">
          <cell r="B126" t="str">
            <v>C8278</v>
          </cell>
          <cell r="C126" t="str">
            <v>Nguyễn Minh Linh</v>
          </cell>
          <cell r="D126" t="str">
            <v>NGUYEN MINH LINH</v>
          </cell>
          <cell r="E126" t="str">
            <v>050103659709</v>
          </cell>
          <cell r="F126" t="str">
            <v>C8278NGUYEN MINH LINH050103659709</v>
          </cell>
        </row>
        <row r="127">
          <cell r="B127" t="str">
            <v>C10660</v>
          </cell>
          <cell r="C127" t="str">
            <v>Đoàn Văn Minh</v>
          </cell>
          <cell r="D127" t="str">
            <v>DOAN VAN MINH</v>
          </cell>
          <cell r="E127" t="str">
            <v>050106626003</v>
          </cell>
          <cell r="F127" t="str">
            <v>C10660DOAN VAN MINH050106626003</v>
          </cell>
        </row>
        <row r="128">
          <cell r="B128" t="str">
            <v>C10823</v>
          </cell>
          <cell r="C128" t="str">
            <v>Phan Thị Hến</v>
          </cell>
          <cell r="D128" t="str">
            <v>PHAN THI HEN</v>
          </cell>
          <cell r="E128" t="str">
            <v>050108563394</v>
          </cell>
          <cell r="F128" t="str">
            <v>C10823PHAN THI HEN050108563394</v>
          </cell>
        </row>
        <row r="129">
          <cell r="B129" t="str">
            <v>C10984</v>
          </cell>
          <cell r="C129" t="str">
            <v>Phan Đại Học</v>
          </cell>
          <cell r="D129" t="str">
            <v>PHAN DAI HOC</v>
          </cell>
          <cell r="E129" t="str">
            <v>050110223517</v>
          </cell>
          <cell r="F129" t="str">
            <v>C10984PHAN DAI HOC050110223517</v>
          </cell>
        </row>
        <row r="130">
          <cell r="B130" t="str">
            <v>C11323</v>
          </cell>
          <cell r="C130" t="str">
            <v>Nguyễn Thị Thu Dung</v>
          </cell>
          <cell r="D130" t="str">
            <v>NGUYEN THI THU DUNG</v>
          </cell>
          <cell r="E130" t="str">
            <v>050042471681</v>
          </cell>
          <cell r="F130" t="str">
            <v>C11323NGUYEN THI THU DUNG050042471681</v>
          </cell>
        </row>
        <row r="131">
          <cell r="B131" t="str">
            <v>C11552</v>
          </cell>
          <cell r="C131" t="str">
            <v>Thạch Thị Xà Qui</v>
          </cell>
          <cell r="D131" t="str">
            <v>THACH THI XA QUI</v>
          </cell>
          <cell r="E131" t="str">
            <v>050093971164</v>
          </cell>
          <cell r="F131" t="str">
            <v>C11552THACH THI XA QUI050093971164</v>
          </cell>
        </row>
        <row r="132">
          <cell r="B132" t="str">
            <v>C11647</v>
          </cell>
          <cell r="C132" t="str">
            <v>Đặng Thị Kim Liên</v>
          </cell>
          <cell r="D132" t="str">
            <v>DANG THI KIM LIEN</v>
          </cell>
          <cell r="E132" t="str">
            <v>050112496308</v>
          </cell>
          <cell r="F132" t="str">
            <v>C11647DANG THI KIM LIEN050112496308</v>
          </cell>
        </row>
        <row r="133">
          <cell r="B133" t="str">
            <v>C12035</v>
          </cell>
          <cell r="C133" t="str">
            <v>Điểu Bang</v>
          </cell>
          <cell r="D133" t="str">
            <v>DIEU BANG</v>
          </cell>
          <cell r="E133" t="str">
            <v>050116653068</v>
          </cell>
          <cell r="F133" t="str">
            <v>C12035DIEU BANG050116653068</v>
          </cell>
        </row>
        <row r="134">
          <cell r="B134" t="str">
            <v>C12081</v>
          </cell>
          <cell r="C134" t="str">
            <v>Nguyễn Thị Kim Yến</v>
          </cell>
          <cell r="D134" t="str">
            <v>NGUYEN THI KIM YEN</v>
          </cell>
          <cell r="E134" t="str">
            <v>050069829462</v>
          </cell>
          <cell r="F134" t="str">
            <v>C12081NGUYEN THI KIM YEN050069829462</v>
          </cell>
        </row>
        <row r="135">
          <cell r="B135" t="str">
            <v>C13790</v>
          </cell>
          <cell r="C135" t="str">
            <v>Ngô Văn Khả</v>
          </cell>
          <cell r="D135" t="str">
            <v>NGO VAN KHA</v>
          </cell>
          <cell r="E135" t="str">
            <v>050114273373</v>
          </cell>
          <cell r="F135" t="str">
            <v>C13790NGO VAN KHA050114273373</v>
          </cell>
        </row>
        <row r="136">
          <cell r="B136" t="str">
            <v>C13815</v>
          </cell>
          <cell r="C136" t="str">
            <v>Kiều Minh Chí</v>
          </cell>
          <cell r="D136" t="str">
            <v>KIEU MINH CHI</v>
          </cell>
          <cell r="E136" t="str">
            <v>050119246056</v>
          </cell>
          <cell r="F136" t="str">
            <v>C13815KIEU MINH CHI050119246056</v>
          </cell>
        </row>
        <row r="137">
          <cell r="B137" t="str">
            <v>C14239</v>
          </cell>
          <cell r="C137" t="str">
            <v>Huỳnh Ngọc Tuấn</v>
          </cell>
          <cell r="D137" t="str">
            <v>HUYNH NGOC TUAN</v>
          </cell>
          <cell r="E137" t="str">
            <v>050131564152</v>
          </cell>
          <cell r="F137" t="str">
            <v>C14239HUYNH NGOC TUAN050131564152</v>
          </cell>
        </row>
        <row r="138">
          <cell r="B138" t="str">
            <v>C14982</v>
          </cell>
          <cell r="C138" t="str">
            <v>Phạm Thị Ngọc Anh</v>
          </cell>
          <cell r="D138" t="str">
            <v>PHAM THI NGOC ANH</v>
          </cell>
          <cell r="E138" t="str">
            <v>050040792985</v>
          </cell>
          <cell r="F138" t="str">
            <v>C14982PHAM THI NGOC ANH050040792985</v>
          </cell>
        </row>
        <row r="139">
          <cell r="B139" t="str">
            <v>C4644</v>
          </cell>
          <cell r="C139" t="str">
            <v>Phạm Thị Phương Dung</v>
          </cell>
          <cell r="D139" t="str">
            <v>PHAM THI PHUONG DUNG</v>
          </cell>
          <cell r="E139" t="str">
            <v>050040846465</v>
          </cell>
          <cell r="F139" t="str">
            <v>C4644PHAM THI PHUONG DUNG050040846465</v>
          </cell>
        </row>
        <row r="140">
          <cell r="B140" t="str">
            <v>C7626</v>
          </cell>
          <cell r="C140" t="str">
            <v>Nguyễn Kim Tho</v>
          </cell>
          <cell r="D140" t="str">
            <v>NGUYEN KIM THO</v>
          </cell>
          <cell r="E140" t="str">
            <v>050099761056</v>
          </cell>
          <cell r="F140" t="str">
            <v>C7626NGUYEN KIM THO050099761056</v>
          </cell>
        </row>
        <row r="141">
          <cell r="B141" t="str">
            <v>C10587</v>
          </cell>
          <cell r="C141" t="str">
            <v>Nguyễn Văn Tài</v>
          </cell>
          <cell r="D141" t="str">
            <v>NGUYEN VAN TAI</v>
          </cell>
          <cell r="E141" t="str">
            <v>050106514248</v>
          </cell>
          <cell r="F141" t="str">
            <v>C10587NGUYEN VAN TAI050106514248</v>
          </cell>
        </row>
        <row r="142">
          <cell r="B142" t="str">
            <v>C11380</v>
          </cell>
          <cell r="C142" t="str">
            <v>Nguyễn Thị Hợi</v>
          </cell>
          <cell r="D142" t="str">
            <v>NGUYEN THI HOI</v>
          </cell>
          <cell r="E142" t="str">
            <v>050113388193</v>
          </cell>
          <cell r="F142" t="str">
            <v>C11380NGUYEN THI HOI050113388193</v>
          </cell>
        </row>
        <row r="143">
          <cell r="B143" t="str">
            <v>C11865</v>
          </cell>
          <cell r="C143" t="str">
            <v>Điểu Thị Hồng Uyên</v>
          </cell>
          <cell r="D143" t="str">
            <v>DIEU THI HONG UYEN</v>
          </cell>
          <cell r="E143" t="str">
            <v>050116651073</v>
          </cell>
          <cell r="F143" t="str">
            <v>C11865DIEU THI HONG UYEN050116651073</v>
          </cell>
        </row>
        <row r="144">
          <cell r="B144" t="str">
            <v>C11904</v>
          </cell>
          <cell r="C144" t="str">
            <v>Bùi Văn Sinh</v>
          </cell>
          <cell r="D144" t="str">
            <v>BUI VAN SINH</v>
          </cell>
          <cell r="E144" t="str">
            <v>050114056429</v>
          </cell>
          <cell r="F144" t="str">
            <v>C11904BUI VAN SINH050114056429</v>
          </cell>
        </row>
        <row r="145">
          <cell r="B145" t="str">
            <v>C11909</v>
          </cell>
          <cell r="C145" t="str">
            <v>Nguyễn Thị Phùng</v>
          </cell>
          <cell r="D145" t="str">
            <v>NGUYEN THI PHUNG</v>
          </cell>
          <cell r="E145" t="str">
            <v>050048099596</v>
          </cell>
          <cell r="F145" t="str">
            <v>C11909NGUYEN THI PHUNG050048099596</v>
          </cell>
        </row>
        <row r="146">
          <cell r="B146" t="str">
            <v>C14240</v>
          </cell>
          <cell r="C146" t="str">
            <v>Phan Thị Oanh</v>
          </cell>
          <cell r="D146" t="str">
            <v>PHAN THI OANH</v>
          </cell>
          <cell r="E146" t="str">
            <v>050132089490</v>
          </cell>
          <cell r="F146" t="str">
            <v>C14240PHAN THI OANH050132089490</v>
          </cell>
        </row>
        <row r="147">
          <cell r="B147" t="str">
            <v>C5606</v>
          </cell>
          <cell r="C147" t="str">
            <v>Nguyễn Thị Liên</v>
          </cell>
          <cell r="D147" t="str">
            <v>NGUYEN THI LIEN</v>
          </cell>
          <cell r="E147" t="str">
            <v>050040965057</v>
          </cell>
          <cell r="F147" t="str">
            <v>C5606NGUYEN THI LIEN050040965057</v>
          </cell>
        </row>
        <row r="148">
          <cell r="B148" t="str">
            <v>C5841</v>
          </cell>
          <cell r="C148" t="str">
            <v>Trần Văn Nhân</v>
          </cell>
          <cell r="D148" t="str">
            <v>TRAN VAN NHAN</v>
          </cell>
          <cell r="E148" t="str">
            <v>050040817023</v>
          </cell>
          <cell r="F148" t="str">
            <v>C5841TRAN VAN NHAN050040817023</v>
          </cell>
        </row>
        <row r="149">
          <cell r="B149" t="str">
            <v>C6063</v>
          </cell>
          <cell r="C149" t="str">
            <v>Đồng Thị Thu Hiền</v>
          </cell>
          <cell r="D149" t="str">
            <v>DONG THI THU HIEN</v>
          </cell>
          <cell r="E149" t="str">
            <v>050040958301</v>
          </cell>
          <cell r="F149" t="str">
            <v>C6063DONG THI THU HIEN050040958301</v>
          </cell>
        </row>
        <row r="150">
          <cell r="B150" t="str">
            <v>C11922</v>
          </cell>
          <cell r="C150" t="str">
            <v>Nguyễn Thị Hồng Thuận</v>
          </cell>
          <cell r="D150" t="str">
            <v>NGUYEN THI HONG THUAN</v>
          </cell>
          <cell r="E150" t="str">
            <v>050040933090</v>
          </cell>
          <cell r="F150" t="str">
            <v>C11922NGUYEN THI HONG THUAN050040933090</v>
          </cell>
        </row>
        <row r="151">
          <cell r="B151" t="str">
            <v>C2982</v>
          </cell>
          <cell r="C151" t="str">
            <v>Đỗ Thị Nga</v>
          </cell>
          <cell r="D151" t="str">
            <v>DO THI NGA</v>
          </cell>
          <cell r="E151" t="str">
            <v>050040966088</v>
          </cell>
          <cell r="F151" t="str">
            <v>C2982DO THI NGA050040966088</v>
          </cell>
        </row>
        <row r="152">
          <cell r="B152" t="str">
            <v>C6248</v>
          </cell>
          <cell r="C152" t="str">
            <v>Huỳnh Văn Mẫu Tám</v>
          </cell>
          <cell r="D152" t="str">
            <v>HUYNH VAN MAU TAM</v>
          </cell>
          <cell r="E152" t="str">
            <v>050042516527</v>
          </cell>
          <cell r="F152" t="str">
            <v>C6248HUYNH VAN MAU TAM050042516527</v>
          </cell>
        </row>
        <row r="153">
          <cell r="B153" t="str">
            <v>C12762</v>
          </cell>
          <cell r="C153" t="str">
            <v>Phạm Thúy Hường</v>
          </cell>
          <cell r="D153" t="str">
            <v>PHAM THUY HUONG</v>
          </cell>
          <cell r="E153" t="str">
            <v>050121174331</v>
          </cell>
          <cell r="F153" t="str">
            <v>C12762PHAM THUY HUONG050121174331</v>
          </cell>
        </row>
        <row r="154">
          <cell r="B154" t="str">
            <v>C13547</v>
          </cell>
          <cell r="C154" t="str">
            <v>Nguyễn Thị Cẩm Tiên</v>
          </cell>
          <cell r="D154" t="str">
            <v>NGUYEN THI CAM TIEN</v>
          </cell>
          <cell r="E154" t="str">
            <v>050040965758</v>
          </cell>
          <cell r="F154" t="str">
            <v>C13547NGUYEN THI CAM TIEN050040965758</v>
          </cell>
        </row>
        <row r="155">
          <cell r="B155" t="str">
            <v>C13762</v>
          </cell>
          <cell r="C155" t="str">
            <v>Nguyễn Thị Tuyết Ngân</v>
          </cell>
          <cell r="D155" t="str">
            <v>NGUYEN THI TUYET NGAN</v>
          </cell>
          <cell r="E155" t="str">
            <v>050127345462</v>
          </cell>
          <cell r="F155" t="str">
            <v>C13762NGUYEN THI TUYET NGAN050127345462</v>
          </cell>
        </row>
        <row r="156">
          <cell r="B156" t="str">
            <v>C0880</v>
          </cell>
          <cell r="C156" t="str">
            <v>Tô Thị Xuân</v>
          </cell>
          <cell r="D156" t="str">
            <v>TO THI XUAN</v>
          </cell>
          <cell r="E156" t="str">
            <v>050069429529</v>
          </cell>
          <cell r="F156" t="str">
            <v>C0880TO THI XUAN050069429529</v>
          </cell>
        </row>
        <row r="157">
          <cell r="B157" t="str">
            <v>C3425</v>
          </cell>
          <cell r="C157" t="str">
            <v>Nguyễn Thị Phương</v>
          </cell>
          <cell r="D157" t="str">
            <v>NGUYEN THI PHUONG</v>
          </cell>
          <cell r="E157" t="str">
            <v>050040998559</v>
          </cell>
          <cell r="F157" t="str">
            <v>C3425NGUYEN THI PHUONG050040998559</v>
          </cell>
        </row>
        <row r="158">
          <cell r="B158" t="str">
            <v>C5337</v>
          </cell>
          <cell r="C158" t="str">
            <v>Nguyễn Thị Lượng</v>
          </cell>
          <cell r="D158" t="str">
            <v>NGUYEN THI LUONG</v>
          </cell>
          <cell r="E158" t="str">
            <v>050040850551</v>
          </cell>
          <cell r="F158" t="str">
            <v>C5337NGUYEN THI LUONG050040850551</v>
          </cell>
        </row>
        <row r="159">
          <cell r="B159" t="str">
            <v>C5625</v>
          </cell>
          <cell r="C159" t="str">
            <v>Nguyễn Thị Ngọc Lụa</v>
          </cell>
          <cell r="D159" t="str">
            <v>NGUYEN THI NGOC LUA</v>
          </cell>
          <cell r="E159" t="str">
            <v>050040935603</v>
          </cell>
          <cell r="F159" t="str">
            <v>C5625NGUYEN THI NGOC LUA050040935603</v>
          </cell>
        </row>
        <row r="160">
          <cell r="B160" t="str">
            <v>C5790</v>
          </cell>
          <cell r="C160" t="str">
            <v>Trần Thanh Thảo</v>
          </cell>
          <cell r="D160" t="str">
            <v>TRAN THANH THAO</v>
          </cell>
          <cell r="E160" t="str">
            <v>050040935115</v>
          </cell>
          <cell r="F160" t="str">
            <v>C5790TRAN THANH THAO050040935115</v>
          </cell>
        </row>
        <row r="161">
          <cell r="B161" t="str">
            <v>C10507</v>
          </cell>
          <cell r="C161" t="str">
            <v>Hồ Thị Hiền</v>
          </cell>
          <cell r="D161" t="str">
            <v>HO THI HIEN</v>
          </cell>
          <cell r="E161" t="str">
            <v>050079857197</v>
          </cell>
          <cell r="F161" t="str">
            <v>C10507HO THI HIEN050079857197</v>
          </cell>
        </row>
        <row r="162">
          <cell r="B162" t="str">
            <v>C12033</v>
          </cell>
          <cell r="C162" t="str">
            <v>Văn Thị Huỳnh Yến</v>
          </cell>
          <cell r="D162" t="str">
            <v>VAN THI HUYNH YEN</v>
          </cell>
          <cell r="E162" t="str">
            <v>050116635655</v>
          </cell>
          <cell r="F162" t="str">
            <v>C12033VAN THI HUYNH YEN050116635655</v>
          </cell>
        </row>
        <row r="163">
          <cell r="B163" t="str">
            <v>C13887</v>
          </cell>
          <cell r="C163" t="str">
            <v>Nguyễn Đình Chuyển</v>
          </cell>
          <cell r="D163" t="str">
            <v>NGUYEN DINH CHUYEN</v>
          </cell>
          <cell r="E163" t="str">
            <v>050118170447</v>
          </cell>
          <cell r="F163" t="str">
            <v>C13887NGUYEN DINH CHUYEN050118170447</v>
          </cell>
        </row>
        <row r="164">
          <cell r="B164" t="str">
            <v>C14105</v>
          </cell>
          <cell r="C164" t="str">
            <v>Hồ Vĩnh Tình</v>
          </cell>
          <cell r="D164" t="str">
            <v>HO VINH TINH</v>
          </cell>
          <cell r="E164" t="str">
            <v>050128255904</v>
          </cell>
          <cell r="F164" t="str">
            <v>C14105HO VINH TINH050128255904</v>
          </cell>
        </row>
        <row r="165">
          <cell r="B165" t="str">
            <v>C1038</v>
          </cell>
          <cell r="C165" t="str">
            <v>Nguyễn Thị Thảo</v>
          </cell>
          <cell r="D165" t="str">
            <v>NGUYEN THI THAO</v>
          </cell>
          <cell r="E165" t="str">
            <v>050040932620</v>
          </cell>
          <cell r="F165" t="str">
            <v>C1038NGUYEN THI THAO050040932620</v>
          </cell>
        </row>
        <row r="166">
          <cell r="B166" t="str">
            <v>C1837</v>
          </cell>
          <cell r="C166" t="str">
            <v>Võ Thị Phương Trúc</v>
          </cell>
          <cell r="D166" t="str">
            <v>VO THI PHUONG TRUC</v>
          </cell>
          <cell r="E166" t="str">
            <v>050040879789</v>
          </cell>
          <cell r="F166" t="str">
            <v>C1837VO THI PHUONG TRUC050040879789</v>
          </cell>
        </row>
        <row r="167">
          <cell r="B167" t="str">
            <v>C2382</v>
          </cell>
          <cell r="C167" t="str">
            <v>Lê Hoài Phương</v>
          </cell>
          <cell r="D167" t="str">
            <v>LE HOAI PHUONG</v>
          </cell>
          <cell r="E167" t="str">
            <v>050040933740</v>
          </cell>
          <cell r="F167" t="str">
            <v>C2382LE HOAI PHUONG050040933740</v>
          </cell>
        </row>
        <row r="168">
          <cell r="B168" t="str">
            <v>C3409</v>
          </cell>
          <cell r="C168" t="str">
            <v>Trần Thị Tùng</v>
          </cell>
          <cell r="D168" t="str">
            <v>TRAN THI TUNG</v>
          </cell>
          <cell r="E168" t="str">
            <v>050040879517</v>
          </cell>
          <cell r="F168" t="str">
            <v>C3409TRAN THI TUNG050040879517</v>
          </cell>
        </row>
        <row r="169">
          <cell r="B169" t="str">
            <v>C4056</v>
          </cell>
          <cell r="C169" t="str">
            <v>Trịnh Thị Thúy</v>
          </cell>
          <cell r="D169" t="str">
            <v>TRINH THI THUY</v>
          </cell>
          <cell r="E169" t="str">
            <v>050040851167</v>
          </cell>
          <cell r="F169" t="str">
            <v>C4056TRINH THI THUY050040851167</v>
          </cell>
        </row>
        <row r="170">
          <cell r="B170" t="str">
            <v>C5494</v>
          </cell>
          <cell r="C170" t="str">
            <v>Vũ Thị Thanh</v>
          </cell>
          <cell r="D170" t="str">
            <v>VU THI THANH</v>
          </cell>
          <cell r="E170" t="str">
            <v>050040820210</v>
          </cell>
          <cell r="F170" t="str">
            <v>C5494VU THI THANH050040820210</v>
          </cell>
        </row>
        <row r="171">
          <cell r="B171" t="str">
            <v>C6156</v>
          </cell>
          <cell r="C171" t="str">
            <v>Lê Thị Nghi</v>
          </cell>
          <cell r="D171" t="str">
            <v>LE THI NGHI</v>
          </cell>
          <cell r="E171" t="str">
            <v>050040875287</v>
          </cell>
          <cell r="F171" t="str">
            <v>C6156LE THI NGHI050040875287</v>
          </cell>
        </row>
        <row r="172">
          <cell r="B172" t="str">
            <v>C6219</v>
          </cell>
          <cell r="C172" t="str">
            <v>Nguyễn Thị Duyên</v>
          </cell>
          <cell r="D172" t="str">
            <v>NGUYEN THI DUYEN</v>
          </cell>
          <cell r="E172" t="str">
            <v>050042513803</v>
          </cell>
          <cell r="F172" t="str">
            <v>C6219NGUYEN THI DUYEN050042513803</v>
          </cell>
        </row>
        <row r="173">
          <cell r="B173" t="str">
            <v>C9506</v>
          </cell>
          <cell r="C173" t="str">
            <v>Lê Thị Lộc</v>
          </cell>
          <cell r="D173" t="str">
            <v>LE THI LOC</v>
          </cell>
          <cell r="E173" t="str">
            <v>050068551134</v>
          </cell>
          <cell r="F173" t="str">
            <v>C9506LE THI LOC050068551134</v>
          </cell>
        </row>
        <row r="174">
          <cell r="B174" t="str">
            <v>C6821</v>
          </cell>
          <cell r="C174" t="str">
            <v>Nguyễn Thị Thu Phương</v>
          </cell>
          <cell r="D174" t="str">
            <v>NGUYEN THI THU PHUONG</v>
          </cell>
          <cell r="E174" t="str">
            <v>050067885357</v>
          </cell>
          <cell r="F174" t="str">
            <v>C6821NGUYEN THI THU PHUONG050067885357</v>
          </cell>
        </row>
        <row r="175">
          <cell r="B175" t="str">
            <v>C7265</v>
          </cell>
          <cell r="C175" t="str">
            <v>Ngô Thị Mỹ Nhân</v>
          </cell>
          <cell r="D175" t="str">
            <v>NGO THI MY NHAN</v>
          </cell>
          <cell r="E175" t="str">
            <v>050090473457</v>
          </cell>
          <cell r="F175" t="str">
            <v>C7265NGO THI MY NHAN050090473457</v>
          </cell>
        </row>
        <row r="176">
          <cell r="B176" t="str">
            <v>C7540</v>
          </cell>
          <cell r="C176" t="str">
            <v>Nguyễn Thị Lý</v>
          </cell>
          <cell r="D176" t="str">
            <v>NGUYEN THI LY</v>
          </cell>
          <cell r="E176" t="str">
            <v>050097075848</v>
          </cell>
          <cell r="F176" t="str">
            <v>C7540NGUYEN THI LY050097075848</v>
          </cell>
        </row>
        <row r="177">
          <cell r="B177" t="str">
            <v>C11778</v>
          </cell>
          <cell r="C177" t="str">
            <v>Vũ Thị Kim Yến</v>
          </cell>
          <cell r="D177" t="str">
            <v>VU THI KIM YEN</v>
          </cell>
          <cell r="E177" t="str">
            <v>050116311541</v>
          </cell>
          <cell r="F177" t="str">
            <v>C11778VU THI KIM YEN050116311541</v>
          </cell>
        </row>
        <row r="178">
          <cell r="B178" t="str">
            <v>C11814</v>
          </cell>
          <cell r="C178" t="str">
            <v>Điểu Nam</v>
          </cell>
          <cell r="D178" t="str">
            <v>DIEU NAM</v>
          </cell>
          <cell r="E178" t="str">
            <v>050116311469</v>
          </cell>
          <cell r="F178" t="str">
            <v>C11814DIEU NAM050116311469</v>
          </cell>
        </row>
        <row r="179">
          <cell r="B179" t="str">
            <v>C13324</v>
          </cell>
          <cell r="C179" t="str">
            <v>Hồ Thị Nghĩa</v>
          </cell>
          <cell r="D179" t="str">
            <v>HO THI NGHIA</v>
          </cell>
          <cell r="E179" t="str">
            <v>050127944072</v>
          </cell>
          <cell r="F179" t="str">
            <v>C13324HO THI NGHIA050127944072</v>
          </cell>
        </row>
        <row r="180">
          <cell r="B180" t="str">
            <v>C13319</v>
          </cell>
          <cell r="C180" t="str">
            <v>Trịnh Thị Tỵ</v>
          </cell>
          <cell r="D180" t="str">
            <v>TRINH THI TY</v>
          </cell>
          <cell r="E180" t="str">
            <v>050126082603</v>
          </cell>
          <cell r="F180" t="str">
            <v>C13319TRINH THI TY050126082603</v>
          </cell>
        </row>
        <row r="181">
          <cell r="B181" t="str">
            <v>C1009</v>
          </cell>
          <cell r="C181" t="str">
            <v>Hồ Thị Nga</v>
          </cell>
          <cell r="D181" t="str">
            <v>HO THI NGA</v>
          </cell>
          <cell r="E181" t="str">
            <v>050040952974</v>
          </cell>
          <cell r="F181" t="str">
            <v>C1009HO THI NGA050040952974</v>
          </cell>
        </row>
        <row r="182">
          <cell r="B182" t="str">
            <v>C0873</v>
          </cell>
          <cell r="C182" t="str">
            <v>Trần Thị Kim Phấn</v>
          </cell>
          <cell r="D182" t="str">
            <v>TRAN THI KIM PHAN</v>
          </cell>
          <cell r="E182" t="str">
            <v>050040964964</v>
          </cell>
          <cell r="F182" t="str">
            <v>C0873TRAN THI KIM PHAN050040964964</v>
          </cell>
        </row>
        <row r="183">
          <cell r="B183" t="str">
            <v>C1074</v>
          </cell>
          <cell r="C183" t="str">
            <v>Phan Thị Thanh Tâm</v>
          </cell>
          <cell r="D183" t="str">
            <v>PHAN THI THANH TAM</v>
          </cell>
          <cell r="E183" t="str">
            <v>050040932884</v>
          </cell>
          <cell r="F183" t="str">
            <v>C1074PHAN THI THANH TAM050040932884</v>
          </cell>
        </row>
        <row r="184">
          <cell r="B184" t="str">
            <v>C1271</v>
          </cell>
          <cell r="C184" t="str">
            <v>Hồ Thị Nga</v>
          </cell>
          <cell r="D184" t="str">
            <v>HO THI NGA</v>
          </cell>
          <cell r="E184" t="str">
            <v>050040933910</v>
          </cell>
          <cell r="F184" t="str">
            <v>C1271HO THI NGA050040933910</v>
          </cell>
        </row>
        <row r="185">
          <cell r="B185" t="str">
            <v>C6557</v>
          </cell>
          <cell r="C185" t="str">
            <v>Nguyễn Thị Hà</v>
          </cell>
          <cell r="D185" t="str">
            <v>NGUYEN THI HA</v>
          </cell>
          <cell r="E185" t="str">
            <v>050060949198</v>
          </cell>
          <cell r="F185" t="str">
            <v>C6557NGUYEN THI HA050060949198</v>
          </cell>
        </row>
        <row r="186">
          <cell r="B186" t="str">
            <v>C7269</v>
          </cell>
          <cell r="C186" t="str">
            <v>Ngô Thị Minh Hiếu</v>
          </cell>
          <cell r="D186" t="str">
            <v>NGO THI MINH HIEU</v>
          </cell>
          <cell r="E186" t="str">
            <v>050089661738</v>
          </cell>
          <cell r="F186" t="str">
            <v>C7269NGO THI MINH HIEU050089661738</v>
          </cell>
        </row>
        <row r="187">
          <cell r="B187" t="str">
            <v>C10454</v>
          </cell>
          <cell r="C187" t="str">
            <v>Trần Thị Liên</v>
          </cell>
          <cell r="D187" t="str">
            <v>TRAN THI LIEN</v>
          </cell>
          <cell r="E187" t="str">
            <v>050104743444</v>
          </cell>
          <cell r="F187" t="str">
            <v>C10454TRAN THI LIEN050104743444</v>
          </cell>
        </row>
        <row r="188">
          <cell r="B188" t="str">
            <v>C10665</v>
          </cell>
          <cell r="C188" t="str">
            <v>Lê Thị Kiều Loan</v>
          </cell>
          <cell r="D188" t="str">
            <v>LE THI KIEU LOAN</v>
          </cell>
          <cell r="E188" t="str">
            <v>050106514035</v>
          </cell>
          <cell r="F188" t="str">
            <v>C10665LE THI KIEU LOAN050106514035</v>
          </cell>
        </row>
        <row r="189">
          <cell r="B189" t="str">
            <v>C11208</v>
          </cell>
          <cell r="C189" t="str">
            <v>Lê Thị Bích Linh</v>
          </cell>
          <cell r="D189" t="str">
            <v>LE THI BICH LINH</v>
          </cell>
          <cell r="E189" t="str">
            <v>050111434058</v>
          </cell>
          <cell r="F189" t="str">
            <v>C11208LE THI BICH LINH050111434058</v>
          </cell>
        </row>
        <row r="190">
          <cell r="B190" t="str">
            <v>C11797</v>
          </cell>
          <cell r="C190" t="str">
            <v>Thạch Hoàng Em</v>
          </cell>
          <cell r="D190" t="str">
            <v>THACH HOANG EM</v>
          </cell>
          <cell r="E190" t="str">
            <v>050116311450</v>
          </cell>
          <cell r="F190" t="str">
            <v>C11797THACH HOANG EM050116311450</v>
          </cell>
        </row>
        <row r="191">
          <cell r="B191" t="str">
            <v>C11863</v>
          </cell>
          <cell r="C191" t="str">
            <v>Trần Hải Nam</v>
          </cell>
          <cell r="D191" t="str">
            <v>TRAN HAI NAM</v>
          </cell>
          <cell r="E191" t="str">
            <v>050116653033</v>
          </cell>
          <cell r="F191" t="str">
            <v>C11863TRAN HAI NAM050116653033</v>
          </cell>
        </row>
        <row r="192">
          <cell r="B192" t="str">
            <v>C13009</v>
          </cell>
          <cell r="C192" t="str">
            <v>Huỳnh Thị Kiều Linh</v>
          </cell>
          <cell r="D192" t="str">
            <v>HUYNH THI KIEU LINH</v>
          </cell>
          <cell r="E192" t="str">
            <v>050122807638</v>
          </cell>
          <cell r="F192" t="str">
            <v>C13009HUYNH THI KIEU LINH050122807638</v>
          </cell>
        </row>
        <row r="193">
          <cell r="B193" t="str">
            <v>C13602</v>
          </cell>
          <cell r="C193" t="str">
            <v>Dương Thị Bích Hạnh</v>
          </cell>
          <cell r="D193" t="str">
            <v>DUONG THI BICH HANH</v>
          </cell>
          <cell r="E193" t="str">
            <v>050032877017</v>
          </cell>
          <cell r="F193" t="str">
            <v>C13602DUONG THI BICH HANH050032877017</v>
          </cell>
        </row>
        <row r="194">
          <cell r="B194" t="str">
            <v>C14134</v>
          </cell>
          <cell r="C194" t="str">
            <v>Nguyễn Thị Thanh Huyền</v>
          </cell>
          <cell r="D194" t="str">
            <v>NGUYEN THI THANH HUYEN</v>
          </cell>
          <cell r="E194" t="str">
            <v>050120176479</v>
          </cell>
          <cell r="F194" t="str">
            <v>C14134NGUYEN THI THANH HUYEN050120176479</v>
          </cell>
        </row>
        <row r="195">
          <cell r="B195" t="str">
            <v>C14790</v>
          </cell>
          <cell r="C195" t="str">
            <v>Nguyễn Thị Hằng</v>
          </cell>
          <cell r="D195" t="str">
            <v>NGUYEN THI HANG</v>
          </cell>
          <cell r="E195" t="str">
            <v>050135730472</v>
          </cell>
          <cell r="F195" t="str">
            <v>C14790NGUYEN THI HANG050135730472</v>
          </cell>
        </row>
        <row r="196">
          <cell r="B196" t="str">
            <v>C14793</v>
          </cell>
          <cell r="C196" t="str">
            <v>Nguyễn Khắc Thanh</v>
          </cell>
          <cell r="D196" t="str">
            <v>NGUYEN KHAC THANH</v>
          </cell>
          <cell r="E196" t="str">
            <v>050135731312</v>
          </cell>
          <cell r="F196" t="str">
            <v>C14793NGUYEN KHAC THANH050135731312</v>
          </cell>
        </row>
        <row r="197">
          <cell r="B197" t="str">
            <v>C14998</v>
          </cell>
          <cell r="C197" t="str">
            <v>Bùi Thị Bảo Ngọc</v>
          </cell>
          <cell r="D197" t="str">
            <v>BUI THI BAO NGOC</v>
          </cell>
          <cell r="E197" t="str">
            <v>050118478549</v>
          </cell>
          <cell r="F197" t="str">
            <v>C14998BUI THI BAO NGOC050118478549</v>
          </cell>
        </row>
        <row r="198">
          <cell r="B198" t="str">
            <v>C15178</v>
          </cell>
          <cell r="C198" t="str">
            <v>Lê Thị Trang</v>
          </cell>
          <cell r="D198" t="str">
            <v>LE THI TRANG</v>
          </cell>
          <cell r="E198" t="str">
            <v>050135503522</v>
          </cell>
          <cell r="F198" t="str">
            <v>C15178LE THI TRANG050135503522</v>
          </cell>
        </row>
        <row r="199">
          <cell r="B199" t="str">
            <v>C5370</v>
          </cell>
          <cell r="C199" t="str">
            <v>Đỗ Thị Kim Ánh</v>
          </cell>
          <cell r="D199" t="str">
            <v>DO THI KIM ANH</v>
          </cell>
          <cell r="E199" t="str">
            <v>050040935484</v>
          </cell>
          <cell r="F199" t="str">
            <v>C5370DO THI KIM ANH050040935484</v>
          </cell>
        </row>
        <row r="200">
          <cell r="B200" t="str">
            <v>C9525</v>
          </cell>
          <cell r="C200" t="str">
            <v>Phạm Hồng Phong</v>
          </cell>
          <cell r="D200" t="str">
            <v>PHAM HONG PHONG</v>
          </cell>
          <cell r="E200" t="str">
            <v>050081198648</v>
          </cell>
          <cell r="F200" t="str">
            <v>C9525PHAM HONG PHONG050081198648</v>
          </cell>
        </row>
        <row r="201">
          <cell r="B201" t="str">
            <v>C12759</v>
          </cell>
          <cell r="C201" t="str">
            <v>Võ Văn Thành</v>
          </cell>
          <cell r="D201" t="str">
            <v>VO VAN THANH</v>
          </cell>
          <cell r="E201" t="str">
            <v>050121174550</v>
          </cell>
          <cell r="F201" t="str">
            <v>C12759VO VAN THANH050121174550</v>
          </cell>
        </row>
        <row r="202">
          <cell r="B202" t="str">
            <v>C13320</v>
          </cell>
          <cell r="C202" t="str">
            <v>Lê Thị Quynh</v>
          </cell>
          <cell r="D202" t="str">
            <v>LE THI QUYNH</v>
          </cell>
          <cell r="E202" t="str">
            <v>050126321055</v>
          </cell>
          <cell r="F202" t="str">
            <v>C13320LE THI QUYNH050126321055</v>
          </cell>
        </row>
        <row r="203">
          <cell r="B203" t="str">
            <v>C14126</v>
          </cell>
          <cell r="C203" t="str">
            <v>Nguyễn Tiến Cường</v>
          </cell>
          <cell r="D203" t="str">
            <v>NGUYEN TIEN CUONG</v>
          </cell>
          <cell r="E203" t="str">
            <v>050031260032</v>
          </cell>
          <cell r="F203" t="str">
            <v>C14126NGUYEN TIEN CUONG050031260032</v>
          </cell>
        </row>
        <row r="204">
          <cell r="B204" t="str">
            <v>C14767</v>
          </cell>
          <cell r="C204" t="str">
            <v>Trương Đình Sỹ</v>
          </cell>
          <cell r="D204" t="str">
            <v>TRUONG DINH SY</v>
          </cell>
          <cell r="E204" t="str">
            <v>050135974371</v>
          </cell>
          <cell r="F204" t="str">
            <v>C14767TRUONG DINH SY050135974371</v>
          </cell>
        </row>
        <row r="205">
          <cell r="B205" t="str">
            <v>C15379</v>
          </cell>
          <cell r="C205" t="str">
            <v>Cao Thị Huỳnh Như</v>
          </cell>
          <cell r="D205" t="str">
            <v>CAO THI HUYNH NHU</v>
          </cell>
          <cell r="E205" t="str">
            <v>050137000153</v>
          </cell>
          <cell r="F205" t="str">
            <v>C15379CAO THI HUYNH NHU050137000153</v>
          </cell>
        </row>
        <row r="206">
          <cell r="B206" t="str">
            <v>C15394</v>
          </cell>
          <cell r="C206" t="str">
            <v>Nguyễn Thị Ngọc Nhi</v>
          </cell>
          <cell r="D206" t="str">
            <v>NGUYEN THI NGOC NHI</v>
          </cell>
          <cell r="E206" t="str">
            <v>050079932563</v>
          </cell>
          <cell r="F206" t="str">
            <v>C15394NGUYEN THI NGOC NHI050079932563</v>
          </cell>
        </row>
        <row r="207">
          <cell r="B207" t="str">
            <v>C2521</v>
          </cell>
          <cell r="C207" t="str">
            <v>Phạm Hữu Trung</v>
          </cell>
          <cell r="D207" t="str">
            <v>PHAM HUU TRUNG</v>
          </cell>
          <cell r="E207" t="str">
            <v>050040849367</v>
          </cell>
          <cell r="F207" t="str">
            <v>C2521PHAM HUU TRUNG050040849367</v>
          </cell>
        </row>
        <row r="208">
          <cell r="B208" t="str">
            <v>C11379</v>
          </cell>
          <cell r="C208" t="str">
            <v>Lâm Sa Nên</v>
          </cell>
          <cell r="D208" t="str">
            <v>LAM SA NEN</v>
          </cell>
          <cell r="E208" t="str">
            <v>050113388622</v>
          </cell>
          <cell r="F208" t="str">
            <v>C11379LAM SA NEN050113388622</v>
          </cell>
        </row>
        <row r="209">
          <cell r="B209" t="str">
            <v>C14461</v>
          </cell>
          <cell r="C209" t="str">
            <v>Nguyễn Ngọc Tùng</v>
          </cell>
          <cell r="D209" t="str">
            <v>NGUYEN NGOC TUNG</v>
          </cell>
          <cell r="E209" t="str">
            <v>050131181482</v>
          </cell>
          <cell r="F209" t="str">
            <v>C14461NGUYEN NGOC TUNG050131181482</v>
          </cell>
        </row>
        <row r="210">
          <cell r="B210" t="str">
            <v>C14718</v>
          </cell>
          <cell r="C210" t="str">
            <v>Nguyễn Thị Phương Trâm</v>
          </cell>
          <cell r="D210" t="str">
            <v>NGUYEN THI PHUONG TRAM</v>
          </cell>
          <cell r="E210" t="str">
            <v>050103659598</v>
          </cell>
          <cell r="F210" t="str">
            <v>C14718NGUYEN THI PHUONG TRAM050103659598</v>
          </cell>
        </row>
        <row r="211">
          <cell r="B211" t="str">
            <v>C2287</v>
          </cell>
          <cell r="C211" t="str">
            <v>Trần Văn Dũng</v>
          </cell>
          <cell r="D211" t="str">
            <v>TRAN VAN DUNG</v>
          </cell>
          <cell r="E211" t="str">
            <v>050040819042</v>
          </cell>
          <cell r="F211" t="str">
            <v>C2287TRAN VAN DUNG050040819042</v>
          </cell>
        </row>
        <row r="212">
          <cell r="B212" t="str">
            <v>C7226</v>
          </cell>
          <cell r="C212" t="str">
            <v>Võ Minh Thủ</v>
          </cell>
          <cell r="D212" t="str">
            <v>VO MINH THU</v>
          </cell>
          <cell r="E212" t="str">
            <v>050040902543</v>
          </cell>
          <cell r="F212" t="str">
            <v>C7226VO MINH THU050040902543</v>
          </cell>
        </row>
        <row r="213">
          <cell r="B213" t="str">
            <v>C7344</v>
          </cell>
          <cell r="C213" t="str">
            <v>Lê Văn Mạnh</v>
          </cell>
          <cell r="D213" t="str">
            <v>LE VAN MANH</v>
          </cell>
          <cell r="E213" t="str">
            <v>050092771250</v>
          </cell>
          <cell r="F213" t="str">
            <v>C7344LE VAN MANH050092771250</v>
          </cell>
        </row>
        <row r="214">
          <cell r="B214" t="str">
            <v>C13358</v>
          </cell>
          <cell r="C214" t="str">
            <v>Phan Hồ Hải</v>
          </cell>
          <cell r="D214" t="str">
            <v>PHAN HO HAI</v>
          </cell>
          <cell r="E214" t="str">
            <v>050126776729</v>
          </cell>
          <cell r="F214" t="str">
            <v>C13358PHAN HO HAI050126776729</v>
          </cell>
        </row>
        <row r="215">
          <cell r="B215" t="str">
            <v>C14430</v>
          </cell>
          <cell r="C215" t="str">
            <v>Nguyễn Thủy Tiên</v>
          </cell>
          <cell r="D215" t="str">
            <v>NGUYEN THUY TIEN</v>
          </cell>
          <cell r="E215" t="str">
            <v>050135679302</v>
          </cell>
          <cell r="F215" t="str">
            <v>C14430NGUYEN THUY TIEN050135679302</v>
          </cell>
        </row>
        <row r="216">
          <cell r="B216" t="str">
            <v>C15417</v>
          </cell>
          <cell r="C216" t="str">
            <v>Võ Thị Mỹ Dung</v>
          </cell>
          <cell r="D216" t="str">
            <v>VO THI MY DUNG</v>
          </cell>
          <cell r="E216" t="str">
            <v>050143874416</v>
          </cell>
          <cell r="F216" t="str">
            <v>C15417VO THI MY DUNG050143874416</v>
          </cell>
        </row>
        <row r="217">
          <cell r="B217" t="str">
            <v>C15418</v>
          </cell>
          <cell r="C217" t="str">
            <v>Trần Minh Phát</v>
          </cell>
          <cell r="D217" t="str">
            <v>TRAN MINH PHAT</v>
          </cell>
          <cell r="E217" t="str">
            <v>050143874386</v>
          </cell>
          <cell r="F217" t="str">
            <v>C15418TRAN MINH PHAT050143874386</v>
          </cell>
        </row>
        <row r="218">
          <cell r="B218" t="str">
            <v>C5842</v>
          </cell>
          <cell r="C218" t="str">
            <v>Dương Quốc Huỳnh</v>
          </cell>
          <cell r="D218" t="str">
            <v>DUONG QUOC HUYNH</v>
          </cell>
          <cell r="E218" t="str">
            <v>050040931667</v>
          </cell>
          <cell r="F218" t="str">
            <v>C5842DUONG QUOC HUYNH050040931667</v>
          </cell>
        </row>
        <row r="219">
          <cell r="B219" t="str">
            <v>C6000</v>
          </cell>
          <cell r="C219" t="str">
            <v>Lê Văn Thụ</v>
          </cell>
          <cell r="D219" t="str">
            <v>LE VAN THU</v>
          </cell>
          <cell r="E219" t="str">
            <v>050040870684</v>
          </cell>
          <cell r="F219" t="str">
            <v>C6000LE VAN THU050040870684</v>
          </cell>
        </row>
        <row r="220">
          <cell r="B220" t="str">
            <v>C6004</v>
          </cell>
          <cell r="C220" t="str">
            <v>Điểu Đông</v>
          </cell>
          <cell r="D220" t="str">
            <v>DIEU DONG</v>
          </cell>
          <cell r="E220" t="str">
            <v>050040931330</v>
          </cell>
          <cell r="F220" t="str">
            <v>C6004DIEU DONG050040931330</v>
          </cell>
        </row>
        <row r="221">
          <cell r="B221" t="str">
            <v>C7190</v>
          </cell>
          <cell r="C221" t="str">
            <v>Lê Hữu Nhân</v>
          </cell>
          <cell r="D221" t="str">
            <v>LE HUU NHAN</v>
          </cell>
          <cell r="E221" t="str">
            <v>050087500796</v>
          </cell>
          <cell r="F221" t="str">
            <v>C7190LE HUU NHAN050087500796</v>
          </cell>
        </row>
        <row r="222">
          <cell r="B222" t="str">
            <v>C13306</v>
          </cell>
          <cell r="C222" t="str">
            <v>Nguyễn Quang Linh</v>
          </cell>
          <cell r="D222" t="str">
            <v>NGUYEN QUANG LINH</v>
          </cell>
          <cell r="E222" t="str">
            <v>050123002102</v>
          </cell>
          <cell r="F222" t="str">
            <v>C13306NGUYEN QUANG LINH050123002102</v>
          </cell>
        </row>
        <row r="223">
          <cell r="B223" t="str">
            <v>C13934</v>
          </cell>
          <cell r="C223" t="str">
            <v>Mai Đình Toàn</v>
          </cell>
          <cell r="D223" t="str">
            <v>MAI DINH TOAN</v>
          </cell>
          <cell r="E223" t="str">
            <v>050054953930</v>
          </cell>
          <cell r="F223" t="str">
            <v>C13934MAI DINH TOAN050054953930</v>
          </cell>
        </row>
        <row r="224">
          <cell r="B224" t="str">
            <v>C14085</v>
          </cell>
          <cell r="C224" t="str">
            <v>Đỗ Minh Trí</v>
          </cell>
          <cell r="D224" t="str">
            <v>DO MINH TRI</v>
          </cell>
          <cell r="E224" t="str">
            <v>050127733225</v>
          </cell>
          <cell r="F224" t="str">
            <v>C14085DO MINH TRI050127733225</v>
          </cell>
        </row>
        <row r="225">
          <cell r="B225" t="str">
            <v>C14556</v>
          </cell>
          <cell r="C225" t="str">
            <v>Lê Thanh Hải</v>
          </cell>
          <cell r="D225" t="str">
            <v>LE THANH HAI</v>
          </cell>
          <cell r="E225" t="str">
            <v>050112250287</v>
          </cell>
          <cell r="F225" t="str">
            <v>C14556LE THANH HAI050112250287</v>
          </cell>
        </row>
        <row r="226">
          <cell r="B226" t="str">
            <v>C15431</v>
          </cell>
          <cell r="C226" t="str">
            <v>Lê Thanh Hiền</v>
          </cell>
          <cell r="D226" t="str">
            <v>LE THANH HIEN</v>
          </cell>
          <cell r="E226" t="str">
            <v>050122289671</v>
          </cell>
          <cell r="F226" t="str">
            <v>C15431LE THANH HIEN050122289671</v>
          </cell>
        </row>
        <row r="227">
          <cell r="B227" t="str">
            <v>C7142</v>
          </cell>
          <cell r="C227" t="str">
            <v>Nguyễn Văn Nguyên</v>
          </cell>
          <cell r="D227" t="str">
            <v>NGUYEN VAN NGUYEN</v>
          </cell>
          <cell r="E227" t="str">
            <v>050046467253</v>
          </cell>
          <cell r="F227" t="str">
            <v>C7142NGUYEN VAN NGUYEN050046467253</v>
          </cell>
        </row>
        <row r="228">
          <cell r="B228" t="str">
            <v>C8054</v>
          </cell>
          <cell r="C228" t="str">
            <v>Trương Mạnh Hùng</v>
          </cell>
          <cell r="D228" t="str">
            <v>TRUONG MANH HUNG</v>
          </cell>
          <cell r="E228" t="str">
            <v>050036745867</v>
          </cell>
          <cell r="F228" t="str">
            <v>C8054TRUONG MANH HUNG050036745867</v>
          </cell>
        </row>
        <row r="229">
          <cell r="B229" t="str">
            <v>C12454</v>
          </cell>
          <cell r="C229" t="str">
            <v>Đỗ Thành Công</v>
          </cell>
          <cell r="D229" t="str">
            <v>DO THANH CONG</v>
          </cell>
          <cell r="E229" t="str">
            <v>050119639422</v>
          </cell>
          <cell r="F229" t="str">
            <v>C12454DO THANH CONG050119639422</v>
          </cell>
        </row>
        <row r="230">
          <cell r="B230" t="str">
            <v>C12592</v>
          </cell>
          <cell r="C230" t="str">
            <v>Nguyễn Phương Bình</v>
          </cell>
          <cell r="D230" t="str">
            <v>NGUYEN PHUONG BINH</v>
          </cell>
          <cell r="E230" t="str">
            <v>050074546721</v>
          </cell>
          <cell r="F230" t="str">
            <v>C12592NGUYEN PHUONG BINH050074546721</v>
          </cell>
        </row>
        <row r="231">
          <cell r="B231" t="str">
            <v>C12615</v>
          </cell>
          <cell r="C231" t="str">
            <v>Bùi Văn Có</v>
          </cell>
          <cell r="D231" t="str">
            <v>BUI VAN CO</v>
          </cell>
          <cell r="E231" t="str">
            <v>050112168203</v>
          </cell>
          <cell r="F231" t="str">
            <v>C12615BUI VAN CO050112168203</v>
          </cell>
        </row>
        <row r="232">
          <cell r="B232" t="str">
            <v>C13113</v>
          </cell>
          <cell r="C232" t="str">
            <v>Phạm Minh Trí</v>
          </cell>
          <cell r="D232" t="str">
            <v>PHAM MINH TRI</v>
          </cell>
          <cell r="E232" t="str">
            <v>050124616351</v>
          </cell>
          <cell r="F232" t="str">
            <v>C13113PHAM MINH TRI050124616351</v>
          </cell>
        </row>
        <row r="233">
          <cell r="B233" t="str">
            <v>C15372</v>
          </cell>
          <cell r="C233" t="str">
            <v>Lê Văn Hưng</v>
          </cell>
          <cell r="D233" t="str">
            <v>LE VAN HUNG</v>
          </cell>
          <cell r="E233" t="str">
            <v>050070598237</v>
          </cell>
          <cell r="F233" t="str">
            <v>C15372LE VAN HUNG050070598237</v>
          </cell>
        </row>
        <row r="234">
          <cell r="B234" t="str">
            <v>C1315</v>
          </cell>
          <cell r="C234" t="str">
            <v>Lưu Thị Làn</v>
          </cell>
          <cell r="D234" t="str">
            <v>LUU THI LAN</v>
          </cell>
          <cell r="E234" t="str">
            <v>050040820490</v>
          </cell>
          <cell r="F234" t="str">
            <v>C1315LUU THI LAN050040820490</v>
          </cell>
        </row>
        <row r="235">
          <cell r="B235" t="str">
            <v>C13909</v>
          </cell>
          <cell r="C235" t="str">
            <v>Dư Thị Nhung</v>
          </cell>
          <cell r="D235" t="str">
            <v>DU THI NHUNG</v>
          </cell>
          <cell r="E235" t="str">
            <v>050128517410</v>
          </cell>
          <cell r="F235" t="str">
            <v>C13909DU THI NHUNG050128517410</v>
          </cell>
        </row>
        <row r="236">
          <cell r="B236" t="str">
            <v>C2236</v>
          </cell>
          <cell r="C236" t="str">
            <v>Nguyễn Văn Tiến</v>
          </cell>
          <cell r="D236" t="str">
            <v>NGUYEN VAN TIEN</v>
          </cell>
          <cell r="E236" t="str">
            <v>050040934321</v>
          </cell>
          <cell r="F236" t="str">
            <v>C2236NGUYEN VAN TIEN050040934321</v>
          </cell>
        </row>
        <row r="237">
          <cell r="B237" t="str">
            <v>C6164</v>
          </cell>
          <cell r="C237" t="str">
            <v>Trần Việt Hùng</v>
          </cell>
          <cell r="D237" t="str">
            <v>TRAN VIET HUNG</v>
          </cell>
          <cell r="E237" t="str">
            <v>050040934208</v>
          </cell>
          <cell r="F237" t="str">
            <v>C6164TRAN VIET HUNG050040934208</v>
          </cell>
        </row>
        <row r="238">
          <cell r="B238" t="str">
            <v>C6794</v>
          </cell>
          <cell r="C238" t="str">
            <v>Lê Văn Điểm</v>
          </cell>
          <cell r="D238" t="str">
            <v>LE VAN DIEM</v>
          </cell>
          <cell r="E238" t="str">
            <v>050075311904</v>
          </cell>
          <cell r="F238" t="str">
            <v>C6794LE VAN DIEM050075311904</v>
          </cell>
        </row>
        <row r="239">
          <cell r="B239" t="str">
            <v>C7152</v>
          </cell>
          <cell r="C239" t="str">
            <v>Nguyễn Hồng Phong</v>
          </cell>
          <cell r="D239" t="str">
            <v>NGUYEN HONG PHONG</v>
          </cell>
          <cell r="E239" t="str">
            <v>050046448798</v>
          </cell>
          <cell r="F239" t="str">
            <v>C7152NGUYEN HONG PHONG050046448798</v>
          </cell>
        </row>
        <row r="240">
          <cell r="B240" t="str">
            <v>C10711</v>
          </cell>
          <cell r="C240" t="str">
            <v>Nguyễn Mạnh Hùng</v>
          </cell>
          <cell r="D240" t="str">
            <v>NGUYEN MANH HUNG</v>
          </cell>
          <cell r="E240" t="str">
            <v>050093875998</v>
          </cell>
          <cell r="F240" t="str">
            <v>C10711NGUYEN MANH HUNG050093875998</v>
          </cell>
        </row>
        <row r="241">
          <cell r="B241" t="str">
            <v>C13245</v>
          </cell>
          <cell r="C241" t="str">
            <v>Lâm Lý Cỏn</v>
          </cell>
          <cell r="D241" t="str">
            <v>LAM LY CON</v>
          </cell>
          <cell r="E241" t="str">
            <v>050126407472</v>
          </cell>
          <cell r="F241" t="str">
            <v>C13245LAM LY CON050126407472</v>
          </cell>
        </row>
        <row r="242">
          <cell r="B242" t="str">
            <v>C13714</v>
          </cell>
          <cell r="C242" t="str">
            <v>Đỗ Minh Hiếu</v>
          </cell>
          <cell r="D242" t="str">
            <v>DO MINH HIEU</v>
          </cell>
          <cell r="E242" t="str">
            <v>050096235248</v>
          </cell>
          <cell r="F242" t="str">
            <v>C13714DO MINH HIEU050096235248</v>
          </cell>
        </row>
        <row r="243">
          <cell r="B243" t="str">
            <v>C14432</v>
          </cell>
          <cell r="C243" t="str">
            <v>Ngô Văn Kiệt</v>
          </cell>
          <cell r="D243" t="str">
            <v>NGO VAN KIET</v>
          </cell>
          <cell r="E243" t="str">
            <v>050134596950</v>
          </cell>
          <cell r="F243" t="str">
            <v>C14432NGO VAN KIET050134596950</v>
          </cell>
        </row>
        <row r="244">
          <cell r="B244" t="str">
            <v>C14433</v>
          </cell>
          <cell r="C244" t="str">
            <v>Phan Thành Tài</v>
          </cell>
          <cell r="D244" t="str">
            <v>PHAN THANH TAI</v>
          </cell>
          <cell r="E244" t="str">
            <v>050133092762</v>
          </cell>
          <cell r="F244" t="str">
            <v>C14433PHAN THANH TAI050133092762</v>
          </cell>
        </row>
        <row r="245">
          <cell r="B245" t="str">
            <v>C14640</v>
          </cell>
          <cell r="C245" t="str">
            <v>Nguyễn Minh Hoàng</v>
          </cell>
          <cell r="D245" t="str">
            <v>NGUYEN MINH HOANG</v>
          </cell>
          <cell r="E245" t="str">
            <v>050082294632</v>
          </cell>
          <cell r="F245" t="str">
            <v>C14640NGUYEN MINH HOANG050082294632</v>
          </cell>
        </row>
        <row r="246">
          <cell r="B246" t="str">
            <v>C15215</v>
          </cell>
          <cell r="C246" t="str">
            <v>Phan Thanh Tùng</v>
          </cell>
          <cell r="D246" t="str">
            <v>PHAN THANH TUNG</v>
          </cell>
          <cell r="E246" t="str">
            <v>050091458168</v>
          </cell>
          <cell r="F246" t="str">
            <v>C15215PHAN THANH TUNG050091458168</v>
          </cell>
        </row>
        <row r="247">
          <cell r="B247" t="str">
            <v>C13990</v>
          </cell>
          <cell r="C247" t="str">
            <v>Nguyễn Anh Tài</v>
          </cell>
          <cell r="D247" t="str">
            <v>NGUYEN ANH TAI</v>
          </cell>
          <cell r="E247" t="str">
            <v>050055721871</v>
          </cell>
          <cell r="F247" t="str">
            <v>C13990NGUYEN ANH TAI050055721871</v>
          </cell>
        </row>
        <row r="248">
          <cell r="B248" t="str">
            <v>C15409</v>
          </cell>
          <cell r="C248" t="str">
            <v>Nguyễn Văn Hiếu</v>
          </cell>
          <cell r="D248" t="str">
            <v>NGUYEN VAN HIEU</v>
          </cell>
          <cell r="E248" t="str">
            <v>050143874351</v>
          </cell>
          <cell r="F248" t="str">
            <v>C15409NGUYEN VAN HIEU050143874351</v>
          </cell>
        </row>
        <row r="249">
          <cell r="B249" t="str">
            <v>C1306</v>
          </cell>
          <cell r="C249" t="str">
            <v>Nguyễn Thị Thanh Mỹ</v>
          </cell>
          <cell r="D249" t="str">
            <v>NGUYEN THI THANH MY</v>
          </cell>
          <cell r="E249" t="str">
            <v>050040823201</v>
          </cell>
          <cell r="F249" t="str">
            <v>C1306NGUYEN THI THANH MY050040823201</v>
          </cell>
        </row>
        <row r="250">
          <cell r="B250" t="str">
            <v>C3465</v>
          </cell>
          <cell r="C250" t="str">
            <v>Lê Văn Khỏe</v>
          </cell>
          <cell r="D250" t="str">
            <v>LE VAN KHOE</v>
          </cell>
          <cell r="E250" t="str">
            <v>050040934399</v>
          </cell>
          <cell r="F250" t="str">
            <v>C3465LE VAN KHOE050040934399</v>
          </cell>
        </row>
        <row r="251">
          <cell r="B251" t="str">
            <v>C4110</v>
          </cell>
          <cell r="C251" t="str">
            <v>Đàm Thị Thủy</v>
          </cell>
          <cell r="D251" t="str">
            <v>DAM THI THUY</v>
          </cell>
          <cell r="E251" t="str">
            <v>050040820369</v>
          </cell>
          <cell r="F251" t="str">
            <v>C4110DAM THI THUY050040820369</v>
          </cell>
        </row>
        <row r="252">
          <cell r="B252" t="str">
            <v>C10468</v>
          </cell>
          <cell r="C252" t="str">
            <v>Lê Thị Lan Hương</v>
          </cell>
          <cell r="D252" t="str">
            <v>LE THI LAN HUONG</v>
          </cell>
          <cell r="E252" t="str">
            <v>050047953550</v>
          </cell>
          <cell r="F252" t="str">
            <v>C10468LE THI LAN HUONG050047953550</v>
          </cell>
        </row>
        <row r="253">
          <cell r="B253" t="str">
            <v>C14762</v>
          </cell>
          <cell r="C253" t="str">
            <v>Bùi Thị Yến Thu</v>
          </cell>
          <cell r="D253" t="str">
            <v>BUI THI YEN THU</v>
          </cell>
          <cell r="E253" t="str">
            <v>050066285429</v>
          </cell>
          <cell r="F253" t="str">
            <v>C14762BUI THI YEN THU050066285429</v>
          </cell>
        </row>
        <row r="254">
          <cell r="B254" t="str">
            <v>C2079</v>
          </cell>
          <cell r="C254" t="str">
            <v>Huỳnh Mẫu Bảy</v>
          </cell>
          <cell r="D254" t="str">
            <v>HUYNH MAU BAY</v>
          </cell>
          <cell r="E254" t="str">
            <v>050040931926</v>
          </cell>
          <cell r="F254" t="str">
            <v>C2079HUYNH MAU BAY050040931926</v>
          </cell>
        </row>
        <row r="255">
          <cell r="B255" t="str">
            <v>C5204</v>
          </cell>
          <cell r="C255" t="str">
            <v>Lê Mộng Hằng</v>
          </cell>
          <cell r="D255" t="str">
            <v>LE MONG HANG</v>
          </cell>
          <cell r="E255" t="str">
            <v>050040924237</v>
          </cell>
          <cell r="F255" t="str">
            <v>C5204LE MONG HANG050040924237</v>
          </cell>
        </row>
        <row r="256">
          <cell r="B256" t="str">
            <v>C5531</v>
          </cell>
          <cell r="C256" t="str">
            <v>Vũ Thị Phương</v>
          </cell>
          <cell r="D256" t="str">
            <v>VU THI PHUONG</v>
          </cell>
          <cell r="E256" t="str">
            <v>050040932450</v>
          </cell>
          <cell r="F256" t="str">
            <v>C5531VU THI PHUONG050040932450</v>
          </cell>
        </row>
        <row r="257">
          <cell r="B257" t="str">
            <v>C0718</v>
          </cell>
          <cell r="C257" t="str">
            <v>Mai Thị Bưởi</v>
          </cell>
          <cell r="D257" t="str">
            <v>MAI THI BUOI</v>
          </cell>
          <cell r="E257" t="str">
            <v>050040874388</v>
          </cell>
          <cell r="F257" t="str">
            <v>C0718MAI THI BUOI050040874388</v>
          </cell>
        </row>
        <row r="258">
          <cell r="B258" t="str">
            <v>C1478</v>
          </cell>
          <cell r="C258" t="str">
            <v>Nguyễn Thị Ngọc Lan</v>
          </cell>
          <cell r="D258" t="str">
            <v>NGUYEN THI NGOC LAN</v>
          </cell>
          <cell r="E258" t="str">
            <v>050040931748</v>
          </cell>
          <cell r="F258" t="str">
            <v>C1478NGUYEN THI NGOC LAN050040931748</v>
          </cell>
        </row>
        <row r="259">
          <cell r="B259" t="str">
            <v>C2832</v>
          </cell>
          <cell r="C259" t="str">
            <v>Trần Thị Vân Chi</v>
          </cell>
          <cell r="D259" t="str">
            <v>TRAN THI VAN CHI</v>
          </cell>
          <cell r="E259" t="str">
            <v>050040931373</v>
          </cell>
          <cell r="F259" t="str">
            <v>C2832TRAN THI VAN CHI050040931373</v>
          </cell>
        </row>
        <row r="260">
          <cell r="B260" t="str">
            <v>C3894</v>
          </cell>
          <cell r="C260" t="str">
            <v>Nguyễn Thị Thanh</v>
          </cell>
          <cell r="D260" t="str">
            <v>NGUYEN THI THANH</v>
          </cell>
          <cell r="E260" t="str">
            <v>050040931454</v>
          </cell>
          <cell r="F260" t="str">
            <v>C3894NGUYEN THI THANH050040931454</v>
          </cell>
        </row>
        <row r="261">
          <cell r="B261" t="str">
            <v>C4480</v>
          </cell>
          <cell r="C261" t="str">
            <v>Nguyễn Thị Kim</v>
          </cell>
          <cell r="D261" t="str">
            <v>NGUYEN THI KIM</v>
          </cell>
          <cell r="E261" t="str">
            <v>050040931802</v>
          </cell>
          <cell r="F261" t="str">
            <v>C4480NGUYEN THI KIM050040931802</v>
          </cell>
        </row>
        <row r="262">
          <cell r="B262" t="str">
            <v>C5156</v>
          </cell>
          <cell r="C262" t="str">
            <v>Trần Thị Vân Phương</v>
          </cell>
          <cell r="D262" t="str">
            <v>TRAN THI VAN PHUONG</v>
          </cell>
          <cell r="E262" t="str">
            <v>050040931284</v>
          </cell>
          <cell r="F262" t="str">
            <v>C5156TRAN THI VAN PHUONG050040931284</v>
          </cell>
        </row>
        <row r="263">
          <cell r="B263" t="str">
            <v>C5432</v>
          </cell>
          <cell r="C263" t="str">
            <v>Phạm Thị Minh Hiền</v>
          </cell>
          <cell r="D263" t="str">
            <v>PHAM THI MINH HIEN</v>
          </cell>
          <cell r="E263" t="str">
            <v>050041002007</v>
          </cell>
          <cell r="F263" t="str">
            <v>C5432PHAM THI MINH HIEN050041002007</v>
          </cell>
        </row>
        <row r="264">
          <cell r="B264" t="str">
            <v>C5433</v>
          </cell>
          <cell r="C264" t="str">
            <v>Trần Thị Trinh Tùy</v>
          </cell>
          <cell r="D264" t="str">
            <v>TRAN THI TRINH TUY</v>
          </cell>
          <cell r="E264" t="str">
            <v>050040932574</v>
          </cell>
          <cell r="F264" t="str">
            <v>C5433TRAN THI TRINH TUY050040932574</v>
          </cell>
        </row>
        <row r="265">
          <cell r="B265" t="str">
            <v>C6482</v>
          </cell>
          <cell r="C265" t="str">
            <v>Hoàng Thị Cúc</v>
          </cell>
          <cell r="D265" t="str">
            <v>HOANG THI CUC</v>
          </cell>
          <cell r="E265" t="str">
            <v>050042476363</v>
          </cell>
          <cell r="F265" t="str">
            <v>C6482HOANG THI CUC050042476363</v>
          </cell>
        </row>
        <row r="266">
          <cell r="B266" t="str">
            <v>C9333</v>
          </cell>
          <cell r="C266" t="str">
            <v>Lê Thị Thêm</v>
          </cell>
          <cell r="D266" t="str">
            <v>LE THI THEM</v>
          </cell>
          <cell r="E266" t="str">
            <v>050073841523</v>
          </cell>
          <cell r="F266" t="str">
            <v>C9333LE THI THEM050073841523</v>
          </cell>
        </row>
        <row r="267">
          <cell r="B267" t="str">
            <v>C9048</v>
          </cell>
          <cell r="C267" t="str">
            <v>THỊ THẮM</v>
          </cell>
          <cell r="D267" t="str">
            <v>THI THAM</v>
          </cell>
          <cell r="E267" t="str">
            <v>050076195304</v>
          </cell>
          <cell r="F267" t="str">
            <v>C9048THI THAM050076195304</v>
          </cell>
        </row>
        <row r="268">
          <cell r="B268" t="str">
            <v>C7968</v>
          </cell>
          <cell r="C268" t="str">
            <v>Phạm Thị Phương Thảo</v>
          </cell>
          <cell r="D268" t="str">
            <v>PHAM THI PHUONG THAO</v>
          </cell>
          <cell r="E268" t="str">
            <v>050060848227</v>
          </cell>
          <cell r="F268" t="str">
            <v>C7968PHAM THI PHUONG THAO050060848227</v>
          </cell>
        </row>
        <row r="269">
          <cell r="B269" t="str">
            <v>C8051</v>
          </cell>
          <cell r="C269" t="str">
            <v>Nguyễn Văn Kiên</v>
          </cell>
          <cell r="D269" t="str">
            <v>NGUYEN VAN KIEN</v>
          </cell>
          <cell r="E269" t="str">
            <v>050065220757</v>
          </cell>
          <cell r="F269" t="str">
            <v>C8051NGUYEN VAN KIEN050065220757</v>
          </cell>
        </row>
        <row r="270">
          <cell r="B270" t="str">
            <v>C11871</v>
          </cell>
          <cell r="C270" t="str">
            <v>Lê Thị Thanh Giàu</v>
          </cell>
          <cell r="D270" t="str">
            <v>LE THI THANH GIAU</v>
          </cell>
          <cell r="E270" t="str">
            <v>050117707560</v>
          </cell>
          <cell r="F270" t="str">
            <v>C11871LE THI THANH GIAU050117707560</v>
          </cell>
        </row>
        <row r="271">
          <cell r="B271" t="str">
            <v>C13251</v>
          </cell>
          <cell r="C271" t="str">
            <v>Nguyễn Thị Thu Trang</v>
          </cell>
          <cell r="D271" t="str">
            <v>NGUYEN THI THU TRANG</v>
          </cell>
          <cell r="E271" t="str">
            <v>050106514078</v>
          </cell>
          <cell r="F271" t="str">
            <v>C13251NGUYEN THI THU TRANG050106514078</v>
          </cell>
        </row>
        <row r="272">
          <cell r="B272" t="str">
            <v>C13274</v>
          </cell>
          <cell r="C272" t="str">
            <v>Lê Thị Trang</v>
          </cell>
          <cell r="D272" t="str">
            <v>LE THI TRANG</v>
          </cell>
          <cell r="E272" t="str">
            <v>050126082654</v>
          </cell>
          <cell r="F272" t="str">
            <v>C13274LE THI TRANG050126082654</v>
          </cell>
        </row>
        <row r="273">
          <cell r="B273" t="str">
            <v>C13357</v>
          </cell>
          <cell r="C273" t="str">
            <v>Trần Thị Thúy Quyên</v>
          </cell>
          <cell r="D273" t="str">
            <v>TRAN THI THUY QUYEN</v>
          </cell>
          <cell r="E273" t="str">
            <v>050126544380</v>
          </cell>
          <cell r="F273" t="str">
            <v>C13357TRAN THI THUY QUYEN050126544380</v>
          </cell>
        </row>
        <row r="274">
          <cell r="B274" t="str">
            <v>C13967</v>
          </cell>
          <cell r="C274" t="str">
            <v>Lê Thị Huỳnh Như</v>
          </cell>
          <cell r="D274" t="str">
            <v>LE THI HUYNH NHU</v>
          </cell>
          <cell r="E274" t="str">
            <v>050127733071</v>
          </cell>
          <cell r="F274" t="str">
            <v>C13967LE THI HUYNH NHU050127733071</v>
          </cell>
        </row>
        <row r="275">
          <cell r="B275" t="str">
            <v>C15232</v>
          </cell>
          <cell r="C275" t="str">
            <v>Nguyễn Thị Thu</v>
          </cell>
          <cell r="D275" t="str">
            <v>NGUYEN THI THU</v>
          </cell>
          <cell r="E275" t="str">
            <v>050092772011</v>
          </cell>
          <cell r="F275" t="str">
            <v>C15232NGUYEN THI THU050092772011</v>
          </cell>
        </row>
        <row r="276">
          <cell r="B276" t="str">
            <v>C15285</v>
          </cell>
          <cell r="C276" t="str">
            <v>Võ Thị Dung My</v>
          </cell>
          <cell r="D276" t="str">
            <v>VO THI DUNG MY</v>
          </cell>
          <cell r="E276" t="str">
            <v>050139639143</v>
          </cell>
          <cell r="F276" t="str">
            <v>C15285VO THI DUNG MY050139639143</v>
          </cell>
        </row>
        <row r="277">
          <cell r="B277" t="str">
            <v>C4042</v>
          </cell>
          <cell r="C277" t="str">
            <v>Lê Sỹ Hóa</v>
          </cell>
          <cell r="D277" t="str">
            <v>LE SY HOA</v>
          </cell>
          <cell r="E277" t="str">
            <v>050131296050</v>
          </cell>
          <cell r="F277" t="str">
            <v>C4042LE SY HOA050131296050</v>
          </cell>
        </row>
        <row r="278">
          <cell r="B278" t="str">
            <v>C8055</v>
          </cell>
          <cell r="C278" t="str">
            <v>Lê Thị Anh Thư</v>
          </cell>
          <cell r="D278" t="str">
            <v>LE THI ANH THU</v>
          </cell>
          <cell r="E278" t="str">
            <v>050103659792</v>
          </cell>
          <cell r="F278" t="str">
            <v>C8055LE THI ANH THU050103659792</v>
          </cell>
        </row>
        <row r="279">
          <cell r="B279" t="str">
            <v>C10515</v>
          </cell>
          <cell r="C279" t="str">
            <v>Trần Thị Nhung</v>
          </cell>
          <cell r="D279" t="str">
            <v>TRAN THI NHUNG</v>
          </cell>
          <cell r="E279" t="str">
            <v>050076206217</v>
          </cell>
          <cell r="F279" t="str">
            <v>C10515TRAN THI NHUNG050076206217</v>
          </cell>
        </row>
        <row r="280">
          <cell r="B280" t="str">
            <v>C12452</v>
          </cell>
          <cell r="C280" t="str">
            <v>Mai Văn Thọ</v>
          </cell>
          <cell r="D280" t="str">
            <v>MAI VAN THO</v>
          </cell>
          <cell r="E280" t="str">
            <v>050060274778</v>
          </cell>
          <cell r="F280" t="str">
            <v>C12452MAI VAN THO050060274778</v>
          </cell>
        </row>
        <row r="281">
          <cell r="B281" t="str">
            <v>C13884</v>
          </cell>
          <cell r="C281" t="str">
            <v>Ngô Thị Bảo Châu</v>
          </cell>
          <cell r="D281" t="str">
            <v>NGO THI BAO CHAU</v>
          </cell>
          <cell r="E281" t="str">
            <v>050113031015</v>
          </cell>
          <cell r="F281" t="str">
            <v>C13884NGO THI BAO CHAU050113031015</v>
          </cell>
        </row>
        <row r="282">
          <cell r="B282" t="str">
            <v>C14086</v>
          </cell>
          <cell r="C282" t="str">
            <v>Võ Anh Quân</v>
          </cell>
          <cell r="D282" t="str">
            <v>VO ANH QUAN</v>
          </cell>
          <cell r="E282" t="str">
            <v>050127502975</v>
          </cell>
          <cell r="F282" t="str">
            <v>C14086VO ANH QUAN050127502975</v>
          </cell>
        </row>
        <row r="283">
          <cell r="B283" t="str">
            <v>C15330</v>
          </cell>
          <cell r="C283" t="str">
            <v>Bùi Văn Hải</v>
          </cell>
          <cell r="D283" t="str">
            <v>BUI VAN HAI</v>
          </cell>
          <cell r="E283" t="str">
            <v>050077957100</v>
          </cell>
          <cell r="F283" t="str">
            <v>C15330BUI VAN HAI050077957100</v>
          </cell>
        </row>
        <row r="284">
          <cell r="B284" t="str">
            <v>C15368</v>
          </cell>
          <cell r="C284" t="str">
            <v>Nguyễn Văn Toàn</v>
          </cell>
          <cell r="D284" t="str">
            <v>NGUYEN VAN TOAN</v>
          </cell>
          <cell r="E284" t="str">
            <v>050063552851</v>
          </cell>
          <cell r="F284" t="str">
            <v>C15368NGUYEN VAN TOAN050063552851</v>
          </cell>
        </row>
        <row r="285">
          <cell r="B285" t="str">
            <v>C7149</v>
          </cell>
          <cell r="C285" t="str">
            <v>Hồ Minh Hảo</v>
          </cell>
          <cell r="D285" t="str">
            <v>HO MINH HAO</v>
          </cell>
          <cell r="E285" t="str">
            <v>050087500443</v>
          </cell>
          <cell r="F285" t="str">
            <v>C7149HO MINH HAO050087500443</v>
          </cell>
        </row>
        <row r="286">
          <cell r="B286" t="str">
            <v>C10963</v>
          </cell>
          <cell r="C286" t="str">
            <v>Phạm Văn Tuấn</v>
          </cell>
          <cell r="D286" t="str">
            <v>PHAM VAN TUAN</v>
          </cell>
          <cell r="E286" t="str">
            <v>050106938250</v>
          </cell>
          <cell r="F286" t="str">
            <v>C10963PHAM VAN TUAN050106938250</v>
          </cell>
        </row>
        <row r="287">
          <cell r="B287" t="str">
            <v>C14529</v>
          </cell>
          <cell r="C287" t="str">
            <v>Lê Quốc Việt</v>
          </cell>
          <cell r="D287" t="str">
            <v>LE QUOC VIET</v>
          </cell>
          <cell r="E287" t="str">
            <v>050135501211</v>
          </cell>
          <cell r="F287" t="str">
            <v>C14529LE QUOC VIET050135501211</v>
          </cell>
        </row>
        <row r="288">
          <cell r="B288" t="str">
            <v>C7219</v>
          </cell>
          <cell r="C288" t="str">
            <v>Điểu Thanh Hải</v>
          </cell>
          <cell r="D288" t="str">
            <v>DIEU THANH HAI</v>
          </cell>
          <cell r="E288" t="str">
            <v>050087500397</v>
          </cell>
          <cell r="F288" t="str">
            <v>C7219DIEU THANH HAI050087500397</v>
          </cell>
        </row>
        <row r="289">
          <cell r="B289" t="str">
            <v>C12639</v>
          </cell>
          <cell r="C289" t="str">
            <v>Nguyễn Văn Hưng</v>
          </cell>
          <cell r="D289" t="str">
            <v>NGUYEN VAN HUNG</v>
          </cell>
          <cell r="E289" t="str">
            <v>050119781660</v>
          </cell>
          <cell r="F289" t="str">
            <v>C12639NGUYEN VAN HUNG050119781660</v>
          </cell>
        </row>
        <row r="290">
          <cell r="B290" t="str">
            <v>C14639</v>
          </cell>
          <cell r="C290" t="str">
            <v>Lê Thị Hồng Linh</v>
          </cell>
          <cell r="D290" t="str">
            <v>LE THI HONG LINH</v>
          </cell>
          <cell r="E290" t="str">
            <v>050128918369</v>
          </cell>
          <cell r="F290" t="str">
            <v>C14639LE THI HONG LINH050128918369</v>
          </cell>
        </row>
        <row r="291">
          <cell r="B291" t="str">
            <v>C1418</v>
          </cell>
          <cell r="C291" t="str">
            <v>Hồ Thị Thiết</v>
          </cell>
          <cell r="D291" t="str">
            <v>HO THI THIET</v>
          </cell>
          <cell r="E291" t="str">
            <v>050040936022</v>
          </cell>
          <cell r="F291" t="str">
            <v>C1418HO THI THIET050040936022</v>
          </cell>
        </row>
        <row r="292">
          <cell r="B292" t="str">
            <v>C1730</v>
          </cell>
          <cell r="C292" t="str">
            <v>Trần Thị Thủy</v>
          </cell>
          <cell r="D292" t="str">
            <v>TRAN THI THUY</v>
          </cell>
          <cell r="E292" t="str">
            <v>050040932426</v>
          </cell>
          <cell r="F292" t="str">
            <v>C1730TRAN THI THUY050040932426</v>
          </cell>
        </row>
        <row r="293">
          <cell r="B293" t="str">
            <v>C2963</v>
          </cell>
          <cell r="C293" t="str">
            <v>Phạm Thúy Hồng</v>
          </cell>
          <cell r="D293" t="str">
            <v>PHAM THUY HONG</v>
          </cell>
          <cell r="E293" t="str">
            <v>050040936030</v>
          </cell>
          <cell r="F293" t="str">
            <v>C2963PHAM THUY HONG050040936030</v>
          </cell>
        </row>
        <row r="294">
          <cell r="B294" t="str">
            <v>C3518</v>
          </cell>
          <cell r="C294" t="str">
            <v>Hồ Thị Vân</v>
          </cell>
          <cell r="D294" t="str">
            <v>HO THI VAN</v>
          </cell>
          <cell r="E294" t="str">
            <v>050040936049</v>
          </cell>
          <cell r="F294" t="str">
            <v>C3518HO THI VAN050040936049</v>
          </cell>
        </row>
        <row r="295">
          <cell r="B295" t="str">
            <v>C4275</v>
          </cell>
          <cell r="C295" t="str">
            <v>Lê Thị Thúy Hằng</v>
          </cell>
          <cell r="D295" t="str">
            <v>LE THI THUY HANG</v>
          </cell>
          <cell r="E295" t="str">
            <v>050040856657</v>
          </cell>
          <cell r="F295" t="str">
            <v>C4275LE THI THUY HANG050040856657</v>
          </cell>
        </row>
        <row r="296">
          <cell r="B296" t="str">
            <v>C4641</v>
          </cell>
          <cell r="C296" t="str">
            <v>Trần Thị Thư</v>
          </cell>
          <cell r="D296" t="str">
            <v>TRAN THI THU</v>
          </cell>
          <cell r="E296" t="str">
            <v>050040854336</v>
          </cell>
          <cell r="F296" t="str">
            <v>C4641TRAN THI THU050040854336</v>
          </cell>
        </row>
        <row r="297">
          <cell r="B297" t="str">
            <v>C5187</v>
          </cell>
          <cell r="C297" t="str">
            <v>Hà Thị Thủy</v>
          </cell>
          <cell r="D297" t="str">
            <v>HA THI THUY</v>
          </cell>
          <cell r="E297" t="str">
            <v>050040936073</v>
          </cell>
          <cell r="F297" t="str">
            <v>C5187HA THI THUY050040936073</v>
          </cell>
        </row>
        <row r="298">
          <cell r="B298" t="str">
            <v>C5959</v>
          </cell>
          <cell r="C298" t="str">
            <v>Bùi Thị Mùi</v>
          </cell>
          <cell r="D298" t="str">
            <v>BUI THI MUI</v>
          </cell>
          <cell r="E298" t="str">
            <v>050040936081</v>
          </cell>
          <cell r="F298" t="str">
            <v>C5959BUI THI MUI050040936081</v>
          </cell>
        </row>
        <row r="299">
          <cell r="B299" t="str">
            <v>C6149</v>
          </cell>
          <cell r="C299" t="str">
            <v>Hoàng Thị Ngọc Bình</v>
          </cell>
          <cell r="D299" t="str">
            <v>HOANG THI NGOC BINH</v>
          </cell>
          <cell r="E299" t="str">
            <v>050040936121</v>
          </cell>
          <cell r="F299" t="str">
            <v>C6149HOANG THI NGOC BINH050040936121</v>
          </cell>
        </row>
        <row r="300">
          <cell r="B300" t="str">
            <v>C6757</v>
          </cell>
          <cell r="C300" t="str">
            <v>Thị Tuyết</v>
          </cell>
          <cell r="D300" t="str">
            <v>THI TUYET</v>
          </cell>
          <cell r="E300" t="str">
            <v>050070010523</v>
          </cell>
          <cell r="F300" t="str">
            <v>C6757THI TUYET050070010523</v>
          </cell>
        </row>
        <row r="301">
          <cell r="B301" t="str">
            <v>C6923</v>
          </cell>
          <cell r="C301" t="str">
            <v>Châu Thị Bạch Tuyết</v>
          </cell>
          <cell r="D301" t="str">
            <v>CHAU THI BACH TUYET</v>
          </cell>
          <cell r="E301" t="str">
            <v>050042466996</v>
          </cell>
          <cell r="F301" t="str">
            <v>C6923CHAU THI BACH TUYET050042466996</v>
          </cell>
        </row>
        <row r="302">
          <cell r="B302" t="str">
            <v>C11673</v>
          </cell>
          <cell r="C302" t="str">
            <v>Phạm Thị Cẩm Châu</v>
          </cell>
          <cell r="D302" t="str">
            <v>PHAM THI CAM CHAU</v>
          </cell>
          <cell r="E302" t="str">
            <v>050113873490</v>
          </cell>
          <cell r="F302" t="str">
            <v>C11673PHAM THI CAM CHAU050113873490</v>
          </cell>
        </row>
        <row r="303">
          <cell r="B303" t="str">
            <v>C6075</v>
          </cell>
          <cell r="C303" t="str">
            <v>Nguyễn Văn Hậu</v>
          </cell>
          <cell r="D303" t="str">
            <v>NGUYEN VAN HAU</v>
          </cell>
          <cell r="E303" t="str">
            <v>050137489918</v>
          </cell>
          <cell r="F303" t="str">
            <v>C6075NGUYEN VAN HAU050137489918</v>
          </cell>
        </row>
        <row r="304">
          <cell r="B304" t="str">
            <v>C6615</v>
          </cell>
          <cell r="C304" t="str">
            <v>Nguyễn Văn Hải</v>
          </cell>
          <cell r="D304" t="str">
            <v>NGUYEN VAN HAI</v>
          </cell>
          <cell r="E304" t="str">
            <v>050062362720</v>
          </cell>
          <cell r="F304" t="str">
            <v>C6615NGUYEN VAN HAI050062362720</v>
          </cell>
        </row>
        <row r="305">
          <cell r="B305" t="str">
            <v>C4100</v>
          </cell>
          <cell r="C305" t="str">
            <v>Võ Thị Sang</v>
          </cell>
          <cell r="D305" t="str">
            <v>VO THI SANG</v>
          </cell>
          <cell r="E305" t="str">
            <v>050067514898</v>
          </cell>
          <cell r="F305" t="str">
            <v>C4100VO THI SANG050067514898</v>
          </cell>
        </row>
        <row r="306">
          <cell r="B306" t="str">
            <v>C0585</v>
          </cell>
          <cell r="C306" t="str">
            <v>Lê Thị Thiện</v>
          </cell>
          <cell r="D306" t="str">
            <v>LE THI THIEN</v>
          </cell>
          <cell r="E306" t="str">
            <v>050040870846</v>
          </cell>
          <cell r="F306" t="str">
            <v>C0585LE THI THIEN050040870846</v>
          </cell>
        </row>
        <row r="307">
          <cell r="B307" t="str">
            <v>C0816</v>
          </cell>
          <cell r="C307" t="str">
            <v>Nguyễn Thị Thúy</v>
          </cell>
          <cell r="D307" t="str">
            <v>NGUYEN THI THUY</v>
          </cell>
          <cell r="E307" t="str">
            <v>050040870633</v>
          </cell>
          <cell r="F307" t="str">
            <v>C0816NGUYEN THI THUY050040870633</v>
          </cell>
        </row>
        <row r="308">
          <cell r="B308" t="str">
            <v>C1030</v>
          </cell>
          <cell r="C308" t="str">
            <v>Vũ Thị Liên</v>
          </cell>
          <cell r="D308" t="str">
            <v>VU THI LIEN</v>
          </cell>
          <cell r="E308" t="str">
            <v>050040927309</v>
          </cell>
          <cell r="F308" t="str">
            <v>C1030VU THI LIEN050040927309</v>
          </cell>
        </row>
        <row r="309">
          <cell r="B309" t="str">
            <v>C1640</v>
          </cell>
          <cell r="C309" t="str">
            <v>Vũ Thị Thu Hà</v>
          </cell>
          <cell r="D309" t="str">
            <v>VU THI THU HA</v>
          </cell>
          <cell r="E309" t="str">
            <v>050040927465</v>
          </cell>
          <cell r="F309" t="str">
            <v>C1640VU THI THU HA050040927465</v>
          </cell>
        </row>
        <row r="310">
          <cell r="B310" t="str">
            <v>C2783</v>
          </cell>
          <cell r="C310" t="str">
            <v>Võ Thị Hồng Gấm</v>
          </cell>
          <cell r="D310" t="str">
            <v>VO THI HONG GAM</v>
          </cell>
          <cell r="E310" t="str">
            <v>050040852147</v>
          </cell>
          <cell r="F310" t="str">
            <v>C2783VO THI HONG GAM050040852147</v>
          </cell>
        </row>
        <row r="311">
          <cell r="B311" t="str">
            <v>C4389</v>
          </cell>
          <cell r="C311" t="str">
            <v>Hồ Thị Liên</v>
          </cell>
          <cell r="D311" t="str">
            <v>HO THI LIEN</v>
          </cell>
          <cell r="E311" t="str">
            <v>050040931357</v>
          </cell>
          <cell r="F311" t="str">
            <v>C4389HO THI LIEN050040931357</v>
          </cell>
        </row>
        <row r="312">
          <cell r="B312" t="str">
            <v>C4392</v>
          </cell>
          <cell r="C312" t="str">
            <v>Lê Thị Thu Hằng</v>
          </cell>
          <cell r="D312" t="str">
            <v>LE THI THU HANG</v>
          </cell>
          <cell r="E312" t="str">
            <v>050040845515</v>
          </cell>
          <cell r="F312" t="str">
            <v>C4392LE THI THU HANG050040845515</v>
          </cell>
        </row>
        <row r="313">
          <cell r="B313" t="str">
            <v>C4506</v>
          </cell>
          <cell r="C313" t="str">
            <v>Vũ Thị Thảo</v>
          </cell>
          <cell r="D313" t="str">
            <v>VU THI THAO</v>
          </cell>
          <cell r="E313" t="str">
            <v>050040931462</v>
          </cell>
          <cell r="F313" t="str">
            <v>C4506VU THI THAO050040931462</v>
          </cell>
        </row>
        <row r="314">
          <cell r="B314" t="str">
            <v>C5061</v>
          </cell>
          <cell r="C314" t="str">
            <v>Hồ Thị Nguyệt</v>
          </cell>
          <cell r="D314" t="str">
            <v>HO THI NGUYET</v>
          </cell>
          <cell r="E314" t="str">
            <v>050040934161</v>
          </cell>
          <cell r="F314" t="str">
            <v>C5061HO THI NGUYET050040934161</v>
          </cell>
        </row>
        <row r="315">
          <cell r="B315" t="str">
            <v>C6656</v>
          </cell>
          <cell r="C315" t="str">
            <v>Vũ Thị Hậu</v>
          </cell>
          <cell r="D315" t="str">
            <v>VU THI HAU</v>
          </cell>
          <cell r="E315" t="str">
            <v>050067513395</v>
          </cell>
          <cell r="F315" t="str">
            <v>C6656VU THI HAU050067513395</v>
          </cell>
        </row>
        <row r="316">
          <cell r="B316" t="str">
            <v>C6978</v>
          </cell>
          <cell r="C316" t="str">
            <v>Phan Thị Bích Thúy</v>
          </cell>
          <cell r="D316" t="str">
            <v>PHAN THI BICH THUY</v>
          </cell>
          <cell r="E316" t="str">
            <v>050082787957</v>
          </cell>
          <cell r="F316" t="str">
            <v>C6978PHAN THI BICH THUY050082787957</v>
          </cell>
        </row>
        <row r="317">
          <cell r="B317" t="str">
            <v>C7165</v>
          </cell>
          <cell r="C317" t="str">
            <v>Nguyễn Hoài Bảo</v>
          </cell>
          <cell r="D317" t="str">
            <v>NGUYEN HOAI BAO</v>
          </cell>
          <cell r="E317" t="str">
            <v>050087243084</v>
          </cell>
          <cell r="F317" t="str">
            <v>C7165NGUYEN HOAI BAO050087243084</v>
          </cell>
        </row>
        <row r="318">
          <cell r="B318" t="str">
            <v>C7272</v>
          </cell>
          <cell r="C318" t="str">
            <v>Thị Út Hoa</v>
          </cell>
          <cell r="D318" t="str">
            <v>THI UT HOA</v>
          </cell>
          <cell r="E318" t="str">
            <v>050088947311</v>
          </cell>
          <cell r="F318" t="str">
            <v>C7272THI UT HOA050088947311</v>
          </cell>
        </row>
        <row r="319">
          <cell r="B319" t="str">
            <v>C7273</v>
          </cell>
          <cell r="C319" t="str">
            <v>Thị Thảo</v>
          </cell>
          <cell r="D319" t="str">
            <v>THI THAO</v>
          </cell>
          <cell r="E319" t="str">
            <v>050088948308</v>
          </cell>
          <cell r="F319" t="str">
            <v>C7273THI THAO050088948308</v>
          </cell>
        </row>
        <row r="320">
          <cell r="B320" t="str">
            <v>C7396</v>
          </cell>
          <cell r="C320" t="str">
            <v>Phạm Minh Hiếu</v>
          </cell>
          <cell r="D320" t="str">
            <v>PHAM MINH HIEU</v>
          </cell>
          <cell r="E320" t="str">
            <v>050095313156</v>
          </cell>
          <cell r="F320" t="str">
            <v>C7396PHAM MINH HIEU050095313156</v>
          </cell>
        </row>
        <row r="321">
          <cell r="B321" t="str">
            <v>C7441</v>
          </cell>
          <cell r="C321" t="str">
            <v>Lê Trung Hòa</v>
          </cell>
          <cell r="D321" t="str">
            <v>LE TRUNG HOA</v>
          </cell>
          <cell r="E321" t="str">
            <v>050095670651</v>
          </cell>
          <cell r="F321" t="str">
            <v>C7441LE TRUNG HOA050095670651</v>
          </cell>
        </row>
        <row r="322">
          <cell r="B322" t="str">
            <v>C8307</v>
          </cell>
          <cell r="C322" t="str">
            <v>Nguyễn Mạnh Tiến</v>
          </cell>
          <cell r="D322" t="str">
            <v>NGUYEN MANH TIEN</v>
          </cell>
          <cell r="E322" t="str">
            <v>050103659334</v>
          </cell>
          <cell r="F322" t="str">
            <v>C8307NGUYEN MANH TIEN050103659334</v>
          </cell>
        </row>
        <row r="323">
          <cell r="B323" t="str">
            <v>C13192</v>
          </cell>
          <cell r="C323" t="str">
            <v>Trần Văn Lượng</v>
          </cell>
          <cell r="D323" t="str">
            <v>TRAN VAN LUONG</v>
          </cell>
          <cell r="E323" t="str">
            <v>050126082662</v>
          </cell>
          <cell r="F323" t="str">
            <v>C13192TRAN VAN LUONG050126082662</v>
          </cell>
        </row>
        <row r="324">
          <cell r="B324" t="str">
            <v>C15220</v>
          </cell>
          <cell r="C324" t="str">
            <v>Thị Svin</v>
          </cell>
          <cell r="D324" t="str">
            <v>THI SVIN</v>
          </cell>
          <cell r="E324" t="str">
            <v>050109387581</v>
          </cell>
          <cell r="F324" t="str">
            <v>C15220THI SVIN050109387581</v>
          </cell>
        </row>
        <row r="325">
          <cell r="B325" t="str">
            <v>C1708</v>
          </cell>
          <cell r="C325" t="str">
            <v>Dương Thị Thanh Nhi</v>
          </cell>
          <cell r="D325" t="str">
            <v>DUONG THI THANH NHI</v>
          </cell>
          <cell r="E325" t="str">
            <v>050040852211</v>
          </cell>
          <cell r="F325" t="str">
            <v>C1708DUONG THI THANH NHI050040852211</v>
          </cell>
        </row>
        <row r="326">
          <cell r="B326" t="str">
            <v>C2564</v>
          </cell>
          <cell r="C326" t="str">
            <v>Trần Thị Hồng Hạnh</v>
          </cell>
          <cell r="D326" t="str">
            <v>TRAN THI HONG HANH</v>
          </cell>
          <cell r="E326" t="str">
            <v>050040852198</v>
          </cell>
          <cell r="F326" t="str">
            <v>C2564TRAN THI HONG HANH050040852198</v>
          </cell>
        </row>
        <row r="327">
          <cell r="B327" t="str">
            <v>C5955</v>
          </cell>
          <cell r="C327" t="str">
            <v>Lưu Thị Thanh Mỹ</v>
          </cell>
          <cell r="D327" t="str">
            <v>LUU THI THANH MY</v>
          </cell>
          <cell r="E327" t="str">
            <v>050040871648</v>
          </cell>
          <cell r="F327" t="str">
            <v>C5955LUU THI THANH MY050040871648</v>
          </cell>
        </row>
        <row r="328">
          <cell r="B328" t="str">
            <v>C5322</v>
          </cell>
          <cell r="C328" t="str">
            <v>Nguyễn Thị Thảo</v>
          </cell>
          <cell r="D328" t="str">
            <v>NGUYEN THI THAO</v>
          </cell>
          <cell r="E328" t="str">
            <v>050040795771</v>
          </cell>
          <cell r="F328" t="str">
            <v>C5322NGUYEN THI THAO050040795771</v>
          </cell>
        </row>
        <row r="329">
          <cell r="B329" t="str">
            <v>C6086</v>
          </cell>
          <cell r="C329" t="str">
            <v>Nhĩn Đỗ Ngọc Tiên</v>
          </cell>
          <cell r="D329" t="str">
            <v>NHIN DO NGOC TIEN</v>
          </cell>
          <cell r="E329" t="str">
            <v>050040851973</v>
          </cell>
          <cell r="F329" t="str">
            <v>C6086NHIN DO NGOC TIEN050040851973</v>
          </cell>
        </row>
        <row r="330">
          <cell r="B330" t="str">
            <v>C6368</v>
          </cell>
          <cell r="C330" t="str">
            <v>Hồ Thị Hiền</v>
          </cell>
          <cell r="D330" t="str">
            <v>HO THI HIEN</v>
          </cell>
          <cell r="E330" t="str">
            <v>050054823921</v>
          </cell>
          <cell r="F330" t="str">
            <v>C6368HO THI HIEN050054823921</v>
          </cell>
        </row>
        <row r="331">
          <cell r="B331" t="str">
            <v>C8815</v>
          </cell>
          <cell r="C331" t="str">
            <v>Thị Thanh Nga</v>
          </cell>
          <cell r="D331" t="str">
            <v>THI THANH NGA</v>
          </cell>
          <cell r="E331" t="str">
            <v>050068040482</v>
          </cell>
          <cell r="F331" t="str">
            <v>C8815THI THANH NGA050068040482</v>
          </cell>
        </row>
        <row r="332">
          <cell r="B332" t="str">
            <v>C7138</v>
          </cell>
          <cell r="C332" t="str">
            <v>Thị Hằng</v>
          </cell>
          <cell r="D332" t="str">
            <v>THI HANG</v>
          </cell>
          <cell r="E332" t="str">
            <v>050049176314</v>
          </cell>
          <cell r="F332" t="str">
            <v>C7138THI HANG050049176314</v>
          </cell>
        </row>
        <row r="333">
          <cell r="B333" t="str">
            <v>C7785</v>
          </cell>
          <cell r="C333" t="str">
            <v>Phan Trúc Linh</v>
          </cell>
          <cell r="D333" t="str">
            <v>PHAN TRUC LINH</v>
          </cell>
          <cell r="E333" t="str">
            <v>050103660121</v>
          </cell>
          <cell r="F333" t="str">
            <v>C7785PHAN TRUC LINH050103660121</v>
          </cell>
        </row>
        <row r="334">
          <cell r="B334" t="str">
            <v>C7897</v>
          </cell>
          <cell r="C334" t="str">
            <v>Thị Ngân</v>
          </cell>
          <cell r="D334" t="str">
            <v>THI NGAN</v>
          </cell>
          <cell r="E334" t="str">
            <v>050103659131</v>
          </cell>
          <cell r="F334" t="str">
            <v>C7897THI NGAN050103659131</v>
          </cell>
        </row>
        <row r="335">
          <cell r="B335" t="str">
            <v>C8290</v>
          </cell>
          <cell r="C335" t="str">
            <v>Hoàng Phước Thắng</v>
          </cell>
          <cell r="D335" t="str">
            <v>HOANG PHUOC THANG</v>
          </cell>
          <cell r="E335" t="str">
            <v>050106614838</v>
          </cell>
          <cell r="F335" t="str">
            <v>C8290HOANG PHUOC THANG050106614838</v>
          </cell>
        </row>
        <row r="336">
          <cell r="B336" t="str">
            <v>C8294</v>
          </cell>
          <cell r="C336" t="str">
            <v>Quách Thị Hoa</v>
          </cell>
          <cell r="D336" t="str">
            <v>QUACH THI HOA</v>
          </cell>
          <cell r="E336" t="str">
            <v>050103659490</v>
          </cell>
          <cell r="F336" t="str">
            <v>C8294QUACH THI HOA050103659490</v>
          </cell>
        </row>
        <row r="337">
          <cell r="B337" t="str">
            <v>C10829</v>
          </cell>
          <cell r="C337" t="str">
            <v>Vũ Thị Trà My</v>
          </cell>
          <cell r="D337" t="str">
            <v>VU THI TRA MY</v>
          </cell>
          <cell r="E337" t="str">
            <v>050108107518</v>
          </cell>
          <cell r="F337" t="str">
            <v>C10829VU THI TRA MY050108107518</v>
          </cell>
        </row>
        <row r="338">
          <cell r="B338" t="str">
            <v>C13662</v>
          </cell>
          <cell r="C338" t="str">
            <v>Lê Nguyễn Thùy Dung</v>
          </cell>
          <cell r="D338" t="str">
            <v>LE NGUYEN THUY DUNG</v>
          </cell>
          <cell r="E338" t="str">
            <v>050117707048</v>
          </cell>
          <cell r="F338" t="str">
            <v>C13662LE NGUYEN THUY DUNG050117707048</v>
          </cell>
        </row>
        <row r="339">
          <cell r="B339" t="str">
            <v>C14494</v>
          </cell>
          <cell r="C339" t="str">
            <v>Phạm Dương Như Ý</v>
          </cell>
          <cell r="D339" t="str">
            <v>PHAM DUONG NHU Y</v>
          </cell>
          <cell r="E339" t="str">
            <v>050082294314</v>
          </cell>
          <cell r="F339" t="str">
            <v>C14494PHAM DUONG NHU Y050082294314</v>
          </cell>
        </row>
        <row r="340">
          <cell r="B340" t="str">
            <v>C1782</v>
          </cell>
          <cell r="C340" t="str">
            <v>Đặng Thị Dũng</v>
          </cell>
          <cell r="D340" t="str">
            <v>DANG THI DUNG</v>
          </cell>
          <cell r="E340" t="str">
            <v>050040927503</v>
          </cell>
          <cell r="F340" t="str">
            <v>C1782DANG THI DUNG050040927503</v>
          </cell>
        </row>
        <row r="341">
          <cell r="B341" t="str">
            <v>C3812</v>
          </cell>
          <cell r="C341" t="str">
            <v>Huỳnh Thị Nhung</v>
          </cell>
          <cell r="D341" t="str">
            <v>HUYNH THI NHUNG</v>
          </cell>
          <cell r="E341" t="str">
            <v>050040852112</v>
          </cell>
          <cell r="F341" t="str">
            <v>C3812HUYNH THI NHUNG050040852112</v>
          </cell>
        </row>
        <row r="342">
          <cell r="B342" t="str">
            <v>C3823</v>
          </cell>
          <cell r="C342" t="str">
            <v>Trương Thị Thái</v>
          </cell>
          <cell r="D342" t="str">
            <v>TRUONG THI THAI</v>
          </cell>
          <cell r="E342" t="str">
            <v>050040931160</v>
          </cell>
          <cell r="F342" t="str">
            <v>C3823TRUONG THI THAI050040931160</v>
          </cell>
        </row>
        <row r="343">
          <cell r="B343" t="str">
            <v>C3910</v>
          </cell>
          <cell r="C343" t="str">
            <v>Bùi Thị Ánh Hồng</v>
          </cell>
          <cell r="D343" t="str">
            <v>BUI THI ANH HONG</v>
          </cell>
          <cell r="E343" t="str">
            <v>050040796018</v>
          </cell>
          <cell r="F343" t="str">
            <v>C3910BUI THI ANH HONG050040796018</v>
          </cell>
        </row>
        <row r="344">
          <cell r="B344" t="str">
            <v>C4951</v>
          </cell>
          <cell r="C344" t="str">
            <v>Đỗ Thị Thắm</v>
          </cell>
          <cell r="D344" t="str">
            <v>DO THI THAM</v>
          </cell>
          <cell r="E344" t="str">
            <v>050067514928</v>
          </cell>
          <cell r="F344" t="str">
            <v>C4951DO THI THAM050067514928</v>
          </cell>
        </row>
        <row r="345">
          <cell r="B345" t="str">
            <v>C5719</v>
          </cell>
          <cell r="C345" t="str">
            <v>Bùi Thị Thảo</v>
          </cell>
          <cell r="D345" t="str">
            <v>BUI THI THAO</v>
          </cell>
          <cell r="E345" t="str">
            <v>050032872392</v>
          </cell>
          <cell r="F345" t="str">
            <v>C5719BUI THI THAO050032872392</v>
          </cell>
        </row>
        <row r="346">
          <cell r="B346" t="str">
            <v>C5323</v>
          </cell>
          <cell r="C346" t="str">
            <v>Võ Thị Nhã Phương</v>
          </cell>
          <cell r="D346" t="str">
            <v>VO THI NHA PHUONG</v>
          </cell>
          <cell r="E346" t="str">
            <v>050040795811</v>
          </cell>
          <cell r="F346" t="str">
            <v>C5323VO THI NHA PHUONG050040795811</v>
          </cell>
        </row>
        <row r="347">
          <cell r="B347" t="str">
            <v>C7300</v>
          </cell>
          <cell r="C347" t="str">
            <v>Đặng Phan Hồng Vân</v>
          </cell>
          <cell r="D347" t="str">
            <v>DANG PHAN HONG VAN</v>
          </cell>
          <cell r="E347" t="str">
            <v>050082309559</v>
          </cell>
          <cell r="F347" t="str">
            <v>C7300DANG PHAN HONG VAN050082309559</v>
          </cell>
        </row>
        <row r="348">
          <cell r="B348" t="str">
            <v>C10461</v>
          </cell>
          <cell r="C348" t="str">
            <v>Đỗ Thị Thái</v>
          </cell>
          <cell r="D348" t="str">
            <v>DO THI THAI</v>
          </cell>
          <cell r="E348" t="str">
            <v>050106514086</v>
          </cell>
          <cell r="F348" t="str">
            <v>C10461DO THI THAI050106514086</v>
          </cell>
        </row>
        <row r="349">
          <cell r="B349" t="str">
            <v>C12774</v>
          </cell>
          <cell r="C349" t="str">
            <v>Thị Bạch</v>
          </cell>
          <cell r="D349" t="str">
            <v>THI BACH</v>
          </cell>
          <cell r="E349" t="str">
            <v>050066290848</v>
          </cell>
          <cell r="F349" t="str">
            <v>C12774THI BACH050066290848</v>
          </cell>
        </row>
        <row r="350">
          <cell r="B350" t="str">
            <v>C13115</v>
          </cell>
          <cell r="C350" t="str">
            <v>Võ Hoài Thư</v>
          </cell>
          <cell r="D350" t="str">
            <v>VO HOAI THU</v>
          </cell>
          <cell r="E350" t="str">
            <v>060219118883</v>
          </cell>
          <cell r="F350" t="str">
            <v>C13115VO HOAI THU060219118883</v>
          </cell>
        </row>
        <row r="351">
          <cell r="B351" t="str">
            <v>C13331</v>
          </cell>
          <cell r="C351" t="str">
            <v>Võ Thị Ngọc Cúc</v>
          </cell>
          <cell r="D351" t="str">
            <v>VO THI NGOC CUC</v>
          </cell>
          <cell r="E351" t="str">
            <v>050018990137</v>
          </cell>
          <cell r="F351" t="str">
            <v>C13331VO THI NGOC CUC050018990137</v>
          </cell>
        </row>
        <row r="352">
          <cell r="B352" t="str">
            <v>C14118</v>
          </cell>
          <cell r="C352" t="str">
            <v>Lê Hữu Phú</v>
          </cell>
          <cell r="D352" t="str">
            <v>LE HUU PHU</v>
          </cell>
          <cell r="E352" t="str">
            <v>050050274532</v>
          </cell>
          <cell r="F352" t="str">
            <v>C14118LE HUU PHU050050274532</v>
          </cell>
        </row>
        <row r="353">
          <cell r="B353" t="str">
            <v>C14206</v>
          </cell>
          <cell r="C353" t="str">
            <v>Hoàng Văn Thủy</v>
          </cell>
          <cell r="D353" t="str">
            <v>HOANG VAN THUY</v>
          </cell>
          <cell r="E353" t="str">
            <v>050128255394</v>
          </cell>
          <cell r="F353" t="str">
            <v>C14206HOANG VAN THUY050128255394</v>
          </cell>
        </row>
        <row r="354">
          <cell r="B354" t="str">
            <v>C14312</v>
          </cell>
          <cell r="C354" t="str">
            <v>Nguyễn Thị Ngân Thanh</v>
          </cell>
          <cell r="D354" t="str">
            <v>NGUYEN THI NGAN THANH</v>
          </cell>
          <cell r="E354" t="str">
            <v>050129683470</v>
          </cell>
          <cell r="F354" t="str">
            <v>C14312NGUYEN THI NGAN THANH050129683470</v>
          </cell>
        </row>
        <row r="355">
          <cell r="B355" t="str">
            <v>C15228</v>
          </cell>
          <cell r="C355" t="str">
            <v>Đỗ Quang Trực</v>
          </cell>
          <cell r="D355" t="str">
            <v>DO QUANG TRUC</v>
          </cell>
          <cell r="E355" t="str">
            <v>050118111335</v>
          </cell>
          <cell r="F355" t="str">
            <v>C15228DO QUANG TRUC050118111335</v>
          </cell>
        </row>
        <row r="356">
          <cell r="B356" t="str">
            <v>C15331</v>
          </cell>
          <cell r="C356" t="str">
            <v>Nguyễn Đình Cường</v>
          </cell>
          <cell r="D356" t="str">
            <v>NGUYEN DINH CUONG</v>
          </cell>
          <cell r="E356" t="str">
            <v>050139639216</v>
          </cell>
          <cell r="F356" t="str">
            <v>C15331NGUYEN DINH CUONG050139639216</v>
          </cell>
        </row>
        <row r="357">
          <cell r="B357" t="str">
            <v>C0730</v>
          </cell>
          <cell r="C357" t="str">
            <v>Nguyễn Thị Tý</v>
          </cell>
          <cell r="D357" t="str">
            <v>NGUYEN THI TY</v>
          </cell>
          <cell r="E357" t="str">
            <v>050040902217</v>
          </cell>
          <cell r="F357" t="str">
            <v>C0730NGUYEN THI TY050040902217</v>
          </cell>
        </row>
        <row r="358">
          <cell r="B358" t="str">
            <v>C1451</v>
          </cell>
          <cell r="C358" t="str">
            <v>Viên Thị Ngọc</v>
          </cell>
          <cell r="D358" t="str">
            <v>VIEN THI NGOC</v>
          </cell>
          <cell r="E358" t="str">
            <v>050040832316</v>
          </cell>
          <cell r="F358" t="str">
            <v>C1451VIEN THI NGOC050040832316</v>
          </cell>
        </row>
        <row r="359">
          <cell r="B359" t="str">
            <v>C4213</v>
          </cell>
          <cell r="C359" t="str">
            <v>Thị Liên</v>
          </cell>
          <cell r="D359" t="str">
            <v>THI LIEN</v>
          </cell>
          <cell r="E359" t="str">
            <v>050040845418</v>
          </cell>
          <cell r="F359" t="str">
            <v>C4213THI LIEN050040845418</v>
          </cell>
        </row>
        <row r="360">
          <cell r="B360" t="str">
            <v>C5326</v>
          </cell>
          <cell r="C360" t="str">
            <v>Lê Thị Đào</v>
          </cell>
          <cell r="D360" t="str">
            <v>LE THI DAO</v>
          </cell>
          <cell r="E360" t="str">
            <v>050040934593</v>
          </cell>
          <cell r="F360" t="str">
            <v>C5326LE THI DAO050040934593</v>
          </cell>
        </row>
        <row r="361">
          <cell r="B361" t="str">
            <v>C5834</v>
          </cell>
          <cell r="C361" t="str">
            <v>Bùi Thị Thanh</v>
          </cell>
          <cell r="D361" t="str">
            <v>BUI THI THANH</v>
          </cell>
          <cell r="E361" t="str">
            <v>050040869287</v>
          </cell>
          <cell r="F361" t="str">
            <v>C5834BUI THI THANH050040869287</v>
          </cell>
        </row>
        <row r="362">
          <cell r="B362" t="str">
            <v>C6358</v>
          </cell>
          <cell r="C362" t="str">
            <v>Điểu Thị Trinh</v>
          </cell>
          <cell r="D362" t="str">
            <v>DIEU THI TRINH</v>
          </cell>
          <cell r="E362" t="str">
            <v>050053265216</v>
          </cell>
          <cell r="F362" t="str">
            <v>C6358DIEU THI TRINH050053265216</v>
          </cell>
        </row>
        <row r="363">
          <cell r="B363" t="str">
            <v>C6879</v>
          </cell>
          <cell r="C363" t="str">
            <v>Phan Thị Bích</v>
          </cell>
          <cell r="D363" t="str">
            <v>PHAN THI BICH</v>
          </cell>
          <cell r="E363" t="str">
            <v>050079012121</v>
          </cell>
          <cell r="F363" t="str">
            <v>C6879PHAN THI BICH050079012121</v>
          </cell>
        </row>
        <row r="364">
          <cell r="B364" t="str">
            <v>C7197</v>
          </cell>
          <cell r="C364" t="str">
            <v>Thị Thu</v>
          </cell>
          <cell r="D364" t="str">
            <v>THI THU</v>
          </cell>
          <cell r="E364" t="str">
            <v>050087243076</v>
          </cell>
          <cell r="F364" t="str">
            <v>C7197THI THU050087243076</v>
          </cell>
        </row>
        <row r="365">
          <cell r="B365" t="str">
            <v>C7288</v>
          </cell>
          <cell r="C365" t="str">
            <v>Hồ Thị Bông</v>
          </cell>
          <cell r="D365" t="str">
            <v>HO THI BONG</v>
          </cell>
          <cell r="E365" t="str">
            <v>050056785989</v>
          </cell>
          <cell r="F365" t="str">
            <v>C7288HO THI BONG050056785989</v>
          </cell>
        </row>
        <row r="366">
          <cell r="B366" t="str">
            <v>C7818</v>
          </cell>
          <cell r="C366" t="str">
            <v>Nguyễn Ngọc Anh</v>
          </cell>
          <cell r="D366" t="str">
            <v>NGUYEN NGOC ANH</v>
          </cell>
          <cell r="E366" t="str">
            <v>050103659067</v>
          </cell>
          <cell r="F366" t="str">
            <v>C7818NGUYEN NGOC ANH050103659067</v>
          </cell>
        </row>
        <row r="367">
          <cell r="B367" t="str">
            <v>C8002</v>
          </cell>
          <cell r="C367" t="str">
            <v>Trần Thị Lan</v>
          </cell>
          <cell r="D367" t="str">
            <v>TRAN THI LAN</v>
          </cell>
          <cell r="E367" t="str">
            <v>050103659075</v>
          </cell>
          <cell r="F367" t="str">
            <v>C8002TRAN THI LAN050103659075</v>
          </cell>
        </row>
        <row r="368">
          <cell r="B368" t="str">
            <v>C8063</v>
          </cell>
          <cell r="C368" t="str">
            <v>Điểu Sơn</v>
          </cell>
          <cell r="D368" t="str">
            <v>DIEU SON</v>
          </cell>
          <cell r="E368" t="str">
            <v>050106514388</v>
          </cell>
          <cell r="F368" t="str">
            <v>C8063DIEU SON050106514388</v>
          </cell>
        </row>
        <row r="369">
          <cell r="B369" t="str">
            <v>C8064</v>
          </cell>
          <cell r="C369" t="str">
            <v>Hồ Thị Nhạ</v>
          </cell>
          <cell r="D369" t="str">
            <v>HO THI NHA</v>
          </cell>
          <cell r="E369" t="str">
            <v>050103659032</v>
          </cell>
          <cell r="F369" t="str">
            <v>C8064HO THI NHA050103659032</v>
          </cell>
        </row>
        <row r="370">
          <cell r="B370" t="str">
            <v>C8293</v>
          </cell>
          <cell r="C370" t="str">
            <v>Phan Nhật Hoàng</v>
          </cell>
          <cell r="D370" t="str">
            <v>PHAN NHAT HOANG</v>
          </cell>
          <cell r="E370" t="str">
            <v>050103659482</v>
          </cell>
          <cell r="F370" t="str">
            <v>C8293PHAN NHAT HOANG050103659482</v>
          </cell>
        </row>
        <row r="371">
          <cell r="B371" t="str">
            <v>C11713</v>
          </cell>
          <cell r="C371" t="str">
            <v>Trần Thị Sa</v>
          </cell>
          <cell r="D371" t="str">
            <v>TRAN THI SA</v>
          </cell>
          <cell r="E371" t="str">
            <v>050115373657</v>
          </cell>
          <cell r="F371" t="str">
            <v>C11713TRAN THI SA050115373657</v>
          </cell>
        </row>
        <row r="372">
          <cell r="B372" t="str">
            <v>C12559</v>
          </cell>
          <cell r="C372" t="str">
            <v>Nguyễn Thị Thanh Nhàn</v>
          </cell>
          <cell r="D372" t="str">
            <v>NGUYEN THI THANH NHAN</v>
          </cell>
          <cell r="E372" t="str">
            <v>050124667639</v>
          </cell>
          <cell r="F372" t="str">
            <v>C12559NGUYEN THI THANH NHAN050124667639</v>
          </cell>
        </row>
        <row r="373">
          <cell r="B373" t="str">
            <v>C13122</v>
          </cell>
          <cell r="C373" t="str">
            <v>Thị Hiền</v>
          </cell>
          <cell r="D373" t="str">
            <v>THI HIEN</v>
          </cell>
          <cell r="E373" t="str">
            <v>050103639163</v>
          </cell>
          <cell r="F373" t="str">
            <v>C13122THI HIEN050103639163</v>
          </cell>
        </row>
        <row r="374">
          <cell r="B374" t="str">
            <v>C14354</v>
          </cell>
          <cell r="C374" t="str">
            <v>Lê Ngọc Lụa</v>
          </cell>
          <cell r="D374" t="str">
            <v>LE NGOC LUA</v>
          </cell>
          <cell r="E374" t="str">
            <v>050117070041</v>
          </cell>
          <cell r="F374" t="str">
            <v>C14354LE NGOC LUA050117070041</v>
          </cell>
        </row>
        <row r="375">
          <cell r="B375" t="str">
            <v>C15035</v>
          </cell>
          <cell r="C375" t="str">
            <v>Ksor Buih</v>
          </cell>
          <cell r="D375" t="str">
            <v>KSOR BUIH</v>
          </cell>
          <cell r="E375" t="str">
            <v>050137313496</v>
          </cell>
          <cell r="F375" t="str">
            <v>C15035KSOR BUIH050137313496</v>
          </cell>
        </row>
        <row r="376">
          <cell r="B376" t="str">
            <v>C5516</v>
          </cell>
          <cell r="C376" t="str">
            <v>Trần Thị Thùy Dương</v>
          </cell>
          <cell r="D376" t="str">
            <v>TRAN THI THUY DUONG</v>
          </cell>
          <cell r="E376" t="str">
            <v>050031004982</v>
          </cell>
          <cell r="F376" t="str">
            <v>C5516TRAN THI THUY DUONG050031004982</v>
          </cell>
        </row>
        <row r="377">
          <cell r="B377" t="str">
            <v>C8814</v>
          </cell>
          <cell r="C377" t="str">
            <v>Lê Thị Hà</v>
          </cell>
          <cell r="D377" t="str">
            <v>LE THI HA</v>
          </cell>
          <cell r="E377" t="str">
            <v>050070968433</v>
          </cell>
          <cell r="F377" t="str">
            <v>C8814LE THI HA050070968433</v>
          </cell>
        </row>
        <row r="378">
          <cell r="B378" t="str">
            <v>C10604</v>
          </cell>
          <cell r="C378" t="str">
            <v>Lê Anh Vũ</v>
          </cell>
          <cell r="D378" t="str">
            <v>LE ANH VU</v>
          </cell>
          <cell r="E378" t="str">
            <v>050106621176</v>
          </cell>
          <cell r="F378" t="str">
            <v>C10604LE ANH VU050106621176</v>
          </cell>
        </row>
        <row r="379">
          <cell r="B379" t="str">
            <v>C13707</v>
          </cell>
          <cell r="C379" t="str">
            <v>Nguyễn Thị Hoàng</v>
          </cell>
          <cell r="D379" t="str">
            <v>NGUYEN THI HOANG</v>
          </cell>
          <cell r="E379" t="str">
            <v>050127672560</v>
          </cell>
          <cell r="F379" t="str">
            <v>C13707NGUYEN THI HOANG050127672560</v>
          </cell>
        </row>
        <row r="380">
          <cell r="B380" t="str">
            <v>C14678</v>
          </cell>
          <cell r="C380" t="str">
            <v>Dương Tấn Phước</v>
          </cell>
          <cell r="D380" t="str">
            <v>DUONG TAN PHUOC</v>
          </cell>
          <cell r="E380" t="str">
            <v>050121702387</v>
          </cell>
          <cell r="F380" t="str">
            <v>C14678DUONG TAN PHUOC050121702387</v>
          </cell>
        </row>
        <row r="381">
          <cell r="B381" t="str">
            <v>C15119</v>
          </cell>
          <cell r="C381" t="str">
            <v>Nguyễn Thanh Hải</v>
          </cell>
          <cell r="D381" t="str">
            <v>NGUYEN THANH HAI</v>
          </cell>
          <cell r="E381" t="str">
            <v>050137738497</v>
          </cell>
          <cell r="F381" t="str">
            <v>C15119NGUYEN THANH HAI050137738497</v>
          </cell>
        </row>
        <row r="382">
          <cell r="B382" t="str">
            <v>C15321</v>
          </cell>
          <cell r="C382" t="str">
            <v>Nguyễn Thị Kim Phượng</v>
          </cell>
          <cell r="D382" t="str">
            <v>NGUYEN THI KIM PHUONG</v>
          </cell>
          <cell r="E382" t="str">
            <v>050067841082</v>
          </cell>
          <cell r="F382" t="str">
            <v>C15321NGUYEN THI KIM PHUONG050067841082</v>
          </cell>
        </row>
        <row r="383">
          <cell r="B383" t="str">
            <v>C15322</v>
          </cell>
          <cell r="C383" t="str">
            <v>Nguyễn Thị Mỹ Thu</v>
          </cell>
          <cell r="D383" t="str">
            <v>NGUYEN THI MY THU</v>
          </cell>
          <cell r="E383" t="str">
            <v>050139072240</v>
          </cell>
          <cell r="F383" t="str">
            <v>C15322NGUYEN THI MY THU050139072240</v>
          </cell>
        </row>
        <row r="384">
          <cell r="B384" t="str">
            <v>C15396</v>
          </cell>
          <cell r="C384" t="str">
            <v>Nguyễn Thị Ánh Nguyệt</v>
          </cell>
          <cell r="D384" t="str">
            <v>NGUYEN THI ANH NGUYET</v>
          </cell>
          <cell r="E384" t="str">
            <v>050108107526</v>
          </cell>
          <cell r="F384" t="str">
            <v>C15396NGUYEN THI ANH NGUYET050108107526</v>
          </cell>
        </row>
        <row r="385">
          <cell r="B385" t="str">
            <v>C1435</v>
          </cell>
          <cell r="C385" t="str">
            <v>Phạm Thị Hoa</v>
          </cell>
          <cell r="D385" t="str">
            <v>PHAM THI HOA</v>
          </cell>
          <cell r="E385" t="str">
            <v>050040901970</v>
          </cell>
          <cell r="F385" t="str">
            <v>C1435PHAM THI HOA050040901970</v>
          </cell>
        </row>
        <row r="386">
          <cell r="B386" t="str">
            <v>C1602</v>
          </cell>
          <cell r="C386" t="str">
            <v>Dư Thị Mộng Ngân</v>
          </cell>
          <cell r="D386" t="str">
            <v>DU THI MONG NGAN</v>
          </cell>
          <cell r="E386" t="str">
            <v>050040832431</v>
          </cell>
          <cell r="F386" t="str">
            <v>C1602DU THI MONG NGAN050040832431</v>
          </cell>
        </row>
        <row r="387">
          <cell r="B387" t="str">
            <v>C2649</v>
          </cell>
          <cell r="C387" t="str">
            <v>Trần Thị Dung</v>
          </cell>
          <cell r="D387" t="str">
            <v>TRAN THI DUNG</v>
          </cell>
          <cell r="E387" t="str">
            <v>050040902251</v>
          </cell>
          <cell r="F387" t="str">
            <v>C2649TRAN THI DUNG050040902251</v>
          </cell>
        </row>
        <row r="388">
          <cell r="B388" t="str">
            <v>C2843</v>
          </cell>
          <cell r="C388" t="str">
            <v>Thị Nguyệt</v>
          </cell>
          <cell r="D388" t="str">
            <v>THI NGUYET</v>
          </cell>
          <cell r="E388" t="str">
            <v>050040934690</v>
          </cell>
          <cell r="F388" t="str">
            <v>C2843THI NGUYET050040934690</v>
          </cell>
        </row>
        <row r="389">
          <cell r="B389" t="str">
            <v>C3093</v>
          </cell>
          <cell r="C389" t="str">
            <v>Trần Thị Dưởng</v>
          </cell>
          <cell r="D389" t="str">
            <v>TRAN THI DUONG</v>
          </cell>
          <cell r="E389" t="str">
            <v>050040902837</v>
          </cell>
          <cell r="F389" t="str">
            <v>C3093TRAN THI DUONG050040902837</v>
          </cell>
        </row>
        <row r="390">
          <cell r="B390" t="str">
            <v>C6274</v>
          </cell>
          <cell r="C390" t="str">
            <v>Hồ Thị Tình</v>
          </cell>
          <cell r="D390" t="str">
            <v>HO THI TINH</v>
          </cell>
          <cell r="E390" t="str">
            <v>050043961168</v>
          </cell>
          <cell r="F390" t="str">
            <v>C6274HO THI TINH050043961168</v>
          </cell>
        </row>
        <row r="391">
          <cell r="B391" t="str">
            <v>C9396</v>
          </cell>
          <cell r="C391" t="str">
            <v>Lê Khắc Bốn</v>
          </cell>
          <cell r="D391" t="str">
            <v>LE KHAC BON</v>
          </cell>
          <cell r="E391" t="str">
            <v>050066209285</v>
          </cell>
          <cell r="F391" t="str">
            <v>C9396LE KHAC BON050066209285</v>
          </cell>
        </row>
        <row r="392">
          <cell r="B392" t="str">
            <v>C6693</v>
          </cell>
          <cell r="C392" t="str">
            <v>Võ Thị Mỹ Lệ</v>
          </cell>
          <cell r="D392" t="str">
            <v>VO THI MY LE</v>
          </cell>
          <cell r="E392" t="str">
            <v>050068235593</v>
          </cell>
          <cell r="F392" t="str">
            <v>C6693VO THI MY LE050068235593</v>
          </cell>
        </row>
        <row r="393">
          <cell r="B393" t="str">
            <v>C6834</v>
          </cell>
          <cell r="C393" t="str">
            <v>Điểu Thị Mỹ</v>
          </cell>
          <cell r="D393" t="str">
            <v>DIEU THI MY</v>
          </cell>
          <cell r="E393" t="str">
            <v>050073342489</v>
          </cell>
          <cell r="F393" t="str">
            <v>C6834DIEU THI MY050073342489</v>
          </cell>
        </row>
        <row r="394">
          <cell r="B394" t="str">
            <v>C7207</v>
          </cell>
          <cell r="C394" t="str">
            <v>Điểu Thị Yến</v>
          </cell>
          <cell r="D394" t="str">
            <v>DIEU THI YEN</v>
          </cell>
          <cell r="E394" t="str">
            <v>050059875581</v>
          </cell>
          <cell r="F394" t="str">
            <v>C7207DIEU THI YEN050059875581</v>
          </cell>
        </row>
        <row r="395">
          <cell r="B395" t="str">
            <v>C7387</v>
          </cell>
          <cell r="C395" t="str">
            <v>Lê Thị Phượng</v>
          </cell>
          <cell r="D395" t="str">
            <v>LE THI PHUONG</v>
          </cell>
          <cell r="E395" t="str">
            <v>050098922064</v>
          </cell>
          <cell r="F395" t="str">
            <v>C7387LE THI PHUONG050098922064</v>
          </cell>
        </row>
        <row r="396">
          <cell r="B396" t="str">
            <v>C7560</v>
          </cell>
          <cell r="C396" t="str">
            <v>Nguyễn Thị Kim Phụng</v>
          </cell>
          <cell r="D396" t="str">
            <v>NGUYEN THI KIM PHUNG</v>
          </cell>
          <cell r="E396" t="str">
            <v>050098252220</v>
          </cell>
          <cell r="F396" t="str">
            <v>C7560NGUYEN THI KIM PHUNG050098252220</v>
          </cell>
        </row>
        <row r="397">
          <cell r="B397" t="str">
            <v>C7617</v>
          </cell>
          <cell r="C397" t="str">
            <v>Nguyễn Thanh Liêm</v>
          </cell>
          <cell r="D397" t="str">
            <v>NGUYEN THANH LIEM</v>
          </cell>
          <cell r="E397" t="str">
            <v>050095670511</v>
          </cell>
          <cell r="F397" t="str">
            <v>C7617NGUYEN THANH LIEM050095670511</v>
          </cell>
        </row>
        <row r="398">
          <cell r="B398" t="str">
            <v>C10618</v>
          </cell>
          <cell r="C398" t="str">
            <v>Phan Vũ Khắc</v>
          </cell>
          <cell r="D398" t="str">
            <v>PHAN VU KHAC</v>
          </cell>
          <cell r="E398" t="str">
            <v>050106514159</v>
          </cell>
          <cell r="F398" t="str">
            <v>C10618PHAN VU KHAC050106514159</v>
          </cell>
        </row>
        <row r="399">
          <cell r="B399" t="str">
            <v>C10882</v>
          </cell>
          <cell r="C399" t="str">
            <v>Siu H Bơn</v>
          </cell>
          <cell r="D399" t="str">
            <v>SIU H BON</v>
          </cell>
          <cell r="E399" t="str">
            <v>050108107615</v>
          </cell>
          <cell r="F399" t="str">
            <v>C10882SIU H BON050108107615</v>
          </cell>
        </row>
        <row r="400">
          <cell r="B400" t="str">
            <v>C10883</v>
          </cell>
          <cell r="C400" t="str">
            <v>Nay Quang</v>
          </cell>
          <cell r="D400" t="str">
            <v>NAY QUANG</v>
          </cell>
          <cell r="E400" t="str">
            <v>050108107501</v>
          </cell>
          <cell r="F400" t="str">
            <v>C10883NAY QUANG050108107501</v>
          </cell>
        </row>
        <row r="401">
          <cell r="B401" t="str">
            <v>C15120</v>
          </cell>
          <cell r="C401" t="str">
            <v>Nguyễn Thanh Hùng</v>
          </cell>
          <cell r="D401" t="str">
            <v>NGUYEN THANH HUNG</v>
          </cell>
          <cell r="E401" t="str">
            <v>050040902527</v>
          </cell>
          <cell r="F401" t="str">
            <v>C15120NGUYEN THANH HUNG050040902527</v>
          </cell>
        </row>
        <row r="402">
          <cell r="B402" t="str">
            <v>C15190</v>
          </cell>
          <cell r="C402" t="str">
            <v>Trần Thị Nhanh</v>
          </cell>
          <cell r="D402" t="str">
            <v>TRAN THI NHANH</v>
          </cell>
          <cell r="E402" t="str">
            <v>050040901946</v>
          </cell>
          <cell r="F402" t="str">
            <v>C15190TRAN THI NHANH050040901946</v>
          </cell>
        </row>
        <row r="403">
          <cell r="B403" t="str">
            <v>C3320</v>
          </cell>
          <cell r="C403" t="str">
            <v>Vũ Thị Khuyên</v>
          </cell>
          <cell r="D403" t="str">
            <v>VU THI KHUYEN</v>
          </cell>
          <cell r="E403" t="str">
            <v>050040795313</v>
          </cell>
          <cell r="F403" t="str">
            <v>C3320VU THI KHUYEN050040795313</v>
          </cell>
        </row>
        <row r="404">
          <cell r="B404" t="str">
            <v>C5314</v>
          </cell>
          <cell r="C404" t="str">
            <v>Trần Thị Lan</v>
          </cell>
          <cell r="D404" t="str">
            <v>TRAN THI LAN</v>
          </cell>
          <cell r="E404" t="str">
            <v>050053265062</v>
          </cell>
          <cell r="F404" t="str">
            <v>C5314TRAN THI LAN050053265062</v>
          </cell>
        </row>
        <row r="405">
          <cell r="B405" t="str">
            <v>C4471</v>
          </cell>
          <cell r="C405" t="str">
            <v>Lưu Thị Thanh Nga</v>
          </cell>
          <cell r="D405" t="str">
            <v>LUU THI THANH NGA</v>
          </cell>
          <cell r="E405" t="str">
            <v>050040863246</v>
          </cell>
          <cell r="F405" t="str">
            <v>C4471LUU THI THANH NGA050040863246</v>
          </cell>
        </row>
        <row r="406">
          <cell r="B406" t="str">
            <v>C4662</v>
          </cell>
          <cell r="C406" t="str">
            <v>Thân Thị Tiếng</v>
          </cell>
          <cell r="D406" t="str">
            <v>THAN THI TIENG</v>
          </cell>
          <cell r="E406" t="str">
            <v>050040795402</v>
          </cell>
          <cell r="F406" t="str">
            <v>C4662THAN THI TIENG050040795402</v>
          </cell>
        </row>
        <row r="407">
          <cell r="B407" t="str">
            <v>C5010</v>
          </cell>
          <cell r="C407" t="str">
            <v>Nguyễn Thị Hồng Thi</v>
          </cell>
          <cell r="D407" t="str">
            <v>NGUYEN THI HONG THI</v>
          </cell>
          <cell r="E407" t="str">
            <v>050040787231</v>
          </cell>
          <cell r="F407" t="str">
            <v>C5010NGUYEN THI HONG THI050040787231</v>
          </cell>
        </row>
        <row r="408">
          <cell r="B408" t="str">
            <v>C5950</v>
          </cell>
          <cell r="C408" t="str">
            <v>Trần Thị Mỹ Châu</v>
          </cell>
          <cell r="D408" t="str">
            <v>TRAN THI MY CHAU</v>
          </cell>
          <cell r="E408" t="str">
            <v>050040787833</v>
          </cell>
          <cell r="F408" t="str">
            <v>C5950TRAN THI MY CHAU050040787833</v>
          </cell>
        </row>
        <row r="409">
          <cell r="B409" t="str">
            <v>C6668</v>
          </cell>
          <cell r="C409" t="str">
            <v>Nguyễn Thị Mai Linh</v>
          </cell>
          <cell r="D409" t="str">
            <v>NGUYEN THI MAI LINH</v>
          </cell>
          <cell r="E409" t="str">
            <v>050068230982</v>
          </cell>
          <cell r="F409" t="str">
            <v>C6668NGUYEN THI MAI LINH050068230982</v>
          </cell>
        </row>
        <row r="410">
          <cell r="B410" t="str">
            <v>C7984</v>
          </cell>
          <cell r="C410" t="str">
            <v>Nguyễn Văn Hồng Hiếu</v>
          </cell>
          <cell r="D410" t="str">
            <v>NGUYEN VAN HONG HIEU</v>
          </cell>
          <cell r="E410" t="str">
            <v>050103660049</v>
          </cell>
          <cell r="F410" t="str">
            <v>C7984NGUYEN VAN HONG HIEU050103660049</v>
          </cell>
        </row>
        <row r="411">
          <cell r="B411" t="str">
            <v>C3716</v>
          </cell>
          <cell r="C411" t="str">
            <v>Bùi Thị Ngọc Yến</v>
          </cell>
          <cell r="D411" t="str">
            <v>BUI THI NGOC YEN</v>
          </cell>
          <cell r="E411" t="str">
            <v>050040850969</v>
          </cell>
          <cell r="F411" t="str">
            <v>C3716BUI THI NGOC YEN050040850969</v>
          </cell>
        </row>
        <row r="412">
          <cell r="B412" t="str">
            <v>C4552</v>
          </cell>
          <cell r="C412" t="str">
            <v>Bùi Mai Ngọc Phương</v>
          </cell>
          <cell r="D412" t="str">
            <v>BUI MAI NGOC PHUONG</v>
          </cell>
          <cell r="E412" t="str">
            <v>050068237731</v>
          </cell>
          <cell r="F412" t="str">
            <v>C4552BUI MAI NGOC PHUONG050068237731</v>
          </cell>
        </row>
        <row r="413">
          <cell r="B413" t="str">
            <v>C5021</v>
          </cell>
          <cell r="C413" t="str">
            <v>Trần Thị Tâm</v>
          </cell>
          <cell r="D413" t="str">
            <v>TRAN THI TAM</v>
          </cell>
          <cell r="E413" t="str">
            <v>050040829102</v>
          </cell>
          <cell r="F413" t="str">
            <v>C5021TRAN THI TAM050040829102</v>
          </cell>
        </row>
        <row r="414">
          <cell r="B414" t="str">
            <v>C6605</v>
          </cell>
          <cell r="C414" t="str">
            <v>Trương Thị Cư</v>
          </cell>
          <cell r="D414" t="str">
            <v>TRUONG THI CU</v>
          </cell>
          <cell r="E414" t="str">
            <v>050067513158</v>
          </cell>
          <cell r="F414" t="str">
            <v>C6605TRUONG THI CU050067513158</v>
          </cell>
        </row>
        <row r="415">
          <cell r="B415" t="str">
            <v>C7264</v>
          </cell>
          <cell r="C415" t="str">
            <v>Nguyễn Thị Xuân</v>
          </cell>
          <cell r="D415" t="str">
            <v>NGUYEN THI XUAN</v>
          </cell>
          <cell r="E415" t="str">
            <v>050088957137</v>
          </cell>
          <cell r="F415" t="str">
            <v>C7264NGUYEN THI XUAN050088957137</v>
          </cell>
        </row>
        <row r="416">
          <cell r="B416" t="str">
            <v>C8000</v>
          </cell>
          <cell r="C416" t="str">
            <v>Nguyễn Thị Ngọc Hồng Thắm</v>
          </cell>
          <cell r="D416" t="str">
            <v>NGUYEN THI NGOC HONG THAM</v>
          </cell>
          <cell r="E416" t="str">
            <v>050095313199</v>
          </cell>
          <cell r="F416" t="str">
            <v>C8000NGUYEN THI NGOC HONG THAM050095313199</v>
          </cell>
        </row>
        <row r="417">
          <cell r="B417" t="str">
            <v>C8468</v>
          </cell>
          <cell r="C417" t="str">
            <v>Võ Thị Kim Chi</v>
          </cell>
          <cell r="D417" t="str">
            <v>VO THI KIM CHI</v>
          </cell>
          <cell r="E417" t="str">
            <v>050103659393</v>
          </cell>
          <cell r="F417" t="str">
            <v>C8468VO THI KIM CHI050103659393</v>
          </cell>
        </row>
        <row r="418">
          <cell r="B418" t="str">
            <v>C11067</v>
          </cell>
          <cell r="C418" t="str">
            <v>Phạm Thị Bích Trang</v>
          </cell>
          <cell r="D418" t="str">
            <v>PHAM THI BICH TRANG</v>
          </cell>
          <cell r="E418" t="str">
            <v>050109871548</v>
          </cell>
          <cell r="F418" t="str">
            <v>C11067PHAM THI BICH TRANG050109871548</v>
          </cell>
        </row>
        <row r="419">
          <cell r="B419" t="str">
            <v>C11217</v>
          </cell>
          <cell r="C419" t="str">
            <v>Lý Thị Ngọc Lan</v>
          </cell>
          <cell r="D419" t="str">
            <v>LY THI NGOC LAN</v>
          </cell>
          <cell r="E419" t="str">
            <v>050105125884</v>
          </cell>
          <cell r="F419" t="str">
            <v>C11217LY THI NGOC LAN050105125884</v>
          </cell>
        </row>
        <row r="420">
          <cell r="B420" t="str">
            <v>C11670</v>
          </cell>
          <cell r="C420" t="str">
            <v>Nguyễn Thị Ngoan</v>
          </cell>
          <cell r="D420" t="str">
            <v>NGUYEN THI NGOAN</v>
          </cell>
          <cell r="E420" t="str">
            <v>050113873504</v>
          </cell>
          <cell r="F420" t="str">
            <v>C11670NGUYEN THI NGOAN050113873504</v>
          </cell>
        </row>
        <row r="421">
          <cell r="B421" t="str">
            <v>C12557</v>
          </cell>
          <cell r="C421" t="str">
            <v>Đặng Thị Thúy</v>
          </cell>
          <cell r="D421" t="str">
            <v>DANG THI THUY</v>
          </cell>
          <cell r="E421" t="str">
            <v>050120050254</v>
          </cell>
          <cell r="F421" t="str">
            <v>C12557DANG THI THUY050120050254</v>
          </cell>
        </row>
        <row r="422">
          <cell r="B422" t="str">
            <v>C13575</v>
          </cell>
          <cell r="C422" t="str">
            <v>Niêng Thị Cly</v>
          </cell>
          <cell r="D422" t="str">
            <v>NIENG THI CLY</v>
          </cell>
          <cell r="E422" t="str">
            <v>050118301762</v>
          </cell>
          <cell r="F422" t="str">
            <v>C13575NIENG THI CLY050118301762</v>
          </cell>
        </row>
        <row r="423">
          <cell r="B423" t="str">
            <v>C13883</v>
          </cell>
          <cell r="C423" t="str">
            <v>Thị Hà</v>
          </cell>
          <cell r="D423" t="str">
            <v>THI HA</v>
          </cell>
          <cell r="E423" t="str">
            <v>050128193364</v>
          </cell>
          <cell r="F423" t="str">
            <v>C13883THI HA050128193364</v>
          </cell>
        </row>
        <row r="424">
          <cell r="B424" t="str">
            <v>C14058</v>
          </cell>
          <cell r="C424" t="str">
            <v>Đào Thị Diễm Chi</v>
          </cell>
          <cell r="D424" t="str">
            <v>DAO THI DIEM CHI</v>
          </cell>
          <cell r="E424" t="str">
            <v>050128443867</v>
          </cell>
          <cell r="F424" t="str">
            <v>C14058DAO THI DIEM CHI050128443867</v>
          </cell>
        </row>
        <row r="425">
          <cell r="B425" t="str">
            <v>C14808</v>
          </cell>
          <cell r="C425" t="str">
            <v>Thị Nương</v>
          </cell>
          <cell r="D425" t="str">
            <v>THI NUONG</v>
          </cell>
          <cell r="E425" t="str">
            <v>050120391469</v>
          </cell>
          <cell r="F425" t="str">
            <v>C14808THI NUONG050120391469</v>
          </cell>
        </row>
        <row r="426">
          <cell r="B426" t="str">
            <v>C15064</v>
          </cell>
          <cell r="C426" t="str">
            <v>Nguyễn Thị Thanh Thảo</v>
          </cell>
          <cell r="D426" t="str">
            <v>NGUYEN THI THANH THAO</v>
          </cell>
          <cell r="E426" t="str">
            <v>050126082972</v>
          </cell>
          <cell r="F426" t="str">
            <v>C15064NGUYEN THI THANH THAO050126082972</v>
          </cell>
        </row>
        <row r="427">
          <cell r="B427" t="str">
            <v>C3163</v>
          </cell>
          <cell r="C427" t="str">
            <v>Dư Quốc An</v>
          </cell>
          <cell r="D427" t="str">
            <v>DU QUOC AN</v>
          </cell>
          <cell r="E427" t="str">
            <v>050040849553</v>
          </cell>
          <cell r="F427" t="str">
            <v>C3163DU QUOC AN050040849553</v>
          </cell>
        </row>
        <row r="428">
          <cell r="B428" t="str">
            <v>C8812</v>
          </cell>
          <cell r="C428" t="str">
            <v>Đỗ Văn Hồng Phong</v>
          </cell>
          <cell r="D428" t="str">
            <v>DO VAN HONG PHONG</v>
          </cell>
          <cell r="E428" t="str">
            <v>050046448801</v>
          </cell>
          <cell r="F428" t="str">
            <v>C8812DO VAN HONG PHONG050046448801</v>
          </cell>
        </row>
        <row r="429">
          <cell r="B429" t="str">
            <v>C7168</v>
          </cell>
          <cell r="C429" t="str">
            <v>Điểu Dẹn</v>
          </cell>
          <cell r="D429" t="str">
            <v>DIEU DEN</v>
          </cell>
          <cell r="E429" t="str">
            <v>050087243122</v>
          </cell>
          <cell r="F429" t="str">
            <v>C7168DIEU DEN050087243122</v>
          </cell>
        </row>
        <row r="430">
          <cell r="B430" t="str">
            <v>C7211</v>
          </cell>
          <cell r="C430" t="str">
            <v>Hồ Thanh Tấn</v>
          </cell>
          <cell r="D430" t="str">
            <v>HO THANH TAN</v>
          </cell>
          <cell r="E430" t="str">
            <v>050087243068</v>
          </cell>
          <cell r="F430" t="str">
            <v>C7211HO THANH TAN050087243068</v>
          </cell>
        </row>
        <row r="431">
          <cell r="B431" t="str">
            <v>C7212</v>
          </cell>
          <cell r="C431" t="str">
            <v>Điểu My</v>
          </cell>
          <cell r="D431" t="str">
            <v>DIEU MY</v>
          </cell>
          <cell r="E431" t="str">
            <v>050087500461</v>
          </cell>
          <cell r="F431" t="str">
            <v>C7212DIEU MY050087500461</v>
          </cell>
        </row>
        <row r="432">
          <cell r="B432" t="str">
            <v>C7335</v>
          </cell>
          <cell r="C432" t="str">
            <v>Điểu Út Bê</v>
          </cell>
          <cell r="D432" t="str">
            <v>DIEU UT BE</v>
          </cell>
          <cell r="E432" t="str">
            <v>050091855841</v>
          </cell>
          <cell r="F432" t="str">
            <v>C7335DIEU UT BE050091855841</v>
          </cell>
        </row>
        <row r="433">
          <cell r="B433" t="str">
            <v>C7528</v>
          </cell>
          <cell r="C433" t="str">
            <v>Huỳnh Tiểu Bảo</v>
          </cell>
          <cell r="D433" t="str">
            <v>HUYNH TIEU BAO</v>
          </cell>
          <cell r="E433" t="str">
            <v>050098252085</v>
          </cell>
          <cell r="F433" t="str">
            <v>C7528HUYNH TIEU BAO050098252085</v>
          </cell>
        </row>
        <row r="434">
          <cell r="B434" t="str">
            <v>C7714</v>
          </cell>
          <cell r="C434" t="str">
            <v>Bùi Tấn Tài</v>
          </cell>
          <cell r="D434" t="str">
            <v>BUI TAN TAI</v>
          </cell>
          <cell r="E434" t="str">
            <v>050099643339</v>
          </cell>
          <cell r="F434" t="str">
            <v>C7714BUI TAN TAI050099643339</v>
          </cell>
        </row>
        <row r="435">
          <cell r="B435" t="str">
            <v>C7987</v>
          </cell>
          <cell r="C435" t="str">
            <v>Nguyễn Chí Công</v>
          </cell>
          <cell r="D435" t="str">
            <v>NGUYEN CHI CONG</v>
          </cell>
          <cell r="E435" t="str">
            <v>050103660022</v>
          </cell>
          <cell r="F435" t="str">
            <v>C7987NGUYEN CHI CONG050103660022</v>
          </cell>
        </row>
        <row r="436">
          <cell r="B436" t="str">
            <v>C8194</v>
          </cell>
          <cell r="C436" t="str">
            <v>Tạ Tuấn Anh</v>
          </cell>
          <cell r="D436" t="str">
            <v>TA TUAN ANH</v>
          </cell>
          <cell r="E436" t="str">
            <v>050096977228</v>
          </cell>
          <cell r="F436" t="str">
            <v>C8194TA TUAN ANH050096977228</v>
          </cell>
        </row>
        <row r="437">
          <cell r="B437" t="str">
            <v>C8291</v>
          </cell>
          <cell r="C437" t="str">
            <v>Hoàng Văn Toán</v>
          </cell>
          <cell r="D437" t="str">
            <v>HOANG VAN TOAN</v>
          </cell>
          <cell r="E437" t="str">
            <v>050103659377</v>
          </cell>
          <cell r="F437" t="str">
            <v>C8291HOANG VAN TOAN050103659377</v>
          </cell>
        </row>
        <row r="438">
          <cell r="B438" t="str">
            <v>C10799</v>
          </cell>
          <cell r="C438" t="str">
            <v>Đỗ Tiến Tiến</v>
          </cell>
          <cell r="D438" t="str">
            <v>DO TIEN TIEN</v>
          </cell>
          <cell r="E438" t="str">
            <v>050090526682</v>
          </cell>
          <cell r="F438" t="str">
            <v>C10799DO TIEN TIEN050090526682</v>
          </cell>
        </row>
        <row r="439">
          <cell r="B439" t="str">
            <v>C14525</v>
          </cell>
          <cell r="C439" t="str">
            <v>Lâm Hồng Phước</v>
          </cell>
          <cell r="D439" t="str">
            <v>LAM HONG PHUOC</v>
          </cell>
          <cell r="E439" t="str">
            <v>050103659458</v>
          </cell>
          <cell r="F439" t="str">
            <v>C14525LAM HONG PHUOC050103659458</v>
          </cell>
        </row>
        <row r="440">
          <cell r="B440" t="str">
            <v>C5310</v>
          </cell>
          <cell r="C440" t="str">
            <v>Thái Thị Tuyết Đào</v>
          </cell>
          <cell r="D440" t="str">
            <v>THAI THI TUYET DAO</v>
          </cell>
          <cell r="E440" t="str">
            <v>050041001930</v>
          </cell>
          <cell r="F440" t="str">
            <v>C5310THAI THI TUYET DAO050041001930</v>
          </cell>
        </row>
        <row r="441">
          <cell r="B441" t="str">
            <v>C5817</v>
          </cell>
          <cell r="C441" t="str">
            <v>Lý Thị Kim Chi</v>
          </cell>
          <cell r="D441" t="str">
            <v>LY THI KIM CHI</v>
          </cell>
          <cell r="E441" t="str">
            <v>050040860972</v>
          </cell>
          <cell r="F441" t="str">
            <v>C5817LY THI KIM CHI050040860972</v>
          </cell>
        </row>
        <row r="442">
          <cell r="B442" t="str">
            <v>C6068</v>
          </cell>
          <cell r="C442" t="str">
            <v>Trần Thị Cẩm Linh</v>
          </cell>
          <cell r="D442" t="str">
            <v>TRAN THI CAM LINH</v>
          </cell>
          <cell r="E442" t="str">
            <v>050040871311</v>
          </cell>
          <cell r="F442" t="str">
            <v>C6068TRAN THI CAM LINH050040871311</v>
          </cell>
        </row>
        <row r="443">
          <cell r="B443" t="str">
            <v>C6348</v>
          </cell>
          <cell r="C443" t="str">
            <v>Võ Ngọc Minh</v>
          </cell>
          <cell r="D443" t="str">
            <v>VO NGOC MINH</v>
          </cell>
          <cell r="E443" t="str">
            <v>050056441473</v>
          </cell>
          <cell r="F443" t="str">
            <v>C6348VO NGOC MINH050056441473</v>
          </cell>
        </row>
        <row r="444">
          <cell r="B444" t="str">
            <v>C9424</v>
          </cell>
          <cell r="C444" t="str">
            <v>Huỳnh Thị Tường Vy</v>
          </cell>
          <cell r="D444" t="str">
            <v>HUYNH THI TUONG VY</v>
          </cell>
          <cell r="E444" t="str">
            <v>050047062877</v>
          </cell>
          <cell r="F444" t="str">
            <v>C9424HUYNH THI TUONG VY050047062877</v>
          </cell>
        </row>
        <row r="445">
          <cell r="B445" t="str">
            <v>C1655</v>
          </cell>
          <cell r="C445" t="str">
            <v>Phạm Thị Khánh</v>
          </cell>
          <cell r="D445" t="str">
            <v>PHAM THI KHANH</v>
          </cell>
          <cell r="E445" t="str">
            <v>050040850918</v>
          </cell>
          <cell r="F445" t="str">
            <v>C1655PHAM THI KHANH050040850918</v>
          </cell>
        </row>
        <row r="446">
          <cell r="B446" t="str">
            <v>C1687</v>
          </cell>
          <cell r="C446" t="str">
            <v>Lê Thị Thu Hiền</v>
          </cell>
          <cell r="D446" t="str">
            <v>LE THI THU HIEN</v>
          </cell>
          <cell r="E446" t="str">
            <v>050040924970</v>
          </cell>
          <cell r="F446" t="str">
            <v>C1687LE THI THU HIEN050040924970</v>
          </cell>
        </row>
        <row r="447">
          <cell r="B447" t="str">
            <v>C7792</v>
          </cell>
          <cell r="C447" t="str">
            <v>Lê Thị Thanh Xuân</v>
          </cell>
          <cell r="D447" t="str">
            <v>LE THI THANH XUAN</v>
          </cell>
          <cell r="E447" t="str">
            <v>050103660197</v>
          </cell>
          <cell r="F447" t="str">
            <v>C7792LE THI THANH XUAN050103660197</v>
          </cell>
        </row>
        <row r="448">
          <cell r="B448" t="str">
            <v>C8048</v>
          </cell>
          <cell r="C448" t="str">
            <v>Nguyễn Thị Hồng Hoa</v>
          </cell>
          <cell r="D448" t="str">
            <v>NGUYEN THI HONG HOA</v>
          </cell>
          <cell r="E448" t="str">
            <v>050065045701</v>
          </cell>
          <cell r="F448" t="str">
            <v>C8048NGUYEN THI HONG HOA050065045701</v>
          </cell>
        </row>
        <row r="449">
          <cell r="B449" t="str">
            <v>C13576</v>
          </cell>
          <cell r="C449" t="str">
            <v>Đoàn Thị Thúy Vy</v>
          </cell>
          <cell r="D449" t="str">
            <v>DOAN THI THUY VY</v>
          </cell>
          <cell r="E449" t="str">
            <v>050121836049</v>
          </cell>
          <cell r="F449" t="str">
            <v>C13576DOAN THI THUY VY050121836049</v>
          </cell>
        </row>
        <row r="450">
          <cell r="B450" t="str">
            <v>C13991</v>
          </cell>
          <cell r="C450" t="str">
            <v>Nguyễn Thị Phương Thảo</v>
          </cell>
          <cell r="D450" t="str">
            <v>NGUYEN THI PHUONG THAO</v>
          </cell>
          <cell r="E450" t="str">
            <v>050127387920</v>
          </cell>
          <cell r="F450" t="str">
            <v>C13991NGUYEN THI PHUONG THAO050127387920</v>
          </cell>
        </row>
        <row r="451">
          <cell r="B451" t="str">
            <v>C14152</v>
          </cell>
          <cell r="C451" t="str">
            <v>Hà Thị Mộng Bình</v>
          </cell>
          <cell r="D451" t="str">
            <v>HA THI MONG BINH</v>
          </cell>
          <cell r="E451" t="str">
            <v>050120866335</v>
          </cell>
          <cell r="F451" t="str">
            <v>C14152HA THI MONG BINH050120866335</v>
          </cell>
        </row>
        <row r="452">
          <cell r="B452" t="str">
            <v>C14158</v>
          </cell>
          <cell r="C452" t="str">
            <v>Nguyễn Hiến Chương</v>
          </cell>
          <cell r="D452" t="str">
            <v>NGUYEN HIEN CHUONG</v>
          </cell>
          <cell r="E452" t="str">
            <v>050121351592</v>
          </cell>
          <cell r="F452" t="str">
            <v>C14158NGUYEN HIEN CHUONG050121351592</v>
          </cell>
        </row>
        <row r="453">
          <cell r="B453" t="str">
            <v>C14256</v>
          </cell>
          <cell r="C453" t="str">
            <v>Trần Tuấn Bảo</v>
          </cell>
          <cell r="D453" t="str">
            <v>TRAN TUAN BAO</v>
          </cell>
          <cell r="E453" t="str">
            <v>050128255963</v>
          </cell>
          <cell r="F453" t="str">
            <v>C14256TRAN TUAN BAO050128255963</v>
          </cell>
        </row>
        <row r="454">
          <cell r="B454" t="str">
            <v>C14270</v>
          </cell>
          <cell r="C454" t="str">
            <v>Nguyễn Thị Hạ</v>
          </cell>
          <cell r="D454" t="str">
            <v>NGUYEN THI HA</v>
          </cell>
          <cell r="E454" t="str">
            <v>050129038931</v>
          </cell>
          <cell r="F454" t="str">
            <v>C14270NGUYEN THI HA050129038931</v>
          </cell>
        </row>
        <row r="455">
          <cell r="B455" t="str">
            <v>C14436</v>
          </cell>
          <cell r="C455" t="str">
            <v>Nguyễn Thị Ngọc Huỳnh</v>
          </cell>
          <cell r="D455" t="str">
            <v>NGUYEN THI NGOC HUYNH</v>
          </cell>
          <cell r="E455" t="str">
            <v>050155392883</v>
          </cell>
          <cell r="F455" t="str">
            <v>C14436NGUYEN THI NGOC HUYNH050155392883</v>
          </cell>
        </row>
        <row r="456">
          <cell r="B456" t="str">
            <v>C14444</v>
          </cell>
          <cell r="C456" t="str">
            <v>Phạm Thùy Hương</v>
          </cell>
          <cell r="D456" t="str">
            <v>PHAM THUY HUONG</v>
          </cell>
          <cell r="E456" t="str">
            <v>050053905495</v>
          </cell>
          <cell r="F456" t="str">
            <v>C14444PHAM THUY HUONG050053905495</v>
          </cell>
        </row>
        <row r="457">
          <cell r="B457" t="str">
            <v>C14811</v>
          </cell>
          <cell r="C457" t="str">
            <v>Kpă H Mai Ly</v>
          </cell>
          <cell r="D457" t="str">
            <v>KPA H MAI LY</v>
          </cell>
          <cell r="E457" t="str">
            <v>050122316073</v>
          </cell>
          <cell r="F457" t="str">
            <v>C14811KPA H MAI LY050122316073</v>
          </cell>
        </row>
        <row r="458">
          <cell r="B458" t="str">
            <v>C15439</v>
          </cell>
          <cell r="C458" t="str">
            <v>Sơn Anh Đô</v>
          </cell>
          <cell r="D458" t="str">
            <v>SON ANH DO</v>
          </cell>
          <cell r="E458" t="str">
            <v>050108107550</v>
          </cell>
          <cell r="F458" t="str">
            <v>C15439SON ANH DO050108107550</v>
          </cell>
        </row>
        <row r="459">
          <cell r="B459" t="str">
            <v>C3673</v>
          </cell>
          <cell r="C459" t="str">
            <v>Lê Thị Yến</v>
          </cell>
          <cell r="D459" t="str">
            <v>LE THI YEN</v>
          </cell>
          <cell r="E459" t="str">
            <v>050040852120</v>
          </cell>
          <cell r="F459" t="str">
            <v>C3673LE THI YEN050040852120</v>
          </cell>
        </row>
        <row r="460">
          <cell r="B460" t="str">
            <v>C4669</v>
          </cell>
          <cell r="C460" t="str">
            <v>Nguyễn Thị Chung</v>
          </cell>
          <cell r="D460" t="str">
            <v>NGUYEN THI CHUNG</v>
          </cell>
          <cell r="E460" t="str">
            <v>050040863521</v>
          </cell>
          <cell r="F460" t="str">
            <v>C4669NGUYEN THI CHUNG050040863521</v>
          </cell>
        </row>
        <row r="461">
          <cell r="B461" t="str">
            <v>C5914</v>
          </cell>
          <cell r="C461" t="str">
            <v>Nguyễn Thị Hồng Thắm</v>
          </cell>
          <cell r="D461" t="str">
            <v>NGUYEN THI HONG THAM</v>
          </cell>
          <cell r="E461" t="str">
            <v>050040829900</v>
          </cell>
          <cell r="F461" t="str">
            <v>C5914NGUYEN THI HONG THAM050040829900</v>
          </cell>
        </row>
        <row r="462">
          <cell r="B462" t="str">
            <v>C8217</v>
          </cell>
          <cell r="C462" t="str">
            <v>Võ Thanh Toàn</v>
          </cell>
          <cell r="D462" t="str">
            <v>VO THANH TOAN</v>
          </cell>
          <cell r="E462" t="str">
            <v>050103658941</v>
          </cell>
          <cell r="F462" t="str">
            <v>C8217VO THANH TOAN050103658941</v>
          </cell>
        </row>
        <row r="463">
          <cell r="B463" t="str">
            <v>V036</v>
          </cell>
          <cell r="C463" t="str">
            <v>Nguyễn Thị Hà</v>
          </cell>
          <cell r="D463" t="str">
            <v>NGUYEN THI HA</v>
          </cell>
          <cell r="E463" t="str">
            <v>050040796239</v>
          </cell>
          <cell r="F463" t="str">
            <v>V036NGUYEN THI HA050040796239</v>
          </cell>
        </row>
        <row r="464">
          <cell r="B464" t="str">
            <v>V085</v>
          </cell>
          <cell r="C464" t="str">
            <v>Trần Thị Thùy Trang</v>
          </cell>
          <cell r="D464" t="str">
            <v>TRAN THI THUY TRANG</v>
          </cell>
          <cell r="E464" t="str">
            <v>050040795933</v>
          </cell>
          <cell r="F464" t="str">
            <v>V085TRAN THI THUY TRANG050040795933</v>
          </cell>
        </row>
        <row r="465">
          <cell r="B465" t="str">
            <v>C11692</v>
          </cell>
          <cell r="C465" t="str">
            <v>Đỗ Thị Vân</v>
          </cell>
          <cell r="D465" t="str">
            <v>DO THI VAN</v>
          </cell>
          <cell r="E465" t="str">
            <v>050048183686</v>
          </cell>
          <cell r="F465" t="str">
            <v>C11692DO THI VAN050048183686</v>
          </cell>
        </row>
        <row r="466">
          <cell r="B466" t="str">
            <v>C13175</v>
          </cell>
          <cell r="C466" t="str">
            <v>Nguyễn Xuân Đăng</v>
          </cell>
          <cell r="D466" t="str">
            <v>NGUYEN XUAN DANG</v>
          </cell>
          <cell r="E466" t="str">
            <v>060263994100</v>
          </cell>
          <cell r="F466" t="str">
            <v>C13175NGUYEN XUAN DANG060263994100</v>
          </cell>
        </row>
        <row r="467">
          <cell r="B467" t="str">
            <v>C14117</v>
          </cell>
          <cell r="C467" t="str">
            <v>Nguyễn Thị Thiên Kiều</v>
          </cell>
          <cell r="D467" t="str">
            <v>NGUYEN THI THIEN KIEU</v>
          </cell>
          <cell r="E467" t="str">
            <v>050055353041</v>
          </cell>
          <cell r="F467" t="str">
            <v>C14117NGUYEN THI THIEN KIEU050055353041</v>
          </cell>
        </row>
        <row r="468">
          <cell r="B468" t="str">
            <v>V003</v>
          </cell>
          <cell r="C468" t="str">
            <v>Vũ Văn Luận</v>
          </cell>
          <cell r="D468" t="str">
            <v>VU VAN LUAN</v>
          </cell>
          <cell r="E468" t="str">
            <v>050040796352</v>
          </cell>
          <cell r="F468" t="str">
            <v>V003VU VAN LUAN050040796352</v>
          </cell>
        </row>
        <row r="469">
          <cell r="B469" t="str">
            <v>C6508</v>
          </cell>
          <cell r="C469" t="str">
            <v>Bùi Trần Chín</v>
          </cell>
          <cell r="D469" t="str">
            <v>BUI TRAN CHIN</v>
          </cell>
          <cell r="E469" t="str">
            <v>050066264669</v>
          </cell>
          <cell r="F469" t="str">
            <v>C6508BUI TRAN CHIN050066264669</v>
          </cell>
        </row>
        <row r="470">
          <cell r="B470" t="str">
            <v>C3408</v>
          </cell>
          <cell r="C470" t="str">
            <v>Lê Thọ Thiết</v>
          </cell>
          <cell r="D470" t="str">
            <v>LE THO THIET</v>
          </cell>
          <cell r="E470" t="str">
            <v>050040998516</v>
          </cell>
          <cell r="F470" t="str">
            <v>C3408LE THO THIET050040998516</v>
          </cell>
        </row>
        <row r="471">
          <cell r="B471" t="str">
            <v>C6533</v>
          </cell>
          <cell r="C471" t="str">
            <v>Phạm Vũ Hoàng Long</v>
          </cell>
          <cell r="D471" t="str">
            <v>PHAM VU HOANG LONG</v>
          </cell>
          <cell r="E471" t="str">
            <v>050046448402</v>
          </cell>
          <cell r="F471" t="str">
            <v>C6533PHAM VU HOANG LONG050046448402</v>
          </cell>
        </row>
        <row r="472">
          <cell r="B472" t="str">
            <v>C6697</v>
          </cell>
          <cell r="C472" t="str">
            <v>Hoàng Thị Dân</v>
          </cell>
          <cell r="D472" t="str">
            <v>HOANG THI DAN</v>
          </cell>
          <cell r="E472" t="str">
            <v>050050562163</v>
          </cell>
          <cell r="F472" t="str">
            <v>C6697HOANG THI DAN050050562163</v>
          </cell>
        </row>
        <row r="473">
          <cell r="B473" t="str">
            <v>C7259</v>
          </cell>
          <cell r="C473" t="str">
            <v>Nguyễn Thị Hạnh</v>
          </cell>
          <cell r="D473" t="str">
            <v>NGUYEN THI HANH</v>
          </cell>
          <cell r="E473" t="str">
            <v>050040795364</v>
          </cell>
          <cell r="F473" t="str">
            <v>C7259NGUYEN THI HANH050040795364</v>
          </cell>
        </row>
        <row r="474">
          <cell r="B474" t="str">
            <v>C11694</v>
          </cell>
          <cell r="C474" t="str">
            <v>Mai Văn Bội</v>
          </cell>
          <cell r="D474" t="str">
            <v>MAI VAN BOI</v>
          </cell>
          <cell r="E474" t="str">
            <v>050116196058</v>
          </cell>
          <cell r="F474" t="str">
            <v>C11694MAI VAN BOI050116196058</v>
          </cell>
        </row>
        <row r="475">
          <cell r="B475" t="str">
            <v>C2666</v>
          </cell>
          <cell r="C475" t="str">
            <v>Đỗ Thị Trinh</v>
          </cell>
          <cell r="D475" t="str">
            <v>DO THI TRINH</v>
          </cell>
          <cell r="E475" t="str">
            <v>050040851671</v>
          </cell>
          <cell r="F475" t="str">
            <v>C2666DO THI TRINH050040851671</v>
          </cell>
        </row>
        <row r="476">
          <cell r="B476" t="str">
            <v>C2867</v>
          </cell>
          <cell r="C476" t="str">
            <v>Nguyễn Thị Ngọc Loan</v>
          </cell>
          <cell r="D476" t="str">
            <v>NGUYEN THI NGOC LOAN</v>
          </cell>
          <cell r="E476" t="str">
            <v>050040875155</v>
          </cell>
          <cell r="F476" t="str">
            <v>C2867NGUYEN THI NGOC LOAN050040875155</v>
          </cell>
        </row>
        <row r="477">
          <cell r="B477" t="str">
            <v>C5397</v>
          </cell>
          <cell r="C477" t="str">
            <v>Kiều Thị Phượng</v>
          </cell>
          <cell r="D477" t="str">
            <v>KIEU THI PHUONG</v>
          </cell>
          <cell r="E477" t="str">
            <v>050040876356</v>
          </cell>
          <cell r="F477" t="str">
            <v>C5397KIEU THI PHUONG050040876356</v>
          </cell>
        </row>
        <row r="478">
          <cell r="B478" t="str">
            <v>C6390</v>
          </cell>
          <cell r="C478" t="str">
            <v>Bùi Khắc Thọ</v>
          </cell>
          <cell r="D478" t="str">
            <v>BUI KHAC THO</v>
          </cell>
          <cell r="E478" t="str">
            <v>050068550901</v>
          </cell>
          <cell r="F478" t="str">
            <v>C6390BUI KHAC THO050068550901</v>
          </cell>
        </row>
        <row r="479">
          <cell r="B479" t="str">
            <v>C9431</v>
          </cell>
          <cell r="C479" t="str">
            <v>Lê Ngọc Đức</v>
          </cell>
          <cell r="D479" t="str">
            <v>LE NGOC DUC</v>
          </cell>
          <cell r="E479" t="str">
            <v>050061804851</v>
          </cell>
          <cell r="F479" t="str">
            <v>C9431LE NGOC DUC050061804851</v>
          </cell>
        </row>
        <row r="480">
          <cell r="B480" t="str">
            <v>C12764</v>
          </cell>
          <cell r="C480" t="str">
            <v>Lê Thành Lộc</v>
          </cell>
          <cell r="D480" t="str">
            <v>LE THANH LOC</v>
          </cell>
          <cell r="E480" t="str">
            <v>050121174313</v>
          </cell>
          <cell r="F480" t="str">
            <v>C12764LE THANH LOC050121174313</v>
          </cell>
        </row>
        <row r="481">
          <cell r="B481" t="str">
            <v>C14384</v>
          </cell>
          <cell r="C481" t="str">
            <v>Võ Minh Hiếu</v>
          </cell>
          <cell r="D481" t="str">
            <v>VO MINH HIEU</v>
          </cell>
          <cell r="E481" t="str">
            <v>050116104773</v>
          </cell>
          <cell r="F481" t="str">
            <v>C14384VO MINH HIEU050116104773</v>
          </cell>
        </row>
        <row r="482">
          <cell r="B482" t="str">
            <v>C0681</v>
          </cell>
          <cell r="C482" t="str">
            <v>Dương Văn Khánh</v>
          </cell>
          <cell r="D482" t="str">
            <v>DUONG VAN KHANH</v>
          </cell>
          <cell r="E482" t="str">
            <v>050040825166</v>
          </cell>
          <cell r="F482" t="str">
            <v>C0681DUONG VAN KHANH050040825166</v>
          </cell>
        </row>
        <row r="483">
          <cell r="B483" t="str">
            <v>C1079</v>
          </cell>
          <cell r="C483" t="str">
            <v>Đỗ Văn Tuấn</v>
          </cell>
          <cell r="D483" t="str">
            <v>DO VAN TUAN</v>
          </cell>
          <cell r="E483" t="str">
            <v>050040818437</v>
          </cell>
          <cell r="F483" t="str">
            <v>C1079DO VAN TUAN050040818437</v>
          </cell>
        </row>
        <row r="484">
          <cell r="B484" t="str">
            <v>C1681</v>
          </cell>
          <cell r="C484" t="str">
            <v>Lường Tài Hiếu</v>
          </cell>
          <cell r="D484" t="str">
            <v>LUONG TAI HIEU</v>
          </cell>
          <cell r="E484" t="str">
            <v>050041002058</v>
          </cell>
          <cell r="F484" t="str">
            <v>C1681LUONG TAI HIEU050041002058</v>
          </cell>
        </row>
        <row r="485">
          <cell r="B485" t="str">
            <v>C2275</v>
          </cell>
          <cell r="C485" t="str">
            <v>Nguyễn Minh Cảnh</v>
          </cell>
          <cell r="D485" t="str">
            <v>NGUYEN MINH CANH</v>
          </cell>
          <cell r="E485" t="str">
            <v>050040825093</v>
          </cell>
          <cell r="F485" t="str">
            <v>C2275NGUYEN MINH CANH050040825093</v>
          </cell>
        </row>
        <row r="486">
          <cell r="B486" t="str">
            <v>C3399</v>
          </cell>
          <cell r="C486" t="str">
            <v>Phan Thị Khánh Hòa</v>
          </cell>
          <cell r="D486" t="str">
            <v>PHAN THI KHANH HOA</v>
          </cell>
          <cell r="E486" t="str">
            <v>050040846937</v>
          </cell>
          <cell r="F486" t="str">
            <v>C3399PHAN THI KHANH HOA050040846937</v>
          </cell>
        </row>
        <row r="487">
          <cell r="B487" t="str">
            <v>C3656</v>
          </cell>
          <cell r="C487" t="str">
            <v>Hồ Trọng Thủy</v>
          </cell>
          <cell r="D487" t="str">
            <v>HO TRONG THUY</v>
          </cell>
          <cell r="E487" t="str">
            <v>050040821810</v>
          </cell>
          <cell r="F487" t="str">
            <v>C3656HO TRONG THUY050040821810</v>
          </cell>
        </row>
        <row r="488">
          <cell r="B488" t="str">
            <v>C4373</v>
          </cell>
          <cell r="C488" t="str">
            <v>Phạm Văn Kỳ</v>
          </cell>
          <cell r="D488" t="str">
            <v>PHAM VAN KY</v>
          </cell>
          <cell r="E488" t="str">
            <v>050040825948</v>
          </cell>
          <cell r="F488" t="str">
            <v>C4373PHAM VAN KY050040825948</v>
          </cell>
        </row>
        <row r="489">
          <cell r="B489" t="str">
            <v>C5303</v>
          </cell>
          <cell r="C489" t="str">
            <v>Đặng Văn Trung</v>
          </cell>
          <cell r="D489" t="str">
            <v>DANG VAN TRUNG</v>
          </cell>
          <cell r="E489" t="str">
            <v>050040935921</v>
          </cell>
          <cell r="F489" t="str">
            <v>C5303DANG VAN TRUNG050040935921</v>
          </cell>
        </row>
        <row r="490">
          <cell r="B490" t="str">
            <v>C5650</v>
          </cell>
          <cell r="C490" t="str">
            <v>Nguyễn Thị Hiền</v>
          </cell>
          <cell r="D490" t="str">
            <v>NGUYEN THI HIEN</v>
          </cell>
          <cell r="E490" t="str">
            <v>050041002112</v>
          </cell>
          <cell r="F490" t="str">
            <v>C5650NGUYEN THI HIEN050041002112</v>
          </cell>
        </row>
        <row r="491">
          <cell r="B491" t="str">
            <v>C6487</v>
          </cell>
          <cell r="C491" t="str">
            <v>Nguyễn Minh Tòng</v>
          </cell>
          <cell r="D491" t="str">
            <v>NGUYEN MINH TONG</v>
          </cell>
          <cell r="E491" t="str">
            <v>050067513182</v>
          </cell>
          <cell r="F491" t="str">
            <v>C6487NGUYEN MINH TONG050067513182</v>
          </cell>
        </row>
        <row r="492">
          <cell r="B492" t="str">
            <v>C7022</v>
          </cell>
          <cell r="C492" t="str">
            <v>Trần Thăng Long</v>
          </cell>
          <cell r="D492" t="str">
            <v>TRAN THANG LONG</v>
          </cell>
          <cell r="E492" t="str">
            <v>050073583281</v>
          </cell>
          <cell r="F492" t="str">
            <v>C7022TRAN THANG LONG050073583281</v>
          </cell>
        </row>
        <row r="493">
          <cell r="B493" t="str">
            <v>C7464</v>
          </cell>
          <cell r="C493" t="str">
            <v>Nguyễn Hoài Nam</v>
          </cell>
          <cell r="D493" t="str">
            <v>NGUYEN HOAI NAM</v>
          </cell>
          <cell r="E493" t="str">
            <v>050070731425</v>
          </cell>
          <cell r="F493" t="str">
            <v>C7464NGUYEN HOAI NAM050070731425</v>
          </cell>
        </row>
        <row r="494">
          <cell r="B494" t="str">
            <v>C7854</v>
          </cell>
          <cell r="C494" t="str">
            <v>Nguyễn Thị Diệu Hiền</v>
          </cell>
          <cell r="D494" t="str">
            <v>NGUYEN THI DIEU HIEN</v>
          </cell>
          <cell r="E494" t="str">
            <v>050104743576</v>
          </cell>
          <cell r="F494" t="str">
            <v>C7854NGUYEN THI DIEU HIEN050104743576</v>
          </cell>
        </row>
        <row r="495">
          <cell r="B495" t="str">
            <v>C10707</v>
          </cell>
          <cell r="C495" t="str">
            <v>Lê Mạnh Hà</v>
          </cell>
          <cell r="D495" t="str">
            <v>LE MANH HA</v>
          </cell>
          <cell r="E495" t="str">
            <v>050063604051</v>
          </cell>
          <cell r="F495" t="str">
            <v>C10707LE MANH HA050063604051</v>
          </cell>
        </row>
        <row r="496">
          <cell r="B496" t="str">
            <v>C11576</v>
          </cell>
          <cell r="C496" t="str">
            <v>Nguyễn Thanh Tuấn</v>
          </cell>
          <cell r="D496" t="str">
            <v>NGUYEN THANH TUAN</v>
          </cell>
          <cell r="E496" t="str">
            <v>050113176919</v>
          </cell>
          <cell r="F496" t="str">
            <v>C11576NGUYEN THANH TUAN050113176919</v>
          </cell>
        </row>
        <row r="497">
          <cell r="B497" t="str">
            <v>C14375</v>
          </cell>
          <cell r="C497" t="str">
            <v>Nguyễn Hoàng Hùng</v>
          </cell>
          <cell r="D497" t="str">
            <v>NGUYEN HOANG HUNG</v>
          </cell>
          <cell r="E497" t="str">
            <v>050102541763</v>
          </cell>
          <cell r="F497" t="str">
            <v>C14375NGUYEN HOANG HUNG050102541763</v>
          </cell>
        </row>
        <row r="498">
          <cell r="B498" t="str">
            <v>C14654</v>
          </cell>
          <cell r="C498" t="str">
            <v>Hoàng Tùng Lâm</v>
          </cell>
          <cell r="D498" t="str">
            <v>HOANG TUNG LAM</v>
          </cell>
          <cell r="E498" t="str">
            <v>050133727083</v>
          </cell>
          <cell r="F498" t="str">
            <v>C14654HOANG TUNG LAM050133727083</v>
          </cell>
        </row>
        <row r="499">
          <cell r="B499" t="str">
            <v>C15125</v>
          </cell>
          <cell r="C499" t="str">
            <v>Hoàng Lê Minh Khánh</v>
          </cell>
          <cell r="D499" t="str">
            <v>HOANG LE MINH KHANH</v>
          </cell>
          <cell r="E499" t="str">
            <v>050128179566</v>
          </cell>
          <cell r="F499" t="str">
            <v>C15125HOANG LE MINH KHANH050128179566</v>
          </cell>
        </row>
        <row r="500">
          <cell r="B500" t="str">
            <v>C6745</v>
          </cell>
          <cell r="C500" t="str">
            <v>Phạm Thị Ngọc Bích</v>
          </cell>
          <cell r="D500" t="str">
            <v>PHAM THI NGOC BICH</v>
          </cell>
          <cell r="E500" t="str">
            <v>050034253886</v>
          </cell>
          <cell r="F500" t="str">
            <v>C6745PHAM THI NGOC BICH050034253886</v>
          </cell>
        </row>
        <row r="501">
          <cell r="B501" t="str">
            <v>C7689</v>
          </cell>
          <cell r="C501" t="str">
            <v>Nguyễn Tấn Tài</v>
          </cell>
          <cell r="D501" t="str">
            <v>NGUYEN TAN TAI</v>
          </cell>
          <cell r="E501" t="str">
            <v>050043183904</v>
          </cell>
          <cell r="F501" t="str">
            <v>C7689NGUYEN TAN TAI050043183904</v>
          </cell>
        </row>
        <row r="502">
          <cell r="B502" t="str">
            <v>C14908</v>
          </cell>
          <cell r="C502" t="str">
            <v>Võ Thị Ngọc Hà</v>
          </cell>
          <cell r="D502" t="str">
            <v>VO THI NGOC HA</v>
          </cell>
          <cell r="E502" t="str">
            <v>050080498656</v>
          </cell>
          <cell r="F502" t="str">
            <v>C14908VO THI NGOC HA050080498656</v>
          </cell>
        </row>
        <row r="503">
          <cell r="B503" t="str">
            <v>C14909</v>
          </cell>
          <cell r="C503" t="str">
            <v>Lê Thị Mỹ Linh</v>
          </cell>
          <cell r="D503" t="str">
            <v>LE THI MY LINH</v>
          </cell>
          <cell r="E503" t="str">
            <v>050109861976</v>
          </cell>
          <cell r="F503" t="str">
            <v>C14909LE THI MY LINH050109861976</v>
          </cell>
        </row>
        <row r="504">
          <cell r="B504" t="str">
            <v>C2076</v>
          </cell>
          <cell r="C504" t="str">
            <v>Phan Văn Dương</v>
          </cell>
          <cell r="D504" t="str">
            <v>PHAN VAN DUONG</v>
          </cell>
          <cell r="E504" t="str">
            <v>050040934429</v>
          </cell>
          <cell r="F504" t="str">
            <v>C2076PHAN VAN DUONG050040934429</v>
          </cell>
        </row>
        <row r="505">
          <cell r="B505" t="str">
            <v>C3199</v>
          </cell>
          <cell r="C505" t="str">
            <v>Nguyễn Thị Hoài Thu</v>
          </cell>
          <cell r="D505" t="str">
            <v>NGUYEN THI HOAI THU</v>
          </cell>
          <cell r="E505" t="str">
            <v>050066207649</v>
          </cell>
          <cell r="F505" t="str">
            <v>C3199NGUYEN THI HOAI THU050066207649</v>
          </cell>
        </row>
        <row r="506">
          <cell r="B506" t="str">
            <v>C4463</v>
          </cell>
          <cell r="C506" t="str">
            <v>Lâm Thị Thu</v>
          </cell>
          <cell r="D506" t="str">
            <v>LAM THI THU</v>
          </cell>
          <cell r="E506" t="str">
            <v>050040850691</v>
          </cell>
          <cell r="F506" t="str">
            <v>C4463LAM THI THU050040850691</v>
          </cell>
        </row>
        <row r="507">
          <cell r="B507" t="str">
            <v>C4766</v>
          </cell>
          <cell r="C507" t="str">
            <v>Đoàn Văn Nam</v>
          </cell>
          <cell r="D507" t="str">
            <v>DOAN VAN NAM</v>
          </cell>
          <cell r="E507" t="str">
            <v>050040816558</v>
          </cell>
          <cell r="F507" t="str">
            <v>C4766DOAN VAN NAM050040816558</v>
          </cell>
        </row>
        <row r="508">
          <cell r="B508" t="str">
            <v>C5036</v>
          </cell>
          <cell r="C508" t="str">
            <v>Lê Thị Nga</v>
          </cell>
          <cell r="D508" t="str">
            <v>LE THI NGA</v>
          </cell>
          <cell r="E508" t="str">
            <v>050040851205</v>
          </cell>
          <cell r="F508" t="str">
            <v>C5036LE THI NGA050040851205</v>
          </cell>
        </row>
        <row r="509">
          <cell r="B509" t="str">
            <v>C5600</v>
          </cell>
          <cell r="C509" t="str">
            <v>Lê Tấn Bảo</v>
          </cell>
          <cell r="D509" t="str">
            <v>LE TAN BAO</v>
          </cell>
          <cell r="E509" t="str">
            <v>050040829943</v>
          </cell>
          <cell r="F509" t="str">
            <v>C5600LE TAN BAO050040829943</v>
          </cell>
        </row>
        <row r="510">
          <cell r="B510" t="str">
            <v>C7632</v>
          </cell>
          <cell r="C510" t="str">
            <v>Phan Tấn Vinh</v>
          </cell>
          <cell r="D510" t="str">
            <v>PHAN TAN VINH</v>
          </cell>
          <cell r="E510" t="str">
            <v>050099643738</v>
          </cell>
          <cell r="F510" t="str">
            <v>C7632PHAN TAN VINH050099643738</v>
          </cell>
        </row>
        <row r="511">
          <cell r="B511" t="str">
            <v>C8274</v>
          </cell>
          <cell r="C511" t="str">
            <v>Lưu Thị Diệu Trinh</v>
          </cell>
          <cell r="D511" t="str">
            <v>LUU THI DIEU TRINH</v>
          </cell>
          <cell r="E511" t="str">
            <v>050103659814</v>
          </cell>
          <cell r="F511" t="str">
            <v>C8274LUU THI DIEU TRINH050103659814</v>
          </cell>
        </row>
        <row r="512">
          <cell r="B512" t="str">
            <v>C10597</v>
          </cell>
          <cell r="C512" t="str">
            <v>Điểu Dịu</v>
          </cell>
          <cell r="D512" t="str">
            <v>DIEU DIU</v>
          </cell>
          <cell r="E512" t="str">
            <v>050093230482</v>
          </cell>
          <cell r="F512" t="str">
            <v>C10597DIEU DIU050093230482</v>
          </cell>
        </row>
        <row r="513">
          <cell r="B513" t="str">
            <v>C11027</v>
          </cell>
          <cell r="C513" t="str">
            <v>Phạm Văn Khởi</v>
          </cell>
          <cell r="D513" t="str">
            <v>PHAM VAN KHOI</v>
          </cell>
          <cell r="E513" t="str">
            <v>050098025178</v>
          </cell>
          <cell r="F513" t="str">
            <v>C11027PHAM VAN KHOI050098025178</v>
          </cell>
        </row>
        <row r="514">
          <cell r="B514" t="str">
            <v>C13911</v>
          </cell>
          <cell r="C514" t="str">
            <v>Hoàng Minh Côn</v>
          </cell>
          <cell r="D514" t="str">
            <v>HOANG MINH CON</v>
          </cell>
          <cell r="E514" t="str">
            <v>050073798350</v>
          </cell>
          <cell r="F514" t="str">
            <v>C13911HOANG MINH CON050073798350</v>
          </cell>
        </row>
        <row r="515">
          <cell r="B515" t="str">
            <v>C13921</v>
          </cell>
          <cell r="C515" t="str">
            <v>Phan Lâm Tưởng</v>
          </cell>
          <cell r="D515" t="str">
            <v>PHAN LAM TUONG</v>
          </cell>
          <cell r="E515" t="str">
            <v>050121173351</v>
          </cell>
          <cell r="F515" t="str">
            <v>C13921PHAN LAM TUONG050121173351</v>
          </cell>
        </row>
        <row r="516">
          <cell r="B516" t="str">
            <v>C13976</v>
          </cell>
          <cell r="C516" t="str">
            <v>Lê Vũ Bảo Tuyền</v>
          </cell>
          <cell r="D516" t="str">
            <v>LE VU BAO TUYEN</v>
          </cell>
          <cell r="E516" t="str">
            <v>050121145003</v>
          </cell>
          <cell r="F516" t="str">
            <v>C13976LE VU BAO TUYEN050121145003</v>
          </cell>
        </row>
        <row r="517">
          <cell r="B517" t="str">
            <v>C14027</v>
          </cell>
          <cell r="C517" t="str">
            <v>Nguyễn Thảo Ngân</v>
          </cell>
          <cell r="D517" t="str">
            <v>NGUYEN THAO NGAN</v>
          </cell>
          <cell r="E517" t="str">
            <v>070106701340</v>
          </cell>
          <cell r="F517" t="str">
            <v>C14027NGUYEN THAO NGAN070106701340</v>
          </cell>
        </row>
        <row r="518">
          <cell r="B518" t="str">
            <v>C14057</v>
          </cell>
          <cell r="C518" t="str">
            <v>Huỳnh Anh Thương</v>
          </cell>
          <cell r="D518" t="str">
            <v>HUYNH ANH THUONG</v>
          </cell>
          <cell r="E518" t="str">
            <v>050119368925</v>
          </cell>
          <cell r="F518" t="str">
            <v>C14057HUYNH ANH THUONG050119368925</v>
          </cell>
        </row>
        <row r="519">
          <cell r="B519" t="str">
            <v>C14257</v>
          </cell>
          <cell r="C519" t="str">
            <v>Trần Thảo Vi</v>
          </cell>
          <cell r="D519" t="str">
            <v>TRAN THAO VI</v>
          </cell>
          <cell r="E519" t="str">
            <v>060251435572</v>
          </cell>
          <cell r="F519" t="str">
            <v>C14257TRAN THAO VI060251435572</v>
          </cell>
        </row>
        <row r="520">
          <cell r="B520" t="str">
            <v>C14499</v>
          </cell>
          <cell r="C520" t="str">
            <v>Nguyễn Thị Thúy Hằng</v>
          </cell>
          <cell r="D520" t="str">
            <v>NGUYEN THI THUY HANG</v>
          </cell>
          <cell r="E520" t="str">
            <v>050095685411</v>
          </cell>
          <cell r="F520" t="str">
            <v>C14499NGUYEN THI THUY HANG050095685411</v>
          </cell>
        </row>
        <row r="521">
          <cell r="B521" t="str">
            <v>C15297</v>
          </cell>
          <cell r="C521" t="str">
            <v>Hoàng Thị Nhật Linh</v>
          </cell>
          <cell r="D521" t="str">
            <v>HOANG THI NHAT LINH</v>
          </cell>
          <cell r="E521" t="str">
            <v>050138650739</v>
          </cell>
          <cell r="F521" t="str">
            <v>C15297HOANG THI NHAT LINH050138650739</v>
          </cell>
        </row>
        <row r="522">
          <cell r="B522" t="str">
            <v>C15298</v>
          </cell>
          <cell r="C522" t="str">
            <v>Nông Thị Nga</v>
          </cell>
          <cell r="D522" t="str">
            <v>NONG THI NGA</v>
          </cell>
          <cell r="E522" t="str">
            <v>060258379279</v>
          </cell>
          <cell r="F522" t="str">
            <v>C15298NONG THI NGA060258379279</v>
          </cell>
        </row>
        <row r="523">
          <cell r="B523" t="str">
            <v>C15320</v>
          </cell>
          <cell r="C523" t="str">
            <v>Dương Ngọc Trọng</v>
          </cell>
          <cell r="D523" t="str">
            <v>DUONG NGOC TRONG</v>
          </cell>
          <cell r="E523" t="str">
            <v>050138654580</v>
          </cell>
          <cell r="F523" t="str">
            <v>C15320DUONG NGOC TRONG050138654580</v>
          </cell>
        </row>
        <row r="524">
          <cell r="B524" t="str">
            <v>V044</v>
          </cell>
          <cell r="C524" t="str">
            <v>Võ Thị Hường</v>
          </cell>
          <cell r="D524" t="str">
            <v>VO THI HUONG</v>
          </cell>
          <cell r="E524" t="str">
            <v>050041002163</v>
          </cell>
          <cell r="F524" t="str">
            <v>V044VO THI HUONG050041002163</v>
          </cell>
        </row>
        <row r="525">
          <cell r="B525" t="str">
            <v>V046</v>
          </cell>
          <cell r="C525" t="str">
            <v>Nguyễn Hùng Thấm</v>
          </cell>
          <cell r="D525" t="str">
            <v>NGUYEN HUNG THAM</v>
          </cell>
          <cell r="E525" t="str">
            <v>050040796212</v>
          </cell>
          <cell r="F525" t="str">
            <v>V046NGUYEN HUNG THAM050040796212</v>
          </cell>
        </row>
        <row r="526">
          <cell r="B526" t="str">
            <v>V081</v>
          </cell>
          <cell r="C526" t="str">
            <v>Phan Thành Tựu</v>
          </cell>
          <cell r="D526" t="str">
            <v>PHAN THANH TUU</v>
          </cell>
          <cell r="E526" t="str">
            <v>050040795895</v>
          </cell>
          <cell r="F526" t="str">
            <v>V081PHAN THANH TUU050040795895</v>
          </cell>
        </row>
        <row r="527">
          <cell r="B527" t="str">
            <v>V088</v>
          </cell>
          <cell r="C527" t="str">
            <v>Đoàn Thị Kim Nhung</v>
          </cell>
          <cell r="D527" t="str">
            <v>DOAN THI KIM NHUNG</v>
          </cell>
          <cell r="E527" t="str">
            <v>050040795984</v>
          </cell>
          <cell r="F527" t="str">
            <v>V088DOAN THI KIM NHUNG050040795984</v>
          </cell>
        </row>
        <row r="528">
          <cell r="B528" t="str">
            <v>C5739</v>
          </cell>
          <cell r="C528" t="str">
            <v>Hoàng Thị Kim  Phượng</v>
          </cell>
          <cell r="D528" t="str">
            <v>HOANG THI KIM PHUONG</v>
          </cell>
          <cell r="E528" t="str">
            <v>050040796522</v>
          </cell>
          <cell r="F528" t="str">
            <v>C5739HOANG THI KIM PHUONG050040796522</v>
          </cell>
        </row>
        <row r="529">
          <cell r="B529" t="str">
            <v>C12728</v>
          </cell>
          <cell r="C529" t="str">
            <v>Nguyễn Thị Thủy</v>
          </cell>
          <cell r="D529" t="str">
            <v>NGUYEN THI THUY</v>
          </cell>
          <cell r="E529" t="str">
            <v>050121174291</v>
          </cell>
          <cell r="F529" t="str">
            <v>C12728NGUYEN THI THUY050121174291</v>
          </cell>
        </row>
        <row r="530">
          <cell r="B530" t="str">
            <v>C15157</v>
          </cell>
          <cell r="C530" t="str">
            <v>Nguyễn Ngọc Như Ý</v>
          </cell>
          <cell r="D530" t="str">
            <v>NGUYEN NGOC NHU Y</v>
          </cell>
          <cell r="E530" t="str">
            <v>050135075210</v>
          </cell>
          <cell r="F530" t="str">
            <v>C15157NGUYEN NGOC NHU Y050135075210</v>
          </cell>
        </row>
        <row r="531">
          <cell r="B531" t="str">
            <v>C14046</v>
          </cell>
          <cell r="C531" t="str">
            <v>Nguyễn Văn Lực</v>
          </cell>
          <cell r="D531" t="str">
            <v>NGUYEN VAN LUC</v>
          </cell>
          <cell r="E531" t="str">
            <v>050117176727</v>
          </cell>
          <cell r="F531" t="str">
            <v>C14046NGUYEN VAN LUC050117176727</v>
          </cell>
        </row>
        <row r="532">
          <cell r="B532" t="str">
            <v>C0253</v>
          </cell>
          <cell r="C532" t="str">
            <v>Hoàng Văn Hoàn</v>
          </cell>
          <cell r="D532" t="str">
            <v>HOANG VAN HOAN</v>
          </cell>
          <cell r="E532" t="str">
            <v>050040831549</v>
          </cell>
          <cell r="F532" t="str">
            <v>C0253HOANG VAN HOAN050040831549</v>
          </cell>
        </row>
        <row r="533">
          <cell r="B533" t="str">
            <v>C2208</v>
          </cell>
          <cell r="C533" t="str">
            <v>Lê Văn Hùng</v>
          </cell>
          <cell r="D533" t="str">
            <v>LE VAN HUNG</v>
          </cell>
          <cell r="E533" t="str">
            <v>050040831336</v>
          </cell>
          <cell r="F533" t="str">
            <v>C2208LE VAN HUNG050040831336</v>
          </cell>
        </row>
        <row r="534">
          <cell r="B534" t="str">
            <v>C4902</v>
          </cell>
          <cell r="C534" t="str">
            <v>Tô Duy Hùng</v>
          </cell>
          <cell r="D534" t="str">
            <v>TO DUY HUNG</v>
          </cell>
          <cell r="E534" t="str">
            <v>050040831298</v>
          </cell>
          <cell r="F534" t="str">
            <v>C4902TO DUY HUNG050040831298</v>
          </cell>
        </row>
        <row r="535">
          <cell r="B535" t="str">
            <v>C5228</v>
          </cell>
          <cell r="C535" t="str">
            <v>Dương Văn Uy</v>
          </cell>
          <cell r="D535" t="str">
            <v>DUONG VAN UY</v>
          </cell>
          <cell r="E535" t="str">
            <v>050040831239</v>
          </cell>
          <cell r="F535" t="str">
            <v>C5228DUONG VAN UY050040831239</v>
          </cell>
        </row>
        <row r="536">
          <cell r="B536" t="str">
            <v>C7764</v>
          </cell>
          <cell r="C536" t="str">
            <v>Lê Hoàng</v>
          </cell>
          <cell r="D536" t="str">
            <v>LE HOANG</v>
          </cell>
          <cell r="E536" t="str">
            <v>050114669791</v>
          </cell>
          <cell r="F536" t="str">
            <v>C7764LE HOANG050114669791</v>
          </cell>
        </row>
        <row r="537">
          <cell r="B537" t="str">
            <v>C8311</v>
          </cell>
          <cell r="C537" t="str">
            <v>Phạm Thanh Bằng</v>
          </cell>
          <cell r="D537" t="str">
            <v>PHAM THANH BANG</v>
          </cell>
          <cell r="E537" t="str">
            <v>050103659539</v>
          </cell>
          <cell r="F537" t="str">
            <v>C8311PHAM THANH BANG050103659539</v>
          </cell>
        </row>
        <row r="538">
          <cell r="B538" t="str">
            <v>C11665</v>
          </cell>
          <cell r="C538" t="str">
            <v>Phạm Khắc Trung</v>
          </cell>
          <cell r="D538" t="str">
            <v>PHAM KHAC TRUNG</v>
          </cell>
          <cell r="E538" t="str">
            <v>050115341607</v>
          </cell>
          <cell r="F538" t="str">
            <v>C11665PHAM KHAC TRUNG050115341607</v>
          </cell>
        </row>
        <row r="539">
          <cell r="B539" t="str">
            <v>C12820</v>
          </cell>
          <cell r="C539" t="str">
            <v>Nguyễn Thị Hồng Yến</v>
          </cell>
          <cell r="D539" t="str">
            <v>NGUYEN THI HONG YEN</v>
          </cell>
          <cell r="E539" t="str">
            <v>050078214195</v>
          </cell>
          <cell r="F539" t="str">
            <v>C12820NGUYEN THI HONG YEN050078214195</v>
          </cell>
        </row>
        <row r="540">
          <cell r="B540" t="str">
            <v>C14063</v>
          </cell>
          <cell r="C540" t="str">
            <v>Châu Ngọc Anh Duy</v>
          </cell>
          <cell r="D540" t="str">
            <v>CHAU NGOC ANH DUY</v>
          </cell>
          <cell r="E540" t="str">
            <v>050127859164</v>
          </cell>
          <cell r="F540" t="str">
            <v>C14063CHAU NGOC ANH DUY050127859164</v>
          </cell>
        </row>
        <row r="541">
          <cell r="B541" t="str">
            <v>C15361</v>
          </cell>
          <cell r="C541" t="str">
            <v>Vi Văn Tuấn</v>
          </cell>
          <cell r="D541" t="str">
            <v>VI VAN TUAN</v>
          </cell>
          <cell r="E541" t="str">
            <v>050140521601</v>
          </cell>
          <cell r="F541" t="str">
            <v>C15361VI VAN TUAN050140521601</v>
          </cell>
        </row>
        <row r="542">
          <cell r="B542" t="str">
            <v>V057</v>
          </cell>
          <cell r="C542" t="str">
            <v>Hà Thị Lương</v>
          </cell>
          <cell r="D542" t="str">
            <v>HA THI LUONG</v>
          </cell>
          <cell r="E542" t="str">
            <v>050042517965</v>
          </cell>
          <cell r="F542" t="str">
            <v>V057HA THI LUONG050042517965</v>
          </cell>
        </row>
        <row r="543">
          <cell r="B543" t="str">
            <v>V075</v>
          </cell>
          <cell r="C543" t="str">
            <v>Trần Thị Tứ</v>
          </cell>
          <cell r="D543" t="str">
            <v>TRAN THI TU</v>
          </cell>
          <cell r="E543" t="str">
            <v>050040795836</v>
          </cell>
          <cell r="F543" t="str">
            <v>V075TRAN THI TU050040795836</v>
          </cell>
        </row>
        <row r="544">
          <cell r="B544" t="str">
            <v>C10631</v>
          </cell>
          <cell r="C544" t="str">
            <v>Bùi Thị Nga</v>
          </cell>
          <cell r="D544" t="str">
            <v>BUI THI NGA</v>
          </cell>
          <cell r="E544" t="str">
            <v>050078773909</v>
          </cell>
          <cell r="F544" t="str">
            <v>C10631BUI THI NGA050078773909</v>
          </cell>
        </row>
        <row r="545">
          <cell r="B545" t="str">
            <v>C11642</v>
          </cell>
          <cell r="C545" t="str">
            <v>Trần Thị Thu Thủy</v>
          </cell>
          <cell r="D545" t="str">
            <v>TRAN THI THU THUY</v>
          </cell>
          <cell r="E545" t="str">
            <v>050115309282</v>
          </cell>
          <cell r="F545" t="str">
            <v>C11642TRAN THI THU THUY050115309282</v>
          </cell>
        </row>
        <row r="546">
          <cell r="B546" t="str">
            <v>C14758</v>
          </cell>
          <cell r="C546" t="str">
            <v>Võ Thị Xuân Anh</v>
          </cell>
          <cell r="D546" t="str">
            <v>VO THI XUAN ANH</v>
          </cell>
          <cell r="E546" t="str">
            <v>050136133801</v>
          </cell>
          <cell r="F546" t="str">
            <v>C14758VO THI XUAN ANH050136133801</v>
          </cell>
        </row>
        <row r="547">
          <cell r="B547" t="str">
            <v>C0760</v>
          </cell>
          <cell r="C547" t="str">
            <v>Trần Thị Diệu Hiền</v>
          </cell>
          <cell r="D547" t="str">
            <v>TRAN THI DIEU HIEN</v>
          </cell>
          <cell r="E547" t="str">
            <v>050040817678</v>
          </cell>
          <cell r="F547" t="str">
            <v>C0760TRAN THI DIEU HIEN050040817678</v>
          </cell>
        </row>
        <row r="548">
          <cell r="B548" t="str">
            <v>C4494</v>
          </cell>
          <cell r="C548" t="str">
            <v>Huỳnh Duy Quốc</v>
          </cell>
          <cell r="D548" t="str">
            <v>HUYNH DUY QUOC</v>
          </cell>
          <cell r="E548" t="str">
            <v>050052443978</v>
          </cell>
          <cell r="F548" t="str">
            <v>C4494HUYNH DUY QUOC050052443978</v>
          </cell>
        </row>
        <row r="549">
          <cell r="B549" t="str">
            <v>C7381</v>
          </cell>
          <cell r="C549" t="str">
            <v>Nguyễn Thị Tâm</v>
          </cell>
          <cell r="D549" t="str">
            <v>NGUYEN THI TAM</v>
          </cell>
          <cell r="E549" t="str">
            <v>050097086874</v>
          </cell>
          <cell r="F549" t="str">
            <v>C7381NGUYEN THI TAM050097086874</v>
          </cell>
        </row>
        <row r="550">
          <cell r="B550" t="str">
            <v>C7691</v>
          </cell>
          <cell r="C550" t="str">
            <v>Nguyễn Văn Linh</v>
          </cell>
          <cell r="D550" t="str">
            <v>NGUYEN VAN LINH</v>
          </cell>
          <cell r="E550" t="str">
            <v>050035678236</v>
          </cell>
          <cell r="F550" t="str">
            <v>C7691NGUYEN VAN LINH050035678236</v>
          </cell>
        </row>
        <row r="551">
          <cell r="B551" t="str">
            <v>C7760</v>
          </cell>
          <cell r="C551" t="str">
            <v>Nguyễn Thị Phương Hoa</v>
          </cell>
          <cell r="D551" t="str">
            <v>NGUYEN THI PHUONG HOA</v>
          </cell>
          <cell r="E551" t="str">
            <v>050040795968</v>
          </cell>
          <cell r="F551" t="str">
            <v>C7760NGUYEN THI PHUONG HOA050040795968</v>
          </cell>
        </row>
        <row r="552">
          <cell r="B552" t="str">
            <v>C11683</v>
          </cell>
          <cell r="C552" t="str">
            <v>Nguyễn Đình Cảnh</v>
          </cell>
          <cell r="D552" t="str">
            <v>NGUYEN DINH CANH</v>
          </cell>
          <cell r="E552" t="str">
            <v>050075311998</v>
          </cell>
          <cell r="F552" t="str">
            <v>C11683NGUYEN DINH CANH050075311998</v>
          </cell>
        </row>
        <row r="553">
          <cell r="B553" t="str">
            <v>C3439</v>
          </cell>
          <cell r="C553" t="str">
            <v>Trần Văn Tiến</v>
          </cell>
          <cell r="D553" t="str">
            <v>TRAN VAN TIEN</v>
          </cell>
          <cell r="E553" t="str">
            <v>050040874140</v>
          </cell>
          <cell r="F553" t="str">
            <v>C3439TRAN VAN TIEN050040874140</v>
          </cell>
        </row>
        <row r="554">
          <cell r="B554" t="str">
            <v>C4999</v>
          </cell>
          <cell r="C554" t="str">
            <v>Lê Ngọc Hùng</v>
          </cell>
          <cell r="D554" t="str">
            <v>LE NGOC HUNG</v>
          </cell>
          <cell r="E554" t="str">
            <v>050040823368</v>
          </cell>
          <cell r="F554" t="str">
            <v>C4999LE NGOC HUNG050040823368</v>
          </cell>
        </row>
        <row r="555">
          <cell r="B555" t="str">
            <v>C3196</v>
          </cell>
          <cell r="C555" t="str">
            <v>Lê Thị Ngọc Nga</v>
          </cell>
          <cell r="D555" t="str">
            <v>LE THI NGOC NGA</v>
          </cell>
          <cell r="E555" t="str">
            <v>050040817171</v>
          </cell>
          <cell r="F555" t="str">
            <v>C3196LE THI NGOC NGA050040817171</v>
          </cell>
        </row>
        <row r="556">
          <cell r="B556" t="str">
            <v>C7644</v>
          </cell>
          <cell r="C556" t="str">
            <v>Nguyễn Hoàng Minh Thư</v>
          </cell>
          <cell r="D556" t="str">
            <v>NGUYEN HOANG MINH THU</v>
          </cell>
          <cell r="E556" t="str">
            <v>050099643053</v>
          </cell>
          <cell r="F556" t="str">
            <v>C7644NGUYEN HOANG MINH THU050099643053</v>
          </cell>
        </row>
        <row r="557">
          <cell r="B557" t="str">
            <v>C10642</v>
          </cell>
          <cell r="C557" t="str">
            <v>Hồ Thị Vinh</v>
          </cell>
          <cell r="D557" t="str">
            <v>HO THI VINH</v>
          </cell>
          <cell r="E557" t="str">
            <v>050063340951</v>
          </cell>
          <cell r="F557" t="str">
            <v>C10642HO THI VINH050063340951</v>
          </cell>
        </row>
        <row r="558">
          <cell r="B558" t="str">
            <v>C11234</v>
          </cell>
          <cell r="C558" t="str">
            <v>Trần Phạm Tuấn Anh</v>
          </cell>
          <cell r="D558" t="str">
            <v>TRAN PHAM TUAN ANH</v>
          </cell>
          <cell r="E558" t="str">
            <v>050112343765</v>
          </cell>
          <cell r="F558" t="str">
            <v>C11234TRAN PHAM TUAN ANH050112343765</v>
          </cell>
        </row>
        <row r="559">
          <cell r="B559" t="str">
            <v>C11550</v>
          </cell>
          <cell r="C559" t="str">
            <v>Nguyễn Thị Kim Trang</v>
          </cell>
          <cell r="D559" t="str">
            <v>NGUYEN THI KIM TRANG</v>
          </cell>
          <cell r="E559" t="str">
            <v>050113381581</v>
          </cell>
          <cell r="F559" t="str">
            <v>C11550NGUYEN THI KIM TRANG050113381581</v>
          </cell>
        </row>
        <row r="560">
          <cell r="B560" t="str">
            <v>C12941</v>
          </cell>
          <cell r="C560" t="str">
            <v>Vũ Thị Hạnh</v>
          </cell>
          <cell r="D560" t="str">
            <v>VU THI HANH</v>
          </cell>
          <cell r="E560" t="str">
            <v>050109384795</v>
          </cell>
          <cell r="F560" t="str">
            <v>C12941VU THI HANH050109384795</v>
          </cell>
        </row>
        <row r="561">
          <cell r="B561" t="str">
            <v>C14417</v>
          </cell>
          <cell r="C561" t="str">
            <v>Vũ Thị Mỹ Hạnh</v>
          </cell>
          <cell r="D561" t="str">
            <v>VU THI MY HANH</v>
          </cell>
          <cell r="E561" t="str">
            <v>050124525192</v>
          </cell>
          <cell r="F561" t="str">
            <v>C14417VU THI MY HANH050124525192</v>
          </cell>
        </row>
        <row r="562">
          <cell r="B562" t="str">
            <v>C14421</v>
          </cell>
          <cell r="C562" t="str">
            <v>Lê Thị Thu Hiền</v>
          </cell>
          <cell r="D562" t="str">
            <v>LE THI THU HIEN</v>
          </cell>
          <cell r="E562" t="str">
            <v>050059645096</v>
          </cell>
          <cell r="F562" t="str">
            <v>C14421LE THI THU HIEN050059645096</v>
          </cell>
        </row>
        <row r="563">
          <cell r="B563" t="str">
            <v>C14573</v>
          </cell>
          <cell r="C563" t="str">
            <v>Lê Thị Hồng Bước</v>
          </cell>
          <cell r="D563" t="str">
            <v>LE THI HONG BUOC</v>
          </cell>
          <cell r="E563" t="str">
            <v>060260778504</v>
          </cell>
          <cell r="F563" t="str">
            <v>C14573LE THI HONG BUOC060260778504</v>
          </cell>
        </row>
        <row r="564">
          <cell r="B564" t="str">
            <v>C13485</v>
          </cell>
          <cell r="C564" t="str">
            <v>Hồ Vĩnh Bình</v>
          </cell>
          <cell r="D564" t="str">
            <v>HO VINH BINH</v>
          </cell>
          <cell r="E564" t="str">
            <v>050094096895</v>
          </cell>
          <cell r="F564" t="str">
            <v>C13485HO VINH BINH050094096895</v>
          </cell>
        </row>
        <row r="565">
          <cell r="B565" t="str">
            <v>C14623</v>
          </cell>
          <cell r="C565" t="str">
            <v>Trần Văn Hoài</v>
          </cell>
          <cell r="D565" t="str">
            <v>TRAN VAN HOAI</v>
          </cell>
          <cell r="E565" t="str">
            <v>050040818690</v>
          </cell>
          <cell r="F565" t="str">
            <v>C14623TRAN VAN HOAI050040818690</v>
          </cell>
        </row>
        <row r="566">
          <cell r="B566" t="str">
            <v>V068</v>
          </cell>
          <cell r="C566" t="str">
            <v>Nguyễn Đình Quân</v>
          </cell>
          <cell r="D566" t="str">
            <v>NGUYEN DINH QUAN</v>
          </cell>
          <cell r="E566" t="str">
            <v>050040796050</v>
          </cell>
          <cell r="F566" t="str">
            <v>V068NGUYEN DINH QUAN050040796050</v>
          </cell>
        </row>
        <row r="567">
          <cell r="B567" t="str">
            <v>C5702</v>
          </cell>
          <cell r="C567" t="str">
            <v>Lê Thị Thanh Hoài</v>
          </cell>
          <cell r="D567" t="str">
            <v>LE THI THANH HOAI</v>
          </cell>
          <cell r="E567" t="str">
            <v>050040812511</v>
          </cell>
          <cell r="F567" t="str">
            <v>C5702LE THI THANH HOAI050040812511</v>
          </cell>
        </row>
        <row r="568">
          <cell r="B568" t="str">
            <v>C6997</v>
          </cell>
          <cell r="C568" t="str">
            <v>Trương Thị Ngọc Dung</v>
          </cell>
          <cell r="D568" t="str">
            <v>TRUONG THI NGOC DUNG</v>
          </cell>
          <cell r="E568" t="str">
            <v>050077160032</v>
          </cell>
          <cell r="F568" t="str">
            <v>C6997TRUONG THI NGOC DUNG050077160032</v>
          </cell>
        </row>
        <row r="569">
          <cell r="B569" t="str">
            <v>C7411</v>
          </cell>
          <cell r="C569" t="str">
            <v>Hồ Thị Thu Thảo</v>
          </cell>
          <cell r="D569" t="str">
            <v>HO THI THU THAO</v>
          </cell>
          <cell r="E569" t="str">
            <v>050096813829</v>
          </cell>
          <cell r="F569" t="str">
            <v>C7411HO THI THU THAO050096813829</v>
          </cell>
        </row>
        <row r="570">
          <cell r="B570" t="str">
            <v>C15363</v>
          </cell>
          <cell r="C570" t="str">
            <v>Võ Hồng Ngọc</v>
          </cell>
          <cell r="D570" t="str">
            <v>VO HONG NGOC</v>
          </cell>
          <cell r="E570" t="str">
            <v>050143854423</v>
          </cell>
          <cell r="F570" t="str">
            <v>C15363VO HONG NGOC050143854423</v>
          </cell>
        </row>
        <row r="571">
          <cell r="B571" t="str">
            <v>C8137</v>
          </cell>
          <cell r="C571" t="str">
            <v>Nguyễn Thị Kim Ngân</v>
          </cell>
          <cell r="D571" t="str">
            <v>NGUYEN THI KIM NGAN</v>
          </cell>
          <cell r="E571" t="str">
            <v>050104420521</v>
          </cell>
          <cell r="F571" t="str">
            <v>C8137NGUYEN THI KIM NGAN050104420521</v>
          </cell>
        </row>
        <row r="572">
          <cell r="B572" t="str">
            <v>C12074</v>
          </cell>
          <cell r="C572" t="str">
            <v>Hồ Thị Nga</v>
          </cell>
          <cell r="D572" t="str">
            <v>HO THI NGA</v>
          </cell>
          <cell r="E572" t="str">
            <v>050116652967</v>
          </cell>
          <cell r="F572" t="str">
            <v>C12074HO THI NGA050116652967</v>
          </cell>
        </row>
        <row r="573">
          <cell r="B573" t="str">
            <v>C12337</v>
          </cell>
          <cell r="C573" t="str">
            <v>Nguyễn Thị Mộng Cầm</v>
          </cell>
          <cell r="D573" t="str">
            <v>NGUYEN THI MONG CAM</v>
          </cell>
          <cell r="E573" t="str">
            <v>050075421254</v>
          </cell>
          <cell r="F573" t="str">
            <v>C12337NGUYEN THI MONG CAM050075421254</v>
          </cell>
        </row>
        <row r="574">
          <cell r="B574" t="str">
            <v>C14474</v>
          </cell>
          <cell r="C574" t="str">
            <v>Nguyễn Công Tài</v>
          </cell>
          <cell r="D574" t="str">
            <v>NGUYEN CONG TAI</v>
          </cell>
          <cell r="E574" t="str">
            <v>050135058741</v>
          </cell>
          <cell r="F574" t="str">
            <v>C14474NGUYEN CONG TAI050135058741</v>
          </cell>
        </row>
        <row r="575">
          <cell r="B575" t="str">
            <v>C14561</v>
          </cell>
          <cell r="C575" t="str">
            <v>Trần Thị Hương</v>
          </cell>
          <cell r="D575" t="str">
            <v>TRAN THI HUONG</v>
          </cell>
          <cell r="E575" t="str">
            <v>050040796514</v>
          </cell>
          <cell r="F575" t="str">
            <v>C14561TRAN THI HUONG050040796514</v>
          </cell>
        </row>
        <row r="576">
          <cell r="B576" t="str">
            <v>C10474</v>
          </cell>
          <cell r="C576" t="str">
            <v>Nguyễn Thị Sinh</v>
          </cell>
          <cell r="D576" t="str">
            <v>NGUYEN THI SINH</v>
          </cell>
          <cell r="E576" t="str">
            <v>050040931731</v>
          </cell>
          <cell r="F576" t="str">
            <v>C10474NGUYEN THI SINH050040931731</v>
          </cell>
        </row>
        <row r="577">
          <cell r="B577" t="str">
            <v>C14059</v>
          </cell>
          <cell r="C577" t="str">
            <v>Ngô Doãn Thụy</v>
          </cell>
          <cell r="D577" t="str">
            <v>NGO DOAN THUY</v>
          </cell>
          <cell r="E577" t="str">
            <v>050128639362</v>
          </cell>
          <cell r="F577" t="str">
            <v>C14059NGO DOAN THUY050128639362</v>
          </cell>
        </row>
        <row r="578">
          <cell r="B578" t="str">
            <v>C14416</v>
          </cell>
          <cell r="C578" t="str">
            <v>Nguyễn Văn Tèo</v>
          </cell>
          <cell r="D578" t="str">
            <v>NGUYEN VAN TEO</v>
          </cell>
          <cell r="E578" t="str">
            <v>050132870842</v>
          </cell>
          <cell r="F578" t="str">
            <v>C14416NGUYEN VAN TEO050132870842</v>
          </cell>
        </row>
        <row r="579">
          <cell r="B579" t="str">
            <v>C15437</v>
          </cell>
          <cell r="C579" t="str">
            <v>Lê Thị Xoan</v>
          </cell>
          <cell r="D579" t="str">
            <v>LE THI XOAN</v>
          </cell>
          <cell r="E579" t="str">
            <v>030040244294</v>
          </cell>
          <cell r="F579" t="str">
            <v>C15437LE THI XOAN030040244294</v>
          </cell>
        </row>
        <row r="580">
          <cell r="B580" t="str">
            <v>C6347</v>
          </cell>
          <cell r="C580" t="str">
            <v>Đỗ Thị Thanh Tú</v>
          </cell>
          <cell r="D580" t="str">
            <v>DO THI THANH TU</v>
          </cell>
          <cell r="E580" t="str">
            <v>050053264864</v>
          </cell>
          <cell r="F580" t="str">
            <v>C6347DO THI THANH TU050053264864</v>
          </cell>
        </row>
        <row r="581">
          <cell r="B581" t="str">
            <v>C10718</v>
          </cell>
          <cell r="C581" t="str">
            <v>Hồ Thị Thanh Thoa</v>
          </cell>
          <cell r="D581" t="str">
            <v>HO THI THANH THOA</v>
          </cell>
          <cell r="E581" t="str">
            <v>050065073681</v>
          </cell>
          <cell r="F581" t="str">
            <v>C10718HO THI THANH THOA050065073681</v>
          </cell>
        </row>
        <row r="582">
          <cell r="B582" t="str">
            <v>C12365</v>
          </cell>
          <cell r="C582" t="str">
            <v>Ngô Phú Cường</v>
          </cell>
          <cell r="D582" t="str">
            <v>NGO PHU CUONG</v>
          </cell>
          <cell r="E582" t="str">
            <v>050118169937</v>
          </cell>
          <cell r="F582" t="str">
            <v>C12365NGO PHU CUONG050118169937</v>
          </cell>
        </row>
        <row r="583">
          <cell r="B583" t="str">
            <v>C0827</v>
          </cell>
          <cell r="C583" t="str">
            <v>Hoàng Thị Sen</v>
          </cell>
          <cell r="D583" t="str">
            <v>HOANG THI SEN</v>
          </cell>
          <cell r="E583" t="str">
            <v>050040932371</v>
          </cell>
          <cell r="F583" t="str">
            <v>C0827HOANG THI SEN050040932371</v>
          </cell>
        </row>
        <row r="584">
          <cell r="B584" t="str">
            <v>C4542</v>
          </cell>
          <cell r="C584" t="str">
            <v>Nguyễn Văn Hiếu</v>
          </cell>
          <cell r="D584" t="str">
            <v>NGUYEN VAN HIEU</v>
          </cell>
          <cell r="E584" t="str">
            <v>050040824674</v>
          </cell>
          <cell r="F584" t="str">
            <v>C4542NGUYEN VAN HIEU050040824674</v>
          </cell>
        </row>
        <row r="585">
          <cell r="B585" t="str">
            <v>C5000</v>
          </cell>
          <cell r="C585" t="str">
            <v>Lê Thị Lan</v>
          </cell>
          <cell r="D585" t="str">
            <v>LE THI LAN</v>
          </cell>
          <cell r="E585" t="str">
            <v>050040851701</v>
          </cell>
          <cell r="F585" t="str">
            <v>C5000LE THI LAN050040851701</v>
          </cell>
        </row>
        <row r="586">
          <cell r="B586" t="str">
            <v>C6059</v>
          </cell>
          <cell r="C586" t="str">
            <v>Đào Thị Trâm</v>
          </cell>
          <cell r="D586" t="str">
            <v>DAO THI TRAM</v>
          </cell>
          <cell r="E586" t="str">
            <v>050040931055</v>
          </cell>
          <cell r="F586" t="str">
            <v>C6059DAO THI TRAM050040931055</v>
          </cell>
        </row>
        <row r="587">
          <cell r="B587" t="str">
            <v>C6060</v>
          </cell>
          <cell r="C587" t="str">
            <v>Lê Thị Nhã Ca</v>
          </cell>
          <cell r="D587" t="str">
            <v>LE THI NHA CA</v>
          </cell>
          <cell r="E587" t="str">
            <v>050040850391</v>
          </cell>
          <cell r="F587" t="str">
            <v>C6060LE THI NHA CA050040850391</v>
          </cell>
        </row>
        <row r="588">
          <cell r="B588" t="str">
            <v>C6407</v>
          </cell>
          <cell r="C588" t="str">
            <v>Điểu Dũng</v>
          </cell>
          <cell r="D588" t="str">
            <v>DIEU DUNG</v>
          </cell>
          <cell r="E588" t="str">
            <v>050043080234</v>
          </cell>
          <cell r="F588" t="str">
            <v>C6407DIEU DUNG050043080234</v>
          </cell>
        </row>
        <row r="589">
          <cell r="B589" t="str">
            <v>C6701</v>
          </cell>
          <cell r="C589" t="str">
            <v>Nguyễn Thị Bảo Quyên</v>
          </cell>
          <cell r="D589" t="str">
            <v>NGUYEN THI BAO QUYEN</v>
          </cell>
          <cell r="E589" t="str">
            <v>050068233183</v>
          </cell>
          <cell r="F589" t="str">
            <v>C6701NGUYEN THI BAO QUYEN050068233183</v>
          </cell>
        </row>
        <row r="590">
          <cell r="B590" t="str">
            <v>C7598</v>
          </cell>
          <cell r="C590" t="str">
            <v>Phạm Thị Hoài</v>
          </cell>
          <cell r="D590" t="str">
            <v>PHAM THI HOAI</v>
          </cell>
          <cell r="E590" t="str">
            <v>050100616006</v>
          </cell>
          <cell r="F590" t="str">
            <v>C7598PHAM THI HOAI050100616006</v>
          </cell>
        </row>
        <row r="591">
          <cell r="B591" t="str">
            <v>C12585</v>
          </cell>
          <cell r="C591" t="str">
            <v>Điểu thị Thu</v>
          </cell>
          <cell r="D591" t="str">
            <v>DIEU THI THU</v>
          </cell>
          <cell r="E591" t="str">
            <v>050091458321</v>
          </cell>
          <cell r="F591" t="str">
            <v>C12585DIEU THI THU050091458321</v>
          </cell>
        </row>
        <row r="592">
          <cell r="B592" t="str">
            <v>C14140</v>
          </cell>
          <cell r="C592" t="str">
            <v>Hà Thị Thu Hà</v>
          </cell>
          <cell r="D592" t="str">
            <v>HA THI THU HA</v>
          </cell>
          <cell r="E592" t="str">
            <v>050091892844</v>
          </cell>
          <cell r="F592" t="str">
            <v>C14140HA THI THU HA050091892844</v>
          </cell>
        </row>
        <row r="593">
          <cell r="B593" t="str">
            <v>C7208</v>
          </cell>
          <cell r="C593" t="str">
            <v>Lâm Lầy</v>
          </cell>
          <cell r="D593" t="str">
            <v>LAM LAY</v>
          </cell>
          <cell r="E593" t="str">
            <v>050087500885</v>
          </cell>
          <cell r="F593" t="str">
            <v>C7208LAM LAY050087500885</v>
          </cell>
        </row>
        <row r="594">
          <cell r="B594" t="str">
            <v>C11772</v>
          </cell>
          <cell r="C594" t="str">
            <v>Nguyễn Thị Mộng Cầm</v>
          </cell>
          <cell r="D594" t="str">
            <v>NGUYEN THI MONG CAM</v>
          </cell>
          <cell r="E594" t="str">
            <v>050116750292</v>
          </cell>
          <cell r="F594" t="str">
            <v>C11772NGUYEN THI MONG CAM050116750292</v>
          </cell>
        </row>
        <row r="595">
          <cell r="B595" t="str">
            <v>C10537</v>
          </cell>
          <cell r="C595" t="str">
            <v>Lê Thị Hiệp</v>
          </cell>
          <cell r="D595" t="str">
            <v>LE THI HIEP</v>
          </cell>
          <cell r="E595" t="str">
            <v>050058077302</v>
          </cell>
          <cell r="F595" t="str">
            <v>C10537LE THI HIEP050058077302</v>
          </cell>
        </row>
        <row r="596">
          <cell r="B596" t="str">
            <v>C11663</v>
          </cell>
          <cell r="C596" t="str">
            <v>Hoàng Thị Thu Hằng</v>
          </cell>
          <cell r="D596" t="str">
            <v>HOANG THI THU HANG</v>
          </cell>
          <cell r="E596" t="str">
            <v>050115134083</v>
          </cell>
          <cell r="F596" t="str">
            <v>C11663HOANG THI THU HANG050115134083</v>
          </cell>
        </row>
        <row r="597">
          <cell r="B597" t="str">
            <v>C13780</v>
          </cell>
          <cell r="C597" t="str">
            <v>Vũ Thị Ngọc Huyền</v>
          </cell>
          <cell r="D597" t="str">
            <v>VU THI NGOC HUYEN</v>
          </cell>
          <cell r="E597" t="str">
            <v>050095864195</v>
          </cell>
          <cell r="F597" t="str">
            <v>C13780VU THI NGOC HUYEN050095864195</v>
          </cell>
        </row>
        <row r="598">
          <cell r="B598" t="str">
            <v>C1462</v>
          </cell>
          <cell r="C598" t="str">
            <v>Nguyễn Đức Lương</v>
          </cell>
          <cell r="D598" t="str">
            <v>NGUYEN DUC LUONG</v>
          </cell>
          <cell r="E598" t="str">
            <v>050040934623</v>
          </cell>
          <cell r="F598" t="str">
            <v>C1462NGUYEN DUC LUONG050040934623</v>
          </cell>
        </row>
        <row r="599">
          <cell r="B599" t="str">
            <v>C4283</v>
          </cell>
          <cell r="C599" t="str">
            <v>Hồ Thị Thanh Trúc</v>
          </cell>
          <cell r="D599" t="str">
            <v>HO THI THANH TRUC</v>
          </cell>
          <cell r="E599" t="str">
            <v>050040845450</v>
          </cell>
          <cell r="F599" t="str">
            <v>C4283HO THI THANH TRUC050040845450</v>
          </cell>
        </row>
        <row r="600">
          <cell r="B600" t="str">
            <v>C5097</v>
          </cell>
          <cell r="C600" t="str">
            <v>Kiều Quốc Minh</v>
          </cell>
          <cell r="D600" t="str">
            <v>KIEU QUOC MINH</v>
          </cell>
          <cell r="E600" t="str">
            <v>050040851728</v>
          </cell>
          <cell r="F600" t="str">
            <v>C5097KIEU QUOC MINH050040851728</v>
          </cell>
        </row>
        <row r="601">
          <cell r="B601" t="str">
            <v>C7978</v>
          </cell>
          <cell r="C601" t="str">
            <v>Phan Văn Đốc</v>
          </cell>
          <cell r="D601" t="str">
            <v>PHAN VAN DOC</v>
          </cell>
          <cell r="E601" t="str">
            <v>050020215507</v>
          </cell>
          <cell r="F601" t="str">
            <v>C7978PHAN VAN DOC050020215507</v>
          </cell>
        </row>
        <row r="602">
          <cell r="B602" t="str">
            <v>C8243</v>
          </cell>
          <cell r="C602" t="str">
            <v>Phạm Ngọc Tấn</v>
          </cell>
          <cell r="D602" t="str">
            <v>PHAM NGOC TAN</v>
          </cell>
          <cell r="E602" t="str">
            <v>050087815185</v>
          </cell>
          <cell r="F602" t="str">
            <v>C8243PHAM NGOC TAN050087815185</v>
          </cell>
        </row>
        <row r="603">
          <cell r="B603" t="str">
            <v>C12624</v>
          </cell>
          <cell r="C603" t="str">
            <v>Vũ thị Thanh</v>
          </cell>
          <cell r="D603" t="str">
            <v>VU THI THANH</v>
          </cell>
          <cell r="E603" t="str">
            <v>050121161696</v>
          </cell>
          <cell r="F603" t="str">
            <v>C12624VU THI THANH050121161696</v>
          </cell>
        </row>
        <row r="604">
          <cell r="B604" t="str">
            <v>C13257</v>
          </cell>
          <cell r="C604" t="str">
            <v>Nguyễn Thanh Long</v>
          </cell>
          <cell r="D604" t="str">
            <v>NGUYEN THANH LONG</v>
          </cell>
          <cell r="E604" t="str">
            <v>050039646411</v>
          </cell>
          <cell r="F604" t="str">
            <v>C13257NGUYEN THANH LONG050039646411</v>
          </cell>
        </row>
        <row r="605">
          <cell r="B605" t="str">
            <v>C14062</v>
          </cell>
          <cell r="C605" t="str">
            <v>Hồng Thị Thu Thủy</v>
          </cell>
          <cell r="D605" t="str">
            <v>HONG THI THU THUY</v>
          </cell>
          <cell r="E605" t="str">
            <v>050121702662</v>
          </cell>
          <cell r="F605" t="str">
            <v>C14062HONG THI THU THUY050121702662</v>
          </cell>
        </row>
        <row r="606">
          <cell r="B606" t="str">
            <v>C14459</v>
          </cell>
          <cell r="C606" t="str">
            <v>Lê Văn Đà</v>
          </cell>
          <cell r="D606" t="str">
            <v>LE VAN DA</v>
          </cell>
          <cell r="E606" t="str">
            <v>050097640571</v>
          </cell>
          <cell r="F606" t="str">
            <v>C14459LE VAN DA050097640571</v>
          </cell>
        </row>
        <row r="607">
          <cell r="B607" t="str">
            <v>C15335</v>
          </cell>
          <cell r="C607" t="str">
            <v>Phạm Thị Thanh Thanh</v>
          </cell>
          <cell r="D607" t="str">
            <v>PHAM THI THANH THANH</v>
          </cell>
          <cell r="E607" t="str">
            <v>050040933902</v>
          </cell>
          <cell r="F607" t="str">
            <v>C15335PHAM THI THANH THANH050040933902</v>
          </cell>
        </row>
        <row r="608">
          <cell r="B608" t="str">
            <v>V004</v>
          </cell>
          <cell r="C608" t="str">
            <v>Hồ Mạnh Hoàng</v>
          </cell>
          <cell r="D608" t="str">
            <v>HO MANH HOANG</v>
          </cell>
          <cell r="E608" t="str">
            <v>050040831654</v>
          </cell>
          <cell r="F608" t="str">
            <v>V004HO MANH HOANG050040831654</v>
          </cell>
        </row>
        <row r="609">
          <cell r="B609" t="str">
            <v>C11457</v>
          </cell>
          <cell r="C609" t="str">
            <v>Nguyễn Đăng Hoàng</v>
          </cell>
          <cell r="D609" t="str">
            <v>NGUYEN DANG HOANG</v>
          </cell>
          <cell r="E609" t="str">
            <v>050112507725</v>
          </cell>
          <cell r="F609" t="str">
            <v>C11457NGUYEN DANG HOANG050112507725</v>
          </cell>
        </row>
        <row r="610">
          <cell r="B610" t="str">
            <v>C12385</v>
          </cell>
          <cell r="C610" t="str">
            <v>Hoàng Chính Nghĩa</v>
          </cell>
          <cell r="D610" t="str">
            <v>HOANG CHINH NGHIA</v>
          </cell>
          <cell r="E610" t="str">
            <v>050054746137</v>
          </cell>
          <cell r="F610" t="str">
            <v>C12385HOANG CHINH NGHIA050054746137</v>
          </cell>
        </row>
        <row r="611">
          <cell r="B611" t="str">
            <v>C14260</v>
          </cell>
          <cell r="C611" t="str">
            <v>Nguyễn Đình Bảo</v>
          </cell>
          <cell r="D611" t="str">
            <v>NGUYEN DINH BAO</v>
          </cell>
          <cell r="E611" t="str">
            <v>050129283456</v>
          </cell>
          <cell r="F611" t="str">
            <v>C14260NGUYEN DINH BAO050129283456</v>
          </cell>
        </row>
        <row r="612">
          <cell r="B612" t="str">
            <v>C14422</v>
          </cell>
          <cell r="C612" t="str">
            <v>Đoàn Minh Tâm</v>
          </cell>
          <cell r="D612" t="str">
            <v>DOAN MINH TAM</v>
          </cell>
          <cell r="E612" t="str">
            <v>050040831417</v>
          </cell>
          <cell r="F612" t="str">
            <v>C14422DOAN MINH TAM050040831417</v>
          </cell>
        </row>
        <row r="613">
          <cell r="B613" t="str">
            <v>C5715</v>
          </cell>
          <cell r="C613" t="str">
            <v>Nguyễn Thị Lê</v>
          </cell>
          <cell r="D613" t="str">
            <v>NGUYEN THI LE</v>
          </cell>
          <cell r="E613" t="str">
            <v>050040796611</v>
          </cell>
          <cell r="F613" t="str">
            <v>C5715NGUYEN THI LE050040796611</v>
          </cell>
        </row>
        <row r="614">
          <cell r="B614" t="str">
            <v>C5922</v>
          </cell>
          <cell r="C614" t="str">
            <v>Nguyễn Thị Thu Giang</v>
          </cell>
          <cell r="D614" t="str">
            <v>NGUYEN THI THU GIANG</v>
          </cell>
          <cell r="E614" t="str">
            <v>050040796492</v>
          </cell>
          <cell r="F614" t="str">
            <v>C5922NGUYEN THI THU GIANG050040796492</v>
          </cell>
        </row>
        <row r="615">
          <cell r="B615" t="str">
            <v>C7281</v>
          </cell>
          <cell r="C615" t="str">
            <v>Nguyễn Thị Thúy Hằng</v>
          </cell>
          <cell r="D615" t="str">
            <v>NGUYEN THI THUY HANG</v>
          </cell>
          <cell r="E615" t="str">
            <v>050090478408</v>
          </cell>
          <cell r="F615" t="str">
            <v>C7281NGUYEN THI THUY HANG050090478408</v>
          </cell>
        </row>
        <row r="616">
          <cell r="B616" t="str">
            <v>C7293</v>
          </cell>
          <cell r="C616" t="str">
            <v>Nguyễn Thành Sơn</v>
          </cell>
          <cell r="D616" t="str">
            <v>NGUYEN THANH SON</v>
          </cell>
          <cell r="E616" t="str">
            <v>050090476855</v>
          </cell>
          <cell r="F616" t="str">
            <v>C7293NGUYEN THANH SON050090476855</v>
          </cell>
        </row>
        <row r="617">
          <cell r="B617" t="str">
            <v>C7392</v>
          </cell>
          <cell r="C617" t="str">
            <v>Nguyễn Ngọc Sơn</v>
          </cell>
          <cell r="D617" t="str">
            <v>NGUYEN NGOC SON</v>
          </cell>
          <cell r="E617" t="str">
            <v>050120366383</v>
          </cell>
          <cell r="F617" t="str">
            <v>C7392NGUYEN NGOC SON050120366383</v>
          </cell>
        </row>
        <row r="618">
          <cell r="B618" t="str">
            <v>C7624</v>
          </cell>
          <cell r="C618" t="str">
            <v>Trần Thị Thu Hiền</v>
          </cell>
          <cell r="D618" t="str">
            <v>TRAN THI THU HIEN</v>
          </cell>
          <cell r="E618" t="str">
            <v>050072622641</v>
          </cell>
          <cell r="F618" t="str">
            <v>C7624TRAN THI THU HIEN050072622641</v>
          </cell>
        </row>
        <row r="619">
          <cell r="B619" t="str">
            <v>C12169</v>
          </cell>
          <cell r="C619" t="str">
            <v>Quan Hồng Vân</v>
          </cell>
          <cell r="D619" t="str">
            <v>QUAN HONG VAN</v>
          </cell>
          <cell r="E619" t="str">
            <v>050117429331</v>
          </cell>
          <cell r="F619" t="str">
            <v>C12169QUAN HONG VAN050117429331</v>
          </cell>
        </row>
        <row r="620">
          <cell r="B620" t="str">
            <v>C12364</v>
          </cell>
          <cell r="C620" t="str">
            <v>Nguyễn Thị Phương Thảo</v>
          </cell>
          <cell r="D620" t="str">
            <v>NGUYEN THI PHUONG THAO</v>
          </cell>
          <cell r="E620" t="str">
            <v>050106506784</v>
          </cell>
          <cell r="F620" t="str">
            <v>C12364NGUYEN THI PHUONG THAO050106506784</v>
          </cell>
        </row>
        <row r="621">
          <cell r="B621" t="str">
            <v>C15365</v>
          </cell>
          <cell r="C621" t="str">
            <v>Nguyễn Thị Liên</v>
          </cell>
          <cell r="D621" t="str">
            <v>NGUYEN THI LIEN</v>
          </cell>
          <cell r="E621" t="str">
            <v>050044122305</v>
          </cell>
          <cell r="F621" t="str">
            <v>C15365NGUYEN THI LIEN050044122305</v>
          </cell>
        </row>
        <row r="622">
          <cell r="B622" t="str">
            <v>C7100</v>
          </cell>
          <cell r="C622" t="str">
            <v>Võ Văn Thanh</v>
          </cell>
          <cell r="D622" t="str">
            <v>VO VAN THANH</v>
          </cell>
          <cell r="E622" t="str">
            <v>050083467697</v>
          </cell>
          <cell r="F622" t="str">
            <v>C7100VO VAN THANH050083467697</v>
          </cell>
        </row>
        <row r="623">
          <cell r="B623" t="str">
            <v>C15075</v>
          </cell>
          <cell r="C623" t="str">
            <v>Phạm Thị Kiều Oanh</v>
          </cell>
          <cell r="D623" t="str">
            <v>PHAM THI KIEU OANH</v>
          </cell>
          <cell r="E623" t="str">
            <v>050113753908</v>
          </cell>
          <cell r="F623" t="str">
            <v>C15075PHAM THI KIEU OANH050113753908</v>
          </cell>
        </row>
        <row r="624">
          <cell r="B624" t="str">
            <v>C0298</v>
          </cell>
          <cell r="C624" t="str">
            <v>Đặng Thị Hoài Thương</v>
          </cell>
          <cell r="D624" t="str">
            <v>DANG THI HOAI THUONG</v>
          </cell>
          <cell r="E624" t="str">
            <v>050040817724</v>
          </cell>
          <cell r="F624" t="str">
            <v>C0298DANG THI HOAI THUONG050040817724</v>
          </cell>
        </row>
        <row r="625">
          <cell r="B625" t="str">
            <v>C4387</v>
          </cell>
          <cell r="C625" t="str">
            <v>Nguyễn Thị Mai Lan</v>
          </cell>
          <cell r="D625" t="str">
            <v>NGUYEN THI MAI LAN</v>
          </cell>
          <cell r="E625" t="str">
            <v>050040874051</v>
          </cell>
          <cell r="F625" t="str">
            <v>C4387NGUYEN THI MAI LAN050040874051</v>
          </cell>
        </row>
        <row r="626">
          <cell r="B626" t="str">
            <v>C6677</v>
          </cell>
          <cell r="C626" t="str">
            <v>Trần Thị Bích</v>
          </cell>
          <cell r="D626" t="str">
            <v>TRAN THI BICH</v>
          </cell>
          <cell r="E626" t="str">
            <v>050043052842</v>
          </cell>
          <cell r="F626" t="str">
            <v>C6677TRAN THI BICH050043052842</v>
          </cell>
        </row>
        <row r="627">
          <cell r="B627" t="str">
            <v>C7743</v>
          </cell>
          <cell r="C627" t="str">
            <v>Đỗ Quốc Bảo</v>
          </cell>
          <cell r="D627" t="str">
            <v>DO QUOC BAO</v>
          </cell>
          <cell r="E627" t="str">
            <v>050068121016</v>
          </cell>
          <cell r="F627" t="str">
            <v>C7743DO QUOC BAO050068121016</v>
          </cell>
        </row>
        <row r="628">
          <cell r="B628" t="str">
            <v>C12403</v>
          </cell>
          <cell r="C628" t="str">
            <v>Lê Thị Mỹ Duyên</v>
          </cell>
          <cell r="D628" t="str">
            <v>LE THI MY DUYEN</v>
          </cell>
          <cell r="E628" t="str">
            <v>050119454538</v>
          </cell>
          <cell r="F628" t="str">
            <v>C12403LE THI MY DUYEN050119454538</v>
          </cell>
        </row>
        <row r="629">
          <cell r="B629" t="str">
            <v>C12561</v>
          </cell>
          <cell r="C629" t="str">
            <v>Nguyễn Thị Thu Hồng</v>
          </cell>
          <cell r="D629" t="str">
            <v>NGUYEN THI THU HONG</v>
          </cell>
          <cell r="E629" t="str">
            <v>050056732206</v>
          </cell>
          <cell r="F629" t="str">
            <v>C12561NGUYEN THI THU HONG050056732206</v>
          </cell>
        </row>
        <row r="630">
          <cell r="B630" t="str">
            <v>C13256</v>
          </cell>
          <cell r="C630" t="str">
            <v>Hồ Thị Hoài</v>
          </cell>
          <cell r="D630" t="str">
            <v>HO THI HOAI</v>
          </cell>
          <cell r="E630" t="str">
            <v>050055353287</v>
          </cell>
          <cell r="F630" t="str">
            <v>C13256HO THI HOAI050055353287</v>
          </cell>
        </row>
        <row r="631">
          <cell r="B631" t="str">
            <v>C13254</v>
          </cell>
          <cell r="C631" t="str">
            <v>Phạm Thị Tú</v>
          </cell>
          <cell r="D631" t="str">
            <v>PHAM THI TU</v>
          </cell>
          <cell r="E631" t="str">
            <v>050029026111</v>
          </cell>
          <cell r="F631" t="str">
            <v>C13254PHAM THI TU050029026111</v>
          </cell>
        </row>
        <row r="632">
          <cell r="B632" t="str">
            <v>C5107</v>
          </cell>
          <cell r="C632" t="str">
            <v>Roãn Văn Hòa</v>
          </cell>
          <cell r="D632" t="str">
            <v>ROAN VAN HOA</v>
          </cell>
          <cell r="E632" t="str">
            <v>050041004387</v>
          </cell>
          <cell r="F632" t="str">
            <v>C5107ROAN VAN HOA050041004387</v>
          </cell>
        </row>
        <row r="633">
          <cell r="B633" t="str">
            <v>C3657</v>
          </cell>
          <cell r="C633" t="str">
            <v>Lâm Thị Ánh Vân</v>
          </cell>
          <cell r="D633" t="str">
            <v>LAM THI ANH VAN</v>
          </cell>
          <cell r="E633" t="str">
            <v>050040849601</v>
          </cell>
          <cell r="F633" t="str">
            <v>C3657LAM THI ANH VAN050040849601</v>
          </cell>
        </row>
        <row r="634">
          <cell r="B634" t="str">
            <v>C6854</v>
          </cell>
          <cell r="C634" t="str">
            <v>Nguyễn Thái Quốc</v>
          </cell>
          <cell r="D634" t="str">
            <v>NGUYEN THAI QUOC</v>
          </cell>
          <cell r="E634" t="str">
            <v>050063551098</v>
          </cell>
          <cell r="F634" t="str">
            <v>C6854NGUYEN THAI QUOC050063551098</v>
          </cell>
        </row>
        <row r="635">
          <cell r="B635" t="str">
            <v>C5887</v>
          </cell>
          <cell r="C635" t="str">
            <v>Lê Thị Trang Lý</v>
          </cell>
          <cell r="D635" t="str">
            <v>LE THI TRANG LY</v>
          </cell>
          <cell r="E635" t="str">
            <v>050040966215</v>
          </cell>
          <cell r="F635" t="str">
            <v>C5887LE THI TRANG LY050040966215</v>
          </cell>
        </row>
        <row r="636">
          <cell r="B636" t="str">
            <v>C11710</v>
          </cell>
          <cell r="C636" t="str">
            <v>Trần Thị Thanh Lam</v>
          </cell>
          <cell r="D636" t="str">
            <v>TRAN THI THANH LAM</v>
          </cell>
          <cell r="E636" t="str">
            <v>050115373517</v>
          </cell>
          <cell r="F636" t="str">
            <v>C11710TRAN THI THANH LAM050115373517</v>
          </cell>
        </row>
        <row r="637">
          <cell r="B637" t="str">
            <v>C13539</v>
          </cell>
          <cell r="C637" t="str">
            <v>Trần Văn Nhật</v>
          </cell>
          <cell r="D637" t="str">
            <v>TRAN VAN NHAT</v>
          </cell>
          <cell r="E637" t="str">
            <v>050123122566</v>
          </cell>
          <cell r="F637" t="str">
            <v>C13539TRAN VAN NHAT050123122566</v>
          </cell>
        </row>
        <row r="638">
          <cell r="B638" t="str">
            <v>C15362</v>
          </cell>
          <cell r="C638" t="str">
            <v>Vũ Văn Dũng</v>
          </cell>
          <cell r="D638" t="str">
            <v>VU VAN DUNG</v>
          </cell>
          <cell r="E638" t="str">
            <v>050054732578</v>
          </cell>
          <cell r="F638" t="str">
            <v>C15362VU VAN DUNG050054732578</v>
          </cell>
        </row>
        <row r="639">
          <cell r="B639" t="str">
            <v>C5138</v>
          </cell>
          <cell r="C639" t="str">
            <v>Đặng Văn Út</v>
          </cell>
          <cell r="D639" t="str">
            <v>DANG VAN UT</v>
          </cell>
          <cell r="E639" t="str">
            <v>050040832200</v>
          </cell>
          <cell r="F639" t="str">
            <v>C5138DANG VAN UT050040832200</v>
          </cell>
        </row>
        <row r="640">
          <cell r="B640" t="str">
            <v>C7889</v>
          </cell>
          <cell r="C640" t="str">
            <v>Nguyễn Thanh Hồng</v>
          </cell>
          <cell r="D640" t="str">
            <v>NGUYEN THANH HONG</v>
          </cell>
          <cell r="E640" t="str">
            <v>050106514191</v>
          </cell>
          <cell r="F640" t="str">
            <v>C7889NGUYEN THANH HONG050106514191</v>
          </cell>
        </row>
        <row r="641">
          <cell r="B641" t="str">
            <v>C7890</v>
          </cell>
          <cell r="C641" t="str">
            <v>Trần Minh Tường</v>
          </cell>
          <cell r="D641" t="str">
            <v>TRAN MINH TUONG</v>
          </cell>
          <cell r="E641" t="str">
            <v>060327626372</v>
          </cell>
          <cell r="F641" t="str">
            <v>C7890TRAN MINH TUONG060327626372</v>
          </cell>
        </row>
        <row r="642">
          <cell r="B642" t="str">
            <v>C11690</v>
          </cell>
          <cell r="C642" t="str">
            <v>Trần Thanh Phong</v>
          </cell>
          <cell r="D642" t="str">
            <v>TRAN THANH PHONG</v>
          </cell>
          <cell r="E642" t="str">
            <v>050040849871</v>
          </cell>
          <cell r="F642" t="str">
            <v>C11690TRAN THANH PHONG050040849871</v>
          </cell>
        </row>
        <row r="643">
          <cell r="B643" t="str">
            <v>C11720</v>
          </cell>
          <cell r="C643" t="str">
            <v>Từ Phong Nhã</v>
          </cell>
          <cell r="D643" t="str">
            <v>TU PHONG NHA</v>
          </cell>
          <cell r="E643" t="str">
            <v>050115373487</v>
          </cell>
          <cell r="F643" t="str">
            <v>C11720TU PHONG NHA050115373487</v>
          </cell>
        </row>
        <row r="644">
          <cell r="B644" t="str">
            <v>C11762</v>
          </cell>
          <cell r="C644" t="str">
            <v>Trần Trọng Nghĩa</v>
          </cell>
          <cell r="D644" t="str">
            <v>TRAN TRONG NGHIA</v>
          </cell>
          <cell r="E644" t="str">
            <v>050116007999</v>
          </cell>
          <cell r="F644" t="str">
            <v>C11762TRAN TRONG NGHIA050116007999</v>
          </cell>
        </row>
        <row r="645">
          <cell r="B645" t="str">
            <v>C13252</v>
          </cell>
          <cell r="C645" t="str">
            <v>Đỗ Thiện Tâm</v>
          </cell>
          <cell r="D645" t="str">
            <v>DO THIEN TAM</v>
          </cell>
          <cell r="E645" t="str">
            <v>050126082761</v>
          </cell>
          <cell r="F645" t="str">
            <v>C13252DO THIEN TAM050126082761</v>
          </cell>
        </row>
        <row r="646">
          <cell r="B646" t="str">
            <v>C14656</v>
          </cell>
          <cell r="C646" t="str">
            <v>Phạm Văn Hùng</v>
          </cell>
          <cell r="D646" t="str">
            <v>PHAM VAN HUNG</v>
          </cell>
          <cell r="E646" t="str">
            <v>050134580231</v>
          </cell>
          <cell r="F646" t="str">
            <v>C14656PHAM VAN HUNG050134580231</v>
          </cell>
        </row>
        <row r="647">
          <cell r="B647" t="str">
            <v>C15376</v>
          </cell>
          <cell r="C647" t="str">
            <v>Điểu Nghênh</v>
          </cell>
          <cell r="D647" t="str">
            <v>DIEU NGHENH</v>
          </cell>
          <cell r="E647" t="str">
            <v>050143384540</v>
          </cell>
          <cell r="F647" t="str">
            <v>C15376DIEU NGHENH050143384540</v>
          </cell>
        </row>
        <row r="648">
          <cell r="B648" t="str">
            <v>C15387</v>
          </cell>
          <cell r="C648" t="str">
            <v>Trương Văn Thuyết</v>
          </cell>
          <cell r="D648" t="str">
            <v>TRUONG VAN THUYET</v>
          </cell>
          <cell r="E648" t="str">
            <v>050112723436</v>
          </cell>
          <cell r="F648" t="str">
            <v>C15387TRUONG VAN THUYET050112723436</v>
          </cell>
        </row>
        <row r="649">
          <cell r="B649" t="str">
            <v>C4464</v>
          </cell>
          <cell r="C649" t="str">
            <v>Ngô Văn Lịch</v>
          </cell>
          <cell r="D649" t="str">
            <v>NGO VAN LICH</v>
          </cell>
          <cell r="E649" t="str">
            <v>050040832464</v>
          </cell>
          <cell r="F649" t="str">
            <v>C4464NGO VAN LICH050040832464</v>
          </cell>
        </row>
        <row r="650">
          <cell r="B650" t="str">
            <v>C7025</v>
          </cell>
          <cell r="C650" t="str">
            <v>Nguyễn Trọng Hải</v>
          </cell>
          <cell r="D650" t="str">
            <v>NGUYEN TRONG HAI</v>
          </cell>
          <cell r="E650" t="str">
            <v>050081198656</v>
          </cell>
          <cell r="F650" t="str">
            <v>C7025NGUYEN TRONG HAI050081198656</v>
          </cell>
        </row>
        <row r="651">
          <cell r="B651" t="str">
            <v>C7448</v>
          </cell>
          <cell r="C651" t="str">
            <v>Mao Hùng Hiệp</v>
          </cell>
          <cell r="D651" t="str">
            <v>MAO HUNG HIEP</v>
          </cell>
          <cell r="E651" t="str">
            <v>050100024672</v>
          </cell>
          <cell r="F651" t="str">
            <v>C7448MAO HUNG HIEP050100024672</v>
          </cell>
        </row>
        <row r="652">
          <cell r="B652" t="str">
            <v>C7451</v>
          </cell>
          <cell r="C652" t="str">
            <v>Nguyễn Văn Thành</v>
          </cell>
          <cell r="D652" t="str">
            <v>NGUYEN VAN THANH</v>
          </cell>
          <cell r="E652" t="str">
            <v>050095670706</v>
          </cell>
          <cell r="F652" t="str">
            <v>C7451NGUYEN VAN THANH050095670706</v>
          </cell>
        </row>
        <row r="653">
          <cell r="B653" t="str">
            <v>C7642</v>
          </cell>
          <cell r="C653" t="str">
            <v>Phạm Thế Đông</v>
          </cell>
          <cell r="D653" t="str">
            <v>PHAM THE DONG</v>
          </cell>
          <cell r="E653" t="str">
            <v>050099761048</v>
          </cell>
          <cell r="F653" t="str">
            <v>C7642PHAM THE DONG050099761048</v>
          </cell>
        </row>
        <row r="654">
          <cell r="B654" t="str">
            <v>C7956</v>
          </cell>
          <cell r="C654" t="str">
            <v>Nguyễn Công Trứ</v>
          </cell>
          <cell r="D654" t="str">
            <v>NGUYEN CONG TRU</v>
          </cell>
          <cell r="E654" t="str">
            <v>050106514175</v>
          </cell>
          <cell r="F654" t="str">
            <v>C7956NGUYEN CONG TRU050106514175</v>
          </cell>
        </row>
        <row r="655">
          <cell r="B655" t="str">
            <v>C8101</v>
          </cell>
          <cell r="C655" t="str">
            <v>Lê Anh Sự</v>
          </cell>
          <cell r="D655" t="str">
            <v>LE ANH SU</v>
          </cell>
          <cell r="E655" t="str">
            <v>050108371533</v>
          </cell>
          <cell r="F655" t="str">
            <v>C8101LE ANH SU050108371533</v>
          </cell>
        </row>
        <row r="656">
          <cell r="B656" t="str">
            <v>C8436</v>
          </cell>
          <cell r="C656" t="str">
            <v>Lê Vũ Dương</v>
          </cell>
          <cell r="D656" t="str">
            <v>LE VU DUONG</v>
          </cell>
          <cell r="E656" t="str">
            <v>050106514183</v>
          </cell>
          <cell r="F656" t="str">
            <v>C8436LE VU DUONG050106514183</v>
          </cell>
        </row>
        <row r="657">
          <cell r="B657" t="str">
            <v>C10864</v>
          </cell>
          <cell r="C657" t="str">
            <v>Phạm Trung Thành</v>
          </cell>
          <cell r="D657" t="str">
            <v>PHAM TRUNG THANH</v>
          </cell>
          <cell r="E657" t="str">
            <v>050109986809</v>
          </cell>
          <cell r="F657" t="str">
            <v>C10864PHAM TRUNG THANH050109986809</v>
          </cell>
        </row>
        <row r="658">
          <cell r="B658" t="str">
            <v>C11602</v>
          </cell>
          <cell r="C658" t="str">
            <v>Nguyễn Bá Tâm</v>
          </cell>
          <cell r="D658" t="str">
            <v>NGUYEN BA TAM</v>
          </cell>
          <cell r="E658" t="str">
            <v>050067867715</v>
          </cell>
          <cell r="F658" t="str">
            <v>C11602NGUYEN BA TAM050067867715</v>
          </cell>
        </row>
        <row r="659">
          <cell r="B659" t="str">
            <v>C11749</v>
          </cell>
          <cell r="C659" t="str">
            <v>Lê Văn Ga</v>
          </cell>
          <cell r="D659" t="str">
            <v>LE VAN GA</v>
          </cell>
          <cell r="E659" t="str">
            <v>050116008103</v>
          </cell>
          <cell r="F659" t="str">
            <v>C11749LE VAN GA050116008103</v>
          </cell>
        </row>
        <row r="660">
          <cell r="B660" t="str">
            <v>C11750</v>
          </cell>
          <cell r="C660" t="str">
            <v>Phạm Đức Lịch</v>
          </cell>
          <cell r="D660" t="str">
            <v>PHAM DUC LICH</v>
          </cell>
          <cell r="E660" t="str">
            <v>050116008091</v>
          </cell>
          <cell r="F660" t="str">
            <v>C11750PHAM DUC LICH050116008091</v>
          </cell>
        </row>
        <row r="661">
          <cell r="B661" t="str">
            <v>C12005</v>
          </cell>
          <cell r="C661" t="str">
            <v>Lê Thành Thông</v>
          </cell>
          <cell r="D661" t="str">
            <v>LE THANH THONG</v>
          </cell>
          <cell r="E661" t="str">
            <v>050117665681</v>
          </cell>
          <cell r="F661" t="str">
            <v>C12005LE THANH THONG050117665681</v>
          </cell>
        </row>
        <row r="662">
          <cell r="B662" t="str">
            <v>C12400</v>
          </cell>
          <cell r="C662" t="str">
            <v>Hoàng Văn Anh</v>
          </cell>
          <cell r="D662" t="str">
            <v>HOANG VAN ANH</v>
          </cell>
          <cell r="E662" t="str">
            <v>050103282508</v>
          </cell>
          <cell r="F662" t="str">
            <v>C12400HOANG VAN ANH050103282508</v>
          </cell>
        </row>
        <row r="663">
          <cell r="B663" t="str">
            <v>C13356</v>
          </cell>
          <cell r="C663" t="str">
            <v>Trương Nguyên Điểm</v>
          </cell>
          <cell r="D663" t="str">
            <v>TRUONG NGUYEN DIEM</v>
          </cell>
          <cell r="E663" t="str">
            <v>050126849327</v>
          </cell>
          <cell r="F663" t="str">
            <v>C13356TRUONG NGUYEN DIEM050126849327</v>
          </cell>
        </row>
        <row r="664">
          <cell r="B664" t="str">
            <v>C13411</v>
          </cell>
          <cell r="C664" t="str">
            <v>Mao Hùng Hưng</v>
          </cell>
          <cell r="D664" t="str">
            <v>MAO HUNG HUNG</v>
          </cell>
          <cell r="E664" t="str">
            <v>050029382937</v>
          </cell>
          <cell r="F664" t="str">
            <v>C13411MAO HUNG HUNG050029382937</v>
          </cell>
        </row>
        <row r="665">
          <cell r="B665" t="str">
            <v>C14019</v>
          </cell>
          <cell r="C665" t="str">
            <v>Nguyễn Đình Hoài</v>
          </cell>
          <cell r="D665" t="str">
            <v>NGUYEN DINH HOAI</v>
          </cell>
          <cell r="E665" t="str">
            <v>050128235709</v>
          </cell>
          <cell r="F665" t="str">
            <v>C14019NGUYEN DINH HOAI050128235709</v>
          </cell>
        </row>
        <row r="666">
          <cell r="B666" t="str">
            <v>C14280</v>
          </cell>
          <cell r="C666" t="str">
            <v>Phạm Quang Đức</v>
          </cell>
          <cell r="D666" t="str">
            <v>PHAM QUANG DUC</v>
          </cell>
          <cell r="E666" t="str">
            <v>050128583545</v>
          </cell>
          <cell r="F666" t="str">
            <v>C14280PHAM QUANG DUC050128583545</v>
          </cell>
        </row>
        <row r="667">
          <cell r="B667" t="str">
            <v>C14476</v>
          </cell>
          <cell r="C667" t="str">
            <v>Ngô Quốc Dũng</v>
          </cell>
          <cell r="D667" t="str">
            <v>NGO QUOC DUNG</v>
          </cell>
          <cell r="E667" t="str">
            <v>050134580175</v>
          </cell>
          <cell r="F667" t="str">
            <v>C14476NGO QUOC DUNG050134580175</v>
          </cell>
        </row>
        <row r="668">
          <cell r="B668" t="str">
            <v>C14699</v>
          </cell>
          <cell r="C668" t="str">
            <v>Dương Thái Tân</v>
          </cell>
          <cell r="D668" t="str">
            <v>DUONG THAI TAN</v>
          </cell>
          <cell r="E668" t="str">
            <v>050020202952</v>
          </cell>
          <cell r="F668" t="str">
            <v>C14699DUONG THAI TAN050020202952</v>
          </cell>
        </row>
        <row r="669">
          <cell r="B669" t="str">
            <v>C15423</v>
          </cell>
          <cell r="C669" t="str">
            <v>Hoàng Văn Thanh</v>
          </cell>
          <cell r="D669" t="str">
            <v>HOANG VAN THANH</v>
          </cell>
          <cell r="E669" t="str">
            <v>050143873517</v>
          </cell>
          <cell r="F669" t="str">
            <v>C15423HOANG VAN THANH050143873517</v>
          </cell>
        </row>
        <row r="670">
          <cell r="B670" t="str">
            <v>C15435</v>
          </cell>
          <cell r="C670" t="str">
            <v>Phan Trọng Tiến</v>
          </cell>
          <cell r="D670" t="str">
            <v>PHAN TRONG TIEN</v>
          </cell>
          <cell r="E670" t="str">
            <v>050069199272</v>
          </cell>
          <cell r="F670" t="str">
            <v>C15435PHAN TRONG TIEN050069199272</v>
          </cell>
        </row>
        <row r="671">
          <cell r="B671" t="str">
            <v>C6101</v>
          </cell>
          <cell r="C671" t="str">
            <v>Lê Văn Tùng</v>
          </cell>
          <cell r="D671" t="str">
            <v>LE VAN TUNG</v>
          </cell>
          <cell r="E671" t="str">
            <v>050040827231</v>
          </cell>
          <cell r="F671" t="str">
            <v>C6101LE VAN TUNG050040827231</v>
          </cell>
        </row>
        <row r="672">
          <cell r="B672" t="str">
            <v>C6332</v>
          </cell>
          <cell r="C672" t="str">
            <v>Đỗ Văn Thái</v>
          </cell>
          <cell r="D672" t="str">
            <v>DO VAN THAI</v>
          </cell>
          <cell r="E672" t="str">
            <v>050050582962</v>
          </cell>
          <cell r="F672" t="str">
            <v>C6332DO VAN THAI050050582962</v>
          </cell>
        </row>
        <row r="673">
          <cell r="B673" t="str">
            <v>C10790</v>
          </cell>
          <cell r="C673" t="str">
            <v>Nguyễn Văn Lành</v>
          </cell>
          <cell r="D673" t="str">
            <v>NGUYEN VAN LANH</v>
          </cell>
          <cell r="E673" t="str">
            <v>050107263958</v>
          </cell>
          <cell r="F673" t="str">
            <v>C10790NGUYEN VAN LANH050107263958</v>
          </cell>
        </row>
        <row r="674">
          <cell r="B674" t="str">
            <v>C6333</v>
          </cell>
          <cell r="C674" t="str">
            <v>Kiều Quốc Tuấn</v>
          </cell>
          <cell r="D674" t="str">
            <v>KIEU QUOC TUAN</v>
          </cell>
          <cell r="E674" t="str">
            <v>050053004560</v>
          </cell>
          <cell r="F674" t="str">
            <v>C6333KIEU QUOC TUAN050053004560</v>
          </cell>
        </row>
        <row r="675">
          <cell r="B675" t="str">
            <v>C7189</v>
          </cell>
          <cell r="C675" t="str">
            <v>Cao Đình Khánh</v>
          </cell>
          <cell r="D675" t="str">
            <v>CAO DINH KHANH</v>
          </cell>
          <cell r="E675" t="str">
            <v>050087500761</v>
          </cell>
          <cell r="F675" t="str">
            <v>C7189CAO DINH KHANH050087500761</v>
          </cell>
        </row>
        <row r="676">
          <cell r="B676" t="str">
            <v>C10564</v>
          </cell>
          <cell r="C676" t="str">
            <v>Trần Tấn Đạt</v>
          </cell>
          <cell r="D676" t="str">
            <v>TRAN TAN DAT</v>
          </cell>
          <cell r="E676" t="str">
            <v>050105128425</v>
          </cell>
          <cell r="F676" t="str">
            <v>C10564TRAN TAN DAT050105128425</v>
          </cell>
        </row>
        <row r="677">
          <cell r="B677" t="str">
            <v>C12577</v>
          </cell>
          <cell r="C677" t="str">
            <v>Nguyễn Trọng Chiêu</v>
          </cell>
          <cell r="D677" t="str">
            <v>NGUYEN TRONG CHIEU</v>
          </cell>
          <cell r="E677" t="str">
            <v>050121173473</v>
          </cell>
          <cell r="F677" t="str">
            <v>C12577NGUYEN TRONG CHIEU050121173473</v>
          </cell>
        </row>
        <row r="678">
          <cell r="B678" t="str">
            <v>C13229</v>
          </cell>
          <cell r="C678" t="str">
            <v>Lê Văn Nhí</v>
          </cell>
          <cell r="D678" t="str">
            <v>LE VAN NHI</v>
          </cell>
          <cell r="E678" t="str">
            <v>050069293491</v>
          </cell>
          <cell r="F678" t="str">
            <v>C13229LE VAN NHI050069293491</v>
          </cell>
        </row>
        <row r="679">
          <cell r="B679" t="str">
            <v>C13835</v>
          </cell>
          <cell r="C679" t="str">
            <v>Dương Quang Huy</v>
          </cell>
          <cell r="D679" t="str">
            <v>DUONG QUANG HUY</v>
          </cell>
          <cell r="E679" t="str">
            <v>050126191097</v>
          </cell>
          <cell r="F679" t="str">
            <v>C13835DUONG QUANG HUY050126191097</v>
          </cell>
        </row>
        <row r="680">
          <cell r="B680" t="str">
            <v>C15392</v>
          </cell>
          <cell r="C680" t="str">
            <v>La Hồng Thi</v>
          </cell>
          <cell r="D680" t="str">
            <v>LA HONG THI</v>
          </cell>
          <cell r="E680" t="str">
            <v>050114198452</v>
          </cell>
          <cell r="F680" t="str">
            <v>C15392LA HONG THI050114198452</v>
          </cell>
        </row>
        <row r="681">
          <cell r="B681" t="str">
            <v>C8922</v>
          </cell>
          <cell r="C681" t="str">
            <v>Hoàng Thành Đô</v>
          </cell>
          <cell r="D681" t="str">
            <v>HOANG THANH DO</v>
          </cell>
          <cell r="E681" t="str">
            <v>050067092780</v>
          </cell>
          <cell r="F681" t="str">
            <v>C8922HOANG THANH DO050067092780</v>
          </cell>
        </row>
        <row r="682">
          <cell r="B682" t="str">
            <v>C7354</v>
          </cell>
          <cell r="C682" t="str">
            <v>Nguyễn Phương Lâm</v>
          </cell>
          <cell r="D682" t="str">
            <v>NGUYEN PHUONG LAM</v>
          </cell>
          <cell r="E682" t="str">
            <v>050043531503</v>
          </cell>
          <cell r="F682" t="str">
            <v>C7354NGUYEN PHUONG LAM050043531503</v>
          </cell>
        </row>
        <row r="683">
          <cell r="B683" t="str">
            <v>C12498</v>
          </cell>
          <cell r="C683" t="str">
            <v>Phạm Hoàng Vũ</v>
          </cell>
          <cell r="D683" t="str">
            <v>PHAM HOANG VU</v>
          </cell>
          <cell r="E683" t="str">
            <v>050091850467</v>
          </cell>
          <cell r="F683" t="str">
            <v>C12498PHAM HOANG VU050091850467</v>
          </cell>
        </row>
        <row r="684">
          <cell r="B684" t="str">
            <v>C12505</v>
          </cell>
          <cell r="C684" t="str">
            <v>Mai Thanh Hải</v>
          </cell>
          <cell r="D684" t="str">
            <v>MAI THANH HAI</v>
          </cell>
          <cell r="E684" t="str">
            <v>050121373405</v>
          </cell>
          <cell r="F684" t="str">
            <v>C12505MAI THANH HAI050121373405</v>
          </cell>
        </row>
        <row r="685">
          <cell r="B685" t="str">
            <v>C13310</v>
          </cell>
          <cell r="C685" t="str">
            <v>Võ Minh Khang</v>
          </cell>
          <cell r="D685" t="str">
            <v>VO MINH KHANG</v>
          </cell>
          <cell r="E685" t="str">
            <v>050112146714</v>
          </cell>
          <cell r="F685" t="str">
            <v>C13310VO MINH KHANG050112146714</v>
          </cell>
        </row>
        <row r="686">
          <cell r="B686" t="str">
            <v>C13311</v>
          </cell>
          <cell r="C686" t="str">
            <v>Mai Long Hải</v>
          </cell>
          <cell r="D686" t="str">
            <v>MAI LONG HAI</v>
          </cell>
          <cell r="E686" t="str">
            <v>050110058850</v>
          </cell>
          <cell r="F686" t="str">
            <v>C13311MAI LONG HAI050110058850</v>
          </cell>
        </row>
        <row r="687">
          <cell r="B687" t="str">
            <v>C15087</v>
          </cell>
          <cell r="C687" t="str">
            <v>Nguyễn Ngọc Phước</v>
          </cell>
          <cell r="D687" t="str">
            <v>NGUYEN NGOC PHUOC</v>
          </cell>
          <cell r="E687" t="str">
            <v>050060898380</v>
          </cell>
          <cell r="F687" t="str">
            <v>C15087NGUYEN NGOC PHUOC050060898380</v>
          </cell>
        </row>
        <row r="688">
          <cell r="B688" t="str">
            <v>C15405</v>
          </cell>
          <cell r="C688" t="str">
            <v>Nguyễn Ngọc Liên</v>
          </cell>
          <cell r="D688" t="str">
            <v>NGUYEN NGOC LIEN</v>
          </cell>
          <cell r="E688" t="str">
            <v>050143681774</v>
          </cell>
          <cell r="F688" t="str">
            <v>C15405NGUYEN NGOC LIEN050143681774</v>
          </cell>
        </row>
        <row r="689">
          <cell r="B689" t="str">
            <v>C3746</v>
          </cell>
          <cell r="C689" t="str">
            <v>Mai Phi Thể</v>
          </cell>
          <cell r="D689" t="str">
            <v>MAI PHI THE</v>
          </cell>
          <cell r="E689" t="str">
            <v>050040934364</v>
          </cell>
          <cell r="F689" t="str">
            <v>C3746MAI PHI THE050040934364</v>
          </cell>
        </row>
        <row r="690">
          <cell r="B690" t="str">
            <v>C11481</v>
          </cell>
          <cell r="C690" t="str">
            <v>Nguyễn Văn Linh</v>
          </cell>
          <cell r="D690" t="str">
            <v>NGUYEN VAN LINH</v>
          </cell>
          <cell r="E690" t="str">
            <v>050061079804</v>
          </cell>
          <cell r="F690" t="str">
            <v>C11481NGUYEN VAN LINH050061079804</v>
          </cell>
        </row>
        <row r="691">
          <cell r="B691" t="str">
            <v>C11649</v>
          </cell>
          <cell r="C691" t="str">
            <v>Trần Xuân Hùng</v>
          </cell>
          <cell r="D691" t="str">
            <v>TRAN XUAN HUNG</v>
          </cell>
          <cell r="E691" t="str">
            <v>050078137174</v>
          </cell>
          <cell r="F691" t="str">
            <v>C11649TRAN XUAN HUNG050078137174</v>
          </cell>
        </row>
        <row r="692">
          <cell r="B692" t="str">
            <v>C12340</v>
          </cell>
          <cell r="C692" t="str">
            <v>Nguyễn Nhật Duy</v>
          </cell>
          <cell r="D692" t="str">
            <v>NGUYEN NHAT DUY</v>
          </cell>
          <cell r="E692" t="str">
            <v>050095670935</v>
          </cell>
          <cell r="F692" t="str">
            <v>C12340NGUYEN NHAT DUY050095670935</v>
          </cell>
        </row>
        <row r="693">
          <cell r="B693" t="str">
            <v>C13303</v>
          </cell>
          <cell r="C693" t="str">
            <v>Vũ Văn Tú</v>
          </cell>
          <cell r="D693" t="str">
            <v>VU VAN TU</v>
          </cell>
          <cell r="E693" t="str">
            <v>050089016824</v>
          </cell>
          <cell r="F693" t="str">
            <v>C13303VU VAN TU050089016824</v>
          </cell>
        </row>
        <row r="694">
          <cell r="B694" t="str">
            <v>C3442</v>
          </cell>
          <cell r="C694" t="str">
            <v>Võ Thị Thanh Kiều</v>
          </cell>
          <cell r="D694" t="str">
            <v>VO THI THANH KIEU</v>
          </cell>
          <cell r="E694" t="str">
            <v>050068231091</v>
          </cell>
          <cell r="F694" t="str">
            <v>C3442VO THI THANH KIEU050068231091</v>
          </cell>
        </row>
        <row r="695">
          <cell r="B695" t="str">
            <v>C3459</v>
          </cell>
          <cell r="C695" t="str">
            <v>Nguyễn Chí Tâm</v>
          </cell>
          <cell r="D695" t="str">
            <v>NGUYEN CHI TAM</v>
          </cell>
          <cell r="E695" t="str">
            <v>050068231245</v>
          </cell>
          <cell r="F695" t="str">
            <v>C3459NGUYEN CHI TAM050068231245</v>
          </cell>
        </row>
        <row r="696">
          <cell r="B696" t="str">
            <v>C6071</v>
          </cell>
          <cell r="C696" t="str">
            <v>Nguyễn Đặng Quốc</v>
          </cell>
          <cell r="D696" t="str">
            <v>NGUYEN DANG QUOC</v>
          </cell>
          <cell r="E696" t="str">
            <v>050040998699</v>
          </cell>
          <cell r="F696" t="str">
            <v>C6071NGUYEN DANG QUOC050040998699</v>
          </cell>
        </row>
        <row r="697">
          <cell r="B697" t="str">
            <v>C7032</v>
          </cell>
          <cell r="C697" t="str">
            <v>Đoàn Chí Công</v>
          </cell>
          <cell r="D697" t="str">
            <v>DOAN CHI CONG</v>
          </cell>
          <cell r="E697" t="str">
            <v>050081198664</v>
          </cell>
          <cell r="F697" t="str">
            <v>C7032DOAN CHI CONG050081198664</v>
          </cell>
        </row>
        <row r="698">
          <cell r="B698" t="str">
            <v>C7232</v>
          </cell>
          <cell r="C698" t="str">
            <v>Nguyễn Văn Bé Sáu</v>
          </cell>
          <cell r="D698" t="str">
            <v>NGUYEN VAN BE SAU</v>
          </cell>
          <cell r="E698" t="str">
            <v>050064979830</v>
          </cell>
          <cell r="F698" t="str">
            <v>C7232NGUYEN VAN BE SAU050064979830</v>
          </cell>
        </row>
        <row r="699">
          <cell r="B699" t="str">
            <v>C7395</v>
          </cell>
          <cell r="C699" t="str">
            <v>Nguyễn Hoàng Khải</v>
          </cell>
          <cell r="D699" t="str">
            <v>NGUYEN HOANG KHAI</v>
          </cell>
          <cell r="E699" t="str">
            <v>050095313148</v>
          </cell>
          <cell r="F699" t="str">
            <v>C7395NGUYEN HOANG KHAI050095313148</v>
          </cell>
        </row>
        <row r="700">
          <cell r="B700" t="str">
            <v>C7563</v>
          </cell>
          <cell r="C700" t="str">
            <v>Phan Quốc Tới</v>
          </cell>
          <cell r="D700" t="str">
            <v>PHAN QUOC TOI</v>
          </cell>
          <cell r="E700" t="str">
            <v>050040968617</v>
          </cell>
          <cell r="F700" t="str">
            <v>C7563PHAN QUOC TOI050040968617</v>
          </cell>
        </row>
        <row r="701">
          <cell r="B701" t="str">
            <v>C7587</v>
          </cell>
          <cell r="C701" t="str">
            <v>Nguyễn Hữu Trung</v>
          </cell>
          <cell r="D701" t="str">
            <v>NGUYEN HUU TRUNG</v>
          </cell>
          <cell r="E701" t="str">
            <v>050099885065</v>
          </cell>
          <cell r="F701" t="str">
            <v>C7587NGUYEN HUU TRUNG050099885065</v>
          </cell>
        </row>
        <row r="702">
          <cell r="B702" t="str">
            <v>C11501</v>
          </cell>
          <cell r="C702" t="str">
            <v>Ngô Văn Hiếu</v>
          </cell>
          <cell r="D702" t="str">
            <v>NGO VAN HIEU</v>
          </cell>
          <cell r="E702" t="str">
            <v>050089711255</v>
          </cell>
          <cell r="F702" t="str">
            <v>C11501NGO VAN HIEU050089711255</v>
          </cell>
        </row>
        <row r="703">
          <cell r="B703" t="str">
            <v>C11969</v>
          </cell>
          <cell r="C703" t="str">
            <v>Điểu Sơn</v>
          </cell>
          <cell r="D703" t="str">
            <v>DIEU SON</v>
          </cell>
          <cell r="E703" t="str">
            <v>050116653319</v>
          </cell>
          <cell r="F703" t="str">
            <v>C11969DIEU SON050116653319</v>
          </cell>
        </row>
        <row r="704">
          <cell r="B704" t="str">
            <v>C15393</v>
          </cell>
          <cell r="C704" t="str">
            <v>Phạm Thanh Phong</v>
          </cell>
          <cell r="D704" t="str">
            <v>PHAM THANH PHONG</v>
          </cell>
          <cell r="E704" t="str">
            <v>050143384559</v>
          </cell>
          <cell r="F704" t="str">
            <v>C15393PHAM THANH PHONG050143384559</v>
          </cell>
        </row>
        <row r="705">
          <cell r="B705" t="str">
            <v>C4673</v>
          </cell>
          <cell r="C705" t="str">
            <v>Nguyễn Thị Lý</v>
          </cell>
          <cell r="D705" t="str">
            <v>NGUYEN THI LY</v>
          </cell>
          <cell r="E705" t="str">
            <v>050040901814</v>
          </cell>
          <cell r="F705" t="str">
            <v>C4673NGUYEN THI LY050040901814</v>
          </cell>
        </row>
        <row r="706">
          <cell r="B706" t="str">
            <v>C11502</v>
          </cell>
          <cell r="C706" t="str">
            <v>Trần Thị Thúy Hằng</v>
          </cell>
          <cell r="D706" t="str">
            <v>TRAN THI THUY HANG</v>
          </cell>
          <cell r="E706" t="str">
            <v>050094553811</v>
          </cell>
          <cell r="F706" t="str">
            <v>C11502TRAN THI THUY HANG050094553811</v>
          </cell>
        </row>
        <row r="707">
          <cell r="B707" t="str">
            <v>C4549</v>
          </cell>
          <cell r="C707" t="str">
            <v>Huỳnh Minh Tâm</v>
          </cell>
          <cell r="D707" t="str">
            <v>HUYNH MINH TAM</v>
          </cell>
          <cell r="E707" t="str">
            <v>050068237499</v>
          </cell>
          <cell r="F707" t="str">
            <v>C4549HUYNH MINH TAM050068237499</v>
          </cell>
        </row>
        <row r="708">
          <cell r="B708" t="str">
            <v>C0445</v>
          </cell>
          <cell r="C708" t="str">
            <v>Vũ Xuân Hiếu</v>
          </cell>
          <cell r="D708" t="str">
            <v>VU XUAN HIEU</v>
          </cell>
          <cell r="E708" t="str">
            <v>050070926935</v>
          </cell>
          <cell r="F708" t="str">
            <v>C0445VU XUAN HIEU050070926935</v>
          </cell>
        </row>
        <row r="709">
          <cell r="B709" t="str">
            <v>C7148</v>
          </cell>
          <cell r="C709" t="str">
            <v>Hồ Minh Luân</v>
          </cell>
          <cell r="D709" t="str">
            <v>HO MINH LUAN</v>
          </cell>
          <cell r="E709" t="str">
            <v>050086552687</v>
          </cell>
          <cell r="F709" t="str">
            <v>C7148HO MINH LUAN050086552687</v>
          </cell>
        </row>
        <row r="710">
          <cell r="B710" t="str">
            <v>C7388</v>
          </cell>
          <cell r="C710" t="str">
            <v>Trần Văn Nghĩa</v>
          </cell>
          <cell r="D710" t="str">
            <v>TRAN VAN NGHIA</v>
          </cell>
          <cell r="E710" t="str">
            <v>050066936896</v>
          </cell>
          <cell r="F710" t="str">
            <v>C7388TRAN VAN NGHIA050066936896</v>
          </cell>
        </row>
        <row r="711">
          <cell r="B711" t="str">
            <v>C7822</v>
          </cell>
          <cell r="C711" t="str">
            <v>Thạch Quí</v>
          </cell>
          <cell r="D711" t="str">
            <v>THACH QUI</v>
          </cell>
          <cell r="E711" t="str">
            <v>050103659921</v>
          </cell>
          <cell r="F711" t="str">
            <v>C7822THACH QUI050103659921</v>
          </cell>
        </row>
        <row r="712">
          <cell r="B712" t="str">
            <v>C11119</v>
          </cell>
          <cell r="C712" t="str">
            <v>Siu Rô</v>
          </cell>
          <cell r="D712" t="str">
            <v>SIU RO</v>
          </cell>
          <cell r="E712" t="str">
            <v>050110754172</v>
          </cell>
          <cell r="F712" t="str">
            <v>C11119SIU RO050110754172</v>
          </cell>
        </row>
        <row r="713">
          <cell r="B713" t="str">
            <v>C12381</v>
          </cell>
          <cell r="C713" t="str">
            <v>Điểu Sơn</v>
          </cell>
          <cell r="D713" t="str">
            <v>DIEU SON</v>
          </cell>
          <cell r="E713" t="str">
            <v>050087500125</v>
          </cell>
          <cell r="F713" t="str">
            <v>C12381DIEU SON050087500125</v>
          </cell>
        </row>
        <row r="714">
          <cell r="B714" t="str">
            <v>C13451</v>
          </cell>
          <cell r="C714" t="str">
            <v>Võ Hùng Long</v>
          </cell>
          <cell r="D714" t="str">
            <v>VO HUNG LONG</v>
          </cell>
          <cell r="E714" t="str">
            <v>050123329837</v>
          </cell>
          <cell r="F714" t="str">
            <v>C13451VO HUNG LONG050123329837</v>
          </cell>
        </row>
        <row r="715">
          <cell r="B715" t="str">
            <v>C13486</v>
          </cell>
          <cell r="C715" t="str">
            <v>Nguyễn Văn Sinh</v>
          </cell>
          <cell r="D715" t="str">
            <v>NGUYEN VAN SINH</v>
          </cell>
          <cell r="E715" t="str">
            <v>050097633281</v>
          </cell>
          <cell r="F715" t="str">
            <v>C13486NGUYEN VAN SINH050097633281</v>
          </cell>
        </row>
        <row r="716">
          <cell r="B716" t="str">
            <v>C13890</v>
          </cell>
          <cell r="C716" t="str">
            <v>Phạm Thanh Song</v>
          </cell>
          <cell r="D716" t="str">
            <v>PHAM THANH SONG</v>
          </cell>
          <cell r="E716" t="str">
            <v>050120388832</v>
          </cell>
          <cell r="F716" t="str">
            <v>C13890PHAM THANH SONG050120388832</v>
          </cell>
        </row>
        <row r="717">
          <cell r="B717" t="str">
            <v>C14218</v>
          </cell>
          <cell r="C717" t="str">
            <v>Điểu Phụng</v>
          </cell>
          <cell r="D717" t="str">
            <v>DIEU PHUNG</v>
          </cell>
          <cell r="E717" t="str">
            <v>050126708820</v>
          </cell>
          <cell r="F717" t="str">
            <v>C14218DIEU PHUNG050126708820</v>
          </cell>
        </row>
        <row r="718">
          <cell r="B718" t="str">
            <v>C14832</v>
          </cell>
          <cell r="C718" t="str">
            <v>Huỳnh Hữu Đang</v>
          </cell>
          <cell r="D718" t="str">
            <v>HUYNH HUU DANG</v>
          </cell>
          <cell r="E718" t="str">
            <v>050119422245</v>
          </cell>
          <cell r="F718" t="str">
            <v>C14832HUYNH HUU DANG050119422245</v>
          </cell>
        </row>
        <row r="719">
          <cell r="B719" t="str">
            <v>C14967</v>
          </cell>
          <cell r="C719" t="str">
            <v>Nguyễn Văn Bảo</v>
          </cell>
          <cell r="D719" t="str">
            <v>NGUYEN VAN BAO</v>
          </cell>
          <cell r="E719" t="str">
            <v>050109388316</v>
          </cell>
          <cell r="F719" t="str">
            <v>C14967NGUYEN VAN BAO050109388316</v>
          </cell>
        </row>
        <row r="720">
          <cell r="B720" t="str">
            <v>C0020</v>
          </cell>
          <cell r="C720" t="str">
            <v>Phan Tuấn Khanh</v>
          </cell>
          <cell r="D720" t="str">
            <v>PHAN TUAN KHANH</v>
          </cell>
          <cell r="E720" t="str">
            <v>050040818488</v>
          </cell>
          <cell r="F720" t="str">
            <v>C0020PHAN TUAN KHANH050040818488</v>
          </cell>
        </row>
        <row r="721">
          <cell r="B721" t="str">
            <v>C5371</v>
          </cell>
          <cell r="C721" t="str">
            <v>Hoàng Văn Phúc</v>
          </cell>
          <cell r="D721" t="str">
            <v>HOANG VAN PHUC</v>
          </cell>
          <cell r="E721" t="str">
            <v>050040872271</v>
          </cell>
          <cell r="F721" t="str">
            <v>C5371HOANG VAN PHUC050040872271</v>
          </cell>
        </row>
        <row r="722">
          <cell r="B722" t="str">
            <v>C5551</v>
          </cell>
          <cell r="C722" t="str">
            <v>Hoàng Thị Thảo</v>
          </cell>
          <cell r="D722" t="str">
            <v>HOANG THI THAO</v>
          </cell>
          <cell r="E722" t="str">
            <v>050040932566</v>
          </cell>
          <cell r="F722" t="str">
            <v>C5551HOANG THI THAO050040932566</v>
          </cell>
        </row>
        <row r="723">
          <cell r="B723" t="str">
            <v>C0102</v>
          </cell>
          <cell r="C723" t="str">
            <v>Nguyễn Thị Thanh Dung</v>
          </cell>
          <cell r="D723" t="str">
            <v>NGUYEN THI THANH DUNG</v>
          </cell>
          <cell r="E723" t="str">
            <v>050040931977</v>
          </cell>
          <cell r="F723" t="str">
            <v>C0102NGUYEN THI THANH DUNG050040931977</v>
          </cell>
        </row>
        <row r="724">
          <cell r="B724" t="str">
            <v>C1459</v>
          </cell>
          <cell r="C724" t="str">
            <v>Thị Lý</v>
          </cell>
          <cell r="D724" t="str">
            <v>THI LY</v>
          </cell>
          <cell r="E724" t="str">
            <v>050040931756</v>
          </cell>
          <cell r="F724" t="str">
            <v>C1459THI LY050040931756</v>
          </cell>
        </row>
        <row r="725">
          <cell r="B725" t="str">
            <v>C1475</v>
          </cell>
          <cell r="C725" t="str">
            <v>Lê Thị Hiệp</v>
          </cell>
          <cell r="D725" t="str">
            <v>LE THI HIEP</v>
          </cell>
          <cell r="E725" t="str">
            <v>050040931497</v>
          </cell>
          <cell r="F725" t="str">
            <v>C1475LE THI HIEP050040931497</v>
          </cell>
        </row>
        <row r="726">
          <cell r="B726" t="str">
            <v>C3651</v>
          </cell>
          <cell r="C726" t="str">
            <v>Dương Thị Nga</v>
          </cell>
          <cell r="D726" t="str">
            <v>DUONG THI NGA</v>
          </cell>
          <cell r="E726" t="str">
            <v>050040931241</v>
          </cell>
          <cell r="F726" t="str">
            <v>C3651DUONG THI NGA050040931241</v>
          </cell>
        </row>
        <row r="727">
          <cell r="B727" t="str">
            <v>C5353</v>
          </cell>
          <cell r="C727" t="str">
            <v>Phạm Thị Thanh Bình</v>
          </cell>
          <cell r="D727" t="str">
            <v>PHAM THI THANH BINH</v>
          </cell>
          <cell r="E727" t="str">
            <v>050040935867</v>
          </cell>
          <cell r="F727" t="str">
            <v>C5353PHAM THI THANH BINH050040935867</v>
          </cell>
        </row>
        <row r="728">
          <cell r="B728" t="str">
            <v>C6720</v>
          </cell>
          <cell r="C728" t="str">
            <v>Nguyễn Thị Mai</v>
          </cell>
          <cell r="D728" t="str">
            <v>NGUYEN THI MAI</v>
          </cell>
          <cell r="E728" t="str">
            <v>050031161107</v>
          </cell>
          <cell r="F728" t="str">
            <v>C6720NGUYEN THI MAI050031161107</v>
          </cell>
        </row>
        <row r="729">
          <cell r="B729" t="str">
            <v>C7973</v>
          </cell>
          <cell r="C729" t="str">
            <v>Nguyễn Thị Minh Phượng</v>
          </cell>
          <cell r="D729" t="str">
            <v>NGUYEN THI MINH PHUONG</v>
          </cell>
          <cell r="E729" t="str">
            <v>050075311866</v>
          </cell>
          <cell r="F729" t="str">
            <v>C7973NGUYEN THI MINH PHUONG050075311866</v>
          </cell>
        </row>
        <row r="730">
          <cell r="B730" t="str">
            <v>C11630</v>
          </cell>
          <cell r="C730" t="str">
            <v>Nguyễn Thị Tuyết</v>
          </cell>
          <cell r="D730" t="str">
            <v>NGUYEN THI TUYET</v>
          </cell>
          <cell r="E730" t="str">
            <v>050113873458</v>
          </cell>
          <cell r="F730" t="str">
            <v>C11630NGUYEN THI TUYET050113873458</v>
          </cell>
        </row>
        <row r="731">
          <cell r="B731" t="str">
            <v>C12851</v>
          </cell>
          <cell r="C731" t="str">
            <v>La Hồng Nhi</v>
          </cell>
          <cell r="D731" t="str">
            <v>LA HONG NHI</v>
          </cell>
          <cell r="E731" t="str">
            <v>050121917545</v>
          </cell>
          <cell r="F731" t="str">
            <v>C12851LA HONG NHI050121917545</v>
          </cell>
        </row>
        <row r="732">
          <cell r="B732" t="str">
            <v>C14698</v>
          </cell>
          <cell r="C732" t="str">
            <v>Trần Thị Phương</v>
          </cell>
          <cell r="D732" t="str">
            <v>TRAN THI PHUONG</v>
          </cell>
          <cell r="E732" t="str">
            <v>050020204297</v>
          </cell>
          <cell r="F732" t="str">
            <v>C14698TRAN THI PHUONG050020204297</v>
          </cell>
        </row>
        <row r="733">
          <cell r="B733" t="str">
            <v>C14730</v>
          </cell>
          <cell r="C733" t="str">
            <v>Phan Thị Kim Viền</v>
          </cell>
          <cell r="D733" t="str">
            <v>PHAN THI KIM VIEN</v>
          </cell>
          <cell r="E733" t="str">
            <v>070102799761</v>
          </cell>
          <cell r="F733" t="str">
            <v>C14730PHAN THI KIM VIEN070102799761</v>
          </cell>
        </row>
        <row r="734">
          <cell r="B734" t="str">
            <v>C14731</v>
          </cell>
          <cell r="C734" t="str">
            <v>Châu Thanh Tùng</v>
          </cell>
          <cell r="D734" t="str">
            <v>CHAU THANH TUNG</v>
          </cell>
          <cell r="E734" t="str">
            <v>050118804802</v>
          </cell>
          <cell r="F734" t="str">
            <v>C14731CHAU THANH TUNG050118804802</v>
          </cell>
        </row>
        <row r="735">
          <cell r="B735" t="str">
            <v>C0808</v>
          </cell>
          <cell r="C735" t="str">
            <v>Trương Thị Mơ</v>
          </cell>
          <cell r="D735" t="str">
            <v>TRUONG THI MO</v>
          </cell>
          <cell r="E735" t="str">
            <v>050040874353</v>
          </cell>
          <cell r="F735" t="str">
            <v>C0808TRUONG THI MO050040874353</v>
          </cell>
        </row>
        <row r="736">
          <cell r="B736" t="str">
            <v>C3349</v>
          </cell>
          <cell r="C736" t="str">
            <v>Mai Văn Tiến</v>
          </cell>
          <cell r="D736" t="str">
            <v>MAI VAN TIEN</v>
          </cell>
          <cell r="E736" t="str">
            <v>050040874191</v>
          </cell>
          <cell r="F736" t="str">
            <v>C3349MAI VAN TIEN050040874191</v>
          </cell>
        </row>
        <row r="737">
          <cell r="B737" t="str">
            <v>C0542</v>
          </cell>
          <cell r="C737" t="str">
            <v>Thị Bô Pha</v>
          </cell>
          <cell r="D737" t="str">
            <v>THI BO PHA</v>
          </cell>
          <cell r="E737" t="str">
            <v>050040874116</v>
          </cell>
          <cell r="F737" t="str">
            <v>C0542THI BO PHA050040874116</v>
          </cell>
        </row>
        <row r="738">
          <cell r="B738" t="str">
            <v>C6212</v>
          </cell>
          <cell r="C738" t="str">
            <v>Nguyễn Thị Tuyết Nhung</v>
          </cell>
          <cell r="D738" t="str">
            <v>NGUYEN THI TUYET NHUNG</v>
          </cell>
          <cell r="E738" t="str">
            <v>050041743171</v>
          </cell>
          <cell r="F738" t="str">
            <v>C6212NGUYEN THI TUYET NHUNG050041743171</v>
          </cell>
        </row>
        <row r="739">
          <cell r="B739" t="str">
            <v>C7912</v>
          </cell>
          <cell r="C739" t="str">
            <v>Bùi Quang Thiện</v>
          </cell>
          <cell r="D739" t="str">
            <v>BUI QUANG THIEN</v>
          </cell>
          <cell r="E739" t="str">
            <v>050089025394</v>
          </cell>
          <cell r="F739" t="str">
            <v>C7912BUI QUANG THIEN050089025394</v>
          </cell>
        </row>
        <row r="740">
          <cell r="B740" t="str">
            <v>C7966</v>
          </cell>
          <cell r="C740" t="str">
            <v>Nguyễn Ngọc Thắng</v>
          </cell>
          <cell r="D740" t="str">
            <v>NGUYEN NGOC THANG</v>
          </cell>
          <cell r="E740" t="str">
            <v>050049872922</v>
          </cell>
          <cell r="F740" t="str">
            <v>C7966NGUYEN NGOC THANG050049872922</v>
          </cell>
        </row>
        <row r="741">
          <cell r="B741" t="str">
            <v>C8061</v>
          </cell>
          <cell r="C741" t="str">
            <v>Nguyễn Trường Chinh</v>
          </cell>
          <cell r="D741" t="str">
            <v>NGUYEN TRUONG CHINH</v>
          </cell>
          <cell r="E741" t="str">
            <v>050103659751</v>
          </cell>
          <cell r="F741" t="str">
            <v>C8061NGUYEN TRUONG CHINH050103659751</v>
          </cell>
        </row>
        <row r="742">
          <cell r="B742" t="str">
            <v>C10544</v>
          </cell>
          <cell r="C742" t="str">
            <v>Lê Thị Thùy Dung</v>
          </cell>
          <cell r="D742" t="str">
            <v>LE THI THUY DUNG</v>
          </cell>
          <cell r="E742" t="str">
            <v>050064575616</v>
          </cell>
          <cell r="F742" t="str">
            <v>C10544LE THI THUY DUNG050064575616</v>
          </cell>
        </row>
        <row r="743">
          <cell r="B743" t="str">
            <v>C10951</v>
          </cell>
          <cell r="C743" t="str">
            <v>Điểu Quan</v>
          </cell>
          <cell r="D743" t="str">
            <v>DIEU QUAN</v>
          </cell>
          <cell r="E743" t="str">
            <v>050105127275</v>
          </cell>
          <cell r="F743" t="str">
            <v>C10951DIEU QUAN050105127275</v>
          </cell>
        </row>
        <row r="744">
          <cell r="B744" t="str">
            <v>C11527</v>
          </cell>
          <cell r="C744" t="str">
            <v>Trịnh Thị Mai Huyền</v>
          </cell>
          <cell r="D744" t="str">
            <v>TRINH THI MAI HUYEN</v>
          </cell>
          <cell r="E744" t="str">
            <v>050113185276</v>
          </cell>
          <cell r="F744" t="str">
            <v>C11527TRINH THI MAI HUYEN050113185276</v>
          </cell>
        </row>
        <row r="745">
          <cell r="B745" t="str">
            <v>C11983</v>
          </cell>
          <cell r="C745" t="str">
            <v>Điểu Đôm</v>
          </cell>
          <cell r="D745" t="str">
            <v>DIEU DOM</v>
          </cell>
          <cell r="E745" t="str">
            <v>050117703931</v>
          </cell>
          <cell r="F745" t="str">
            <v>C11983DIEU DOM050117703931</v>
          </cell>
        </row>
        <row r="746">
          <cell r="B746" t="str">
            <v>C5424</v>
          </cell>
          <cell r="C746" t="str">
            <v>Huỳnh Văn Tính</v>
          </cell>
          <cell r="D746" t="str">
            <v>HUYNH VAN TINH</v>
          </cell>
          <cell r="E746" t="str">
            <v>050040869066</v>
          </cell>
          <cell r="F746" t="str">
            <v>C5424HUYNH VAN TINH050040869066</v>
          </cell>
        </row>
        <row r="747">
          <cell r="B747" t="str">
            <v>C7380</v>
          </cell>
          <cell r="C747" t="str">
            <v>Lê Đức Ánh</v>
          </cell>
          <cell r="D747" t="str">
            <v>LE DUC ANH</v>
          </cell>
          <cell r="E747" t="str">
            <v>050093355048</v>
          </cell>
          <cell r="F747" t="str">
            <v>C7380LE DUC ANH050093355048</v>
          </cell>
        </row>
        <row r="748">
          <cell r="B748" t="str">
            <v>C12410</v>
          </cell>
          <cell r="C748" t="str">
            <v>Điểu Tặng</v>
          </cell>
          <cell r="D748" t="str">
            <v>DIEU TANG</v>
          </cell>
          <cell r="E748" t="str">
            <v>050120836088</v>
          </cell>
          <cell r="F748" t="str">
            <v>C12410DIEU TANG050120836088</v>
          </cell>
        </row>
        <row r="749">
          <cell r="B749" t="str">
            <v>C12427</v>
          </cell>
          <cell r="C749" t="str">
            <v>Mai Văn Hoàng</v>
          </cell>
          <cell r="D749" t="str">
            <v>MAI VAN HOANG</v>
          </cell>
          <cell r="E749" t="str">
            <v>050071912067</v>
          </cell>
          <cell r="F749" t="str">
            <v>C12427MAI VAN HOANG050071912067</v>
          </cell>
        </row>
        <row r="750">
          <cell r="B750" t="str">
            <v>C13230</v>
          </cell>
          <cell r="C750" t="str">
            <v>Bùi Văn Tân</v>
          </cell>
          <cell r="D750" t="str">
            <v>BUI VAN TAN</v>
          </cell>
          <cell r="E750" t="str">
            <v>050086670205</v>
          </cell>
          <cell r="F750" t="str">
            <v>C13230BUI VAN TAN050086670205</v>
          </cell>
        </row>
        <row r="751">
          <cell r="B751" t="str">
            <v>C13747</v>
          </cell>
          <cell r="C751" t="str">
            <v>Lê Đức Trọng</v>
          </cell>
          <cell r="D751" t="str">
            <v>LE DUC TRONG</v>
          </cell>
          <cell r="E751" t="str">
            <v>050127546972</v>
          </cell>
          <cell r="F751" t="str">
            <v>C13747LE DUC TRONG050127546972</v>
          </cell>
        </row>
        <row r="752">
          <cell r="B752" t="str">
            <v>C14536</v>
          </cell>
          <cell r="C752" t="str">
            <v>Nguyễn Hồng Phúc</v>
          </cell>
          <cell r="D752" t="str">
            <v>NGUYEN HONG PHUC</v>
          </cell>
          <cell r="E752" t="str">
            <v>050134580167</v>
          </cell>
          <cell r="F752" t="str">
            <v>C14536NGUYEN HONG PHUC050134580167</v>
          </cell>
        </row>
        <row r="753">
          <cell r="B753" t="str">
            <v>C14725</v>
          </cell>
          <cell r="C753" t="str">
            <v>Nguyễn Hoàng Quân</v>
          </cell>
          <cell r="D753" t="str">
            <v>NGUYEN HOANG QUAN</v>
          </cell>
          <cell r="E753" t="str">
            <v>050135319977</v>
          </cell>
          <cell r="F753" t="str">
            <v>C14725NGUYEN HOANG QUAN050135319977</v>
          </cell>
        </row>
        <row r="754">
          <cell r="B754" t="str">
            <v>C14770</v>
          </cell>
          <cell r="C754" t="str">
            <v>Lê Đức Sỹ</v>
          </cell>
          <cell r="D754" t="str">
            <v>LE DUC SY</v>
          </cell>
          <cell r="E754" t="str">
            <v>050072092942</v>
          </cell>
          <cell r="F754" t="str">
            <v>C14770LE DUC SY050072092942</v>
          </cell>
        </row>
        <row r="755">
          <cell r="B755" t="str">
            <v>C10967</v>
          </cell>
          <cell r="C755" t="str">
            <v>Phạm Văn Vũ</v>
          </cell>
          <cell r="D755" t="str">
            <v>PHAM VAN VU</v>
          </cell>
          <cell r="E755" t="str">
            <v>050106970219</v>
          </cell>
          <cell r="F755" t="str">
            <v>C10967PHAM VAN VU050106970219</v>
          </cell>
        </row>
        <row r="756">
          <cell r="B756" t="str">
            <v>C12378</v>
          </cell>
          <cell r="C756" t="str">
            <v>Trương Đình Tâm</v>
          </cell>
          <cell r="D756" t="str">
            <v>TRUONG DINH TAM</v>
          </cell>
          <cell r="E756" t="str">
            <v>050119422318</v>
          </cell>
          <cell r="F756" t="str">
            <v>C12378TRUONG DINH TAM050119422318</v>
          </cell>
        </row>
        <row r="757">
          <cell r="B757" t="str">
            <v>C12584</v>
          </cell>
          <cell r="C757" t="str">
            <v>Nguyễn Bá Hải</v>
          </cell>
          <cell r="D757" t="str">
            <v>NGUYEN BA HAI</v>
          </cell>
          <cell r="E757" t="str">
            <v>050083934309</v>
          </cell>
          <cell r="F757" t="str">
            <v>C12584NGUYEN BA HAI050083934309</v>
          </cell>
        </row>
        <row r="758">
          <cell r="B758" t="str">
            <v>C13468</v>
          </cell>
          <cell r="C758" t="str">
            <v>Bùi Hữu Minh Thiện</v>
          </cell>
          <cell r="D758" t="str">
            <v>BUI HUU MINH THIEN</v>
          </cell>
          <cell r="E758" t="str">
            <v>050103647808</v>
          </cell>
          <cell r="F758" t="str">
            <v>C13468BUI HUU MINH THIEN050103647808</v>
          </cell>
        </row>
        <row r="759">
          <cell r="B759" t="str">
            <v>C11679</v>
          </cell>
          <cell r="C759" t="str">
            <v>Điểu Thành</v>
          </cell>
          <cell r="D759" t="str">
            <v>DIEU THANH</v>
          </cell>
          <cell r="E759" t="str">
            <v>050092339952</v>
          </cell>
          <cell r="F759" t="str">
            <v>C11679DIEU THANH050092339952</v>
          </cell>
        </row>
        <row r="760">
          <cell r="B760" t="str">
            <v>C14479</v>
          </cell>
          <cell r="C760" t="str">
            <v>Vũ Thị Hải Yến</v>
          </cell>
          <cell r="D760" t="str">
            <v>VU THI HAI YEN</v>
          </cell>
          <cell r="E760" t="str">
            <v>050134580205</v>
          </cell>
          <cell r="F760" t="str">
            <v>C14479VU THI HAI YEN050134580205</v>
          </cell>
        </row>
        <row r="761">
          <cell r="B761" t="str">
            <v>C3731</v>
          </cell>
          <cell r="C761" t="str">
            <v>Nguyễn Thị Cẩm Vân</v>
          </cell>
          <cell r="D761" t="str">
            <v>NGUYEN THI CAM VAN</v>
          </cell>
          <cell r="E761" t="str">
            <v>050040901768</v>
          </cell>
          <cell r="F761" t="str">
            <v>C3731NGUYEN THI CAM VAN050040901768</v>
          </cell>
        </row>
        <row r="762">
          <cell r="B762" t="str">
            <v>C6719</v>
          </cell>
          <cell r="C762" t="str">
            <v>Lê Thị Bích Đào</v>
          </cell>
          <cell r="D762" t="str">
            <v>LE THI BICH DAO</v>
          </cell>
          <cell r="E762" t="str">
            <v>050068230664</v>
          </cell>
          <cell r="F762" t="str">
            <v>C6719LE THI BICH DAO050068230664</v>
          </cell>
        </row>
        <row r="763">
          <cell r="B763" t="str">
            <v>C7619</v>
          </cell>
          <cell r="C763" t="str">
            <v>Triệu Thị Yến</v>
          </cell>
          <cell r="D763" t="str">
            <v>TRIEU THI YEN</v>
          </cell>
          <cell r="E763" t="str">
            <v>050066791146</v>
          </cell>
          <cell r="F763" t="str">
            <v>C7619TRIEU THI YEN050066791146</v>
          </cell>
        </row>
        <row r="764">
          <cell r="B764" t="str">
            <v>C8016</v>
          </cell>
          <cell r="C764" t="str">
            <v>Nguyễn Thị Ngọc Bích</v>
          </cell>
          <cell r="D764" t="str">
            <v>NGUYEN THI NGOC BICH</v>
          </cell>
          <cell r="E764" t="str">
            <v>050070864700</v>
          </cell>
          <cell r="F764" t="str">
            <v>C8016NGUYEN THI NGOC BICH050070864700</v>
          </cell>
        </row>
        <row r="765">
          <cell r="B765" t="str">
            <v>C8126</v>
          </cell>
          <cell r="C765" t="str">
            <v>Trần Thị Loan</v>
          </cell>
          <cell r="D765" t="str">
            <v>TRAN THI LOAN</v>
          </cell>
          <cell r="E765" t="str">
            <v>050040901849</v>
          </cell>
          <cell r="F765" t="str">
            <v>C8126TRAN THI LOAN050040901849</v>
          </cell>
        </row>
        <row r="766">
          <cell r="B766" t="str">
            <v>C8348</v>
          </cell>
          <cell r="C766" t="str">
            <v>Lữ Thị Phương</v>
          </cell>
          <cell r="D766" t="str">
            <v>LU THI PHUONG</v>
          </cell>
          <cell r="E766" t="str">
            <v>050089858167</v>
          </cell>
          <cell r="F766" t="str">
            <v>C8348LU THI PHUONG050089858167</v>
          </cell>
        </row>
        <row r="767">
          <cell r="B767" t="str">
            <v>C11733</v>
          </cell>
          <cell r="C767" t="str">
            <v>Phạm Thị Mỹ Hiếu</v>
          </cell>
          <cell r="D767" t="str">
            <v>PHAM THI MY HIEU</v>
          </cell>
          <cell r="E767" t="str">
            <v>050116008170</v>
          </cell>
          <cell r="F767" t="str">
            <v>C11733PHAM THI MY HIEU050116008170</v>
          </cell>
        </row>
        <row r="768">
          <cell r="B768" t="str">
            <v>C11770</v>
          </cell>
          <cell r="C768" t="str">
            <v>Điểu Tấn Thịnh</v>
          </cell>
          <cell r="D768" t="str">
            <v>DIEU TAN THINH</v>
          </cell>
          <cell r="E768" t="str">
            <v>050116008049</v>
          </cell>
          <cell r="F768" t="str">
            <v>C11770DIEU TAN THINH050116008049</v>
          </cell>
        </row>
        <row r="769">
          <cell r="B769" t="str">
            <v>C12003</v>
          </cell>
          <cell r="C769" t="str">
            <v>Mai Thị Ngọc Bích</v>
          </cell>
          <cell r="D769" t="str">
            <v>MAI THI NGOC BICH</v>
          </cell>
          <cell r="E769" t="str">
            <v>050075696199</v>
          </cell>
          <cell r="F769" t="str">
            <v>C12003MAI THI NGOC BICH050075696199</v>
          </cell>
        </row>
        <row r="770">
          <cell r="B770" t="str">
            <v>C14200</v>
          </cell>
          <cell r="C770" t="str">
            <v>Phạm Thị Hạnh Nguyên</v>
          </cell>
          <cell r="D770" t="str">
            <v>PHAM THI HANH NGUYEN</v>
          </cell>
          <cell r="E770" t="str">
            <v>050105852301</v>
          </cell>
          <cell r="F770" t="str">
            <v>C14200PHAM THI HANH NGUYEN050105852301</v>
          </cell>
        </row>
        <row r="771">
          <cell r="B771" t="str">
            <v>C14503</v>
          </cell>
          <cell r="C771" t="str">
            <v>Tô Ánh Xuân</v>
          </cell>
          <cell r="D771" t="str">
            <v>TO ANH XUAN</v>
          </cell>
          <cell r="E771" t="str">
            <v>050099237764</v>
          </cell>
          <cell r="F771" t="str">
            <v>C14503TO ANH XUAN050099237764</v>
          </cell>
        </row>
        <row r="772">
          <cell r="B772" t="str">
            <v>C15115</v>
          </cell>
          <cell r="C772" t="str">
            <v>Nguyễn Thị Thanh Thúy</v>
          </cell>
          <cell r="D772" t="str">
            <v>NGUYEN THI THANH THUY</v>
          </cell>
          <cell r="E772" t="str">
            <v>050133982717</v>
          </cell>
          <cell r="F772" t="str">
            <v>C15115NGUYEN THI THANH THUY050133982717</v>
          </cell>
        </row>
        <row r="773">
          <cell r="B773" t="str">
            <v>C15126</v>
          </cell>
          <cell r="C773" t="str">
            <v>Lê Ngọc Yến</v>
          </cell>
          <cell r="D773" t="str">
            <v>LE NGOC YEN</v>
          </cell>
          <cell r="E773" t="str">
            <v>050078506341</v>
          </cell>
          <cell r="F773" t="str">
            <v>C15126LE NGOC YEN050078506341</v>
          </cell>
        </row>
        <row r="774">
          <cell r="B774" t="str">
            <v>C1671</v>
          </cell>
          <cell r="C774" t="str">
            <v>Hồ Thị Châu</v>
          </cell>
          <cell r="D774" t="str">
            <v>HO THI CHAU</v>
          </cell>
          <cell r="E774" t="str">
            <v>050040875252</v>
          </cell>
          <cell r="F774" t="str">
            <v>C1671HO THI CHAU050040875252</v>
          </cell>
        </row>
        <row r="775">
          <cell r="B775" t="str">
            <v>C5878</v>
          </cell>
          <cell r="C775" t="str">
            <v>Võ Thị Lệ</v>
          </cell>
          <cell r="D775" t="str">
            <v>VO THI LE</v>
          </cell>
          <cell r="E775" t="str">
            <v>050040933392</v>
          </cell>
          <cell r="F775" t="str">
            <v>C5878VO THI LE050040933392</v>
          </cell>
        </row>
        <row r="776">
          <cell r="B776" t="str">
            <v>C7470</v>
          </cell>
          <cell r="C776" t="str">
            <v>Lê Thị Bích Thủy</v>
          </cell>
          <cell r="D776" t="str">
            <v>LE THI BICH THUY</v>
          </cell>
          <cell r="E776" t="str">
            <v>050096717811</v>
          </cell>
          <cell r="F776" t="str">
            <v>C7470LE THI BICH THUY050096717811</v>
          </cell>
        </row>
        <row r="777">
          <cell r="B777" t="str">
            <v>C7562</v>
          </cell>
          <cell r="C777" t="str">
            <v>Lê Thị Trúc Phượng</v>
          </cell>
          <cell r="D777" t="str">
            <v>LE THI TRUC PHUONG</v>
          </cell>
          <cell r="E777" t="str">
            <v>050098252239</v>
          </cell>
          <cell r="F777" t="str">
            <v>C7562LE THI TRUC PHUONG050098252239</v>
          </cell>
        </row>
        <row r="778">
          <cell r="B778" t="str">
            <v>C7621</v>
          </cell>
          <cell r="C778" t="str">
            <v>Long Văn Mạo</v>
          </cell>
          <cell r="D778" t="str">
            <v>LONG VAN MAO</v>
          </cell>
          <cell r="E778" t="str">
            <v>050066182204</v>
          </cell>
          <cell r="F778" t="str">
            <v>C7621LONG VAN MAO050066182204</v>
          </cell>
        </row>
        <row r="779">
          <cell r="B779" t="str">
            <v>C7622</v>
          </cell>
          <cell r="C779" t="str">
            <v>Mai Nguyễn Giang Hà</v>
          </cell>
          <cell r="D779" t="str">
            <v>MAI NGUYEN GIANG HA</v>
          </cell>
          <cell r="E779" t="str">
            <v>050105915753</v>
          </cell>
          <cell r="F779" t="str">
            <v>C7622MAI NGUYEN GIANG HA050105915753</v>
          </cell>
        </row>
        <row r="780">
          <cell r="B780" t="str">
            <v>C7862</v>
          </cell>
          <cell r="C780" t="str">
            <v>Nguyễn Thị Mộng</v>
          </cell>
          <cell r="D780" t="str">
            <v>NGUYEN THI MONG</v>
          </cell>
          <cell r="E780" t="str">
            <v>050103062966</v>
          </cell>
          <cell r="F780" t="str">
            <v>C7862NGUYEN THI MONG050103062966</v>
          </cell>
        </row>
        <row r="781">
          <cell r="B781" t="str">
            <v>C8039</v>
          </cell>
          <cell r="C781" t="str">
            <v>Nguyễn Văn Lớn</v>
          </cell>
          <cell r="D781" t="str">
            <v>NGUYEN VAN LON</v>
          </cell>
          <cell r="E781" t="str">
            <v>050104420319</v>
          </cell>
          <cell r="F781" t="str">
            <v>C8039NGUYEN VAN LON050104420319</v>
          </cell>
        </row>
        <row r="782">
          <cell r="B782" t="str">
            <v>C8112</v>
          </cell>
          <cell r="C782" t="str">
            <v>Lâm Sơn</v>
          </cell>
          <cell r="D782" t="str">
            <v>LAM SON</v>
          </cell>
          <cell r="E782" t="str">
            <v>050028925570</v>
          </cell>
          <cell r="F782" t="str">
            <v>C8112LAM SON050028925570</v>
          </cell>
        </row>
        <row r="783">
          <cell r="B783" t="str">
            <v>C8231</v>
          </cell>
          <cell r="C783" t="str">
            <v>Nguyễn Thị Hiên</v>
          </cell>
          <cell r="D783" t="str">
            <v>NGUYEN THI HIEN</v>
          </cell>
          <cell r="E783" t="str">
            <v>050104420637</v>
          </cell>
          <cell r="F783" t="str">
            <v>C8231NGUYEN THI HIEN050104420637</v>
          </cell>
        </row>
        <row r="784">
          <cell r="B784" t="str">
            <v>C8255</v>
          </cell>
          <cell r="C784" t="str">
            <v>Phan Thị Hồng Lụa</v>
          </cell>
          <cell r="D784" t="str">
            <v>PHAN THI HONG LUA</v>
          </cell>
          <cell r="E784" t="str">
            <v>050104420459</v>
          </cell>
          <cell r="F784" t="str">
            <v>C8255PHAN THI HONG LUA050104420459</v>
          </cell>
        </row>
        <row r="785">
          <cell r="B785" t="str">
            <v>C8354</v>
          </cell>
          <cell r="C785" t="str">
            <v>Lữ Thị Thoan</v>
          </cell>
          <cell r="D785" t="str">
            <v>LU THI THOAN</v>
          </cell>
          <cell r="E785" t="str">
            <v>050104424748</v>
          </cell>
          <cell r="F785" t="str">
            <v>C8354LU THI THOAN050104424748</v>
          </cell>
        </row>
        <row r="786">
          <cell r="B786" t="str">
            <v>C8365</v>
          </cell>
          <cell r="C786" t="str">
            <v>Thị Gái</v>
          </cell>
          <cell r="D786" t="str">
            <v>THI GAI</v>
          </cell>
          <cell r="E786" t="str">
            <v>050104420361</v>
          </cell>
          <cell r="F786" t="str">
            <v>C8365THI GAI050104420361</v>
          </cell>
        </row>
        <row r="787">
          <cell r="B787" t="str">
            <v>C8394</v>
          </cell>
          <cell r="C787" t="str">
            <v>Trần Sa Mai</v>
          </cell>
          <cell r="D787" t="str">
            <v>TRAN SA MAI</v>
          </cell>
          <cell r="E787" t="str">
            <v>050067867669</v>
          </cell>
          <cell r="F787" t="str">
            <v>C8394TRAN SA MAI050067867669</v>
          </cell>
        </row>
        <row r="788">
          <cell r="B788" t="str">
            <v>C8379</v>
          </cell>
          <cell r="C788" t="str">
            <v>Ngô Thị Dương</v>
          </cell>
          <cell r="D788" t="str">
            <v>NGO THI DUONG</v>
          </cell>
          <cell r="E788" t="str">
            <v>050104420270</v>
          </cell>
          <cell r="F788" t="str">
            <v>C8379NGO THI DUONG050104420270</v>
          </cell>
        </row>
        <row r="789">
          <cell r="B789" t="str">
            <v>C8486</v>
          </cell>
          <cell r="C789" t="str">
            <v>Phùng Thị Tuyển</v>
          </cell>
          <cell r="D789" t="str">
            <v>PHUNG THI TUYEN</v>
          </cell>
          <cell r="E789" t="str">
            <v>050105915966</v>
          </cell>
          <cell r="F789" t="str">
            <v>C8486PHUNG THI TUYEN050105915966</v>
          </cell>
        </row>
        <row r="790">
          <cell r="B790" t="str">
            <v>C10491</v>
          </cell>
          <cell r="C790" t="str">
            <v>Lê Thanh Bình</v>
          </cell>
          <cell r="D790" t="str">
            <v>LE THANH BINH</v>
          </cell>
          <cell r="E790" t="str">
            <v>050105128611</v>
          </cell>
          <cell r="F790" t="str">
            <v>C10491LE THANH BINH050105128611</v>
          </cell>
        </row>
        <row r="791">
          <cell r="B791" t="str">
            <v>C10565</v>
          </cell>
          <cell r="C791" t="str">
            <v>Đặng Thành Thuận</v>
          </cell>
          <cell r="D791" t="str">
            <v>DANG THANH THUAN</v>
          </cell>
          <cell r="E791" t="str">
            <v>050105128530</v>
          </cell>
          <cell r="F791" t="str">
            <v>C10565DANG THANH THUAN050105128530</v>
          </cell>
        </row>
        <row r="792">
          <cell r="B792" t="str">
            <v>C10675</v>
          </cell>
          <cell r="C792" t="str">
            <v>Lê Thị Giang</v>
          </cell>
          <cell r="D792" t="str">
            <v>LE THI GIANG</v>
          </cell>
          <cell r="E792" t="str">
            <v>050063197014</v>
          </cell>
          <cell r="F792" t="str">
            <v>C10675LE THI GIANG050063197014</v>
          </cell>
        </row>
        <row r="793">
          <cell r="B793" t="str">
            <v>C10696</v>
          </cell>
          <cell r="C793" t="str">
            <v>Vũ Thị Ngọc Thanh</v>
          </cell>
          <cell r="D793" t="str">
            <v>VU THI NGOC THANH</v>
          </cell>
          <cell r="E793" t="str">
            <v>050035711489</v>
          </cell>
          <cell r="F793" t="str">
            <v>C10696VU THI NGOC THANH050035711489</v>
          </cell>
        </row>
        <row r="794">
          <cell r="B794" t="str">
            <v>C11186</v>
          </cell>
          <cell r="C794" t="str">
            <v>Nguyễn Trung Hiếu</v>
          </cell>
          <cell r="D794" t="str">
            <v>NGUYEN TRUNG HIEU</v>
          </cell>
          <cell r="E794" t="str">
            <v>050104617661</v>
          </cell>
          <cell r="F794" t="str">
            <v>C11186NGUYEN TRUNG HIEU050104617661</v>
          </cell>
        </row>
        <row r="795">
          <cell r="B795" t="str">
            <v>C11188</v>
          </cell>
          <cell r="C795" t="str">
            <v>Ngô Hiếu Thảo</v>
          </cell>
          <cell r="D795" t="str">
            <v>NGO HIEU THAO</v>
          </cell>
          <cell r="E795" t="str">
            <v>050087500931</v>
          </cell>
          <cell r="F795" t="str">
            <v>C11188NGO HIEU THAO050087500931</v>
          </cell>
        </row>
        <row r="796">
          <cell r="B796" t="str">
            <v>C11258</v>
          </cell>
          <cell r="C796" t="str">
            <v>Lâm Chương</v>
          </cell>
          <cell r="D796" t="str">
            <v>LAM CHUONG</v>
          </cell>
          <cell r="E796" t="str">
            <v>050111068930</v>
          </cell>
          <cell r="F796" t="str">
            <v>C11258LAM CHUONG050111068930</v>
          </cell>
        </row>
        <row r="797">
          <cell r="B797" t="str">
            <v>C11274</v>
          </cell>
          <cell r="C797" t="str">
            <v>Lâm Bốc</v>
          </cell>
          <cell r="D797" t="str">
            <v>LAM BOC</v>
          </cell>
          <cell r="E797" t="str">
            <v>050110182268</v>
          </cell>
          <cell r="F797" t="str">
            <v>C11274LAM BOC050110182268</v>
          </cell>
        </row>
        <row r="798">
          <cell r="B798" t="str">
            <v>C11272</v>
          </cell>
          <cell r="C798" t="str">
            <v>Lâm Rứch</v>
          </cell>
          <cell r="D798" t="str">
            <v>LAM RUCH</v>
          </cell>
          <cell r="E798" t="str">
            <v>050111868856</v>
          </cell>
          <cell r="F798" t="str">
            <v>C11272LAM RUCH050111868856</v>
          </cell>
        </row>
        <row r="799">
          <cell r="B799" t="str">
            <v>C11541</v>
          </cell>
          <cell r="C799" t="str">
            <v>Trần Thị Hằng</v>
          </cell>
          <cell r="D799" t="str">
            <v>TRAN THI HANG</v>
          </cell>
          <cell r="E799" t="str">
            <v>050105590366</v>
          </cell>
          <cell r="F799" t="str">
            <v>C11541TRAN THI HANG050105590366</v>
          </cell>
        </row>
        <row r="800">
          <cell r="B800" t="str">
            <v>C11735</v>
          </cell>
          <cell r="C800" t="str">
            <v>Lâm Đức Nhuận</v>
          </cell>
          <cell r="D800" t="str">
            <v>LAM DUC NHUAN</v>
          </cell>
          <cell r="E800" t="str">
            <v>050116008073</v>
          </cell>
          <cell r="F800" t="str">
            <v>C11735LAM DUC NHUAN050116008073</v>
          </cell>
        </row>
        <row r="801">
          <cell r="B801" t="str">
            <v>C11732</v>
          </cell>
          <cell r="C801" t="str">
            <v>Lâm Văn Phanh</v>
          </cell>
          <cell r="D801" t="str">
            <v>LAM VAN PHANH</v>
          </cell>
          <cell r="E801" t="str">
            <v>050116008162</v>
          </cell>
          <cell r="F801" t="str">
            <v>C11732LAM VAN PHANH050116008162</v>
          </cell>
        </row>
        <row r="802">
          <cell r="B802" t="str">
            <v>C11753</v>
          </cell>
          <cell r="C802" t="str">
            <v>Nguyễn Thị Mèo</v>
          </cell>
          <cell r="D802" t="str">
            <v>NGUYEN THI MEO</v>
          </cell>
          <cell r="E802" t="str">
            <v>050116312422</v>
          </cell>
          <cell r="F802" t="str">
            <v>C11753NGUYEN THI MEO050116312422</v>
          </cell>
        </row>
        <row r="803">
          <cell r="B803" t="str">
            <v>C11951</v>
          </cell>
          <cell r="C803" t="str">
            <v>Nguyễn Văn Hiếu</v>
          </cell>
          <cell r="D803" t="str">
            <v>NGUYEN VAN HIEU</v>
          </cell>
          <cell r="E803" t="str">
            <v>050114782324</v>
          </cell>
          <cell r="F803" t="str">
            <v>C11951NGUYEN VAN HIEU050114782324</v>
          </cell>
        </row>
        <row r="804">
          <cell r="B804" t="str">
            <v>C12013</v>
          </cell>
          <cell r="C804" t="str">
            <v>Nguyễn Văn Thái</v>
          </cell>
          <cell r="D804" t="str">
            <v>NGUYEN VAN THAI</v>
          </cell>
          <cell r="E804" t="str">
            <v>050061305537</v>
          </cell>
          <cell r="F804" t="str">
            <v>C12013NGUYEN VAN THAI050061305537</v>
          </cell>
        </row>
        <row r="805">
          <cell r="B805" t="str">
            <v>C12110</v>
          </cell>
          <cell r="C805" t="str">
            <v>Nguyễn Thị Diễm</v>
          </cell>
          <cell r="D805" t="str">
            <v>NGUYEN THI DIEM</v>
          </cell>
          <cell r="E805" t="str">
            <v>050117176700</v>
          </cell>
          <cell r="F805" t="str">
            <v>C12110NGUYEN THI DIEM050117176700</v>
          </cell>
        </row>
        <row r="806">
          <cell r="B806" t="str">
            <v>C13182</v>
          </cell>
          <cell r="C806" t="str">
            <v>Vũ Thị Thủy Tiên</v>
          </cell>
          <cell r="D806" t="str">
            <v>VU THI THUY TIEN</v>
          </cell>
          <cell r="E806" t="str">
            <v>050103659881</v>
          </cell>
          <cell r="F806" t="str">
            <v>C13182VU THI THUY TIEN050103659881</v>
          </cell>
        </row>
        <row r="807">
          <cell r="B807" t="str">
            <v>C13296</v>
          </cell>
          <cell r="C807" t="str">
            <v>Hồ Thị Linh</v>
          </cell>
          <cell r="D807" t="str">
            <v>HO THI LINH</v>
          </cell>
          <cell r="E807" t="str">
            <v>050126082859</v>
          </cell>
          <cell r="F807" t="str">
            <v>C13296HO THI LINH050126082859</v>
          </cell>
        </row>
        <row r="808">
          <cell r="B808" t="str">
            <v>C13424</v>
          </cell>
          <cell r="C808" t="str">
            <v>Nguyễn Văn Tôn</v>
          </cell>
          <cell r="D808" t="str">
            <v>NGUYEN VAN TON</v>
          </cell>
          <cell r="E808" t="str">
            <v>050114098083</v>
          </cell>
          <cell r="F808" t="str">
            <v>C13424NGUYEN VAN TON050114098083</v>
          </cell>
        </row>
        <row r="809">
          <cell r="B809" t="str">
            <v>C13420</v>
          </cell>
          <cell r="C809" t="str">
            <v>Nguyễn Thị Phấn</v>
          </cell>
          <cell r="D809" t="str">
            <v>NGUYEN THI PHAN</v>
          </cell>
          <cell r="E809" t="str">
            <v>050117176689</v>
          </cell>
          <cell r="F809" t="str">
            <v>C13420NGUYEN THI PHAN050117176689</v>
          </cell>
        </row>
        <row r="810">
          <cell r="B810" t="str">
            <v>C13793</v>
          </cell>
          <cell r="C810" t="str">
            <v>Phan Tấn Đạt</v>
          </cell>
          <cell r="D810" t="str">
            <v>PHAN TAN DAT</v>
          </cell>
          <cell r="E810" t="str">
            <v>050124634382</v>
          </cell>
          <cell r="F810" t="str">
            <v>C13793PHAN TAN DAT050124634382</v>
          </cell>
        </row>
        <row r="811">
          <cell r="B811" t="str">
            <v>C14127</v>
          </cell>
          <cell r="C811" t="str">
            <v>Đậu Thị Hoài Hương</v>
          </cell>
          <cell r="D811" t="str">
            <v>DAU THI HOAI HUONG</v>
          </cell>
          <cell r="E811" t="str">
            <v>050128583596</v>
          </cell>
          <cell r="F811" t="str">
            <v>C14127DAU THI HOAI HUONG050128583596</v>
          </cell>
        </row>
        <row r="812">
          <cell r="B812" t="str">
            <v>C14340</v>
          </cell>
          <cell r="C812" t="str">
            <v>Lê Thị Mỹ Phương</v>
          </cell>
          <cell r="D812" t="str">
            <v>LE THI MY PHUONG</v>
          </cell>
          <cell r="E812" t="str">
            <v>070109897653</v>
          </cell>
          <cell r="F812" t="str">
            <v>C14340LE THI MY PHUONG070109897653</v>
          </cell>
        </row>
        <row r="813">
          <cell r="B813" t="str">
            <v>C14452</v>
          </cell>
          <cell r="C813" t="str">
            <v>Nguyễn Thị Cẩm Tiên</v>
          </cell>
          <cell r="D813" t="str">
            <v>NGUYEN THI CAM TIEN</v>
          </cell>
          <cell r="E813" t="str">
            <v>050117176972</v>
          </cell>
          <cell r="F813" t="str">
            <v>C14452NGUYEN THI CAM TIEN050117176972</v>
          </cell>
        </row>
        <row r="814">
          <cell r="B814" t="str">
            <v>C14900</v>
          </cell>
          <cell r="C814" t="str">
            <v>Nguyễn Phước Hậu</v>
          </cell>
          <cell r="D814" t="str">
            <v>NGUYEN PHUOC HAU</v>
          </cell>
          <cell r="E814" t="str">
            <v>050136912371</v>
          </cell>
          <cell r="F814" t="str">
            <v>C14900NGUYEN PHUOC HAU050136912371</v>
          </cell>
        </row>
        <row r="815">
          <cell r="B815" t="str">
            <v>C14941</v>
          </cell>
          <cell r="C815" t="str">
            <v>Trương Thị Thuỷ</v>
          </cell>
          <cell r="D815" t="str">
            <v>TRUONG THI THUY</v>
          </cell>
          <cell r="E815" t="str">
            <v>050136912450</v>
          </cell>
          <cell r="F815" t="str">
            <v>C14941TRUONG THI THUY050136912450</v>
          </cell>
        </row>
        <row r="816">
          <cell r="B816" t="str">
            <v>C15011</v>
          </cell>
          <cell r="C816" t="str">
            <v>Trần Dũ Khang</v>
          </cell>
          <cell r="D816" t="str">
            <v>TRAN DU KHANG</v>
          </cell>
          <cell r="E816" t="str">
            <v>050137135180</v>
          </cell>
          <cell r="F816" t="str">
            <v>C15011TRAN DU KHANG050137135180</v>
          </cell>
        </row>
        <row r="817">
          <cell r="B817" t="str">
            <v>C15167</v>
          </cell>
          <cell r="C817" t="str">
            <v>Nguyễn Gi Phương</v>
          </cell>
          <cell r="D817" t="str">
            <v>NGUYEN GI PHUONG</v>
          </cell>
          <cell r="E817" t="str">
            <v>050116973844</v>
          </cell>
          <cell r="F817" t="str">
            <v>C15167NGUYEN GI PHUONG050116973844</v>
          </cell>
        </row>
        <row r="818">
          <cell r="B818" t="str">
            <v>C15329</v>
          </cell>
          <cell r="C818" t="str">
            <v>Đàm Thị Thao</v>
          </cell>
          <cell r="D818" t="str">
            <v>DAM THI THAO</v>
          </cell>
          <cell r="E818" t="str">
            <v>050135261227</v>
          </cell>
          <cell r="F818" t="str">
            <v>C15329DAM THI THAO050135261227</v>
          </cell>
        </row>
        <row r="819">
          <cell r="B819" t="str">
            <v>C0176</v>
          </cell>
          <cell r="C819" t="str">
            <v>Nguyễn Thị Lệ Nga</v>
          </cell>
          <cell r="D819" t="str">
            <v>NGUYEN THI LE NGA</v>
          </cell>
          <cell r="E819" t="str">
            <v>050040871990</v>
          </cell>
          <cell r="F819" t="str">
            <v>C0176NGUYEN THI LE NGA050040871990</v>
          </cell>
        </row>
        <row r="820">
          <cell r="B820" t="str">
            <v>C2525</v>
          </cell>
          <cell r="C820" t="str">
            <v>Thị Anh</v>
          </cell>
          <cell r="D820" t="str">
            <v>THI ANH</v>
          </cell>
          <cell r="E820" t="str">
            <v>050040832065</v>
          </cell>
          <cell r="F820" t="str">
            <v>C2525THI ANH050040832065</v>
          </cell>
        </row>
        <row r="821">
          <cell r="B821" t="str">
            <v>C1892</v>
          </cell>
          <cell r="C821" t="str">
            <v>Thái Thị Hoa</v>
          </cell>
          <cell r="D821" t="str">
            <v>THAI THI HOA</v>
          </cell>
          <cell r="E821" t="str">
            <v>050040934062</v>
          </cell>
          <cell r="F821" t="str">
            <v>C1892THAI THI HOA050040934062</v>
          </cell>
        </row>
        <row r="822">
          <cell r="B822" t="str">
            <v>C2495</v>
          </cell>
          <cell r="C822" t="str">
            <v>Thị Thủy</v>
          </cell>
          <cell r="D822" t="str">
            <v>THI THUY</v>
          </cell>
          <cell r="E822" t="str">
            <v>050040835455</v>
          </cell>
          <cell r="F822" t="str">
            <v>C2495THI THUY050040835455</v>
          </cell>
        </row>
        <row r="823">
          <cell r="B823" t="str">
            <v>C3107</v>
          </cell>
          <cell r="C823" t="str">
            <v>Đỗ Thị Huệ</v>
          </cell>
          <cell r="D823" t="str">
            <v>DO THI HUE</v>
          </cell>
          <cell r="E823" t="str">
            <v>050067513220</v>
          </cell>
          <cell r="F823" t="str">
            <v>C3107DO THI HUE050067513220</v>
          </cell>
        </row>
        <row r="824">
          <cell r="B824" t="str">
            <v>C3935</v>
          </cell>
          <cell r="C824" t="str">
            <v>Phạm Văn Bình</v>
          </cell>
          <cell r="D824" t="str">
            <v>PHAM VAN BINH</v>
          </cell>
          <cell r="E824" t="str">
            <v>050040933732</v>
          </cell>
          <cell r="F824" t="str">
            <v>C3935PHAM VAN BINH050040933732</v>
          </cell>
        </row>
        <row r="825">
          <cell r="B825" t="str">
            <v>C4151</v>
          </cell>
          <cell r="C825" t="str">
            <v>Đỗ Thị Mộng Trinh</v>
          </cell>
          <cell r="D825" t="str">
            <v>DO THI MONG TRINH</v>
          </cell>
          <cell r="E825" t="str">
            <v>050040845272</v>
          </cell>
          <cell r="F825" t="str">
            <v>C4151DO THI MONG TRINH050040845272</v>
          </cell>
        </row>
        <row r="826">
          <cell r="B826" t="str">
            <v>C5057</v>
          </cell>
          <cell r="C826" t="str">
            <v>Huỳnh Ngọc Vui</v>
          </cell>
          <cell r="D826" t="str">
            <v>HUYNH NGOC VUI</v>
          </cell>
          <cell r="E826" t="str">
            <v>050020224034</v>
          </cell>
          <cell r="F826" t="str">
            <v>C5057HUYNH NGOC VUI050020224034</v>
          </cell>
        </row>
        <row r="827">
          <cell r="B827" t="str">
            <v>C7134</v>
          </cell>
          <cell r="C827" t="str">
            <v>Thái Thị Huỳnh Như</v>
          </cell>
          <cell r="D827" t="str">
            <v>THAI THI HUYNH NHU</v>
          </cell>
          <cell r="E827" t="str">
            <v>050083120034</v>
          </cell>
          <cell r="F827" t="str">
            <v>C7134THAI THI HUYNH NHU050083120034</v>
          </cell>
        </row>
        <row r="828">
          <cell r="B828" t="str">
            <v>C8109</v>
          </cell>
          <cell r="C828" t="str">
            <v>Lâm Thị Lý</v>
          </cell>
          <cell r="D828" t="str">
            <v>LAM THI LY</v>
          </cell>
          <cell r="E828" t="str">
            <v>050104420696</v>
          </cell>
          <cell r="F828" t="str">
            <v>C8109LAM THI LY050104420696</v>
          </cell>
        </row>
        <row r="829">
          <cell r="B829" t="str">
            <v>C8375</v>
          </cell>
          <cell r="C829" t="str">
            <v>Nguyễn Chí Hưng</v>
          </cell>
          <cell r="D829" t="str">
            <v>NGUYEN CHI HUNG</v>
          </cell>
          <cell r="E829" t="str">
            <v>050104424799</v>
          </cell>
          <cell r="F829" t="str">
            <v>C8375NGUYEN CHI HUNG050104424799</v>
          </cell>
        </row>
        <row r="830">
          <cell r="B830" t="str">
            <v>C10417</v>
          </cell>
          <cell r="C830" t="str">
            <v>Hồ Thị Ngân</v>
          </cell>
          <cell r="D830" t="str">
            <v>HO THI NGAN</v>
          </cell>
          <cell r="E830" t="str">
            <v>050062802720</v>
          </cell>
          <cell r="F830" t="str">
            <v>C10417HO THI NGAN050062802720</v>
          </cell>
        </row>
        <row r="831">
          <cell r="B831" t="str">
            <v>C10910</v>
          </cell>
          <cell r="C831" t="str">
            <v>Trần Thị Ngọc Thúy</v>
          </cell>
          <cell r="D831" t="str">
            <v>TRAN THI NGOC THUY</v>
          </cell>
          <cell r="E831" t="str">
            <v>050108990527</v>
          </cell>
          <cell r="F831" t="str">
            <v>C10910TRAN THI NGOC THUY050108990527</v>
          </cell>
        </row>
        <row r="832">
          <cell r="B832" t="str">
            <v>C11130</v>
          </cell>
          <cell r="C832" t="str">
            <v>Vũ Cao Đại</v>
          </cell>
          <cell r="D832" t="str">
            <v>VU CAO DAI</v>
          </cell>
          <cell r="E832" t="str">
            <v>050106514353</v>
          </cell>
          <cell r="F832" t="str">
            <v>C11130VU CAO DAI050106514353</v>
          </cell>
        </row>
        <row r="833">
          <cell r="B833" t="str">
            <v>C11448</v>
          </cell>
          <cell r="C833" t="str">
            <v>Thái Minh Thùy</v>
          </cell>
          <cell r="D833" t="str">
            <v>THAI MINH THUY</v>
          </cell>
          <cell r="E833" t="str">
            <v>050112982040</v>
          </cell>
          <cell r="F833" t="str">
            <v>C11448THAI MINH THUY050112982040</v>
          </cell>
        </row>
        <row r="834">
          <cell r="B834" t="str">
            <v>C11449</v>
          </cell>
          <cell r="C834" t="str">
            <v>Nguyễn Minh Tân</v>
          </cell>
          <cell r="D834" t="str">
            <v>NGUYEN MINH TAN</v>
          </cell>
          <cell r="E834" t="str">
            <v>050112981214</v>
          </cell>
          <cell r="F834" t="str">
            <v>C11449NGUYEN MINH TAN050112981214</v>
          </cell>
        </row>
        <row r="835">
          <cell r="B835" t="str">
            <v>C11491</v>
          </cell>
          <cell r="C835" t="str">
            <v>Siu Suel</v>
          </cell>
          <cell r="D835" t="str">
            <v>SIU SUEL</v>
          </cell>
          <cell r="E835" t="str">
            <v>050112979546</v>
          </cell>
          <cell r="F835" t="str">
            <v>C11491SIU SUEL050112979546</v>
          </cell>
        </row>
        <row r="836">
          <cell r="B836" t="str">
            <v>C11564</v>
          </cell>
          <cell r="C836" t="str">
            <v>Võ Văn Đạt</v>
          </cell>
          <cell r="D836" t="str">
            <v>VO VAN DAT</v>
          </cell>
          <cell r="E836" t="str">
            <v>050113179136</v>
          </cell>
          <cell r="F836" t="str">
            <v>C11564VO VAN DAT050113179136</v>
          </cell>
        </row>
        <row r="837">
          <cell r="B837" t="str">
            <v>C11565</v>
          </cell>
          <cell r="C837" t="str">
            <v>Thị Me</v>
          </cell>
          <cell r="D837" t="str">
            <v>THI ME</v>
          </cell>
          <cell r="E837" t="str">
            <v>050113179179</v>
          </cell>
          <cell r="F837" t="str">
            <v>C11565THI ME050113179179</v>
          </cell>
        </row>
        <row r="838">
          <cell r="B838" t="str">
            <v>C11558</v>
          </cell>
          <cell r="C838" t="str">
            <v>Siu Sem</v>
          </cell>
          <cell r="D838" t="str">
            <v>SIU SEM</v>
          </cell>
          <cell r="E838" t="str">
            <v>050091201256</v>
          </cell>
          <cell r="F838" t="str">
            <v>C11558SIU SEM050091201256</v>
          </cell>
        </row>
        <row r="839">
          <cell r="B839" t="str">
            <v>C11622</v>
          </cell>
          <cell r="C839" t="str">
            <v>Thị Thân Thủy</v>
          </cell>
          <cell r="D839" t="str">
            <v>THI THAN THUY</v>
          </cell>
          <cell r="E839" t="str">
            <v>050114066297</v>
          </cell>
          <cell r="F839" t="str">
            <v>C11622THI THAN THUY050114066297</v>
          </cell>
        </row>
        <row r="840">
          <cell r="B840" t="str">
            <v>C11756</v>
          </cell>
          <cell r="C840" t="str">
            <v>Lâm Tý</v>
          </cell>
          <cell r="D840" t="str">
            <v>LAM TY</v>
          </cell>
          <cell r="E840" t="str">
            <v>050116008057</v>
          </cell>
          <cell r="F840" t="str">
            <v>C11756LAM TY050116008057</v>
          </cell>
        </row>
        <row r="841">
          <cell r="B841" t="str">
            <v>C11946</v>
          </cell>
          <cell r="C841" t="str">
            <v>Lý Hùng</v>
          </cell>
          <cell r="D841" t="str">
            <v>LY HUNG</v>
          </cell>
          <cell r="E841" t="str">
            <v>050116653394</v>
          </cell>
          <cell r="F841" t="str">
            <v>C11946LY HUNG050116653394</v>
          </cell>
        </row>
        <row r="842">
          <cell r="B842" t="str">
            <v>C12016</v>
          </cell>
          <cell r="C842" t="str">
            <v>Nguyễn Chí Hưởng</v>
          </cell>
          <cell r="D842" t="str">
            <v>NGUYEN CHI HUONG</v>
          </cell>
          <cell r="E842" t="str">
            <v>050116653191</v>
          </cell>
          <cell r="F842" t="str">
            <v>C12016NGUYEN CHI HUONG050116653191</v>
          </cell>
        </row>
        <row r="843">
          <cell r="B843" t="str">
            <v>C12025</v>
          </cell>
          <cell r="C843" t="str">
            <v>Đinh Thị Nga</v>
          </cell>
          <cell r="D843" t="str">
            <v>DINH THI NGA</v>
          </cell>
          <cell r="E843" t="str">
            <v>050116653262</v>
          </cell>
          <cell r="F843" t="str">
            <v>C12025DINH THI NGA050116653262</v>
          </cell>
        </row>
        <row r="844">
          <cell r="B844" t="str">
            <v>C12690</v>
          </cell>
          <cell r="C844" t="str">
            <v>Phạm Thị Thu Hoa</v>
          </cell>
          <cell r="D844" t="str">
            <v>PHAM THI THU HOA</v>
          </cell>
          <cell r="E844" t="str">
            <v>050098646954</v>
          </cell>
          <cell r="F844" t="str">
            <v>C12690PHAM THI THU HOA050098646954</v>
          </cell>
        </row>
        <row r="845">
          <cell r="B845" t="str">
            <v>C12920</v>
          </cell>
          <cell r="C845" t="str">
            <v>Lê  Ngọc Anh</v>
          </cell>
          <cell r="D845" t="str">
            <v>LE NGOC ANH</v>
          </cell>
          <cell r="E845" t="str">
            <v>050102525229</v>
          </cell>
          <cell r="F845" t="str">
            <v>C12920LE NGOC ANH050102525229</v>
          </cell>
        </row>
        <row r="846">
          <cell r="B846" t="str">
            <v>C13004</v>
          </cell>
          <cell r="C846" t="str">
            <v>Nguyễn Thị Đào</v>
          </cell>
          <cell r="D846" t="str">
            <v>NGUYEN THI DAO</v>
          </cell>
          <cell r="E846" t="str">
            <v>050095447934</v>
          </cell>
          <cell r="F846" t="str">
            <v>C13004NGUYEN THI DAO050095447934</v>
          </cell>
        </row>
        <row r="847">
          <cell r="B847" t="str">
            <v>C13146</v>
          </cell>
          <cell r="C847" t="str">
            <v>Phạm Ngọc Khang</v>
          </cell>
          <cell r="D847" t="str">
            <v>PHAM NGOC KHANG</v>
          </cell>
          <cell r="E847" t="str">
            <v>050080012141</v>
          </cell>
          <cell r="F847" t="str">
            <v>C13146PHAM NGOC KHANG050080012141</v>
          </cell>
        </row>
        <row r="848">
          <cell r="B848" t="str">
            <v>C13426</v>
          </cell>
          <cell r="C848" t="str">
            <v>Nguyễn Sơn Phước</v>
          </cell>
          <cell r="D848" t="str">
            <v>NGUYEN SON PHUOC</v>
          </cell>
          <cell r="E848" t="str">
            <v>050127559764</v>
          </cell>
          <cell r="F848" t="str">
            <v>C13426NGUYEN SON PHUOC050127559764</v>
          </cell>
        </row>
        <row r="849">
          <cell r="B849" t="str">
            <v>C13423</v>
          </cell>
          <cell r="C849" t="str">
            <v>Trần Thị Mai Xuân</v>
          </cell>
          <cell r="D849" t="str">
            <v>TRAN THI MAI XUAN</v>
          </cell>
          <cell r="E849" t="str">
            <v>050114098067</v>
          </cell>
          <cell r="F849" t="str">
            <v>C13423TRAN THI MAI XUAN050114098067</v>
          </cell>
        </row>
        <row r="850">
          <cell r="B850" t="str">
            <v>C13505</v>
          </cell>
          <cell r="C850" t="str">
            <v>Vy Văn Thái</v>
          </cell>
          <cell r="D850" t="str">
            <v>VY VAN THAI</v>
          </cell>
          <cell r="E850" t="str">
            <v>050121853938</v>
          </cell>
          <cell r="F850" t="str">
            <v>C13505VY VAN THAI050121853938</v>
          </cell>
        </row>
        <row r="851">
          <cell r="B851" t="str">
            <v>C13700</v>
          </cell>
          <cell r="C851" t="str">
            <v>Điểu Trung</v>
          </cell>
          <cell r="D851" t="str">
            <v>DIEU TRUNG</v>
          </cell>
          <cell r="E851" t="str">
            <v>050128086207</v>
          </cell>
          <cell r="F851" t="str">
            <v>C13700DIEU TRUNG050128086207</v>
          </cell>
        </row>
        <row r="852">
          <cell r="B852" t="str">
            <v>C14213</v>
          </cell>
          <cell r="C852" t="str">
            <v>Trần Hữu Khánh</v>
          </cell>
          <cell r="D852" t="str">
            <v>TRAN HUU KHANH</v>
          </cell>
          <cell r="E852" t="str">
            <v>060263728648</v>
          </cell>
          <cell r="F852" t="str">
            <v>C14213TRAN HUU KHANH060263728648</v>
          </cell>
        </row>
        <row r="853">
          <cell r="B853" t="str">
            <v>C14247</v>
          </cell>
          <cell r="C853" t="str">
            <v>Nguyễn Thị Quang</v>
          </cell>
          <cell r="D853" t="str">
            <v>NGUYEN THI QUANG</v>
          </cell>
          <cell r="E853" t="str">
            <v>050128754889</v>
          </cell>
          <cell r="F853" t="str">
            <v>C14247NGUYEN THI QUANG050128754889</v>
          </cell>
        </row>
        <row r="854">
          <cell r="B854" t="str">
            <v>C14546</v>
          </cell>
          <cell r="C854" t="str">
            <v>Lê Thị Minh Vy</v>
          </cell>
          <cell r="D854" t="str">
            <v>LE THI MINH VY</v>
          </cell>
          <cell r="E854" t="str">
            <v>050135167530</v>
          </cell>
          <cell r="F854" t="str">
            <v>C14546LE THI MINH VY050135167530</v>
          </cell>
        </row>
        <row r="855">
          <cell r="B855" t="str">
            <v>C14655</v>
          </cell>
          <cell r="C855" t="str">
            <v>Lương Thanh Lâm</v>
          </cell>
          <cell r="D855" t="str">
            <v>LUONG THANH LAM</v>
          </cell>
          <cell r="E855" t="str">
            <v>050117176883</v>
          </cell>
          <cell r="F855" t="str">
            <v>C14655LUONG THANH LAM050117176883</v>
          </cell>
        </row>
        <row r="856">
          <cell r="B856" t="str">
            <v>C14721</v>
          </cell>
          <cell r="C856" t="str">
            <v>Nguyễn Thị Ngọc Cẩm</v>
          </cell>
          <cell r="D856" t="str">
            <v>NGUYEN THI NGOC CAM</v>
          </cell>
          <cell r="E856" t="str">
            <v>050059803562</v>
          </cell>
          <cell r="F856" t="str">
            <v>C14721NGUYEN THI NGOC CAM050059803562</v>
          </cell>
        </row>
        <row r="857">
          <cell r="B857" t="str">
            <v>C14749</v>
          </cell>
          <cell r="C857" t="str">
            <v>Phan Thị Cẩm Tiên</v>
          </cell>
          <cell r="D857" t="str">
            <v>PHAN THI CAM TIEN</v>
          </cell>
          <cell r="E857" t="str">
            <v>050113230794</v>
          </cell>
          <cell r="F857" t="str">
            <v>C14749PHAN THI CAM TIEN050113230794</v>
          </cell>
        </row>
        <row r="858">
          <cell r="B858" t="str">
            <v>C14870</v>
          </cell>
          <cell r="C858" t="str">
            <v>Nguyễn Minh Tâm</v>
          </cell>
          <cell r="D858" t="str">
            <v>NGUYEN MINH TAM</v>
          </cell>
          <cell r="E858" t="str">
            <v>050104420742</v>
          </cell>
          <cell r="F858" t="str">
            <v>C14870NGUYEN MINH TAM050104420742</v>
          </cell>
        </row>
        <row r="859">
          <cell r="B859" t="str">
            <v>C14948</v>
          </cell>
          <cell r="C859" t="str">
            <v>Lâm Thành Long</v>
          </cell>
          <cell r="D859" t="str">
            <v>LAM THANH LONG</v>
          </cell>
          <cell r="E859" t="str">
            <v>050136912434</v>
          </cell>
          <cell r="F859" t="str">
            <v>C14948LAM THANH LONG050136912434</v>
          </cell>
        </row>
        <row r="860">
          <cell r="B860" t="str">
            <v>C15114</v>
          </cell>
          <cell r="C860" t="str">
            <v>Trần Thị Như Ý</v>
          </cell>
          <cell r="D860" t="str">
            <v>TRAN THI NHU Y</v>
          </cell>
          <cell r="E860" t="str">
            <v>050137313569</v>
          </cell>
          <cell r="F860" t="str">
            <v>C15114TRAN THI NHU Y050137313569</v>
          </cell>
        </row>
        <row r="861">
          <cell r="B861" t="str">
            <v>C15314</v>
          </cell>
          <cell r="C861" t="str">
            <v>Trần Thanh Hiền</v>
          </cell>
          <cell r="D861" t="str">
            <v>TRAN THANH HIEN</v>
          </cell>
          <cell r="E861" t="str">
            <v>050137429354</v>
          </cell>
          <cell r="F861" t="str">
            <v>C15314TRAN THANH HIEN050137429354</v>
          </cell>
        </row>
        <row r="862">
          <cell r="B862" t="str">
            <v>C7942</v>
          </cell>
          <cell r="C862" t="str">
            <v>Trương Văn Trí</v>
          </cell>
          <cell r="D862" t="str">
            <v>TRUONG VAN TRI</v>
          </cell>
          <cell r="E862" t="str">
            <v>050104420841</v>
          </cell>
          <cell r="F862" t="str">
            <v>C7942TRUONG VAN TRI050104420841</v>
          </cell>
        </row>
        <row r="863">
          <cell r="B863" t="str">
            <v>C0015</v>
          </cell>
          <cell r="C863" t="str">
            <v>Lê Thị Sương</v>
          </cell>
          <cell r="D863" t="str">
            <v>LE THI SUONG</v>
          </cell>
          <cell r="E863" t="str">
            <v>050040828300</v>
          </cell>
          <cell r="F863" t="str">
            <v>C0015LE THI SUONG050040828300</v>
          </cell>
        </row>
        <row r="864">
          <cell r="B864" t="str">
            <v>C4860</v>
          </cell>
          <cell r="C864" t="str">
            <v>Hoàng Thị Thùy Dung</v>
          </cell>
          <cell r="D864" t="str">
            <v>HOANG THI THUY DUNG</v>
          </cell>
          <cell r="E864" t="str">
            <v>050040828912</v>
          </cell>
          <cell r="F864" t="str">
            <v>C4860HOANG THI THUY DUNG050040828912</v>
          </cell>
        </row>
        <row r="865">
          <cell r="B865" t="str">
            <v>C5238</v>
          </cell>
          <cell r="C865" t="str">
            <v>Huỳnh Thị Phương Thảo</v>
          </cell>
          <cell r="D865" t="str">
            <v>HUYNH THI PHUONG THAO</v>
          </cell>
          <cell r="E865" t="str">
            <v>050041644297</v>
          </cell>
          <cell r="F865" t="str">
            <v>C5238HUYNH THI PHUONG THAO050041644297</v>
          </cell>
        </row>
        <row r="866">
          <cell r="B866" t="str">
            <v>C5519</v>
          </cell>
          <cell r="C866" t="str">
            <v>Vũ Thị Hải</v>
          </cell>
          <cell r="D866" t="str">
            <v>VU THI HAI</v>
          </cell>
          <cell r="E866" t="str">
            <v>050040933503</v>
          </cell>
          <cell r="F866" t="str">
            <v>C5519VU THI HAI050040933503</v>
          </cell>
        </row>
        <row r="867">
          <cell r="B867" t="str">
            <v>C6618</v>
          </cell>
          <cell r="C867" t="str">
            <v>Lê Thị Diễm Trinh</v>
          </cell>
          <cell r="D867" t="str">
            <v>LE THI DIEM TRINH</v>
          </cell>
          <cell r="E867" t="str">
            <v>050055279087</v>
          </cell>
          <cell r="F867" t="str">
            <v>C6618LE THI DIEM TRINH050055279087</v>
          </cell>
        </row>
        <row r="868">
          <cell r="B868" t="str">
            <v>C7457</v>
          </cell>
          <cell r="C868" t="str">
            <v>Hồ Thị Na</v>
          </cell>
          <cell r="D868" t="str">
            <v>HO THI NA</v>
          </cell>
          <cell r="E868" t="str">
            <v>050095670692</v>
          </cell>
          <cell r="F868" t="str">
            <v>C7457HO THI NA050095670692</v>
          </cell>
        </row>
        <row r="869">
          <cell r="B869" t="str">
            <v>C8352</v>
          </cell>
          <cell r="C869" t="str">
            <v>Nguyễn Thị Kim Giàu</v>
          </cell>
          <cell r="D869" t="str">
            <v>NGUYEN THI KIM GIAU</v>
          </cell>
          <cell r="E869" t="str">
            <v>050104420106</v>
          </cell>
          <cell r="F869" t="str">
            <v>C8352NGUYEN THI KIM GIAU050104420106</v>
          </cell>
        </row>
        <row r="870">
          <cell r="B870" t="str">
            <v>C10738</v>
          </cell>
          <cell r="C870" t="str">
            <v>Nguyễn Thùy Linh</v>
          </cell>
          <cell r="D870" t="str">
            <v>NGUYEN THUY LINH</v>
          </cell>
          <cell r="E870" t="str">
            <v>060041391386</v>
          </cell>
          <cell r="F870" t="str">
            <v>C10738NGUYEN THUY LINH060041391386</v>
          </cell>
        </row>
        <row r="871">
          <cell r="B871" t="str">
            <v>C11058</v>
          </cell>
          <cell r="C871" t="str">
            <v>Đàm Thị Quyên</v>
          </cell>
          <cell r="D871" t="str">
            <v>DAM THI QUYEN</v>
          </cell>
          <cell r="E871" t="str">
            <v>050029026162</v>
          </cell>
          <cell r="F871" t="str">
            <v>C11058DAM THI QUYEN050029026162</v>
          </cell>
        </row>
        <row r="872">
          <cell r="B872" t="str">
            <v>C13228</v>
          </cell>
          <cell r="C872" t="str">
            <v>Trần Thị Dung</v>
          </cell>
          <cell r="D872" t="str">
            <v>TRAN THI DUNG</v>
          </cell>
          <cell r="E872" t="str">
            <v>050116845870</v>
          </cell>
          <cell r="F872" t="str">
            <v>C13228TRAN THI DUNG050116845870</v>
          </cell>
        </row>
        <row r="873">
          <cell r="B873" t="str">
            <v>C14541</v>
          </cell>
          <cell r="C873" t="str">
            <v>Nguyễn Hồng Loan</v>
          </cell>
          <cell r="D873" t="str">
            <v>NGUYEN HONG LOAN</v>
          </cell>
          <cell r="E873" t="str">
            <v>050134556746</v>
          </cell>
          <cell r="F873" t="str">
            <v>C14541NGUYEN HONG LOAN050134556746</v>
          </cell>
        </row>
        <row r="874">
          <cell r="B874" t="str">
            <v>C14647</v>
          </cell>
          <cell r="C874" t="str">
            <v>Lê Thị Hồng Dung</v>
          </cell>
          <cell r="D874" t="str">
            <v>LE THI HONG DUNG</v>
          </cell>
          <cell r="E874" t="str">
            <v>060257557203</v>
          </cell>
          <cell r="F874" t="str">
            <v>C14647LE THI HONG DUNG060257557203</v>
          </cell>
        </row>
        <row r="875">
          <cell r="B875" t="str">
            <v>C14812</v>
          </cell>
          <cell r="C875" t="str">
            <v>Nguyễn Thị Xuân Hải</v>
          </cell>
          <cell r="D875" t="str">
            <v>NGUYEN THI XUAN HAI</v>
          </cell>
          <cell r="E875" t="str">
            <v>050100276604</v>
          </cell>
          <cell r="F875" t="str">
            <v>C14812NGUYEN THI XUAN HAI050100276604</v>
          </cell>
        </row>
        <row r="876">
          <cell r="B876" t="str">
            <v>C7332</v>
          </cell>
          <cell r="C876" t="str">
            <v>Kim Sa Mươne</v>
          </cell>
          <cell r="D876" t="str">
            <v>KIM SA MUONE</v>
          </cell>
          <cell r="E876" t="str">
            <v>050091857747</v>
          </cell>
          <cell r="F876" t="str">
            <v>C7332KIM SA MUONE050091857747</v>
          </cell>
        </row>
        <row r="877">
          <cell r="B877" t="str">
            <v>C7494</v>
          </cell>
          <cell r="C877" t="str">
            <v>Lê Văn Tuấn</v>
          </cell>
          <cell r="D877" t="str">
            <v>LE VAN TUAN</v>
          </cell>
          <cell r="E877" t="str">
            <v>050098252069</v>
          </cell>
          <cell r="F877" t="str">
            <v>C7494LE VAN TUAN050098252069</v>
          </cell>
        </row>
        <row r="878">
          <cell r="B878" t="str">
            <v>C7769</v>
          </cell>
          <cell r="C878" t="str">
            <v>Nguyễn Văn Thắng</v>
          </cell>
          <cell r="D878" t="str">
            <v>NGUYEN VAN THANG</v>
          </cell>
          <cell r="E878" t="str">
            <v>050102998461</v>
          </cell>
          <cell r="F878" t="str">
            <v>C7769NGUYEN VAN THANG050102998461</v>
          </cell>
        </row>
        <row r="879">
          <cell r="B879" t="str">
            <v>C13826</v>
          </cell>
          <cell r="C879" t="str">
            <v>Lê Tiến Nam</v>
          </cell>
          <cell r="D879" t="str">
            <v>LE TIEN NAM</v>
          </cell>
          <cell r="E879" t="str">
            <v>050112496197</v>
          </cell>
          <cell r="F879" t="str">
            <v>C13826LE TIEN NAM050112496197</v>
          </cell>
        </row>
        <row r="880">
          <cell r="B880" t="str">
            <v>C13980</v>
          </cell>
          <cell r="C880" t="str">
            <v>Y Khuin KBuôr</v>
          </cell>
          <cell r="D880" t="str">
            <v>Y KHUIN KBUOR</v>
          </cell>
          <cell r="E880" t="str">
            <v>050127859598</v>
          </cell>
          <cell r="F880" t="str">
            <v>C13980Y KHUIN KBUOR050127859598</v>
          </cell>
        </row>
        <row r="881">
          <cell r="B881" t="str">
            <v>C14485</v>
          </cell>
          <cell r="C881" t="str">
            <v>Lê Văn Thái</v>
          </cell>
          <cell r="D881" t="str">
            <v>LE VAN THAI</v>
          </cell>
          <cell r="E881" t="str">
            <v>050134714521</v>
          </cell>
          <cell r="F881" t="str">
            <v>C14485LE VAN THAI050134714521</v>
          </cell>
        </row>
        <row r="882">
          <cell r="B882" t="str">
            <v>C14605</v>
          </cell>
          <cell r="C882" t="str">
            <v>Nguyễn Trọng Phú</v>
          </cell>
          <cell r="D882" t="str">
            <v>NGUYEN TRONG PHU</v>
          </cell>
          <cell r="E882" t="str">
            <v>050096738266</v>
          </cell>
          <cell r="F882" t="str">
            <v>C14605NGUYEN TRONG PHU050096738266</v>
          </cell>
        </row>
        <row r="883">
          <cell r="B883" t="str">
            <v>V054</v>
          </cell>
          <cell r="C883" t="str">
            <v>Huỳnh Ngọc Thảo</v>
          </cell>
          <cell r="D883" t="str">
            <v>HUYNH NGOC THAO</v>
          </cell>
          <cell r="E883" t="str">
            <v>050040849944</v>
          </cell>
          <cell r="F883" t="str">
            <v>V054HUYNH NGOC THAO050040849944</v>
          </cell>
        </row>
        <row r="884">
          <cell r="B884" t="str">
            <v>C5128</v>
          </cell>
          <cell r="C884" t="str">
            <v>Đinh Thị Hoàng Yến</v>
          </cell>
          <cell r="D884" t="str">
            <v>DINH THI HOANG YEN</v>
          </cell>
          <cell r="E884" t="str">
            <v>050040851051</v>
          </cell>
          <cell r="F884" t="str">
            <v>C5128DINH THI HOANG YEN050040851051</v>
          </cell>
        </row>
        <row r="885">
          <cell r="B885" t="str">
            <v>C7722</v>
          </cell>
          <cell r="C885" t="str">
            <v>Võ Thị Ngọc Trang</v>
          </cell>
          <cell r="D885" t="str">
            <v>VO THI NGOC TRANG</v>
          </cell>
          <cell r="E885" t="str">
            <v>050075949186</v>
          </cell>
          <cell r="F885" t="str">
            <v>C7722VO THI NGOC TRANG050075949186</v>
          </cell>
        </row>
        <row r="886">
          <cell r="B886" t="str">
            <v>C14816</v>
          </cell>
          <cell r="C886" t="str">
            <v>Trần Thị Thanh Thảo</v>
          </cell>
          <cell r="D886" t="str">
            <v>TRAN THI THANH THAO</v>
          </cell>
          <cell r="E886" t="str">
            <v>050131611584</v>
          </cell>
          <cell r="F886" t="str">
            <v>C14816TRAN THI THANH THAO050131611584</v>
          </cell>
        </row>
        <row r="887">
          <cell r="B887" t="str">
            <v>C5597</v>
          </cell>
          <cell r="C887" t="str">
            <v>Hồ Nam Khánh</v>
          </cell>
          <cell r="D887" t="str">
            <v>HO NAM KHANH</v>
          </cell>
          <cell r="E887" t="str">
            <v>050040852031</v>
          </cell>
          <cell r="F887" t="str">
            <v>C5597HO NAM KHANH050040852031</v>
          </cell>
        </row>
        <row r="888">
          <cell r="B888" t="str">
            <v>C5996</v>
          </cell>
          <cell r="C888" t="str">
            <v>Trương Thị Thúy</v>
          </cell>
          <cell r="D888" t="str">
            <v>TRUONG THI THUY</v>
          </cell>
          <cell r="E888" t="str">
            <v>050036263919</v>
          </cell>
          <cell r="F888" t="str">
            <v>C5996TRUONG THI THUY050036263919</v>
          </cell>
        </row>
        <row r="889">
          <cell r="B889" t="str">
            <v>C8138</v>
          </cell>
          <cell r="C889" t="str">
            <v>Phạm Thị Cẩm Châu</v>
          </cell>
          <cell r="D889" t="str">
            <v>PHAM THI CAM CHAU</v>
          </cell>
          <cell r="E889" t="str">
            <v>050106809949</v>
          </cell>
          <cell r="F889" t="str">
            <v>C8138PHAM THI CAM CHAU050106809949</v>
          </cell>
        </row>
        <row r="890">
          <cell r="B890" t="str">
            <v>C11676</v>
          </cell>
          <cell r="C890" t="str">
            <v>Dương Thảo Trinh Trinh</v>
          </cell>
          <cell r="D890" t="str">
            <v>DUONG THAO TRINH TRINH</v>
          </cell>
          <cell r="E890" t="str">
            <v>050112518999</v>
          </cell>
          <cell r="F890" t="str">
            <v>C11676DUONG THAO TRINH TRINH050112518999</v>
          </cell>
        </row>
        <row r="891">
          <cell r="B891" t="str">
            <v>C14566</v>
          </cell>
          <cell r="C891" t="str">
            <v>Nguyễn Như Huyền</v>
          </cell>
          <cell r="D891" t="str">
            <v>NGUYEN NHU HUYEN</v>
          </cell>
          <cell r="E891" t="str">
            <v>050082294731</v>
          </cell>
          <cell r="F891" t="str">
            <v>C14566NGUYEN NHU HUYEN050082294731</v>
          </cell>
        </row>
        <row r="892">
          <cell r="B892" t="str">
            <v>C14773</v>
          </cell>
          <cell r="C892" t="str">
            <v>Võ Thị Liên</v>
          </cell>
          <cell r="D892" t="str">
            <v>VO THI LIEN</v>
          </cell>
          <cell r="E892" t="str">
            <v>050136331121</v>
          </cell>
          <cell r="F892" t="str">
            <v>C14773VO THI LIEN050136331121</v>
          </cell>
        </row>
        <row r="893">
          <cell r="B893" t="str">
            <v>C15383</v>
          </cell>
          <cell r="C893" t="str">
            <v>Nguyễn Thị Hoài Lan</v>
          </cell>
          <cell r="D893" t="str">
            <v>NGUYEN THI HOAI LAN</v>
          </cell>
          <cell r="E893" t="str">
            <v>050143320003</v>
          </cell>
          <cell r="F893" t="str">
            <v>C15383NGUYEN THI HOAI LAN050143320003</v>
          </cell>
        </row>
        <row r="894">
          <cell r="B894" t="str">
            <v>C15415</v>
          </cell>
          <cell r="C894" t="str">
            <v>Nguyễn Thị Kim Thủy</v>
          </cell>
          <cell r="D894" t="str">
            <v>NGUYEN THI KIM THUY</v>
          </cell>
          <cell r="E894" t="str">
            <v>050143873495</v>
          </cell>
          <cell r="F894" t="str">
            <v>C15415NGUYEN THI KIM THUY050143873495</v>
          </cell>
        </row>
        <row r="895">
          <cell r="B895" t="str">
            <v>C15422</v>
          </cell>
          <cell r="C895" t="str">
            <v>Đàm Kim Cúc</v>
          </cell>
          <cell r="D895" t="str">
            <v>DAM KIM CUC</v>
          </cell>
          <cell r="E895" t="str">
            <v>050049772383</v>
          </cell>
          <cell r="F895" t="str">
            <v>C15422DAM KIM CUC050049772383</v>
          </cell>
        </row>
        <row r="896">
          <cell r="B896" t="str">
            <v>C1450</v>
          </cell>
          <cell r="C896" t="str">
            <v>Lâm Thị Luối</v>
          </cell>
          <cell r="D896" t="str">
            <v>LAM THI LUOI</v>
          </cell>
          <cell r="E896" t="str">
            <v>050040832162</v>
          </cell>
          <cell r="F896" t="str">
            <v>C1450LAM THI LUOI050040832162</v>
          </cell>
        </row>
        <row r="897">
          <cell r="B897" t="str">
            <v>C1733</v>
          </cell>
          <cell r="C897" t="str">
            <v>Đào Thị Giỏi</v>
          </cell>
          <cell r="D897" t="str">
            <v>DAO THI GIOI</v>
          </cell>
          <cell r="E897" t="str">
            <v>050154836931</v>
          </cell>
          <cell r="F897" t="str">
            <v>C1733DAO THI GIOI050154836931</v>
          </cell>
        </row>
        <row r="898">
          <cell r="B898" t="str">
            <v>C7271</v>
          </cell>
          <cell r="C898" t="str">
            <v>Bùi Khắc Thìn</v>
          </cell>
          <cell r="D898" t="str">
            <v>BUI KHAC THIN</v>
          </cell>
          <cell r="E898" t="str">
            <v>050088957722</v>
          </cell>
          <cell r="F898" t="str">
            <v>C7271BUI KHAC THIN050088957722</v>
          </cell>
        </row>
        <row r="899">
          <cell r="B899" t="str">
            <v>C10422</v>
          </cell>
          <cell r="C899" t="str">
            <v>Phan Thị Thắm</v>
          </cell>
          <cell r="D899" t="str">
            <v>PHAN THI THAM</v>
          </cell>
          <cell r="E899" t="str">
            <v>050104420955</v>
          </cell>
          <cell r="F899" t="str">
            <v>C10422PHAN THI THAM050104420955</v>
          </cell>
        </row>
        <row r="900">
          <cell r="B900" t="str">
            <v>C10471</v>
          </cell>
          <cell r="C900" t="str">
            <v>Nguyễn Hoàng Bảo</v>
          </cell>
          <cell r="D900" t="str">
            <v>NGUYEN HOANG BAO</v>
          </cell>
          <cell r="E900" t="str">
            <v>050106812540</v>
          </cell>
          <cell r="F900" t="str">
            <v>C10471NGUYEN HOANG BAO050106812540</v>
          </cell>
        </row>
        <row r="901">
          <cell r="B901" t="str">
            <v>C11033</v>
          </cell>
          <cell r="C901" t="str">
            <v>Nguyễn Thị Bích Thủy</v>
          </cell>
          <cell r="D901" t="str">
            <v>NGUYEN THI BICH THUY</v>
          </cell>
          <cell r="E901" t="str">
            <v>050060667346</v>
          </cell>
          <cell r="F901" t="str">
            <v>C11033NGUYEN THI BICH THUY050060667346</v>
          </cell>
        </row>
        <row r="902">
          <cell r="B902" t="str">
            <v>C11657</v>
          </cell>
          <cell r="C902" t="str">
            <v>Điểu Phươn</v>
          </cell>
          <cell r="D902" t="str">
            <v>DIEU PHUON</v>
          </cell>
          <cell r="E902" t="str">
            <v>050114206676</v>
          </cell>
          <cell r="F902" t="str">
            <v>C11657DIEU PHUON050114206676</v>
          </cell>
        </row>
        <row r="903">
          <cell r="B903" t="str">
            <v>C15443</v>
          </cell>
          <cell r="C903" t="str">
            <v>Lê Thị Hảo</v>
          </cell>
          <cell r="D903" t="str">
            <v>LE THI HAO</v>
          </cell>
          <cell r="E903" t="str">
            <v>050055489235</v>
          </cell>
          <cell r="F903" t="str">
            <v>C15443LE THI HAO050055489235</v>
          </cell>
        </row>
        <row r="904">
          <cell r="B904" t="str">
            <v>C15446</v>
          </cell>
          <cell r="C904" t="str">
            <v>Võ Thị Thanh Loan</v>
          </cell>
          <cell r="D904" t="str">
            <v>VO THI THANH LOAN</v>
          </cell>
          <cell r="E904" t="str">
            <v>050140211912</v>
          </cell>
          <cell r="F904" t="str">
            <v>C15446VO THI THANH LOAN050140211912</v>
          </cell>
        </row>
        <row r="905">
          <cell r="B905" t="str">
            <v>C15447</v>
          </cell>
          <cell r="C905" t="str">
            <v>Hồ Thị Thanh Tâm</v>
          </cell>
          <cell r="D905" t="str">
            <v>HO THI THANH TAM</v>
          </cell>
          <cell r="E905" t="str">
            <v>050063346389</v>
          </cell>
          <cell r="F905" t="str">
            <v>C15447HO THI THANH TAM050063346389</v>
          </cell>
        </row>
        <row r="906">
          <cell r="B906" t="str">
            <v>C15451</v>
          </cell>
          <cell r="C906" t="str">
            <v>Sơn Thị Cô Láp</v>
          </cell>
          <cell r="D906" t="str">
            <v>SON THI CO LAP</v>
          </cell>
          <cell r="E906" t="str">
            <v>050040879533</v>
          </cell>
          <cell r="F906" t="str">
            <v>C15451SON THI CO LAP050040879533</v>
          </cell>
        </row>
        <row r="907">
          <cell r="B907" t="str">
            <v>C15452</v>
          </cell>
          <cell r="C907" t="str">
            <v>Nguyễn Ngọc Ngà</v>
          </cell>
          <cell r="D907" t="str">
            <v>NGUYEN NGOC NGA</v>
          </cell>
          <cell r="E907" t="str">
            <v>050117412102</v>
          </cell>
          <cell r="F907" t="str">
            <v>C15452NGUYEN NGOC NGA050117412102</v>
          </cell>
        </row>
        <row r="908">
          <cell r="B908" t="str">
            <v>C15449</v>
          </cell>
          <cell r="C908" t="str">
            <v>Nguyễn Thị Kim Mỵ</v>
          </cell>
          <cell r="D908" t="str">
            <v>NGUYEN THI KIM MY</v>
          </cell>
          <cell r="E908" t="str">
            <v>050045647509</v>
          </cell>
          <cell r="F908" t="str">
            <v>C15449NGUYEN THI KIM MY050045647509</v>
          </cell>
        </row>
        <row r="909">
          <cell r="B909" t="str">
            <v>C15450</v>
          </cell>
          <cell r="C909" t="str">
            <v>Kiều Thị Mỹ Nga</v>
          </cell>
          <cell r="D909" t="str">
            <v>KIEU THI MY NGA</v>
          </cell>
          <cell r="E909" t="str">
            <v>050104425639</v>
          </cell>
          <cell r="F909" t="str">
            <v>C15450KIEU THI MY NGA050104425639</v>
          </cell>
        </row>
        <row r="910">
          <cell r="B910" t="str">
            <v>C15454</v>
          </cell>
          <cell r="C910" t="str">
            <v>Phạm Thị Bông</v>
          </cell>
          <cell r="D910" t="str">
            <v>PHAM THI BONG</v>
          </cell>
          <cell r="E910" t="str">
            <v>050140885603</v>
          </cell>
          <cell r="F910" t="str">
            <v>C15454PHAM THI BONG050140885603</v>
          </cell>
        </row>
        <row r="911">
          <cell r="B911" t="str">
            <v>C15455</v>
          </cell>
          <cell r="C911" t="str">
            <v>Vũ Thị Luyến</v>
          </cell>
          <cell r="D911" t="str">
            <v>VU THI LUYEN</v>
          </cell>
          <cell r="E911" t="str">
            <v>050113033980</v>
          </cell>
          <cell r="F911" t="str">
            <v>C15455VU THI LUYEN050113033980</v>
          </cell>
        </row>
        <row r="912">
          <cell r="B912" t="str">
            <v>C15459</v>
          </cell>
          <cell r="C912" t="str">
            <v>Bùi Thị Bảo Nguyên</v>
          </cell>
          <cell r="D912" t="str">
            <v>BUI THI BAO NGUYEN</v>
          </cell>
          <cell r="E912" t="str">
            <v>050135128322</v>
          </cell>
          <cell r="F912" t="str">
            <v>C15459BUI THI BAO NGUYEN050135128322</v>
          </cell>
        </row>
        <row r="913">
          <cell r="B913" t="str">
            <v>C15484</v>
          </cell>
          <cell r="C913" t="str">
            <v>Nguyễn Thị Bích Nguyệt</v>
          </cell>
          <cell r="D913" t="str">
            <v>NGUYEN THI BICH NGUYET</v>
          </cell>
          <cell r="E913" t="str">
            <v>050147825746</v>
          </cell>
          <cell r="F913" t="str">
            <v>C15484NGUYEN THI BICH NGUYET050147825746</v>
          </cell>
        </row>
        <row r="914">
          <cell r="B914" t="str">
            <v>C15453</v>
          </cell>
          <cell r="C914" t="str">
            <v>Đặng Vũ Thảo Huyền</v>
          </cell>
          <cell r="D914" t="str">
            <v>DANG VU THAO HUYEN</v>
          </cell>
          <cell r="E914" t="str">
            <v>050120705986</v>
          </cell>
          <cell r="F914" t="str">
            <v>C15453DANG VU THAO HUYEN050120705986</v>
          </cell>
        </row>
        <row r="915">
          <cell r="B915" t="str">
            <v>C15475</v>
          </cell>
          <cell r="C915" t="str">
            <v>Nguyễn Thị Mỹ Duyên</v>
          </cell>
          <cell r="D915" t="str">
            <v>NGUYEN THI MY DUYEN</v>
          </cell>
          <cell r="E915" t="str">
            <v>050122461812</v>
          </cell>
          <cell r="F915" t="str">
            <v>C15475NGUYEN THI MY DUYEN050122461812</v>
          </cell>
        </row>
        <row r="916">
          <cell r="B916" t="str">
            <v>C15463</v>
          </cell>
          <cell r="C916" t="str">
            <v>Hoàng Thị Cảnh</v>
          </cell>
          <cell r="D916" t="str">
            <v>HOANG THI CANH</v>
          </cell>
          <cell r="E916" t="str">
            <v>050087243319</v>
          </cell>
          <cell r="F916" t="str">
            <v>C15463HOANG THI CANH050087243319</v>
          </cell>
        </row>
        <row r="917">
          <cell r="B917" t="str">
            <v>C15486</v>
          </cell>
          <cell r="C917" t="str">
            <v>Lê Thanh Hương</v>
          </cell>
          <cell r="D917" t="str">
            <v>LE THANH HUONG</v>
          </cell>
          <cell r="E917" t="str">
            <v>050113230247</v>
          </cell>
          <cell r="F917" t="str">
            <v>C15486LE THANH HUONG050113230247</v>
          </cell>
        </row>
        <row r="918">
          <cell r="B918" t="str">
            <v>C15478</v>
          </cell>
          <cell r="C918" t="str">
            <v>Nguyễn Thanh Hằng</v>
          </cell>
          <cell r="D918" t="str">
            <v>NGUYEN THANH HANG</v>
          </cell>
          <cell r="E918" t="str">
            <v>050147769625</v>
          </cell>
          <cell r="F918" t="str">
            <v>C15478NGUYEN THANH HANG050147769625</v>
          </cell>
        </row>
        <row r="919">
          <cell r="B919" t="str">
            <v>C15460</v>
          </cell>
          <cell r="C919" t="str">
            <v>Đỗ Thị Ngọc Nhi</v>
          </cell>
          <cell r="D919" t="str">
            <v>DO THI NGOC NHI</v>
          </cell>
          <cell r="E919" t="str">
            <v>050147935142</v>
          </cell>
          <cell r="F919" t="str">
            <v>C15460DO THI NGOC NHI050147935142</v>
          </cell>
        </row>
        <row r="920">
          <cell r="B920" t="str">
            <v>C15483</v>
          </cell>
          <cell r="C920" t="str">
            <v>Lê Thị Hồng Thảo</v>
          </cell>
          <cell r="D920" t="str">
            <v>LE THI HONG THAO</v>
          </cell>
          <cell r="E920" t="str">
            <v>050964281650</v>
          </cell>
          <cell r="F920" t="str">
            <v>C15483LE THI HONG THAO050964281650</v>
          </cell>
        </row>
        <row r="921">
          <cell r="B921" t="str">
            <v>C15466</v>
          </cell>
          <cell r="C921" t="str">
            <v>Võ Trần Tấn Lộc</v>
          </cell>
          <cell r="D921" t="str">
            <v>VO TRAN TAN LOC</v>
          </cell>
          <cell r="E921" t="str">
            <v>050389907877</v>
          </cell>
          <cell r="F921" t="str">
            <v>C15466VO TRAN TAN LOC050389907877</v>
          </cell>
        </row>
        <row r="922">
          <cell r="B922" t="str">
            <v>C15492</v>
          </cell>
          <cell r="C922" t="str">
            <v>Nguyễn Cà Thi</v>
          </cell>
          <cell r="D922" t="str">
            <v>NGUYEN CA THI</v>
          </cell>
          <cell r="E922" t="str">
            <v>050147898999</v>
          </cell>
          <cell r="F922" t="str">
            <v>C15492NGUYEN CA THI050147898999</v>
          </cell>
        </row>
        <row r="923">
          <cell r="B923" t="str">
            <v>C15462</v>
          </cell>
          <cell r="C923" t="str">
            <v>Nguyễn Thị Thu Thảo</v>
          </cell>
          <cell r="D923" t="str">
            <v>NGUYEN THI THU THAO</v>
          </cell>
          <cell r="E923" t="str">
            <v>050132576091</v>
          </cell>
          <cell r="F923" t="str">
            <v>C15462NGUYEN THI THU THAO050132576091</v>
          </cell>
        </row>
        <row r="924">
          <cell r="B924" t="str">
            <v>C15499</v>
          </cell>
          <cell r="C924" t="str">
            <v>Nguyễn Quốc Thuần</v>
          </cell>
          <cell r="D924" t="str">
            <v>NGUYEN QUOC THUAN</v>
          </cell>
          <cell r="E924" t="str">
            <v>060115030860</v>
          </cell>
          <cell r="F924" t="str">
            <v>C15499NGUYEN QUOC THUAN060115030860</v>
          </cell>
        </row>
        <row r="925">
          <cell r="B925" t="str">
            <v>C15512</v>
          </cell>
          <cell r="C925" t="str">
            <v>Huỳnh Thị Tú Bình</v>
          </cell>
          <cell r="D925" t="str">
            <v>HUYNH THI TU BINH</v>
          </cell>
          <cell r="E925" t="str">
            <v>050118880541</v>
          </cell>
          <cell r="F925" t="str">
            <v>C15512HUYNH THI TU BINH050118880541</v>
          </cell>
        </row>
        <row r="926">
          <cell r="B926" t="str">
            <v>C15518</v>
          </cell>
          <cell r="C926" t="str">
            <v>Mai Ngọc Chăm</v>
          </cell>
          <cell r="D926" t="str">
            <v>MAI NGOC CHAM</v>
          </cell>
          <cell r="E926" t="str">
            <v>060086770736</v>
          </cell>
          <cell r="F926" t="str">
            <v>C15518MAI NGOC CHAM060086770736</v>
          </cell>
        </row>
        <row r="927">
          <cell r="B927" t="str">
            <v>C15505</v>
          </cell>
          <cell r="C927" t="str">
            <v>Hứa Vũ Thị Thùy Dương</v>
          </cell>
          <cell r="D927" t="str">
            <v>HUA VU THI THUY DUONG</v>
          </cell>
          <cell r="E927" t="str">
            <v>050133883123</v>
          </cell>
          <cell r="F927" t="str">
            <v>C15505HUA VU THI THUY DUONG050133883123</v>
          </cell>
        </row>
        <row r="928">
          <cell r="B928" t="str">
            <v>C15506</v>
          </cell>
          <cell r="C928" t="str">
            <v>Trần Thị Hoàng Thương</v>
          </cell>
          <cell r="D928" t="str">
            <v>TRAN THI HOANG THUONG</v>
          </cell>
          <cell r="E928" t="str">
            <v>050112035203</v>
          </cell>
          <cell r="F928" t="str">
            <v>C15506TRAN THI HOANG THUONG050112035203</v>
          </cell>
        </row>
        <row r="929">
          <cell r="B929" t="str">
            <v>C15507</v>
          </cell>
          <cell r="C929" t="str">
            <v>Ngũ Huệ Nhi</v>
          </cell>
          <cell r="D929" t="str">
            <v>NGU HUE NHI</v>
          </cell>
          <cell r="E929" t="str">
            <v>050148148616</v>
          </cell>
          <cell r="F929" t="str">
            <v>C15507NGU HUE NHI050148148616</v>
          </cell>
        </row>
        <row r="930">
          <cell r="B930" t="str">
            <v>C15509</v>
          </cell>
          <cell r="C930" t="str">
            <v>Nguyễn Thị Cẩm Nhung</v>
          </cell>
          <cell r="D930" t="str">
            <v>NGUYEN THI CAM NHUNG</v>
          </cell>
          <cell r="E930" t="str">
            <v>050148148209</v>
          </cell>
          <cell r="F930" t="str">
            <v>C15509NGUYEN THI CAM NHUNG050148148209</v>
          </cell>
        </row>
        <row r="931">
          <cell r="B931" t="str">
            <v>C15519</v>
          </cell>
          <cell r="C931" t="str">
            <v>Nguyễn Châu Thịnh</v>
          </cell>
          <cell r="D931" t="str">
            <v>NGUYEN CHAU THINH</v>
          </cell>
          <cell r="E931" t="str">
            <v>050148899344</v>
          </cell>
          <cell r="F931" t="str">
            <v>C15519NGUYEN CHAU THINH050148899344</v>
          </cell>
        </row>
        <row r="932">
          <cell r="B932" t="str">
            <v>C15521</v>
          </cell>
          <cell r="C932" t="str">
            <v>Lê Thị Mơ</v>
          </cell>
          <cell r="D932" t="str">
            <v>LE THI MO</v>
          </cell>
          <cell r="E932" t="str">
            <v>050148899352</v>
          </cell>
          <cell r="F932" t="str">
            <v>C15521LE THI MO050148899352</v>
          </cell>
        </row>
        <row r="933">
          <cell r="B933" t="str">
            <v>C15526</v>
          </cell>
          <cell r="C933" t="str">
            <v>Nguyễn Thị Cẩm Hường</v>
          </cell>
          <cell r="D933" t="str">
            <v>NGUYEN THI CAM HUONG</v>
          </cell>
          <cell r="E933" t="str">
            <v>050112834661</v>
          </cell>
          <cell r="F933" t="str">
            <v>C15526NGUYEN THI CAM HUONG050112834661</v>
          </cell>
        </row>
        <row r="934">
          <cell r="B934" t="str">
            <v>C15523</v>
          </cell>
          <cell r="C934" t="str">
            <v>Nguyễn Xuân Ngọ</v>
          </cell>
          <cell r="D934" t="str">
            <v>NGUYEN XUAN NGO</v>
          </cell>
          <cell r="E934" t="str">
            <v>050120050017</v>
          </cell>
          <cell r="F934" t="str">
            <v>C15523NGUYEN XUAN NGO050120050017</v>
          </cell>
        </row>
        <row r="935">
          <cell r="B935" t="str">
            <v>C15522</v>
          </cell>
          <cell r="C935" t="str">
            <v>Nguyễn Tuấn Kiệt</v>
          </cell>
          <cell r="D935" t="str">
            <v>NGUYEN TUAN KIET</v>
          </cell>
          <cell r="E935" t="str">
            <v>050123002005</v>
          </cell>
          <cell r="F935" t="str">
            <v>C15522NGUYEN TUAN KIET050123002005</v>
          </cell>
        </row>
        <row r="936">
          <cell r="B936" t="str">
            <v>C15528</v>
          </cell>
          <cell r="C936" t="str">
            <v>Nguyễn Thị Hải</v>
          </cell>
          <cell r="D936" t="str">
            <v>NGUYEN THI HAI</v>
          </cell>
          <cell r="E936" t="str">
            <v>050149624039</v>
          </cell>
          <cell r="F936" t="str">
            <v>C15528NGUYEN THI HAI050149624039</v>
          </cell>
        </row>
        <row r="937">
          <cell r="B937" t="str">
            <v>C15543</v>
          </cell>
          <cell r="C937" t="str">
            <v>Châu Thị Hồng Nhiên</v>
          </cell>
          <cell r="D937" t="str">
            <v>CHAU THI HONG NHIEN</v>
          </cell>
          <cell r="E937" t="str">
            <v>050138191203</v>
          </cell>
          <cell r="F937" t="str">
            <v>C15543CHAU THI HONG NHIEN050138191203</v>
          </cell>
        </row>
        <row r="938">
          <cell r="B938" t="str">
            <v>C15534</v>
          </cell>
          <cell r="C938" t="str">
            <v>Lê Thành Chung</v>
          </cell>
          <cell r="D938" t="str">
            <v>LE THANH CHUNG</v>
          </cell>
          <cell r="E938" t="str">
            <v>050149638171</v>
          </cell>
          <cell r="F938" t="str">
            <v>C15534LE THANH CHUNG050149638171</v>
          </cell>
        </row>
        <row r="939">
          <cell r="B939" t="str">
            <v>C15535</v>
          </cell>
          <cell r="C939" t="str">
            <v>Nguyễn Văn Hiếu</v>
          </cell>
          <cell r="D939" t="str">
            <v>NGUYEN VAN HIEU</v>
          </cell>
          <cell r="E939" t="str">
            <v>050137000285</v>
          </cell>
          <cell r="F939" t="str">
            <v>C15535NGUYEN VAN HIEU050137000285</v>
          </cell>
        </row>
        <row r="940">
          <cell r="B940" t="str">
            <v>C15538</v>
          </cell>
          <cell r="C940" t="str">
            <v>Trần Thị Thanh Tâm</v>
          </cell>
          <cell r="D940" t="str">
            <v>TRAN THI THANH TAM</v>
          </cell>
          <cell r="E940" t="str">
            <v>050108990624</v>
          </cell>
          <cell r="F940" t="str">
            <v>C15538TRAN THI THANH TAM050108990624</v>
          </cell>
        </row>
        <row r="941">
          <cell r="B941" t="str">
            <v>C15541</v>
          </cell>
          <cell r="C941" t="str">
            <v>Thái Thị Diễm Trang</v>
          </cell>
          <cell r="D941" t="str">
            <v>THAI THI DIEM TRANG</v>
          </cell>
          <cell r="E941" t="str">
            <v>050126082891</v>
          </cell>
          <cell r="F941" t="str">
            <v>C15541THAI THI DIEM TRANG050126082891</v>
          </cell>
        </row>
        <row r="942">
          <cell r="B942" t="str">
            <v>C15547</v>
          </cell>
          <cell r="C942" t="str">
            <v>Trịnh Ngọc Bình</v>
          </cell>
          <cell r="D942" t="str">
            <v>TRINH NGOC BINH</v>
          </cell>
          <cell r="E942" t="str">
            <v>050074206619</v>
          </cell>
          <cell r="F942" t="str">
            <v>C15547TRINH NGOC BINH050074206619</v>
          </cell>
        </row>
        <row r="943">
          <cell r="B943" t="str">
            <v>C15588</v>
          </cell>
          <cell r="C943" t="str">
            <v>Huỳnh Văn Hậu</v>
          </cell>
          <cell r="D943" t="str">
            <v>HUYNH VAN HAU</v>
          </cell>
          <cell r="E943" t="str">
            <v>050090128237</v>
          </cell>
          <cell r="F943" t="str">
            <v>C15588HUYNH VAN HAU050090128237</v>
          </cell>
        </row>
        <row r="944">
          <cell r="B944" t="str">
            <v>C15585</v>
          </cell>
          <cell r="C944" t="str">
            <v>Điểu Nhật</v>
          </cell>
          <cell r="D944" t="str">
            <v>DIEU NHAT</v>
          </cell>
          <cell r="E944" t="str">
            <v>050111253916</v>
          </cell>
          <cell r="F944" t="str">
            <v>C15585DIEU NHAT050111253916</v>
          </cell>
        </row>
        <row r="945">
          <cell r="B945" t="str">
            <v>C15590</v>
          </cell>
          <cell r="C945" t="str">
            <v>Phạm Như Khánh</v>
          </cell>
          <cell r="D945" t="str">
            <v>PHAM NHU KHANH</v>
          </cell>
          <cell r="E945" t="str">
            <v>050126802861</v>
          </cell>
          <cell r="F945" t="str">
            <v>C15590PHAM NHU KHANH050126802861</v>
          </cell>
        </row>
        <row r="946">
          <cell r="B946" t="str">
            <v>C15592</v>
          </cell>
          <cell r="C946" t="str">
            <v>Thị Hạnh</v>
          </cell>
          <cell r="D946" t="str">
            <v>THI HANH</v>
          </cell>
          <cell r="E946" t="str">
            <v>050125111871</v>
          </cell>
          <cell r="F946" t="str">
            <v>C15592THI HANH050125111871</v>
          </cell>
        </row>
        <row r="947">
          <cell r="B947" t="str">
            <v>C15560</v>
          </cell>
          <cell r="C947" t="str">
            <v>Nguyễn Thị Như Thúy</v>
          </cell>
          <cell r="D947" t="str">
            <v>NGUYEN THI NHU THUY</v>
          </cell>
          <cell r="E947" t="str">
            <v>050122809691</v>
          </cell>
          <cell r="F947" t="str">
            <v>C15560NGUYEN THI NHU THUY050122809691</v>
          </cell>
        </row>
        <row r="948">
          <cell r="B948" t="str">
            <v>C15624</v>
          </cell>
          <cell r="C948" t="str">
            <v>Lê Thị Mai</v>
          </cell>
          <cell r="D948" t="str">
            <v>LE THI MAI</v>
          </cell>
          <cell r="E948" t="str">
            <v>050041644009</v>
          </cell>
          <cell r="F948" t="str">
            <v>C15624LE THI MAI050041644009</v>
          </cell>
        </row>
        <row r="949">
          <cell r="B949" t="str">
            <v>C15637</v>
          </cell>
          <cell r="C949" t="str">
            <v>Dư Văn Quang</v>
          </cell>
          <cell r="D949" t="str">
            <v>DU VAN QUANG</v>
          </cell>
          <cell r="E949" t="str">
            <v>050040825638</v>
          </cell>
          <cell r="F949" t="str">
            <v>C15637DU VAN QUANG050040825638</v>
          </cell>
        </row>
        <row r="950">
          <cell r="B950" t="str">
            <v>C15713</v>
          </cell>
          <cell r="C950" t="str">
            <v>Hoàng Lâm Tới</v>
          </cell>
          <cell r="D950" t="str">
            <v>HOANG LAM TOI</v>
          </cell>
          <cell r="E950" t="str">
            <v>053530499999</v>
          </cell>
          <cell r="F950" t="str">
            <v>C15713HOANG LAM TOI053530499999</v>
          </cell>
        </row>
        <row r="951">
          <cell r="B951" t="str">
            <v>C15623</v>
          </cell>
          <cell r="C951" t="str">
            <v>Nguyễn Thị Phương Thảo</v>
          </cell>
          <cell r="D951" t="str">
            <v>NGUYEN THI PHUONG THAO</v>
          </cell>
          <cell r="E951" t="str">
            <v>050112517968</v>
          </cell>
          <cell r="F951" t="str">
            <v>C15623NGUYEN THI PHUONG THAO050112517968</v>
          </cell>
        </row>
        <row r="952">
          <cell r="B952" t="str">
            <v>C15634</v>
          </cell>
          <cell r="C952" t="str">
            <v>Ngô Thị Giàu</v>
          </cell>
          <cell r="D952" t="str">
            <v>NGO THI GIAU</v>
          </cell>
          <cell r="E952" t="str">
            <v>060055351328</v>
          </cell>
          <cell r="F952" t="str">
            <v>C15634NGO THI GIAU060055351328</v>
          </cell>
        </row>
        <row r="953">
          <cell r="B953" t="str">
            <v>C15707</v>
          </cell>
          <cell r="C953" t="str">
            <v>Lê Thị Hồng Trang</v>
          </cell>
          <cell r="D953" t="str">
            <v>LE THI HONG TRANG</v>
          </cell>
          <cell r="E953" t="str">
            <v>050040851124</v>
          </cell>
          <cell r="F953" t="str">
            <v>C15707LE THI HONG TRANG050040851124</v>
          </cell>
        </row>
        <row r="954">
          <cell r="B954" t="str">
            <v>C15785</v>
          </cell>
          <cell r="C954" t="str">
            <v>Nguyễn Hữu Anh</v>
          </cell>
          <cell r="D954" t="str">
            <v>NGUYEN HUU ANH</v>
          </cell>
          <cell r="E954" t="str">
            <v>050117429102</v>
          </cell>
          <cell r="F954" t="str">
            <v>C15785NGUYEN HUU ANH050117429102</v>
          </cell>
        </row>
        <row r="955">
          <cell r="B955" t="str">
            <v>C15603</v>
          </cell>
          <cell r="C955" t="str">
            <v>Thạch Thị Thuỷ Tiên</v>
          </cell>
          <cell r="D955" t="str">
            <v>THACH THI THUY TIEN</v>
          </cell>
          <cell r="E955" t="str">
            <v>050121173341</v>
          </cell>
          <cell r="F955" t="str">
            <v>C15603THACH THI THUY TIEN050121173341</v>
          </cell>
        </row>
        <row r="956">
          <cell r="B956" t="str">
            <v>C15564</v>
          </cell>
          <cell r="C956" t="str">
            <v>Lê Văn Nhớ</v>
          </cell>
          <cell r="D956" t="str">
            <v>LE VAN NHO</v>
          </cell>
          <cell r="E956" t="str">
            <v>050151637091</v>
          </cell>
          <cell r="F956" t="str">
            <v>C15564LE VAN NHO050151637091</v>
          </cell>
        </row>
        <row r="957">
          <cell r="B957" t="str">
            <v>C15678</v>
          </cell>
          <cell r="C957" t="str">
            <v>Kiều Thị Ngọc Anh</v>
          </cell>
          <cell r="D957" t="str">
            <v>KIEU THI NGOC ANH</v>
          </cell>
          <cell r="E957" t="str">
            <v>050109837773</v>
          </cell>
          <cell r="F957" t="str">
            <v>C15678KIEU THI NGOC ANH050109837773</v>
          </cell>
        </row>
        <row r="958">
          <cell r="B958" t="str">
            <v>C15633</v>
          </cell>
          <cell r="C958" t="str">
            <v>Đỗ Minh Tâm</v>
          </cell>
          <cell r="D958" t="str">
            <v>DO MINH TAM</v>
          </cell>
          <cell r="E958" t="str">
            <v>050040874280</v>
          </cell>
          <cell r="F958" t="str">
            <v>C15633DO MINH TAM050040874280</v>
          </cell>
        </row>
        <row r="959">
          <cell r="B959" t="str">
            <v>C15628</v>
          </cell>
          <cell r="C959" t="str">
            <v>Lê Văn An Toàn</v>
          </cell>
          <cell r="D959" t="str">
            <v>LE VAN AN TOAN</v>
          </cell>
          <cell r="E959" t="str">
            <v>050151523282</v>
          </cell>
          <cell r="F959" t="str">
            <v>C15628LE VAN AN TOAN050151523282</v>
          </cell>
        </row>
        <row r="960">
          <cell r="B960" t="str">
            <v>C15629</v>
          </cell>
          <cell r="C960" t="str">
            <v>Nguyễn Hoàng Huy</v>
          </cell>
          <cell r="D960" t="str">
            <v>NGUYEN HOANG HUY</v>
          </cell>
          <cell r="E960" t="str">
            <v>050151504946</v>
          </cell>
          <cell r="F960" t="str">
            <v>C15629NGUYEN HOANG HUY050151504946</v>
          </cell>
        </row>
        <row r="961">
          <cell r="B961" t="str">
            <v>C15630</v>
          </cell>
          <cell r="C961" t="str">
            <v>Điểu Trung Nghĩa</v>
          </cell>
          <cell r="D961" t="str">
            <v>DIEU TRUNG NGHIA</v>
          </cell>
          <cell r="E961" t="str">
            <v>050077956716</v>
          </cell>
          <cell r="F961" t="str">
            <v>C15630DIEU TRUNG NGHIA050077956716</v>
          </cell>
        </row>
        <row r="962">
          <cell r="B962" t="str">
            <v>C15716</v>
          </cell>
          <cell r="C962" t="str">
            <v>Trần Huy Sơn</v>
          </cell>
          <cell r="D962" t="str">
            <v>TRAN HUY SON</v>
          </cell>
          <cell r="E962" t="str">
            <v>050138535417</v>
          </cell>
          <cell r="F962" t="str">
            <v>C15716TRAN HUY SON050138535417</v>
          </cell>
        </row>
        <row r="963">
          <cell r="B963" t="str">
            <v>C15750</v>
          </cell>
          <cell r="C963" t="str">
            <v>Đỗ Nhật Minh</v>
          </cell>
          <cell r="D963" t="str">
            <v>DO NHAT MINH</v>
          </cell>
          <cell r="E963" t="str">
            <v>050127714611</v>
          </cell>
          <cell r="F963" t="str">
            <v>C15750DO NHAT MINH050127714611</v>
          </cell>
        </row>
        <row r="964">
          <cell r="B964" t="str">
            <v>C15715</v>
          </cell>
          <cell r="C964" t="str">
            <v>Thị Kim Chi</v>
          </cell>
          <cell r="D964" t="str">
            <v>THI KIM CHI</v>
          </cell>
          <cell r="E964" t="str">
            <v>050075395121</v>
          </cell>
          <cell r="F964" t="str">
            <v>C15715THI KIM CHI050075395121</v>
          </cell>
        </row>
        <row r="965">
          <cell r="B965" t="str">
            <v>C15710</v>
          </cell>
          <cell r="C965" t="str">
            <v>Văn Thị Vũ Thường</v>
          </cell>
          <cell r="D965" t="str">
            <v>VAN THI VU THUONG</v>
          </cell>
          <cell r="E965" t="str">
            <v>050040823015</v>
          </cell>
          <cell r="F965" t="str">
            <v>C15710VAN THI VU THUONG050040823015</v>
          </cell>
        </row>
        <row r="966">
          <cell r="B966" t="str">
            <v>C15770</v>
          </cell>
          <cell r="C966" t="str">
            <v>Lê Thanh Sang</v>
          </cell>
          <cell r="D966" t="str">
            <v>LE THANH SANG</v>
          </cell>
          <cell r="E966" t="str">
            <v>050151740178</v>
          </cell>
          <cell r="F966" t="str">
            <v>C15770LE THANH SANG050151740178</v>
          </cell>
        </row>
        <row r="967">
          <cell r="B967" t="str">
            <v>C15604</v>
          </cell>
          <cell r="C967" t="str">
            <v>Đặng Thị Hoài Thương</v>
          </cell>
          <cell r="D967" t="str">
            <v>DANG THI HOAI THUONG</v>
          </cell>
          <cell r="E967" t="str">
            <v>050121340167</v>
          </cell>
          <cell r="F967" t="str">
            <v>C15604DANG THI HOAI THUONG050121340167</v>
          </cell>
        </row>
        <row r="968">
          <cell r="B968" t="str">
            <v>C15744</v>
          </cell>
          <cell r="C968" t="str">
            <v>Lê Văn Tấn</v>
          </cell>
          <cell r="D968" t="str">
            <v>LE VAN TAN</v>
          </cell>
          <cell r="E968" t="str">
            <v>050089661835</v>
          </cell>
          <cell r="F968" t="str">
            <v>C15744LE VAN TAN050089661835</v>
          </cell>
        </row>
        <row r="969">
          <cell r="B969" t="str">
            <v>C15777</v>
          </cell>
          <cell r="C969" t="str">
            <v>Phan Thị Như Quỳnh</v>
          </cell>
          <cell r="D969" t="str">
            <v>PHAN THI NHU QUYNH</v>
          </cell>
          <cell r="E969" t="str">
            <v>050077160172</v>
          </cell>
          <cell r="F969" t="str">
            <v>C15777PHAN THI NHU QUYNH050077160172</v>
          </cell>
        </row>
        <row r="970">
          <cell r="B970" t="str">
            <v>C15606</v>
          </cell>
          <cell r="C970" t="str">
            <v>Điểu Linh Em</v>
          </cell>
          <cell r="D970" t="str">
            <v>DIEU LINH EM</v>
          </cell>
          <cell r="E970" t="str">
            <v>050143746639</v>
          </cell>
          <cell r="F970" t="str">
            <v>C15606DIEU LINH EM050143746639</v>
          </cell>
        </row>
        <row r="971">
          <cell r="B971" t="str">
            <v>C15608</v>
          </cell>
          <cell r="C971" t="str">
            <v>Điểu Dũng</v>
          </cell>
          <cell r="D971" t="str">
            <v>DIEU DUNG</v>
          </cell>
          <cell r="E971" t="str">
            <v>050151356254</v>
          </cell>
          <cell r="F971" t="str">
            <v>C15608DIEU DUNG050151356254</v>
          </cell>
        </row>
        <row r="972">
          <cell r="B972" t="str">
            <v>C15665</v>
          </cell>
          <cell r="C972" t="str">
            <v>Siu Ê Sai</v>
          </cell>
          <cell r="D972" t="str">
            <v>SIU E SAI</v>
          </cell>
          <cell r="E972" t="str">
            <v>050081796911</v>
          </cell>
          <cell r="F972" t="str">
            <v>C15665SIU E SAI050081796911</v>
          </cell>
        </row>
        <row r="973">
          <cell r="B973" t="str">
            <v>C15682</v>
          </cell>
          <cell r="C973" t="str">
            <v>Kiều Ngọc Tuấn</v>
          </cell>
          <cell r="D973" t="str">
            <v>KIEU NGOC TUAN</v>
          </cell>
          <cell r="E973" t="str">
            <v>050148228350</v>
          </cell>
          <cell r="F973" t="str">
            <v>C15682KIEU NGOC TUAN050148228350</v>
          </cell>
        </row>
        <row r="974">
          <cell r="B974" t="str">
            <v>C15717</v>
          </cell>
          <cell r="C974" t="str">
            <v>Huỳnh Hữu Đức</v>
          </cell>
          <cell r="D974" t="str">
            <v>HUYNH HUU DUC</v>
          </cell>
          <cell r="E974" t="str">
            <v>050116211227</v>
          </cell>
          <cell r="F974" t="str">
            <v>C15717HUYNH HUU DUC050116211227</v>
          </cell>
        </row>
        <row r="975">
          <cell r="B975" t="str">
            <v>C15675</v>
          </cell>
          <cell r="C975" t="str">
            <v>Lê Thị Ánh</v>
          </cell>
          <cell r="D975" t="str">
            <v>LE THI ANH</v>
          </cell>
          <cell r="E975" t="str">
            <v>050112834238</v>
          </cell>
          <cell r="F975" t="str">
            <v>C15675LE THI ANH050112834238</v>
          </cell>
        </row>
        <row r="976">
          <cell r="B976" t="str">
            <v>C15690</v>
          </cell>
          <cell r="C976" t="str">
            <v>Điểu Hùng</v>
          </cell>
          <cell r="D976" t="str">
            <v>DIEU HUNG</v>
          </cell>
          <cell r="E976" t="str">
            <v>050126321004</v>
          </cell>
          <cell r="F976" t="str">
            <v>C15690DIEU HUNG050126321004</v>
          </cell>
        </row>
        <row r="977">
          <cell r="B977" t="str">
            <v>C15662</v>
          </cell>
          <cell r="C977" t="str">
            <v>Danh Thị Thu Ngàn</v>
          </cell>
          <cell r="D977" t="str">
            <v>DANH THI THU NGAN</v>
          </cell>
          <cell r="E977" t="str">
            <v>050121917278</v>
          </cell>
          <cell r="F977" t="str">
            <v>C15662DANH THI THU NGAN050121917278</v>
          </cell>
        </row>
        <row r="978">
          <cell r="B978" t="str">
            <v>C15664</v>
          </cell>
          <cell r="C978" t="str">
            <v>Hà Thị Thảo</v>
          </cell>
          <cell r="D978" t="str">
            <v>HA THI THAO</v>
          </cell>
          <cell r="E978" t="str">
            <v>050113293036</v>
          </cell>
          <cell r="F978" t="str">
            <v>C15664HA THI THAO050113293036</v>
          </cell>
        </row>
        <row r="979">
          <cell r="B979" t="str">
            <v>C15688</v>
          </cell>
          <cell r="C979" t="str">
            <v>Tô Thanh Thủy</v>
          </cell>
          <cell r="D979" t="str">
            <v>TO THANH THUY</v>
          </cell>
          <cell r="E979" t="str">
            <v>054514032000</v>
          </cell>
          <cell r="F979" t="str">
            <v>C15688TO THANH THUY054514032000</v>
          </cell>
        </row>
        <row r="980">
          <cell r="B980" t="str">
            <v>C15582</v>
          </cell>
          <cell r="C980" t="str">
            <v>Hồ Thị Hằng</v>
          </cell>
          <cell r="D980" t="str">
            <v>HO THI HANG</v>
          </cell>
          <cell r="E980" t="str">
            <v>050094005296</v>
          </cell>
          <cell r="F980" t="str">
            <v>C15582HO THI HANG050094005296</v>
          </cell>
        </row>
        <row r="981">
          <cell r="B981" t="str">
            <v>C15652</v>
          </cell>
          <cell r="C981" t="str">
            <v>H Lan Kdrai</v>
          </cell>
          <cell r="D981" t="str">
            <v>H LAN KDRAI</v>
          </cell>
          <cell r="E981" t="str">
            <v>050139948324</v>
          </cell>
          <cell r="F981" t="str">
            <v>C15652H LAN KDRAI050139948324</v>
          </cell>
        </row>
        <row r="982">
          <cell r="B982" t="str">
            <v>C15653</v>
          </cell>
          <cell r="C982" t="str">
            <v>Trần Minh Thuận</v>
          </cell>
          <cell r="D982" t="str">
            <v>TRAN MINH THUAN</v>
          </cell>
          <cell r="E982" t="str">
            <v>050129251211</v>
          </cell>
          <cell r="F982" t="str">
            <v>C15653TRAN MINH THUAN050129251211</v>
          </cell>
        </row>
        <row r="983">
          <cell r="B983" t="str">
            <v>C15666</v>
          </cell>
          <cell r="C983" t="str">
            <v>Nguyễn Thị Cẩm Tiên</v>
          </cell>
          <cell r="D983" t="str">
            <v>NGUYEN THI CAM TIEN</v>
          </cell>
          <cell r="E983" t="str">
            <v>050068237790</v>
          </cell>
          <cell r="F983" t="str">
            <v>C15666NGUYEN THI CAM TIEN050068237790</v>
          </cell>
        </row>
        <row r="984">
          <cell r="B984" t="str">
            <v>C15705</v>
          </cell>
          <cell r="C984" t="str">
            <v>Lê Bình Đông</v>
          </cell>
          <cell r="D984" t="str">
            <v>LE BINH DONG</v>
          </cell>
          <cell r="E984" t="str">
            <v>050151296154</v>
          </cell>
          <cell r="F984" t="str">
            <v>C15705LE BINH DONG050151296154</v>
          </cell>
        </row>
        <row r="985">
          <cell r="B985" t="str">
            <v>C15704</v>
          </cell>
          <cell r="C985" t="str">
            <v>Võ Thị Thanh Ngân</v>
          </cell>
          <cell r="D985" t="str">
            <v>VO THI THANH NGAN</v>
          </cell>
          <cell r="E985" t="str">
            <v>050116653531</v>
          </cell>
          <cell r="F985" t="str">
            <v>C15704VO THI THANH NGAN050116653531</v>
          </cell>
        </row>
        <row r="986">
          <cell r="B986" t="str">
            <v>C15569</v>
          </cell>
          <cell r="C986" t="str">
            <v>Kiều Viết Yên</v>
          </cell>
          <cell r="D986" t="str">
            <v>KIEU VIET YEN</v>
          </cell>
          <cell r="E986" t="str">
            <v>050097814251</v>
          </cell>
          <cell r="F986" t="str">
            <v>C15569KIEU VIET YEN050097814251</v>
          </cell>
        </row>
        <row r="987">
          <cell r="B987" t="str">
            <v>C15772</v>
          </cell>
          <cell r="C987" t="str">
            <v>Nguyễn Thị Yến Trinh</v>
          </cell>
          <cell r="D987" t="str">
            <v>NGUYEN THI YEN TRINH</v>
          </cell>
          <cell r="E987" t="str">
            <v>050126321160</v>
          </cell>
          <cell r="F987" t="str">
            <v>C15772NGUYEN THI YEN TRINH050126321160</v>
          </cell>
        </row>
        <row r="988">
          <cell r="B988" t="str">
            <v>C15803</v>
          </cell>
          <cell r="C988" t="str">
            <v>Lâm Em</v>
          </cell>
          <cell r="D988" t="str">
            <v>LAM EM</v>
          </cell>
          <cell r="E988" t="str">
            <v>050103660154</v>
          </cell>
          <cell r="F988" t="str">
            <v>C15803LAM EM050103660154</v>
          </cell>
        </row>
        <row r="989">
          <cell r="B989" t="str">
            <v>C15741</v>
          </cell>
          <cell r="C989" t="str">
            <v>Thượng Thị Thanh Trúc</v>
          </cell>
          <cell r="D989" t="str">
            <v>THUONG THI THANH TRUC</v>
          </cell>
          <cell r="E989" t="str">
            <v>050126321012</v>
          </cell>
          <cell r="F989" t="str">
            <v>C15741THUONG THI THANH TRUC050126321012</v>
          </cell>
        </row>
        <row r="990">
          <cell r="B990" t="str">
            <v>C15550</v>
          </cell>
          <cell r="C990" t="str">
            <v>Phạm Duy Quang</v>
          </cell>
          <cell r="D990" t="str">
            <v>PHAM DUY QUANG</v>
          </cell>
          <cell r="E990" t="str">
            <v>050128214043</v>
          </cell>
          <cell r="F990" t="str">
            <v>C15550PHAM DUY QUANG050128214043</v>
          </cell>
        </row>
        <row r="991">
          <cell r="B991" t="str">
            <v>C15548</v>
          </cell>
          <cell r="C991" t="str">
            <v>Võ Đức Nhật</v>
          </cell>
          <cell r="D991" t="str">
            <v>VO DUC NHAT</v>
          </cell>
          <cell r="E991" t="str">
            <v>050084143798</v>
          </cell>
          <cell r="F991" t="str">
            <v>C15548VO DUC NHAT050084143798</v>
          </cell>
        </row>
        <row r="992">
          <cell r="B992" t="str">
            <v>C15789</v>
          </cell>
          <cell r="C992" t="str">
            <v>Lê Văn Cường</v>
          </cell>
          <cell r="D992" t="str">
            <v>LE VAN CUONG</v>
          </cell>
          <cell r="E992" t="str">
            <v>050109202328</v>
          </cell>
          <cell r="F992" t="str">
            <v>C15789LE VAN CUONG050109202328</v>
          </cell>
        </row>
        <row r="993">
          <cell r="B993" t="str">
            <v>C15766</v>
          </cell>
          <cell r="C993" t="str">
            <v>Hồ Đức Tường</v>
          </cell>
          <cell r="D993" t="str">
            <v>HO DUC TUONG</v>
          </cell>
          <cell r="E993" t="str">
            <v>050151719977</v>
          </cell>
          <cell r="F993" t="str">
            <v>C15766HO DUC TUONG050151719977</v>
          </cell>
        </row>
        <row r="994">
          <cell r="B994" t="str">
            <v>C15792</v>
          </cell>
          <cell r="C994" t="str">
            <v>Nguyễn Quốc Thắng</v>
          </cell>
          <cell r="D994" t="str">
            <v>NGUYEN QUOC THANG</v>
          </cell>
          <cell r="E994" t="str">
            <v>050020225227</v>
          </cell>
          <cell r="F994" t="str">
            <v>C15792NGUYEN QUOC THANG050020225227</v>
          </cell>
        </row>
        <row r="995">
          <cell r="B995" t="str">
            <v>C15673</v>
          </cell>
          <cell r="C995" t="str">
            <v>Nguyễn Thị Giầu</v>
          </cell>
          <cell r="D995" t="str">
            <v>NGUYEN THI GIAU</v>
          </cell>
          <cell r="E995" t="str">
            <v>050151917531</v>
          </cell>
          <cell r="F995" t="str">
            <v>C15673NGUYEN THI GIAU050151917531</v>
          </cell>
        </row>
        <row r="996">
          <cell r="B996" t="str">
            <v>C15599</v>
          </cell>
          <cell r="C996" t="str">
            <v>Hoàng Thị Thu Thương</v>
          </cell>
          <cell r="D996" t="str">
            <v>HOANG THI THU THUONG</v>
          </cell>
          <cell r="E996" t="str">
            <v>050044164385</v>
          </cell>
          <cell r="F996" t="str">
            <v>C15599HOANG THI THU THUONG050044164385</v>
          </cell>
        </row>
        <row r="997">
          <cell r="B997" t="str">
            <v>C15876</v>
          </cell>
          <cell r="C997" t="str">
            <v>Nguyễn Lê Lai</v>
          </cell>
          <cell r="D997" t="str">
            <v>NGUYEN LE LAI</v>
          </cell>
          <cell r="E997" t="str">
            <v>050144011039</v>
          </cell>
          <cell r="F997" t="str">
            <v>C15876NGUYEN LE LAI050144011039</v>
          </cell>
        </row>
        <row r="998">
          <cell r="B998" t="str">
            <v>C15702</v>
          </cell>
          <cell r="C998" t="str">
            <v>Trần Văn Tài</v>
          </cell>
          <cell r="D998" t="str">
            <v>TRAN VAN TAI</v>
          </cell>
          <cell r="E998" t="str">
            <v>057111061999</v>
          </cell>
          <cell r="F998" t="str">
            <v>C15702TRAN VAN TAI057111061999</v>
          </cell>
        </row>
        <row r="999">
          <cell r="B999" t="str">
            <v>C15577</v>
          </cell>
          <cell r="C999" t="str">
            <v>Vũ Thị Xuân</v>
          </cell>
          <cell r="D999" t="str">
            <v>VU THI XUAN</v>
          </cell>
          <cell r="E999" t="str">
            <v>050104425590</v>
          </cell>
          <cell r="F999" t="str">
            <v>C15577VU THI XUAN050104425590</v>
          </cell>
        </row>
        <row r="1000">
          <cell r="B1000" t="str">
            <v>C15823</v>
          </cell>
          <cell r="C1000" t="str">
            <v>Huỳnh Thị Thanh Hằng</v>
          </cell>
          <cell r="D1000" t="str">
            <v>HUYNH THI THANH HANG</v>
          </cell>
          <cell r="E1000" t="str">
            <v>050091850671</v>
          </cell>
          <cell r="F1000" t="str">
            <v>C15823HUYNH THI THANH HANG050091850671</v>
          </cell>
        </row>
        <row r="1001">
          <cell r="B1001" t="str">
            <v>C15845</v>
          </cell>
          <cell r="C1001" t="str">
            <v>Phạm Văn Giào</v>
          </cell>
          <cell r="D1001" t="str">
            <v>PHAM VAN GIAO</v>
          </cell>
          <cell r="E1001" t="str">
            <v>050152324471</v>
          </cell>
          <cell r="F1001" t="str">
            <v>C15845PHAM VAN GIAO050152324471</v>
          </cell>
        </row>
        <row r="1002">
          <cell r="B1002" t="str">
            <v>C15575</v>
          </cell>
          <cell r="C1002" t="str">
            <v>Điểu Trung Thành</v>
          </cell>
          <cell r="D1002" t="str">
            <v>DIEU TRUNG THANH</v>
          </cell>
          <cell r="E1002" t="str">
            <v>050040935875</v>
          </cell>
          <cell r="F1002" t="str">
            <v>C15575DIEU TRUNG THANH050040935875</v>
          </cell>
        </row>
        <row r="1003">
          <cell r="B1003" t="str">
            <v>C15576</v>
          </cell>
          <cell r="C1003" t="str">
            <v>Thị Diễm Hà</v>
          </cell>
          <cell r="D1003" t="str">
            <v>THI DIEM HA</v>
          </cell>
          <cell r="E1003" t="str">
            <v>050146922969</v>
          </cell>
          <cell r="F1003" t="str">
            <v>C15576THI DIEM HA050146922969</v>
          </cell>
        </row>
        <row r="1004">
          <cell r="B1004" t="str">
            <v>C15625</v>
          </cell>
          <cell r="C1004" t="str">
            <v>Phan Ngọc Hương</v>
          </cell>
          <cell r="D1004" t="str">
            <v>PHAN NGOC HUONG</v>
          </cell>
          <cell r="E1004" t="str">
            <v>050046861172</v>
          </cell>
          <cell r="F1004" t="str">
            <v>C15625PHAN NGOC HUONG050046861172</v>
          </cell>
        </row>
        <row r="1005">
          <cell r="B1005" t="str">
            <v>C15826</v>
          </cell>
          <cell r="C1005" t="str">
            <v>Lê Thị Ngọc Thảo</v>
          </cell>
          <cell r="D1005" t="str">
            <v>LE THI NGOC THAO</v>
          </cell>
          <cell r="E1005" t="str">
            <v>050128086053</v>
          </cell>
          <cell r="F1005" t="str">
            <v>C15826LE THI NGOC THAO050128086053</v>
          </cell>
        </row>
        <row r="1006">
          <cell r="B1006" t="str">
            <v>C15829</v>
          </cell>
          <cell r="C1006" t="str">
            <v>Đặng Thị Alyna</v>
          </cell>
          <cell r="D1006" t="str">
            <v>DANG THI ALYNA</v>
          </cell>
          <cell r="E1006" t="str">
            <v>050143585112</v>
          </cell>
          <cell r="F1006" t="str">
            <v>C15829DANG THI ALYNA050143585112</v>
          </cell>
        </row>
        <row r="1007">
          <cell r="B1007" t="str">
            <v>C15846</v>
          </cell>
          <cell r="C1007" t="str">
            <v>Huỳnh Thị Mộng Thu</v>
          </cell>
          <cell r="D1007" t="str">
            <v>HUYNH THI MONG THU</v>
          </cell>
          <cell r="E1007" t="str">
            <v>050152268022</v>
          </cell>
          <cell r="F1007" t="str">
            <v>C15846HUYNH THI MONG THU050152268022</v>
          </cell>
        </row>
        <row r="1008">
          <cell r="B1008" t="str">
            <v>C15626</v>
          </cell>
          <cell r="C1008" t="str">
            <v>Nguyễn Trọng Nghĩa</v>
          </cell>
          <cell r="D1008" t="str">
            <v>NGUYEN TRONG NGHIA</v>
          </cell>
          <cell r="E1008" t="str">
            <v>050102386083</v>
          </cell>
          <cell r="F1008" t="str">
            <v>C15626NGUYEN TRONG NGHIA050102386083</v>
          </cell>
        </row>
        <row r="1009">
          <cell r="B1009" t="str">
            <v>C15570</v>
          </cell>
          <cell r="C1009" t="str">
            <v>Quách Ngọc Kim Thư</v>
          </cell>
          <cell r="D1009" t="str">
            <v>QUACH NGOC KIM THU</v>
          </cell>
          <cell r="E1009" t="str">
            <v>050151290903</v>
          </cell>
          <cell r="F1009" t="str">
            <v>C15570QUACH NGOC KIM THU050151290903</v>
          </cell>
        </row>
        <row r="1010">
          <cell r="B1010" t="str">
            <v>C15729</v>
          </cell>
          <cell r="C1010" t="str">
            <v>Nguyễn Thị Thu Hiền</v>
          </cell>
          <cell r="D1010" t="str">
            <v>NGUYEN THI THU HIEN</v>
          </cell>
          <cell r="E1010" t="str">
            <v>050108990551</v>
          </cell>
          <cell r="F1010" t="str">
            <v>C15729NGUYEN THI THU HIEN050108990551</v>
          </cell>
        </row>
        <row r="1011">
          <cell r="B1011" t="str">
            <v>C15819</v>
          </cell>
          <cell r="C1011" t="str">
            <v>Nông Thị Lê Oanh</v>
          </cell>
          <cell r="D1011" t="str">
            <v>NONG THI LE OANH</v>
          </cell>
          <cell r="E1011" t="str">
            <v>050123059971</v>
          </cell>
          <cell r="F1011" t="str">
            <v>C15819NONG THI LE OANH050123059971</v>
          </cell>
        </row>
        <row r="1012">
          <cell r="B1012" t="str">
            <v>C15836</v>
          </cell>
          <cell r="C1012" t="str">
            <v>Nguyễn Thị Kim Phụng</v>
          </cell>
          <cell r="D1012" t="str">
            <v>NGUYEN THI KIM PHUNG</v>
          </cell>
          <cell r="E1012" t="str">
            <v>050152567852</v>
          </cell>
          <cell r="F1012" t="str">
            <v>C15836NGUYEN THI KIM PHUNG050152567852</v>
          </cell>
        </row>
        <row r="1013">
          <cell r="B1013" t="str">
            <v>C15853</v>
          </cell>
          <cell r="C1013" t="str">
            <v>Vũ Thị Huyền</v>
          </cell>
          <cell r="D1013" t="str">
            <v>VU THI HUYEN</v>
          </cell>
          <cell r="E1013" t="str">
            <v>050041028261</v>
          </cell>
          <cell r="F1013" t="str">
            <v>C15853VU THI HUYEN050041028261</v>
          </cell>
        </row>
        <row r="1014">
          <cell r="B1014" t="str">
            <v>C15757</v>
          </cell>
          <cell r="C1014" t="str">
            <v>Bùi Thị Minh Tâm</v>
          </cell>
          <cell r="D1014" t="str">
            <v>BUI THI MINH TAM</v>
          </cell>
          <cell r="E1014" t="str">
            <v>050152673415</v>
          </cell>
          <cell r="F1014" t="str">
            <v>C15757BUI THI MINH TAM050152673415</v>
          </cell>
        </row>
        <row r="1015">
          <cell r="B1015" t="str">
            <v>C15791</v>
          </cell>
          <cell r="C1015" t="str">
            <v>Trịnh Văn Thắng</v>
          </cell>
          <cell r="D1015" t="str">
            <v>TRINH VAN THANG</v>
          </cell>
          <cell r="E1015" t="str">
            <v>050152670920</v>
          </cell>
          <cell r="F1015" t="str">
            <v>C15791TRINH VAN THANG050152670920</v>
          </cell>
        </row>
        <row r="1016">
          <cell r="B1016" t="str">
            <v>C15830</v>
          </cell>
          <cell r="C1016" t="str">
            <v>Điểu Dũng</v>
          </cell>
          <cell r="D1016" t="str">
            <v>DIEU DUNG</v>
          </cell>
          <cell r="E1016" t="str">
            <v>050152610741</v>
          </cell>
          <cell r="F1016" t="str">
            <v>C15830DIEU DUNG050152610741</v>
          </cell>
        </row>
        <row r="1017">
          <cell r="B1017" t="str">
            <v>C15842</v>
          </cell>
          <cell r="C1017" t="str">
            <v>Trần Thị Mỹ Xuyên</v>
          </cell>
          <cell r="D1017" t="str">
            <v>TRAN THI MY XUYEN</v>
          </cell>
          <cell r="E1017" t="str">
            <v>050152427945</v>
          </cell>
          <cell r="F1017" t="str">
            <v>C15842TRAN THI MY XUYEN050152427945</v>
          </cell>
        </row>
        <row r="1018">
          <cell r="B1018" t="str">
            <v>C15843</v>
          </cell>
          <cell r="C1018" t="str">
            <v>Huỳnh Thị Cẩm Tiên</v>
          </cell>
          <cell r="D1018" t="str">
            <v>HUYNH THI CAM TIEN</v>
          </cell>
          <cell r="E1018" t="str">
            <v>050152439722</v>
          </cell>
          <cell r="F1018" t="str">
            <v>C15843HUYNH THI CAM TIEN050152439722</v>
          </cell>
        </row>
        <row r="1019">
          <cell r="B1019" t="str">
            <v>C15903</v>
          </cell>
          <cell r="C1019" t="str">
            <v>Ngô Thị Thanh Nguyên</v>
          </cell>
          <cell r="D1019" t="str">
            <v>NGO THI THANH NGUYEN</v>
          </cell>
          <cell r="E1019" t="str">
            <v>050146573212</v>
          </cell>
          <cell r="F1019" t="str">
            <v>C15903NGO THI THANH NGUYEN050146573212</v>
          </cell>
        </row>
        <row r="1020">
          <cell r="B1020" t="str">
            <v>C15968</v>
          </cell>
          <cell r="C1020" t="str">
            <v>Lê Minh Hiếu</v>
          </cell>
          <cell r="D1020" t="str">
            <v>LE MINH HIEU</v>
          </cell>
          <cell r="E1020" t="str">
            <v>050143994772</v>
          </cell>
          <cell r="F1020" t="str">
            <v>C15968LE MINH HIEU050143994772</v>
          </cell>
        </row>
        <row r="1021">
          <cell r="B1021" t="str">
            <v>C15964</v>
          </cell>
          <cell r="C1021" t="str">
            <v>Võ Thị Thanh Vân</v>
          </cell>
          <cell r="D1021" t="str">
            <v>VO THI THANH VAN</v>
          </cell>
          <cell r="E1021" t="str">
            <v>050130754136</v>
          </cell>
          <cell r="F1021" t="str">
            <v>C15964VO THI THANH VAN050130754136</v>
          </cell>
        </row>
        <row r="1022">
          <cell r="B1022" t="str">
            <v>C15948</v>
          </cell>
          <cell r="C1022" t="str">
            <v>Nguyễn Thanh Tuấn</v>
          </cell>
          <cell r="D1022" t="str">
            <v>NGUYEN THANH TUAN</v>
          </cell>
          <cell r="E1022" t="str">
            <v>050117955912</v>
          </cell>
          <cell r="F1022" t="str">
            <v>C15948NGUYEN THANH TUAN050117955912</v>
          </cell>
        </row>
        <row r="1023">
          <cell r="B1023" t="str">
            <v>C15815</v>
          </cell>
          <cell r="C1023" t="str">
            <v>Nguyễn Thị Mỹ Thuyền</v>
          </cell>
          <cell r="D1023" t="str">
            <v>NGUYEN THI MY THUYEN</v>
          </cell>
          <cell r="E1023" t="str">
            <v>050153298863</v>
          </cell>
          <cell r="F1023" t="str">
            <v>C15815NGUYEN THI MY THUYEN050153298863</v>
          </cell>
        </row>
        <row r="1024">
          <cell r="B1024" t="str">
            <v>C15945</v>
          </cell>
          <cell r="C1024" t="str">
            <v>Lâm Trung</v>
          </cell>
          <cell r="D1024" t="str">
            <v>LAM TRUNG</v>
          </cell>
          <cell r="E1024" t="str">
            <v>050134170651</v>
          </cell>
          <cell r="F1024" t="str">
            <v>C15945LAM TRUNG050134170651</v>
          </cell>
        </row>
        <row r="1025">
          <cell r="B1025" t="str">
            <v>C15908</v>
          </cell>
          <cell r="C1025" t="str">
            <v>Nguyễn Minh Luân</v>
          </cell>
          <cell r="D1025" t="str">
            <v>NGUYEN MINH LUAN</v>
          </cell>
          <cell r="E1025" t="str">
            <v>050134828711</v>
          </cell>
          <cell r="F1025" t="str">
            <v>C15908NGUYEN MINH LUAN050134828711</v>
          </cell>
        </row>
        <row r="1026">
          <cell r="B1026" t="str">
            <v>C15910</v>
          </cell>
          <cell r="C1026" t="str">
            <v>Vũ Văn Kỳ</v>
          </cell>
          <cell r="D1026" t="str">
            <v>VU VAN KY</v>
          </cell>
          <cell r="E1026" t="str">
            <v>050053265313</v>
          </cell>
          <cell r="F1026" t="str">
            <v>C15910VU VAN KY050053265313</v>
          </cell>
        </row>
        <row r="1027">
          <cell r="B1027" t="str">
            <v>C15921</v>
          </cell>
          <cell r="C1027" t="str">
            <v>Bùi Hữu Thương</v>
          </cell>
          <cell r="D1027" t="str">
            <v>BUI HUU THUONG</v>
          </cell>
          <cell r="E1027" t="str">
            <v>050150918186</v>
          </cell>
          <cell r="F1027" t="str">
            <v>C15921BUI HUU THUONG050150918186</v>
          </cell>
        </row>
        <row r="1028">
          <cell r="B1028" t="str">
            <v>C15932</v>
          </cell>
          <cell r="C1028" t="str">
            <v>Hoàng Văn Hà</v>
          </cell>
          <cell r="D1028" t="str">
            <v>HOANG VAN HA</v>
          </cell>
          <cell r="E1028" t="str">
            <v>050116653025</v>
          </cell>
          <cell r="F1028" t="str">
            <v>C15932HOANG VAN HA050116653025</v>
          </cell>
        </row>
        <row r="1029">
          <cell r="B1029" t="str">
            <v>C15928</v>
          </cell>
          <cell r="C1029" t="str">
            <v>Phan Thị Ngọc Ánh</v>
          </cell>
          <cell r="D1029" t="str">
            <v>PHAN THI NGOC ANH</v>
          </cell>
          <cell r="E1029" t="str">
            <v>050040796441</v>
          </cell>
          <cell r="F1029" t="str">
            <v>C15928PHAN THI NGOC ANH050040796441</v>
          </cell>
        </row>
        <row r="1030">
          <cell r="B1030" t="str">
            <v>C15909</v>
          </cell>
          <cell r="C1030" t="str">
            <v>Nguyễn Hoàng Phi</v>
          </cell>
          <cell r="D1030" t="str">
            <v>NGUYEN HOANG PHI</v>
          </cell>
          <cell r="E1030" t="str">
            <v>050091458443</v>
          </cell>
          <cell r="F1030" t="str">
            <v>C15909NGUYEN HOANG PHI050091458443</v>
          </cell>
        </row>
        <row r="1031">
          <cell r="B1031" t="str">
            <v>C15933</v>
          </cell>
          <cell r="C1031" t="str">
            <v>Lê Nguyễn Anh Tuấn</v>
          </cell>
          <cell r="D1031" t="str">
            <v>LE NGUYEN ANH TUAN</v>
          </cell>
          <cell r="E1031" t="str">
            <v>060280565582</v>
          </cell>
          <cell r="F1031" t="str">
            <v>C15933LE NGUYEN ANH TUAN060280565582</v>
          </cell>
        </row>
        <row r="1032">
          <cell r="B1032" t="str">
            <v>C15987</v>
          </cell>
          <cell r="C1032" t="str">
            <v>Lưu Thanh Minh</v>
          </cell>
          <cell r="D1032" t="str">
            <v>LUU THANH MINH</v>
          </cell>
          <cell r="E1032" t="str">
            <v>050057039741</v>
          </cell>
          <cell r="F1032" t="str">
            <v>C15987LUU THANH MINH050057039741</v>
          </cell>
        </row>
        <row r="1033">
          <cell r="B1033" t="str">
            <v>C15930</v>
          </cell>
          <cell r="C1033" t="str">
            <v>Mai Thành Tài</v>
          </cell>
          <cell r="D1033" t="str">
            <v>MAI THANH TAI</v>
          </cell>
          <cell r="E1033" t="str">
            <v>050121173856</v>
          </cell>
          <cell r="F1033" t="str">
            <v>C15930MAI THANH TAI050121173856</v>
          </cell>
        </row>
        <row r="1034">
          <cell r="B1034" t="str">
            <v>C15931</v>
          </cell>
          <cell r="C1034" t="str">
            <v>Trần Văn Long</v>
          </cell>
          <cell r="D1034" t="str">
            <v>TRAN VAN LONG</v>
          </cell>
          <cell r="E1034" t="str">
            <v>050153175877</v>
          </cell>
          <cell r="F1034" t="str">
            <v>C15931TRAN VAN LONG050153175877</v>
          </cell>
        </row>
        <row r="1035">
          <cell r="B1035" t="str">
            <v>C15871</v>
          </cell>
          <cell r="C1035" t="str">
            <v>Lâm Trang</v>
          </cell>
          <cell r="D1035" t="str">
            <v>LAM TRANG</v>
          </cell>
          <cell r="E1035" t="str">
            <v>050153391456</v>
          </cell>
          <cell r="F1035" t="str">
            <v>C15871LAM TRANG050153391456</v>
          </cell>
        </row>
        <row r="1036">
          <cell r="B1036" t="str">
            <v>C15906</v>
          </cell>
          <cell r="C1036" t="str">
            <v>Phạm Thị Thu Thương</v>
          </cell>
          <cell r="D1036" t="str">
            <v>PHAM THI THU THUONG</v>
          </cell>
          <cell r="E1036" t="str">
            <v>050135011281</v>
          </cell>
          <cell r="F1036" t="str">
            <v>C15906PHAM THI THU THUONG050135011281</v>
          </cell>
        </row>
        <row r="1037">
          <cell r="B1037" t="str">
            <v>C15959</v>
          </cell>
          <cell r="C1037" t="str">
            <v>Khiếu Thị Hoàng Vân</v>
          </cell>
          <cell r="D1037" t="str">
            <v>KHIEU THI HOANG VAN</v>
          </cell>
          <cell r="E1037" t="str">
            <v>050074107580</v>
          </cell>
          <cell r="F1037" t="str">
            <v>C15959KHIEU THI HOANG VAN050074107580</v>
          </cell>
        </row>
        <row r="1038">
          <cell r="B1038" t="str">
            <v>C15955</v>
          </cell>
          <cell r="C1038" t="str">
            <v>Nguyễn Thị Phượng</v>
          </cell>
          <cell r="D1038" t="str">
            <v>NGUYEN THI PHUONG</v>
          </cell>
          <cell r="E1038" t="str">
            <v>050153202742</v>
          </cell>
          <cell r="F1038" t="str">
            <v>C15955NGUYEN THI PHUONG050153202742</v>
          </cell>
        </row>
        <row r="1039">
          <cell r="B1039" t="str">
            <v>C15986</v>
          </cell>
          <cell r="C1039" t="str">
            <v>Trần Thị Hoàng Yến</v>
          </cell>
          <cell r="D1039" t="str">
            <v>TRAN THI HOANG YEN</v>
          </cell>
          <cell r="E1039" t="str">
            <v>050126086595</v>
          </cell>
          <cell r="F1039" t="str">
            <v>C15986TRAN THI HOANG YEN050126086595</v>
          </cell>
        </row>
        <row r="1040">
          <cell r="B1040" t="str">
            <v>C15994</v>
          </cell>
          <cell r="C1040" t="str">
            <v>Nguyễn Thị Thanh Hiên</v>
          </cell>
          <cell r="D1040" t="str">
            <v>NGUYEN THI THANH HIEN</v>
          </cell>
          <cell r="E1040" t="str">
            <v>050044163672</v>
          </cell>
          <cell r="F1040" t="str">
            <v>C15994NGUYEN THI THANH HIEN050044163672</v>
          </cell>
        </row>
        <row r="1041">
          <cell r="B1041" t="str">
            <v>C15984</v>
          </cell>
          <cell r="C1041" t="str">
            <v>Lưu Thị Thúy Hà</v>
          </cell>
          <cell r="D1041" t="str">
            <v>LUU THI THUY HA</v>
          </cell>
          <cell r="E1041" t="str">
            <v>050053941068</v>
          </cell>
          <cell r="F1041" t="str">
            <v>C15984LUU THI THUY HA050053941068</v>
          </cell>
        </row>
        <row r="1042">
          <cell r="B1042" t="str">
            <v>C15938</v>
          </cell>
          <cell r="C1042" t="str">
            <v>Đỗ Thanh Hải</v>
          </cell>
          <cell r="D1042" t="str">
            <v>DO THANH HAI</v>
          </cell>
          <cell r="E1042" t="str">
            <v>050152960260</v>
          </cell>
          <cell r="F1042" t="str">
            <v>C15938DO THANH HAI050152960260</v>
          </cell>
        </row>
        <row r="1043">
          <cell r="B1043" t="str">
            <v>C15918</v>
          </cell>
          <cell r="C1043" t="str">
            <v>Lâm Văn Ron</v>
          </cell>
          <cell r="D1043" t="str">
            <v>LAM VAN RON</v>
          </cell>
          <cell r="E1043" t="str">
            <v>050109870177</v>
          </cell>
          <cell r="F1043" t="str">
            <v>C15918LAM VAN RON050109870177</v>
          </cell>
        </row>
        <row r="1044">
          <cell r="B1044" t="str">
            <v>C15919</v>
          </cell>
          <cell r="C1044" t="str">
            <v>Lê Thị Yên</v>
          </cell>
          <cell r="D1044" t="str">
            <v>LE THI YEN</v>
          </cell>
          <cell r="E1044" t="str">
            <v>050150910878</v>
          </cell>
          <cell r="F1044" t="str">
            <v>C15919LE THI YEN050150910878</v>
          </cell>
        </row>
        <row r="1045">
          <cell r="B1045" t="str">
            <v>C15958</v>
          </cell>
          <cell r="C1045" t="str">
            <v>Thị Mỹ</v>
          </cell>
          <cell r="D1045" t="str">
            <v>THI MY</v>
          </cell>
          <cell r="E1045" t="str">
            <v>050153459433</v>
          </cell>
          <cell r="F1045" t="str">
            <v>C15958THI MY050153459433</v>
          </cell>
        </row>
        <row r="1046">
          <cell r="B1046" t="str">
            <v>C15953</v>
          </cell>
          <cell r="C1046" t="str">
            <v>Nguyễn Lương Thành</v>
          </cell>
          <cell r="D1046" t="str">
            <v>NGUYEN LUONG THANH</v>
          </cell>
          <cell r="E1046" t="str">
            <v>050153655054</v>
          </cell>
          <cell r="F1046" t="str">
            <v>C15953NGUYEN LUONG THANH050153655054</v>
          </cell>
        </row>
        <row r="1047">
          <cell r="B1047" t="str">
            <v>C15912</v>
          </cell>
          <cell r="C1047" t="str">
            <v>Dương Kim Đỗ</v>
          </cell>
          <cell r="D1047" t="str">
            <v>DUONG KIM DO</v>
          </cell>
          <cell r="E1047" t="str">
            <v>050153623608</v>
          </cell>
          <cell r="F1047" t="str">
            <v>C15912DUONG KIM DO050153623608</v>
          </cell>
        </row>
        <row r="1048">
          <cell r="B1048" t="str">
            <v>C15998</v>
          </cell>
          <cell r="C1048" t="str">
            <v>Lưu Thị Thu Hà</v>
          </cell>
          <cell r="D1048" t="str">
            <v>LUU THI THU HA</v>
          </cell>
          <cell r="E1048" t="str">
            <v>050116972929</v>
          </cell>
          <cell r="F1048" t="str">
            <v>C15998LUU THI THU HA050116972929</v>
          </cell>
        </row>
        <row r="1049">
          <cell r="B1049" t="str">
            <v>C15917</v>
          </cell>
          <cell r="C1049" t="str">
            <v>Nguyễn Ngọc Lâm</v>
          </cell>
          <cell r="D1049" t="str">
            <v>NGUYEN NGOC LAM</v>
          </cell>
          <cell r="E1049" t="str">
            <v>058201012004</v>
          </cell>
          <cell r="F1049" t="str">
            <v>C15917NGUYEN NGOC LAM058201012004</v>
          </cell>
        </row>
        <row r="1050">
          <cell r="B1050" t="str">
            <v>C3402</v>
          </cell>
          <cell r="C1050" t="str">
            <v>Đoàn Thị Hiếu Loan</v>
          </cell>
          <cell r="D1050" t="str">
            <v>DOAN THI HIEU LOAN</v>
          </cell>
          <cell r="E1050" t="str">
            <v>050153746262</v>
          </cell>
          <cell r="F1050" t="str">
            <v>C3402DOAN THI HIEU LOAN050153746262</v>
          </cell>
        </row>
        <row r="1051">
          <cell r="B1051" t="str">
            <v>C15937</v>
          </cell>
          <cell r="C1051" t="str">
            <v>Lê Thị Cẩm Nhung</v>
          </cell>
          <cell r="D1051" t="str">
            <v>LE THI CAM NHUNG</v>
          </cell>
          <cell r="E1051" t="str">
            <v>050153430923</v>
          </cell>
          <cell r="F1051" t="str">
            <v>C15937LE THI CAM NHUNG050153430923</v>
          </cell>
        </row>
        <row r="1052">
          <cell r="B1052" t="str">
            <v>C15957</v>
          </cell>
          <cell r="C1052" t="str">
            <v>Trương Thị Hậu</v>
          </cell>
          <cell r="D1052" t="str">
            <v>TRUONG THI HAU</v>
          </cell>
          <cell r="E1052" t="str">
            <v>050157151913</v>
          </cell>
          <cell r="F1052" t="str">
            <v>C15957TRUONG THI HAU050157151913</v>
          </cell>
        </row>
        <row r="1053">
          <cell r="B1053" t="str">
            <v>C15923</v>
          </cell>
          <cell r="C1053" t="str">
            <v>Lưu Thị Mỹ Dung</v>
          </cell>
          <cell r="D1053" t="str">
            <v>LUU THI MY DUNG</v>
          </cell>
          <cell r="E1053" t="str">
            <v>050153731354</v>
          </cell>
          <cell r="F1053" t="str">
            <v>C15923LUU THI MY DUNG050153731354</v>
          </cell>
        </row>
        <row r="1054">
          <cell r="B1054" t="str">
            <v>C15989</v>
          </cell>
          <cell r="C1054" t="str">
            <v>Phan Quang Huy</v>
          </cell>
          <cell r="D1054" t="str">
            <v>PHAN QUANG HUY</v>
          </cell>
          <cell r="E1054" t="str">
            <v>050153709741</v>
          </cell>
          <cell r="F1054" t="str">
            <v>C15989PHAN QUANG HUY050153709741</v>
          </cell>
        </row>
        <row r="1055">
          <cell r="B1055" t="str">
            <v>C15990</v>
          </cell>
          <cell r="C1055" t="str">
            <v>Phạm Anh Tùng</v>
          </cell>
          <cell r="D1055" t="str">
            <v>PHAM ANH TUNG</v>
          </cell>
          <cell r="E1055" t="str">
            <v>050110471014</v>
          </cell>
          <cell r="F1055" t="str">
            <v>C15990PHAM ANH TUNG050110471014</v>
          </cell>
        </row>
        <row r="1056">
          <cell r="B1056" t="str">
            <v>C15980</v>
          </cell>
          <cell r="C1056" t="str">
            <v>Lưu Kỳ Minh</v>
          </cell>
          <cell r="D1056" t="str">
            <v>LUU KY MINH</v>
          </cell>
          <cell r="E1056" t="str">
            <v>050137325230</v>
          </cell>
          <cell r="F1056" t="str">
            <v>C15980LUU KY MINH050137325230</v>
          </cell>
        </row>
        <row r="1057">
          <cell r="B1057" t="str">
            <v>C15837</v>
          </cell>
          <cell r="C1057" t="str">
            <v>Phạm Thị Hồng Anh</v>
          </cell>
          <cell r="D1057" t="str">
            <v>PHAM THI HONG ANH</v>
          </cell>
          <cell r="E1057" t="str">
            <v>050153722101</v>
          </cell>
          <cell r="F1057" t="str">
            <v>C15837PHAM THI HONG ANH050153722101</v>
          </cell>
        </row>
        <row r="1058">
          <cell r="B1058" t="str">
            <v>C15992</v>
          </cell>
          <cell r="C1058" t="str">
            <v>Quách Trang</v>
          </cell>
          <cell r="D1058" t="str">
            <v>QUACH TRANG</v>
          </cell>
          <cell r="E1058" t="str">
            <v>050077956228</v>
          </cell>
          <cell r="F1058" t="str">
            <v>C15992QUACH TRANG050077956228</v>
          </cell>
        </row>
        <row r="1059">
          <cell r="B1059" t="str">
            <v>C15999</v>
          </cell>
          <cell r="C1059" t="str">
            <v>Trần Thanh Sơn</v>
          </cell>
          <cell r="D1059" t="str">
            <v>TRAN THANH SON</v>
          </cell>
          <cell r="E1059" t="str">
            <v>050129251686</v>
          </cell>
          <cell r="F1059" t="str">
            <v>C15999TRAN THANH SON050129251686</v>
          </cell>
        </row>
        <row r="1060">
          <cell r="B1060" t="str">
            <v>C16000</v>
          </cell>
          <cell r="C1060" t="str">
            <v>Nguyễn Thị Quỳnh Như</v>
          </cell>
          <cell r="D1060" t="str">
            <v>NGUYEN THI QUYNH NHU</v>
          </cell>
          <cell r="E1060" t="str">
            <v>050153571721</v>
          </cell>
          <cell r="F1060" t="str">
            <v>C16000NGUYEN THI QUYNH NHU050153571721</v>
          </cell>
        </row>
        <row r="1061">
          <cell r="B1061" t="str">
            <v>C15814</v>
          </cell>
          <cell r="C1061" t="str">
            <v>Lê Thị Kim Lợi</v>
          </cell>
          <cell r="D1061" t="str">
            <v>LE THI KIM LOI</v>
          </cell>
          <cell r="E1061" t="str">
            <v>050153417420</v>
          </cell>
          <cell r="F1061" t="str">
            <v>C15814LE THI KIM LOI050153417420</v>
          </cell>
        </row>
        <row r="1062">
          <cell r="B1062" t="str">
            <v>C15969</v>
          </cell>
          <cell r="C1062" t="str">
            <v>Phan Thị Kim Dung</v>
          </cell>
          <cell r="D1062" t="str">
            <v>PHAN THI KIM DUNG</v>
          </cell>
          <cell r="E1062" t="str">
            <v>050027684553</v>
          </cell>
          <cell r="F1062" t="str">
            <v>C15969PHAN THI KIM DUNG050027684553</v>
          </cell>
        </row>
        <row r="1063">
          <cell r="B1063" t="str">
            <v>C15950</v>
          </cell>
          <cell r="C1063" t="str">
            <v>Nguyễn Thị Thu Hòa</v>
          </cell>
          <cell r="D1063" t="str">
            <v>NGUYEN THI THU HOA</v>
          </cell>
          <cell r="E1063" t="str">
            <v>050154087831</v>
          </cell>
          <cell r="F1063" t="str">
            <v>C15950NGUYEN THI THU HOA050154087831</v>
          </cell>
        </row>
        <row r="1064">
          <cell r="B1064" t="str">
            <v>C16022</v>
          </cell>
          <cell r="C1064" t="str">
            <v>Trần Thị Tuyền Trinh</v>
          </cell>
          <cell r="D1064" t="str">
            <v>TRAN THI TUYEN TRINH</v>
          </cell>
          <cell r="E1064" t="str">
            <v>050111835850</v>
          </cell>
          <cell r="F1064" t="str">
            <v>C16022TRAN THI TUYEN TRINH050111835850</v>
          </cell>
        </row>
        <row r="1065">
          <cell r="B1065" t="str">
            <v>C16004</v>
          </cell>
          <cell r="C1065" t="str">
            <v>Nguyễn Thị Ngọc Xuân</v>
          </cell>
          <cell r="D1065" t="str">
            <v>NGUYEN THI NGOC XUAN</v>
          </cell>
          <cell r="E1065" t="str">
            <v>050153752157</v>
          </cell>
          <cell r="F1065" t="str">
            <v>C16004NGUYEN THI NGOC XUAN050153752157</v>
          </cell>
        </row>
        <row r="1066">
          <cell r="B1066" t="str">
            <v>C16021</v>
          </cell>
          <cell r="C1066" t="str">
            <v>Nguyễn Văn Nghiệp</v>
          </cell>
          <cell r="D1066" t="str">
            <v>NGUYEN VAN NGHIEP</v>
          </cell>
          <cell r="E1066" t="str">
            <v>050098252190</v>
          </cell>
          <cell r="F1066" t="str">
            <v>C16021NGUYEN VAN NGHIEP050098252190</v>
          </cell>
        </row>
        <row r="1067">
          <cell r="B1067" t="str">
            <v>C16067</v>
          </cell>
          <cell r="C1067" t="str">
            <v>Nguyễn Thành Tâm</v>
          </cell>
          <cell r="D1067" t="str">
            <v>NGUYEN THANH TAM</v>
          </cell>
          <cell r="E1067" t="str">
            <v>050129249525</v>
          </cell>
          <cell r="F1067" t="str">
            <v>C16067NGUYEN THANH TAM050129249525</v>
          </cell>
        </row>
        <row r="1068">
          <cell r="B1068" t="str">
            <v>C15977</v>
          </cell>
          <cell r="C1068" t="str">
            <v>Đinh Thùy Dung</v>
          </cell>
          <cell r="D1068" t="str">
            <v>DINH THUY DUNG</v>
          </cell>
          <cell r="E1068" t="str">
            <v>054103062001</v>
          </cell>
          <cell r="F1068" t="str">
            <v>C15977DINH THUY DUNG054103062001</v>
          </cell>
        </row>
        <row r="1069">
          <cell r="B1069" t="str">
            <v>C16057</v>
          </cell>
          <cell r="C1069" t="str">
            <v>Thị Thé</v>
          </cell>
          <cell r="D1069" t="str">
            <v>THI THE</v>
          </cell>
          <cell r="E1069" t="str">
            <v>050092203589</v>
          </cell>
          <cell r="F1069" t="str">
            <v>C16057THI THE050092203589</v>
          </cell>
        </row>
        <row r="1070">
          <cell r="B1070" t="str">
            <v>C16058</v>
          </cell>
          <cell r="C1070" t="str">
            <v>Phạm Thị Tâm</v>
          </cell>
          <cell r="D1070" t="str">
            <v>PHAM THI TAM</v>
          </cell>
          <cell r="E1070" t="str">
            <v>050106513942</v>
          </cell>
          <cell r="F1070" t="str">
            <v>C16058PHAM THI TAM050106513942</v>
          </cell>
        </row>
        <row r="1071">
          <cell r="B1071" t="str">
            <v>C15988</v>
          </cell>
          <cell r="C1071" t="str">
            <v>Võ Niên Thảo</v>
          </cell>
          <cell r="D1071" t="str">
            <v>VO NIEN THAO</v>
          </cell>
          <cell r="E1071" t="str">
            <v>050153927305</v>
          </cell>
          <cell r="F1071" t="str">
            <v>C15988VO NIEN THAO050153927305</v>
          </cell>
        </row>
        <row r="1072">
          <cell r="B1072" t="str">
            <v>C16037</v>
          </cell>
          <cell r="C1072" t="str">
            <v>Thăng Văn Tệt</v>
          </cell>
          <cell r="D1072" t="str">
            <v>THANG VAN TET</v>
          </cell>
          <cell r="E1072" t="str">
            <v>050136474501</v>
          </cell>
          <cell r="F1072" t="str">
            <v>C16037THANG VAN TET050136474501</v>
          </cell>
        </row>
        <row r="1073">
          <cell r="B1073" t="str">
            <v>C16053</v>
          </cell>
          <cell r="C1073" t="str">
            <v>Lê Giang Vĩ Khanh</v>
          </cell>
          <cell r="D1073" t="str">
            <v>LE GIANG VI KHANH</v>
          </cell>
          <cell r="E1073" t="str">
            <v>050154488100</v>
          </cell>
          <cell r="F1073" t="str">
            <v>C16053LE GIANG VI KHANH050154488100</v>
          </cell>
        </row>
        <row r="1074">
          <cell r="B1074" t="str">
            <v>C15905</v>
          </cell>
          <cell r="C1074" t="str">
            <v>Nguyễn Thị Phượng Mai</v>
          </cell>
          <cell r="D1074" t="str">
            <v>NGUYEN THI PHUONG MAI</v>
          </cell>
          <cell r="E1074" t="str">
            <v>050131184368</v>
          </cell>
          <cell r="F1074" t="str">
            <v>C15905NGUYEN THI PHUONG MAI050131184368</v>
          </cell>
        </row>
        <row r="1075">
          <cell r="B1075" t="str">
            <v>C16019</v>
          </cell>
          <cell r="C1075" t="str">
            <v>Võ Văn Hoàng</v>
          </cell>
          <cell r="D1075" t="str">
            <v>VO VAN HOANG</v>
          </cell>
          <cell r="E1075" t="str">
            <v>050128711187</v>
          </cell>
          <cell r="F1075" t="str">
            <v>C16019VO VAN HOANG050128711187</v>
          </cell>
        </row>
        <row r="1076">
          <cell r="B1076" t="str">
            <v>C15974</v>
          </cell>
          <cell r="C1076" t="str">
            <v>Nguyễn Thị Thùy Dung</v>
          </cell>
          <cell r="D1076" t="str">
            <v>NGUYEN THI THUY DUNG</v>
          </cell>
          <cell r="E1076" t="str">
            <v>050153927291</v>
          </cell>
          <cell r="F1076" t="str">
            <v>C15974NGUYEN THI THUY DUNG050153927291</v>
          </cell>
        </row>
        <row r="1077">
          <cell r="B1077" t="str">
            <v>C15975</v>
          </cell>
          <cell r="C1077" t="str">
            <v>Nguyễn Chí Nguyện</v>
          </cell>
          <cell r="D1077" t="str">
            <v>NGUYEN CHI NGUYEN</v>
          </cell>
          <cell r="E1077" t="str">
            <v>050153927283</v>
          </cell>
          <cell r="F1077" t="str">
            <v>C15975NGUYEN CHI NGUYEN050153927283</v>
          </cell>
        </row>
        <row r="1078">
          <cell r="B1078" t="str">
            <v>C16017</v>
          </cell>
          <cell r="C1078" t="str">
            <v>Thị Hợi</v>
          </cell>
          <cell r="D1078" t="str">
            <v>THI HOI</v>
          </cell>
          <cell r="E1078" t="str">
            <v>050148166460</v>
          </cell>
          <cell r="F1078" t="str">
            <v>C16017THI HOI050148166460</v>
          </cell>
        </row>
        <row r="1079">
          <cell r="B1079" t="str">
            <v>C16035</v>
          </cell>
          <cell r="C1079" t="str">
            <v>Trần Thị Hồng Đào</v>
          </cell>
          <cell r="D1079" t="str">
            <v>TRAN THI HONG DAO</v>
          </cell>
          <cell r="E1079" t="str">
            <v>050128253464</v>
          </cell>
          <cell r="F1079" t="str">
            <v>C16035TRAN THI HONG DAO050128253464</v>
          </cell>
        </row>
        <row r="1080">
          <cell r="B1080" t="str">
            <v>C16070</v>
          </cell>
          <cell r="C1080" t="str">
            <v>Nguyễn Văn Phúc</v>
          </cell>
          <cell r="D1080" t="str">
            <v>NGUYEN VAN PHUC</v>
          </cell>
          <cell r="E1080" t="str">
            <v>050140630060</v>
          </cell>
          <cell r="F1080" t="str">
            <v>C16070NGUYEN VAN PHUC050140630060</v>
          </cell>
        </row>
        <row r="1081">
          <cell r="B1081" t="str">
            <v>C16132</v>
          </cell>
          <cell r="C1081" t="str">
            <v>Phạm Thị Thúy Vân</v>
          </cell>
          <cell r="D1081" t="str">
            <v>PHAM THI THUY VAN</v>
          </cell>
          <cell r="E1081" t="str">
            <v>060222166856</v>
          </cell>
          <cell r="F1081" t="str">
            <v>C16132PHAM THI THUY VAN060222166856</v>
          </cell>
        </row>
        <row r="1082">
          <cell r="B1082" t="str">
            <v>C16044</v>
          </cell>
          <cell r="C1082" t="str">
            <v>Trịnh Hữu Đức</v>
          </cell>
          <cell r="D1082" t="str">
            <v>TRINH HUU DUC</v>
          </cell>
          <cell r="E1082" t="str">
            <v>055405112000</v>
          </cell>
          <cell r="F1082" t="str">
            <v>C16044TRINH HUU DUC055405112000</v>
          </cell>
        </row>
        <row r="1083">
          <cell r="B1083" t="str">
            <v>C16069</v>
          </cell>
          <cell r="C1083" t="str">
            <v>Tưởng Văn Lâm</v>
          </cell>
          <cell r="D1083" t="str">
            <v>TUONG VAN LAM</v>
          </cell>
          <cell r="E1083" t="str">
            <v>050144848443</v>
          </cell>
          <cell r="F1083" t="str">
            <v>C16069TUONG VAN LAM050144848443</v>
          </cell>
        </row>
        <row r="1084">
          <cell r="B1084" t="str">
            <v>C16100</v>
          </cell>
          <cell r="C1084" t="str">
            <v>Nguyễn Hoàng Linh</v>
          </cell>
          <cell r="D1084" t="str">
            <v>NGUYEN HOANG LINH</v>
          </cell>
          <cell r="E1084" t="str">
            <v>060215057723</v>
          </cell>
          <cell r="F1084" t="str">
            <v>C16100NGUYEN HOANG LINH060215057723</v>
          </cell>
        </row>
        <row r="1085">
          <cell r="B1085" t="str">
            <v>C16101</v>
          </cell>
          <cell r="C1085" t="str">
            <v>Lê Văn Linh</v>
          </cell>
          <cell r="D1085" t="str">
            <v>LE VAN LINH</v>
          </cell>
          <cell r="E1085" t="str">
            <v>050120046801</v>
          </cell>
          <cell r="F1085" t="str">
            <v>C16101LE VAN LINH050120046801</v>
          </cell>
        </row>
        <row r="1086">
          <cell r="B1086" t="str">
            <v>C16033</v>
          </cell>
          <cell r="C1086" t="str">
            <v>Hồ Thị Ngọc Hân</v>
          </cell>
          <cell r="D1086" t="str">
            <v>HO THI NGOC HAN</v>
          </cell>
          <cell r="E1086" t="str">
            <v>050154980455</v>
          </cell>
          <cell r="F1086" t="str">
            <v>C16033HO THI NGOC HAN050154980455</v>
          </cell>
        </row>
        <row r="1087">
          <cell r="B1087" t="str">
            <v>C16009</v>
          </cell>
          <cell r="C1087" t="str">
            <v>Lê Ngọc Khánh Vy</v>
          </cell>
          <cell r="D1087" t="str">
            <v>LE NGOC KHANH VY</v>
          </cell>
          <cell r="E1087" t="str">
            <v>050155095099</v>
          </cell>
          <cell r="F1087" t="str">
            <v>C16009LE NGOC KHANH VY050155095099</v>
          </cell>
        </row>
        <row r="1088">
          <cell r="B1088" t="str">
            <v>C16047</v>
          </cell>
          <cell r="C1088" t="str">
            <v>Nguyễn Thị Thu Thảo</v>
          </cell>
          <cell r="D1088" t="str">
            <v>NGUYEN THI THU THAO</v>
          </cell>
          <cell r="E1088" t="str">
            <v>050155095072</v>
          </cell>
          <cell r="F1088" t="str">
            <v>C16047NGUYEN THI THU THAO050155095072</v>
          </cell>
        </row>
        <row r="1089">
          <cell r="B1089" t="str">
            <v>C16038</v>
          </cell>
          <cell r="C1089" t="str">
            <v>Lâm Năm</v>
          </cell>
          <cell r="D1089" t="str">
            <v>LAM NAM</v>
          </cell>
          <cell r="E1089" t="str">
            <v>050154541869</v>
          </cell>
          <cell r="F1089" t="str">
            <v>C16038LAM NAM050154541869</v>
          </cell>
        </row>
        <row r="1090">
          <cell r="B1090" t="str">
            <v>C16071</v>
          </cell>
          <cell r="C1090" t="str">
            <v>Nguyễn Khắc Kiệt</v>
          </cell>
          <cell r="D1090" t="str">
            <v>NGUYEN KHAC KIET</v>
          </cell>
          <cell r="E1090" t="str">
            <v>050155288903</v>
          </cell>
          <cell r="F1090" t="str">
            <v>C16071NGUYEN KHAC KIET050155288903</v>
          </cell>
        </row>
        <row r="1091">
          <cell r="B1091" t="str">
            <v>C16136</v>
          </cell>
          <cell r="C1091" t="str">
            <v>Nguyễn Thị Kim Tuyền</v>
          </cell>
          <cell r="D1091" t="str">
            <v>NGUYEN THI KIM TUYEN</v>
          </cell>
          <cell r="E1091" t="str">
            <v>050040932795</v>
          </cell>
          <cell r="F1091" t="str">
            <v>C16136NGUYEN THI KIM TUYEN050040932795</v>
          </cell>
        </row>
        <row r="1092">
          <cell r="B1092" t="str">
            <v>C16096</v>
          </cell>
          <cell r="C1092" t="str">
            <v>Phan Phi Long</v>
          </cell>
          <cell r="D1092" t="str">
            <v>PHAN PHI LONG</v>
          </cell>
          <cell r="E1092" t="str">
            <v>050051931286</v>
          </cell>
          <cell r="F1092" t="str">
            <v>C16096PHAN PHI LONG050051931286</v>
          </cell>
        </row>
        <row r="1093">
          <cell r="B1093" t="str">
            <v>C16097</v>
          </cell>
          <cell r="C1093" t="str">
            <v>Lê Thị Lan</v>
          </cell>
          <cell r="D1093" t="str">
            <v>LE THI LAN</v>
          </cell>
          <cell r="E1093" t="str">
            <v>050040932841</v>
          </cell>
          <cell r="F1093" t="str">
            <v>C16097LE THI LAN050040932841</v>
          </cell>
        </row>
        <row r="1094">
          <cell r="B1094" t="str">
            <v>C16068</v>
          </cell>
          <cell r="C1094" t="str">
            <v>Trần Thị thảo Sương</v>
          </cell>
          <cell r="D1094" t="str">
            <v>TRAN THI THAO SUONG</v>
          </cell>
          <cell r="E1094" t="str">
            <v>050155274732</v>
          </cell>
          <cell r="F1094" t="str">
            <v>C16068TRAN THI THAO SUONG050155274732</v>
          </cell>
        </row>
        <row r="1095">
          <cell r="B1095" t="str">
            <v>C16066</v>
          </cell>
          <cell r="C1095" t="str">
            <v>Đàm Văn Long</v>
          </cell>
          <cell r="D1095" t="str">
            <v>DAM VAN LONG</v>
          </cell>
          <cell r="E1095" t="str">
            <v>050153900131</v>
          </cell>
          <cell r="F1095" t="str">
            <v>C16066DAM VAN LONG050153900131</v>
          </cell>
        </row>
        <row r="1096">
          <cell r="B1096" t="str">
            <v>C16091</v>
          </cell>
          <cell r="C1096" t="str">
            <v>Lâm Văn Xom</v>
          </cell>
          <cell r="D1096" t="str">
            <v>LAM VAN XOM</v>
          </cell>
          <cell r="E1096" t="str">
            <v>0834289556</v>
          </cell>
          <cell r="F1096" t="str">
            <v>C16091LAM VAN XOM0834289556</v>
          </cell>
        </row>
        <row r="1097">
          <cell r="B1097" t="str">
            <v>C16078</v>
          </cell>
          <cell r="C1097" t="str">
            <v>Thị Kim Tiên</v>
          </cell>
          <cell r="D1097" t="str">
            <v>THI KIM TIEN</v>
          </cell>
          <cell r="E1097" t="str">
            <v>050154831557</v>
          </cell>
          <cell r="F1097" t="str">
            <v>C16078THI KIM TIEN050154831557</v>
          </cell>
        </row>
        <row r="1098">
          <cell r="B1098" t="str">
            <v>C16081</v>
          </cell>
          <cell r="C1098" t="str">
            <v>Lâm Xam Bô</v>
          </cell>
          <cell r="D1098" t="str">
            <v>LAM XAM BO</v>
          </cell>
          <cell r="E1098" t="str">
            <v>050150993757</v>
          </cell>
          <cell r="F1098" t="str">
            <v>C16081LAM XAM BO050150993757</v>
          </cell>
        </row>
        <row r="1099">
          <cell r="B1099" t="str">
            <v>C16079</v>
          </cell>
          <cell r="C1099" t="str">
            <v>Phạm Văn Cảnh</v>
          </cell>
          <cell r="D1099" t="str">
            <v>PHAM VAN CANH</v>
          </cell>
          <cell r="E1099" t="str">
            <v>050154836133</v>
          </cell>
          <cell r="F1099" t="str">
            <v>C16079PHAM VAN CANH050154836133</v>
          </cell>
        </row>
        <row r="1100">
          <cell r="B1100" t="str">
            <v>C16074</v>
          </cell>
          <cell r="C1100" t="str">
            <v>Lâm Điểu Dương</v>
          </cell>
          <cell r="D1100" t="str">
            <v>LAM DIEU DUONG</v>
          </cell>
          <cell r="E1100" t="str">
            <v>0962582741</v>
          </cell>
          <cell r="F1100" t="str">
            <v>C16074LAM DIEU DUONG0962582741</v>
          </cell>
        </row>
        <row r="1101">
          <cell r="B1101" t="str">
            <v>C16075</v>
          </cell>
          <cell r="C1101" t="str">
            <v>Điểu Phước</v>
          </cell>
          <cell r="D1101" t="str">
            <v>DIEU PHUOC</v>
          </cell>
          <cell r="E1101" t="str">
            <v>0969384261</v>
          </cell>
          <cell r="F1101" t="str">
            <v>C16075DIEU PHUOC0969384261</v>
          </cell>
        </row>
        <row r="1102">
          <cell r="B1102" t="str">
            <v>C16089</v>
          </cell>
          <cell r="C1102" t="str">
            <v>Lương Thị Kim Huệ</v>
          </cell>
          <cell r="D1102" t="str">
            <v>LUONG THI KIM HUE</v>
          </cell>
          <cell r="E1102" t="str">
            <v>050056222275</v>
          </cell>
          <cell r="F1102" t="str">
            <v>C16089LUONG THI KIM HUE050056222275</v>
          </cell>
        </row>
        <row r="1103">
          <cell r="B1103" t="str">
            <v>C16076</v>
          </cell>
          <cell r="C1103" t="str">
            <v>Trương Thế Thông</v>
          </cell>
          <cell r="D1103" t="str">
            <v>TRUONG THE THONG</v>
          </cell>
          <cell r="E1103" t="str">
            <v>050105128344</v>
          </cell>
          <cell r="F1103" t="str">
            <v>C16076TRUONG THE THONG050105128344</v>
          </cell>
        </row>
        <row r="1104">
          <cell r="B1104" t="str">
            <v>C16234</v>
          </cell>
          <cell r="C1104" t="str">
            <v>Đỗ Đặng Hiền Hoà</v>
          </cell>
          <cell r="D1104" t="str">
            <v>DO DANG HIEN HOA</v>
          </cell>
          <cell r="E1104" t="str">
            <v>050040933597</v>
          </cell>
          <cell r="F1104" t="str">
            <v>C16234DO DANG HIEN HOA050040933597</v>
          </cell>
        </row>
        <row r="1105">
          <cell r="B1105" t="str">
            <v>C16152</v>
          </cell>
          <cell r="C1105" t="str">
            <v>Nguyễn Thanh Tâm</v>
          </cell>
          <cell r="D1105" t="str">
            <v>NGUYEN THANH TAM</v>
          </cell>
          <cell r="E1105" t="str">
            <v>050155273221</v>
          </cell>
          <cell r="F1105" t="str">
            <v>C16152NGUYEN THANH TAM050155273221</v>
          </cell>
        </row>
        <row r="1106">
          <cell r="B1106" t="str">
            <v>C16123</v>
          </cell>
          <cell r="C1106" t="str">
            <v>Quách Văn Hiền</v>
          </cell>
          <cell r="D1106" t="str">
            <v>QUACH VAN HIEN</v>
          </cell>
          <cell r="E1106" t="str">
            <v>050058821966</v>
          </cell>
          <cell r="F1106" t="str">
            <v>C16123QUACH VAN HIEN050058821966</v>
          </cell>
        </row>
        <row r="1107">
          <cell r="B1107" t="str">
            <v>C16137</v>
          </cell>
          <cell r="C1107" t="str">
            <v>Nguyễn Văn Chất</v>
          </cell>
          <cell r="D1107" t="str">
            <v>NGUYEN VAN CHAT</v>
          </cell>
          <cell r="E1107" t="str">
            <v>050153703271</v>
          </cell>
          <cell r="F1107" t="str">
            <v>C16137NGUYEN VAN CHAT050153703271</v>
          </cell>
        </row>
        <row r="1108">
          <cell r="B1108" t="str">
            <v>C16202</v>
          </cell>
          <cell r="C1108" t="str">
            <v>Nguyễn Thị Hồng</v>
          </cell>
          <cell r="D1108" t="str">
            <v>NGUYEN THI HONG</v>
          </cell>
          <cell r="E1108" t="str">
            <v>050040932612</v>
          </cell>
          <cell r="F1108" t="str">
            <v>C16202NGUYEN THI HONG050040932612</v>
          </cell>
        </row>
        <row r="1109">
          <cell r="B1109" t="str">
            <v>C16204</v>
          </cell>
          <cell r="C1109" t="str">
            <v>Nguyễn Thị Thanh</v>
          </cell>
          <cell r="D1109" t="str">
            <v>NGUYEN THI THANH</v>
          </cell>
          <cell r="E1109" t="str">
            <v>050155538357</v>
          </cell>
          <cell r="F1109" t="str">
            <v>C16204NGUYEN THI THANH050155538357</v>
          </cell>
        </row>
        <row r="1110">
          <cell r="B1110" t="str">
            <v>C16153</v>
          </cell>
          <cell r="C1110" t="str">
            <v>Hoàng Thị Ca</v>
          </cell>
          <cell r="D1110" t="str">
            <v>HOANG THI CA</v>
          </cell>
          <cell r="E1110" t="str">
            <v>050116653051</v>
          </cell>
          <cell r="F1110" t="str">
            <v>C16153HOANG THI CA050116653051</v>
          </cell>
        </row>
        <row r="1111">
          <cell r="B1111" t="str">
            <v>C16182</v>
          </cell>
          <cell r="C1111" t="str">
            <v>Phan Thị Đào</v>
          </cell>
          <cell r="D1111" t="str">
            <v>PHAN THI DAO</v>
          </cell>
          <cell r="E1111" t="str">
            <v>050155621297</v>
          </cell>
          <cell r="F1111" t="str">
            <v>C16182PHAN THI DAO050155621297</v>
          </cell>
        </row>
        <row r="1112">
          <cell r="B1112" t="str">
            <v>C16178</v>
          </cell>
          <cell r="C1112" t="str">
            <v>Bùi Thị Hoàn</v>
          </cell>
          <cell r="D1112" t="str">
            <v>BUI THI HOAN</v>
          </cell>
          <cell r="E1112" t="str">
            <v>050062085662</v>
          </cell>
          <cell r="F1112" t="str">
            <v>C16178BUI THI HOAN050062085662</v>
          </cell>
        </row>
        <row r="1113">
          <cell r="B1113" t="str">
            <v>C16112</v>
          </cell>
          <cell r="C1113" t="str">
            <v>Ngô Thị Tâm</v>
          </cell>
          <cell r="D1113" t="str">
            <v>NGO THI TAM</v>
          </cell>
          <cell r="E1113" t="str">
            <v>050155812467</v>
          </cell>
          <cell r="F1113" t="str">
            <v>C16112NGO THI TAM050155812467</v>
          </cell>
        </row>
        <row r="1114">
          <cell r="B1114" t="str">
            <v>C16177</v>
          </cell>
          <cell r="C1114" t="str">
            <v>Trần Đăng Hào</v>
          </cell>
          <cell r="D1114" t="str">
            <v>TRAN DANG HAO</v>
          </cell>
          <cell r="E1114" t="str">
            <v>050122741572</v>
          </cell>
          <cell r="F1114" t="str">
            <v>C16177TRAN DANG HAO050122741572</v>
          </cell>
        </row>
        <row r="1115">
          <cell r="B1115" t="str">
            <v>C16167</v>
          </cell>
          <cell r="C1115" t="str">
            <v>Lê Thị Thu Hòa</v>
          </cell>
          <cell r="D1115" t="str">
            <v>LE THI THU HOA</v>
          </cell>
          <cell r="E1115" t="str">
            <v>050116800321</v>
          </cell>
          <cell r="F1115" t="str">
            <v>C16167LE THI THU HOA050116800321</v>
          </cell>
        </row>
        <row r="1116">
          <cell r="B1116" t="str">
            <v>C16143</v>
          </cell>
          <cell r="C1116" t="str">
            <v>Trần Văn Vụ</v>
          </cell>
          <cell r="D1116" t="str">
            <v>TRAN VAN VU</v>
          </cell>
          <cell r="E1116" t="str">
            <v>060153700292</v>
          </cell>
          <cell r="F1116" t="str">
            <v>C16143TRAN VAN VU060153700292</v>
          </cell>
        </row>
        <row r="1117">
          <cell r="B1117" t="str">
            <v>C16106</v>
          </cell>
          <cell r="C1117" t="str">
            <v>Lâm Văn Phối Dân</v>
          </cell>
          <cell r="D1117" t="str">
            <v>LAM VAN PHOI DAN</v>
          </cell>
          <cell r="E1117" t="str">
            <v>050155600052</v>
          </cell>
          <cell r="F1117" t="str">
            <v>C16106LAM VAN PHOI DAN050155600052</v>
          </cell>
        </row>
        <row r="1118">
          <cell r="B1118" t="str">
            <v>C16107</v>
          </cell>
          <cell r="C1118" t="str">
            <v>Nguyễn Văn Được</v>
          </cell>
          <cell r="D1118" t="str">
            <v>NGUYEN VAN DUOC</v>
          </cell>
          <cell r="E1118" t="str">
            <v>050155601547</v>
          </cell>
          <cell r="F1118" t="str">
            <v>C16107NGUYEN VAN DUOC050155601547</v>
          </cell>
        </row>
        <row r="1119">
          <cell r="B1119" t="str">
            <v>C16170</v>
          </cell>
          <cell r="C1119" t="str">
            <v>Nguyễn Thị Hường</v>
          </cell>
          <cell r="D1119" t="str">
            <v>NGUYEN THI HUONG</v>
          </cell>
          <cell r="E1119" t="str">
            <v>050122382599</v>
          </cell>
          <cell r="F1119" t="str">
            <v>C16170NGUYEN THI HUONG050122382599</v>
          </cell>
        </row>
        <row r="1120">
          <cell r="B1120" t="str">
            <v>C16088</v>
          </cell>
          <cell r="C1120" t="str">
            <v>Nguyễn Văn Sơn</v>
          </cell>
          <cell r="D1120" t="str">
            <v>NGUYEN VAN SON</v>
          </cell>
          <cell r="E1120" t="str">
            <v>050105773551</v>
          </cell>
          <cell r="F1120" t="str">
            <v>C16088NGUYEN VAN SON050105773551</v>
          </cell>
        </row>
        <row r="1121">
          <cell r="B1121" t="str">
            <v>C16128</v>
          </cell>
          <cell r="C1121" t="str">
            <v>Thị Cúc</v>
          </cell>
          <cell r="D1121" t="str">
            <v>THI CUC</v>
          </cell>
          <cell r="E1121" t="str">
            <v>050155383205</v>
          </cell>
          <cell r="F1121" t="str">
            <v>C16128THI CUC050155383205</v>
          </cell>
        </row>
        <row r="1122">
          <cell r="B1122" t="str">
            <v>C16131</v>
          </cell>
          <cell r="C1122" t="str">
            <v>Lại Thị Bích Ngọc</v>
          </cell>
          <cell r="D1122" t="str">
            <v>LAI THI BICH NGOC</v>
          </cell>
          <cell r="E1122" t="str">
            <v>050155551401</v>
          </cell>
          <cell r="F1122" t="str">
            <v>C16131LAI THI BICH NGOC050155551401</v>
          </cell>
        </row>
        <row r="1123">
          <cell r="B1123" t="str">
            <v>C16130</v>
          </cell>
          <cell r="C1123" t="str">
            <v>Trần Minh Cường</v>
          </cell>
          <cell r="D1123" t="str">
            <v>TRAN MINH CUONG</v>
          </cell>
          <cell r="E1123" t="str">
            <v>050075129650</v>
          </cell>
          <cell r="F1123" t="str">
            <v>C16130TRAN MINH CUONG050075129650</v>
          </cell>
        </row>
        <row r="1124">
          <cell r="B1124" t="str">
            <v>C16144</v>
          </cell>
          <cell r="C1124" t="str">
            <v>Đỗ Đức Huy</v>
          </cell>
          <cell r="D1124" t="str">
            <v>DO DUC HUY</v>
          </cell>
          <cell r="E1124" t="str">
            <v>050086759389</v>
          </cell>
          <cell r="F1124" t="str">
            <v>C16144DO DUC HUY050086759389</v>
          </cell>
        </row>
        <row r="1125">
          <cell r="B1125" t="str">
            <v>C16230</v>
          </cell>
          <cell r="C1125" t="str">
            <v>Nguyễn Thị Thanh Hoa</v>
          </cell>
          <cell r="D1125" t="str">
            <v>NGUYEN THI THANH HOA</v>
          </cell>
          <cell r="E1125" t="str">
            <v>050127000211</v>
          </cell>
          <cell r="F1125" t="str">
            <v>C16230NGUYEN THI THANH HOA050127000211</v>
          </cell>
        </row>
        <row r="1126">
          <cell r="B1126" t="str">
            <v>C16240</v>
          </cell>
          <cell r="C1126" t="str">
            <v>Thị Sưng Ly</v>
          </cell>
          <cell r="D1126" t="str">
            <v>THI SUNG LY</v>
          </cell>
          <cell r="E1126" t="str">
            <v>050117956201</v>
          </cell>
          <cell r="F1126" t="str">
            <v>C16240THI SUNG LY050117956201</v>
          </cell>
        </row>
        <row r="1127">
          <cell r="B1127" t="str">
            <v>C16292</v>
          </cell>
          <cell r="C1127" t="str">
            <v>Nguyễn Thị Hoài Nhớ</v>
          </cell>
          <cell r="D1127" t="str">
            <v>NGUYEN THI HOAI NHO</v>
          </cell>
          <cell r="E1127" t="str">
            <v>050117412080</v>
          </cell>
          <cell r="F1127" t="str">
            <v>C16292NGUYEN THI HOAI NHO050117412080</v>
          </cell>
        </row>
        <row r="1128">
          <cell r="B1128" t="str">
            <v>C16320</v>
          </cell>
          <cell r="C1128" t="str">
            <v>Nguyễn Thị Châu</v>
          </cell>
          <cell r="D1128" t="str">
            <v>NGUYEN THI CHAU</v>
          </cell>
          <cell r="E1128" t="str">
            <v>052212081988</v>
          </cell>
          <cell r="F1128" t="str">
            <v>C16320NGUYEN THI CHAU052212081988</v>
          </cell>
        </row>
        <row r="1129">
          <cell r="B1129" t="str">
            <v>C16293</v>
          </cell>
          <cell r="C1129" t="str">
            <v>Thị Thia</v>
          </cell>
          <cell r="D1129" t="str">
            <v>THI THIA</v>
          </cell>
          <cell r="E1129" t="str">
            <v>050156252333</v>
          </cell>
          <cell r="F1129" t="str">
            <v>C16293THI THIA050156252333</v>
          </cell>
        </row>
        <row r="1130">
          <cell r="B1130" t="str">
            <v>C16303</v>
          </cell>
          <cell r="C1130" t="str">
            <v>Đào Thị Nữ</v>
          </cell>
          <cell r="D1130" t="str">
            <v>DAO THI NU</v>
          </cell>
          <cell r="E1130" t="str">
            <v>050134264291</v>
          </cell>
          <cell r="F1130" t="str">
            <v>C16303DAO THI NU050134264291</v>
          </cell>
        </row>
        <row r="1131">
          <cell r="B1131" t="str">
            <v>C16245</v>
          </cell>
          <cell r="C1131" t="str">
            <v>Lâm Văn Lam</v>
          </cell>
          <cell r="D1131" t="str">
            <v>LAM VAN LAM</v>
          </cell>
          <cell r="E1131" t="str">
            <v>050120199258</v>
          </cell>
          <cell r="F1131" t="str">
            <v>C16245LAM VAN LAM050120199258</v>
          </cell>
        </row>
        <row r="1132">
          <cell r="B1132" t="str">
            <v>C16235</v>
          </cell>
          <cell r="C1132" t="str">
            <v>Lâm Thị Như Quỳnh</v>
          </cell>
          <cell r="D1132" t="str">
            <v>LAM THI NHU QUYNH</v>
          </cell>
          <cell r="E1132" t="str">
            <v>050135776944</v>
          </cell>
          <cell r="F1132" t="str">
            <v>C16235LAM THI NHU QUYNH050135776944</v>
          </cell>
        </row>
        <row r="1133">
          <cell r="B1133" t="str">
            <v>C16291</v>
          </cell>
          <cell r="C1133" t="str">
            <v>Sơn Thanh</v>
          </cell>
          <cell r="D1133" t="str">
            <v>SON THANH</v>
          </cell>
          <cell r="E1133" t="str">
            <v>050119623070</v>
          </cell>
          <cell r="F1133" t="str">
            <v>C16291SON THANH050119623070</v>
          </cell>
        </row>
        <row r="1134">
          <cell r="B1134" t="str">
            <v>C16206</v>
          </cell>
          <cell r="C1134" t="str">
            <v>Nguyễn Lâm Hào</v>
          </cell>
          <cell r="D1134" t="str">
            <v>NGUYEN LAM HAO</v>
          </cell>
          <cell r="E1134" t="str">
            <v>050108683578</v>
          </cell>
          <cell r="F1134" t="str">
            <v>C16206NGUYEN LAM HAO050108683578</v>
          </cell>
        </row>
        <row r="1135">
          <cell r="B1135" t="str">
            <v>C16229</v>
          </cell>
          <cell r="C1135" t="str">
            <v>Trần Văn Tân</v>
          </cell>
          <cell r="D1135" t="str">
            <v>TRAN VAN TAN</v>
          </cell>
          <cell r="E1135" t="str">
            <v>050326701941</v>
          </cell>
          <cell r="F1135" t="str">
            <v>C16229TRAN VAN TAN050326701941</v>
          </cell>
        </row>
        <row r="1136">
          <cell r="B1136" t="str">
            <v>C16237</v>
          </cell>
          <cell r="C1136" t="str">
            <v>Điểu Cảnh</v>
          </cell>
          <cell r="D1136" t="str">
            <v>DIEU CANH</v>
          </cell>
          <cell r="E1136" t="str">
            <v>050111391022</v>
          </cell>
          <cell r="F1136" t="str">
            <v>C16237DIEU CANH050111391022</v>
          </cell>
        </row>
        <row r="1137">
          <cell r="B1137" t="str">
            <v>C16218</v>
          </cell>
          <cell r="C1137" t="str">
            <v>Nguyễn Văn Quý</v>
          </cell>
          <cell r="D1137" t="str">
            <v>NGUYEN VAN QUY</v>
          </cell>
          <cell r="E1137" t="str">
            <v>056516061983</v>
          </cell>
          <cell r="F1137" t="str">
            <v>C16218NGUYEN VAN QUY056516061983</v>
          </cell>
        </row>
        <row r="1138">
          <cell r="B1138" t="str">
            <v>C16256</v>
          </cell>
          <cell r="C1138" t="str">
            <v>Trần Thị Thoa</v>
          </cell>
          <cell r="D1138" t="str">
            <v>TRAN THI THOA</v>
          </cell>
          <cell r="E1138" t="str">
            <v>050063533006</v>
          </cell>
          <cell r="F1138" t="str">
            <v>C16256TRAN THI THOA050063533006</v>
          </cell>
        </row>
        <row r="1139">
          <cell r="B1139" t="str">
            <v>C16238</v>
          </cell>
          <cell r="C1139" t="str">
            <v>Hoàng Thị Sang</v>
          </cell>
          <cell r="D1139" t="str">
            <v>HOANG THI SANG</v>
          </cell>
          <cell r="E1139" t="str">
            <v>050155983989</v>
          </cell>
          <cell r="F1139" t="str">
            <v>C16238HOANG THI SANG050155983989</v>
          </cell>
        </row>
        <row r="1140">
          <cell r="B1140" t="str">
            <v>C16203</v>
          </cell>
          <cell r="C1140" t="str">
            <v>Nguyễn Lê Thúy Vy</v>
          </cell>
          <cell r="D1140" t="str">
            <v>NGUYEN LE THUY VY</v>
          </cell>
          <cell r="E1140" t="str">
            <v>050155758721</v>
          </cell>
          <cell r="F1140" t="str">
            <v>C16203NGUYEN LE THUY VY050155758721</v>
          </cell>
        </row>
        <row r="1141">
          <cell r="B1141" t="str">
            <v>C16219</v>
          </cell>
          <cell r="C1141" t="str">
            <v>Nguyễn Minh Tâm</v>
          </cell>
          <cell r="D1141" t="str">
            <v>NGUYEN MINH TAM</v>
          </cell>
          <cell r="E1141" t="str">
            <v>050155725564</v>
          </cell>
          <cell r="F1141" t="str">
            <v>C16219NGUYEN MINH TAM050155725564</v>
          </cell>
        </row>
        <row r="1142">
          <cell r="B1142" t="str">
            <v>C16220</v>
          </cell>
          <cell r="C1142" t="str">
            <v>Huỳnh Thị Ngọc Thư</v>
          </cell>
          <cell r="D1142" t="str">
            <v>HUYNH THI NGOC THU</v>
          </cell>
          <cell r="E1142" t="str">
            <v>050155964518</v>
          </cell>
          <cell r="F1142" t="str">
            <v>C16220HUYNH THI NGOC THU050155964518</v>
          </cell>
        </row>
        <row r="1143">
          <cell r="B1143" t="str">
            <v>C16221</v>
          </cell>
          <cell r="C1143" t="str">
            <v>Huỳnh Thị Hương</v>
          </cell>
          <cell r="D1143" t="str">
            <v>HUYNH THI HUONG</v>
          </cell>
          <cell r="E1143" t="str">
            <v>0392227807</v>
          </cell>
          <cell r="F1143" t="str">
            <v>C16221HUYNH THI HUONG0392227807</v>
          </cell>
        </row>
        <row r="1144">
          <cell r="B1144" t="str">
            <v>C16329</v>
          </cell>
          <cell r="C1144" t="str">
            <v>Lê Thị Thu Sương</v>
          </cell>
          <cell r="D1144" t="str">
            <v>LE THI THU SUONG</v>
          </cell>
          <cell r="E1144" t="str">
            <v>060264037045</v>
          </cell>
          <cell r="F1144" t="str">
            <v>C16329LE THI THU SUONG060264037045</v>
          </cell>
        </row>
        <row r="1145">
          <cell r="B1145" t="str">
            <v>C16228</v>
          </cell>
          <cell r="C1145" t="str">
            <v>Y Thanh Hiền</v>
          </cell>
          <cell r="D1145" t="str">
            <v>Y THANH HIEN</v>
          </cell>
          <cell r="E1145" t="str">
            <v>050155781091</v>
          </cell>
          <cell r="F1145" t="str">
            <v>C16228Y THANH HIEN050155781091</v>
          </cell>
        </row>
        <row r="1146">
          <cell r="B1146" t="str">
            <v>C16201</v>
          </cell>
          <cell r="C1146" t="str">
            <v>Đoàn Trường Đại</v>
          </cell>
          <cell r="D1146" t="str">
            <v>DOAN TRUONG DAI</v>
          </cell>
          <cell r="E1146" t="str">
            <v>050156247631</v>
          </cell>
          <cell r="F1146" t="str">
            <v>C16201DOAN TRUONG DAI050156247631</v>
          </cell>
        </row>
        <row r="1147">
          <cell r="B1147" t="str">
            <v>C16200</v>
          </cell>
          <cell r="C1147" t="str">
            <v>Phạm Ngọc Dung</v>
          </cell>
          <cell r="D1147" t="str">
            <v>PHAM NGOC DUNG</v>
          </cell>
          <cell r="E1147" t="str">
            <v>050121532171</v>
          </cell>
          <cell r="F1147" t="str">
            <v>C16200PHAM NGOC DUNG050121532171</v>
          </cell>
        </row>
        <row r="1148">
          <cell r="B1148" t="str">
            <v>C16272</v>
          </cell>
          <cell r="C1148" t="str">
            <v>Phan Anh Đức</v>
          </cell>
          <cell r="D1148" t="str">
            <v>PHAN ANH DUC</v>
          </cell>
          <cell r="E1148" t="str">
            <v>050156047225</v>
          </cell>
          <cell r="F1148" t="str">
            <v>C16272PHAN ANH DUC050156047225</v>
          </cell>
        </row>
        <row r="1149">
          <cell r="B1149" t="str">
            <v>C16279</v>
          </cell>
          <cell r="C1149" t="str">
            <v>Nguyễn Cao Cường</v>
          </cell>
          <cell r="D1149" t="str">
            <v>NGUYEN CAO CUONG</v>
          </cell>
          <cell r="E1149" t="str">
            <v>050113402994</v>
          </cell>
          <cell r="F1149" t="str">
            <v>C16279NGUYEN CAO CUONG050113402994</v>
          </cell>
        </row>
        <row r="1150">
          <cell r="B1150" t="str">
            <v>C16207</v>
          </cell>
          <cell r="C1150" t="str">
            <v>Trần Thị Lụa</v>
          </cell>
          <cell r="D1150" t="str">
            <v>TRAN THI LUA</v>
          </cell>
          <cell r="E1150" t="str">
            <v>050156047330</v>
          </cell>
          <cell r="F1150" t="str">
            <v>C16207TRAN THI LUA050156047330</v>
          </cell>
        </row>
        <row r="1151">
          <cell r="B1151" t="str">
            <v>C16175</v>
          </cell>
          <cell r="C1151" t="str">
            <v>Đinh Công Thực</v>
          </cell>
          <cell r="D1151" t="str">
            <v>DINH CONG THUC</v>
          </cell>
          <cell r="E1151" t="str">
            <v>050155299344</v>
          </cell>
          <cell r="F1151" t="str">
            <v>C16175DINH CONG THUC050155299344</v>
          </cell>
        </row>
        <row r="1152">
          <cell r="B1152" t="str">
            <v>C16316</v>
          </cell>
          <cell r="C1152" t="str">
            <v>Hoàng Phương Dung</v>
          </cell>
          <cell r="D1152" t="str">
            <v>HOANG PHUONG DUNG</v>
          </cell>
          <cell r="E1152" t="str">
            <v>050152564594</v>
          </cell>
          <cell r="F1152" t="str">
            <v>C16316HOANG PHUONG DUNG050152564594</v>
          </cell>
        </row>
        <row r="1153">
          <cell r="B1153" t="str">
            <v>C16349</v>
          </cell>
          <cell r="C1153" t="str">
            <v>Trần Công Thái</v>
          </cell>
          <cell r="D1153" t="str">
            <v>TRAN CONG THAI</v>
          </cell>
          <cell r="E1153" t="str">
            <v>050145099606</v>
          </cell>
          <cell r="F1153" t="str">
            <v>C16349TRAN CONG THAI050145099606</v>
          </cell>
        </row>
        <row r="1154">
          <cell r="B1154" t="str">
            <v>C16351</v>
          </cell>
          <cell r="C1154" t="str">
            <v>Thị Thắm</v>
          </cell>
          <cell r="D1154" t="str">
            <v>THI THAM</v>
          </cell>
          <cell r="E1154" t="str">
            <v>050127346205</v>
          </cell>
          <cell r="F1154" t="str">
            <v>C16351THI THAM050127346205</v>
          </cell>
        </row>
        <row r="1155">
          <cell r="B1155" t="str">
            <v>C16364</v>
          </cell>
          <cell r="C1155" t="str">
            <v>Điểu Thị Hoa</v>
          </cell>
          <cell r="D1155" t="str">
            <v>DIEU THI HOA</v>
          </cell>
          <cell r="E1155" t="str">
            <v>050122288665</v>
          </cell>
          <cell r="F1155" t="str">
            <v>C16364DIEU THI HOA050122288665</v>
          </cell>
        </row>
        <row r="1156">
          <cell r="B1156" t="str">
            <v>C16267</v>
          </cell>
          <cell r="C1156" t="str">
            <v>Đỗ Cao Sơn</v>
          </cell>
          <cell r="D1156" t="str">
            <v>DO CAO SON</v>
          </cell>
          <cell r="E1156" t="str">
            <v>050156307308</v>
          </cell>
          <cell r="F1156" t="str">
            <v>C16267DO CAO SON050156307308</v>
          </cell>
        </row>
        <row r="1157">
          <cell r="B1157" t="str">
            <v>C16341</v>
          </cell>
          <cell r="C1157" t="str">
            <v>Nguyễn Lan Vy</v>
          </cell>
          <cell r="D1157" t="str">
            <v>NGUYEN LAN VY</v>
          </cell>
          <cell r="E1157" t="str">
            <v>050155393405</v>
          </cell>
          <cell r="F1157" t="str">
            <v>C16341NGUYEN LAN VY050155393405</v>
          </cell>
        </row>
        <row r="1158">
          <cell r="B1158" t="str">
            <v>C16342</v>
          </cell>
          <cell r="C1158" t="str">
            <v>Cao Thị Từ</v>
          </cell>
          <cell r="D1158" t="str">
            <v>CAO THI TU</v>
          </cell>
          <cell r="E1158" t="str">
            <v>050040851991</v>
          </cell>
          <cell r="F1158" t="str">
            <v>C16342CAO THI TU050040851991</v>
          </cell>
        </row>
        <row r="1159">
          <cell r="B1159" t="str">
            <v>C16295</v>
          </cell>
          <cell r="C1159" t="str">
            <v>Lê Thị Minh Trang</v>
          </cell>
          <cell r="D1159" t="str">
            <v>LE THI MINH TRANG</v>
          </cell>
          <cell r="E1159" t="str">
            <v>050130574731</v>
          </cell>
          <cell r="F1159" t="str">
            <v>C16295LE THI MINH TRANG050130574731</v>
          </cell>
        </row>
        <row r="1160">
          <cell r="B1160" t="str">
            <v>C16343</v>
          </cell>
          <cell r="C1160" t="str">
            <v>Lê Xuân Huynh</v>
          </cell>
          <cell r="D1160" t="str">
            <v>LE XUAN HUYNH</v>
          </cell>
          <cell r="E1160" t="str">
            <v>050103660464</v>
          </cell>
          <cell r="F1160" t="str">
            <v>C16343LE XUAN HUYNH050103660464</v>
          </cell>
        </row>
        <row r="1161">
          <cell r="B1161" t="str">
            <v>C16323</v>
          </cell>
          <cell r="C1161" t="str">
            <v>Nguyễn Thành Đạt</v>
          </cell>
          <cell r="D1161" t="str">
            <v>NGUYEN THANH DAT</v>
          </cell>
          <cell r="E1161" t="str">
            <v>051208102006</v>
          </cell>
          <cell r="F1161" t="str">
            <v>C16323NGUYEN THANH DAT051208102006</v>
          </cell>
        </row>
        <row r="1162">
          <cell r="B1162" t="str">
            <v>C16336</v>
          </cell>
          <cell r="C1162" t="str">
            <v>Bùi Thị Giang</v>
          </cell>
          <cell r="D1162" t="str">
            <v>BUI THI GIANG</v>
          </cell>
          <cell r="E1162" t="str">
            <v>050156674440</v>
          </cell>
          <cell r="F1162" t="str">
            <v>C16336BUI THI GIANG050156674440</v>
          </cell>
        </row>
        <row r="1163">
          <cell r="B1163" t="str">
            <v>C16271</v>
          </cell>
          <cell r="C1163" t="str">
            <v>Trịnh Nguyễn Anh Khoa</v>
          </cell>
          <cell r="D1163" t="str">
            <v>TRINH NGUYEN ANH KHOA</v>
          </cell>
          <cell r="E1163" t="str">
            <v>050156032538</v>
          </cell>
          <cell r="F1163" t="str">
            <v>C16271TRINH NGUYEN ANH KHOA050156032538</v>
          </cell>
        </row>
        <row r="1164">
          <cell r="B1164" t="str">
            <v>C16311</v>
          </cell>
          <cell r="C1164" t="str">
            <v>Nguyễn Thị Huyền Trân</v>
          </cell>
          <cell r="D1164" t="str">
            <v>NGUYEN THI HUYEN TRAN</v>
          </cell>
          <cell r="E1164" t="str">
            <v>050046197264</v>
          </cell>
          <cell r="F1164" t="str">
            <v>C16311NGUYEN THI HUYEN TRAN050046197264</v>
          </cell>
        </row>
        <row r="1165">
          <cell r="B1165" t="str">
            <v>C16319</v>
          </cell>
          <cell r="C1165" t="str">
            <v>Nguyễn Thị Huệ</v>
          </cell>
          <cell r="D1165" t="str">
            <v>NGUYEN THI HUE</v>
          </cell>
          <cell r="E1165" t="str">
            <v>050156612208</v>
          </cell>
          <cell r="F1165" t="str">
            <v>C16319NGUYEN THI HUE050156612208</v>
          </cell>
        </row>
        <row r="1166">
          <cell r="B1166" t="str">
            <v>C16195</v>
          </cell>
          <cell r="C1166" t="str">
            <v>Nguyễn Thị Thương</v>
          </cell>
          <cell r="D1166" t="str">
            <v>NGUYEN THI THUONG</v>
          </cell>
          <cell r="E1166" t="str">
            <v>0987161885</v>
          </cell>
          <cell r="F1166" t="str">
            <v>C16195NGUYEN THI THUONG0987161885</v>
          </cell>
        </row>
        <row r="1167">
          <cell r="B1167" t="str">
            <v>C16276</v>
          </cell>
          <cell r="C1167" t="str">
            <v>Nang Thị Bưởi</v>
          </cell>
          <cell r="D1167" t="str">
            <v>NANG THI BUOI</v>
          </cell>
          <cell r="E1167" t="str">
            <v>050156846896</v>
          </cell>
          <cell r="F1167" t="str">
            <v>C16276NANG THI BUOI050156846896</v>
          </cell>
        </row>
        <row r="1168">
          <cell r="B1168" t="str">
            <v>C16150</v>
          </cell>
          <cell r="C1168" t="str">
            <v>Nguyễn Thị Kiều Trang</v>
          </cell>
          <cell r="D1168" t="str">
            <v>NGUYEN THI KIEU TRANG</v>
          </cell>
          <cell r="E1168" t="str">
            <v>33441986</v>
          </cell>
          <cell r="F1168" t="str">
            <v>C16150NGUYEN THI KIEU TRANG33441986</v>
          </cell>
        </row>
        <row r="1169">
          <cell r="B1169" t="str">
            <v>C16168</v>
          </cell>
          <cell r="C1169" t="str">
            <v>Bùi Thị Kim Ngân</v>
          </cell>
          <cell r="D1169" t="str">
            <v>BUI THI KIM NGAN</v>
          </cell>
          <cell r="E1169" t="str">
            <v>050156388251</v>
          </cell>
          <cell r="F1169" t="str">
            <v>C16168BUI THI KIM NGAN050156388251</v>
          </cell>
        </row>
        <row r="1170">
          <cell r="B1170" t="str">
            <v>C16171</v>
          </cell>
          <cell r="C1170" t="str">
            <v>Trần Thị Kim Linh</v>
          </cell>
          <cell r="D1170" t="str">
            <v>TRAN THI KIM LINH</v>
          </cell>
          <cell r="E1170" t="str">
            <v>050156922495</v>
          </cell>
          <cell r="F1170" t="str">
            <v>C16171TRAN THI KIM LINH050156922495</v>
          </cell>
        </row>
        <row r="1171">
          <cell r="B1171" t="str">
            <v>C16388</v>
          </cell>
          <cell r="C1171" t="str">
            <v>Nguyễn Minh Toàn</v>
          </cell>
          <cell r="D1171" t="str">
            <v>NGUYEN MINH TOAN</v>
          </cell>
          <cell r="E1171" t="str">
            <v>050118663370</v>
          </cell>
          <cell r="F1171" t="str">
            <v>C16388NGUYEN MINH TOAN050118663370</v>
          </cell>
        </row>
        <row r="1172">
          <cell r="B1172" t="str">
            <v>C16352</v>
          </cell>
          <cell r="C1172" t="str">
            <v>Điểu Thị Huỳnh</v>
          </cell>
          <cell r="D1172" t="str">
            <v>DIEU THI HUYNH</v>
          </cell>
          <cell r="E1172" t="str">
            <v>050157013413</v>
          </cell>
          <cell r="F1172" t="str">
            <v>C16352DIEU THI HUYNH050157013413</v>
          </cell>
        </row>
        <row r="1173">
          <cell r="B1173" t="str">
            <v>C16340</v>
          </cell>
          <cell r="C1173" t="str">
            <v>Nguyễn Thanh Sang</v>
          </cell>
          <cell r="D1173" t="str">
            <v>NGUYEN THANH SANG</v>
          </cell>
          <cell r="E1173" t="str">
            <v>050082750190</v>
          </cell>
          <cell r="F1173" t="str">
            <v>C16340NGUYEN THANH SANG050082750190</v>
          </cell>
        </row>
        <row r="1174">
          <cell r="B1174" t="str">
            <v>C16370</v>
          </cell>
          <cell r="C1174" t="str">
            <v>Trần Văn Cảnh</v>
          </cell>
          <cell r="D1174" t="str">
            <v>TRAN VAN CANH</v>
          </cell>
          <cell r="E1174" t="str">
            <v>050026933975</v>
          </cell>
          <cell r="F1174" t="str">
            <v>C16370TRAN VAN CANH050026933975</v>
          </cell>
        </row>
        <row r="1175">
          <cell r="B1175" t="str">
            <v>C16376</v>
          </cell>
          <cell r="C1175" t="str">
            <v>Thị Minh</v>
          </cell>
          <cell r="D1175" t="str">
            <v>THI MINH</v>
          </cell>
          <cell r="E1175" t="str">
            <v>050153344024</v>
          </cell>
          <cell r="F1175" t="str">
            <v>C16376THI MINH050153344024</v>
          </cell>
        </row>
        <row r="1176">
          <cell r="B1176" t="str">
            <v>C16348</v>
          </cell>
          <cell r="C1176" t="str">
            <v>Võ Thị Thanh Vy</v>
          </cell>
          <cell r="D1176" t="str">
            <v>VO THI THANH VY</v>
          </cell>
          <cell r="E1176" t="str">
            <v>050157314227</v>
          </cell>
          <cell r="F1176" t="str">
            <v>C16348VO THI THANH VY050157314227</v>
          </cell>
        </row>
        <row r="1177">
          <cell r="B1177" t="str">
            <v>C16386</v>
          </cell>
          <cell r="C1177" t="str">
            <v>Nguyễn Thị Hồng Thắm</v>
          </cell>
          <cell r="D1177" t="str">
            <v>NGUYEN THI HONG THAM</v>
          </cell>
          <cell r="E1177" t="str">
            <v>050126182111</v>
          </cell>
          <cell r="F1177" t="str">
            <v>C16386NGUYEN THI HONG THAM050126182111</v>
          </cell>
        </row>
        <row r="1178">
          <cell r="B1178" t="str">
            <v>C16389</v>
          </cell>
          <cell r="C1178" t="str">
            <v>Niêng Thị Tẹ</v>
          </cell>
          <cell r="D1178" t="str">
            <v>NIENG THI TE</v>
          </cell>
          <cell r="E1178" t="str">
            <v>050119623356</v>
          </cell>
          <cell r="F1178" t="str">
            <v>C16389NIENG THI TE050119623356</v>
          </cell>
        </row>
        <row r="1179">
          <cell r="B1179" t="str">
            <v>C16367</v>
          </cell>
          <cell r="C1179" t="str">
            <v>Nguyễn Phạm Thanh Hân</v>
          </cell>
          <cell r="D1179" t="str">
            <v>NGUYEN PHAM THANH HAN</v>
          </cell>
          <cell r="E1179" t="str">
            <v>050156921537</v>
          </cell>
          <cell r="F1179" t="str">
            <v>C16367NGUYEN PHAM THANH HAN050156921537</v>
          </cell>
        </row>
        <row r="1180">
          <cell r="B1180" t="str">
            <v>C16390</v>
          </cell>
          <cell r="C1180" t="str">
            <v>Lâm Svay</v>
          </cell>
          <cell r="D1180" t="str">
            <v>LAM SVAY</v>
          </cell>
          <cell r="E1180" t="str">
            <v>050128706086</v>
          </cell>
          <cell r="F1180" t="str">
            <v>C16390LAM SVAY050128706086</v>
          </cell>
        </row>
        <row r="1181">
          <cell r="B1181" t="str">
            <v>C16358</v>
          </cell>
          <cell r="C1181" t="str">
            <v>Lê Thị Hằng</v>
          </cell>
          <cell r="D1181" t="str">
            <v>LE THI HANG</v>
          </cell>
          <cell r="E1181" t="str">
            <v>050040933031</v>
          </cell>
          <cell r="F1181" t="str">
            <v>C16358LE THI HANG050040933031</v>
          </cell>
        </row>
        <row r="1182">
          <cell r="B1182" t="str">
            <v>C16365</v>
          </cell>
          <cell r="C1182" t="str">
            <v>Trần Phước Bình</v>
          </cell>
          <cell r="D1182" t="str">
            <v>TRAN PHUOC BINH</v>
          </cell>
          <cell r="E1182" t="str">
            <v>050119574517</v>
          </cell>
          <cell r="F1182" t="str">
            <v>C16365TRAN PHUOC BINH050119574517</v>
          </cell>
        </row>
        <row r="1183">
          <cell r="B1183" t="str">
            <v>C16357</v>
          </cell>
          <cell r="C1183" t="str">
            <v>Trần Văn Xuân</v>
          </cell>
          <cell r="D1183" t="str">
            <v>TRAN VAN XUAN</v>
          </cell>
          <cell r="E1183" t="str">
            <v>050153477865</v>
          </cell>
          <cell r="F1183" t="str">
            <v>C16357TRAN VAN XUAN050153477865</v>
          </cell>
        </row>
        <row r="1184">
          <cell r="B1184" t="str">
            <v>C16366</v>
          </cell>
          <cell r="C1184" t="str">
            <v>Lê Thị Cẩm Tú</v>
          </cell>
          <cell r="D1184" t="str">
            <v>LE THI CAM TU</v>
          </cell>
          <cell r="E1184" t="str">
            <v>050156858789</v>
          </cell>
          <cell r="F1184" t="str">
            <v>C16366LE THI CAM TU050156858789</v>
          </cell>
        </row>
        <row r="1185">
          <cell r="B1185" t="str">
            <v>C16378</v>
          </cell>
          <cell r="C1185" t="str">
            <v>Nguyễn Thị Liên</v>
          </cell>
          <cell r="D1185" t="str">
            <v>NGUYEN THI LIEN</v>
          </cell>
          <cell r="E1185" t="str">
            <v>050059804631</v>
          </cell>
          <cell r="F1185" t="str">
            <v>C16378NGUYEN THI LIEN050059804631</v>
          </cell>
        </row>
        <row r="1186">
          <cell r="B1186" t="str">
            <v>C16381</v>
          </cell>
          <cell r="C1186" t="str">
            <v>Nguyễn Thùy Linh</v>
          </cell>
          <cell r="D1186" t="str">
            <v>NGUYEN THUY LINH</v>
          </cell>
          <cell r="E1186" t="str">
            <v>050157026280</v>
          </cell>
          <cell r="F1186" t="str">
            <v>C16381NGUYEN THUY LINH050157026280</v>
          </cell>
        </row>
        <row r="1187">
          <cell r="B1187" t="str">
            <v>C16368</v>
          </cell>
          <cell r="C1187" t="str">
            <v>Trần Hoàng Hiệp</v>
          </cell>
          <cell r="D1187" t="str">
            <v>TRAN HOANG HIEP</v>
          </cell>
          <cell r="E1187" t="str">
            <v>050119422385</v>
          </cell>
          <cell r="F1187" t="str">
            <v>C16368TRAN HOANG HIEP050119422385</v>
          </cell>
        </row>
        <row r="1188">
          <cell r="B1188" t="str">
            <v>C7608</v>
          </cell>
          <cell r="C1188" t="str">
            <v>Lê Văn Thọ</v>
          </cell>
          <cell r="D1188" t="str">
            <v>LE VAN THO</v>
          </cell>
          <cell r="E1188" t="str">
            <v>050087243270</v>
          </cell>
          <cell r="F1188" t="str">
            <v>C7608LE VAN THO050087243270</v>
          </cell>
        </row>
        <row r="1189">
          <cell r="B1189" t="str">
            <v>C5851</v>
          </cell>
          <cell r="C1189" t="str">
            <v>Phan Ngọc Tuyền</v>
          </cell>
          <cell r="D1189" t="str">
            <v>PHAN NGOC TUYEN</v>
          </cell>
          <cell r="E1189" t="str">
            <v>050843043491</v>
          </cell>
          <cell r="F1189" t="str">
            <v>C5851PHAN NGOC TUYEN050843043491</v>
          </cell>
        </row>
        <row r="1190">
          <cell r="B1190" t="str">
            <v>C14786</v>
          </cell>
          <cell r="C1190" t="str">
            <v>Điểu Tài</v>
          </cell>
          <cell r="D1190" t="str">
            <v>DIEU TAI</v>
          </cell>
          <cell r="E1190" t="str">
            <v>050110052798</v>
          </cell>
          <cell r="F1190" t="str">
            <v>C14786DIEU TAI050110052798</v>
          </cell>
        </row>
        <row r="1191">
          <cell r="B1191" t="str">
            <v>C2630</v>
          </cell>
          <cell r="C1191" t="str">
            <v>Phạm Thị Thu</v>
          </cell>
          <cell r="D1191" t="str">
            <v>PHAM THI THU</v>
          </cell>
          <cell r="E1191" t="str">
            <v>050040901873</v>
          </cell>
          <cell r="F1191" t="str">
            <v>C2630PHAM THI THU050040901873</v>
          </cell>
        </row>
        <row r="1192">
          <cell r="B1192" t="str">
            <v>C16423</v>
          </cell>
          <cell r="C1192" t="str">
            <v>Nguyễn Thị Đào</v>
          </cell>
          <cell r="D1192" t="str">
            <v>NGUYEN THI DAO</v>
          </cell>
          <cell r="E1192" t="str">
            <v>050103659628</v>
          </cell>
          <cell r="F1192" t="str">
            <v>C16423NGUYEN THI DAO050103659628</v>
          </cell>
        </row>
        <row r="1193">
          <cell r="B1193" t="str">
            <v>C16452</v>
          </cell>
          <cell r="C1193" t="str">
            <v>Lý Thị Som</v>
          </cell>
          <cell r="D1193" t="str">
            <v>LY THI SOM</v>
          </cell>
          <cell r="E1193" t="str">
            <v>050053921490</v>
          </cell>
          <cell r="F1193" t="str">
            <v>C16452LY THI SOM050053921490</v>
          </cell>
        </row>
        <row r="1194">
          <cell r="B1194" t="str">
            <v>C16396</v>
          </cell>
          <cell r="C1194" t="str">
            <v>Nguyễn Hoàng Anh</v>
          </cell>
          <cell r="D1194" t="str">
            <v>NGUYEN HOANG ANH</v>
          </cell>
          <cell r="E1194" t="str">
            <v>050158061454</v>
          </cell>
          <cell r="F1194" t="str">
            <v>C16396NGUYEN HOANG ANH050158061454</v>
          </cell>
        </row>
        <row r="1195">
          <cell r="B1195" t="str">
            <v>C16426</v>
          </cell>
          <cell r="C1195" t="str">
            <v>Trần Thị Thu</v>
          </cell>
          <cell r="D1195" t="str">
            <v>TRAN THI THU</v>
          </cell>
          <cell r="E1195" t="str">
            <v>050055059702</v>
          </cell>
          <cell r="F1195" t="str">
            <v>C16426TRAN THI THU050055059702</v>
          </cell>
        </row>
        <row r="1196">
          <cell r="B1196" t="str">
            <v>C16397</v>
          </cell>
          <cell r="C1196" t="str">
            <v>Nguyễn Thị Ngọc Lý</v>
          </cell>
          <cell r="D1196" t="str">
            <v>NGUYEN THI NGOC LY</v>
          </cell>
          <cell r="E1196" t="str">
            <v>050158061594</v>
          </cell>
          <cell r="F1196" t="str">
            <v>C16397NGUYEN THI NGOC LY050158061594</v>
          </cell>
        </row>
        <row r="1197">
          <cell r="B1197" t="str">
            <v>C16418</v>
          </cell>
          <cell r="C1197" t="str">
            <v>Phan Minh Thành</v>
          </cell>
          <cell r="D1197" t="str">
            <v>PHAN MINH THANH</v>
          </cell>
          <cell r="E1197" t="str">
            <v>050106514132</v>
          </cell>
          <cell r="F1197" t="str">
            <v>C16418PHAN MINH THANH050106514132</v>
          </cell>
        </row>
        <row r="1198">
          <cell r="B1198" t="str">
            <v>C16428</v>
          </cell>
          <cell r="C1198" t="str">
            <v>Lê Văn Định</v>
          </cell>
          <cell r="D1198" t="str">
            <v>LE VAN DINH</v>
          </cell>
          <cell r="E1198" t="str">
            <v>050075311939</v>
          </cell>
          <cell r="F1198" t="str">
            <v>C16428LE VAN DINH050075311939</v>
          </cell>
        </row>
        <row r="1199">
          <cell r="B1199" t="str">
            <v>C16420</v>
          </cell>
          <cell r="C1199" t="str">
            <v>Lý Tiết Thắng</v>
          </cell>
          <cell r="D1199" t="str">
            <v>LY TIET THANG</v>
          </cell>
          <cell r="E1199" t="str">
            <v>050412062005</v>
          </cell>
          <cell r="F1199" t="str">
            <v>C16420LY TIET THANG050412062005</v>
          </cell>
        </row>
        <row r="1200">
          <cell r="B1200" t="str">
            <v>C16448</v>
          </cell>
          <cell r="C1200" t="str">
            <v>Đỗ Văn Nam</v>
          </cell>
          <cell r="D1200" t="str">
            <v>DO VAN NAM</v>
          </cell>
          <cell r="E1200" t="str">
            <v>050129179918</v>
          </cell>
          <cell r="F1200" t="str">
            <v>C16448DO VAN NAM050129179918</v>
          </cell>
        </row>
        <row r="1201">
          <cell r="B1201" t="str">
            <v>C16434</v>
          </cell>
          <cell r="C1201" t="str">
            <v>A Lại</v>
          </cell>
          <cell r="D1201" t="str">
            <v>A LAI</v>
          </cell>
          <cell r="E1201" t="str">
            <v>050158170946</v>
          </cell>
          <cell r="F1201" t="str">
            <v>C16434A LAI050158170946</v>
          </cell>
        </row>
        <row r="1202">
          <cell r="B1202" t="str">
            <v>C16435</v>
          </cell>
          <cell r="C1202" t="str">
            <v>Nguyễn Văn Cường</v>
          </cell>
          <cell r="D1202" t="str">
            <v>NGUYEN VAN CUONG</v>
          </cell>
          <cell r="E1202" t="str">
            <v>050067349455</v>
          </cell>
          <cell r="F1202" t="str">
            <v>C16435NGUYEN VAN CUONG050067349455</v>
          </cell>
        </row>
        <row r="1203">
          <cell r="B1203" t="str">
            <v>C16430</v>
          </cell>
          <cell r="C1203" t="str">
            <v>Trần Thị Kim Loan</v>
          </cell>
          <cell r="D1203" t="str">
            <v>TRAN THI KIM LOAN</v>
          </cell>
          <cell r="E1203" t="str">
            <v>050079859432</v>
          </cell>
          <cell r="F1203" t="str">
            <v>C16430TRAN THI KIM LOAN050079859432</v>
          </cell>
        </row>
        <row r="1204">
          <cell r="B1204" t="str">
            <v>C16431</v>
          </cell>
          <cell r="C1204" t="str">
            <v>Trần Anh Tài</v>
          </cell>
          <cell r="D1204" t="str">
            <v>TRAN ANH TAI</v>
          </cell>
          <cell r="E1204" t="str">
            <v>050120475451</v>
          </cell>
          <cell r="F1204" t="str">
            <v>C16431TRAN ANH TAI050120475451</v>
          </cell>
        </row>
        <row r="1205">
          <cell r="B1205" t="str">
            <v>C16457</v>
          </cell>
          <cell r="C1205" t="str">
            <v>Lê Thị Kiều Oanh</v>
          </cell>
          <cell r="D1205" t="str">
            <v>LE THI KIEU OANH</v>
          </cell>
          <cell r="E1205" t="str">
            <v>050126635394</v>
          </cell>
          <cell r="F1205" t="str">
            <v>C16457LE THI KIEU OANH050126635394</v>
          </cell>
        </row>
        <row r="1206">
          <cell r="B1206" t="str">
            <v>C16419</v>
          </cell>
          <cell r="C1206" t="str">
            <v>Đặng Thị Kim Hoa</v>
          </cell>
          <cell r="D1206" t="str">
            <v>DANG THI KIM HOA</v>
          </cell>
          <cell r="E1206" t="str">
            <v>050085003809</v>
          </cell>
          <cell r="F1206" t="str">
            <v>C16419DANG THI KIM HOA050085003809</v>
          </cell>
        </row>
        <row r="1207">
          <cell r="B1207" t="str">
            <v>C16429</v>
          </cell>
          <cell r="C1207" t="str">
            <v>Đặng Thị Thu Truyền</v>
          </cell>
          <cell r="D1207" t="str">
            <v>DANG THI THU TRUYEN</v>
          </cell>
          <cell r="E1207" t="str">
            <v>050115839095</v>
          </cell>
          <cell r="F1207" t="str">
            <v>C16429DANG THI THU TRUYEN050115839095</v>
          </cell>
        </row>
        <row r="1208">
          <cell r="B1208" t="str">
            <v>C16432</v>
          </cell>
          <cell r="C1208" t="str">
            <v>Vũ Thành Chung</v>
          </cell>
          <cell r="D1208" t="str">
            <v>VU THANH CHUNG</v>
          </cell>
          <cell r="E1208" t="str">
            <v>050129505246</v>
          </cell>
          <cell r="F1208" t="str">
            <v>C16432VU THANH CHUNG050129505246</v>
          </cell>
        </row>
        <row r="1209">
          <cell r="B1209" t="str">
            <v>C16433</v>
          </cell>
          <cell r="C1209" t="str">
            <v>Nguyễn Thanh Tâm</v>
          </cell>
          <cell r="D1209" t="str">
            <v>NGUYEN THANH TAM</v>
          </cell>
          <cell r="E1209" t="str">
            <v>050157974881</v>
          </cell>
          <cell r="F1209" t="str">
            <v>C16433NGUYEN THANH TAM050157974881</v>
          </cell>
        </row>
        <row r="1210">
          <cell r="B1210" t="str">
            <v>C16449</v>
          </cell>
          <cell r="C1210" t="str">
            <v>Thị Phương</v>
          </cell>
          <cell r="D1210" t="str">
            <v>THI PHUONG</v>
          </cell>
          <cell r="E1210" t="str">
            <v>050042567466</v>
          </cell>
          <cell r="F1210" t="str">
            <v>C16449THI PHUONG050042567466</v>
          </cell>
        </row>
        <row r="1211">
          <cell r="B1211" t="str">
            <v>C16450</v>
          </cell>
          <cell r="C1211" t="str">
            <v>Châu Thị Hồng Yến</v>
          </cell>
          <cell r="D1211" t="str">
            <v>CHAU THI HONG YEN</v>
          </cell>
          <cell r="E1211" t="str">
            <v>050156266725</v>
          </cell>
          <cell r="F1211" t="str">
            <v>C16450CHAU THI HONG YEN050156266725</v>
          </cell>
        </row>
        <row r="1212">
          <cell r="B1212" t="str">
            <v>C16464</v>
          </cell>
          <cell r="C1212" t="str">
            <v>Trương Minh Khải</v>
          </cell>
          <cell r="D1212" t="str">
            <v>TRUONG MINH KHAI</v>
          </cell>
          <cell r="E1212" t="str">
            <v>050111254394</v>
          </cell>
          <cell r="F1212" t="str">
            <v>C16464TRUONG MINH KHAI050111254394</v>
          </cell>
        </row>
        <row r="1213">
          <cell r="B1213" t="str">
            <v>C16400</v>
          </cell>
          <cell r="C1213" t="str">
            <v>Nguyễn Nhật Trung</v>
          </cell>
          <cell r="D1213" t="str">
            <v>NGUYEN NHAT TRUNG</v>
          </cell>
          <cell r="E1213" t="str">
            <v>050158401050</v>
          </cell>
          <cell r="F1213" t="str">
            <v>C16400NGUYEN NHAT TRUNG050158401050</v>
          </cell>
        </row>
        <row r="1214">
          <cell r="B1214" t="str">
            <v>C16401</v>
          </cell>
          <cell r="C1214" t="str">
            <v>Bùi Duy Tiên</v>
          </cell>
          <cell r="D1214" t="str">
            <v>BUI DUY TIEN</v>
          </cell>
          <cell r="E1214" t="str">
            <v>060235498157</v>
          </cell>
          <cell r="F1214" t="str">
            <v>C16401BUI DUY TIEN060235498157</v>
          </cell>
        </row>
        <row r="1215">
          <cell r="B1215" t="str">
            <v>C16405</v>
          </cell>
          <cell r="C1215" t="str">
            <v>Trần Ngọc Khánh</v>
          </cell>
          <cell r="D1215" t="str">
            <v>TRAN NGOC KHANH</v>
          </cell>
          <cell r="E1215" t="str">
            <v>050081246065</v>
          </cell>
          <cell r="F1215" t="str">
            <v>C16405TRAN NGOC KHANH050081246065</v>
          </cell>
        </row>
        <row r="1216">
          <cell r="B1216" t="str">
            <v>C16406</v>
          </cell>
          <cell r="C1216" t="str">
            <v>Lê Chí Lịnh</v>
          </cell>
          <cell r="D1216" t="str">
            <v>LE CHI LINH</v>
          </cell>
          <cell r="E1216" t="str">
            <v>050153210321</v>
          </cell>
          <cell r="F1216" t="str">
            <v>C16406LE CHI LINH050153210321</v>
          </cell>
        </row>
        <row r="1217">
          <cell r="B1217" t="str">
            <v>C16407</v>
          </cell>
          <cell r="C1217" t="str">
            <v>Cao Minh Nhựt</v>
          </cell>
          <cell r="D1217" t="str">
            <v>CAO MINH NHUT</v>
          </cell>
          <cell r="E1217" t="str">
            <v>050136196542</v>
          </cell>
          <cell r="F1217" t="str">
            <v>C16407CAO MINH NHUT050136196542</v>
          </cell>
        </row>
        <row r="1218">
          <cell r="B1218" t="str">
            <v>C16415</v>
          </cell>
          <cell r="C1218" t="str">
            <v>Nguyễn Duy Bảo</v>
          </cell>
          <cell r="D1218" t="str">
            <v>NGUYEN DUY BAO</v>
          </cell>
          <cell r="E1218" t="str">
            <v>050135409992</v>
          </cell>
          <cell r="F1218" t="str">
            <v>C16415NGUYEN DUY BAO050135409992</v>
          </cell>
        </row>
        <row r="1219">
          <cell r="B1219" t="str">
            <v>C16439</v>
          </cell>
          <cell r="C1219" t="str">
            <v>Nguyễn Công Danh</v>
          </cell>
          <cell r="D1219" t="str">
            <v>NGUYEN CONG DANH</v>
          </cell>
          <cell r="E1219" t="str">
            <v>050096742379</v>
          </cell>
          <cell r="F1219" t="str">
            <v>C16439NGUYEN CONG DANH050096742379</v>
          </cell>
        </row>
        <row r="1220">
          <cell r="B1220" t="str">
            <v>C16404</v>
          </cell>
          <cell r="C1220" t="str">
            <v>Thăng Quyền Anh</v>
          </cell>
          <cell r="D1220" t="str">
            <v>THANG QUYEN ANH</v>
          </cell>
          <cell r="E1220" t="str">
            <v>050158172736</v>
          </cell>
          <cell r="F1220" t="str">
            <v>C16404THANG QUYEN ANH050158172736</v>
          </cell>
        </row>
        <row r="1221">
          <cell r="B1221" t="str">
            <v>C16474</v>
          </cell>
          <cell r="C1221" t="str">
            <v>Nguyễn Văn Minh</v>
          </cell>
          <cell r="D1221" t="str">
            <v>NGUYEN VAN MINH</v>
          </cell>
          <cell r="E1221" t="str">
            <v>070942918689</v>
          </cell>
          <cell r="F1221" t="str">
            <v>C16474NGUYEN VAN MINH070942918689</v>
          </cell>
        </row>
        <row r="1222">
          <cell r="B1222" t="str">
            <v>C16475</v>
          </cell>
          <cell r="C1222" t="str">
            <v>Ngô Văn Dự</v>
          </cell>
          <cell r="D1222" t="str">
            <v>NGO VAN DU</v>
          </cell>
          <cell r="E1222" t="str">
            <v>050111430141</v>
          </cell>
          <cell r="F1222" t="str">
            <v>C16475NGO VAN DU050111430141</v>
          </cell>
        </row>
        <row r="1223">
          <cell r="B1223" t="str">
            <v>C16408</v>
          </cell>
          <cell r="C1223" t="str">
            <v>Dương Duy Khánh</v>
          </cell>
          <cell r="D1223" t="str">
            <v>DUONG DUY KHANH</v>
          </cell>
          <cell r="E1223" t="str">
            <v>050158172787</v>
          </cell>
          <cell r="F1223" t="str">
            <v>C16408DUONG DUY KHANH050158172787</v>
          </cell>
        </row>
        <row r="1224">
          <cell r="B1224" t="str">
            <v>C16416</v>
          </cell>
          <cell r="C1224" t="str">
            <v>Điểu Khỏe</v>
          </cell>
          <cell r="D1224" t="str">
            <v>DIEU KHOE</v>
          </cell>
          <cell r="E1224" t="str">
            <v>050073697767</v>
          </cell>
          <cell r="F1224" t="str">
            <v>C16416DIEU KHOE050073697767</v>
          </cell>
        </row>
        <row r="1225">
          <cell r="B1225" t="str">
            <v>C16473</v>
          </cell>
          <cell r="C1225" t="str">
            <v>Nguyễn Chí Cường</v>
          </cell>
          <cell r="D1225" t="str">
            <v>NGUYEN CHI CUONG</v>
          </cell>
          <cell r="E1225" t="str">
            <v>050126082611</v>
          </cell>
          <cell r="F1225" t="str">
            <v>C16473NGUYEN CHI CUONG050126082611</v>
          </cell>
        </row>
        <row r="1226">
          <cell r="B1226" t="str">
            <v>C16411</v>
          </cell>
          <cell r="C1226" t="str">
            <v>Nguyễn Thị Huyền Trân</v>
          </cell>
          <cell r="D1226" t="str">
            <v>NGUYEN THI HUYEN TRAN</v>
          </cell>
          <cell r="E1226" t="str">
            <v>050158172442</v>
          </cell>
          <cell r="F1226" t="str">
            <v>C16411NGUYEN THI HUYEN TRAN050158172442</v>
          </cell>
        </row>
        <row r="1227">
          <cell r="B1227" t="str">
            <v>C16413</v>
          </cell>
          <cell r="C1227" t="str">
            <v>Nguyễn Thúy Huỳnh</v>
          </cell>
          <cell r="D1227" t="str">
            <v>NGUYEN THUY HUYNH</v>
          </cell>
          <cell r="E1227" t="str">
            <v>070130788236</v>
          </cell>
          <cell r="F1227" t="str">
            <v>C16413NGUYEN THUY HUYNH070130788236</v>
          </cell>
        </row>
        <row r="1228">
          <cell r="B1228" t="str">
            <v>C16421</v>
          </cell>
          <cell r="C1228" t="str">
            <v>Lê Thị Duy</v>
          </cell>
          <cell r="D1228" t="str">
            <v>LE THI DUY</v>
          </cell>
          <cell r="E1228" t="str">
            <v>050040871788</v>
          </cell>
          <cell r="F1228" t="str">
            <v>C16421LE THI DUY050040871788</v>
          </cell>
        </row>
        <row r="1229">
          <cell r="B1229" t="str">
            <v>C16442</v>
          </cell>
          <cell r="C1229" t="str">
            <v>Trần Thị Út</v>
          </cell>
          <cell r="D1229" t="str">
            <v>TRAN THI UT</v>
          </cell>
          <cell r="E1229" t="str">
            <v>050945166809</v>
          </cell>
          <cell r="F1229" t="str">
            <v>C16442TRAN THI UT050945166809</v>
          </cell>
        </row>
        <row r="1230">
          <cell r="B1230" t="str">
            <v>C16437</v>
          </cell>
          <cell r="C1230" t="str">
            <v>Thị Nương</v>
          </cell>
          <cell r="D1230" t="str">
            <v>THI NUONG</v>
          </cell>
          <cell r="E1230" t="str">
            <v>050081496231</v>
          </cell>
          <cell r="F1230" t="str">
            <v>C16437THI NUONG050081496231</v>
          </cell>
        </row>
        <row r="1231">
          <cell r="B1231" t="str">
            <v>C16392</v>
          </cell>
          <cell r="C1231" t="str">
            <v>Lê Thị Mỹ Duyên</v>
          </cell>
          <cell r="D1231" t="str">
            <v>LE THI MY DUYEN</v>
          </cell>
          <cell r="E1231" t="str">
            <v>054319062002</v>
          </cell>
          <cell r="F1231" t="str">
            <v>C16392LE THI MY DUYEN054319062002</v>
          </cell>
        </row>
        <row r="1232">
          <cell r="B1232" t="str">
            <v>C16393</v>
          </cell>
          <cell r="C1232" t="str">
            <v>Võ Thị Như Quỳnh</v>
          </cell>
          <cell r="D1232" t="str">
            <v>VO THI NHU QUYNH</v>
          </cell>
          <cell r="E1232" t="str">
            <v>050158230574</v>
          </cell>
          <cell r="F1232" t="str">
            <v>C16393VO THI NHU QUYNH050158230574</v>
          </cell>
        </row>
        <row r="1233">
          <cell r="B1233" t="str">
            <v>C16444</v>
          </cell>
          <cell r="C1233" t="str">
            <v>Nguyễn Chí Cường</v>
          </cell>
          <cell r="D1233" t="str">
            <v>NGUYEN CHI CUONG</v>
          </cell>
          <cell r="E1233" t="str">
            <v>050941375118</v>
          </cell>
          <cell r="F1233" t="str">
            <v>C16444NGUYEN CHI CUONG050941375118</v>
          </cell>
        </row>
        <row r="1234">
          <cell r="B1234" t="str">
            <v>C16443</v>
          </cell>
          <cell r="C1234" t="str">
            <v>Nguyễn Thanh Minh Nghĩa</v>
          </cell>
          <cell r="D1234" t="str">
            <v>NGUYEN THANH MINH NGHIA</v>
          </cell>
          <cell r="E1234" t="str">
            <v>050158693647</v>
          </cell>
          <cell r="F1234" t="str">
            <v>C16443NGUYEN THANH MINH NGHIA050158693647</v>
          </cell>
        </row>
        <row r="1235">
          <cell r="B1235" t="str">
            <v>C16507</v>
          </cell>
          <cell r="C1235" t="str">
            <v>Nguyễn Anh Kiệt</v>
          </cell>
          <cell r="D1235" t="str">
            <v>NGUYEN ANH KIET</v>
          </cell>
          <cell r="E1235" t="str">
            <v>050158616707</v>
          </cell>
          <cell r="F1235" t="str">
            <v>C16507NGUYEN ANH KIET050158616707</v>
          </cell>
        </row>
        <row r="1236">
          <cell r="B1236" t="str">
            <v>C16498</v>
          </cell>
          <cell r="C1236" t="str">
            <v>Điểu Ngọc</v>
          </cell>
          <cell r="D1236" t="str">
            <v>DIEU NGOC</v>
          </cell>
          <cell r="E1236" t="str">
            <v>050072037739</v>
          </cell>
          <cell r="F1236" t="str">
            <v>C16498DIEU NGOC050072037739</v>
          </cell>
        </row>
        <row r="1237">
          <cell r="B1237" t="str">
            <v>C16531</v>
          </cell>
          <cell r="C1237" t="str">
            <v>Phạm Thị Thu Thanh</v>
          </cell>
          <cell r="D1237" t="str">
            <v>PHAM THI THU THANH</v>
          </cell>
          <cell r="E1237" t="str">
            <v>050148655143</v>
          </cell>
          <cell r="F1237" t="str">
            <v>C16531PHAM THI THU THANH050148655143</v>
          </cell>
        </row>
        <row r="1238">
          <cell r="B1238" t="str">
            <v>C16532</v>
          </cell>
          <cell r="C1238" t="str">
            <v>Trần Thị Thu Hường</v>
          </cell>
          <cell r="D1238" t="str">
            <v>TRAN THI THU HUONG</v>
          </cell>
          <cell r="E1238" t="str">
            <v>050067673686</v>
          </cell>
          <cell r="F1238" t="str">
            <v>C16532TRAN THI THU HUONG050067673686</v>
          </cell>
        </row>
        <row r="1239">
          <cell r="B1239" t="str">
            <v>C16548</v>
          </cell>
          <cell r="C1239" t="str">
            <v>Huỳnh Ngọc Huyền Trân</v>
          </cell>
          <cell r="D1239" t="str">
            <v>HUYNH NGOC HUYEN TRAN</v>
          </cell>
          <cell r="E1239" t="str">
            <v>050158790790</v>
          </cell>
          <cell r="F1239" t="str">
            <v>C16548HUYNH NGOC HUYEN TRAN050158790790</v>
          </cell>
        </row>
        <row r="1240">
          <cell r="B1240" t="str">
            <v>C16530</v>
          </cell>
          <cell r="C1240" t="str">
            <v>Trần Minh Hiếu</v>
          </cell>
          <cell r="D1240" t="str">
            <v>TRAN MINH HIEU</v>
          </cell>
          <cell r="E1240" t="str">
            <v>050089024622</v>
          </cell>
          <cell r="F1240" t="str">
            <v>C16530TRAN MINH HIEU050089024622</v>
          </cell>
        </row>
        <row r="1241">
          <cell r="B1241" t="str">
            <v>C16523</v>
          </cell>
          <cell r="C1241" t="str">
            <v>Dương Hoài Nam</v>
          </cell>
          <cell r="D1241" t="str">
            <v>DUONG HOAI NAM</v>
          </cell>
          <cell r="E1241" t="str">
            <v>050937340857</v>
          </cell>
          <cell r="F1241" t="str">
            <v>C16523DUONG HOAI NAM050937340857</v>
          </cell>
        </row>
        <row r="1242">
          <cell r="B1242" t="str">
            <v>C16550</v>
          </cell>
          <cell r="C1242" t="str">
            <v>Nguyễn Thị Hoài</v>
          </cell>
          <cell r="D1242" t="str">
            <v>NGUYEN THI HOAI</v>
          </cell>
          <cell r="E1242" t="str">
            <v>050116845889</v>
          </cell>
          <cell r="F1242" t="str">
            <v>C16550NGUYEN THI HOAI050116845889</v>
          </cell>
        </row>
        <row r="1243">
          <cell r="B1243" t="str">
            <v>C16505</v>
          </cell>
          <cell r="C1243" t="str">
            <v>Trần Thanh Ngân</v>
          </cell>
          <cell r="D1243" t="str">
            <v>TRAN THANH NGAN</v>
          </cell>
          <cell r="E1243" t="str">
            <v>050082831484</v>
          </cell>
          <cell r="F1243" t="str">
            <v>C16505TRAN THANH NGAN050082831484</v>
          </cell>
        </row>
        <row r="1244">
          <cell r="B1244" t="str">
            <v>C16499</v>
          </cell>
          <cell r="C1244" t="str">
            <v>Trượng Thị Kiểm</v>
          </cell>
          <cell r="D1244" t="str">
            <v>TRUONG THI KIEM</v>
          </cell>
          <cell r="E1244" t="str">
            <v>050116981545</v>
          </cell>
          <cell r="F1244" t="str">
            <v>C16499TRUONG THI KIEM050116981545</v>
          </cell>
        </row>
        <row r="1245">
          <cell r="B1245" t="str">
            <v>C16500</v>
          </cell>
          <cell r="C1245" t="str">
            <v>Rơ Mah Huế</v>
          </cell>
          <cell r="D1245" t="str">
            <v>RO MAH HUE</v>
          </cell>
          <cell r="E1245" t="str">
            <v>050158693736</v>
          </cell>
          <cell r="F1245" t="str">
            <v>C16500RO MAH HUE050158693736</v>
          </cell>
        </row>
        <row r="1246">
          <cell r="B1246" t="str">
            <v>C16512</v>
          </cell>
          <cell r="C1246" t="str">
            <v>Đinh Thị Thu Nguyệt</v>
          </cell>
          <cell r="D1246" t="str">
            <v>DINH THI THU NGUYET</v>
          </cell>
          <cell r="E1246" t="str">
            <v>050783577209</v>
          </cell>
          <cell r="F1246" t="str">
            <v>C16512DINH THI THU NGUYET050783577209</v>
          </cell>
        </row>
        <row r="1247">
          <cell r="B1247" t="str">
            <v>C16525</v>
          </cell>
          <cell r="C1247" t="str">
            <v>Huỳnh Ngọc Thảo</v>
          </cell>
          <cell r="D1247" t="str">
            <v>HUYNH NGOC THAO</v>
          </cell>
          <cell r="E1247" t="str">
            <v>050122117623</v>
          </cell>
          <cell r="F1247" t="str">
            <v>C16525HUYNH NGOC THAO050122117623</v>
          </cell>
        </row>
        <row r="1248">
          <cell r="B1248" t="str">
            <v>C16527</v>
          </cell>
          <cell r="C1248" t="str">
            <v>Lâm Nguyễn Tú Lan</v>
          </cell>
          <cell r="D1248" t="str">
            <v>LAM NGUYEN TU LAN</v>
          </cell>
          <cell r="E1248" t="str">
            <v>050153762292</v>
          </cell>
          <cell r="F1248" t="str">
            <v>C16527LAM NGUYEN TU LAN050153762292</v>
          </cell>
        </row>
        <row r="1249">
          <cell r="B1249" t="str">
            <v>C16402</v>
          </cell>
          <cell r="C1249" t="str">
            <v>Nguyễn Thị Ngọc Thủy</v>
          </cell>
          <cell r="D1249" t="str">
            <v>NGUYEN THI NGOC THUY</v>
          </cell>
          <cell r="E1249" t="str">
            <v>050158477081</v>
          </cell>
          <cell r="F1249" t="str">
            <v>C16402NGUYEN THI NGOC THUY050158477081</v>
          </cell>
        </row>
        <row r="1250">
          <cell r="B1250" t="str">
            <v>C16454</v>
          </cell>
          <cell r="C1250" t="str">
            <v>Đoàn Văn Vàng</v>
          </cell>
          <cell r="D1250" t="str">
            <v>DOAN VAN VANG</v>
          </cell>
          <cell r="E1250" t="str">
            <v>050087500011</v>
          </cell>
          <cell r="F1250" t="str">
            <v>C16454DOAN VAN VANG050087500011</v>
          </cell>
        </row>
        <row r="1251">
          <cell r="B1251" t="str">
            <v>C16533</v>
          </cell>
          <cell r="C1251" t="str">
            <v>Nguyễn Thị Thu Hương</v>
          </cell>
          <cell r="D1251" t="str">
            <v>NGUYEN THI THU HUONG</v>
          </cell>
          <cell r="E1251" t="str">
            <v>050116312597</v>
          </cell>
          <cell r="F1251" t="str">
            <v>C16533NGUYEN THI THU HUONG050116312597</v>
          </cell>
        </row>
        <row r="1252">
          <cell r="B1252" t="str">
            <v>C16534</v>
          </cell>
          <cell r="C1252" t="str">
            <v>Võ Thị Phượng</v>
          </cell>
          <cell r="D1252" t="str">
            <v>VO THI PHUONG</v>
          </cell>
          <cell r="E1252" t="str">
            <v>060143631985</v>
          </cell>
          <cell r="F1252" t="str">
            <v>C16534VO THI PHUONG060143631985</v>
          </cell>
        </row>
        <row r="1253">
          <cell r="B1253" t="str">
            <v>C16486</v>
          </cell>
          <cell r="C1253" t="str">
            <v>Võ Thanh Tra</v>
          </cell>
          <cell r="D1253" t="str">
            <v>VO THANH TRA</v>
          </cell>
          <cell r="E1253" t="str">
            <v>070141372678</v>
          </cell>
          <cell r="F1253" t="str">
            <v>C16486VO THANH TRA070141372678</v>
          </cell>
        </row>
        <row r="1254">
          <cell r="B1254" t="str">
            <v>C16490</v>
          </cell>
          <cell r="C1254" t="str">
            <v>Ngô Xuân Vinh</v>
          </cell>
          <cell r="D1254" t="str">
            <v>NGO XUAN VINH</v>
          </cell>
          <cell r="E1254" t="str">
            <v>050096745394</v>
          </cell>
          <cell r="F1254" t="str">
            <v>C16490NGO XUAN VINH050096745394</v>
          </cell>
        </row>
        <row r="1255">
          <cell r="B1255" t="str">
            <v>C16502</v>
          </cell>
          <cell r="C1255" t="str">
            <v>Thị Vân</v>
          </cell>
          <cell r="D1255" t="str">
            <v>THI VAN</v>
          </cell>
          <cell r="E1255" t="str">
            <v>050133451185</v>
          </cell>
          <cell r="F1255" t="str">
            <v>C16502THI VAN050133451185</v>
          </cell>
        </row>
        <row r="1256">
          <cell r="B1256" t="str">
            <v>C16503</v>
          </cell>
          <cell r="C1256" t="str">
            <v>Thị Bé Trâm</v>
          </cell>
          <cell r="D1256" t="str">
            <v>THI BE TRAM</v>
          </cell>
          <cell r="E1256" t="str">
            <v>050158151429</v>
          </cell>
          <cell r="F1256" t="str">
            <v>C16503THI BE TRAM050158151429</v>
          </cell>
        </row>
        <row r="1257">
          <cell r="B1257" t="str">
            <v>C16504</v>
          </cell>
          <cell r="C1257" t="str">
            <v>Điểu Sang</v>
          </cell>
          <cell r="D1257" t="str">
            <v>DIEU SANG</v>
          </cell>
          <cell r="E1257" t="str">
            <v>050158151585</v>
          </cell>
          <cell r="F1257" t="str">
            <v>C16504DIEU SANG050158151585</v>
          </cell>
        </row>
        <row r="1258">
          <cell r="B1258" t="str">
            <v>C16414</v>
          </cell>
          <cell r="C1258" t="str">
            <v>Lê Thị Minh Trang</v>
          </cell>
          <cell r="D1258" t="str">
            <v>LE THI MINH TRANG</v>
          </cell>
          <cell r="E1258" t="str">
            <v>050158576748</v>
          </cell>
          <cell r="F1258" t="str">
            <v>C16414LE THI MINH TRANG050158576748</v>
          </cell>
        </row>
        <row r="1259">
          <cell r="B1259" t="str">
            <v>C16409</v>
          </cell>
          <cell r="C1259" t="str">
            <v>Nguyễn Thị Út</v>
          </cell>
          <cell r="D1259" t="str">
            <v>NGUYEN THI UT</v>
          </cell>
          <cell r="E1259" t="str">
            <v>050158380738</v>
          </cell>
          <cell r="F1259" t="str">
            <v>C16409NGUYEN THI UT050158380738</v>
          </cell>
        </row>
        <row r="1260">
          <cell r="B1260" t="str">
            <v>C16410</v>
          </cell>
          <cell r="C1260" t="str">
            <v>Phạm Diễm Thúy</v>
          </cell>
          <cell r="D1260" t="str">
            <v>PHAM DIEM THUY</v>
          </cell>
          <cell r="E1260" t="str">
            <v>050149388238</v>
          </cell>
          <cell r="F1260" t="str">
            <v>C16410PHAM DIEM THUY050149388238</v>
          </cell>
        </row>
        <row r="1261">
          <cell r="B1261" t="str">
            <v>C16412</v>
          </cell>
          <cell r="C1261" t="str">
            <v>Thị Ngọc</v>
          </cell>
          <cell r="D1261" t="str">
            <v>THI NGOC</v>
          </cell>
          <cell r="E1261" t="str">
            <v>050128534544</v>
          </cell>
          <cell r="F1261" t="str">
            <v>C16412THI NGOC050128534544</v>
          </cell>
        </row>
        <row r="1262">
          <cell r="B1262" t="str">
            <v>C16441</v>
          </cell>
          <cell r="C1262" t="str">
            <v>Nguyễn Thị Hồng Yến</v>
          </cell>
          <cell r="D1262" t="str">
            <v>NGUYEN THI HONG YEN</v>
          </cell>
          <cell r="E1262" t="str">
            <v>050158694716</v>
          </cell>
          <cell r="F1262" t="str">
            <v>C16441NGUYEN THI HONG YEN050158694716</v>
          </cell>
        </row>
        <row r="1263">
          <cell r="B1263" t="str">
            <v>C16445</v>
          </cell>
          <cell r="C1263" t="str">
            <v>Nguyễn Thị Châu Hương</v>
          </cell>
          <cell r="D1263" t="str">
            <v>NGUYEN THI CHAU HUONG</v>
          </cell>
          <cell r="E1263" t="str">
            <v>050136165744</v>
          </cell>
          <cell r="F1263" t="str">
            <v>C16445NGUYEN THI CHAU HUONG050136165744</v>
          </cell>
        </row>
        <row r="1264">
          <cell r="B1264" t="str">
            <v>C16446</v>
          </cell>
          <cell r="C1264" t="str">
            <v>Lê Thị Thương</v>
          </cell>
          <cell r="D1264" t="str">
            <v>LE THI THUONG</v>
          </cell>
          <cell r="E1264" t="str">
            <v>050119110308</v>
          </cell>
          <cell r="F1264" t="str">
            <v>C16446LE THI THUONG050119110308</v>
          </cell>
        </row>
        <row r="1265">
          <cell r="B1265" t="str">
            <v>C16471</v>
          </cell>
          <cell r="C1265" t="str">
            <v>Nguyễn Thị Kim Loan</v>
          </cell>
          <cell r="D1265" t="str">
            <v>NGUYEN THI KIM LOAN</v>
          </cell>
          <cell r="E1265" t="str">
            <v>050047868111</v>
          </cell>
          <cell r="F1265" t="str">
            <v>C16471NGUYEN THI KIM LOAN050047868111</v>
          </cell>
        </row>
        <row r="1266">
          <cell r="B1266" t="str">
            <v>C16485</v>
          </cell>
          <cell r="C1266" t="str">
            <v>Lâm Bửng</v>
          </cell>
          <cell r="D1266" t="str">
            <v>LAM BUNG</v>
          </cell>
          <cell r="E1266" t="str">
            <v>050068150474</v>
          </cell>
          <cell r="F1266" t="str">
            <v>C16485LAM BUNG050068150474</v>
          </cell>
        </row>
        <row r="1267">
          <cell r="B1267" t="str">
            <v>C16497</v>
          </cell>
          <cell r="C1267" t="str">
            <v>Nguyễn Văn Trọng</v>
          </cell>
          <cell r="D1267" t="str">
            <v>NGUYEN VAN TRONG</v>
          </cell>
          <cell r="E1267" t="str">
            <v>050086855795</v>
          </cell>
          <cell r="F1267" t="str">
            <v>C16497NGUYEN VAN TRONG050086855795</v>
          </cell>
        </row>
        <row r="1268">
          <cell r="B1268" t="str">
            <v>C16508</v>
          </cell>
          <cell r="C1268" t="str">
            <v>Hồ Hoài Dương</v>
          </cell>
          <cell r="D1268" t="str">
            <v>HO HOAI DUONG</v>
          </cell>
          <cell r="E1268" t="str">
            <v>050107310069</v>
          </cell>
          <cell r="F1268" t="str">
            <v>C16508HO HOAI DUONG050107310069</v>
          </cell>
        </row>
        <row r="1269">
          <cell r="B1269" t="str">
            <v>C16492</v>
          </cell>
          <cell r="C1269" t="str">
            <v>Rlan Kyin</v>
          </cell>
          <cell r="D1269" t="str">
            <v>RLAN KYIN</v>
          </cell>
          <cell r="E1269" t="str">
            <v>050116311493</v>
          </cell>
          <cell r="F1269" t="str">
            <v>C16492RLAN KYIN050116311493</v>
          </cell>
        </row>
        <row r="1270">
          <cell r="B1270" t="str">
            <v>C16478</v>
          </cell>
          <cell r="C1270" t="str">
            <v>Nguyễn Thị Quỳnh Như</v>
          </cell>
          <cell r="D1270" t="str">
            <v>NGUYEN THI QUYNH NHU</v>
          </cell>
          <cell r="E1270" t="str">
            <v>050151733880</v>
          </cell>
          <cell r="F1270" t="str">
            <v>C16478NGUYEN THI QUYNH NHU050151733880</v>
          </cell>
        </row>
        <row r="1271">
          <cell r="B1271" t="str">
            <v>C16422</v>
          </cell>
          <cell r="C1271" t="str">
            <v>Phạm Ngọc Thuý</v>
          </cell>
          <cell r="D1271" t="str">
            <v>PHAM NGOC THUY</v>
          </cell>
          <cell r="E1271" t="str">
            <v>050138649927</v>
          </cell>
          <cell r="F1271" t="str">
            <v>C16422PHAM NGOC THUY050138649927</v>
          </cell>
        </row>
        <row r="1272">
          <cell r="B1272" t="str">
            <v>C16451</v>
          </cell>
          <cell r="C1272" t="str">
            <v>Nguyễn Thị Thanh Nga</v>
          </cell>
          <cell r="D1272" t="str">
            <v>NGUYEN THI THANH NGA</v>
          </cell>
          <cell r="E1272" t="str">
            <v>050528049394</v>
          </cell>
          <cell r="F1272" t="str">
            <v>C16451NGUYEN THI THANH NGA050528049394</v>
          </cell>
        </row>
        <row r="1273">
          <cell r="B1273" t="str">
            <v>C16425</v>
          </cell>
          <cell r="C1273" t="str">
            <v>Điểu Hy</v>
          </cell>
          <cell r="D1273" t="str">
            <v>DIEU HY</v>
          </cell>
          <cell r="E1273" t="str">
            <v>050135736713</v>
          </cell>
          <cell r="F1273" t="str">
            <v>C16425DIEU HY050135736713</v>
          </cell>
        </row>
        <row r="1274">
          <cell r="B1274" t="str">
            <v>C16453</v>
          </cell>
          <cell r="C1274" t="str">
            <v>Hoàng Lan Hương</v>
          </cell>
          <cell r="D1274" t="str">
            <v>HOANG LAN HUONG</v>
          </cell>
          <cell r="E1274" t="str">
            <v>050127974389</v>
          </cell>
          <cell r="F1274" t="str">
            <v>C16453HOANG LAN HUONG050127974389</v>
          </cell>
        </row>
        <row r="1275">
          <cell r="B1275" t="str">
            <v>C16461</v>
          </cell>
          <cell r="C1275" t="str">
            <v>Phạm Thị Hồng Thư</v>
          </cell>
          <cell r="D1275" t="str">
            <v>PHAM THI HONG THU</v>
          </cell>
          <cell r="E1275" t="str">
            <v>050119372728</v>
          </cell>
          <cell r="F1275" t="str">
            <v>C16461PHAM THI HONG THU050119372728</v>
          </cell>
        </row>
        <row r="1276">
          <cell r="B1276" t="str">
            <v>C16462</v>
          </cell>
          <cell r="C1276" t="str">
            <v>Nguyễn Hoàng Phương Thảo</v>
          </cell>
          <cell r="D1276" t="str">
            <v>NGUYEN HOANG PHUONG THAO</v>
          </cell>
          <cell r="E1276" t="str">
            <v>050158450256</v>
          </cell>
          <cell r="F1276" t="str">
            <v>C16462NGUYEN HOANG PHUONG THAO050158450256</v>
          </cell>
        </row>
        <row r="1277">
          <cell r="B1277" t="str">
            <v>C16480</v>
          </cell>
          <cell r="C1277" t="str">
            <v>Thị P Lướt</v>
          </cell>
          <cell r="D1277" t="str">
            <v>THI P LUOT</v>
          </cell>
          <cell r="E1277" t="str">
            <v>059101011998</v>
          </cell>
          <cell r="F1277" t="str">
            <v>C16480THI P LUOT059101011998</v>
          </cell>
        </row>
        <row r="1278">
          <cell r="B1278" t="str">
            <v>C16518</v>
          </cell>
          <cell r="C1278" t="str">
            <v>Nguyễn Thị Thu Thủy</v>
          </cell>
          <cell r="D1278" t="str">
            <v>NGUYEN THI THU THUY</v>
          </cell>
          <cell r="E1278" t="str">
            <v>050345900530</v>
          </cell>
          <cell r="F1278" t="str">
            <v>C16518NGUYEN THI THU THUY050345900530</v>
          </cell>
        </row>
        <row r="1279">
          <cell r="B1279" t="str">
            <v>C16568</v>
          </cell>
          <cell r="C1279" t="str">
            <v>Trần Thị Thu Ngân</v>
          </cell>
          <cell r="D1279" t="str">
            <v>TRAN THI THU NGAN</v>
          </cell>
          <cell r="E1279" t="str">
            <v>050151472157</v>
          </cell>
          <cell r="F1279" t="str">
            <v>C16568TRAN THI THU NGAN050151472157</v>
          </cell>
        </row>
        <row r="1280">
          <cell r="B1280" t="str">
            <v>C16459</v>
          </cell>
          <cell r="C1280" t="str">
            <v>Huỳnh Văn Hội</v>
          </cell>
          <cell r="D1280" t="str">
            <v>HUYNH VAN HOI</v>
          </cell>
          <cell r="E1280" t="str">
            <v>050812130424</v>
          </cell>
          <cell r="F1280" t="str">
            <v>C16459HUYNH VAN HOI050812130424</v>
          </cell>
        </row>
        <row r="1281">
          <cell r="B1281" t="str">
            <v>C16479</v>
          </cell>
          <cell r="C1281" t="str">
            <v>Trần Thị Bích Phượng</v>
          </cell>
          <cell r="D1281" t="str">
            <v>TRAN THI BICH PHUONG</v>
          </cell>
          <cell r="E1281" t="str">
            <v>050866999671</v>
          </cell>
          <cell r="F1281" t="str">
            <v>C16479TRAN THI BICH PHUONG050866999671</v>
          </cell>
        </row>
        <row r="1282">
          <cell r="B1282" t="str">
            <v>C16559</v>
          </cell>
          <cell r="C1282" t="str">
            <v>Nguyễn Ngọc Hiệp</v>
          </cell>
          <cell r="D1282" t="str">
            <v>NGUYEN NGOC HIEP</v>
          </cell>
          <cell r="E1282" t="str">
            <v>050154422924</v>
          </cell>
          <cell r="F1282" t="str">
            <v>C16559NGUYEN NGOC HIEP050154422924</v>
          </cell>
        </row>
        <row r="1283">
          <cell r="B1283" t="str">
            <v>C16460</v>
          </cell>
          <cell r="C1283" t="str">
            <v>Hà Nguyễn Tấn Trung</v>
          </cell>
          <cell r="D1283" t="str">
            <v>HA NGUYEN TAN TRUNG</v>
          </cell>
          <cell r="E1283" t="str">
            <v>050968075690</v>
          </cell>
          <cell r="F1283" t="str">
            <v>C16460HA NGUYEN TAN TRUNG050968075690</v>
          </cell>
        </row>
        <row r="1284">
          <cell r="B1284" t="str">
            <v>C16455</v>
          </cell>
          <cell r="C1284" t="str">
            <v>Keo Đinh Thành</v>
          </cell>
          <cell r="D1284" t="str">
            <v>KEO DINH THANH</v>
          </cell>
          <cell r="E1284" t="str">
            <v>050108198653</v>
          </cell>
          <cell r="F1284" t="str">
            <v>C16455KEO DINH THANH050108198653</v>
          </cell>
        </row>
        <row r="1285">
          <cell r="B1285" t="str">
            <v>C16436</v>
          </cell>
          <cell r="C1285" t="str">
            <v>Châu Khắc Cường</v>
          </cell>
          <cell r="D1285" t="str">
            <v>CHAU KHAC CUONG</v>
          </cell>
          <cell r="E1285" t="str">
            <v>050040786225</v>
          </cell>
          <cell r="F1285" t="str">
            <v>C16436CHAU KHAC CUONG050040786225</v>
          </cell>
        </row>
        <row r="1286">
          <cell r="B1286" t="str">
            <v>C16427</v>
          </cell>
          <cell r="C1286" t="str">
            <v>Lê Tiến Phúc</v>
          </cell>
          <cell r="D1286" t="str">
            <v>LE TIEN PHUC</v>
          </cell>
          <cell r="E1286" t="str">
            <v>050158103033</v>
          </cell>
          <cell r="F1286" t="str">
            <v>C16427LE TIEN PHUC050158103033</v>
          </cell>
        </row>
        <row r="1287">
          <cell r="B1287" t="str">
            <v>C16515</v>
          </cell>
          <cell r="C1287" t="str">
            <v>Bùi Văn Tú</v>
          </cell>
          <cell r="D1287" t="str">
            <v>BUI VAN TU</v>
          </cell>
          <cell r="E1287" t="str">
            <v>050158575083</v>
          </cell>
          <cell r="F1287" t="str">
            <v>C16515BUI VAN TU050158575083</v>
          </cell>
        </row>
        <row r="1288">
          <cell r="B1288" t="str">
            <v>C16481</v>
          </cell>
          <cell r="C1288" t="str">
            <v>Trần Thiện Tâm</v>
          </cell>
          <cell r="D1288" t="str">
            <v>TRAN THIEN TAM</v>
          </cell>
          <cell r="E1288" t="str">
            <v>053113082002</v>
          </cell>
          <cell r="F1288" t="str">
            <v>C16481TRAN THIEN TAM053113082002</v>
          </cell>
        </row>
        <row r="1289">
          <cell r="B1289" t="str">
            <v>C16496</v>
          </cell>
          <cell r="C1289" t="str">
            <v>Nguyễn Thành Luân</v>
          </cell>
          <cell r="D1289" t="str">
            <v>NGUYEN THANH LUAN</v>
          </cell>
          <cell r="E1289" t="str">
            <v>050088394582</v>
          </cell>
          <cell r="F1289" t="str">
            <v>C16496NGUYEN THANH LUAN050088394582</v>
          </cell>
        </row>
        <row r="1290">
          <cell r="B1290" t="str">
            <v>C16545</v>
          </cell>
          <cell r="C1290" t="str">
            <v>Tạ Khánh Duy</v>
          </cell>
          <cell r="D1290" t="str">
            <v>TA KHANH DUY</v>
          </cell>
          <cell r="E1290" t="str">
            <v>050120336948</v>
          </cell>
          <cell r="F1290" t="str">
            <v>C16545TA KHANH DUY050120336948</v>
          </cell>
        </row>
        <row r="1291">
          <cell r="B1291" t="str">
            <v>C16483</v>
          </cell>
          <cell r="C1291" t="str">
            <v>Điểu Bơ</v>
          </cell>
          <cell r="D1291" t="str">
            <v>DIEU BO</v>
          </cell>
          <cell r="E1291" t="str">
            <v>050155020072</v>
          </cell>
          <cell r="F1291" t="str">
            <v>C16483DIEU BO050155020072</v>
          </cell>
        </row>
        <row r="1292">
          <cell r="B1292" t="str">
            <v>C16495</v>
          </cell>
          <cell r="C1292" t="str">
            <v>Phan Văn Tuấn</v>
          </cell>
          <cell r="D1292" t="str">
            <v>PHAN VAN TUAN</v>
          </cell>
          <cell r="E1292" t="str">
            <v>050118111701</v>
          </cell>
          <cell r="F1292" t="str">
            <v>C16495PHAN VAN TUAN050118111701</v>
          </cell>
        </row>
        <row r="1293">
          <cell r="B1293" t="str">
            <v>C16546</v>
          </cell>
          <cell r="C1293" t="str">
            <v>Hoàng Văn Chánh</v>
          </cell>
          <cell r="D1293" t="str">
            <v>HOANG VAN CHANH</v>
          </cell>
          <cell r="E1293" t="str">
            <v>050133508985</v>
          </cell>
          <cell r="F1293" t="str">
            <v>C16546HOANG VAN CHANH050133508985</v>
          </cell>
        </row>
        <row r="1294">
          <cell r="B1294" t="str">
            <v>C16417</v>
          </cell>
          <cell r="C1294" t="str">
            <v>Huỳnh Thị Thu Hương</v>
          </cell>
          <cell r="D1294" t="str">
            <v>HUYNH THI THU HUONG</v>
          </cell>
          <cell r="E1294" t="str">
            <v>050133547131</v>
          </cell>
          <cell r="F1294" t="str">
            <v>C16417HUYNH THI THU HUONG050133547131</v>
          </cell>
        </row>
        <row r="1295">
          <cell r="B1295" t="str">
            <v>C16447</v>
          </cell>
          <cell r="C1295" t="str">
            <v>Võ Thị Bích Ngọc</v>
          </cell>
          <cell r="D1295" t="str">
            <v>VO THI BICH NGOC</v>
          </cell>
          <cell r="E1295" t="str">
            <v>050118892981</v>
          </cell>
          <cell r="F1295" t="str">
            <v>C16447VO THI BICH NGOC050118892981</v>
          </cell>
        </row>
        <row r="1296">
          <cell r="B1296" t="str">
            <v>C16465</v>
          </cell>
          <cell r="C1296" t="str">
            <v>Triệu Văn Tâm</v>
          </cell>
          <cell r="D1296" t="str">
            <v>TRIEU VAN TAM</v>
          </cell>
          <cell r="E1296" t="str">
            <v>050845186039</v>
          </cell>
          <cell r="F1296" t="str">
            <v>C16465TRIEU VAN TAM050845186039</v>
          </cell>
        </row>
        <row r="1297">
          <cell r="B1297" t="str">
            <v>C16517</v>
          </cell>
          <cell r="C1297" t="str">
            <v>Trần Thị Thu Thảo</v>
          </cell>
          <cell r="D1297" t="str">
            <v>TRAN THI THU THAO</v>
          </cell>
          <cell r="E1297" t="str">
            <v>057413052004</v>
          </cell>
          <cell r="F1297" t="str">
            <v>C16517TRAN THI THU THAO057413052004</v>
          </cell>
        </row>
        <row r="1298">
          <cell r="B1298" t="str">
            <v>C16540</v>
          </cell>
          <cell r="C1298" t="str">
            <v>Vũ Thị Thu Thảo</v>
          </cell>
          <cell r="D1298" t="str">
            <v>VU THI THU THAO</v>
          </cell>
          <cell r="E1298" t="str">
            <v>050124144288</v>
          </cell>
          <cell r="F1298" t="str">
            <v>C16540VU THI THU THAO050124144288</v>
          </cell>
        </row>
        <row r="1299">
          <cell r="B1299" t="str">
            <v>C16537</v>
          </cell>
          <cell r="C1299" t="str">
            <v>Nguyễn Đình Hiếu</v>
          </cell>
          <cell r="D1299" t="str">
            <v>NGUYEN DINH HIEU</v>
          </cell>
          <cell r="E1299" t="str">
            <v>050088931170</v>
          </cell>
          <cell r="F1299" t="str">
            <v>C16537NGUYEN DINH HIEU050088931170</v>
          </cell>
        </row>
        <row r="1300">
          <cell r="B1300" t="str">
            <v>C16542</v>
          </cell>
          <cell r="C1300" t="str">
            <v>Tô Thị Cúc Mai</v>
          </cell>
          <cell r="D1300" t="str">
            <v>TO THI CUC MAI</v>
          </cell>
          <cell r="E1300" t="str">
            <v>050202022005</v>
          </cell>
          <cell r="F1300" t="str">
            <v>C16542TO THI CUC MAI050202022005</v>
          </cell>
        </row>
        <row r="1301">
          <cell r="B1301" t="str">
            <v>C16543</v>
          </cell>
          <cell r="C1301" t="str">
            <v>Đỗ Hoài Hận</v>
          </cell>
          <cell r="D1301" t="str">
            <v>DO HOAI HAN</v>
          </cell>
          <cell r="E1301" t="str">
            <v>056409022006</v>
          </cell>
          <cell r="F1301" t="str">
            <v>C16543DO HOAI HAN056409022006</v>
          </cell>
        </row>
        <row r="1302">
          <cell r="B1302" t="str">
            <v>C16544</v>
          </cell>
          <cell r="C1302" t="str">
            <v>Trần Thị Phương Huyền</v>
          </cell>
          <cell r="D1302" t="str">
            <v>TRAN THI PHUONG HUYEN</v>
          </cell>
          <cell r="E1302" t="str">
            <v>050153069570</v>
          </cell>
          <cell r="F1302" t="str">
            <v>C16544TRAN THI PHUONG HUYEN050153069570</v>
          </cell>
        </row>
        <row r="1303">
          <cell r="B1303" t="str">
            <v>C16561</v>
          </cell>
          <cell r="C1303" t="str">
            <v>Vũ Thị Minh</v>
          </cell>
          <cell r="D1303" t="str">
            <v>VU THI MINH</v>
          </cell>
          <cell r="E1303" t="str">
            <v>050114267594</v>
          </cell>
          <cell r="F1303" t="str">
            <v>C16561VU THI MINH050114267594</v>
          </cell>
        </row>
        <row r="1304">
          <cell r="B1304" t="str">
            <v>C16565</v>
          </cell>
          <cell r="C1304" t="str">
            <v>Đào Tấn Hùng</v>
          </cell>
          <cell r="D1304" t="str">
            <v>DAO TAN HUNG</v>
          </cell>
          <cell r="E1304" t="str">
            <v>050327557739</v>
          </cell>
          <cell r="F1304" t="str">
            <v>C16565DAO TAN HUNG050327557739</v>
          </cell>
        </row>
        <row r="1305">
          <cell r="B1305" t="str">
            <v>C16562</v>
          </cell>
          <cell r="C1305" t="str">
            <v>Ngô Si Tha</v>
          </cell>
          <cell r="D1305" t="str">
            <v>NGO SI THA</v>
          </cell>
          <cell r="E1305" t="str">
            <v>050119607865</v>
          </cell>
          <cell r="F1305" t="str">
            <v>C16562NGO SI THA050119607865</v>
          </cell>
        </row>
        <row r="1306">
          <cell r="B1306" t="str">
            <v>C16564</v>
          </cell>
          <cell r="C1306" t="str">
            <v>Bùi Anh Khang</v>
          </cell>
          <cell r="D1306" t="str">
            <v>BUI ANH KHANG</v>
          </cell>
          <cell r="E1306" t="str">
            <v>050151558981</v>
          </cell>
          <cell r="F1306" t="str">
            <v>C16564BUI ANH KHANG050151558981</v>
          </cell>
        </row>
        <row r="1307">
          <cell r="B1307" t="str">
            <v>C16467</v>
          </cell>
          <cell r="C1307" t="str">
            <v>Phùng Huệ Như</v>
          </cell>
          <cell r="D1307" t="str">
            <v>PHUNG HUE NHU</v>
          </cell>
          <cell r="E1307" t="str">
            <v>050158476190</v>
          </cell>
          <cell r="F1307" t="str">
            <v>C16467PHUNG HUE NHU050158476190</v>
          </cell>
        </row>
        <row r="1308">
          <cell r="B1308" t="str">
            <v>C16560</v>
          </cell>
          <cell r="C1308" t="str">
            <v>Phan Duy Mạnh</v>
          </cell>
          <cell r="D1308" t="str">
            <v>PHAN DUY MANH</v>
          </cell>
          <cell r="E1308" t="str">
            <v>053795822305</v>
          </cell>
          <cell r="F1308" t="str">
            <v>C16560PHAN DUY MANH053795822305</v>
          </cell>
        </row>
        <row r="1309">
          <cell r="B1309" t="str">
            <v>C16555</v>
          </cell>
          <cell r="C1309" t="str">
            <v>Phạm Chung Kiên</v>
          </cell>
          <cell r="D1309" t="str">
            <v>PHAM CHUNG KIEN</v>
          </cell>
          <cell r="E1309" t="str">
            <v>050158900707</v>
          </cell>
          <cell r="F1309" t="str">
            <v>C16555PHAM CHUNG KIEN050158900707</v>
          </cell>
        </row>
        <row r="1310">
          <cell r="B1310" t="str">
            <v>C16472</v>
          </cell>
          <cell r="C1310" t="str">
            <v>Thị Thơm</v>
          </cell>
          <cell r="D1310" t="str">
            <v>THI THOM</v>
          </cell>
          <cell r="E1310" t="str">
            <v>051704041991</v>
          </cell>
          <cell r="F1310" t="str">
            <v>C16472THI THOM051704041991</v>
          </cell>
        </row>
        <row r="1311">
          <cell r="B1311" t="str">
            <v>C16487</v>
          </cell>
          <cell r="C1311" t="str">
            <v>Trần Khánh Ngân</v>
          </cell>
          <cell r="D1311" t="str">
            <v>TRAN KHANH NGAN</v>
          </cell>
          <cell r="E1311" t="str">
            <v>050116312538</v>
          </cell>
          <cell r="F1311" t="str">
            <v>C16487TRAN KHANH NGAN050116312538</v>
          </cell>
        </row>
        <row r="1312">
          <cell r="B1312" t="str">
            <v>C16535</v>
          </cell>
          <cell r="C1312" t="str">
            <v>Bùi Thị Kim Thảo</v>
          </cell>
          <cell r="D1312" t="str">
            <v>BUI THI KIM THAO</v>
          </cell>
          <cell r="E1312" t="str">
            <v>050158901622</v>
          </cell>
          <cell r="F1312" t="str">
            <v>C16535BUI THI KIM THAO050158901622</v>
          </cell>
        </row>
        <row r="1313">
          <cell r="B1313" t="str">
            <v>C16506</v>
          </cell>
          <cell r="C1313" t="str">
            <v>Thị Thu Hiền</v>
          </cell>
          <cell r="D1313" t="str">
            <v>THI THU HIEN</v>
          </cell>
          <cell r="E1313" t="str">
            <v>050158900774</v>
          </cell>
          <cell r="F1313" t="str">
            <v>C16506THI THU HIEN050158900774</v>
          </cell>
        </row>
        <row r="1314">
          <cell r="B1314" t="str">
            <v>C16511</v>
          </cell>
          <cell r="C1314" t="str">
            <v>Hoàng Thị Hà</v>
          </cell>
          <cell r="D1314" t="str">
            <v>HOANG THI HA</v>
          </cell>
          <cell r="E1314" t="str">
            <v>050158900766</v>
          </cell>
          <cell r="F1314" t="str">
            <v>C16511HOANG THI HA050158900766</v>
          </cell>
        </row>
        <row r="1315">
          <cell r="B1315" t="str">
            <v>C16549</v>
          </cell>
          <cell r="C1315" t="str">
            <v>Huỳnh Văn Tuấn</v>
          </cell>
          <cell r="D1315" t="str">
            <v>HUYNH VAN TUAN</v>
          </cell>
          <cell r="E1315" t="str">
            <v>050158901592</v>
          </cell>
          <cell r="F1315" t="str">
            <v>C16549HUYNH VAN TUAN050158901592</v>
          </cell>
        </row>
        <row r="1316">
          <cell r="B1316" t="str">
            <v>C16625</v>
          </cell>
          <cell r="C1316" t="str">
            <v>Đoàn Văn Vũ</v>
          </cell>
          <cell r="D1316" t="str">
            <v>DOAN VAN VU</v>
          </cell>
          <cell r="E1316" t="str">
            <v>050077160024</v>
          </cell>
          <cell r="F1316" t="str">
            <v>C16625DOAN VAN VU050077160024</v>
          </cell>
        </row>
        <row r="1317">
          <cell r="B1317" t="str">
            <v>C16616</v>
          </cell>
          <cell r="C1317" t="str">
            <v>Lê Thị Quỳnh Giang</v>
          </cell>
          <cell r="D1317" t="str">
            <v>LE THI QUYNH GIANG</v>
          </cell>
          <cell r="E1317" t="str">
            <v>050146365199</v>
          </cell>
          <cell r="F1317" t="str">
            <v>C16616LE THI QUYNH GIANG050146365199</v>
          </cell>
        </row>
        <row r="1318">
          <cell r="B1318" t="str">
            <v>C16612</v>
          </cell>
          <cell r="C1318" t="str">
            <v>Hoàng Thị Thúy Vui</v>
          </cell>
          <cell r="D1318" t="str">
            <v>HOANG THI THUY VUI</v>
          </cell>
          <cell r="E1318" t="str">
            <v>050139069215</v>
          </cell>
          <cell r="F1318" t="str">
            <v>C16612HOANG THI THUY VUI050139069215</v>
          </cell>
        </row>
        <row r="1319">
          <cell r="B1319" t="str">
            <v>C16613</v>
          </cell>
          <cell r="C1319" t="str">
            <v>Ngô Thị Ngọc Trâm</v>
          </cell>
          <cell r="D1319" t="str">
            <v>NGO THI NGOC TRAM</v>
          </cell>
          <cell r="E1319" t="str">
            <v>050155133950</v>
          </cell>
          <cell r="F1319" t="str">
            <v>C16613NGO THI NGOC TRAM050155133950</v>
          </cell>
        </row>
        <row r="1320">
          <cell r="B1320" t="str">
            <v>C16615</v>
          </cell>
          <cell r="C1320" t="str">
            <v>Võ Văn Thi</v>
          </cell>
          <cell r="D1320" t="str">
            <v>VO VAN THI</v>
          </cell>
          <cell r="E1320" t="str">
            <v>050154605506</v>
          </cell>
          <cell r="F1320" t="str">
            <v>C16615VO VAN THI050154605506</v>
          </cell>
        </row>
        <row r="1321">
          <cell r="B1321" t="str">
            <v>C16556</v>
          </cell>
          <cell r="C1321" t="str">
            <v>Vũ Thị Hồng Nhung</v>
          </cell>
          <cell r="D1321" t="str">
            <v>VU THI HONG NHUNG</v>
          </cell>
          <cell r="E1321" t="str">
            <v>050117176735</v>
          </cell>
          <cell r="F1321" t="str">
            <v>C16556VU THI HONG NHUNG050117176735</v>
          </cell>
        </row>
        <row r="1322">
          <cell r="B1322" t="str">
            <v>C16547</v>
          </cell>
          <cell r="C1322" t="str">
            <v>Nguyễn Văn Lưu</v>
          </cell>
          <cell r="D1322" t="str">
            <v>NGUYEN VAN LUU</v>
          </cell>
          <cell r="E1322" t="str">
            <v>050098781861</v>
          </cell>
          <cell r="F1322" t="str">
            <v>C16547NGUYEN VAN LUU050098781861</v>
          </cell>
        </row>
        <row r="1323">
          <cell r="B1323" t="str">
            <v>C16574</v>
          </cell>
          <cell r="C1323" t="str">
            <v>Thị Kim Quyên</v>
          </cell>
          <cell r="D1323" t="str">
            <v>THI KIM QUYEN</v>
          </cell>
          <cell r="E1323" t="str">
            <v>050141069184</v>
          </cell>
          <cell r="F1323" t="str">
            <v>C16574THI KIM QUYEN050141069184</v>
          </cell>
        </row>
        <row r="1324">
          <cell r="B1324" t="str">
            <v>C16576</v>
          </cell>
          <cell r="C1324" t="str">
            <v>Châu Thị Thu Nguyệt</v>
          </cell>
          <cell r="D1324" t="str">
            <v>CHAU THI THU NGUYET</v>
          </cell>
          <cell r="E1324" t="str">
            <v>050158724895</v>
          </cell>
          <cell r="F1324" t="str">
            <v>C16576CHAU THI THU NGUYET050158724895</v>
          </cell>
        </row>
        <row r="1325">
          <cell r="B1325" t="str">
            <v>C16524</v>
          </cell>
          <cell r="C1325" t="str">
            <v>Đỗ Hồng Minh Quân</v>
          </cell>
          <cell r="D1325" t="str">
            <v>DO HONG MINH QUAN</v>
          </cell>
          <cell r="E1325" t="str">
            <v>050151202680</v>
          </cell>
          <cell r="F1325" t="str">
            <v>C16524DO HONG MINH QUAN050151202680</v>
          </cell>
        </row>
        <row r="1326">
          <cell r="B1326" t="str">
            <v>C16488</v>
          </cell>
          <cell r="C1326" t="str">
            <v>Phan Hoàng Châu Giang</v>
          </cell>
          <cell r="D1326" t="str">
            <v>PHAN HOANG CHAU GIANG</v>
          </cell>
          <cell r="E1326" t="str">
            <v>053215052002</v>
          </cell>
          <cell r="F1326" t="str">
            <v>C16488PHAN HOANG CHAU GIANG053215052002</v>
          </cell>
        </row>
        <row r="1327">
          <cell r="B1327" t="str">
            <v>C16572</v>
          </cell>
          <cell r="C1327" t="str">
            <v>Thị Đóm</v>
          </cell>
          <cell r="D1327" t="str">
            <v>THI DOM</v>
          </cell>
          <cell r="E1327" t="str">
            <v>050040934046</v>
          </cell>
          <cell r="F1327" t="str">
            <v>C16572THI DOM050040934046</v>
          </cell>
        </row>
        <row r="1328">
          <cell r="B1328" t="str">
            <v>C16456</v>
          </cell>
          <cell r="C1328" t="str">
            <v>Điểu Khang</v>
          </cell>
          <cell r="D1328" t="str">
            <v>DIEU KHANG</v>
          </cell>
          <cell r="E1328" t="str">
            <v>050159034124</v>
          </cell>
          <cell r="F1328" t="str">
            <v>C16456DIEU KHANG050159034124</v>
          </cell>
        </row>
        <row r="1329">
          <cell r="B1329" t="str">
            <v>C7901</v>
          </cell>
          <cell r="C1329" t="str">
            <v>Trương Vũ Phong</v>
          </cell>
          <cell r="D1329" t="str">
            <v>TRUONG VU PHONG</v>
          </cell>
          <cell r="E1329" t="str">
            <v>050813226345</v>
          </cell>
          <cell r="F1329" t="str">
            <v>C7901TRUONG VU PHONG050813226345</v>
          </cell>
        </row>
        <row r="1330">
          <cell r="B1330" t="str">
            <v>C16573</v>
          </cell>
          <cell r="C1330" t="str">
            <v>Nông Thị Ngọc Trâm</v>
          </cell>
          <cell r="D1330" t="str">
            <v>NONG THI NGOC TRAM</v>
          </cell>
          <cell r="E1330" t="str">
            <v>050155734131</v>
          </cell>
          <cell r="F1330" t="str">
            <v>C16573NONG THI NGOC TRAM050155734131</v>
          </cell>
        </row>
        <row r="1331">
          <cell r="B1331" t="str">
            <v>C16596</v>
          </cell>
          <cell r="C1331" t="str">
            <v>Đặng Thị Ngọc Trâm</v>
          </cell>
          <cell r="D1331" t="str">
            <v>DANG THI NGOC TRAM</v>
          </cell>
          <cell r="E1331" t="str">
            <v>050095612811</v>
          </cell>
          <cell r="F1331" t="str">
            <v>C16596DANG THI NGOC TRAM050095612811</v>
          </cell>
        </row>
        <row r="1332">
          <cell r="B1332" t="str">
            <v>C16521</v>
          </cell>
          <cell r="C1332" t="str">
            <v>Nguyễn Ngọc Hạnh</v>
          </cell>
          <cell r="D1332" t="str">
            <v>NGUYEN NGOC HANH</v>
          </cell>
          <cell r="E1332" t="str">
            <v>050117176255</v>
          </cell>
          <cell r="F1332" t="str">
            <v>C16521NGUYEN NGOC HANH050117176255</v>
          </cell>
        </row>
        <row r="1333">
          <cell r="B1333" t="str">
            <v>C16567</v>
          </cell>
          <cell r="C1333" t="str">
            <v>Thị Trinh</v>
          </cell>
          <cell r="D1333" t="str">
            <v>THI TRINH</v>
          </cell>
          <cell r="E1333" t="str">
            <v>0359766121</v>
          </cell>
          <cell r="F1333" t="str">
            <v>C16567THI TRINH0359766121</v>
          </cell>
        </row>
        <row r="1334">
          <cell r="B1334" t="str">
            <v>C16569</v>
          </cell>
          <cell r="C1334" t="str">
            <v>Điểu Thị Đăng Ly</v>
          </cell>
          <cell r="D1334" t="str">
            <v>DIEU THI DANG LY</v>
          </cell>
          <cell r="E1334" t="str">
            <v>050134666061</v>
          </cell>
          <cell r="F1334" t="str">
            <v>C16569DIEU THI DANG LY050134666061</v>
          </cell>
        </row>
        <row r="1335">
          <cell r="B1335" t="str">
            <v>C16582</v>
          </cell>
          <cell r="C1335" t="str">
            <v>Đặng Thị Thảo</v>
          </cell>
          <cell r="D1335" t="str">
            <v>DANG THI THAO</v>
          </cell>
          <cell r="E1335" t="str">
            <v>050041500120</v>
          </cell>
          <cell r="F1335" t="str">
            <v>C16582DANG THI THAO050041500120</v>
          </cell>
        </row>
        <row r="1336">
          <cell r="B1336" t="str">
            <v>C16589</v>
          </cell>
          <cell r="C1336" t="str">
            <v>Hồ Thị Chắc</v>
          </cell>
          <cell r="D1336" t="str">
            <v>HO THI CHAC</v>
          </cell>
          <cell r="E1336" t="str">
            <v>056509091995</v>
          </cell>
          <cell r="F1336" t="str">
            <v>C16589HO THI CHAC056509091995</v>
          </cell>
        </row>
        <row r="1337">
          <cell r="B1337" t="str">
            <v>C16602</v>
          </cell>
          <cell r="C1337" t="str">
            <v>Hồ Thị Thảo Vy</v>
          </cell>
          <cell r="D1337" t="str">
            <v>HO THI THAO VY</v>
          </cell>
          <cell r="E1337" t="str">
            <v>051127092005</v>
          </cell>
          <cell r="F1337" t="str">
            <v>C16602HO THI THAO VY051127092005</v>
          </cell>
        </row>
        <row r="1338">
          <cell r="B1338" t="str">
            <v>C16604</v>
          </cell>
          <cell r="C1338" t="str">
            <v>Nguyễn Võ Kim Quyên</v>
          </cell>
          <cell r="D1338" t="str">
            <v>NGUYEN VO KIM QUYEN</v>
          </cell>
          <cell r="E1338" t="str">
            <v>050156212811</v>
          </cell>
          <cell r="F1338" t="str">
            <v>C16604NGUYEN VO KIM QUYEN050156212811</v>
          </cell>
        </row>
        <row r="1339">
          <cell r="B1339" t="str">
            <v>C16628</v>
          </cell>
          <cell r="C1339" t="str">
            <v>Vương Phụng</v>
          </cell>
          <cell r="D1339" t="str">
            <v>VUONG PHUNG</v>
          </cell>
          <cell r="E1339" t="str">
            <v>050072373445</v>
          </cell>
          <cell r="F1339" t="str">
            <v>C16628VUONG PHUNG050072373445</v>
          </cell>
        </row>
        <row r="1340">
          <cell r="B1340" t="str">
            <v>C16580</v>
          </cell>
          <cell r="C1340" t="str">
            <v>Nguyễn Thị Yến Nhi</v>
          </cell>
          <cell r="D1340" t="str">
            <v>NGUYEN THI YEN NHI</v>
          </cell>
          <cell r="E1340" t="str">
            <v>051823062002</v>
          </cell>
          <cell r="F1340" t="str">
            <v>C16580NGUYEN THI YEN NHI051823062002</v>
          </cell>
        </row>
        <row r="1341">
          <cell r="B1341" t="str">
            <v>C16581</v>
          </cell>
          <cell r="C1341" t="str">
            <v>Nguyễn Hải Yến</v>
          </cell>
          <cell r="D1341" t="str">
            <v>NGUYEN HAI YEN</v>
          </cell>
          <cell r="E1341" t="str">
            <v>050114072006</v>
          </cell>
          <cell r="F1341" t="str">
            <v>C16581NGUYEN HAI YEN050114072006</v>
          </cell>
        </row>
        <row r="1342">
          <cell r="B1342" t="str">
            <v>C16605</v>
          </cell>
          <cell r="C1342" t="str">
            <v>Lê Lệnh Tiến</v>
          </cell>
          <cell r="D1342" t="str">
            <v>LE LENH TIEN</v>
          </cell>
          <cell r="E1342" t="str">
            <v>050066214394</v>
          </cell>
          <cell r="F1342" t="str">
            <v>C16605LE LENH TIEN050066214394</v>
          </cell>
        </row>
        <row r="1343">
          <cell r="B1343" t="str">
            <v>C16610</v>
          </cell>
          <cell r="C1343" t="str">
            <v>Đỗ Quốc Thái</v>
          </cell>
          <cell r="D1343" t="str">
            <v>DO QUOC THAI</v>
          </cell>
          <cell r="E1343" t="str">
            <v>050357954722</v>
          </cell>
          <cell r="F1343" t="str">
            <v>C16610DO QUOC THAI050357954722</v>
          </cell>
        </row>
        <row r="1344">
          <cell r="B1344" t="str">
            <v>C16578</v>
          </cell>
          <cell r="C1344" t="str">
            <v>Trần Văn Toản</v>
          </cell>
          <cell r="D1344" t="str">
            <v>TRAN VAN TOAN</v>
          </cell>
          <cell r="E1344" t="str">
            <v>057914041977</v>
          </cell>
          <cell r="F1344" t="str">
            <v>C16578TRAN VAN TOAN057914041977</v>
          </cell>
        </row>
        <row r="1345">
          <cell r="B1345" t="str">
            <v>C16583</v>
          </cell>
          <cell r="C1345" t="str">
            <v>Điểu Kiệt</v>
          </cell>
          <cell r="D1345" t="str">
            <v>DIEU KIET</v>
          </cell>
          <cell r="E1345" t="str">
            <v>050140061023</v>
          </cell>
          <cell r="F1345" t="str">
            <v>C16583DIEU KIET050140061023</v>
          </cell>
        </row>
        <row r="1346">
          <cell r="B1346" t="str">
            <v>C16584</v>
          </cell>
          <cell r="C1346" t="str">
            <v>Thị Nguyệt</v>
          </cell>
          <cell r="D1346" t="str">
            <v>THI NGUYET</v>
          </cell>
          <cell r="E1346" t="str">
            <v>050149334103</v>
          </cell>
          <cell r="F1346" t="str">
            <v>C16584THI NGUYET050149334103</v>
          </cell>
        </row>
        <row r="1347">
          <cell r="B1347" t="str">
            <v>C16563</v>
          </cell>
          <cell r="C1347" t="str">
            <v>Điểu Giăng</v>
          </cell>
          <cell r="D1347" t="str">
            <v>DIEU GIANG</v>
          </cell>
          <cell r="E1347" t="str">
            <v>050087243149</v>
          </cell>
          <cell r="F1347" t="str">
            <v>C16563DIEU GIANG050087243149</v>
          </cell>
        </row>
        <row r="1348">
          <cell r="B1348" t="str">
            <v>C16608</v>
          </cell>
          <cell r="C1348" t="str">
            <v>Lê Đình Công</v>
          </cell>
          <cell r="D1348" t="str">
            <v>LE DINH CONG</v>
          </cell>
          <cell r="E1348" t="str">
            <v>050147459091</v>
          </cell>
          <cell r="F1348" t="str">
            <v>C16608LE DINH CONG050147459091</v>
          </cell>
        </row>
        <row r="1349">
          <cell r="B1349" t="str">
            <v>C16566</v>
          </cell>
          <cell r="C1349" t="str">
            <v>Nguyễn Văn Nhớ</v>
          </cell>
          <cell r="D1349" t="str">
            <v>NGUYEN VAN NHO</v>
          </cell>
          <cell r="E1349" t="str">
            <v>050105122001</v>
          </cell>
          <cell r="F1349" t="str">
            <v>C16566NGUYEN VAN NHO050105122001</v>
          </cell>
        </row>
        <row r="1350">
          <cell r="B1350" t="str">
            <v>C16586</v>
          </cell>
          <cell r="C1350" t="str">
            <v>Nguyễn Quách Dương</v>
          </cell>
          <cell r="D1350" t="str">
            <v>NGUYEN QUACH DUONG</v>
          </cell>
          <cell r="E1350" t="str">
            <v>050159273234</v>
          </cell>
          <cell r="F1350" t="str">
            <v>C16586NGUYEN QUACH DUONG050159273234</v>
          </cell>
        </row>
        <row r="1351">
          <cell r="B1351" t="str">
            <v>C16621</v>
          </cell>
          <cell r="C1351" t="str">
            <v>Nguyễn Quí Lộc</v>
          </cell>
          <cell r="D1351" t="str">
            <v>NGUYEN QUI LOC</v>
          </cell>
          <cell r="E1351" t="str">
            <v>054522012003</v>
          </cell>
          <cell r="F1351" t="str">
            <v>C16621NGUYEN QUI LOC054522012003</v>
          </cell>
        </row>
        <row r="1352">
          <cell r="B1352" t="str">
            <v>C16622</v>
          </cell>
          <cell r="C1352" t="str">
            <v>Chu Thị Nguyệt</v>
          </cell>
          <cell r="D1352" t="str">
            <v>CHU THI NGUYET</v>
          </cell>
          <cell r="E1352" t="str">
            <v>050071874823</v>
          </cell>
          <cell r="F1352" t="str">
            <v>C16622CHU THI NGUYET050071874823</v>
          </cell>
        </row>
        <row r="1353">
          <cell r="B1353" t="str">
            <v>C16609</v>
          </cell>
          <cell r="C1353" t="str">
            <v>Lê Đức Minh</v>
          </cell>
          <cell r="D1353" t="str">
            <v>LE DUC MINH</v>
          </cell>
          <cell r="E1353" t="str">
            <v>050130966494</v>
          </cell>
          <cell r="F1353" t="str">
            <v>C16609LE DUC MINH050130966494</v>
          </cell>
        </row>
        <row r="1354">
          <cell r="B1354" t="str">
            <v>C16577</v>
          </cell>
          <cell r="C1354" t="str">
            <v>Bùi Thị Thanh</v>
          </cell>
          <cell r="D1354" t="str">
            <v>BUI THI THANH</v>
          </cell>
          <cell r="E1354" t="str">
            <v>050365491057</v>
          </cell>
          <cell r="F1354" t="str">
            <v>C16577BUI THI THANH050365491057</v>
          </cell>
        </row>
        <row r="1355">
          <cell r="B1355" t="str">
            <v>C16611</v>
          </cell>
          <cell r="C1355" t="str">
            <v>Nguyễn Văn Lướt</v>
          </cell>
          <cell r="D1355" t="str">
            <v>NGUYEN VAN LUOT</v>
          </cell>
          <cell r="E1355" t="str">
            <v>050150935250</v>
          </cell>
          <cell r="F1355" t="str">
            <v>C16611NGUYEN VAN LUOT050150935250</v>
          </cell>
        </row>
        <row r="1356">
          <cell r="B1356" t="str">
            <v>C16591</v>
          </cell>
          <cell r="C1356" t="str">
            <v>Phan Thị Thủy Tiên</v>
          </cell>
          <cell r="D1356" t="str">
            <v>PHAN THI THUY TIEN</v>
          </cell>
          <cell r="E1356" t="str">
            <v>050074681139</v>
          </cell>
          <cell r="F1356" t="str">
            <v>C16591PHAN THI THUY TIEN050074681139</v>
          </cell>
        </row>
        <row r="1357">
          <cell r="B1357" t="str">
            <v>C16601</v>
          </cell>
          <cell r="C1357" t="str">
            <v>Trần Minh Tân</v>
          </cell>
          <cell r="D1357" t="str">
            <v>TRAN MINH TAN</v>
          </cell>
          <cell r="E1357" t="str">
            <v>050159267277</v>
          </cell>
          <cell r="F1357" t="str">
            <v>C16601TRAN MINH TAN050159267277</v>
          </cell>
        </row>
        <row r="1358">
          <cell r="B1358" t="str">
            <v>C16501</v>
          </cell>
          <cell r="C1358" t="str">
            <v>Nguyễn Thị Kim Nhanh</v>
          </cell>
          <cell r="D1358" t="str">
            <v>NGUYEN THI KIM NHANH</v>
          </cell>
          <cell r="E1358" t="str">
            <v>050153879467</v>
          </cell>
          <cell r="F1358" t="str">
            <v>C16501NGUYEN THI KIM NHANH050153879467</v>
          </cell>
        </row>
        <row r="1359">
          <cell r="B1359" t="str">
            <v>C16575</v>
          </cell>
          <cell r="C1359" t="str">
            <v>Trần Quốc Chiến</v>
          </cell>
          <cell r="D1359" t="str">
            <v>TRAN QUOC CHIEN</v>
          </cell>
          <cell r="E1359" t="str">
            <v>050159267218</v>
          </cell>
          <cell r="F1359" t="str">
            <v>C16575TRAN QUOC CHIEN050159267218</v>
          </cell>
        </row>
        <row r="1360">
          <cell r="B1360" t="str">
            <v>C16557</v>
          </cell>
          <cell r="C1360" t="str">
            <v>Huỳnh Thị Kim Trinh</v>
          </cell>
          <cell r="D1360" t="str">
            <v>HUYNH THI KIM TRINH</v>
          </cell>
          <cell r="E1360" t="str">
            <v>050159266831</v>
          </cell>
          <cell r="F1360" t="str">
            <v>C16557HUYNH THI KIM TRINH050159266831</v>
          </cell>
        </row>
        <row r="1361">
          <cell r="B1361" t="str">
            <v>C16558</v>
          </cell>
          <cell r="C1361" t="str">
            <v>Lê Thị Huyền Trang</v>
          </cell>
          <cell r="D1361" t="str">
            <v>LE THI HUYEN TRANG</v>
          </cell>
          <cell r="E1361" t="str">
            <v>050159267188</v>
          </cell>
          <cell r="F1361" t="str">
            <v>C16558LE THI HUYEN TRANG050159267188</v>
          </cell>
        </row>
        <row r="1362">
          <cell r="B1362" t="str">
            <v>C16594</v>
          </cell>
          <cell r="C1362" t="str">
            <v>Nguyễn Ngọc Lanh</v>
          </cell>
          <cell r="D1362" t="str">
            <v>NGUYEN NGOC LANH</v>
          </cell>
          <cell r="E1362" t="str">
            <v>050159267234</v>
          </cell>
          <cell r="F1362" t="str">
            <v>C16594NGUYEN NGOC LANH050159267234</v>
          </cell>
        </row>
        <row r="1363">
          <cell r="B1363" t="str">
            <v>C16595</v>
          </cell>
          <cell r="C1363" t="str">
            <v>Nguyễn Ngọc Lam</v>
          </cell>
          <cell r="D1363" t="str">
            <v>NGUYEN NGOC LAM</v>
          </cell>
          <cell r="E1363" t="str">
            <v>050159267269</v>
          </cell>
          <cell r="F1363" t="str">
            <v>C16595NGUYEN NGOC LAM050159267269</v>
          </cell>
        </row>
        <row r="1364">
          <cell r="B1364" t="str">
            <v>C16597</v>
          </cell>
          <cell r="C1364" t="str">
            <v>Đỗ Như An</v>
          </cell>
          <cell r="D1364" t="str">
            <v>DO NHU AN</v>
          </cell>
          <cell r="E1364" t="str">
            <v>050159267196</v>
          </cell>
          <cell r="F1364" t="str">
            <v>C16597DO NHU AN050159267196</v>
          </cell>
        </row>
        <row r="1365">
          <cell r="C1365" t="e">
            <v>#N/A</v>
          </cell>
          <cell r="E1365" t="e">
            <v>#N/A</v>
          </cell>
          <cell r="F1365" t="e">
            <v>#N/A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payment)"/>
      <sheetName val="Korean Salary"/>
      <sheetName val="December Bonus 2018"/>
      <sheetName val="20% Big sales Bonus 2019"/>
      <sheetName val="Salary sheet"/>
      <sheetName val="danh sach CK"/>
      <sheetName val="Cash"/>
      <sheetName val="Cash - Dep"/>
      <sheetName val="급여"/>
      <sheetName val="Average"/>
      <sheetName val="Comparison summary"/>
      <sheetName val="Sheet1"/>
      <sheetName val="Sheet2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7">
          <cell r="AS27">
            <v>9777987.3393794689</v>
          </cell>
        </row>
      </sheetData>
      <sheetData sheetId="9">
        <row r="3">
          <cell r="AF3">
            <v>23340</v>
          </cell>
        </row>
        <row r="5">
          <cell r="C5">
            <v>7642200103.8559999</v>
          </cell>
          <cell r="D5">
            <v>7395535069.9544001</v>
          </cell>
          <cell r="E5">
            <v>8559547765.4006004</v>
          </cell>
          <cell r="F5">
            <v>8539976950.4106998</v>
          </cell>
          <cell r="G5">
            <v>7998606725.0533504</v>
          </cell>
          <cell r="H5">
            <v>7322705391.8907995</v>
          </cell>
          <cell r="I5">
            <v>7580295989.7406998</v>
          </cell>
          <cell r="J5">
            <v>8916351713.7571507</v>
          </cell>
          <cell r="K5">
            <v>9803104857.4235001</v>
          </cell>
          <cell r="L5">
            <v>9649436622.6410007</v>
          </cell>
          <cell r="M5">
            <v>9000946802.4899998</v>
          </cell>
          <cell r="N5">
            <v>9236581465.8999996</v>
          </cell>
          <cell r="Z5">
            <v>7285700591</v>
          </cell>
          <cell r="AF5">
            <v>7659084972</v>
          </cell>
          <cell r="AH5">
            <v>7632254225</v>
          </cell>
          <cell r="AJ5">
            <v>8072850333</v>
          </cell>
          <cell r="AL5">
            <v>7998313641</v>
          </cell>
          <cell r="AN5">
            <v>8704287799</v>
          </cell>
        </row>
        <row r="11">
          <cell r="AP11">
            <v>9220117.0308254436</v>
          </cell>
        </row>
      </sheetData>
      <sheetData sheetId="10"/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payment)"/>
      <sheetName val="TOTAL(Salary)"/>
      <sheetName val="Korean salary "/>
      <sheetName val="Salary sheet"/>
      <sheetName val="danh sach CK"/>
      <sheetName val="Cash"/>
      <sheetName val="Cash - Dep"/>
      <sheetName val="Average"/>
      <sheetName val="급여"/>
      <sheetName val="Comparison summary"/>
      <sheetName val="Sheet1"/>
      <sheetName val="Sheet2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4">
          <cell r="G4">
            <v>8893404105.0533504</v>
          </cell>
          <cell r="Q4">
            <v>9654545204.3455009</v>
          </cell>
          <cell r="R4">
            <v>7082514164.6518002</v>
          </cell>
          <cell r="S4">
            <v>9183500747.9316807</v>
          </cell>
        </row>
        <row r="11">
          <cell r="O11">
            <v>9428987.9492199458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335A3-768A-479F-8A86-522CC1F8B435}">
  <dimension ref="B2:G8"/>
  <sheetViews>
    <sheetView workbookViewId="0">
      <selection activeCell="F24" sqref="F24"/>
    </sheetView>
  </sheetViews>
  <sheetFormatPr defaultRowHeight="12.75"/>
  <cols>
    <col min="2" max="2" width="4.7109375" customWidth="1"/>
    <col min="3" max="3" width="37.28515625" bestFit="1" customWidth="1"/>
    <col min="4" max="4" width="18.28515625" customWidth="1"/>
    <col min="5" max="5" width="16.28515625" bestFit="1" customWidth="1"/>
    <col min="6" max="6" width="17.140625" customWidth="1"/>
  </cols>
  <sheetData>
    <row r="2" spans="2:7" ht="30" customHeight="1">
      <c r="B2" s="650"/>
      <c r="C2" s="651"/>
      <c r="D2" s="652" t="s">
        <v>546</v>
      </c>
      <c r="E2" s="652" t="s">
        <v>547</v>
      </c>
      <c r="F2" s="652" t="s">
        <v>76</v>
      </c>
    </row>
    <row r="3" spans="2:7" ht="30" customHeight="1">
      <c r="B3" s="653">
        <v>1</v>
      </c>
      <c r="C3" s="657" t="s">
        <v>551</v>
      </c>
      <c r="D3" s="655">
        <f>+'Foreign Salary'!R11</f>
        <v>480497301</v>
      </c>
      <c r="E3" s="655">
        <v>0</v>
      </c>
      <c r="F3" s="654">
        <f>SUM(D3:E3)</f>
        <v>480497301</v>
      </c>
      <c r="G3" s="658">
        <f>+F3-'Foreign Salary'!R11</f>
        <v>0</v>
      </c>
    </row>
    <row r="4" spans="2:7" ht="30" customHeight="1">
      <c r="B4" s="653">
        <v>2</v>
      </c>
      <c r="C4" s="657" t="s">
        <v>548</v>
      </c>
      <c r="D4" s="655">
        <v>10547466313</v>
      </c>
      <c r="E4" s="655">
        <v>1126799307</v>
      </c>
      <c r="F4" s="654">
        <f>SUM(D4:E4)</f>
        <v>11674265620</v>
      </c>
      <c r="G4" s="658">
        <f>+F4-Transfer!E1279</f>
        <v>269595426</v>
      </c>
    </row>
    <row r="5" spans="2:7" ht="30" customHeight="1">
      <c r="B5" s="653">
        <v>3</v>
      </c>
      <c r="C5" s="657" t="s">
        <v>549</v>
      </c>
      <c r="D5" s="655">
        <v>215764202</v>
      </c>
      <c r="E5" s="655">
        <v>21316040</v>
      </c>
      <c r="F5" s="654">
        <f>SUM(D5:E5)</f>
        <v>237080242</v>
      </c>
      <c r="G5" s="658">
        <f>+F5-Cash!F18</f>
        <v>197683519</v>
      </c>
    </row>
    <row r="6" spans="2:7" ht="30" customHeight="1">
      <c r="B6" s="653">
        <v>4</v>
      </c>
      <c r="C6" s="657" t="s">
        <v>550</v>
      </c>
      <c r="D6" s="655">
        <v>0</v>
      </c>
      <c r="E6" s="655">
        <v>11464288</v>
      </c>
      <c r="F6" s="654">
        <f>SUM(D6:E6)</f>
        <v>11464288</v>
      </c>
    </row>
    <row r="7" spans="2:7" ht="30" customHeight="1">
      <c r="B7" s="656"/>
      <c r="C7" s="659" t="s">
        <v>76</v>
      </c>
      <c r="D7" s="654">
        <f t="shared" ref="D7:E7" si="0">SUM(D3:D6)</f>
        <v>11243727816</v>
      </c>
      <c r="E7" s="654">
        <f t="shared" si="0"/>
        <v>1159579635</v>
      </c>
      <c r="F7" s="654">
        <f>SUM(F3:F6)</f>
        <v>12403307451</v>
      </c>
    </row>
    <row r="8" spans="2:7">
      <c r="F8" s="658">
        <f>+F7-'TOTAL(payment)'!L119</f>
        <v>478743233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K18"/>
  <sheetViews>
    <sheetView workbookViewId="0">
      <selection activeCell="D18" sqref="D18"/>
    </sheetView>
  </sheetViews>
  <sheetFormatPr defaultColWidth="9.140625" defaultRowHeight="15"/>
  <cols>
    <col min="1" max="1" width="9.140625" style="121"/>
    <col min="2" max="2" width="14.7109375" style="251" customWidth="1"/>
    <col min="3" max="3" width="32.140625" style="251" customWidth="1"/>
    <col min="4" max="4" width="25" style="251" customWidth="1"/>
    <col min="5" max="5" width="24.5703125" style="251" customWidth="1"/>
    <col min="6" max="6" width="24.5703125" style="11" customWidth="1"/>
    <col min="7" max="7" width="31.7109375" style="11" customWidth="1"/>
    <col min="8" max="8" width="33" style="11" customWidth="1"/>
    <col min="9" max="16384" width="9.140625" style="11"/>
  </cols>
  <sheetData>
    <row r="1" spans="1:11" ht="50.25" customHeight="1">
      <c r="A1" s="258" t="s">
        <v>20</v>
      </c>
      <c r="B1" s="259" t="s">
        <v>263</v>
      </c>
      <c r="C1" s="259" t="s">
        <v>264</v>
      </c>
      <c r="D1" s="260" t="s">
        <v>204</v>
      </c>
      <c r="E1" s="260" t="s">
        <v>265</v>
      </c>
      <c r="F1" s="261" t="s">
        <v>205</v>
      </c>
      <c r="G1" s="261" t="s">
        <v>133</v>
      </c>
      <c r="H1" s="262" t="s">
        <v>174</v>
      </c>
    </row>
    <row r="2" spans="1:11" ht="26.25" customHeight="1">
      <c r="A2" s="263">
        <v>1</v>
      </c>
      <c r="B2" s="254" t="s">
        <v>135</v>
      </c>
      <c r="C2" s="255" t="s">
        <v>145</v>
      </c>
      <c r="D2" s="256">
        <f>+VLOOKUP(B2,'Salary sheet'!$B$6:$AS$1291,40,0)</f>
        <v>2562000</v>
      </c>
      <c r="E2" s="256">
        <f>VLOOKUP(B2,'Salary sheet'!$B$6:$AE$1318,30,0)</f>
        <v>175961.5390625</v>
      </c>
      <c r="F2" s="257">
        <f>+D2-E2</f>
        <v>2386038.4609375</v>
      </c>
      <c r="G2" s="253" t="str">
        <f>VLOOKUP(B2,'Salary sheet'!$B$3:$G$1318,5,0)</f>
        <v>P6 - Production Office</v>
      </c>
      <c r="H2" s="264" t="str">
        <f>VLOOKUP(B2,'Salary sheet'!$B$3:$G$1318,6,0)</f>
        <v>Factory manager</v>
      </c>
    </row>
    <row r="3" spans="1:11" ht="26.25" customHeight="1">
      <c r="A3" s="263">
        <v>2</v>
      </c>
      <c r="B3" s="254" t="s">
        <v>50</v>
      </c>
      <c r="C3" s="255" t="s">
        <v>51</v>
      </c>
      <c r="D3" s="256">
        <f>+VLOOKUP(B3,'Salary sheet'!$B$6:$AS$1291,40,0)</f>
        <v>2566200</v>
      </c>
      <c r="E3" s="256">
        <f>VLOOKUP(B3,'Salary sheet'!$B$6:$AE$1318,30,0)</f>
        <v>0</v>
      </c>
      <c r="F3" s="257">
        <f t="shared" ref="F3:F17" si="0">+D3-E3</f>
        <v>2566200</v>
      </c>
      <c r="G3" s="253" t="str">
        <f>VLOOKUP(B3,'Salary sheet'!$B$3:$G$1318,5,0)</f>
        <v>P6 - Production Office</v>
      </c>
      <c r="H3" s="264" t="str">
        <f>VLOOKUP(B3,'Salary sheet'!$B$3:$G$1318,6,0)</f>
        <v>Factory manager</v>
      </c>
    </row>
    <row r="4" spans="1:11" ht="26.25" customHeight="1">
      <c r="A4" s="263">
        <v>3</v>
      </c>
      <c r="B4" s="254" t="s">
        <v>55</v>
      </c>
      <c r="C4" s="255" t="s">
        <v>146</v>
      </c>
      <c r="D4" s="256">
        <f>+VLOOKUP(B4,'Salary sheet'!$B$6:$AS$1291,40,0)</f>
        <v>1944495</v>
      </c>
      <c r="E4" s="256">
        <f>VLOOKUP(B4,'Salary sheet'!$B$6:$AE$1318,30,0)</f>
        <v>0</v>
      </c>
      <c r="F4" s="257">
        <f t="shared" si="0"/>
        <v>1944495</v>
      </c>
      <c r="G4" s="253" t="str">
        <f>VLOOKUP(B4,'Salary sheet'!$B$3:$G$1318,5,0)</f>
        <v>P5 - Production Office</v>
      </c>
      <c r="H4" s="264" t="str">
        <f>VLOOKUP(B4,'Salary sheet'!$B$3:$G$1318,6,0)</f>
        <v>Factory vice manager</v>
      </c>
      <c r="K4" s="252"/>
    </row>
    <row r="5" spans="1:11" ht="26.25" customHeight="1">
      <c r="A5" s="263">
        <v>4</v>
      </c>
      <c r="B5" s="254" t="s">
        <v>56</v>
      </c>
      <c r="C5" s="255" t="s">
        <v>151</v>
      </c>
      <c r="D5" s="256">
        <f>+VLOOKUP(B5,'Salary sheet'!$B$6:$AS$1291,40,0)</f>
        <v>3034500</v>
      </c>
      <c r="E5" s="256">
        <f>VLOOKUP(B5,'Salary sheet'!$B$6:$AE$1318,30,0)</f>
        <v>208413.45962389378</v>
      </c>
      <c r="F5" s="257">
        <f t="shared" si="0"/>
        <v>2826086.5403761063</v>
      </c>
      <c r="G5" s="253" t="str">
        <f>VLOOKUP(B5,'Salary sheet'!$B$3:$G$1318,5,0)</f>
        <v>P4 - Production Office</v>
      </c>
      <c r="H5" s="264" t="str">
        <f>VLOOKUP(B5,'Salary sheet'!$B$3:$G$1318,6,0)</f>
        <v>Factory manager</v>
      </c>
    </row>
    <row r="6" spans="1:11" ht="26.25" customHeight="1">
      <c r="A6" s="263">
        <v>5</v>
      </c>
      <c r="B6" s="254" t="s">
        <v>58</v>
      </c>
      <c r="C6" s="255" t="s">
        <v>152</v>
      </c>
      <c r="D6" s="256">
        <f>+VLOOKUP(B6,'Salary sheet'!$B$6:$AS$1291,40,0)</f>
        <v>3066000</v>
      </c>
      <c r="E6" s="256">
        <f>VLOOKUP(B6,'Salary sheet'!$B$6:$AE$1318,30,0)</f>
        <v>210576.9268558952</v>
      </c>
      <c r="F6" s="257">
        <f t="shared" si="0"/>
        <v>2855423.0731441048</v>
      </c>
      <c r="G6" s="253" t="str">
        <f>VLOOKUP(B6,'Salary sheet'!$B$3:$G$1318,5,0)</f>
        <v>P0 - Design</v>
      </c>
      <c r="H6" s="264" t="str">
        <f>VLOOKUP(B6,'Salary sheet'!$B$3:$G$1318,6,0)</f>
        <v>Design manager</v>
      </c>
    </row>
    <row r="7" spans="1:11" ht="26.25" customHeight="1">
      <c r="A7" s="263">
        <v>6</v>
      </c>
      <c r="B7" s="254" t="s">
        <v>60</v>
      </c>
      <c r="C7" s="255" t="s">
        <v>149</v>
      </c>
      <c r="D7" s="256">
        <f>+VLOOKUP(B7,'Salary sheet'!$B$6:$AS$1291,40,0)</f>
        <v>2551500</v>
      </c>
      <c r="E7" s="256">
        <f>VLOOKUP(B7,'Salary sheet'!$B$6:$AE$1318,30,0)</f>
        <v>0</v>
      </c>
      <c r="F7" s="257">
        <f t="shared" si="0"/>
        <v>2551500</v>
      </c>
      <c r="G7" s="253" t="str">
        <f>VLOOKUP(B7,'Salary sheet'!$B$3:$G$1318,5,0)</f>
        <v>P0 - Development</v>
      </c>
      <c r="H7" s="264" t="str">
        <f>VLOOKUP(B7,'Salary sheet'!$B$3:$G$1318,6,0)</f>
        <v>Development manager</v>
      </c>
    </row>
    <row r="8" spans="1:11" ht="26.25" customHeight="1">
      <c r="A8" s="263">
        <v>7</v>
      </c>
      <c r="B8" s="254" t="s">
        <v>52</v>
      </c>
      <c r="C8" s="255" t="s">
        <v>148</v>
      </c>
      <c r="D8" s="256">
        <f>+VLOOKUP(B8,'Salary sheet'!$B$6:$AS$1291,40,0)</f>
        <v>1850520</v>
      </c>
      <c r="E8" s="256">
        <f>VLOOKUP(B8,'Salary sheet'!$B$6:$AE$1318,30,0)</f>
        <v>0</v>
      </c>
      <c r="F8" s="257">
        <f t="shared" si="0"/>
        <v>1850520</v>
      </c>
      <c r="G8" s="253" t="str">
        <f>VLOOKUP(B8,'Salary sheet'!$B$3:$G$1318,5,0)</f>
        <v>P0 - Maintenance</v>
      </c>
      <c r="H8" s="264" t="str">
        <f>VLOOKUP(B8,'Salary sheet'!$B$3:$G$1318,6,0)</f>
        <v>Maintenance Leader</v>
      </c>
    </row>
    <row r="9" spans="1:11" ht="26.25" customHeight="1">
      <c r="A9" s="263">
        <v>8</v>
      </c>
      <c r="B9" s="254" t="s">
        <v>59</v>
      </c>
      <c r="C9" s="255" t="s">
        <v>147</v>
      </c>
      <c r="D9" s="256">
        <f>+VLOOKUP(B9,'Salary sheet'!$B$6:$AS$1291,40,0)</f>
        <v>3227700</v>
      </c>
      <c r="E9" s="256">
        <f>VLOOKUP(B9,'Salary sheet'!$B$6:$AE$1318,30,0)</f>
        <v>0</v>
      </c>
      <c r="F9" s="257">
        <f t="shared" si="0"/>
        <v>3227700</v>
      </c>
      <c r="G9" s="253" t="str">
        <f>VLOOKUP(B9,'Salary sheet'!$B$3:$G$1318,5,0)</f>
        <v>P0 - GC WIP</v>
      </c>
      <c r="H9" s="264" t="str">
        <f>VLOOKUP(B9,'Salary sheet'!$B$3:$G$1318,6,0)</f>
        <v>GC WIP Manager</v>
      </c>
    </row>
    <row r="10" spans="1:11" ht="26.25" customHeight="1">
      <c r="A10" s="263">
        <v>9</v>
      </c>
      <c r="B10" s="254" t="s">
        <v>57</v>
      </c>
      <c r="C10" s="255" t="s">
        <v>150</v>
      </c>
      <c r="D10" s="256">
        <f>+VLOOKUP(B10,'Salary sheet'!$B$6:$AS$1291,40,0)</f>
        <v>3969000</v>
      </c>
      <c r="E10" s="256">
        <f>VLOOKUP(B10,'Salary sheet'!$B$6:$AE$1318,30,0)</f>
        <v>0</v>
      </c>
      <c r="F10" s="257">
        <f t="shared" si="0"/>
        <v>3969000</v>
      </c>
      <c r="G10" s="253" t="str">
        <f>VLOOKUP(B10,'Salary sheet'!$B$3:$G$1318,5,0)</f>
        <v>P0 - Production Office</v>
      </c>
      <c r="H10" s="264" t="str">
        <f>VLOOKUP(B10,'Salary sheet'!$B$3:$G$1318,6,0)</f>
        <v>Production Manager</v>
      </c>
    </row>
    <row r="11" spans="1:11" ht="26.25" customHeight="1">
      <c r="A11" s="263">
        <v>10</v>
      </c>
      <c r="B11" s="254" t="s">
        <v>363</v>
      </c>
      <c r="C11" s="255" t="s">
        <v>364</v>
      </c>
      <c r="D11" s="256">
        <f>+VLOOKUP(B11,'Salary sheet'!$B$6:$AS$1291,40,0)</f>
        <v>3097500</v>
      </c>
      <c r="E11" s="256">
        <f>VLOOKUP(B11,'Salary sheet'!$B$6:$AE$1318,30,0)</f>
        <v>0</v>
      </c>
      <c r="F11" s="257">
        <f t="shared" si="0"/>
        <v>3097500</v>
      </c>
      <c r="G11" s="253" t="str">
        <f>VLOOKUP(B11,'Salary sheet'!$B$3:$G$1318,5,0)</f>
        <v>P1 - Production Office</v>
      </c>
      <c r="H11" s="264" t="str">
        <f>VLOOKUP(B11,'Salary sheet'!$B$3:$G$1318,6,0)</f>
        <v>Factory manager</v>
      </c>
    </row>
    <row r="12" spans="1:11" ht="26.25" customHeight="1">
      <c r="A12" s="263">
        <v>11</v>
      </c>
      <c r="B12" s="254" t="s">
        <v>53</v>
      </c>
      <c r="C12" s="255" t="s">
        <v>54</v>
      </c>
      <c r="D12" s="256">
        <f>+VLOOKUP(B12,'Salary sheet'!$B$6:$AS$1291,40,0)</f>
        <v>3070200</v>
      </c>
      <c r="E12" s="256">
        <f>VLOOKUP(B12,'Salary sheet'!$B$6:$AE$1318,30,0)</f>
        <v>0</v>
      </c>
      <c r="F12" s="257">
        <f t="shared" si="0"/>
        <v>3070200</v>
      </c>
      <c r="G12" s="253" t="str">
        <f>VLOOKUP(B12,'Salary sheet'!$B$3:$G$1318,5,0)</f>
        <v>P2 - Production Office</v>
      </c>
      <c r="H12" s="264" t="str">
        <f>VLOOKUP(B12,'Salary sheet'!$B$3:$G$1318,6,0)</f>
        <v>Factory manager</v>
      </c>
    </row>
    <row r="13" spans="1:11" ht="26.25" customHeight="1">
      <c r="A13" s="263">
        <v>12</v>
      </c>
      <c r="B13" s="254" t="s">
        <v>161</v>
      </c>
      <c r="C13" s="255" t="s">
        <v>162</v>
      </c>
      <c r="D13" s="256">
        <f>+VLOOKUP(B13,'Salary sheet'!$B$6:$AS$1291,40,0)</f>
        <v>3301200</v>
      </c>
      <c r="E13" s="256">
        <f>VLOOKUP(B13,'Salary sheet'!$B$6:$AE$1318,30,0)</f>
        <v>226730.76988636365</v>
      </c>
      <c r="F13" s="257">
        <f t="shared" si="0"/>
        <v>3074469.2301136362</v>
      </c>
      <c r="G13" s="253" t="str">
        <f>VLOOKUP(B13,'Salary sheet'!$B$3:$G$1318,5,0)</f>
        <v>P3 - Production Office</v>
      </c>
      <c r="H13" s="264" t="str">
        <f>VLOOKUP(B13,'Salary sheet'!$B$3:$G$1318,6,0)</f>
        <v>Factory manager</v>
      </c>
    </row>
    <row r="14" spans="1:11" ht="26.25" customHeight="1">
      <c r="A14" s="263">
        <v>13</v>
      </c>
      <c r="B14" s="254" t="s">
        <v>159</v>
      </c>
      <c r="C14" s="255" t="s">
        <v>160</v>
      </c>
      <c r="D14" s="256">
        <f>+VLOOKUP(B14,'Salary sheet'!$B$6:$AS$1291,40,0)</f>
        <v>3171000</v>
      </c>
      <c r="E14" s="256">
        <f>VLOOKUP(B14,'Salary sheet'!$B$6:$AE$1318,30,0)</f>
        <v>0</v>
      </c>
      <c r="F14" s="257">
        <f t="shared" si="0"/>
        <v>3171000</v>
      </c>
      <c r="G14" s="253" t="str">
        <f>VLOOKUP(B14,'Salary sheet'!$B$3:$G$1318,5,0)</f>
        <v>P7 - Planning</v>
      </c>
      <c r="H14" s="264" t="str">
        <f>VLOOKUP(B14,'Salary sheet'!$B$3:$G$1318,6,0)</f>
        <v>Planning Manager</v>
      </c>
    </row>
    <row r="15" spans="1:11" ht="26.25" customHeight="1">
      <c r="A15" s="263">
        <v>14</v>
      </c>
      <c r="B15" s="254" t="s">
        <v>258</v>
      </c>
      <c r="C15" s="255" t="s">
        <v>259</v>
      </c>
      <c r="D15" s="256" t="e">
        <f>+VLOOKUP(B15,'Salary sheet'!$B$6:$AS$1291,40,0)</f>
        <v>#N/A</v>
      </c>
      <c r="E15" s="256" t="e">
        <f>VLOOKUP(B15,'Salary sheet'!$B$6:$AE$1318,30,0)</f>
        <v>#N/A</v>
      </c>
      <c r="F15" s="257" t="e">
        <f t="shared" si="0"/>
        <v>#N/A</v>
      </c>
      <c r="G15" s="253" t="e">
        <f>VLOOKUP(B15,'Salary sheet'!$B$3:$G$1318,5,0)</f>
        <v>#N/A</v>
      </c>
      <c r="H15" s="264" t="e">
        <f>VLOOKUP(B15,'Salary sheet'!$B$3:$G$1318,6,0)</f>
        <v>#N/A</v>
      </c>
    </row>
    <row r="16" spans="1:11" ht="26.25" customHeight="1">
      <c r="A16" s="263">
        <v>15</v>
      </c>
      <c r="B16" s="254" t="s">
        <v>370</v>
      </c>
      <c r="C16" s="255" t="s">
        <v>371</v>
      </c>
      <c r="D16" s="256" t="e">
        <f>+VLOOKUP(B16,'Salary sheet'!$B$6:$AS$1291,40,0)</f>
        <v>#N/A</v>
      </c>
      <c r="E16" s="256" t="e">
        <f>VLOOKUP(B16,'Salary sheet'!$B$6:$AE$1318,30,0)</f>
        <v>#N/A</v>
      </c>
      <c r="F16" s="257" t="e">
        <f t="shared" ref="F16" si="1">+D16-E16</f>
        <v>#N/A</v>
      </c>
      <c r="G16" s="253" t="e">
        <f>VLOOKUP(B16,'Salary sheet'!$B$3:$G$1318,5,0)</f>
        <v>#N/A</v>
      </c>
      <c r="H16" s="264" t="e">
        <f>VLOOKUP(B16,'Salary sheet'!$B$3:$G$1318,6,0)</f>
        <v>#N/A</v>
      </c>
    </row>
    <row r="17" spans="1:8" ht="26.25" customHeight="1">
      <c r="A17" s="263">
        <v>16</v>
      </c>
      <c r="B17" s="254" t="s">
        <v>366</v>
      </c>
      <c r="C17" s="255" t="s">
        <v>367</v>
      </c>
      <c r="D17" s="256">
        <f>+VLOOKUP(B17,'Salary sheet'!$B$6:$AS$1291,40,0)</f>
        <v>3811500</v>
      </c>
      <c r="E17" s="256">
        <f>VLOOKUP(B17,'Salary sheet'!$B$6:$AE$1318,30,0)</f>
        <v>0</v>
      </c>
      <c r="F17" s="257">
        <f t="shared" si="0"/>
        <v>3811500</v>
      </c>
      <c r="G17" s="253" t="str">
        <f>VLOOKUP(B17,'Salary sheet'!$B$3:$G$1318,5,0)</f>
        <v>P5 - Production Office</v>
      </c>
      <c r="H17" s="264" t="str">
        <f>VLOOKUP(B17,'Salary sheet'!$B$3:$G$1318,6,0)</f>
        <v>Factory manager</v>
      </c>
    </row>
    <row r="18" spans="1:8" ht="26.25" customHeight="1" thickBot="1">
      <c r="A18" s="265"/>
      <c r="B18" s="266"/>
      <c r="C18" s="266" t="s">
        <v>76</v>
      </c>
      <c r="D18" s="266" t="e">
        <f>SUM(D2:D17)</f>
        <v>#N/A</v>
      </c>
      <c r="E18" s="266" t="e">
        <f>SUM(E2:E17)</f>
        <v>#N/A</v>
      </c>
      <c r="F18" s="266" t="e">
        <f>SUM(F2:F17)</f>
        <v>#N/A</v>
      </c>
      <c r="G18" s="266" t="e">
        <f>SUM(G2:G17)</f>
        <v>#N/A</v>
      </c>
      <c r="H18" s="267" t="e">
        <f>SUM(H2:H17)</f>
        <v>#N/A</v>
      </c>
    </row>
  </sheetData>
  <phoneticPr fontId="60" type="noConversion"/>
  <conditionalFormatting sqref="B1:B1048576">
    <cfRule type="duplicateValues" dxfId="16" priority="1"/>
  </conditionalFormatting>
  <conditionalFormatting sqref="B14">
    <cfRule type="duplicateValues" dxfId="15" priority="17"/>
    <cfRule type="duplicateValues" dxfId="14" priority="59"/>
  </conditionalFormatting>
  <conditionalFormatting sqref="B15:B17">
    <cfRule type="duplicateValues" dxfId="13" priority="6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N34"/>
  <sheetViews>
    <sheetView topLeftCell="A24" zoomScale="85" zoomScaleNormal="85" workbookViewId="0">
      <selection activeCell="G32" sqref="G32"/>
    </sheetView>
  </sheetViews>
  <sheetFormatPr defaultColWidth="9.140625" defaultRowHeight="12.75"/>
  <cols>
    <col min="1" max="1" width="9.140625" style="229"/>
    <col min="2" max="2" width="19.85546875" style="229" customWidth="1"/>
    <col min="3" max="3" width="13" style="229" customWidth="1"/>
    <col min="4" max="4" width="13.5703125" style="229" customWidth="1"/>
    <col min="5" max="5" width="20.28515625" style="194" customWidth="1"/>
    <col min="6" max="6" width="13.5703125" style="194" customWidth="1"/>
    <col min="7" max="7" width="43.85546875" style="229" customWidth="1"/>
    <col min="8" max="11" width="9.140625" style="229"/>
    <col min="12" max="14" width="9.140625" style="463"/>
    <col min="15" max="16384" width="9.140625" style="229"/>
  </cols>
  <sheetData>
    <row r="1" spans="2:5" ht="30" hidden="1" customHeight="1">
      <c r="B1" s="149" t="s">
        <v>178</v>
      </c>
      <c r="C1" s="149" t="s">
        <v>182</v>
      </c>
      <c r="D1" s="149" t="s">
        <v>77</v>
      </c>
      <c r="E1" s="149" t="s">
        <v>179</v>
      </c>
    </row>
    <row r="2" spans="2:5" ht="30" hidden="1" customHeight="1">
      <c r="B2" s="150" t="s">
        <v>113</v>
      </c>
      <c r="C2" s="202">
        <v>4186.2000000000016</v>
      </c>
      <c r="D2" s="203">
        <v>0.11849926967627977</v>
      </c>
      <c r="E2" s="443" t="s">
        <v>185</v>
      </c>
    </row>
    <row r="3" spans="2:5" ht="30" hidden="1" customHeight="1">
      <c r="B3" s="150" t="s">
        <v>114</v>
      </c>
      <c r="C3" s="202">
        <v>-2887</v>
      </c>
      <c r="D3" s="203">
        <v>-0.86076326774001188</v>
      </c>
      <c r="E3" s="443" t="s">
        <v>186</v>
      </c>
    </row>
    <row r="4" spans="2:5" ht="30" hidden="1" customHeight="1">
      <c r="B4" s="150" t="s">
        <v>180</v>
      </c>
      <c r="C4" s="202">
        <v>3478.5</v>
      </c>
      <c r="D4" s="203">
        <v>1.9775440591245026</v>
      </c>
      <c r="E4" s="443" t="s">
        <v>181</v>
      </c>
    </row>
    <row r="5" spans="2:5" ht="30" hidden="1" customHeight="1">
      <c r="B5" s="150" t="s">
        <v>115</v>
      </c>
      <c r="C5" s="202">
        <v>41402.5</v>
      </c>
      <c r="D5" s="203">
        <v>9.3123031938821406</v>
      </c>
      <c r="E5" s="443" t="s">
        <v>181</v>
      </c>
    </row>
    <row r="6" spans="2:5" ht="30" hidden="1" customHeight="1">
      <c r="B6" s="150" t="s">
        <v>116</v>
      </c>
      <c r="C6" s="202">
        <v>0</v>
      </c>
      <c r="D6" s="203">
        <v>0</v>
      </c>
      <c r="E6" s="443"/>
    </row>
    <row r="7" spans="2:5" ht="30" hidden="1" customHeight="1">
      <c r="B7" s="150" t="s">
        <v>117</v>
      </c>
      <c r="C7" s="202">
        <v>1267</v>
      </c>
      <c r="D7" s="203">
        <v>4.4770318021201412</v>
      </c>
      <c r="E7" s="443" t="s">
        <v>181</v>
      </c>
    </row>
    <row r="8" spans="2:5" hidden="1"/>
    <row r="9" spans="2:5" ht="30" hidden="1" customHeight="1">
      <c r="B9" s="149" t="s">
        <v>178</v>
      </c>
      <c r="C9" s="149" t="s">
        <v>356</v>
      </c>
      <c r="D9" s="149" t="s">
        <v>77</v>
      </c>
      <c r="E9" s="274" t="s">
        <v>179</v>
      </c>
    </row>
    <row r="10" spans="2:5" ht="20.25" hidden="1" customHeight="1">
      <c r="B10" s="758" t="s">
        <v>113</v>
      </c>
      <c r="C10" s="277">
        <v>-7837.9000000000015</v>
      </c>
      <c r="D10" s="374">
        <v>-0.22161744913308529</v>
      </c>
      <c r="E10" s="444" t="s">
        <v>357</v>
      </c>
    </row>
    <row r="11" spans="2:5" ht="20.25" hidden="1" customHeight="1">
      <c r="B11" s="759"/>
      <c r="C11" s="278"/>
      <c r="D11" s="375"/>
      <c r="E11" s="444" t="s">
        <v>286</v>
      </c>
    </row>
    <row r="12" spans="2:5" ht="20.25" hidden="1" customHeight="1">
      <c r="B12" s="758" t="s">
        <v>114</v>
      </c>
      <c r="C12" s="277">
        <v>3842</v>
      </c>
      <c r="D12" s="374">
        <v>6.4033333333333333</v>
      </c>
      <c r="E12" s="444" t="s">
        <v>358</v>
      </c>
    </row>
    <row r="13" spans="2:5" ht="20.25" hidden="1" customHeight="1">
      <c r="B13" s="759"/>
      <c r="C13" s="278"/>
      <c r="D13" s="375"/>
      <c r="E13" s="444" t="s">
        <v>359</v>
      </c>
    </row>
    <row r="14" spans="2:5" ht="20.25" hidden="1" customHeight="1">
      <c r="B14" s="758" t="s">
        <v>180</v>
      </c>
      <c r="C14" s="277">
        <v>-2045.8</v>
      </c>
      <c r="D14" s="374">
        <v>-0.71232590529247908</v>
      </c>
      <c r="E14" s="444" t="s">
        <v>357</v>
      </c>
    </row>
    <row r="15" spans="2:5" ht="20.25" hidden="1" customHeight="1">
      <c r="B15" s="759"/>
      <c r="C15" s="278"/>
      <c r="D15" s="376"/>
      <c r="E15" s="444" t="s">
        <v>287</v>
      </c>
    </row>
    <row r="16" spans="2:5" ht="20.25" hidden="1" customHeight="1">
      <c r="B16" s="758" t="s">
        <v>115</v>
      </c>
      <c r="C16" s="277">
        <v>-12945</v>
      </c>
      <c r="D16" s="374">
        <v>-0.19960833898723246</v>
      </c>
      <c r="E16" s="444" t="s">
        <v>357</v>
      </c>
    </row>
    <row r="17" spans="1:14" ht="20.25" hidden="1" customHeight="1">
      <c r="B17" s="759"/>
      <c r="C17" s="278"/>
      <c r="D17" s="376"/>
      <c r="E17" s="444" t="s">
        <v>288</v>
      </c>
    </row>
    <row r="18" spans="1:14" ht="20.25" hidden="1" customHeight="1">
      <c r="B18" s="758" t="s">
        <v>116</v>
      </c>
      <c r="C18" s="277">
        <v>1152</v>
      </c>
      <c r="D18" s="374">
        <v>33.882352941176471</v>
      </c>
      <c r="E18" s="444" t="s">
        <v>361</v>
      </c>
    </row>
    <row r="19" spans="1:14" ht="20.25" hidden="1" customHeight="1">
      <c r="B19" s="759"/>
      <c r="C19" s="278"/>
      <c r="D19" s="376"/>
      <c r="E19" s="444" t="s">
        <v>289</v>
      </c>
    </row>
    <row r="20" spans="1:14" ht="20.25" hidden="1" customHeight="1">
      <c r="B20" s="758" t="s">
        <v>117</v>
      </c>
      <c r="C20" s="277">
        <v>-251</v>
      </c>
      <c r="D20" s="374">
        <v>-0.47809523809523807</v>
      </c>
      <c r="E20" s="444" t="s">
        <v>360</v>
      </c>
    </row>
    <row r="21" spans="1:14" ht="20.25" hidden="1" customHeight="1">
      <c r="B21" s="759"/>
      <c r="C21" s="278"/>
      <c r="D21" s="279"/>
      <c r="E21" s="445" t="s">
        <v>290</v>
      </c>
    </row>
    <row r="22" spans="1:14" ht="15" hidden="1" customHeight="1">
      <c r="B22" s="150" t="s">
        <v>155</v>
      </c>
      <c r="C22" s="275">
        <v>-254.5</v>
      </c>
      <c r="D22" s="276">
        <v>-1</v>
      </c>
      <c r="E22" s="443" t="s">
        <v>278</v>
      </c>
    </row>
    <row r="23" spans="1:14" hidden="1"/>
    <row r="25" spans="1:14" s="442" customFormat="1" ht="40.5" customHeight="1">
      <c r="B25" s="434" t="s">
        <v>178</v>
      </c>
      <c r="C25" s="619" t="s">
        <v>63</v>
      </c>
      <c r="D25" s="618" t="s">
        <v>62</v>
      </c>
      <c r="E25" s="434" t="str">
        <f>"Amount  "&amp;C25&amp;" ~ "&amp;D25</f>
        <v>Amount  Mar ~ Feb</v>
      </c>
      <c r="F25" s="434" t="s">
        <v>77</v>
      </c>
      <c r="G25" s="434" t="s">
        <v>274</v>
      </c>
      <c r="L25" s="464"/>
      <c r="M25" s="464"/>
      <c r="N25" s="464"/>
    </row>
    <row r="26" spans="1:14" s="433" customFormat="1" ht="51.75" customHeight="1">
      <c r="A26" s="435"/>
      <c r="B26" s="150" t="s">
        <v>282</v>
      </c>
      <c r="C26" s="202">
        <v>31007.899999999991</v>
      </c>
      <c r="D26" s="202">
        <v>25659.4</v>
      </c>
      <c r="E26" s="446">
        <f>+C26-D26</f>
        <v>5348.4999999999891</v>
      </c>
      <c r="F26" s="474">
        <f>+E26/D26</f>
        <v>0.20844213036937687</v>
      </c>
      <c r="G26" s="454" t="s">
        <v>5536</v>
      </c>
      <c r="L26" s="465"/>
      <c r="M26" s="465"/>
      <c r="N26" s="465"/>
    </row>
    <row r="27" spans="1:14" s="433" customFormat="1" ht="63.75" customHeight="1">
      <c r="A27" s="435"/>
      <c r="B27" s="150" t="s">
        <v>283</v>
      </c>
      <c r="C27" s="202">
        <v>87</v>
      </c>
      <c r="D27" s="202">
        <v>2435</v>
      </c>
      <c r="E27" s="446">
        <f t="shared" ref="E27:E33" si="0">+C27-D27</f>
        <v>-2348</v>
      </c>
      <c r="F27" s="474">
        <f t="shared" ref="F27:F32" si="1">+E27/D27</f>
        <v>-0.96427104722792611</v>
      </c>
      <c r="G27" s="454" t="s">
        <v>5535</v>
      </c>
      <c r="J27" s="433" t="s">
        <v>535</v>
      </c>
      <c r="L27" s="465"/>
      <c r="M27" s="465"/>
      <c r="N27" s="465"/>
    </row>
    <row r="28" spans="1:14" s="433" customFormat="1" ht="35.25" hidden="1" customHeight="1">
      <c r="A28" s="435"/>
      <c r="B28" s="150" t="s">
        <v>284</v>
      </c>
      <c r="C28" s="202"/>
      <c r="D28" s="202"/>
      <c r="E28" s="446">
        <f t="shared" si="0"/>
        <v>0</v>
      </c>
      <c r="F28" s="474"/>
      <c r="G28" s="454" t="s">
        <v>589</v>
      </c>
      <c r="L28" s="465"/>
      <c r="M28" s="465"/>
      <c r="N28" s="465"/>
    </row>
    <row r="29" spans="1:14" s="433" customFormat="1" ht="37.5" customHeight="1">
      <c r="A29" s="435"/>
      <c r="B29" s="454" t="s">
        <v>285</v>
      </c>
      <c r="C29" s="202">
        <v>4387</v>
      </c>
      <c r="D29" s="202">
        <v>3546.5</v>
      </c>
      <c r="E29" s="446">
        <f t="shared" si="0"/>
        <v>840.5</v>
      </c>
      <c r="F29" s="474">
        <f t="shared" si="1"/>
        <v>0.23699421965317918</v>
      </c>
      <c r="G29" s="454" t="s">
        <v>604</v>
      </c>
      <c r="L29" s="465"/>
      <c r="M29" s="465"/>
      <c r="N29" s="465"/>
    </row>
    <row r="30" spans="1:14" s="433" customFormat="1" ht="52.5" customHeight="1">
      <c r="A30" s="435"/>
      <c r="B30" s="150" t="s">
        <v>115</v>
      </c>
      <c r="C30" s="202">
        <v>46222.5</v>
      </c>
      <c r="D30" s="202">
        <v>32182</v>
      </c>
      <c r="E30" s="446">
        <f t="shared" si="0"/>
        <v>14040.5</v>
      </c>
      <c r="F30" s="474">
        <f t="shared" si="1"/>
        <v>0.43628425828102668</v>
      </c>
      <c r="G30" s="454" t="s">
        <v>5537</v>
      </c>
      <c r="L30" s="465"/>
      <c r="M30" s="465"/>
      <c r="N30" s="465"/>
    </row>
    <row r="31" spans="1:14" s="433" customFormat="1" ht="37.5" customHeight="1">
      <c r="A31" s="435"/>
      <c r="B31" s="150" t="s">
        <v>116</v>
      </c>
      <c r="C31" s="202">
        <v>199.5</v>
      </c>
      <c r="D31" s="202">
        <v>185.5</v>
      </c>
      <c r="E31" s="446">
        <f t="shared" si="0"/>
        <v>14</v>
      </c>
      <c r="F31" s="474">
        <f t="shared" si="1"/>
        <v>7.5471698113207544E-2</v>
      </c>
      <c r="G31" s="454" t="s">
        <v>601</v>
      </c>
      <c r="L31" s="465"/>
      <c r="M31" s="465"/>
      <c r="N31" s="465"/>
    </row>
    <row r="32" spans="1:14" s="433" customFormat="1" ht="37.5" customHeight="1">
      <c r="A32" s="435"/>
      <c r="B32" s="150" t="s">
        <v>117</v>
      </c>
      <c r="C32" s="202">
        <v>506.5</v>
      </c>
      <c r="D32" s="202">
        <v>240</v>
      </c>
      <c r="E32" s="446">
        <f t="shared" si="0"/>
        <v>266.5</v>
      </c>
      <c r="F32" s="474">
        <f t="shared" si="1"/>
        <v>1.1104166666666666</v>
      </c>
      <c r="G32" s="454" t="s">
        <v>605</v>
      </c>
      <c r="L32" s="465"/>
      <c r="M32" s="465"/>
      <c r="N32" s="465"/>
    </row>
    <row r="33" spans="1:14" s="433" customFormat="1" ht="35.25" hidden="1" customHeight="1">
      <c r="A33" s="435"/>
      <c r="B33" s="150" t="s">
        <v>154</v>
      </c>
      <c r="C33" s="202"/>
      <c r="D33" s="202"/>
      <c r="E33" s="446">
        <f t="shared" si="0"/>
        <v>0</v>
      </c>
      <c r="F33" s="474"/>
      <c r="G33" s="150"/>
      <c r="L33" s="465"/>
      <c r="M33" s="465"/>
      <c r="N33" s="465"/>
    </row>
    <row r="34" spans="1:14" s="433" customFormat="1" ht="35.25" hidden="1" customHeight="1">
      <c r="A34" s="435"/>
      <c r="B34" s="150" t="s">
        <v>155</v>
      </c>
      <c r="C34" s="202"/>
      <c r="D34" s="202">
        <v>0</v>
      </c>
      <c r="E34" s="446">
        <f t="shared" ref="E34" si="2">+C34-D34</f>
        <v>0</v>
      </c>
      <c r="F34" s="447"/>
      <c r="G34" s="150"/>
      <c r="L34" s="465"/>
      <c r="M34" s="465"/>
      <c r="N34" s="465"/>
    </row>
  </sheetData>
  <mergeCells count="6">
    <mergeCell ref="B20:B21"/>
    <mergeCell ref="B10:B11"/>
    <mergeCell ref="B12:B13"/>
    <mergeCell ref="B14:B15"/>
    <mergeCell ref="B16:B17"/>
    <mergeCell ref="B18:B19"/>
  </mergeCells>
  <phoneticPr fontId="60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P133"/>
  <sheetViews>
    <sheetView zoomScaleNormal="100" zoomScaleSheetLayoutView="80" workbookViewId="0">
      <pane xSplit="3" ySplit="6" topLeftCell="D122" activePane="bottomRight" state="frozen"/>
      <selection pane="topRight" activeCell="D1" sqref="D1"/>
      <selection pane="bottomLeft" activeCell="A7" sqref="A7"/>
      <selection pane="bottomRight" activeCell="N122" sqref="N122"/>
    </sheetView>
  </sheetViews>
  <sheetFormatPr defaultColWidth="9.140625" defaultRowHeight="18"/>
  <cols>
    <col min="1" max="1" width="10.5703125" style="19" customWidth="1"/>
    <col min="2" max="2" width="14.42578125" style="124" customWidth="1"/>
    <col min="3" max="3" width="29.5703125" style="19" customWidth="1"/>
    <col min="4" max="4" width="19.140625" style="19" customWidth="1"/>
    <col min="5" max="5" width="12" style="19" customWidth="1"/>
    <col min="6" max="6" width="23.28515625" style="17" customWidth="1"/>
    <col min="7" max="7" width="19.28515625" style="17" customWidth="1"/>
    <col min="8" max="8" width="17.28515625" style="17" customWidth="1"/>
    <col min="9" max="9" width="17.7109375" style="17" customWidth="1"/>
    <col min="10" max="10" width="15.42578125" style="17" customWidth="1"/>
    <col min="11" max="11" width="19.140625" style="17" customWidth="1"/>
    <col min="12" max="12" width="20.5703125" style="577" customWidth="1"/>
    <col min="13" max="13" width="20.5703125" style="17" hidden="1" customWidth="1"/>
    <col min="14" max="14" width="16.85546875" style="18" bestFit="1" customWidth="1"/>
    <col min="15" max="15" width="9.140625" style="18"/>
    <col min="16" max="16" width="10" style="18" bestFit="1" customWidth="1"/>
    <col min="17" max="16384" width="9.140625" style="18"/>
  </cols>
  <sheetData>
    <row r="1" spans="1:13" s="15" customFormat="1">
      <c r="A1" s="123" t="s">
        <v>23</v>
      </c>
      <c r="B1" s="123"/>
      <c r="C1" s="29"/>
      <c r="D1" s="29"/>
      <c r="E1" s="29"/>
      <c r="F1" s="16"/>
      <c r="G1" s="17"/>
      <c r="H1" s="16"/>
      <c r="I1" s="16"/>
      <c r="J1" s="16"/>
      <c r="K1" s="16"/>
      <c r="L1" s="576"/>
      <c r="M1" s="16"/>
    </row>
    <row r="2" spans="1:13" ht="4.5" customHeight="1"/>
    <row r="3" spans="1:13" s="20" customFormat="1" ht="31.5" customHeight="1">
      <c r="A3" s="760" t="s">
        <v>5737</v>
      </c>
      <c r="B3" s="760"/>
      <c r="C3" s="760"/>
      <c r="D3" s="760"/>
      <c r="E3" s="760"/>
      <c r="F3" s="760"/>
      <c r="G3" s="760"/>
      <c r="H3" s="760"/>
      <c r="I3" s="760"/>
      <c r="J3" s="760"/>
      <c r="K3" s="760"/>
      <c r="L3" s="761"/>
      <c r="M3" s="27"/>
    </row>
    <row r="4" spans="1:13" s="20" customFormat="1" ht="27" customHeight="1">
      <c r="A4" s="762" t="s">
        <v>5541</v>
      </c>
      <c r="B4" s="762"/>
      <c r="C4" s="762"/>
      <c r="D4" s="762"/>
      <c r="E4" s="762"/>
      <c r="F4" s="762"/>
      <c r="G4" s="762"/>
      <c r="H4" s="762"/>
      <c r="I4" s="762"/>
      <c r="J4" s="762"/>
      <c r="K4" s="762"/>
      <c r="L4" s="763"/>
      <c r="M4" s="27"/>
    </row>
    <row r="5" spans="1:13" ht="21.75" customHeight="1">
      <c r="A5" s="170"/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578"/>
      <c r="M5" s="80"/>
    </row>
    <row r="6" spans="1:13" s="21" customFormat="1" ht="73.5" customHeight="1">
      <c r="A6" s="739">
        <v>0.5444444444444444</v>
      </c>
      <c r="B6" s="411" t="s">
        <v>194</v>
      </c>
      <c r="C6" s="411" t="s">
        <v>184</v>
      </c>
      <c r="D6" s="411" t="s">
        <v>245</v>
      </c>
      <c r="E6" s="411" t="s">
        <v>34</v>
      </c>
      <c r="F6" s="411" t="s">
        <v>206</v>
      </c>
      <c r="G6" s="411" t="s">
        <v>19</v>
      </c>
      <c r="H6" s="411" t="s">
        <v>17</v>
      </c>
      <c r="I6" s="411" t="s">
        <v>110</v>
      </c>
      <c r="J6" s="411" t="s">
        <v>107</v>
      </c>
      <c r="K6" s="411" t="s">
        <v>422</v>
      </c>
      <c r="L6" s="579" t="s">
        <v>207</v>
      </c>
      <c r="M6" s="412" t="s">
        <v>340</v>
      </c>
    </row>
    <row r="7" spans="1:13" s="22" customFormat="1" ht="26.25" customHeight="1">
      <c r="A7" s="407">
        <f>SUBTOTAL(3,B$7:B7)</f>
        <v>1</v>
      </c>
      <c r="B7" s="408" t="s">
        <v>372</v>
      </c>
      <c r="C7" s="408" t="s">
        <v>372</v>
      </c>
      <c r="D7" s="409"/>
      <c r="E7" s="410">
        <v>3</v>
      </c>
      <c r="F7" s="365">
        <f>+'Foreign Salary'!L11</f>
        <v>686964617</v>
      </c>
      <c r="G7" s="365">
        <f>+'Foreign Salary'!M11</f>
        <v>13338000</v>
      </c>
      <c r="H7" s="365">
        <v>0</v>
      </c>
      <c r="I7" s="365">
        <f>+'Foreign Salary'!P11</f>
        <v>193129316</v>
      </c>
      <c r="J7" s="365">
        <v>0</v>
      </c>
      <c r="K7" s="365">
        <v>0</v>
      </c>
      <c r="L7" s="362">
        <f t="shared" ref="L7:L39" si="0">+(F7)-SUM(G7:K7)</f>
        <v>480497301</v>
      </c>
      <c r="M7" s="361">
        <f t="shared" ref="M7:M39" si="1">+L7/E7</f>
        <v>160165767</v>
      </c>
    </row>
    <row r="8" spans="1:13" s="22" customFormat="1" ht="26.25" customHeight="1">
      <c r="A8" s="366">
        <f>SUBTOTAL(3,B$7:B8)</f>
        <v>2</v>
      </c>
      <c r="B8" s="367" t="s">
        <v>200</v>
      </c>
      <c r="C8" s="368" t="s">
        <v>216</v>
      </c>
      <c r="D8" s="369" t="s">
        <v>569</v>
      </c>
      <c r="E8" s="370">
        <f>COUNTIFS('Salary sheet'!$F$6:$F$2288,C8,'Salary sheet'!$E$6:$E$2288,B8)</f>
        <v>4</v>
      </c>
      <c r="F8" s="362">
        <f>+SUMIFS('Salary sheet'!$AN$6:$AN$1292,'Salary sheet'!$F$6:$F$1292,'TOTAL(payment)'!C8,'Salary sheet'!$E$6:$E$1292,'TOTAL(payment)'!B8)</f>
        <v>37891917</v>
      </c>
      <c r="G8" s="362">
        <f>+SUMIFS('Salary sheet'!$AO$6:$AO$2288,'Salary sheet'!$F$6:$F$2288,C8,'Salary sheet'!$E$6:$E$2288,B8)</f>
        <v>2962470</v>
      </c>
      <c r="H8" s="362">
        <f>+SUMIFS('Salary sheet'!$AP$6:$AP$2288,'Salary sheet'!$F$6:$F$2288,C8,'Salary sheet'!$E$6:$E$2288,B8)</f>
        <v>176400</v>
      </c>
      <c r="I8" s="362">
        <f>+SUMIFS('Salary sheet'!$AQ$6:$AQ$2288,'Salary sheet'!$F$6:$F$2288,C8,'Salary sheet'!$E$6:$E$2288,B8)</f>
        <v>0</v>
      </c>
      <c r="J8" s="362">
        <f>+SUMIFS('Salary sheet'!$AR$6:$AR$2288,'Salary sheet'!$F$6:$F$2288,C8,'Salary sheet'!$E$6:$E$2288,B8)</f>
        <v>0</v>
      </c>
      <c r="K8" s="362">
        <f>SUMIFS('Salary sheet'!$AS$6:$AS$1291,'Salary sheet'!$F$6:$F$1291,'TOTAL(payment)'!C8)</f>
        <v>0</v>
      </c>
      <c r="L8" s="362">
        <f t="shared" si="0"/>
        <v>34753047</v>
      </c>
      <c r="M8" s="361">
        <f t="shared" si="1"/>
        <v>8688261.75</v>
      </c>
    </row>
    <row r="9" spans="1:13" s="22" customFormat="1" ht="26.25" customHeight="1">
      <c r="A9" s="366">
        <f>SUBTOTAL(3,B$7:B9)</f>
        <v>3</v>
      </c>
      <c r="B9" s="367" t="s">
        <v>200</v>
      </c>
      <c r="C9" s="368" t="s">
        <v>217</v>
      </c>
      <c r="D9" s="369" t="s">
        <v>478</v>
      </c>
      <c r="E9" s="370">
        <f>COUNTIFS('Salary sheet'!$F$6:$F$2288,C9,'Salary sheet'!$E$6:$E$2288,B9)</f>
        <v>4</v>
      </c>
      <c r="F9" s="362">
        <f>+SUMIFS('Salary sheet'!$AN$6:$AN$1292,'Salary sheet'!$F$6:$F$1292,'TOTAL(payment)'!C9,'Salary sheet'!$E$6:$E$1292,'TOTAL(payment)'!B9)</f>
        <v>69105288</v>
      </c>
      <c r="G9" s="362">
        <f>+SUMIFS('Salary sheet'!$AO$6:$AO$2288,'Salary sheet'!$F$6:$F$2288,C9,'Salary sheet'!$E$6:$E$2288,B9)</f>
        <v>7350000</v>
      </c>
      <c r="H9" s="362">
        <f>+SUMIFS('Salary sheet'!$AP$6:$AP$2288,'Salary sheet'!$F$6:$F$2288,C9,'Salary sheet'!$E$6:$E$2288,B9)</f>
        <v>176400</v>
      </c>
      <c r="I9" s="362">
        <f>+SUMIFS('Salary sheet'!$AQ$6:$AQ$2288,'Salary sheet'!$F$6:$F$2288,C9,'Salary sheet'!$E$6:$E$2288,B9)</f>
        <v>333370</v>
      </c>
      <c r="J9" s="362">
        <f>+SUMIFS('Salary sheet'!$AR$6:$AR$2288,'Salary sheet'!$F$6:$F$2288,C9,'Salary sheet'!$E$6:$E$2288,B9)</f>
        <v>0</v>
      </c>
      <c r="K9" s="362">
        <f>SUMIFS('Salary sheet'!$AS$6:$AS$1291,'Salary sheet'!$F$6:$F$1291,'TOTAL(payment)'!C9)</f>
        <v>0</v>
      </c>
      <c r="L9" s="362">
        <f t="shared" si="0"/>
        <v>61245518</v>
      </c>
      <c r="M9" s="361">
        <f t="shared" si="1"/>
        <v>15311379.5</v>
      </c>
    </row>
    <row r="10" spans="1:13" s="22" customFormat="1" ht="26.25" customHeight="1">
      <c r="A10" s="366">
        <f>SUBTOTAL(3,B$7:B10)</f>
        <v>4</v>
      </c>
      <c r="B10" s="367" t="s">
        <v>200</v>
      </c>
      <c r="C10" s="368" t="s">
        <v>218</v>
      </c>
      <c r="D10" s="369" t="s">
        <v>479</v>
      </c>
      <c r="E10" s="370">
        <f>COUNTIFS('Salary sheet'!$F$6:$F$2288,C10,'Salary sheet'!$E$6:$E$2288,B10)</f>
        <v>13</v>
      </c>
      <c r="F10" s="362">
        <f>+SUMIFS('Salary sheet'!$AN$6:$AN$1292,'Salary sheet'!$F$6:$F$1292,'TOTAL(payment)'!C10,'Salary sheet'!$E$6:$E$1292,'TOTAL(payment)'!B10)</f>
        <v>148995921</v>
      </c>
      <c r="G10" s="362">
        <f>+SUMIFS('Salary sheet'!$AO$6:$AO$2288,'Salary sheet'!$F$6:$F$2288,C10,'Salary sheet'!$E$6:$E$2288,B10)</f>
        <v>12238905</v>
      </c>
      <c r="H10" s="362">
        <f>+SUMIFS('Salary sheet'!$AP$6:$AP$2288,'Salary sheet'!$F$6:$F$2288,C10,'Salary sheet'!$E$6:$E$2288,B10)</f>
        <v>573300</v>
      </c>
      <c r="I10" s="362">
        <f>+SUMIFS('Salary sheet'!$AQ$6:$AQ$2288,'Salary sheet'!$F$6:$F$2288,C10,'Salary sheet'!$E$6:$E$2288,B10)</f>
        <v>97752</v>
      </c>
      <c r="J10" s="362">
        <f>+SUMIFS('Salary sheet'!$AR$6:$AR$2288,'Salary sheet'!$F$6:$F$2288,C10,'Salary sheet'!$E$6:$E$2288,B10)</f>
        <v>0</v>
      </c>
      <c r="K10" s="362">
        <f>SUMIFS('Salary sheet'!$AS$6:$AS$1291,'Salary sheet'!$F$6:$F$1291,'TOTAL(payment)'!C10)</f>
        <v>0</v>
      </c>
      <c r="L10" s="362">
        <f t="shared" si="0"/>
        <v>136085964</v>
      </c>
      <c r="M10" s="361">
        <f t="shared" si="1"/>
        <v>10468151.076923076</v>
      </c>
    </row>
    <row r="11" spans="1:13" s="22" customFormat="1" ht="26.25" customHeight="1">
      <c r="A11" s="366">
        <f>SUBTOTAL(3,B$7:B11)</f>
        <v>5</v>
      </c>
      <c r="B11" s="367" t="s">
        <v>200</v>
      </c>
      <c r="C11" s="368" t="s">
        <v>219</v>
      </c>
      <c r="D11" s="369" t="s">
        <v>480</v>
      </c>
      <c r="E11" s="370">
        <f>COUNTIFS('Salary sheet'!$F$6:$F$2288,C11,'Salary sheet'!$E$6:$E$2288,B11)</f>
        <v>3</v>
      </c>
      <c r="F11" s="362">
        <f>+SUMIFS('Salary sheet'!$AN$6:$AN$1292,'Salary sheet'!$F$6:$F$1292,'TOTAL(payment)'!C11,'Salary sheet'!$E$6:$E$1292,'TOTAL(payment)'!B11)</f>
        <v>32157502</v>
      </c>
      <c r="G11" s="362">
        <f>+SUMIFS('Salary sheet'!$AO$6:$AO$2288,'Salary sheet'!$F$6:$F$2288,C11,'Salary sheet'!$E$6:$E$2288,B11)</f>
        <v>2592345</v>
      </c>
      <c r="H11" s="362">
        <f>+SUMIFS('Salary sheet'!$AP$6:$AP$2288,'Salary sheet'!$F$6:$F$2288,C11,'Salary sheet'!$E$6:$E$2288,B11)</f>
        <v>132300</v>
      </c>
      <c r="I11" s="362">
        <f>+SUMIFS('Salary sheet'!$AQ$6:$AQ$2288,'Salary sheet'!$F$6:$F$2288,C11,'Salary sheet'!$E$6:$E$2288,B11)</f>
        <v>0</v>
      </c>
      <c r="J11" s="362">
        <f>+SUMIFS('Salary sheet'!$AR$6:$AR$2288,'Salary sheet'!$F$6:$F$2288,C11,'Salary sheet'!$E$6:$E$2288,B11)</f>
        <v>0</v>
      </c>
      <c r="K11" s="362">
        <f>SUMIFS('Salary sheet'!$AS$6:$AS$1291,'Salary sheet'!$F$6:$F$1291,'TOTAL(payment)'!C11)</f>
        <v>0</v>
      </c>
      <c r="L11" s="362">
        <f t="shared" si="0"/>
        <v>29432857</v>
      </c>
      <c r="M11" s="361">
        <f t="shared" si="1"/>
        <v>9810952.333333334</v>
      </c>
    </row>
    <row r="12" spans="1:13" s="22" customFormat="1" ht="26.25" customHeight="1">
      <c r="A12" s="366">
        <f>SUBTOTAL(3,B$7:B12)</f>
        <v>6</v>
      </c>
      <c r="B12" s="367" t="s">
        <v>200</v>
      </c>
      <c r="C12" s="368" t="s">
        <v>456</v>
      </c>
      <c r="D12" s="369" t="s">
        <v>481</v>
      </c>
      <c r="E12" s="370">
        <f>COUNTIFS('Salary sheet'!$F$6:$F$2288,C12,'Salary sheet'!$E$6:$E$2288,B12)</f>
        <v>3</v>
      </c>
      <c r="F12" s="362">
        <f>+SUMIFS('Salary sheet'!$AN$6:$AN$1292,'Salary sheet'!$F$6:$F$1292,'TOTAL(payment)'!C12,'Salary sheet'!$E$6:$E$1292,'TOTAL(payment)'!B12)</f>
        <v>36890624</v>
      </c>
      <c r="G12" s="362">
        <f>+SUMIFS('Salary sheet'!$AO$6:$AO$2288,'Salary sheet'!$F$6:$F$2288,C12,'Salary sheet'!$E$6:$E$2288,B12)</f>
        <v>3727500</v>
      </c>
      <c r="H12" s="362">
        <f>+SUMIFS('Salary sheet'!$AP$6:$AP$2288,'Salary sheet'!$F$6:$F$2288,C12,'Salary sheet'!$E$6:$E$2288,B12)</f>
        <v>132300</v>
      </c>
      <c r="I12" s="362">
        <f>+SUMIFS('Salary sheet'!$AQ$6:$AQ$2288,'Salary sheet'!$F$6:$F$2288,C12,'Salary sheet'!$E$6:$E$2288,B12)</f>
        <v>0</v>
      </c>
      <c r="J12" s="362">
        <f>+SUMIFS('Salary sheet'!$AR$6:$AR$2288,'Salary sheet'!$F$6:$F$2288,C12,'Salary sheet'!$E$6:$E$2288,B12)</f>
        <v>0</v>
      </c>
      <c r="K12" s="362">
        <f>SUMIFS('Salary sheet'!$AS$6:$AS$1291,'Salary sheet'!$F$6:$F$1291,'TOTAL(payment)'!C12)</f>
        <v>0</v>
      </c>
      <c r="L12" s="362">
        <f t="shared" si="0"/>
        <v>33030824</v>
      </c>
      <c r="M12" s="361">
        <f t="shared" si="1"/>
        <v>11010274.666666666</v>
      </c>
    </row>
    <row r="13" spans="1:13" s="22" customFormat="1" ht="26.25" customHeight="1">
      <c r="A13" s="366">
        <f>SUBTOTAL(3,B$7:B13)</f>
        <v>7</v>
      </c>
      <c r="B13" s="367" t="s">
        <v>200</v>
      </c>
      <c r="C13" s="368" t="s">
        <v>443</v>
      </c>
      <c r="D13" s="369" t="s">
        <v>482</v>
      </c>
      <c r="E13" s="370">
        <f>COUNTIFS('Salary sheet'!$F$6:$F$2288,C13,'Salary sheet'!$E$6:$E$2288,B13)</f>
        <v>10</v>
      </c>
      <c r="F13" s="362">
        <f>+SUMIFS('Salary sheet'!$AN$6:$AN$1292,'Salary sheet'!$F$6:$F$1292,'TOTAL(payment)'!C13,'Salary sheet'!$E$6:$E$1292,'TOTAL(payment)'!B13)</f>
        <v>132468353</v>
      </c>
      <c r="G13" s="362">
        <f>+SUMIFS('Salary sheet'!$AO$6:$AO$2288,'Salary sheet'!$F$6:$F$2288,C13,'Salary sheet'!$E$6:$E$2288,B13)</f>
        <v>11025420</v>
      </c>
      <c r="H13" s="362">
        <f>+SUMIFS('Salary sheet'!$AP$6:$AP$2288,'Salary sheet'!$F$6:$F$2288,C13,'Salary sheet'!$E$6:$E$2288,B13)</f>
        <v>441000</v>
      </c>
      <c r="I13" s="362">
        <f>+SUMIFS('Salary sheet'!$AQ$6:$AQ$2288,'Salary sheet'!$F$6:$F$2288,C13,'Salary sheet'!$E$6:$E$2288,B13)</f>
        <v>170615</v>
      </c>
      <c r="J13" s="362">
        <f>+SUMIFS('Salary sheet'!$AR$6:$AR$2288,'Salary sheet'!$F$6:$F$2288,C13,'Salary sheet'!$E$6:$E$2288,B13)</f>
        <v>0</v>
      </c>
      <c r="K13" s="362">
        <f>SUMIFS('Salary sheet'!$AS$6:$AS$1291,'Salary sheet'!$F$6:$F$1291,'TOTAL(payment)'!C13)</f>
        <v>0</v>
      </c>
      <c r="L13" s="362">
        <f t="shared" si="0"/>
        <v>120831318</v>
      </c>
      <c r="M13" s="361">
        <f t="shared" si="1"/>
        <v>12083131.800000001</v>
      </c>
    </row>
    <row r="14" spans="1:13" s="22" customFormat="1" ht="26.25" customHeight="1">
      <c r="A14" s="366">
        <f>SUBTOTAL(3,B$7:B14)</f>
        <v>8</v>
      </c>
      <c r="B14" s="367" t="s">
        <v>200</v>
      </c>
      <c r="C14" s="368" t="s">
        <v>444</v>
      </c>
      <c r="D14" s="369" t="s">
        <v>483</v>
      </c>
      <c r="E14" s="370">
        <f>COUNTIFS('Salary sheet'!$F$6:$F$2288,C14,'Salary sheet'!$E$6:$E$2288,B14)</f>
        <v>5</v>
      </c>
      <c r="F14" s="362">
        <f>+SUMIFS('Salary sheet'!$AN$6:$AN$1292,'Salary sheet'!$F$6:$F$1292,'TOTAL(payment)'!C14,'Salary sheet'!$E$6:$E$1292,'TOTAL(payment)'!B14)</f>
        <v>75720308</v>
      </c>
      <c r="G14" s="362">
        <f>+SUMIFS('Salary sheet'!$AO$6:$AO$2288,'Salary sheet'!$F$6:$F$2288,C14,'Salary sheet'!$E$6:$E$2288,B14)</f>
        <v>6744990</v>
      </c>
      <c r="H14" s="362">
        <f>+SUMIFS('Salary sheet'!$AP$6:$AP$2288,'Salary sheet'!$F$6:$F$2288,C14,'Salary sheet'!$E$6:$E$2288,B14)</f>
        <v>220500</v>
      </c>
      <c r="I14" s="362">
        <f>+SUMIFS('Salary sheet'!$AQ$6:$AQ$2288,'Salary sheet'!$F$6:$F$2288,C14,'Salary sheet'!$E$6:$E$2288,B14)</f>
        <v>87760</v>
      </c>
      <c r="J14" s="362">
        <f>+SUMIFS('Salary sheet'!$AR$6:$AR$2288,'Salary sheet'!$F$6:$F$2288,C14,'Salary sheet'!$E$6:$E$2288,B14)</f>
        <v>0</v>
      </c>
      <c r="K14" s="362">
        <f>SUMIFS('Salary sheet'!$AS$6:$AS$1291,'Salary sheet'!$F$6:$F$1291,'TOTAL(payment)'!C14)</f>
        <v>0</v>
      </c>
      <c r="L14" s="362">
        <f t="shared" si="0"/>
        <v>68667058</v>
      </c>
      <c r="M14" s="361">
        <f t="shared" si="1"/>
        <v>13733411.6</v>
      </c>
    </row>
    <row r="15" spans="1:13" s="22" customFormat="1" ht="26.25" customHeight="1">
      <c r="A15" s="366">
        <f>SUBTOTAL(3,B$7:B15)</f>
        <v>9</v>
      </c>
      <c r="B15" s="367" t="s">
        <v>200</v>
      </c>
      <c r="C15" s="368" t="s">
        <v>457</v>
      </c>
      <c r="D15" s="369" t="s">
        <v>484</v>
      </c>
      <c r="E15" s="370">
        <f>COUNTIFS('Salary sheet'!$F$6:$F$2288,C15,'Salary sheet'!$E$6:$E$2288,B15)</f>
        <v>9</v>
      </c>
      <c r="F15" s="362">
        <f>+SUMIFS('Salary sheet'!$AN$6:$AN$1292,'Salary sheet'!$F$6:$F$1292,'TOTAL(payment)'!C15,'Salary sheet'!$E$6:$E$1292,'TOTAL(payment)'!B15)</f>
        <v>160153125</v>
      </c>
      <c r="G15" s="362">
        <f>+SUMIFS('Salary sheet'!$AO$6:$AO$2288,'Salary sheet'!$F$6:$F$2288,C15,'Salary sheet'!$E$6:$E$2288,B15)</f>
        <v>16695000</v>
      </c>
      <c r="H15" s="362">
        <f>+SUMIFS('Salary sheet'!$AP$6:$AP$2288,'Salary sheet'!$F$6:$F$2288,C15,'Salary sheet'!$E$6:$E$2288,B15)</f>
        <v>396900</v>
      </c>
      <c r="I15" s="362">
        <f>+SUMIFS('Salary sheet'!$AQ$6:$AQ$2288,'Salary sheet'!$F$6:$F$2288,C15,'Salary sheet'!$E$6:$E$2288,B15)</f>
        <v>659735</v>
      </c>
      <c r="J15" s="362">
        <f>+SUMIFS('Salary sheet'!$AR$6:$AR$2288,'Salary sheet'!$F$6:$F$2288,C15,'Salary sheet'!$E$6:$E$2288,B15)</f>
        <v>0</v>
      </c>
      <c r="K15" s="362">
        <f>SUMIFS('Salary sheet'!$AS$6:$AS$1291,'Salary sheet'!$F$6:$F$1291,'TOTAL(payment)'!C15)</f>
        <v>0</v>
      </c>
      <c r="L15" s="362">
        <f t="shared" si="0"/>
        <v>142401490</v>
      </c>
      <c r="M15" s="361">
        <f t="shared" si="1"/>
        <v>15822387.777777778</v>
      </c>
    </row>
    <row r="16" spans="1:13" s="22" customFormat="1" ht="26.25" customHeight="1">
      <c r="A16" s="366">
        <f>SUBTOTAL(3,B$7:B16)</f>
        <v>10</v>
      </c>
      <c r="B16" s="367" t="s">
        <v>200</v>
      </c>
      <c r="C16" s="368" t="s">
        <v>220</v>
      </c>
      <c r="D16" s="369" t="s">
        <v>485</v>
      </c>
      <c r="E16" s="370">
        <f>COUNTIFS('Salary sheet'!$F$6:$F$2288,C16,'Salary sheet'!$E$6:$E$2288,B16)</f>
        <v>5</v>
      </c>
      <c r="F16" s="362">
        <f>+SUMIFS('Salary sheet'!$AN$6:$AN$1292,'Salary sheet'!$F$6:$F$1292,'TOTAL(payment)'!C16,'Salary sheet'!$E$6:$E$1292,'TOTAL(payment)'!B16)</f>
        <v>52639614</v>
      </c>
      <c r="G16" s="362">
        <f>+SUMIFS('Salary sheet'!$AO$6:$AO$2288,'Salary sheet'!$F$6:$F$2288,C16,'Salary sheet'!$E$6:$E$2288,B16)</f>
        <v>4168306</v>
      </c>
      <c r="H16" s="362">
        <f>+SUMIFS('Salary sheet'!$AP$6:$AP$2288,'Salary sheet'!$F$6:$F$2288,C16,'Salary sheet'!$E$6:$E$2288,B16)</f>
        <v>132300</v>
      </c>
      <c r="I16" s="362">
        <f>+SUMIFS('Salary sheet'!$AQ$6:$AQ$2288,'Salary sheet'!$F$6:$F$2288,C16,'Salary sheet'!$E$6:$E$2288,B16)</f>
        <v>0</v>
      </c>
      <c r="J16" s="362">
        <f>+SUMIFS('Salary sheet'!$AR$6:$AR$2288,'Salary sheet'!$F$6:$F$2288,C16,'Salary sheet'!$E$6:$E$2288,B16)</f>
        <v>0</v>
      </c>
      <c r="K16" s="362">
        <f>SUMIFS('Salary sheet'!$AS$6:$AS$1291,'Salary sheet'!$F$6:$F$1291,'TOTAL(payment)'!C16)</f>
        <v>186299</v>
      </c>
      <c r="L16" s="362">
        <f t="shared" si="0"/>
        <v>48152709</v>
      </c>
      <c r="M16" s="361">
        <f t="shared" si="1"/>
        <v>9630541.8000000007</v>
      </c>
    </row>
    <row r="17" spans="1:13" s="22" customFormat="1" ht="26.25" customHeight="1">
      <c r="A17" s="366">
        <f>SUBTOTAL(3,B$7:B17)</f>
        <v>11</v>
      </c>
      <c r="B17" s="367" t="s">
        <v>200</v>
      </c>
      <c r="C17" s="368" t="s">
        <v>221</v>
      </c>
      <c r="D17" s="369" t="s">
        <v>486</v>
      </c>
      <c r="E17" s="370">
        <f>COUNTIFS('Salary sheet'!$F$6:$F$2288,C17,'Salary sheet'!$E$6:$E$2288,B17)</f>
        <v>9</v>
      </c>
      <c r="F17" s="362">
        <f>+SUMIFS('Salary sheet'!$AN$6:$AN$1292,'Salary sheet'!$F$6:$F$1292,'TOTAL(payment)'!C17,'Salary sheet'!$E$6:$E$1292,'TOTAL(payment)'!B17)</f>
        <v>104930197</v>
      </c>
      <c r="G17" s="362">
        <f>+SUMIFS('Salary sheet'!$AO$6:$AO$2288,'Salary sheet'!$F$6:$F$2288,C17,'Salary sheet'!$E$6:$E$2288,B17)</f>
        <v>10774995</v>
      </c>
      <c r="H17" s="362">
        <f>+SUMIFS('Salary sheet'!$AP$6:$AP$2288,'Salary sheet'!$F$6:$F$2288,C17,'Salary sheet'!$E$6:$E$2288,B17)</f>
        <v>352800</v>
      </c>
      <c r="I17" s="362">
        <f>+SUMIFS('Salary sheet'!$AQ$6:$AQ$2288,'Salary sheet'!$F$6:$F$2288,C17,'Salary sheet'!$E$6:$E$2288,B17)</f>
        <v>113181</v>
      </c>
      <c r="J17" s="362">
        <f>+SUMIFS('Salary sheet'!$AR$6:$AR$2288,'Salary sheet'!$F$6:$F$2288,C17,'Salary sheet'!$E$6:$E$2288,B17)</f>
        <v>0</v>
      </c>
      <c r="K17" s="362">
        <f>SUMIFS('Salary sheet'!$AS$6:$AS$1291,'Salary sheet'!$F$6:$F$1291,'TOTAL(payment)'!C17)</f>
        <v>0</v>
      </c>
      <c r="L17" s="362">
        <f t="shared" si="0"/>
        <v>93689221</v>
      </c>
      <c r="M17" s="361">
        <f t="shared" si="1"/>
        <v>10409913.444444444</v>
      </c>
    </row>
    <row r="18" spans="1:13" s="22" customFormat="1" ht="26.25" customHeight="1">
      <c r="A18" s="366">
        <f>SUBTOTAL(3,B$7:B18)</f>
        <v>12</v>
      </c>
      <c r="B18" s="367" t="s">
        <v>200</v>
      </c>
      <c r="C18" s="368" t="s">
        <v>362</v>
      </c>
      <c r="D18" s="369" t="s">
        <v>410</v>
      </c>
      <c r="E18" s="370">
        <f>COUNTIFS('Salary sheet'!$F$6:$F$2288,C18,'Salary sheet'!$E$6:$E$2288,B18)</f>
        <v>1</v>
      </c>
      <c r="F18" s="362">
        <f>+SUMIFS('Salary sheet'!$AN$6:$AN$1292,'Salary sheet'!$F$6:$F$1292,'TOTAL(payment)'!C18,'Salary sheet'!$E$6:$E$1292,'TOTAL(payment)'!B18)</f>
        <v>38500000</v>
      </c>
      <c r="G18" s="362">
        <f>+SUMIFS('Salary sheet'!$AO$6:$AO$2288,'Salary sheet'!$F$6:$F$2288,C18,'Salary sheet'!$E$6:$E$2288,B18)</f>
        <v>3969000</v>
      </c>
      <c r="H18" s="362">
        <f>+SUMIFS('Salary sheet'!$AP$6:$AP$2288,'Salary sheet'!$F$6:$F$2288,C18,'Salary sheet'!$E$6:$E$2288,B18)</f>
        <v>44100</v>
      </c>
      <c r="I18" s="362">
        <f>+SUMIFS('Salary sheet'!$AQ$6:$AQ$2288,'Salary sheet'!$F$6:$F$2288,C18,'Salary sheet'!$E$6:$E$2288,B18)</f>
        <v>283100</v>
      </c>
      <c r="J18" s="362">
        <f>+SUMIFS('Salary sheet'!$AR$6:$AR$2288,'Salary sheet'!$F$6:$F$2288,C18,'Salary sheet'!$E$6:$E$2288,B18)</f>
        <v>0</v>
      </c>
      <c r="K18" s="362">
        <f>SUMIFS('Salary sheet'!$AS$6:$AS$1291,'Salary sheet'!$F$6:$F$1291,'TOTAL(payment)'!C18)</f>
        <v>0</v>
      </c>
      <c r="L18" s="362">
        <f t="shared" si="0"/>
        <v>34203800</v>
      </c>
      <c r="M18" s="361">
        <f t="shared" si="1"/>
        <v>34203800</v>
      </c>
    </row>
    <row r="19" spans="1:13" s="22" customFormat="1" ht="26.25" customHeight="1">
      <c r="A19" s="366">
        <f>SUBTOTAL(3,B$7:B19)</f>
        <v>13</v>
      </c>
      <c r="B19" s="367" t="s">
        <v>200</v>
      </c>
      <c r="C19" s="368" t="s">
        <v>458</v>
      </c>
      <c r="D19" s="369" t="s">
        <v>487</v>
      </c>
      <c r="E19" s="370">
        <f>COUNTIFS('Salary sheet'!$F$6:$F$2288,C19,'Salary sheet'!$E$6:$E$2288,B19)</f>
        <v>1</v>
      </c>
      <c r="F19" s="362">
        <f>+SUMIFS('Salary sheet'!$AN$6:$AN$1292,'Salary sheet'!$F$6:$F$1292,'TOTAL(payment)'!C19,'Salary sheet'!$E$6:$E$1292,'TOTAL(payment)'!B19)</f>
        <v>9706348</v>
      </c>
      <c r="G19" s="362">
        <f>+SUMIFS('Salary sheet'!$AO$6:$AO$2288,'Salary sheet'!$F$6:$F$2288,C19,'Salary sheet'!$E$6:$E$2288,B19)</f>
        <v>1012620</v>
      </c>
      <c r="H19" s="362">
        <f>+SUMIFS('Salary sheet'!$AP$6:$AP$2288,'Salary sheet'!$F$6:$F$2288,C19,'Salary sheet'!$E$6:$E$2288,B19)</f>
        <v>44100</v>
      </c>
      <c r="I19" s="362">
        <f>+SUMIFS('Salary sheet'!$AQ$6:$AQ$2288,'Salary sheet'!$F$6:$F$2288,C19,'Salary sheet'!$E$6:$E$2288,B19)</f>
        <v>0</v>
      </c>
      <c r="J19" s="362">
        <f>+SUMIFS('Salary sheet'!$AR$6:$AR$2288,'Salary sheet'!$F$6:$F$2288,C19,'Salary sheet'!$E$6:$E$2288,B19)</f>
        <v>0</v>
      </c>
      <c r="K19" s="362">
        <f>SUMIFS('Salary sheet'!$AS$6:$AS$1291,'Salary sheet'!$F$6:$F$1291,'TOTAL(payment)'!C19)</f>
        <v>0</v>
      </c>
      <c r="L19" s="362">
        <f t="shared" si="0"/>
        <v>8649628</v>
      </c>
      <c r="M19" s="361">
        <f t="shared" si="1"/>
        <v>8649628</v>
      </c>
    </row>
    <row r="20" spans="1:13" s="22" customFormat="1" ht="26.25" customHeight="1">
      <c r="A20" s="366">
        <f>SUBTOTAL(3,B$7:B20)</f>
        <v>14</v>
      </c>
      <c r="B20" s="367" t="s">
        <v>200</v>
      </c>
      <c r="C20" s="368" t="s">
        <v>222</v>
      </c>
      <c r="D20" s="369" t="s">
        <v>488</v>
      </c>
      <c r="E20" s="370">
        <f>COUNTIFS('Salary sheet'!$F$6:$F$2288,C20,'Salary sheet'!$E$6:$E$2288,B20)</f>
        <v>5</v>
      </c>
      <c r="F20" s="362">
        <f>+SUMIFS('Salary sheet'!$AN$6:$AN$1292,'Salary sheet'!$F$6:$F$1292,'TOTAL(payment)'!C20,'Salary sheet'!$E$6:$E$1292,'TOTAL(payment)'!B20)</f>
        <v>65705031</v>
      </c>
      <c r="G20" s="362">
        <f>+SUMIFS('Salary sheet'!$AO$6:$AO$2288,'Salary sheet'!$F$6:$F$2288,C20,'Salary sheet'!$E$6:$E$2288,B20)</f>
        <v>5823825</v>
      </c>
      <c r="H20" s="362">
        <f>+SUMIFS('Salary sheet'!$AP$6:$AP$2288,'Salary sheet'!$F$6:$F$2288,C20,'Salary sheet'!$E$6:$E$2288,B20)</f>
        <v>220500</v>
      </c>
      <c r="I20" s="362">
        <f>+SUMIFS('Salary sheet'!$AQ$6:$AQ$2288,'Salary sheet'!$F$6:$F$2288,C20,'Salary sheet'!$E$6:$E$2288,B20)</f>
        <v>107542</v>
      </c>
      <c r="J20" s="362">
        <f>+SUMIFS('Salary sheet'!$AR$6:$AR$2288,'Salary sheet'!$F$6:$F$2288,C20,'Salary sheet'!$E$6:$E$2288,B20)</f>
        <v>0</v>
      </c>
      <c r="K20" s="362">
        <f>SUMIFS('Salary sheet'!$AS$6:$AS$1291,'Salary sheet'!$F$6:$F$1291,'TOTAL(payment)'!C20)</f>
        <v>0</v>
      </c>
      <c r="L20" s="362">
        <f t="shared" si="0"/>
        <v>59553164</v>
      </c>
      <c r="M20" s="361">
        <f t="shared" si="1"/>
        <v>11910632.800000001</v>
      </c>
    </row>
    <row r="21" spans="1:13" s="22" customFormat="1" ht="26.25" customHeight="1">
      <c r="A21" s="366">
        <f>SUBTOTAL(3,B$7:B21)</f>
        <v>15</v>
      </c>
      <c r="B21" s="367" t="s">
        <v>200</v>
      </c>
      <c r="C21" s="368" t="s">
        <v>223</v>
      </c>
      <c r="D21" s="369" t="s">
        <v>373</v>
      </c>
      <c r="E21" s="370">
        <f>COUNTIFS('Salary sheet'!$F$6:$F$2288,C21,'Salary sheet'!$E$6:$E$2288,B21)</f>
        <v>11</v>
      </c>
      <c r="F21" s="362">
        <f>+SUMIFS('Salary sheet'!$AN$6:$AN$1292,'Salary sheet'!$F$6:$F$1292,'TOTAL(payment)'!C21,'Salary sheet'!$E$6:$E$1292,'TOTAL(payment)'!B21)</f>
        <v>121454954</v>
      </c>
      <c r="G21" s="362">
        <f>+SUMIFS('Salary sheet'!$AO$6:$AO$2288,'Salary sheet'!$F$6:$F$2288,C21,'Salary sheet'!$E$6:$E$2288,B21)</f>
        <v>7931595</v>
      </c>
      <c r="H21" s="362">
        <f>+SUMIFS('Salary sheet'!$AP$6:$AP$2288,'Salary sheet'!$F$6:$F$2288,C21,'Salary sheet'!$E$6:$E$2288,B21)</f>
        <v>396900</v>
      </c>
      <c r="I21" s="362">
        <f>+SUMIFS('Salary sheet'!$AQ$6:$AQ$2288,'Salary sheet'!$F$6:$F$2288,C21,'Salary sheet'!$E$6:$E$2288,B21)</f>
        <v>0</v>
      </c>
      <c r="J21" s="362">
        <f>+SUMIFS('Salary sheet'!$AR$6:$AR$2288,'Salary sheet'!$F$6:$F$2288,C21,'Salary sheet'!$E$6:$E$2288,B21)</f>
        <v>0</v>
      </c>
      <c r="K21" s="362">
        <f>SUMIFS('Salary sheet'!$AS$6:$AS$1291,'Salary sheet'!$F$6:$F$1291,'TOTAL(payment)'!C21)</f>
        <v>0</v>
      </c>
      <c r="L21" s="362">
        <f t="shared" si="0"/>
        <v>113126459</v>
      </c>
      <c r="M21" s="361">
        <f t="shared" si="1"/>
        <v>10284223.545454545</v>
      </c>
    </row>
    <row r="22" spans="1:13" s="22" customFormat="1" ht="26.25" customHeight="1">
      <c r="A22" s="366">
        <f>SUBTOTAL(3,B$7:B22)</f>
        <v>16</v>
      </c>
      <c r="B22" s="367" t="s">
        <v>200</v>
      </c>
      <c r="C22" s="368" t="s">
        <v>445</v>
      </c>
      <c r="D22" s="369" t="s">
        <v>374</v>
      </c>
      <c r="E22" s="370">
        <f>COUNTIFS('Salary sheet'!$F$6:$F$2288,C22,'Salary sheet'!$E$6:$E$2288,B22)</f>
        <v>33</v>
      </c>
      <c r="F22" s="362">
        <f>+SUMIFS('Salary sheet'!$AN$6:$AN$1292,'Salary sheet'!$F$6:$F$1292,'TOTAL(payment)'!C22,'Salary sheet'!$E$6:$E$1292,'TOTAL(payment)'!B22)</f>
        <v>572552074</v>
      </c>
      <c r="G22" s="362">
        <f>+SUMIFS('Salary sheet'!$AO$6:$AO$2288,'Salary sheet'!$F$6:$F$2288,C22,'Salary sheet'!$E$6:$E$2288,B22)</f>
        <v>43817921</v>
      </c>
      <c r="H22" s="362">
        <f>+SUMIFS('Salary sheet'!$AP$6:$AP$2288,'Salary sheet'!$F$6:$F$2288,C22,'Salary sheet'!$E$6:$E$2288,B22)</f>
        <v>1411200</v>
      </c>
      <c r="I22" s="362">
        <f>+SUMIFS('Salary sheet'!$AQ$6:$AQ$2288,'Salary sheet'!$F$6:$F$2288,C22,'Salary sheet'!$E$6:$E$2288,B22)</f>
        <v>3177374</v>
      </c>
      <c r="J22" s="362">
        <f>+SUMIFS('Salary sheet'!$AR$6:$AR$2288,'Salary sheet'!$F$6:$F$2288,C22,'Salary sheet'!$E$6:$E$2288,B22)</f>
        <v>0</v>
      </c>
      <c r="K22" s="362">
        <f>SUMIFS('Salary sheet'!$AS$6:$AS$1291,'Salary sheet'!$F$6:$F$1291,'TOTAL(payment)'!C22)</f>
        <v>420143</v>
      </c>
      <c r="L22" s="362">
        <f t="shared" si="0"/>
        <v>523725436</v>
      </c>
      <c r="M22" s="361">
        <f t="shared" si="1"/>
        <v>15870467.757575758</v>
      </c>
    </row>
    <row r="23" spans="1:13" s="22" customFormat="1" ht="26.25" customHeight="1">
      <c r="A23" s="366">
        <f>SUBTOTAL(3,B$7:B23)</f>
        <v>17</v>
      </c>
      <c r="B23" s="367" t="s">
        <v>200</v>
      </c>
      <c r="C23" s="368" t="s">
        <v>224</v>
      </c>
      <c r="D23" s="369" t="s">
        <v>375</v>
      </c>
      <c r="E23" s="370">
        <f>COUNTIFS('Salary sheet'!$F$6:$F$2288,C23,'Salary sheet'!$E$6:$E$2288,B23)</f>
        <v>2</v>
      </c>
      <c r="F23" s="362">
        <f>+SUMIFS('Salary sheet'!$AN$6:$AN$1292,'Salary sheet'!$F$6:$F$1292,'TOTAL(payment)'!C23,'Salary sheet'!$E$6:$E$1292,'TOTAL(payment)'!B23)</f>
        <v>45518456</v>
      </c>
      <c r="G23" s="362">
        <f>+SUMIFS('Salary sheet'!$AO$6:$AO$2288,'Salary sheet'!$F$6:$F$2288,C23,'Salary sheet'!$E$6:$E$2288,B23)</f>
        <v>4337340</v>
      </c>
      <c r="H23" s="362">
        <f>+SUMIFS('Salary sheet'!$AP$6:$AP$2288,'Salary sheet'!$F$6:$F$2288,C23,'Salary sheet'!$E$6:$E$2288,B23)</f>
        <v>88200</v>
      </c>
      <c r="I23" s="362">
        <f>+SUMIFS('Salary sheet'!$AQ$6:$AQ$2288,'Salary sheet'!$F$6:$F$2288,C23,'Salary sheet'!$E$6:$E$2288,B23)</f>
        <v>0</v>
      </c>
      <c r="J23" s="362">
        <f>+SUMIFS('Salary sheet'!$AR$6:$AR$2288,'Salary sheet'!$F$6:$F$2288,C23,'Salary sheet'!$E$6:$E$2288,B23)</f>
        <v>0</v>
      </c>
      <c r="K23" s="362">
        <f>SUMIFS('Salary sheet'!$AS$6:$AS$1291,'Salary sheet'!$F$6:$F$1291,'TOTAL(payment)'!C23)</f>
        <v>0</v>
      </c>
      <c r="L23" s="362">
        <f t="shared" si="0"/>
        <v>41092916</v>
      </c>
      <c r="M23" s="361">
        <f t="shared" si="1"/>
        <v>20546458</v>
      </c>
    </row>
    <row r="24" spans="1:13" s="22" customFormat="1" ht="26.25" customHeight="1">
      <c r="A24" s="366">
        <f>SUBTOTAL(3,B$7:B24)</f>
        <v>18</v>
      </c>
      <c r="B24" s="367" t="s">
        <v>200</v>
      </c>
      <c r="C24" s="368" t="s">
        <v>446</v>
      </c>
      <c r="D24" s="369" t="s">
        <v>376</v>
      </c>
      <c r="E24" s="370">
        <f>COUNTIFS('Salary sheet'!$F$6:$F$2288,C24,'Salary sheet'!$E$6:$E$2288,B24)</f>
        <v>15</v>
      </c>
      <c r="F24" s="362">
        <f>+SUMIFS('Salary sheet'!$AN$6:$AN$1292,'Salary sheet'!$F$6:$F$1292,'TOTAL(payment)'!C24,'Salary sheet'!$E$6:$E$1292,'TOTAL(payment)'!B24)</f>
        <v>138731515</v>
      </c>
      <c r="G24" s="362">
        <f>+SUMIFS('Salary sheet'!$AO$6:$AO$2288,'Salary sheet'!$F$6:$F$2288,C24,'Salary sheet'!$E$6:$E$2288,B24)</f>
        <v>10831905</v>
      </c>
      <c r="H24" s="362">
        <f>+SUMIFS('Salary sheet'!$AP$6:$AP$2288,'Salary sheet'!$F$6:$F$2288,C24,'Salary sheet'!$E$6:$E$2288,B24)</f>
        <v>661500</v>
      </c>
      <c r="I24" s="362">
        <f>+SUMIFS('Salary sheet'!$AQ$6:$AQ$2288,'Salary sheet'!$F$6:$F$2288,C24,'Salary sheet'!$E$6:$E$2288,B24)</f>
        <v>0</v>
      </c>
      <c r="J24" s="362">
        <f>+SUMIFS('Salary sheet'!$AR$6:$AR$2288,'Salary sheet'!$F$6:$F$2288,C24,'Salary sheet'!$E$6:$E$2288,B24)</f>
        <v>0</v>
      </c>
      <c r="K24" s="362">
        <f>SUMIFS('Salary sheet'!$AS$6:$AS$1291,'Salary sheet'!$F$6:$F$1291,'TOTAL(payment)'!C24)</f>
        <v>0</v>
      </c>
      <c r="L24" s="362">
        <f t="shared" si="0"/>
        <v>127238110</v>
      </c>
      <c r="M24" s="361">
        <f t="shared" si="1"/>
        <v>8482540.666666666</v>
      </c>
    </row>
    <row r="25" spans="1:13" s="22" customFormat="1" ht="26.25" customHeight="1">
      <c r="A25" s="366">
        <f>SUBTOTAL(3,B$7:B25)</f>
        <v>19</v>
      </c>
      <c r="B25" s="367" t="s">
        <v>200</v>
      </c>
      <c r="C25" s="368" t="s">
        <v>225</v>
      </c>
      <c r="D25" s="369" t="s">
        <v>377</v>
      </c>
      <c r="E25" s="370">
        <f>COUNTIFS('Salary sheet'!$F$6:$F$2288,C25,'Salary sheet'!$E$6:$E$2288,B25)</f>
        <v>14</v>
      </c>
      <c r="F25" s="362">
        <f>+SUMIFS('Salary sheet'!$AN$6:$AN$1292,'Salary sheet'!$F$6:$F$1292,'TOTAL(payment)'!C25,'Salary sheet'!$E$6:$E$1292,'TOTAL(payment)'!B25)</f>
        <v>129887407</v>
      </c>
      <c r="G25" s="362">
        <f>+SUMIFS('Salary sheet'!$AO$6:$AO$2288,'Salary sheet'!$F$6:$F$2288,C25,'Salary sheet'!$E$6:$E$2288,B25)</f>
        <v>9704835</v>
      </c>
      <c r="H25" s="362">
        <f>+SUMIFS('Salary sheet'!$AP$6:$AP$2288,'Salary sheet'!$F$6:$F$2288,C25,'Salary sheet'!$E$6:$E$2288,B25)</f>
        <v>573300</v>
      </c>
      <c r="I25" s="362">
        <f>+SUMIFS('Salary sheet'!$AQ$6:$AQ$2288,'Salary sheet'!$F$6:$F$2288,C25,'Salary sheet'!$E$6:$E$2288,B25)</f>
        <v>0</v>
      </c>
      <c r="J25" s="362">
        <f>+SUMIFS('Salary sheet'!$AR$6:$AR$2288,'Salary sheet'!$F$6:$F$2288,C25,'Salary sheet'!$E$6:$E$2288,B25)</f>
        <v>0</v>
      </c>
      <c r="K25" s="362">
        <f>SUMIFS('Salary sheet'!$AS$6:$AS$1291,'Salary sheet'!$F$6:$F$1291,'TOTAL(payment)'!C25)</f>
        <v>0</v>
      </c>
      <c r="L25" s="362">
        <f t="shared" si="0"/>
        <v>119609272</v>
      </c>
      <c r="M25" s="361">
        <f t="shared" si="1"/>
        <v>8543519.4285714291</v>
      </c>
    </row>
    <row r="26" spans="1:13" s="22" customFormat="1" ht="26.25" customHeight="1">
      <c r="A26" s="366">
        <f>SUBTOTAL(3,B$7:B26)</f>
        <v>20</v>
      </c>
      <c r="B26" s="367" t="s">
        <v>200</v>
      </c>
      <c r="C26" s="368" t="s">
        <v>226</v>
      </c>
      <c r="D26" s="369" t="s">
        <v>378</v>
      </c>
      <c r="E26" s="370">
        <f>COUNTIFS('Salary sheet'!$F$6:$F$2288,C26,'Salary sheet'!$E$6:$E$2288,B26)</f>
        <v>9</v>
      </c>
      <c r="F26" s="362">
        <f>+SUMIFS('Salary sheet'!$AN$6:$AN$1292,'Salary sheet'!$F$6:$F$1292,'TOTAL(payment)'!C26,'Salary sheet'!$E$6:$E$1292,'TOTAL(payment)'!B26)</f>
        <v>86234691</v>
      </c>
      <c r="G26" s="362">
        <f>+SUMIFS('Salary sheet'!$AO$6:$AO$2288,'Salary sheet'!$F$6:$F$2288,C26,'Salary sheet'!$E$6:$E$2288,B26)</f>
        <v>6425055</v>
      </c>
      <c r="H26" s="362">
        <f>+SUMIFS('Salary sheet'!$AP$6:$AP$2288,'Salary sheet'!$F$6:$F$2288,C26,'Salary sheet'!$E$6:$E$2288,B26)</f>
        <v>396900</v>
      </c>
      <c r="I26" s="362">
        <f>+SUMIFS('Salary sheet'!$AQ$6:$AQ$2288,'Salary sheet'!$F$6:$F$2288,C26,'Salary sheet'!$E$6:$E$2288,B26)</f>
        <v>0</v>
      </c>
      <c r="J26" s="362">
        <f>+SUMIFS('Salary sheet'!$AR$6:$AR$2288,'Salary sheet'!$F$6:$F$2288,C26,'Salary sheet'!$E$6:$E$2288,B26)</f>
        <v>0</v>
      </c>
      <c r="K26" s="362">
        <f>SUMIFS('Salary sheet'!$AS$6:$AS$1291,'Salary sheet'!$F$6:$F$1291,'TOTAL(payment)'!C26)</f>
        <v>0</v>
      </c>
      <c r="L26" s="362">
        <f t="shared" si="0"/>
        <v>79412736</v>
      </c>
      <c r="M26" s="361">
        <f t="shared" si="1"/>
        <v>8823637.333333334</v>
      </c>
    </row>
    <row r="27" spans="1:13" s="22" customFormat="1" ht="26.25" customHeight="1">
      <c r="A27" s="366">
        <f>SUBTOTAL(3,B$7:B27)</f>
        <v>21</v>
      </c>
      <c r="B27" s="367" t="s">
        <v>200</v>
      </c>
      <c r="C27" s="368" t="s">
        <v>5602</v>
      </c>
      <c r="D27" s="369" t="s">
        <v>5736</v>
      </c>
      <c r="E27" s="370">
        <f>COUNTIFS('Salary sheet'!$F$6:$F$2288,C27,'Salary sheet'!$E$6:$E$2288,B27)</f>
        <v>6</v>
      </c>
      <c r="F27" s="362">
        <f>+SUMIFS('Salary sheet'!$AN$6:$AN$1292,'Salary sheet'!$F$6:$F$1292,'TOTAL(payment)'!C27,'Salary sheet'!$E$6:$E$1292,'TOTAL(payment)'!B27)</f>
        <v>54847785</v>
      </c>
      <c r="G27" s="362">
        <f>+SUMIFS('Salary sheet'!$AO$6:$AO$2288,'Salary sheet'!$F$6:$F$2288,C27,'Salary sheet'!$E$6:$E$2288,B27)</f>
        <v>4051530</v>
      </c>
      <c r="H27" s="362">
        <f>+SUMIFS('Salary sheet'!$AP$6:$AP$2288,'Salary sheet'!$F$6:$F$2288,C27,'Salary sheet'!$E$6:$E$2288,B27)</f>
        <v>264600</v>
      </c>
      <c r="I27" s="362">
        <f>+SUMIFS('Salary sheet'!$AQ$6:$AQ$2288,'Salary sheet'!$F$6:$F$2288,C27,'Salary sheet'!$E$6:$E$2288,B27)</f>
        <v>0</v>
      </c>
      <c r="J27" s="362">
        <f>+SUMIFS('Salary sheet'!$AR$6:$AR$2288,'Salary sheet'!$F$6:$F$2288,C27,'Salary sheet'!$E$6:$E$2288,B27)</f>
        <v>65000</v>
      </c>
      <c r="K27" s="362">
        <f>SUMIFS('Salary sheet'!$AS$6:$AS$1291,'Salary sheet'!$F$6:$F$1291,'TOTAL(payment)'!C27)</f>
        <v>0</v>
      </c>
      <c r="L27" s="362">
        <f t="shared" ref="L27" si="2">+(F27)-SUM(G27:K27)</f>
        <v>50466655</v>
      </c>
      <c r="M27" s="361">
        <f t="shared" ref="M27" si="3">+L27/E27</f>
        <v>8411109.166666666</v>
      </c>
    </row>
    <row r="28" spans="1:13" s="22" customFormat="1" ht="26.25" customHeight="1">
      <c r="A28" s="366">
        <f>SUBTOTAL(3,B$7:B28)</f>
        <v>22</v>
      </c>
      <c r="B28" s="367" t="s">
        <v>200</v>
      </c>
      <c r="C28" s="368" t="s">
        <v>227</v>
      </c>
      <c r="D28" s="369" t="s">
        <v>379</v>
      </c>
      <c r="E28" s="370">
        <f>COUNTIFS('Salary sheet'!$F$6:$F$2288,C28,'Salary sheet'!$E$6:$E$2288,B28)</f>
        <v>19</v>
      </c>
      <c r="F28" s="362">
        <f>+SUMIFS('Salary sheet'!$AN$6:$AN$1292,'Salary sheet'!$F$6:$F$1292,'TOTAL(payment)'!C28,'Salary sheet'!$E$6:$E$1292,'TOTAL(payment)'!B28)</f>
        <v>189478505</v>
      </c>
      <c r="G28" s="362">
        <f>+SUMIFS('Salary sheet'!$AO$6:$AO$2288,'Salary sheet'!$F$6:$F$2288,C28,'Salary sheet'!$E$6:$E$2288,B28)</f>
        <v>15775987</v>
      </c>
      <c r="H28" s="362">
        <f>+SUMIFS('Salary sheet'!$AP$6:$AP$2288,'Salary sheet'!$F$6:$F$2288,C28,'Salary sheet'!$E$6:$E$2288,B28)</f>
        <v>837900</v>
      </c>
      <c r="I28" s="362">
        <f>+SUMIFS('Salary sheet'!$AQ$6:$AQ$2288,'Salary sheet'!$F$6:$F$2288,C28,'Salary sheet'!$E$6:$E$2288,B28)</f>
        <v>186480</v>
      </c>
      <c r="J28" s="362">
        <f>+SUMIFS('Salary sheet'!$AR$6:$AR$2288,'Salary sheet'!$F$6:$F$2288,C28,'Salary sheet'!$E$6:$E$2288,B28)</f>
        <v>0</v>
      </c>
      <c r="K28" s="362">
        <f>SUMIFS('Salary sheet'!$AS$6:$AS$1291,'Salary sheet'!$F$6:$F$1291,'TOTAL(payment)'!C28)</f>
        <v>582153</v>
      </c>
      <c r="L28" s="362">
        <f t="shared" si="0"/>
        <v>172095985</v>
      </c>
      <c r="M28" s="361">
        <f t="shared" si="1"/>
        <v>9057683.421052631</v>
      </c>
    </row>
    <row r="29" spans="1:13" s="22" customFormat="1" ht="26.25" customHeight="1">
      <c r="A29" s="366">
        <f>SUBTOTAL(3,B$7:B29)</f>
        <v>23</v>
      </c>
      <c r="B29" s="367" t="s">
        <v>200</v>
      </c>
      <c r="C29" s="368" t="s">
        <v>365</v>
      </c>
      <c r="D29" s="369" t="s">
        <v>411</v>
      </c>
      <c r="E29" s="370">
        <f>COUNTIFS('Salary sheet'!$F$6:$F$2288,C29,'Salary sheet'!$E$6:$E$2288,B29)</f>
        <v>5</v>
      </c>
      <c r="F29" s="362">
        <f>+SUMIFS('Salary sheet'!$AN$6:$AN$1292,'Salary sheet'!$F$6:$F$1292,'TOTAL(payment)'!C29,'Salary sheet'!$E$6:$E$1292,'TOTAL(payment)'!B29)</f>
        <v>31896154</v>
      </c>
      <c r="G29" s="362">
        <f>+SUMIFS('Salary sheet'!$AO$6:$AO$2288,'Salary sheet'!$F$6:$F$2288,C29,'Salary sheet'!$E$6:$E$2288,B29)</f>
        <v>1392510</v>
      </c>
      <c r="H29" s="362">
        <f>+SUMIFS('Salary sheet'!$AP$6:$AP$2288,'Salary sheet'!$F$6:$F$2288,C29,'Salary sheet'!$E$6:$E$2288,B29)</f>
        <v>88200</v>
      </c>
      <c r="I29" s="362">
        <f>+SUMIFS('Salary sheet'!$AQ$6:$AQ$2288,'Salary sheet'!$F$6:$F$2288,C29,'Salary sheet'!$E$6:$E$2288,B29)</f>
        <v>0</v>
      </c>
      <c r="J29" s="362">
        <f>+SUMIFS('Salary sheet'!$AR$6:$AR$2288,'Salary sheet'!$F$6:$F$2288,C29,'Salary sheet'!$E$6:$E$2288,B29)</f>
        <v>0</v>
      </c>
      <c r="K29" s="362">
        <f>SUMIFS('Salary sheet'!$AS$6:$AS$1291,'Salary sheet'!$F$6:$F$1291,'TOTAL(payment)'!C29)</f>
        <v>0</v>
      </c>
      <c r="L29" s="362">
        <f t="shared" si="0"/>
        <v>30415444</v>
      </c>
      <c r="M29" s="361">
        <f t="shared" si="1"/>
        <v>6083088.7999999998</v>
      </c>
    </row>
    <row r="30" spans="1:13" s="22" customFormat="1" ht="26.25" customHeight="1">
      <c r="A30" s="366">
        <f>SUBTOTAL(3,B$7:B30)</f>
        <v>24</v>
      </c>
      <c r="B30" s="367" t="s">
        <v>200</v>
      </c>
      <c r="C30" s="368" t="s">
        <v>447</v>
      </c>
      <c r="D30" s="369" t="s">
        <v>380</v>
      </c>
      <c r="E30" s="370">
        <f>COUNTIFS('Salary sheet'!$F$6:$F$2288,C30,'Salary sheet'!$E$6:$E$2288,B30)</f>
        <v>16</v>
      </c>
      <c r="F30" s="362">
        <f>+SUMIFS('Salary sheet'!$AN$6:$AN$1292,'Salary sheet'!$F$6:$F$1292,'TOTAL(payment)'!C30,'Salary sheet'!$E$6:$E$1292,'TOTAL(payment)'!B30)</f>
        <v>157583664</v>
      </c>
      <c r="G30" s="362">
        <f>+SUMIFS('Salary sheet'!$AO$6:$AO$2288,'Salary sheet'!$F$6:$F$2288,C30,'Salary sheet'!$E$6:$E$2288,B30)</f>
        <v>10573605</v>
      </c>
      <c r="H30" s="362">
        <f>+SUMIFS('Salary sheet'!$AP$6:$AP$2288,'Salary sheet'!$F$6:$F$2288,C30,'Salary sheet'!$E$6:$E$2288,B30)</f>
        <v>573300</v>
      </c>
      <c r="I30" s="362">
        <f>+SUMIFS('Salary sheet'!$AQ$6:$AQ$2288,'Salary sheet'!$F$6:$F$2288,C30,'Salary sheet'!$E$6:$E$2288,B30)</f>
        <v>0</v>
      </c>
      <c r="J30" s="362">
        <f>+SUMIFS('Salary sheet'!$AR$6:$AR$2288,'Salary sheet'!$F$6:$F$2288,C30,'Salary sheet'!$E$6:$E$2288,B30)</f>
        <v>0</v>
      </c>
      <c r="K30" s="362">
        <f>SUMIFS('Salary sheet'!$AS$6:$AS$1291,'Salary sheet'!$F$6:$F$1291,'TOTAL(payment)'!C30)</f>
        <v>0</v>
      </c>
      <c r="L30" s="362">
        <f t="shared" si="0"/>
        <v>146436759</v>
      </c>
      <c r="M30" s="361">
        <f t="shared" si="1"/>
        <v>9152297.4375</v>
      </c>
    </row>
    <row r="31" spans="1:13" s="22" customFormat="1" ht="26.25" customHeight="1">
      <c r="A31" s="366">
        <f>SUBTOTAL(3,B$7:B31)</f>
        <v>25</v>
      </c>
      <c r="B31" s="367" t="s">
        <v>200</v>
      </c>
      <c r="C31" s="368" t="s">
        <v>228</v>
      </c>
      <c r="D31" s="369" t="s">
        <v>381</v>
      </c>
      <c r="E31" s="370">
        <f>COUNTIFS('Salary sheet'!$F$6:$F$2288,C31,'Salary sheet'!$E$6:$E$2288,B31)</f>
        <v>3</v>
      </c>
      <c r="F31" s="362">
        <f>+SUMIFS('Salary sheet'!$AN$6:$AN$1292,'Salary sheet'!$F$6:$F$1292,'TOTAL(payment)'!C31,'Salary sheet'!$E$6:$E$1292,'TOTAL(payment)'!B31)</f>
        <v>66900917</v>
      </c>
      <c r="G31" s="362">
        <f>+SUMIFS('Salary sheet'!$AO$6:$AO$2288,'Salary sheet'!$F$6:$F$2288,C31,'Salary sheet'!$E$6:$E$2288,B31)</f>
        <v>5982900</v>
      </c>
      <c r="H31" s="362">
        <f>+SUMIFS('Salary sheet'!$AP$6:$AP$2288,'Salary sheet'!$F$6:$F$2288,C31,'Salary sheet'!$E$6:$E$2288,B31)</f>
        <v>132300</v>
      </c>
      <c r="I31" s="362">
        <f>+SUMIFS('Salary sheet'!$AQ$6:$AQ$2288,'Salary sheet'!$F$6:$F$2288,C31,'Salary sheet'!$E$6:$E$2288,B31)</f>
        <v>103490</v>
      </c>
      <c r="J31" s="362">
        <f>+SUMIFS('Salary sheet'!$AR$6:$AR$2288,'Salary sheet'!$F$6:$F$2288,C31,'Salary sheet'!$E$6:$E$2288,B31)</f>
        <v>0</v>
      </c>
      <c r="K31" s="362">
        <f>SUMIFS('Salary sheet'!$AS$6:$AS$1291,'Salary sheet'!$F$6:$F$1291,'TOTAL(payment)'!C31)</f>
        <v>0</v>
      </c>
      <c r="L31" s="362">
        <f t="shared" si="0"/>
        <v>60682227</v>
      </c>
      <c r="M31" s="361">
        <f t="shared" si="1"/>
        <v>20227409</v>
      </c>
    </row>
    <row r="32" spans="1:13" s="22" customFormat="1" ht="26.25" customHeight="1">
      <c r="A32" s="366">
        <f>SUBTOTAL(3,B$7:B32)</f>
        <v>26</v>
      </c>
      <c r="B32" s="367" t="s">
        <v>200</v>
      </c>
      <c r="C32" s="368" t="s">
        <v>538</v>
      </c>
      <c r="D32" s="369" t="s">
        <v>539</v>
      </c>
      <c r="E32" s="370">
        <f>COUNTIFS('Salary sheet'!$F$6:$F$2288,C32,'Salary sheet'!$E$6:$E$2288,B32)</f>
        <v>5</v>
      </c>
      <c r="F32" s="362">
        <f>+SUMIFS('Salary sheet'!$AN$6:$AN$1292,'Salary sheet'!$F$6:$F$1292,'TOTAL(payment)'!C32,'Salary sheet'!$E$6:$E$1292,'TOTAL(payment)'!B32)</f>
        <v>34266697</v>
      </c>
      <c r="G32" s="362">
        <f>+SUMIFS('Salary sheet'!$AO$6:$AO$2288,'Salary sheet'!$F$6:$F$2288,C32,'Salary sheet'!$E$6:$E$2288,B32)</f>
        <v>2755515</v>
      </c>
      <c r="H32" s="362">
        <f>+SUMIFS('Salary sheet'!$AP$6:$AP$2288,'Salary sheet'!$F$6:$F$2288,C32,'Salary sheet'!$E$6:$E$2288,B32)</f>
        <v>176400</v>
      </c>
      <c r="I32" s="362">
        <f>+SUMIFS('Salary sheet'!$AQ$6:$AQ$2288,'Salary sheet'!$F$6:$F$2288,C32,'Salary sheet'!$E$6:$E$2288,B32)</f>
        <v>0</v>
      </c>
      <c r="J32" s="362">
        <f>+SUMIFS('Salary sheet'!$AR$6:$AR$2288,'Salary sheet'!$F$6:$F$2288,C32,'Salary sheet'!$E$6:$E$2288,B32)</f>
        <v>0</v>
      </c>
      <c r="K32" s="362">
        <f>SUMIFS('Salary sheet'!$AS$6:$AS$1291,'Salary sheet'!$F$6:$F$1291,'TOTAL(payment)'!C32)</f>
        <v>0</v>
      </c>
      <c r="L32" s="362">
        <f t="shared" si="0"/>
        <v>31334782</v>
      </c>
      <c r="M32" s="361">
        <f t="shared" si="1"/>
        <v>6266956.4000000004</v>
      </c>
    </row>
    <row r="33" spans="1:13" s="22" customFormat="1" ht="26.25" customHeight="1">
      <c r="A33" s="366">
        <f>SUBTOTAL(3,B$7:B33)</f>
        <v>27</v>
      </c>
      <c r="B33" s="367" t="s">
        <v>200</v>
      </c>
      <c r="C33" s="368" t="s">
        <v>448</v>
      </c>
      <c r="D33" s="369" t="s">
        <v>382</v>
      </c>
      <c r="E33" s="370">
        <f>COUNTIFS('Salary sheet'!$F$6:$F$2288,C33,'Salary sheet'!$E$6:$E$2288,B33)</f>
        <v>11</v>
      </c>
      <c r="F33" s="362">
        <f>+SUMIFS('Salary sheet'!$AN$6:$AN$1292,'Salary sheet'!$F$6:$F$1292,'TOTAL(payment)'!C33,'Salary sheet'!$E$6:$E$1292,'TOTAL(payment)'!B33)</f>
        <v>106379535</v>
      </c>
      <c r="G33" s="362">
        <f>+SUMIFS('Salary sheet'!$AO$6:$AO$2288,'Salary sheet'!$F$6:$F$2288,C33,'Salary sheet'!$E$6:$E$2288,B33)</f>
        <v>7150710</v>
      </c>
      <c r="H33" s="362">
        <f>+SUMIFS('Salary sheet'!$AP$6:$AP$2288,'Salary sheet'!$F$6:$F$2288,C33,'Salary sheet'!$E$6:$E$2288,B33)</f>
        <v>441000</v>
      </c>
      <c r="I33" s="362">
        <f>+SUMIFS('Salary sheet'!$AQ$6:$AQ$2288,'Salary sheet'!$F$6:$F$2288,C33,'Salary sheet'!$E$6:$E$2288,B33)</f>
        <v>0</v>
      </c>
      <c r="J33" s="362">
        <f>+SUMIFS('Salary sheet'!$AR$6:$AR$2288,'Salary sheet'!$F$6:$F$2288,C33,'Salary sheet'!$E$6:$E$2288,B33)</f>
        <v>0</v>
      </c>
      <c r="K33" s="362">
        <f>SUMIFS('Salary sheet'!$AS$6:$AS$1291,'Salary sheet'!$F$6:$F$1291,'TOTAL(payment)'!C33)</f>
        <v>0</v>
      </c>
      <c r="L33" s="362">
        <f t="shared" si="0"/>
        <v>98787825</v>
      </c>
      <c r="M33" s="361">
        <f t="shared" si="1"/>
        <v>8980711.3636363633</v>
      </c>
    </row>
    <row r="34" spans="1:13" s="22" customFormat="1" ht="26.25" customHeight="1">
      <c r="A34" s="366">
        <f>SUBTOTAL(3,B$7:B34)</f>
        <v>28</v>
      </c>
      <c r="B34" s="367" t="s">
        <v>200</v>
      </c>
      <c r="C34" s="368" t="s">
        <v>449</v>
      </c>
      <c r="D34" s="369" t="s">
        <v>383</v>
      </c>
      <c r="E34" s="370">
        <f>COUNTIFS('Salary sheet'!$F$6:$F$2288,C34,'Salary sheet'!$E$6:$E$2288,B34)</f>
        <v>10</v>
      </c>
      <c r="F34" s="362">
        <f>+SUMIFS('Salary sheet'!$AN$6:$AN$1292,'Salary sheet'!$F$6:$F$1292,'TOTAL(payment)'!C34,'Salary sheet'!$E$6:$E$1292,'TOTAL(payment)'!B34)</f>
        <v>94332080</v>
      </c>
      <c r="G34" s="362">
        <f>+SUMIFS('Salary sheet'!$AO$6:$AO$2288,'Salary sheet'!$F$6:$F$2288,C34,'Salary sheet'!$E$6:$E$2288,B34)</f>
        <v>6626445</v>
      </c>
      <c r="H34" s="362">
        <f>+SUMIFS('Salary sheet'!$AP$6:$AP$2288,'Salary sheet'!$F$6:$F$2288,C34,'Salary sheet'!$E$6:$E$2288,B34)</f>
        <v>352800</v>
      </c>
      <c r="I34" s="362">
        <f>+SUMIFS('Salary sheet'!$AQ$6:$AQ$2288,'Salary sheet'!$F$6:$F$2288,C34,'Salary sheet'!$E$6:$E$2288,B34)</f>
        <v>0</v>
      </c>
      <c r="J34" s="362">
        <f>+SUMIFS('Salary sheet'!$AR$6:$AR$2288,'Salary sheet'!$F$6:$F$2288,C34,'Salary sheet'!$E$6:$E$2288,B34)</f>
        <v>0</v>
      </c>
      <c r="K34" s="362">
        <f>SUMIFS('Salary sheet'!$AS$6:$AS$1291,'Salary sheet'!$F$6:$F$1291,'TOTAL(payment)'!C34)</f>
        <v>0</v>
      </c>
      <c r="L34" s="362">
        <f t="shared" si="0"/>
        <v>87352835</v>
      </c>
      <c r="M34" s="361">
        <f t="shared" si="1"/>
        <v>8735283.5</v>
      </c>
    </row>
    <row r="35" spans="1:13" s="22" customFormat="1" ht="26.25" customHeight="1">
      <c r="A35" s="366">
        <f>SUBTOTAL(3,B$7:B35)</f>
        <v>29</v>
      </c>
      <c r="B35" s="367" t="s">
        <v>200</v>
      </c>
      <c r="C35" s="368" t="s">
        <v>229</v>
      </c>
      <c r="D35" s="369" t="s">
        <v>384</v>
      </c>
      <c r="E35" s="370">
        <f>COUNTIFS('Salary sheet'!$F$6:$F$2288,C35,'Salary sheet'!$E$6:$E$2288,B35)</f>
        <v>10</v>
      </c>
      <c r="F35" s="362">
        <f>+SUMIFS('Salary sheet'!$AN$6:$AN$1292,'Salary sheet'!$F$6:$F$1292,'TOTAL(payment)'!C35,'Salary sheet'!$E$6:$E$1292,'TOTAL(payment)'!B35)</f>
        <v>109363529</v>
      </c>
      <c r="G35" s="362">
        <f>+SUMIFS('Salary sheet'!$AO$6:$AO$2288,'Salary sheet'!$F$6:$F$2288,C35,'Salary sheet'!$E$6:$E$2288,B35)</f>
        <v>7662795</v>
      </c>
      <c r="H35" s="362">
        <f>+SUMIFS('Salary sheet'!$AP$6:$AP$2288,'Salary sheet'!$F$6:$F$2288,C35,'Salary sheet'!$E$6:$E$2288,B35)</f>
        <v>396900</v>
      </c>
      <c r="I35" s="362">
        <f>+SUMIFS('Salary sheet'!$AQ$6:$AQ$2288,'Salary sheet'!$F$6:$F$2288,C35,'Salary sheet'!$E$6:$E$2288,B35)</f>
        <v>0</v>
      </c>
      <c r="J35" s="362">
        <f>+SUMIFS('Salary sheet'!$AR$6:$AR$2288,'Salary sheet'!$F$6:$F$2288,C35,'Salary sheet'!$E$6:$E$2288,B35)</f>
        <v>0</v>
      </c>
      <c r="K35" s="362">
        <f>SUMIFS('Salary sheet'!$AS$6:$AS$1291,'Salary sheet'!$F$6:$F$1291,'TOTAL(payment)'!C35)</f>
        <v>0</v>
      </c>
      <c r="L35" s="362">
        <f t="shared" si="0"/>
        <v>101303834</v>
      </c>
      <c r="M35" s="361">
        <f t="shared" si="1"/>
        <v>10130383.4</v>
      </c>
    </row>
    <row r="36" spans="1:13" s="22" customFormat="1" ht="26.25" customHeight="1">
      <c r="A36" s="366">
        <f>SUBTOTAL(3,B$7:B36)</f>
        <v>30</v>
      </c>
      <c r="B36" s="367" t="s">
        <v>200</v>
      </c>
      <c r="C36" s="368" t="s">
        <v>450</v>
      </c>
      <c r="D36" s="369" t="s">
        <v>385</v>
      </c>
      <c r="E36" s="370">
        <f>COUNTIFS('Salary sheet'!$F$6:$F$2288,C36,'Salary sheet'!$E$6:$E$2288,B36)</f>
        <v>7</v>
      </c>
      <c r="F36" s="362">
        <f>+SUMIFS('Salary sheet'!$AN$6:$AN$1292,'Salary sheet'!$F$6:$F$1292,'TOTAL(payment)'!C36,'Salary sheet'!$E$6:$E$1292,'TOTAL(payment)'!B36)</f>
        <v>71050117</v>
      </c>
      <c r="G36" s="362">
        <f>+SUMIFS('Salary sheet'!$AO$6:$AO$2288,'Salary sheet'!$F$6:$F$2288,C36,'Salary sheet'!$E$6:$E$2288,B36)</f>
        <v>4980736</v>
      </c>
      <c r="H36" s="362">
        <f>+SUMIFS('Salary sheet'!$AP$6:$AP$2288,'Salary sheet'!$F$6:$F$2288,C36,'Salary sheet'!$E$6:$E$2288,B36)</f>
        <v>220500</v>
      </c>
      <c r="I36" s="362">
        <f>+SUMIFS('Salary sheet'!$AQ$6:$AQ$2288,'Salary sheet'!$F$6:$F$2288,C36,'Salary sheet'!$E$6:$E$2288,B36)</f>
        <v>0</v>
      </c>
      <c r="J36" s="362">
        <f>+SUMIFS('Salary sheet'!$AR$6:$AR$2288,'Salary sheet'!$F$6:$F$2288,C36,'Salary sheet'!$E$6:$E$2288,B36)</f>
        <v>0</v>
      </c>
      <c r="K36" s="362">
        <f>SUMIFS('Salary sheet'!$AS$6:$AS$1291,'Salary sheet'!$F$6:$F$1291,'TOTAL(payment)'!C36)</f>
        <v>353985</v>
      </c>
      <c r="L36" s="362">
        <f t="shared" si="0"/>
        <v>65494896</v>
      </c>
      <c r="M36" s="361">
        <f t="shared" si="1"/>
        <v>9356413.7142857146</v>
      </c>
    </row>
    <row r="37" spans="1:13" s="22" customFormat="1" ht="26.25" customHeight="1">
      <c r="A37" s="366">
        <f>SUBTOTAL(3,B$7:B37)</f>
        <v>31</v>
      </c>
      <c r="B37" s="367" t="s">
        <v>200</v>
      </c>
      <c r="C37" s="368" t="s">
        <v>230</v>
      </c>
      <c r="D37" s="369" t="s">
        <v>386</v>
      </c>
      <c r="E37" s="370">
        <f>COUNTIFS('Salary sheet'!$F$6:$F$2288,C37,'Salary sheet'!$E$6:$E$2288,B37)</f>
        <v>3</v>
      </c>
      <c r="F37" s="362">
        <f>+SUMIFS('Salary sheet'!$AN$6:$AN$1292,'Salary sheet'!$F$6:$F$1292,'TOTAL(payment)'!C37,'Salary sheet'!$E$6:$E$1292,'TOTAL(payment)'!B37)</f>
        <v>24142002</v>
      </c>
      <c r="G37" s="362">
        <f>+SUMIFS('Salary sheet'!$AO$6:$AO$2288,'Salary sheet'!$F$6:$F$2288,C37,'Salary sheet'!$E$6:$E$2288,B37)</f>
        <v>1497510</v>
      </c>
      <c r="H37" s="362">
        <f>+SUMIFS('Salary sheet'!$AP$6:$AP$2288,'Salary sheet'!$F$6:$F$2288,C37,'Salary sheet'!$E$6:$E$2288,B37)</f>
        <v>88200</v>
      </c>
      <c r="I37" s="362">
        <f>+SUMIFS('Salary sheet'!$AQ$6:$AQ$2288,'Salary sheet'!$F$6:$F$2288,C37,'Salary sheet'!$E$6:$E$2288,B37)</f>
        <v>0</v>
      </c>
      <c r="J37" s="362">
        <f>+SUMIFS('Salary sheet'!$AR$6:$AR$2288,'Salary sheet'!$F$6:$F$2288,C37,'Salary sheet'!$E$6:$E$2288,B37)</f>
        <v>0</v>
      </c>
      <c r="K37" s="362">
        <f>SUMIFS('Salary sheet'!$AS$6:$AS$1291,'Salary sheet'!$F$6:$F$1291,'TOTAL(payment)'!C37)</f>
        <v>0</v>
      </c>
      <c r="L37" s="362">
        <f t="shared" si="0"/>
        <v>22556292</v>
      </c>
      <c r="M37" s="361">
        <f t="shared" si="1"/>
        <v>7518764</v>
      </c>
    </row>
    <row r="38" spans="1:13" s="22" customFormat="1" ht="26.25" customHeight="1">
      <c r="A38" s="366">
        <f>SUBTOTAL(3,B$7:B38)</f>
        <v>32</v>
      </c>
      <c r="B38" s="367" t="s">
        <v>200</v>
      </c>
      <c r="C38" s="368" t="s">
        <v>255</v>
      </c>
      <c r="D38" s="369" t="s">
        <v>570</v>
      </c>
      <c r="E38" s="370">
        <f>COUNTIFS('Salary sheet'!$F$6:$F$2288,C38,'Salary sheet'!$E$6:$E$2288,B38)</f>
        <v>51</v>
      </c>
      <c r="F38" s="362">
        <f>+SUMIFS('Salary sheet'!$AN$6:$AN$1292,'Salary sheet'!$F$6:$F$1292,'TOTAL(payment)'!C38,'Salary sheet'!$E$6:$E$1292,'TOTAL(payment)'!B38)</f>
        <v>407514591</v>
      </c>
      <c r="G38" s="362">
        <f>+SUMIFS('Salary sheet'!$AO$6:$AO$2288,'Salary sheet'!$F$6:$F$2288,C38,'Salary sheet'!$E$6:$E$2288,B38)</f>
        <v>29895044</v>
      </c>
      <c r="H38" s="362">
        <f>+SUMIFS('Salary sheet'!$AP$6:$AP$2288,'Salary sheet'!$F$6:$F$2288,C38,'Salary sheet'!$E$6:$E$2288,B38)</f>
        <v>1896300</v>
      </c>
      <c r="I38" s="362">
        <f>+SUMIFS('Salary sheet'!$AQ$6:$AQ$2288,'Salary sheet'!$F$6:$F$2288,C38,'Salary sheet'!$E$6:$E$2288,B38)</f>
        <v>0</v>
      </c>
      <c r="J38" s="362">
        <f>+SUMIFS('Salary sheet'!$AR$6:$AR$2288,'Salary sheet'!$F$6:$F$2288,C38,'Salary sheet'!$E$6:$E$2288,B38)</f>
        <v>0</v>
      </c>
      <c r="K38" s="362">
        <f>SUMIFS('Salary sheet'!$AS$6:$AS$1291,'Salary sheet'!$F$6:$F$1291,'TOTAL(payment)'!C38)</f>
        <v>573856</v>
      </c>
      <c r="L38" s="362">
        <f t="shared" si="0"/>
        <v>375149391</v>
      </c>
      <c r="M38" s="361">
        <f t="shared" si="1"/>
        <v>7355870.4117647056</v>
      </c>
    </row>
    <row r="39" spans="1:13" s="22" customFormat="1" ht="26.25" customHeight="1">
      <c r="A39" s="366">
        <f>SUBTOTAL(3,B$7:B39)</f>
        <v>33</v>
      </c>
      <c r="B39" s="367" t="s">
        <v>200</v>
      </c>
      <c r="C39" s="368" t="s">
        <v>231</v>
      </c>
      <c r="D39" s="369" t="s">
        <v>571</v>
      </c>
      <c r="E39" s="370">
        <f>COUNTIFS('Salary sheet'!$F$6:$F$2288,C39,'Salary sheet'!$E$6:$E$2288,B39)</f>
        <v>65</v>
      </c>
      <c r="F39" s="362">
        <f>+SUMIFS('Salary sheet'!$AN$6:$AN$1292,'Salary sheet'!$F$6:$F$1292,'TOTAL(payment)'!C39,'Salary sheet'!$E$6:$E$1292,'TOTAL(payment)'!B39)</f>
        <v>541472263</v>
      </c>
      <c r="G39" s="362">
        <f>+SUMIFS('Salary sheet'!$AO$6:$AO$2288,'Salary sheet'!$F$6:$F$2288,C39,'Salary sheet'!$E$6:$E$2288,B39)</f>
        <v>37617038</v>
      </c>
      <c r="H39" s="362">
        <f>+SUMIFS('Salary sheet'!$AP$6:$AP$2288,'Salary sheet'!$F$6:$F$2288,C39,'Salary sheet'!$E$6:$E$2288,B39)</f>
        <v>2690100</v>
      </c>
      <c r="I39" s="362">
        <f>+SUMIFS('Salary sheet'!$AQ$6:$AQ$2288,'Salary sheet'!$F$6:$F$2288,C39,'Salary sheet'!$E$6:$E$2288,B39)</f>
        <v>16211</v>
      </c>
      <c r="J39" s="362">
        <f>+SUMIFS('Salary sheet'!$AR$6:$AR$2288,'Salary sheet'!$F$6:$F$2288,C39,'Salary sheet'!$E$6:$E$2288,B39)</f>
        <v>0</v>
      </c>
      <c r="K39" s="362">
        <f>SUMIFS('Salary sheet'!$AS$6:$AS$1291,'Salary sheet'!$F$6:$F$1291,'TOTAL(payment)'!C39)</f>
        <v>202462</v>
      </c>
      <c r="L39" s="362">
        <f t="shared" si="0"/>
        <v>500946452</v>
      </c>
      <c r="M39" s="361">
        <f t="shared" si="1"/>
        <v>7706868.4923076928</v>
      </c>
    </row>
    <row r="40" spans="1:13" s="22" customFormat="1" ht="26.25" customHeight="1">
      <c r="A40" s="366">
        <f>SUBTOTAL(3,B$7:B40)</f>
        <v>34</v>
      </c>
      <c r="B40" s="367" t="s">
        <v>200</v>
      </c>
      <c r="C40" s="368" t="s">
        <v>232</v>
      </c>
      <c r="D40" s="369" t="s">
        <v>489</v>
      </c>
      <c r="E40" s="370">
        <f>COUNTIFS('Salary sheet'!$F$6:$F$2288,C40,'Salary sheet'!$E$6:$E$2288,B40)</f>
        <v>66</v>
      </c>
      <c r="F40" s="362">
        <f>+SUMIFS('Salary sheet'!$AN$6:$AN$1292,'Salary sheet'!$F$6:$F$1292,'TOTAL(payment)'!C40,'Salary sheet'!$E$6:$E$1292,'TOTAL(payment)'!B40)</f>
        <v>557889179</v>
      </c>
      <c r="G40" s="362">
        <f>+SUMIFS('Salary sheet'!$AO$6:$AO$2288,'Salary sheet'!$F$6:$F$2288,C40,'Salary sheet'!$E$6:$E$2288,B40)</f>
        <v>35724360</v>
      </c>
      <c r="H40" s="362">
        <f>+SUMIFS('Salary sheet'!$AP$6:$AP$2288,'Salary sheet'!$F$6:$F$2288,C40,'Salary sheet'!$E$6:$E$2288,B40)</f>
        <v>2513700</v>
      </c>
      <c r="I40" s="362">
        <f>+SUMIFS('Salary sheet'!$AQ$6:$AQ$2288,'Salary sheet'!$F$6:$F$2288,C40,'Salary sheet'!$E$6:$E$2288,B40)</f>
        <v>52401</v>
      </c>
      <c r="J40" s="362">
        <f>+SUMIFS('Salary sheet'!$AR$6:$AR$2288,'Salary sheet'!$F$6:$F$2288,C40,'Salary sheet'!$E$6:$E$2288,B40)</f>
        <v>0</v>
      </c>
      <c r="K40" s="362">
        <f>SUMIFS('Salary sheet'!$AS$6:$AS$1291,'Salary sheet'!$F$6:$F$1291,'TOTAL(payment)'!C40)</f>
        <v>0</v>
      </c>
      <c r="L40" s="362">
        <f t="shared" ref="L40:L71" si="4">+(F40)-SUM(G40:K40)</f>
        <v>519598718</v>
      </c>
      <c r="M40" s="361">
        <f t="shared" ref="M40:M71" si="5">+L40/E40</f>
        <v>7872707.8484848486</v>
      </c>
    </row>
    <row r="41" spans="1:13" s="22" customFormat="1" ht="26.25" customHeight="1">
      <c r="A41" s="366">
        <f>SUBTOTAL(3,B$7:B41)</f>
        <v>35</v>
      </c>
      <c r="B41" s="367" t="s">
        <v>200</v>
      </c>
      <c r="C41" s="368" t="s">
        <v>262</v>
      </c>
      <c r="D41" s="369" t="s">
        <v>387</v>
      </c>
      <c r="E41" s="370">
        <f>COUNTIFS('Salary sheet'!$F$6:$F$2288,C41,'Salary sheet'!$E$6:$E$2288,B41)</f>
        <v>1</v>
      </c>
      <c r="F41" s="362">
        <f>+SUMIFS('Salary sheet'!$AN$6:$AN$1292,'Salary sheet'!$F$6:$F$1292,'TOTAL(payment)'!C41,'Salary sheet'!$E$6:$E$1292,'TOTAL(payment)'!B41)</f>
        <v>11708072</v>
      </c>
      <c r="G41" s="362">
        <f>+SUMIFS('Salary sheet'!$AO$6:$AO$2288,'Salary sheet'!$F$6:$F$2288,C41,'Salary sheet'!$E$6:$E$2288,B41)</f>
        <v>843045</v>
      </c>
      <c r="H41" s="362">
        <f>+SUMIFS('Salary sheet'!$AP$6:$AP$2288,'Salary sheet'!$F$6:$F$2288,C41,'Salary sheet'!$E$6:$E$2288,B41)</f>
        <v>44100</v>
      </c>
      <c r="I41" s="362">
        <f>+SUMIFS('Salary sheet'!$AQ$6:$AQ$2288,'Salary sheet'!$F$6:$F$2288,C41,'Salary sheet'!$E$6:$E$2288,B41)</f>
        <v>0</v>
      </c>
      <c r="J41" s="362">
        <f>+SUMIFS('Salary sheet'!$AR$6:$AR$2288,'Salary sheet'!$F$6:$F$2288,C41,'Salary sheet'!$E$6:$E$2288,B41)</f>
        <v>0</v>
      </c>
      <c r="K41" s="362">
        <f>SUMIFS('Salary sheet'!$AS$6:$AS$1291,'Salary sheet'!$F$6:$F$1291,'TOTAL(payment)'!C41)</f>
        <v>0</v>
      </c>
      <c r="L41" s="362">
        <f t="shared" si="4"/>
        <v>10820927</v>
      </c>
      <c r="M41" s="361">
        <f t="shared" si="5"/>
        <v>10820927</v>
      </c>
    </row>
    <row r="42" spans="1:13" s="22" customFormat="1" ht="26.25" customHeight="1">
      <c r="A42" s="366">
        <f>SUBTOTAL(3,B$7:B42)</f>
        <v>36</v>
      </c>
      <c r="B42" s="367" t="s">
        <v>200</v>
      </c>
      <c r="C42" s="368" t="s">
        <v>233</v>
      </c>
      <c r="D42" s="369" t="s">
        <v>388</v>
      </c>
      <c r="E42" s="370">
        <f>COUNTIFS('Salary sheet'!$F$6:$F$2288,C42,'Salary sheet'!$E$6:$E$2288,B42)</f>
        <v>20</v>
      </c>
      <c r="F42" s="362">
        <f>+SUMIFS('Salary sheet'!$AN$6:$AN$1292,'Salary sheet'!$F$6:$F$1292,'TOTAL(payment)'!C42,'Salary sheet'!$E$6:$E$1292,'TOTAL(payment)'!B42)</f>
        <v>173103731</v>
      </c>
      <c r="G42" s="362">
        <f>+SUMIFS('Salary sheet'!$AO$6:$AO$2288,'Salary sheet'!$F$6:$F$2288,C42,'Salary sheet'!$E$6:$E$2288,B42)</f>
        <v>12750045</v>
      </c>
      <c r="H42" s="362">
        <f>+SUMIFS('Salary sheet'!$AP$6:$AP$2288,'Salary sheet'!$F$6:$F$2288,C42,'Salary sheet'!$E$6:$E$2288,B42)</f>
        <v>837900</v>
      </c>
      <c r="I42" s="362">
        <f>+SUMIFS('Salary sheet'!$AQ$6:$AQ$2288,'Salary sheet'!$F$6:$F$2288,C42,'Salary sheet'!$E$6:$E$2288,B42)</f>
        <v>3685</v>
      </c>
      <c r="J42" s="362">
        <f>+SUMIFS('Salary sheet'!$AR$6:$AR$2288,'Salary sheet'!$F$6:$F$2288,C42,'Salary sheet'!$E$6:$E$2288,B42)</f>
        <v>0</v>
      </c>
      <c r="K42" s="362">
        <f>SUMIFS('Salary sheet'!$AS$6:$AS$1291,'Salary sheet'!$F$6:$F$1291,'TOTAL(payment)'!C42)</f>
        <v>0</v>
      </c>
      <c r="L42" s="362">
        <f t="shared" si="4"/>
        <v>159512101</v>
      </c>
      <c r="M42" s="361">
        <f t="shared" si="5"/>
        <v>7975605.0499999998</v>
      </c>
    </row>
    <row r="43" spans="1:13" s="22" customFormat="1" ht="26.25" customHeight="1">
      <c r="A43" s="366">
        <f>SUBTOTAL(3,B$7:B43)</f>
        <v>37</v>
      </c>
      <c r="B43" s="367" t="s">
        <v>200</v>
      </c>
      <c r="C43" s="368" t="s">
        <v>234</v>
      </c>
      <c r="D43" s="369" t="s">
        <v>389</v>
      </c>
      <c r="E43" s="370">
        <f>COUNTIFS('Salary sheet'!$F$6:$F$2288,C43,'Salary sheet'!$E$6:$E$2288,B43)</f>
        <v>12</v>
      </c>
      <c r="F43" s="362">
        <f>+SUMIFS('Salary sheet'!$AN$6:$AN$1292,'Salary sheet'!$F$6:$F$1292,'TOTAL(payment)'!C43,'Salary sheet'!$E$6:$E$1292,'TOTAL(payment)'!B43)</f>
        <v>109957243</v>
      </c>
      <c r="G43" s="362">
        <f>+SUMIFS('Salary sheet'!$AO$6:$AO$2288,'Salary sheet'!$F$6:$F$2288,C43,'Salary sheet'!$E$6:$E$2288,B43)</f>
        <v>6956670</v>
      </c>
      <c r="H43" s="362">
        <f>+SUMIFS('Salary sheet'!$AP$6:$AP$2288,'Salary sheet'!$F$6:$F$2288,C43,'Salary sheet'!$E$6:$E$2288,B43)</f>
        <v>396900</v>
      </c>
      <c r="I43" s="362">
        <f>+SUMIFS('Salary sheet'!$AQ$6:$AQ$2288,'Salary sheet'!$F$6:$F$2288,C43,'Salary sheet'!$E$6:$E$2288,B43)</f>
        <v>9464</v>
      </c>
      <c r="J43" s="362">
        <f>+SUMIFS('Salary sheet'!$AR$6:$AR$2288,'Salary sheet'!$F$6:$F$2288,C43,'Salary sheet'!$E$6:$E$2288,B43)</f>
        <v>0</v>
      </c>
      <c r="K43" s="362">
        <f>SUMIFS('Salary sheet'!$AS$6:$AS$1291,'Salary sheet'!$F$6:$F$1291,'TOTAL(payment)'!C43)</f>
        <v>0</v>
      </c>
      <c r="L43" s="362">
        <f t="shared" si="4"/>
        <v>102594209</v>
      </c>
      <c r="M43" s="361">
        <f t="shared" si="5"/>
        <v>8549517.416666666</v>
      </c>
    </row>
    <row r="44" spans="1:13" s="22" customFormat="1" ht="26.25" customHeight="1">
      <c r="A44" s="366">
        <f>SUBTOTAL(3,B$7:B44)</f>
        <v>38</v>
      </c>
      <c r="B44" s="367" t="s">
        <v>200</v>
      </c>
      <c r="C44" s="368" t="s">
        <v>235</v>
      </c>
      <c r="D44" s="369" t="s">
        <v>390</v>
      </c>
      <c r="E44" s="370">
        <f>COUNTIFS('Salary sheet'!$F$6:$F$2288,C44,'Salary sheet'!$E$6:$E$2288,B44)</f>
        <v>4</v>
      </c>
      <c r="F44" s="362">
        <f>+SUMIFS('Salary sheet'!$AN$6:$AN$1292,'Salary sheet'!$F$6:$F$1292,'TOTAL(payment)'!C44,'Salary sheet'!$E$6:$E$1292,'TOTAL(payment)'!B44)</f>
        <v>88103342</v>
      </c>
      <c r="G44" s="362">
        <f>+SUMIFS('Salary sheet'!$AO$6:$AO$2288,'Salary sheet'!$F$6:$F$2288,C44,'Salary sheet'!$E$6:$E$2288,B44)</f>
        <v>7950705</v>
      </c>
      <c r="H44" s="362">
        <f>+SUMIFS('Salary sheet'!$AP$6:$AP$2288,'Salary sheet'!$F$6:$F$2288,C44,'Salary sheet'!$E$6:$E$2288,B44)</f>
        <v>176400</v>
      </c>
      <c r="I44" s="362">
        <f>+SUMIFS('Salary sheet'!$AQ$6:$AQ$2288,'Salary sheet'!$F$6:$F$2288,C44,'Salary sheet'!$E$6:$E$2288,B44)</f>
        <v>97353</v>
      </c>
      <c r="J44" s="362">
        <f>+SUMIFS('Salary sheet'!$AR$6:$AR$2288,'Salary sheet'!$F$6:$F$2288,C44,'Salary sheet'!$E$6:$E$2288,B44)</f>
        <v>0</v>
      </c>
      <c r="K44" s="362">
        <f>SUMIFS('Salary sheet'!$AS$6:$AS$1291,'Salary sheet'!$F$6:$F$1291,'TOTAL(payment)'!C44)</f>
        <v>0</v>
      </c>
      <c r="L44" s="362">
        <f t="shared" si="4"/>
        <v>79878884</v>
      </c>
      <c r="M44" s="361">
        <f t="shared" si="5"/>
        <v>19969721</v>
      </c>
    </row>
    <row r="45" spans="1:13" s="22" customFormat="1" ht="26.25" customHeight="1">
      <c r="A45" s="366">
        <f>SUBTOTAL(3,B$7:B45)</f>
        <v>39</v>
      </c>
      <c r="B45" s="367" t="s">
        <v>200</v>
      </c>
      <c r="C45" s="368" t="s">
        <v>236</v>
      </c>
      <c r="D45" s="369" t="s">
        <v>391</v>
      </c>
      <c r="E45" s="370">
        <f>COUNTIFS('Salary sheet'!$F$6:$F$2288,C45,'Salary sheet'!$E$6:$E$2288,B45)</f>
        <v>10</v>
      </c>
      <c r="F45" s="362">
        <f>+SUMIFS('Salary sheet'!$AN$6:$AN$1292,'Salary sheet'!$F$6:$F$1292,'TOTAL(payment)'!C45,'Salary sheet'!$E$6:$E$1292,'TOTAL(payment)'!B45)</f>
        <v>83409005</v>
      </c>
      <c r="G45" s="362">
        <f>+SUMIFS('Salary sheet'!$AO$6:$AO$2288,'Salary sheet'!$F$6:$F$2288,C45,'Salary sheet'!$E$6:$E$2288,B45)</f>
        <v>6387990</v>
      </c>
      <c r="H45" s="362">
        <f>+SUMIFS('Salary sheet'!$AP$6:$AP$2288,'Salary sheet'!$F$6:$F$2288,C45,'Salary sheet'!$E$6:$E$2288,B45)</f>
        <v>396900</v>
      </c>
      <c r="I45" s="362">
        <f>+SUMIFS('Salary sheet'!$AQ$6:$AQ$2288,'Salary sheet'!$F$6:$F$2288,C45,'Salary sheet'!$E$6:$E$2288,B45)</f>
        <v>0</v>
      </c>
      <c r="J45" s="362">
        <f>+SUMIFS('Salary sheet'!$AR$6:$AR$2288,'Salary sheet'!$F$6:$F$2288,C45,'Salary sheet'!$E$6:$E$2288,B45)</f>
        <v>0</v>
      </c>
      <c r="K45" s="362">
        <f>SUMIFS('Salary sheet'!$AS$6:$AS$1291,'Salary sheet'!$F$6:$F$1291,'TOTAL(payment)'!C45)</f>
        <v>0</v>
      </c>
      <c r="L45" s="362">
        <f t="shared" si="4"/>
        <v>76624115</v>
      </c>
      <c r="M45" s="361">
        <f t="shared" si="5"/>
        <v>7662411.5</v>
      </c>
    </row>
    <row r="46" spans="1:13" s="22" customFormat="1" ht="26.25" customHeight="1">
      <c r="A46" s="366">
        <f>SUBTOTAL(3,B$7:B46)</f>
        <v>40</v>
      </c>
      <c r="B46" s="367" t="s">
        <v>200</v>
      </c>
      <c r="C46" s="368" t="s">
        <v>237</v>
      </c>
      <c r="D46" s="369" t="s">
        <v>392</v>
      </c>
      <c r="E46" s="370">
        <f>COUNTIFS('Salary sheet'!$F$6:$F$2288,C46,'Salary sheet'!$E$6:$E$2288,B46)</f>
        <v>4</v>
      </c>
      <c r="F46" s="362">
        <f>+SUMIFS('Salary sheet'!$AN$6:$AN$1292,'Salary sheet'!$F$6:$F$1292,'TOTAL(payment)'!C46,'Salary sheet'!$E$6:$E$1292,'TOTAL(payment)'!B46)</f>
        <v>39467901</v>
      </c>
      <c r="G46" s="362">
        <f>+SUMIFS('Salary sheet'!$AO$6:$AO$2288,'Salary sheet'!$F$6:$F$2288,C46,'Salary sheet'!$E$6:$E$2288,B46)</f>
        <v>2795100</v>
      </c>
      <c r="H46" s="362">
        <f>+SUMIFS('Salary sheet'!$AP$6:$AP$2288,'Salary sheet'!$F$6:$F$2288,C46,'Salary sheet'!$E$6:$E$2288,B46)</f>
        <v>176400</v>
      </c>
      <c r="I46" s="362">
        <f>+SUMIFS('Salary sheet'!$AQ$6:$AQ$2288,'Salary sheet'!$F$6:$F$2288,C46,'Salary sheet'!$E$6:$E$2288,B46)</f>
        <v>0</v>
      </c>
      <c r="J46" s="362">
        <f>+SUMIFS('Salary sheet'!$AR$6:$AR$2288,'Salary sheet'!$F$6:$F$2288,C46,'Salary sheet'!$E$6:$E$2288,B46)</f>
        <v>0</v>
      </c>
      <c r="K46" s="362">
        <f>SUMIFS('Salary sheet'!$AS$6:$AS$1291,'Salary sheet'!$F$6:$F$1291,'TOTAL(payment)'!C46)</f>
        <v>0</v>
      </c>
      <c r="L46" s="362">
        <f t="shared" si="4"/>
        <v>36496401</v>
      </c>
      <c r="M46" s="361">
        <f t="shared" si="5"/>
        <v>9124100.25</v>
      </c>
    </row>
    <row r="47" spans="1:13" s="22" customFormat="1" ht="26.25" customHeight="1">
      <c r="A47" s="366">
        <f>SUBTOTAL(3,B$7:B47)</f>
        <v>41</v>
      </c>
      <c r="B47" s="367" t="s">
        <v>197</v>
      </c>
      <c r="C47" s="368" t="s">
        <v>215</v>
      </c>
      <c r="D47" s="369" t="s">
        <v>393</v>
      </c>
      <c r="E47" s="370">
        <f>COUNTIFS('Salary sheet'!$F$6:$F$2288,C47,'Salary sheet'!$E$6:$E$2288,B47)</f>
        <v>1</v>
      </c>
      <c r="F47" s="362">
        <f>+SUMIFS('Salary sheet'!$AN$6:$AN$1292,'Salary sheet'!$F$6:$F$1292,'TOTAL(payment)'!C47,'Salary sheet'!$E$6:$E$1292,'TOTAL(payment)'!B47)</f>
        <v>8374358</v>
      </c>
      <c r="G47" s="362">
        <f>+SUMIFS('Salary sheet'!$AO$6:$AO$2288,'Salary sheet'!$F$6:$F$2288,C47,'Salary sheet'!$E$6:$E$2288,B47)</f>
        <v>717255</v>
      </c>
      <c r="H47" s="362">
        <f>+SUMIFS('Salary sheet'!$AP$6:$AP$2288,'Salary sheet'!$F$6:$F$2288,C47,'Salary sheet'!$E$6:$E$2288,B47)</f>
        <v>44100</v>
      </c>
      <c r="I47" s="362">
        <f>+SUMIFS('Salary sheet'!$AQ$6:$AQ$2288,'Salary sheet'!$F$6:$F$2288,C47,'Salary sheet'!$E$6:$E$2288,B47)</f>
        <v>0</v>
      </c>
      <c r="J47" s="362">
        <f>+SUMIFS('Salary sheet'!$AR$6:$AR$2288,'Salary sheet'!$F$6:$F$2288,C47,'Salary sheet'!$E$6:$E$2288,B47)</f>
        <v>0</v>
      </c>
      <c r="K47" s="362">
        <f>SUMIFS('Salary sheet'!$AS$6:$AS$1291,'Salary sheet'!$F$6:$F$1291,'TOTAL(payment)'!C47)</f>
        <v>0</v>
      </c>
      <c r="L47" s="362">
        <f t="shared" si="4"/>
        <v>7613003</v>
      </c>
      <c r="M47" s="361">
        <f t="shared" si="5"/>
        <v>7613003</v>
      </c>
    </row>
    <row r="48" spans="1:13" s="22" customFormat="1" ht="26.25" customHeight="1">
      <c r="A48" s="366">
        <f>SUBTOTAL(3,B$7:B48)</f>
        <v>42</v>
      </c>
      <c r="B48" s="367" t="s">
        <v>197</v>
      </c>
      <c r="C48" s="368" t="s">
        <v>428</v>
      </c>
      <c r="D48" s="369" t="s">
        <v>394</v>
      </c>
      <c r="E48" s="370">
        <f>COUNTIFS('Salary sheet'!$F$6:$F$2288,C48,'Salary sheet'!$E$6:$E$2288,B48)</f>
        <v>24</v>
      </c>
      <c r="F48" s="362">
        <f>+SUMIFS('Salary sheet'!$AN$6:$AN$1292,'Salary sheet'!$F$6:$F$1292,'TOTAL(payment)'!C48,'Salary sheet'!$E$6:$E$1292,'TOTAL(payment)'!B48)</f>
        <v>178395284</v>
      </c>
      <c r="G48" s="362">
        <f>+SUMIFS('Salary sheet'!$AO$6:$AO$2288,'Salary sheet'!$F$6:$F$2288,C48,'Salary sheet'!$E$6:$E$2288,B48)</f>
        <v>13341510</v>
      </c>
      <c r="H48" s="362">
        <f>+SUMIFS('Salary sheet'!$AP$6:$AP$2288,'Salary sheet'!$F$6:$F$2288,C48,'Salary sheet'!$E$6:$E$2288,B48)</f>
        <v>970200</v>
      </c>
      <c r="I48" s="362">
        <f>+SUMIFS('Salary sheet'!$AQ$6:$AQ$2288,'Salary sheet'!$F$6:$F$2288,C48,'Salary sheet'!$E$6:$E$2288,B48)</f>
        <v>0</v>
      </c>
      <c r="J48" s="362">
        <f>+SUMIFS('Salary sheet'!$AR$6:$AR$2288,'Salary sheet'!$F$6:$F$2288,C48,'Salary sheet'!$E$6:$E$2288,B48)</f>
        <v>0</v>
      </c>
      <c r="K48" s="362">
        <f>SUMIFS('Salary sheet'!$AS$6:$AS$1291,'Salary sheet'!$F$6:$F$1291,'TOTAL(payment)'!C48)</f>
        <v>0</v>
      </c>
      <c r="L48" s="362">
        <f t="shared" si="4"/>
        <v>164083574</v>
      </c>
      <c r="M48" s="361">
        <f t="shared" si="5"/>
        <v>6836815.583333333</v>
      </c>
    </row>
    <row r="49" spans="1:13" s="22" customFormat="1" ht="26.25" customHeight="1">
      <c r="A49" s="366">
        <f>SUBTOTAL(3,B$7:B49)</f>
        <v>43</v>
      </c>
      <c r="B49" s="367" t="s">
        <v>197</v>
      </c>
      <c r="C49" s="368" t="s">
        <v>429</v>
      </c>
      <c r="D49" s="369" t="s">
        <v>572</v>
      </c>
      <c r="E49" s="370">
        <f>COUNTIFS('Salary sheet'!$F$6:$F$2288,C49,'Salary sheet'!$E$6:$E$2288,B49)</f>
        <v>24</v>
      </c>
      <c r="F49" s="362">
        <f>+SUMIFS('Salary sheet'!$AN$6:$AN$1292,'Salary sheet'!$F$6:$F$1292,'TOTAL(payment)'!C49,'Salary sheet'!$E$6:$E$1292,'TOTAL(payment)'!B49)</f>
        <v>180590730</v>
      </c>
      <c r="G49" s="362">
        <f>+SUMIFS('Salary sheet'!$AO$6:$AO$2288,'Salary sheet'!$F$6:$F$2288,C49,'Salary sheet'!$E$6:$E$2288,B49)</f>
        <v>12963510</v>
      </c>
      <c r="H49" s="362">
        <f>+SUMIFS('Salary sheet'!$AP$6:$AP$2288,'Salary sheet'!$F$6:$F$2288,C49,'Salary sheet'!$E$6:$E$2288,B49)</f>
        <v>926100</v>
      </c>
      <c r="I49" s="362">
        <f>+SUMIFS('Salary sheet'!$AQ$6:$AQ$2288,'Salary sheet'!$F$6:$F$2288,C49,'Salary sheet'!$E$6:$E$2288,B49)</f>
        <v>0</v>
      </c>
      <c r="J49" s="362">
        <f>+SUMIFS('Salary sheet'!$AR$6:$AR$2288,'Salary sheet'!$F$6:$F$2288,C49,'Salary sheet'!$E$6:$E$2288,B49)</f>
        <v>65000</v>
      </c>
      <c r="K49" s="362">
        <f>SUMIFS('Salary sheet'!$AS$6:$AS$1291,'Salary sheet'!$F$6:$F$1291,'TOTAL(payment)'!C49)</f>
        <v>0</v>
      </c>
      <c r="L49" s="362">
        <f t="shared" si="4"/>
        <v>166636120</v>
      </c>
      <c r="M49" s="361">
        <f t="shared" si="5"/>
        <v>6943171.666666667</v>
      </c>
    </row>
    <row r="50" spans="1:13" s="22" customFormat="1" ht="26.25" customHeight="1">
      <c r="A50" s="366">
        <f>SUBTOTAL(3,B$7:B50)</f>
        <v>44</v>
      </c>
      <c r="B50" s="367" t="s">
        <v>197</v>
      </c>
      <c r="C50" s="368" t="s">
        <v>430</v>
      </c>
      <c r="D50" s="369" t="s">
        <v>573</v>
      </c>
      <c r="E50" s="370">
        <f>COUNTIFS('Salary sheet'!$F$6:$F$2288,C50,'Salary sheet'!$E$6:$E$2288,B50)</f>
        <v>23</v>
      </c>
      <c r="F50" s="362">
        <f>+SUMIFS('Salary sheet'!$AN$6:$AN$1292,'Salary sheet'!$F$6:$F$1292,'TOTAL(payment)'!C50,'Salary sheet'!$E$6:$E$1292,'TOTAL(payment)'!B50)</f>
        <v>167313985</v>
      </c>
      <c r="G50" s="362">
        <f>+SUMIFS('Salary sheet'!$AO$6:$AO$2288,'Salary sheet'!$F$6:$F$2288,C50,'Salary sheet'!$E$6:$E$2288,B50)</f>
        <v>12938730</v>
      </c>
      <c r="H50" s="362">
        <f>+SUMIFS('Salary sheet'!$AP$6:$AP$2288,'Salary sheet'!$F$6:$F$2288,C50,'Salary sheet'!$E$6:$E$2288,B50)</f>
        <v>926100</v>
      </c>
      <c r="I50" s="362">
        <f>+SUMIFS('Salary sheet'!$AQ$6:$AQ$2288,'Salary sheet'!$F$6:$F$2288,C50,'Salary sheet'!$E$6:$E$2288,B50)</f>
        <v>0</v>
      </c>
      <c r="J50" s="362">
        <f>+SUMIFS('Salary sheet'!$AR$6:$AR$2288,'Salary sheet'!$F$6:$F$2288,C50,'Salary sheet'!$E$6:$E$2288,B50)</f>
        <v>0</v>
      </c>
      <c r="K50" s="362">
        <f>SUMIFS('Salary sheet'!$AS$6:$AS$1291,'Salary sheet'!$F$6:$F$1291,'TOTAL(payment)'!C50)</f>
        <v>0</v>
      </c>
      <c r="L50" s="362">
        <f t="shared" si="4"/>
        <v>153449155</v>
      </c>
      <c r="M50" s="361">
        <f t="shared" si="5"/>
        <v>6671702.3913043477</v>
      </c>
    </row>
    <row r="51" spans="1:13" s="22" customFormat="1" ht="26.25" customHeight="1">
      <c r="A51" s="366">
        <f>SUBTOTAL(3,B$7:B51)</f>
        <v>45</v>
      </c>
      <c r="B51" s="367" t="s">
        <v>197</v>
      </c>
      <c r="C51" s="368" t="s">
        <v>431</v>
      </c>
      <c r="D51" s="369" t="s">
        <v>490</v>
      </c>
      <c r="E51" s="370">
        <f>COUNTIFS('Salary sheet'!$F$6:$F$2288,C51,'Salary sheet'!$E$6:$E$2288,B51)</f>
        <v>21</v>
      </c>
      <c r="F51" s="362">
        <f>+SUMIFS('Salary sheet'!$AN$6:$AN$1292,'Salary sheet'!$F$6:$F$1292,'TOTAL(payment)'!C51,'Salary sheet'!$E$6:$E$1292,'TOTAL(payment)'!B51)</f>
        <v>158973336</v>
      </c>
      <c r="G51" s="362">
        <f>+SUMIFS('Salary sheet'!$AO$6:$AO$2288,'Salary sheet'!$F$6:$F$2288,C51,'Salary sheet'!$E$6:$E$2288,B51)</f>
        <v>11437440</v>
      </c>
      <c r="H51" s="362">
        <f>+SUMIFS('Salary sheet'!$AP$6:$AP$2288,'Salary sheet'!$F$6:$F$2288,C51,'Salary sheet'!$E$6:$E$2288,B51)</f>
        <v>793800</v>
      </c>
      <c r="I51" s="362">
        <f>+SUMIFS('Salary sheet'!$AQ$6:$AQ$2288,'Salary sheet'!$F$6:$F$2288,C51,'Salary sheet'!$E$6:$E$2288,B51)</f>
        <v>0</v>
      </c>
      <c r="J51" s="362">
        <f>+SUMIFS('Salary sheet'!$AR$6:$AR$2288,'Salary sheet'!$F$6:$F$2288,C51,'Salary sheet'!$E$6:$E$2288,B51)</f>
        <v>0</v>
      </c>
      <c r="K51" s="362">
        <f>SUMIFS('Salary sheet'!$AS$6:$AS$1291,'Salary sheet'!$F$6:$F$1291,'TOTAL(payment)'!C51)</f>
        <v>0</v>
      </c>
      <c r="L51" s="362">
        <f t="shared" si="4"/>
        <v>146742096</v>
      </c>
      <c r="M51" s="361">
        <f t="shared" si="5"/>
        <v>6987718.8571428573</v>
      </c>
    </row>
    <row r="52" spans="1:13" s="22" customFormat="1" ht="26.25" customHeight="1">
      <c r="A52" s="366">
        <f>SUBTOTAL(3,B$7:B52)</f>
        <v>46</v>
      </c>
      <c r="B52" s="367" t="s">
        <v>197</v>
      </c>
      <c r="C52" s="368" t="s">
        <v>432</v>
      </c>
      <c r="D52" s="369" t="s">
        <v>574</v>
      </c>
      <c r="E52" s="370">
        <f>COUNTIFS('Salary sheet'!$F$6:$F$2288,C52,'Salary sheet'!$E$6:$E$2288,B52)</f>
        <v>25</v>
      </c>
      <c r="F52" s="362">
        <f>+SUMIFS('Salary sheet'!$AN$6:$AN$1292,'Salary sheet'!$F$6:$F$1292,'TOTAL(payment)'!C52,'Salary sheet'!$E$6:$E$1292,'TOTAL(payment)'!B52)</f>
        <v>181265848</v>
      </c>
      <c r="G52" s="362">
        <f>+SUMIFS('Salary sheet'!$AO$6:$AO$2288,'Salary sheet'!$F$6:$F$2288,C52,'Salary sheet'!$E$6:$E$2288,B52)</f>
        <v>12078570</v>
      </c>
      <c r="H52" s="362">
        <f>+SUMIFS('Salary sheet'!$AP$6:$AP$2288,'Salary sheet'!$F$6:$F$2288,C52,'Salary sheet'!$E$6:$E$2288,B52)</f>
        <v>882000</v>
      </c>
      <c r="I52" s="362">
        <f>+SUMIFS('Salary sheet'!$AQ$6:$AQ$2288,'Salary sheet'!$F$6:$F$2288,C52,'Salary sheet'!$E$6:$E$2288,B52)</f>
        <v>0</v>
      </c>
      <c r="J52" s="362">
        <f>+SUMIFS('Salary sheet'!$AR$6:$AR$2288,'Salary sheet'!$F$6:$F$2288,C52,'Salary sheet'!$E$6:$E$2288,B52)</f>
        <v>0</v>
      </c>
      <c r="K52" s="362">
        <f>SUMIFS('Salary sheet'!$AS$6:$AS$1291,'Salary sheet'!$F$6:$F$1291,'TOTAL(payment)'!C52)</f>
        <v>0</v>
      </c>
      <c r="L52" s="362">
        <f t="shared" si="4"/>
        <v>168305278</v>
      </c>
      <c r="M52" s="361">
        <f t="shared" si="5"/>
        <v>6732211.1200000001</v>
      </c>
    </row>
    <row r="53" spans="1:13" s="22" customFormat="1" ht="26.25" customHeight="1">
      <c r="A53" s="366">
        <f>SUBTOTAL(3,B$7:B53)</f>
        <v>47</v>
      </c>
      <c r="B53" s="367" t="s">
        <v>197</v>
      </c>
      <c r="C53" s="368" t="s">
        <v>433</v>
      </c>
      <c r="D53" s="369" t="s">
        <v>575</v>
      </c>
      <c r="E53" s="370">
        <f>COUNTIFS('Salary sheet'!$F$6:$F$2288,C53,'Salary sheet'!$E$6:$E$2288,B53)</f>
        <v>25</v>
      </c>
      <c r="F53" s="362">
        <f>+SUMIFS('Salary sheet'!$AN$6:$AN$1292,'Salary sheet'!$F$6:$F$1292,'TOTAL(payment)'!C53,'Salary sheet'!$E$6:$E$1292,'TOTAL(payment)'!B53)</f>
        <v>200183352</v>
      </c>
      <c r="G53" s="362">
        <f>+SUMIFS('Salary sheet'!$AO$6:$AO$2288,'Salary sheet'!$F$6:$F$2288,C53,'Salary sheet'!$E$6:$E$2288,B53)</f>
        <v>14076090</v>
      </c>
      <c r="H53" s="362">
        <f>+SUMIFS('Salary sheet'!$AP$6:$AP$2288,'Salary sheet'!$F$6:$F$2288,C53,'Salary sheet'!$E$6:$E$2288,B53)</f>
        <v>1014300</v>
      </c>
      <c r="I53" s="362">
        <f>+SUMIFS('Salary sheet'!$AQ$6:$AQ$2288,'Salary sheet'!$F$6:$F$2288,C53,'Salary sheet'!$E$6:$E$2288,B53)</f>
        <v>0</v>
      </c>
      <c r="J53" s="362">
        <f>+SUMIFS('Salary sheet'!$AR$6:$AR$2288,'Salary sheet'!$F$6:$F$2288,C53,'Salary sheet'!$E$6:$E$2288,B53)</f>
        <v>0</v>
      </c>
      <c r="K53" s="362">
        <f>SUMIFS('Salary sheet'!$AS$6:$AS$1291,'Salary sheet'!$F$6:$F$1291,'TOTAL(payment)'!C53)</f>
        <v>0</v>
      </c>
      <c r="L53" s="362">
        <f t="shared" si="4"/>
        <v>185092962</v>
      </c>
      <c r="M53" s="361">
        <f t="shared" si="5"/>
        <v>7403718.4800000004</v>
      </c>
    </row>
    <row r="54" spans="1:13" s="22" customFormat="1" ht="26.25" customHeight="1">
      <c r="A54" s="366">
        <f>SUBTOTAL(3,B$7:B54)</f>
        <v>48</v>
      </c>
      <c r="B54" s="367" t="s">
        <v>197</v>
      </c>
      <c r="C54" s="368" t="s">
        <v>434</v>
      </c>
      <c r="D54" s="369" t="s">
        <v>395</v>
      </c>
      <c r="E54" s="370">
        <f>COUNTIFS('Salary sheet'!$F$6:$F$2288,C54,'Salary sheet'!$E$6:$E$2288,B54)</f>
        <v>14</v>
      </c>
      <c r="F54" s="362">
        <f>+SUMIFS('Salary sheet'!$AN$6:$AN$1292,'Salary sheet'!$F$6:$F$1292,'TOTAL(payment)'!C54,'Salary sheet'!$E$6:$E$1292,'TOTAL(payment)'!B54)</f>
        <v>108061419</v>
      </c>
      <c r="G54" s="362">
        <f>+SUMIFS('Salary sheet'!$AO$6:$AO$2288,'Salary sheet'!$F$6:$F$2288,C54,'Salary sheet'!$E$6:$E$2288,B54)</f>
        <v>8358735</v>
      </c>
      <c r="H54" s="362">
        <f>+SUMIFS('Salary sheet'!$AP$6:$AP$2288,'Salary sheet'!$F$6:$F$2288,C54,'Salary sheet'!$E$6:$E$2288,B54)</f>
        <v>573300</v>
      </c>
      <c r="I54" s="362">
        <f>+SUMIFS('Salary sheet'!$AQ$6:$AQ$2288,'Salary sheet'!$F$6:$F$2288,C54,'Salary sheet'!$E$6:$E$2288,B54)</f>
        <v>0</v>
      </c>
      <c r="J54" s="362">
        <f>+SUMIFS('Salary sheet'!$AR$6:$AR$2288,'Salary sheet'!$F$6:$F$2288,C54,'Salary sheet'!$E$6:$E$2288,B54)</f>
        <v>65000</v>
      </c>
      <c r="K54" s="362">
        <f>SUMIFS('Salary sheet'!$AS$6:$AS$1291,'Salary sheet'!$F$6:$F$1291,'TOTAL(payment)'!C54)</f>
        <v>0</v>
      </c>
      <c r="L54" s="362">
        <f t="shared" si="4"/>
        <v>99064384</v>
      </c>
      <c r="M54" s="361">
        <f t="shared" si="5"/>
        <v>7076027.4285714282</v>
      </c>
    </row>
    <row r="55" spans="1:13" s="22" customFormat="1" ht="26.25" customHeight="1">
      <c r="A55" s="366">
        <f>SUBTOTAL(3,B$7:B55)</f>
        <v>49</v>
      </c>
      <c r="B55" s="367" t="s">
        <v>197</v>
      </c>
      <c r="C55" s="368" t="s">
        <v>435</v>
      </c>
      <c r="D55" s="369" t="s">
        <v>396</v>
      </c>
      <c r="E55" s="370">
        <f>COUNTIFS('Salary sheet'!$F$6:$F$2288,C55,'Salary sheet'!$E$6:$E$2288,B55)</f>
        <v>11</v>
      </c>
      <c r="F55" s="362">
        <f>+SUMIFS('Salary sheet'!$AN$6:$AN$1292,'Salary sheet'!$F$6:$F$1292,'TOTAL(payment)'!C55,'Salary sheet'!$E$6:$E$1292,'TOTAL(payment)'!B55)</f>
        <v>96436113</v>
      </c>
      <c r="G55" s="362">
        <f>+SUMIFS('Salary sheet'!$AO$6:$AO$2288,'Salary sheet'!$F$6:$F$2288,C55,'Salary sheet'!$E$6:$E$2288,B55)</f>
        <v>7827540</v>
      </c>
      <c r="H55" s="362">
        <f>+SUMIFS('Salary sheet'!$AP$6:$AP$2288,'Salary sheet'!$F$6:$F$2288,C55,'Salary sheet'!$E$6:$E$2288,B55)</f>
        <v>485100</v>
      </c>
      <c r="I55" s="362">
        <f>+SUMIFS('Salary sheet'!$AQ$6:$AQ$2288,'Salary sheet'!$F$6:$F$2288,C55,'Salary sheet'!$E$6:$E$2288,B55)</f>
        <v>0</v>
      </c>
      <c r="J55" s="362">
        <f>+SUMIFS('Salary sheet'!$AR$6:$AR$2288,'Salary sheet'!$F$6:$F$2288,C55,'Salary sheet'!$E$6:$E$2288,B55)</f>
        <v>0</v>
      </c>
      <c r="K55" s="362">
        <f>SUMIFS('Salary sheet'!$AS$6:$AS$1291,'Salary sheet'!$F$6:$F$1291,'TOTAL(payment)'!C55)</f>
        <v>0</v>
      </c>
      <c r="L55" s="362">
        <f t="shared" si="4"/>
        <v>88123473</v>
      </c>
      <c r="M55" s="361">
        <f t="shared" si="5"/>
        <v>8011224.8181818184</v>
      </c>
    </row>
    <row r="56" spans="1:13" s="22" customFormat="1" ht="26.25" customHeight="1">
      <c r="A56" s="366">
        <f>SUBTOTAL(3,B$7:B56)</f>
        <v>50</v>
      </c>
      <c r="B56" s="367" t="s">
        <v>197</v>
      </c>
      <c r="C56" s="368" t="s">
        <v>436</v>
      </c>
      <c r="D56" s="369" t="s">
        <v>397</v>
      </c>
      <c r="E56" s="370">
        <f>COUNTIFS('Salary sheet'!$F$6:$F$2288,C56,'Salary sheet'!$E$6:$E$2288,B56)</f>
        <v>4</v>
      </c>
      <c r="F56" s="362">
        <f>+SUMIFS('Salary sheet'!$AN$6:$AN$1292,'Salary sheet'!$F$6:$F$1292,'TOTAL(payment)'!C56,'Salary sheet'!$E$6:$E$1292,'TOTAL(payment)'!B56)</f>
        <v>81602688</v>
      </c>
      <c r="G56" s="362">
        <f>+SUMIFS('Salary sheet'!$AO$6:$AO$2288,'Salary sheet'!$F$6:$F$2288,C56,'Salary sheet'!$E$6:$E$2288,B56)</f>
        <v>7891485</v>
      </c>
      <c r="H56" s="362">
        <f>+SUMIFS('Salary sheet'!$AP$6:$AP$2288,'Salary sheet'!$F$6:$F$2288,C56,'Salary sheet'!$E$6:$E$2288,B56)</f>
        <v>176400</v>
      </c>
      <c r="I56" s="362">
        <f>+SUMIFS('Salary sheet'!$AQ$6:$AQ$2288,'Salary sheet'!$F$6:$F$2288,C56,'Salary sheet'!$E$6:$E$2288,B56)</f>
        <v>375342</v>
      </c>
      <c r="J56" s="362">
        <f>+SUMIFS('Salary sheet'!$AR$6:$AR$2288,'Salary sheet'!$F$6:$F$2288,C56,'Salary sheet'!$E$6:$E$2288,B56)</f>
        <v>70000</v>
      </c>
      <c r="K56" s="362">
        <f>SUMIFS('Salary sheet'!$AS$6:$AS$1291,'Salary sheet'!$F$6:$F$1291,'TOTAL(payment)'!C56)</f>
        <v>0</v>
      </c>
      <c r="L56" s="362">
        <f t="shared" si="4"/>
        <v>73089461</v>
      </c>
      <c r="M56" s="361">
        <f t="shared" si="5"/>
        <v>18272365.25</v>
      </c>
    </row>
    <row r="57" spans="1:13" s="22" customFormat="1" ht="26.25" customHeight="1">
      <c r="A57" s="366">
        <f>SUBTOTAL(3,B$7:B57)</f>
        <v>51</v>
      </c>
      <c r="B57" s="367" t="s">
        <v>197</v>
      </c>
      <c r="C57" s="368" t="s">
        <v>437</v>
      </c>
      <c r="D57" s="369" t="s">
        <v>398</v>
      </c>
      <c r="E57" s="370">
        <f>COUNTIFS('Salary sheet'!$F$6:$F$2288,C57,'Salary sheet'!$E$6:$E$2288,B57)</f>
        <v>11</v>
      </c>
      <c r="F57" s="362">
        <f>+SUMIFS('Salary sheet'!$AN$6:$AN$1292,'Salary sheet'!$F$6:$F$1292,'TOTAL(payment)'!C57,'Salary sheet'!$E$6:$E$1292,'TOTAL(payment)'!B57)</f>
        <v>94900797</v>
      </c>
      <c r="G57" s="362">
        <f>+SUMIFS('Salary sheet'!$AO$6:$AO$2288,'Salary sheet'!$F$6:$F$2288,C57,'Salary sheet'!$E$6:$E$2288,B57)</f>
        <v>7716870</v>
      </c>
      <c r="H57" s="362">
        <f>+SUMIFS('Salary sheet'!$AP$6:$AP$2288,'Salary sheet'!$F$6:$F$2288,C57,'Salary sheet'!$E$6:$E$2288,B57)</f>
        <v>485100</v>
      </c>
      <c r="I57" s="362">
        <f>+SUMIFS('Salary sheet'!$AQ$6:$AQ$2288,'Salary sheet'!$F$6:$F$2288,C57,'Salary sheet'!$E$6:$E$2288,B57)</f>
        <v>0</v>
      </c>
      <c r="J57" s="362">
        <f>+SUMIFS('Salary sheet'!$AR$6:$AR$2288,'Salary sheet'!$F$6:$F$2288,C57,'Salary sheet'!$E$6:$E$2288,B57)</f>
        <v>0</v>
      </c>
      <c r="K57" s="362">
        <f>SUMIFS('Salary sheet'!$AS$6:$AS$1291,'Salary sheet'!$F$6:$F$1291,'TOTAL(payment)'!C57)</f>
        <v>0</v>
      </c>
      <c r="L57" s="362">
        <f t="shared" si="4"/>
        <v>86698827</v>
      </c>
      <c r="M57" s="361">
        <f t="shared" si="5"/>
        <v>7881711.5454545459</v>
      </c>
    </row>
    <row r="58" spans="1:13" s="22" customFormat="1" ht="26.25" customHeight="1">
      <c r="A58" s="366">
        <f>SUBTOTAL(3,B$7:B58)</f>
        <v>52</v>
      </c>
      <c r="B58" s="367" t="s">
        <v>197</v>
      </c>
      <c r="C58" s="368" t="s">
        <v>438</v>
      </c>
      <c r="D58" s="369" t="s">
        <v>399</v>
      </c>
      <c r="E58" s="370">
        <f>COUNTIFS('Salary sheet'!$F$6:$F$2288,C58,'Salary sheet'!$E$6:$E$2288,B58)</f>
        <v>1</v>
      </c>
      <c r="F58" s="362">
        <f>+SUMIFS('Salary sheet'!$AN$6:$AN$1292,'Salary sheet'!$F$6:$F$1292,'TOTAL(payment)'!C58,'Salary sheet'!$E$6:$E$1292,'TOTAL(payment)'!B58)</f>
        <v>8237238</v>
      </c>
      <c r="G58" s="362">
        <f>+SUMIFS('Salary sheet'!$AO$6:$AO$2288,'Salary sheet'!$F$6:$F$2288,C58,'Salary sheet'!$E$6:$E$2288,B58)</f>
        <v>654255</v>
      </c>
      <c r="H58" s="362">
        <f>+SUMIFS('Salary sheet'!$AP$6:$AP$2288,'Salary sheet'!$F$6:$F$2288,C58,'Salary sheet'!$E$6:$E$2288,B58)</f>
        <v>44100</v>
      </c>
      <c r="I58" s="362">
        <f>+SUMIFS('Salary sheet'!$AQ$6:$AQ$2288,'Salary sheet'!$F$6:$F$2288,C58,'Salary sheet'!$E$6:$E$2288,B58)</f>
        <v>0</v>
      </c>
      <c r="J58" s="362">
        <f>+SUMIFS('Salary sheet'!$AR$6:$AR$2288,'Salary sheet'!$F$6:$F$2288,C58,'Salary sheet'!$E$6:$E$2288,B58)</f>
        <v>0</v>
      </c>
      <c r="K58" s="362">
        <f>SUMIFS('Salary sheet'!$AS$6:$AS$1291,'Salary sheet'!$F$6:$F$1291,'TOTAL(payment)'!C58)</f>
        <v>0</v>
      </c>
      <c r="L58" s="362">
        <f t="shared" si="4"/>
        <v>7538883</v>
      </c>
      <c r="M58" s="361">
        <f t="shared" si="5"/>
        <v>7538883</v>
      </c>
    </row>
    <row r="59" spans="1:13" s="22" customFormat="1" ht="26.25" customHeight="1">
      <c r="A59" s="366">
        <f>SUBTOTAL(3,B$7:B59)</f>
        <v>53</v>
      </c>
      <c r="B59" s="367" t="s">
        <v>196</v>
      </c>
      <c r="C59" s="368" t="s">
        <v>460</v>
      </c>
      <c r="D59" s="369" t="s">
        <v>491</v>
      </c>
      <c r="E59" s="370">
        <f>COUNTIFS('Salary sheet'!$F$6:$F$2288,C59,'Salary sheet'!$E$6:$E$2288,B59)</f>
        <v>4</v>
      </c>
      <c r="F59" s="362">
        <f>+SUMIFS('Salary sheet'!$AN$6:$AN$1292,'Salary sheet'!$F$6:$F$1292,'TOTAL(payment)'!C59,'Salary sheet'!$E$6:$E$1292,'TOTAL(payment)'!B59)</f>
        <v>43551974</v>
      </c>
      <c r="G59" s="362">
        <f>+SUMIFS('Salary sheet'!$AO$6:$AO$2288,'Salary sheet'!$F$6:$F$2288,C59,'Salary sheet'!$E$6:$E$2288,B59)</f>
        <v>3467520</v>
      </c>
      <c r="H59" s="362">
        <f>+SUMIFS('Salary sheet'!$AP$6:$AP$2288,'Salary sheet'!$F$6:$F$2288,C59,'Salary sheet'!$E$6:$E$2288,B59)</f>
        <v>176400</v>
      </c>
      <c r="I59" s="362">
        <f>+SUMIFS('Salary sheet'!$AQ$6:$AQ$2288,'Salary sheet'!$F$6:$F$2288,C59,'Salary sheet'!$E$6:$E$2288,B59)</f>
        <v>10216</v>
      </c>
      <c r="J59" s="362">
        <f>+SUMIFS('Salary sheet'!$AR$6:$AR$2288,'Salary sheet'!$F$6:$F$2288,C59,'Salary sheet'!$E$6:$E$2288,B59)</f>
        <v>0</v>
      </c>
      <c r="K59" s="362">
        <f>SUMIFS('Salary sheet'!$AS$6:$AS$1291,'Salary sheet'!$F$6:$F$1291,'TOTAL(payment)'!C59)</f>
        <v>0</v>
      </c>
      <c r="L59" s="362">
        <f t="shared" si="4"/>
        <v>39897838</v>
      </c>
      <c r="M59" s="361">
        <f t="shared" si="5"/>
        <v>9974459.5</v>
      </c>
    </row>
    <row r="60" spans="1:13" s="22" customFormat="1" ht="26.25" customHeight="1">
      <c r="A60" s="366">
        <f>SUBTOTAL(3,B$7:B60)</f>
        <v>54</v>
      </c>
      <c r="B60" s="367" t="s">
        <v>196</v>
      </c>
      <c r="C60" s="368" t="s">
        <v>461</v>
      </c>
      <c r="D60" s="369" t="s">
        <v>493</v>
      </c>
      <c r="E60" s="370">
        <f>COUNTIFS('Salary sheet'!$F$6:$F$2288,C60,'Salary sheet'!$E$6:$E$2288,B60)</f>
        <v>13</v>
      </c>
      <c r="F60" s="362">
        <f>+SUMIFS('Salary sheet'!$AN$6:$AN$1292,'Salary sheet'!$F$6:$F$1292,'TOTAL(payment)'!C60,'Salary sheet'!$E$6:$E$1292,'TOTAL(payment)'!B60)</f>
        <v>119636060</v>
      </c>
      <c r="G60" s="362">
        <f>+SUMIFS('Salary sheet'!$AO$6:$AO$2288,'Salary sheet'!$F$6:$F$2288,C60,'Salary sheet'!$E$6:$E$2288,B60)</f>
        <v>9339855</v>
      </c>
      <c r="H60" s="362">
        <f>+SUMIFS('Salary sheet'!$AP$6:$AP$2288,'Salary sheet'!$F$6:$F$2288,C60,'Salary sheet'!$E$6:$E$2288,B60)</f>
        <v>573300</v>
      </c>
      <c r="I60" s="362">
        <f>+SUMIFS('Salary sheet'!$AQ$6:$AQ$2288,'Salary sheet'!$F$6:$F$2288,C60,'Salary sheet'!$E$6:$E$2288,B60)</f>
        <v>0</v>
      </c>
      <c r="J60" s="362">
        <f>+SUMIFS('Salary sheet'!$AR$6:$AR$2288,'Salary sheet'!$F$6:$F$2288,C60,'Salary sheet'!$E$6:$E$2288,B60)</f>
        <v>0</v>
      </c>
      <c r="K60" s="362">
        <f>SUMIFS('Salary sheet'!$AS$6:$AS$1291,'Salary sheet'!$F$6:$F$1291,'TOTAL(payment)'!C60)</f>
        <v>0</v>
      </c>
      <c r="L60" s="362">
        <f t="shared" si="4"/>
        <v>109722905</v>
      </c>
      <c r="M60" s="361">
        <f t="shared" si="5"/>
        <v>8440223.461538462</v>
      </c>
    </row>
    <row r="61" spans="1:13" s="22" customFormat="1" ht="26.25" customHeight="1">
      <c r="A61" s="366">
        <f>SUBTOTAL(3,B$7:B61)</f>
        <v>55</v>
      </c>
      <c r="B61" s="367" t="s">
        <v>196</v>
      </c>
      <c r="C61" s="368" t="s">
        <v>462</v>
      </c>
      <c r="D61" s="369" t="s">
        <v>494</v>
      </c>
      <c r="E61" s="370">
        <f>COUNTIFS('Salary sheet'!$F$6:$F$2288,C61,'Salary sheet'!$E$6:$E$2288,B61)</f>
        <v>4</v>
      </c>
      <c r="F61" s="362">
        <f>+SUMIFS('Salary sheet'!$AN$6:$AN$1292,'Salary sheet'!$F$6:$F$1292,'TOTAL(payment)'!C61,'Salary sheet'!$E$6:$E$1292,'TOTAL(payment)'!B61)</f>
        <v>40875255</v>
      </c>
      <c r="G61" s="362">
        <f>+SUMIFS('Salary sheet'!$AO$6:$AO$2288,'Salary sheet'!$F$6:$F$2288,C61,'Salary sheet'!$E$6:$E$2288,B61)</f>
        <v>3058755</v>
      </c>
      <c r="H61" s="362">
        <f>+SUMIFS('Salary sheet'!$AP$6:$AP$2288,'Salary sheet'!$F$6:$F$2288,C61,'Salary sheet'!$E$6:$E$2288,B61)</f>
        <v>176400</v>
      </c>
      <c r="I61" s="362">
        <f>+SUMIFS('Salary sheet'!$AQ$6:$AQ$2288,'Salary sheet'!$F$6:$F$2288,C61,'Salary sheet'!$E$6:$E$2288,B61)</f>
        <v>0</v>
      </c>
      <c r="J61" s="362">
        <f>+SUMIFS('Salary sheet'!$AR$6:$AR$2288,'Salary sheet'!$F$6:$F$2288,C61,'Salary sheet'!$E$6:$E$2288,B61)</f>
        <v>0</v>
      </c>
      <c r="K61" s="362">
        <f>SUMIFS('Salary sheet'!$AS$6:$AS$1291,'Salary sheet'!$F$6:$F$1291,'TOTAL(payment)'!C61)</f>
        <v>0</v>
      </c>
      <c r="L61" s="362">
        <f t="shared" si="4"/>
        <v>37640100</v>
      </c>
      <c r="M61" s="361">
        <f t="shared" si="5"/>
        <v>9410025</v>
      </c>
    </row>
    <row r="62" spans="1:13" s="22" customFormat="1" ht="26.25" customHeight="1">
      <c r="A62" s="366">
        <f>SUBTOTAL(3,B$7:B62)</f>
        <v>56</v>
      </c>
      <c r="B62" s="367" t="s">
        <v>196</v>
      </c>
      <c r="C62" s="368" t="s">
        <v>463</v>
      </c>
      <c r="D62" s="369" t="s">
        <v>495</v>
      </c>
      <c r="E62" s="370">
        <f>COUNTIFS('Salary sheet'!$F$6:$F$2288,C62,'Salary sheet'!$E$6:$E$2288,B62)</f>
        <v>5</v>
      </c>
      <c r="F62" s="362">
        <f>+SUMIFS('Salary sheet'!$AN$6:$AN$1292,'Salary sheet'!$F$6:$F$1292,'TOTAL(payment)'!C62,'Salary sheet'!$E$6:$E$1292,'TOTAL(payment)'!B62)</f>
        <v>43944109</v>
      </c>
      <c r="G62" s="362">
        <f>+SUMIFS('Salary sheet'!$AO$6:$AO$2288,'Salary sheet'!$F$6:$F$2288,C62,'Salary sheet'!$E$6:$E$2288,B62)</f>
        <v>3467310</v>
      </c>
      <c r="H62" s="362">
        <f>+SUMIFS('Salary sheet'!$AP$6:$AP$2288,'Salary sheet'!$F$6:$F$2288,C62,'Salary sheet'!$E$6:$E$2288,B62)</f>
        <v>220500</v>
      </c>
      <c r="I62" s="362">
        <f>+SUMIFS('Salary sheet'!$AQ$6:$AQ$2288,'Salary sheet'!$F$6:$F$2288,C62,'Salary sheet'!$E$6:$E$2288,B62)</f>
        <v>0</v>
      </c>
      <c r="J62" s="362">
        <f>+SUMIFS('Salary sheet'!$AR$6:$AR$2288,'Salary sheet'!$F$6:$F$2288,C62,'Salary sheet'!$E$6:$E$2288,B62)</f>
        <v>0</v>
      </c>
      <c r="K62" s="362">
        <f>SUMIFS('Salary sheet'!$AS$6:$AS$1291,'Salary sheet'!$F$6:$F$1291,'TOTAL(payment)'!C62)</f>
        <v>0</v>
      </c>
      <c r="L62" s="362">
        <f t="shared" si="4"/>
        <v>40256299</v>
      </c>
      <c r="M62" s="361">
        <f t="shared" si="5"/>
        <v>8051259.7999999998</v>
      </c>
    </row>
    <row r="63" spans="1:13" s="22" customFormat="1" ht="26.25" customHeight="1">
      <c r="A63" s="366">
        <f>SUBTOTAL(3,B$7:B63)</f>
        <v>57</v>
      </c>
      <c r="B63" s="367" t="s">
        <v>196</v>
      </c>
      <c r="C63" s="368" t="s">
        <v>464</v>
      </c>
      <c r="D63" s="369" t="s">
        <v>496</v>
      </c>
      <c r="E63" s="370">
        <f>COUNTIFS('Salary sheet'!$F$6:$F$2288,C63,'Salary sheet'!$E$6:$E$2288,B63)</f>
        <v>14</v>
      </c>
      <c r="F63" s="362">
        <f>+SUMIFS('Salary sheet'!$AN$6:$AN$1292,'Salary sheet'!$F$6:$F$1292,'TOTAL(payment)'!C63,'Salary sheet'!$E$6:$E$1292,'TOTAL(payment)'!B63)</f>
        <v>126291199</v>
      </c>
      <c r="G63" s="362">
        <f>+SUMIFS('Salary sheet'!$AO$6:$AO$2288,'Salary sheet'!$F$6:$F$2288,C63,'Salary sheet'!$E$6:$E$2288,B63)</f>
        <v>9504810</v>
      </c>
      <c r="H63" s="362">
        <f>+SUMIFS('Salary sheet'!$AP$6:$AP$2288,'Salary sheet'!$F$6:$F$2288,C63,'Salary sheet'!$E$6:$E$2288,B63)</f>
        <v>573300</v>
      </c>
      <c r="I63" s="362">
        <f>+SUMIFS('Salary sheet'!$AQ$6:$AQ$2288,'Salary sheet'!$F$6:$F$2288,C63,'Salary sheet'!$E$6:$E$2288,B63)</f>
        <v>0</v>
      </c>
      <c r="J63" s="362">
        <f>+SUMIFS('Salary sheet'!$AR$6:$AR$2288,'Salary sheet'!$F$6:$F$2288,C63,'Salary sheet'!$E$6:$E$2288,B63)</f>
        <v>0</v>
      </c>
      <c r="K63" s="362">
        <f>SUMIFS('Salary sheet'!$AS$6:$AS$1291,'Salary sheet'!$F$6:$F$1291,'TOTAL(payment)'!C63)</f>
        <v>0</v>
      </c>
      <c r="L63" s="362">
        <f t="shared" si="4"/>
        <v>116213089</v>
      </c>
      <c r="M63" s="361">
        <f t="shared" si="5"/>
        <v>8300934.9285714282</v>
      </c>
    </row>
    <row r="64" spans="1:13" s="22" customFormat="1" ht="26.25" customHeight="1">
      <c r="A64" s="366">
        <f>SUBTOTAL(3,B$7:B64)</f>
        <v>58</v>
      </c>
      <c r="B64" s="367" t="s">
        <v>196</v>
      </c>
      <c r="C64" s="368" t="s">
        <v>465</v>
      </c>
      <c r="D64" s="369" t="s">
        <v>497</v>
      </c>
      <c r="E64" s="370">
        <f>COUNTIFS('Salary sheet'!$F$6:$F$2288,C64,'Salary sheet'!$E$6:$E$2288,B64)</f>
        <v>13</v>
      </c>
      <c r="F64" s="362">
        <f>+SUMIFS('Salary sheet'!$AN$6:$AN$1292,'Salary sheet'!$F$6:$F$1292,'TOTAL(payment)'!C64,'Salary sheet'!$E$6:$E$1292,'TOTAL(payment)'!B64)</f>
        <v>105106518</v>
      </c>
      <c r="G64" s="362">
        <f>+SUMIFS('Salary sheet'!$AO$6:$AO$2288,'Salary sheet'!$F$6:$F$2288,C64,'Salary sheet'!$E$6:$E$2288,B64)</f>
        <v>8575560</v>
      </c>
      <c r="H64" s="362">
        <f>+SUMIFS('Salary sheet'!$AP$6:$AP$2288,'Salary sheet'!$F$6:$F$2288,C64,'Salary sheet'!$E$6:$E$2288,B64)</f>
        <v>529200</v>
      </c>
      <c r="I64" s="362">
        <f>+SUMIFS('Salary sheet'!$AQ$6:$AQ$2288,'Salary sheet'!$F$6:$F$2288,C64,'Salary sheet'!$E$6:$E$2288,B64)</f>
        <v>22309</v>
      </c>
      <c r="J64" s="362">
        <f>+SUMIFS('Salary sheet'!$AR$6:$AR$2288,'Salary sheet'!$F$6:$F$2288,C64,'Salary sheet'!$E$6:$E$2288,B64)</f>
        <v>0</v>
      </c>
      <c r="K64" s="362">
        <f>SUMIFS('Salary sheet'!$AS$6:$AS$1291,'Salary sheet'!$F$6:$F$1291,'TOTAL(payment)'!C64)</f>
        <v>0</v>
      </c>
      <c r="L64" s="362">
        <f t="shared" si="4"/>
        <v>95979449</v>
      </c>
      <c r="M64" s="361">
        <f t="shared" si="5"/>
        <v>7383034.538461538</v>
      </c>
    </row>
    <row r="65" spans="1:13" s="22" customFormat="1" ht="26.25" customHeight="1">
      <c r="A65" s="366">
        <f>SUBTOTAL(3,B$7:B65)</f>
        <v>59</v>
      </c>
      <c r="B65" s="367" t="s">
        <v>196</v>
      </c>
      <c r="C65" s="368" t="s">
        <v>466</v>
      </c>
      <c r="D65" s="369" t="s">
        <v>498</v>
      </c>
      <c r="E65" s="370">
        <f>COUNTIFS('Salary sheet'!$F$6:$F$2288,C65,'Salary sheet'!$E$6:$E$2288,B65)</f>
        <v>11</v>
      </c>
      <c r="F65" s="362">
        <f>+SUMIFS('Salary sheet'!$AN$6:$AN$1292,'Salary sheet'!$F$6:$F$1292,'TOTAL(payment)'!C65,'Salary sheet'!$E$6:$E$1292,'TOTAL(payment)'!B65)</f>
        <v>84072642</v>
      </c>
      <c r="G65" s="362">
        <f>+SUMIFS('Salary sheet'!$AO$6:$AO$2288,'Salary sheet'!$F$6:$F$2288,C65,'Salary sheet'!$E$6:$E$2288,B65)</f>
        <v>6608490</v>
      </c>
      <c r="H65" s="362">
        <f>+SUMIFS('Salary sheet'!$AP$6:$AP$2288,'Salary sheet'!$F$6:$F$2288,C65,'Salary sheet'!$E$6:$E$2288,B65)</f>
        <v>485100</v>
      </c>
      <c r="I65" s="362">
        <f>+SUMIFS('Salary sheet'!$AQ$6:$AQ$2288,'Salary sheet'!$F$6:$F$2288,C65,'Salary sheet'!$E$6:$E$2288,B65)</f>
        <v>0</v>
      </c>
      <c r="J65" s="362">
        <f>+SUMIFS('Salary sheet'!$AR$6:$AR$2288,'Salary sheet'!$F$6:$F$2288,C65,'Salary sheet'!$E$6:$E$2288,B65)</f>
        <v>0</v>
      </c>
      <c r="K65" s="362">
        <f>SUMIFS('Salary sheet'!$AS$6:$AS$1291,'Salary sheet'!$F$6:$F$1291,'TOTAL(payment)'!C65)</f>
        <v>0</v>
      </c>
      <c r="L65" s="362">
        <f t="shared" si="4"/>
        <v>76979052</v>
      </c>
      <c r="M65" s="361">
        <f t="shared" si="5"/>
        <v>6998095.6363636367</v>
      </c>
    </row>
    <row r="66" spans="1:13" s="22" customFormat="1" ht="26.25" customHeight="1">
      <c r="A66" s="366">
        <f>SUBTOTAL(3,B$7:B66)</f>
        <v>60</v>
      </c>
      <c r="B66" s="367" t="s">
        <v>196</v>
      </c>
      <c r="C66" s="368" t="s">
        <v>214</v>
      </c>
      <c r="D66" s="369" t="s">
        <v>400</v>
      </c>
      <c r="E66" s="370">
        <f>COUNTIFS('Salary sheet'!$F$6:$F$2288,C66,'Salary sheet'!$E$6:$E$2288,B66)</f>
        <v>1</v>
      </c>
      <c r="F66" s="362">
        <f>+SUMIFS('Salary sheet'!$AN$6:$AN$1292,'Salary sheet'!$F$6:$F$1292,'TOTAL(payment)'!C66,'Salary sheet'!$E$6:$E$1292,'TOTAL(payment)'!B66)</f>
        <v>9162550</v>
      </c>
      <c r="G66" s="362">
        <f>+SUMIFS('Salary sheet'!$AO$6:$AO$2288,'Salary sheet'!$F$6:$F$2288,C66,'Salary sheet'!$E$6:$E$2288,B66)</f>
        <v>717255</v>
      </c>
      <c r="H66" s="362">
        <f>+SUMIFS('Salary sheet'!$AP$6:$AP$2288,'Salary sheet'!$F$6:$F$2288,C66,'Salary sheet'!$E$6:$E$2288,B66)</f>
        <v>44100</v>
      </c>
      <c r="I66" s="362">
        <f>+SUMIFS('Salary sheet'!$AQ$6:$AQ$2288,'Salary sheet'!$F$6:$F$2288,C66,'Salary sheet'!$E$6:$E$2288,B66)</f>
        <v>0</v>
      </c>
      <c r="J66" s="362">
        <f>+SUMIFS('Salary sheet'!$AR$6:$AR$2288,'Salary sheet'!$F$6:$F$2288,C66,'Salary sheet'!$E$6:$E$2288,B66)</f>
        <v>0</v>
      </c>
      <c r="K66" s="362">
        <f>SUMIFS('Salary sheet'!$AS$6:$AS$1291,'Salary sheet'!$F$6:$F$1291,'TOTAL(payment)'!C66)</f>
        <v>0</v>
      </c>
      <c r="L66" s="362">
        <f t="shared" si="4"/>
        <v>8401195</v>
      </c>
      <c r="M66" s="361">
        <f t="shared" si="5"/>
        <v>8401195</v>
      </c>
    </row>
    <row r="67" spans="1:13" s="22" customFormat="1" ht="26.25" customHeight="1">
      <c r="A67" s="366">
        <f>SUBTOTAL(3,B$7:B67)</f>
        <v>61</v>
      </c>
      <c r="B67" s="367" t="s">
        <v>196</v>
      </c>
      <c r="C67" s="368" t="s">
        <v>467</v>
      </c>
      <c r="D67" s="369" t="s">
        <v>499</v>
      </c>
      <c r="E67" s="370">
        <f>COUNTIFS('Salary sheet'!$F$6:$F$2288,C67,'Salary sheet'!$E$6:$E$2288,B67)</f>
        <v>10</v>
      </c>
      <c r="F67" s="362">
        <f>+SUMIFS('Salary sheet'!$AN$6:$AN$1292,'Salary sheet'!$F$6:$F$1292,'TOTAL(payment)'!C67,'Salary sheet'!$E$6:$E$1292,'TOTAL(payment)'!B67)</f>
        <v>91952029</v>
      </c>
      <c r="G67" s="362">
        <f>+SUMIFS('Salary sheet'!$AO$6:$AO$2288,'Salary sheet'!$F$6:$F$2288,C67,'Salary sheet'!$E$6:$E$2288,B67)</f>
        <v>7117845</v>
      </c>
      <c r="H67" s="362">
        <f>+SUMIFS('Salary sheet'!$AP$6:$AP$2288,'Salary sheet'!$F$6:$F$2288,C67,'Salary sheet'!$E$6:$E$2288,B67)</f>
        <v>441000</v>
      </c>
      <c r="I67" s="362">
        <f>+SUMIFS('Salary sheet'!$AQ$6:$AQ$2288,'Salary sheet'!$F$6:$F$2288,C67,'Salary sheet'!$E$6:$E$2288,B67)</f>
        <v>0</v>
      </c>
      <c r="J67" s="362">
        <f>+SUMIFS('Salary sheet'!$AR$6:$AR$2288,'Salary sheet'!$F$6:$F$2288,C67,'Salary sheet'!$E$6:$E$2288,B67)</f>
        <v>0</v>
      </c>
      <c r="K67" s="362">
        <f>SUMIFS('Salary sheet'!$AS$6:$AS$1291,'Salary sheet'!$F$6:$F$1291,'TOTAL(payment)'!C67)</f>
        <v>0</v>
      </c>
      <c r="L67" s="362">
        <f t="shared" si="4"/>
        <v>84393184</v>
      </c>
      <c r="M67" s="361">
        <f t="shared" si="5"/>
        <v>8439318.4000000004</v>
      </c>
    </row>
    <row r="68" spans="1:13" s="22" customFormat="1" ht="26.25" customHeight="1">
      <c r="A68" s="366">
        <f>SUBTOTAL(3,B$7:B68)</f>
        <v>62</v>
      </c>
      <c r="B68" s="367" t="s">
        <v>196</v>
      </c>
      <c r="C68" s="368" t="s">
        <v>468</v>
      </c>
      <c r="D68" s="369" t="s">
        <v>500</v>
      </c>
      <c r="E68" s="370">
        <f>COUNTIFS('Salary sheet'!$F$6:$F$2288,C68,'Salary sheet'!$E$6:$E$2288,B68)</f>
        <v>9</v>
      </c>
      <c r="F68" s="362">
        <f>+SUMIFS('Salary sheet'!$AN$6:$AN$1292,'Salary sheet'!$F$6:$F$1292,'TOTAL(payment)'!C68,'Salary sheet'!$E$6:$E$1292,'TOTAL(payment)'!B68)</f>
        <v>74972178</v>
      </c>
      <c r="G68" s="362">
        <f>+SUMIFS('Salary sheet'!$AO$6:$AO$2288,'Salary sheet'!$F$6:$F$2288,C68,'Salary sheet'!$E$6:$E$2288,B68)</f>
        <v>4673235</v>
      </c>
      <c r="H68" s="362">
        <f>+SUMIFS('Salary sheet'!$AP$6:$AP$2288,'Salary sheet'!$F$6:$F$2288,C68,'Salary sheet'!$E$6:$E$2288,B68)</f>
        <v>308700</v>
      </c>
      <c r="I68" s="362">
        <f>+SUMIFS('Salary sheet'!$AQ$6:$AQ$2288,'Salary sheet'!$F$6:$F$2288,C68,'Salary sheet'!$E$6:$E$2288,B68)</f>
        <v>0</v>
      </c>
      <c r="J68" s="362">
        <f>+SUMIFS('Salary sheet'!$AR$6:$AR$2288,'Salary sheet'!$F$6:$F$2288,C68,'Salary sheet'!$E$6:$E$2288,B68)</f>
        <v>0</v>
      </c>
      <c r="K68" s="362">
        <f>SUMIFS('Salary sheet'!$AS$6:$AS$1291,'Salary sheet'!$F$6:$F$1291,'TOTAL(payment)'!C68)</f>
        <v>91558</v>
      </c>
      <c r="L68" s="362">
        <f t="shared" si="4"/>
        <v>69898685</v>
      </c>
      <c r="M68" s="361">
        <f t="shared" si="5"/>
        <v>7766520.555555556</v>
      </c>
    </row>
    <row r="69" spans="1:13" s="22" customFormat="1" ht="26.25" customHeight="1">
      <c r="A69" s="366">
        <f>SUBTOTAL(3,B$7:B69)</f>
        <v>63</v>
      </c>
      <c r="B69" s="367" t="s">
        <v>196</v>
      </c>
      <c r="C69" s="368" t="s">
        <v>469</v>
      </c>
      <c r="D69" s="369" t="s">
        <v>501</v>
      </c>
      <c r="E69" s="370">
        <f>COUNTIFS('Salary sheet'!$F$6:$F$2288,C69,'Salary sheet'!$E$6:$E$2288,B69)</f>
        <v>1</v>
      </c>
      <c r="F69" s="362">
        <f>+SUMIFS('Salary sheet'!$AN$6:$AN$1292,'Salary sheet'!$F$6:$F$1292,'TOTAL(payment)'!C69,'Salary sheet'!$E$6:$E$1292,'TOTAL(payment)'!B69)</f>
        <v>12843030</v>
      </c>
      <c r="G69" s="362">
        <f>+SUMIFS('Salary sheet'!$AO$6:$AO$2288,'Salary sheet'!$F$6:$F$2288,C69,'Salary sheet'!$E$6:$E$2288,B69)</f>
        <v>1181250</v>
      </c>
      <c r="H69" s="362">
        <f>+SUMIFS('Salary sheet'!$AP$6:$AP$2288,'Salary sheet'!$F$6:$F$2288,C69,'Salary sheet'!$E$6:$E$2288,B69)</f>
        <v>44100</v>
      </c>
      <c r="I69" s="362">
        <f>+SUMIFS('Salary sheet'!$AQ$6:$AQ$2288,'Salary sheet'!$F$6:$F$2288,C69,'Salary sheet'!$E$6:$E$2288,B69)</f>
        <v>32680</v>
      </c>
      <c r="J69" s="362">
        <f>+SUMIFS('Salary sheet'!$AR$6:$AR$2288,'Salary sheet'!$F$6:$F$2288,C69,'Salary sheet'!$E$6:$E$2288,B69)</f>
        <v>0</v>
      </c>
      <c r="K69" s="362">
        <f>SUMIFS('Salary sheet'!$AS$6:$AS$1291,'Salary sheet'!$F$6:$F$1291,'TOTAL(payment)'!C69)</f>
        <v>0</v>
      </c>
      <c r="L69" s="362">
        <f t="shared" si="4"/>
        <v>11585000</v>
      </c>
      <c r="M69" s="361">
        <f t="shared" si="5"/>
        <v>11585000</v>
      </c>
    </row>
    <row r="70" spans="1:13" s="22" customFormat="1" ht="26.25" customHeight="1">
      <c r="A70" s="366">
        <f>SUBTOTAL(3,B$7:B70)</f>
        <v>64</v>
      </c>
      <c r="B70" s="367" t="s">
        <v>196</v>
      </c>
      <c r="C70" s="368" t="s">
        <v>470</v>
      </c>
      <c r="D70" s="369" t="s">
        <v>502</v>
      </c>
      <c r="E70" s="370">
        <f>COUNTIFS('Salary sheet'!$F$6:$F$2288,C70,'Salary sheet'!$E$6:$E$2288,B70)</f>
        <v>3</v>
      </c>
      <c r="F70" s="362">
        <f>+SUMIFS('Salary sheet'!$AN$6:$AN$1292,'Salary sheet'!$F$6:$F$1292,'TOTAL(payment)'!C70,'Salary sheet'!$E$6:$E$1292,'TOTAL(payment)'!B70)</f>
        <v>29696245</v>
      </c>
      <c r="G70" s="362">
        <f>+SUMIFS('Salary sheet'!$AO$6:$AO$2288,'Salary sheet'!$F$6:$F$2288,C70,'Salary sheet'!$E$6:$E$2288,B70)</f>
        <v>2767380</v>
      </c>
      <c r="H70" s="362">
        <f>+SUMIFS('Salary sheet'!$AP$6:$AP$2288,'Salary sheet'!$F$6:$F$2288,C70,'Salary sheet'!$E$6:$E$2288,B70)</f>
        <v>132300</v>
      </c>
      <c r="I70" s="362">
        <f>+SUMIFS('Salary sheet'!$AQ$6:$AQ$2288,'Salary sheet'!$F$6:$F$2288,C70,'Salary sheet'!$E$6:$E$2288,B70)</f>
        <v>42426</v>
      </c>
      <c r="J70" s="362">
        <f>+SUMIFS('Salary sheet'!$AR$6:$AR$2288,'Salary sheet'!$F$6:$F$2288,C70,'Salary sheet'!$E$6:$E$2288,B70)</f>
        <v>0</v>
      </c>
      <c r="K70" s="362">
        <f>SUMIFS('Salary sheet'!$AS$6:$AS$1291,'Salary sheet'!$F$6:$F$1291,'TOTAL(payment)'!C70)</f>
        <v>0</v>
      </c>
      <c r="L70" s="362">
        <f t="shared" si="4"/>
        <v>26754139</v>
      </c>
      <c r="M70" s="361">
        <f t="shared" si="5"/>
        <v>8918046.333333334</v>
      </c>
    </row>
    <row r="71" spans="1:13" s="22" customFormat="1" ht="26.25" customHeight="1">
      <c r="A71" s="366">
        <f>SUBTOTAL(3,B$7:B71)</f>
        <v>65</v>
      </c>
      <c r="B71" s="367" t="s">
        <v>196</v>
      </c>
      <c r="C71" s="368" t="s">
        <v>426</v>
      </c>
      <c r="D71" s="369" t="s">
        <v>401</v>
      </c>
      <c r="E71" s="370">
        <f>COUNTIFS('Salary sheet'!$F$6:$F$2288,C71,'Salary sheet'!$E$6:$E$2288,B71)</f>
        <v>5</v>
      </c>
      <c r="F71" s="362">
        <f>+SUMIFS('Salary sheet'!$AN$6:$AN$1292,'Salary sheet'!$F$6:$F$1292,'TOTAL(payment)'!C71,'Salary sheet'!$E$6:$E$1292,'TOTAL(payment)'!B71)</f>
        <v>99448372</v>
      </c>
      <c r="G71" s="362">
        <f>+SUMIFS('Salary sheet'!$AO$6:$AO$2288,'Salary sheet'!$F$6:$F$2288,C71,'Salary sheet'!$E$6:$E$2288,B71)</f>
        <v>9396135</v>
      </c>
      <c r="H71" s="362">
        <f>+SUMIFS('Salary sheet'!$AP$6:$AP$2288,'Salary sheet'!$F$6:$F$2288,C71,'Salary sheet'!$E$6:$E$2288,B71)</f>
        <v>176400</v>
      </c>
      <c r="I71" s="362">
        <f>+SUMIFS('Salary sheet'!$AQ$6:$AQ$2288,'Salary sheet'!$F$6:$F$2288,C71,'Salary sheet'!$E$6:$E$2288,B71)</f>
        <v>519042</v>
      </c>
      <c r="J71" s="362">
        <f>+SUMIFS('Salary sheet'!$AR$6:$AR$2288,'Salary sheet'!$F$6:$F$2288,C71,'Salary sheet'!$E$6:$E$2288,B71)</f>
        <v>0</v>
      </c>
      <c r="K71" s="362">
        <f>SUMIFS('Salary sheet'!$AS$6:$AS$1291,'Salary sheet'!$F$6:$F$1291,'TOTAL(payment)'!C71)</f>
        <v>0</v>
      </c>
      <c r="L71" s="362">
        <f t="shared" si="4"/>
        <v>89356795</v>
      </c>
      <c r="M71" s="361">
        <f t="shared" si="5"/>
        <v>17871359</v>
      </c>
    </row>
    <row r="72" spans="1:13" s="22" customFormat="1" ht="26.25" customHeight="1">
      <c r="A72" s="366">
        <f>SUBTOTAL(3,B$7:B72)</f>
        <v>66</v>
      </c>
      <c r="B72" s="367" t="s">
        <v>196</v>
      </c>
      <c r="C72" s="368" t="s">
        <v>427</v>
      </c>
      <c r="D72" s="369" t="s">
        <v>402</v>
      </c>
      <c r="E72" s="370">
        <f>COUNTIFS('Salary sheet'!$F$6:$F$2288,C72,'Salary sheet'!$E$6:$E$2288,B72)</f>
        <v>7</v>
      </c>
      <c r="F72" s="362">
        <f>+SUMIFS('Salary sheet'!$AN$6:$AN$1292,'Salary sheet'!$F$6:$F$1292,'TOTAL(payment)'!C72,'Salary sheet'!$E$6:$E$1292,'TOTAL(payment)'!B72)</f>
        <v>67679674</v>
      </c>
      <c r="G72" s="362">
        <f>+SUMIFS('Salary sheet'!$AO$6:$AO$2288,'Salary sheet'!$F$6:$F$2288,C72,'Salary sheet'!$E$6:$E$2288,B72)</f>
        <v>5319405</v>
      </c>
      <c r="H72" s="362">
        <f>+SUMIFS('Salary sheet'!$AP$6:$AP$2288,'Salary sheet'!$F$6:$F$2288,C72,'Salary sheet'!$E$6:$E$2288,B72)</f>
        <v>308700</v>
      </c>
      <c r="I72" s="362">
        <f>+SUMIFS('Salary sheet'!$AQ$6:$AQ$2288,'Salary sheet'!$F$6:$F$2288,C72,'Salary sheet'!$E$6:$E$2288,B72)</f>
        <v>0</v>
      </c>
      <c r="J72" s="362">
        <f>+SUMIFS('Salary sheet'!$AR$6:$AR$2288,'Salary sheet'!$F$6:$F$2288,C72,'Salary sheet'!$E$6:$E$2288,B72)</f>
        <v>0</v>
      </c>
      <c r="K72" s="362">
        <f>SUMIFS('Salary sheet'!$AS$6:$AS$1291,'Salary sheet'!$F$6:$F$1291,'TOTAL(payment)'!C72)</f>
        <v>0</v>
      </c>
      <c r="L72" s="362">
        <f t="shared" ref="L72:L103" si="6">+(F72)-SUM(G72:K72)</f>
        <v>62051569</v>
      </c>
      <c r="M72" s="361">
        <f t="shared" ref="M72:M103" si="7">+L72/E72</f>
        <v>8864509.8571428563</v>
      </c>
    </row>
    <row r="73" spans="1:13" s="22" customFormat="1" ht="26.25" customHeight="1">
      <c r="A73" s="366">
        <f>SUBTOTAL(3,B$7:B73)</f>
        <v>67</v>
      </c>
      <c r="B73" s="367" t="s">
        <v>196</v>
      </c>
      <c r="C73" s="368" t="s">
        <v>471</v>
      </c>
      <c r="D73" s="369" t="s">
        <v>503</v>
      </c>
      <c r="E73" s="370">
        <f>COUNTIFS('Salary sheet'!$F$6:$F$2288,C73,'Salary sheet'!$E$6:$E$2288,B73)</f>
        <v>16</v>
      </c>
      <c r="F73" s="362">
        <f>+SUMIFS('Salary sheet'!$AN$6:$AN$1292,'Salary sheet'!$F$6:$F$1292,'TOTAL(payment)'!C73,'Salary sheet'!$E$6:$E$1292,'TOTAL(payment)'!B73)</f>
        <v>127111026</v>
      </c>
      <c r="G73" s="362">
        <f>+SUMIFS('Salary sheet'!$AO$6:$AO$2288,'Salary sheet'!$F$6:$F$2288,C73,'Salary sheet'!$E$6:$E$2288,B73)</f>
        <v>10146780</v>
      </c>
      <c r="H73" s="362">
        <f>+SUMIFS('Salary sheet'!$AP$6:$AP$2288,'Salary sheet'!$F$6:$F$2288,C73,'Salary sheet'!$E$6:$E$2288,B73)</f>
        <v>661500</v>
      </c>
      <c r="I73" s="362">
        <f>+SUMIFS('Salary sheet'!$AQ$6:$AQ$2288,'Salary sheet'!$F$6:$F$2288,C73,'Salary sheet'!$E$6:$E$2288,B73)</f>
        <v>0</v>
      </c>
      <c r="J73" s="362">
        <f>+SUMIFS('Salary sheet'!$AR$6:$AR$2288,'Salary sheet'!$F$6:$F$2288,C73,'Salary sheet'!$E$6:$E$2288,B73)</f>
        <v>0</v>
      </c>
      <c r="K73" s="362">
        <f>SUMIFS('Salary sheet'!$AS$6:$AS$1291,'Salary sheet'!$F$6:$F$1291,'TOTAL(payment)'!C73)</f>
        <v>0</v>
      </c>
      <c r="L73" s="362">
        <f t="shared" si="6"/>
        <v>116302746</v>
      </c>
      <c r="M73" s="361">
        <f t="shared" si="7"/>
        <v>7268921.625</v>
      </c>
    </row>
    <row r="74" spans="1:13" s="22" customFormat="1" ht="25.5" customHeight="1">
      <c r="A74" s="366">
        <f>SUBTOTAL(3,B$7:B74)</f>
        <v>68</v>
      </c>
      <c r="B74" s="367" t="s">
        <v>196</v>
      </c>
      <c r="C74" s="368" t="s">
        <v>472</v>
      </c>
      <c r="D74" s="369" t="s">
        <v>504</v>
      </c>
      <c r="E74" s="370">
        <f>COUNTIFS('Salary sheet'!$F$6:$F$2288,C74,'Salary sheet'!$E$6:$E$2288,B74)</f>
        <v>16</v>
      </c>
      <c r="F74" s="362">
        <f>+SUMIFS('Salary sheet'!$AN$6:$AN$1292,'Salary sheet'!$F$6:$F$1292,'TOTAL(payment)'!C74,'Salary sheet'!$E$6:$E$1292,'TOTAL(payment)'!B74)</f>
        <v>131911179</v>
      </c>
      <c r="G74" s="362">
        <f>+SUMIFS('Salary sheet'!$AO$6:$AO$2288,'Salary sheet'!$F$6:$F$2288,C74,'Salary sheet'!$E$6:$E$2288,B74)</f>
        <v>10487610</v>
      </c>
      <c r="H74" s="362">
        <f>+SUMIFS('Salary sheet'!$AP$6:$AP$2288,'Salary sheet'!$F$6:$F$2288,C74,'Salary sheet'!$E$6:$E$2288,B74)</f>
        <v>705600</v>
      </c>
      <c r="I74" s="362">
        <f>+SUMIFS('Salary sheet'!$AQ$6:$AQ$2288,'Salary sheet'!$F$6:$F$2288,C74,'Salary sheet'!$E$6:$E$2288,B74)</f>
        <v>0</v>
      </c>
      <c r="J74" s="362">
        <f>+SUMIFS('Salary sheet'!$AR$6:$AR$2288,'Salary sheet'!$F$6:$F$2288,C74,'Salary sheet'!$E$6:$E$2288,B74)</f>
        <v>0</v>
      </c>
      <c r="K74" s="362">
        <f>SUMIFS('Salary sheet'!$AS$6:$AS$1291,'Salary sheet'!$F$6:$F$1291,'TOTAL(payment)'!C74)</f>
        <v>0</v>
      </c>
      <c r="L74" s="362">
        <f t="shared" si="6"/>
        <v>120717969</v>
      </c>
      <c r="M74" s="361">
        <f t="shared" si="7"/>
        <v>7544873.0625</v>
      </c>
    </row>
    <row r="75" spans="1:13" s="22" customFormat="1" ht="25.5" customHeight="1">
      <c r="A75" s="366">
        <f>SUBTOTAL(3,B$7:B75)</f>
        <v>69</v>
      </c>
      <c r="B75" s="367" t="s">
        <v>196</v>
      </c>
      <c r="C75" s="368" t="s">
        <v>536</v>
      </c>
      <c r="D75" s="369" t="s">
        <v>492</v>
      </c>
      <c r="E75" s="370">
        <f>COUNTIFS('Salary sheet'!$F$6:$F$2288,C75,'Salary sheet'!$E$6:$E$2288,B75)</f>
        <v>8</v>
      </c>
      <c r="F75" s="362">
        <f>+SUMIFS('Salary sheet'!$AN$6:$AN$1292,'Salary sheet'!$F$6:$F$1292,'TOTAL(payment)'!C75,'Salary sheet'!$E$6:$E$1292,'TOTAL(payment)'!B75)</f>
        <v>65648245</v>
      </c>
      <c r="G75" s="362">
        <f>+SUMIFS('Salary sheet'!$AO$6:$AO$2288,'Salary sheet'!$F$6:$F$2288,C75,'Salary sheet'!$E$6:$E$2288,B75)</f>
        <v>4902030</v>
      </c>
      <c r="H75" s="362">
        <f>+SUMIFS('Salary sheet'!$AP$6:$AP$2288,'Salary sheet'!$F$6:$F$2288,C75,'Salary sheet'!$E$6:$E$2288,B75)</f>
        <v>352800</v>
      </c>
      <c r="I75" s="362">
        <f>+SUMIFS('Salary sheet'!$AQ$6:$AQ$2288,'Salary sheet'!$F$6:$F$2288,C75,'Salary sheet'!$E$6:$E$2288,B75)</f>
        <v>0</v>
      </c>
      <c r="J75" s="362">
        <f>+SUMIFS('Salary sheet'!$AR$6:$AR$2288,'Salary sheet'!$F$6:$F$2288,C75,'Salary sheet'!$E$6:$E$2288,B75)</f>
        <v>0</v>
      </c>
      <c r="K75" s="362">
        <f>SUMIFS('Salary sheet'!$AS$6:$AS$1291,'Salary sheet'!$F$6:$F$1291,'TOTAL(payment)'!C75)</f>
        <v>0</v>
      </c>
      <c r="L75" s="362">
        <f t="shared" si="6"/>
        <v>60393415</v>
      </c>
      <c r="M75" s="361">
        <f t="shared" si="7"/>
        <v>7549176.875</v>
      </c>
    </row>
    <row r="76" spans="1:13" s="22" customFormat="1" ht="26.25" customHeight="1">
      <c r="A76" s="366">
        <f>SUBTOTAL(3,B$7:B76)</f>
        <v>70</v>
      </c>
      <c r="B76" s="367" t="s">
        <v>196</v>
      </c>
      <c r="C76" s="368" t="s">
        <v>473</v>
      </c>
      <c r="D76" s="369" t="s">
        <v>505</v>
      </c>
      <c r="E76" s="370">
        <f>COUNTIFS('Salary sheet'!$F$6:$F$2288,C76,'Salary sheet'!$E$6:$E$2288,B76)</f>
        <v>12</v>
      </c>
      <c r="F76" s="362">
        <f>+SUMIFS('Salary sheet'!$AN$6:$AN$1292,'Salary sheet'!$F$6:$F$1292,'TOTAL(payment)'!C76,'Salary sheet'!$E$6:$E$1292,'TOTAL(payment)'!B76)</f>
        <v>86227279</v>
      </c>
      <c r="G76" s="362">
        <f>+SUMIFS('Salary sheet'!$AO$6:$AO$2288,'Salary sheet'!$F$6:$F$2288,C76,'Salary sheet'!$E$6:$E$2288,B76)</f>
        <v>7702275</v>
      </c>
      <c r="H76" s="362">
        <f>+SUMIFS('Salary sheet'!$AP$6:$AP$2288,'Salary sheet'!$F$6:$F$2288,C76,'Salary sheet'!$E$6:$E$2288,B76)</f>
        <v>529200</v>
      </c>
      <c r="I76" s="362">
        <f>+SUMIFS('Salary sheet'!$AQ$6:$AQ$2288,'Salary sheet'!$F$6:$F$2288,C76,'Salary sheet'!$E$6:$E$2288,B76)</f>
        <v>0</v>
      </c>
      <c r="J76" s="362">
        <f>+SUMIFS('Salary sheet'!$AR$6:$AR$2288,'Salary sheet'!$F$6:$F$2288,C76,'Salary sheet'!$E$6:$E$2288,B76)</f>
        <v>0</v>
      </c>
      <c r="K76" s="362">
        <f>SUMIFS('Salary sheet'!$AS$6:$AS$1291,'Salary sheet'!$F$6:$F$1291,'TOTAL(payment)'!C76)</f>
        <v>0</v>
      </c>
      <c r="L76" s="362">
        <f t="shared" si="6"/>
        <v>77995804</v>
      </c>
      <c r="M76" s="361">
        <f t="shared" si="7"/>
        <v>6499650.333333333</v>
      </c>
    </row>
    <row r="77" spans="1:13" s="22" customFormat="1" ht="26.25" customHeight="1">
      <c r="A77" s="366">
        <f>SUBTOTAL(3,B$7:B77)</f>
        <v>71</v>
      </c>
      <c r="B77" s="367" t="s">
        <v>196</v>
      </c>
      <c r="C77" s="368" t="s">
        <v>474</v>
      </c>
      <c r="D77" s="369" t="s">
        <v>506</v>
      </c>
      <c r="E77" s="370">
        <f>COUNTIFS('Salary sheet'!$F$6:$F$2288,C77,'Salary sheet'!$E$6:$E$2288,B77)</f>
        <v>11</v>
      </c>
      <c r="F77" s="362">
        <f>+SUMIFS('Salary sheet'!$AN$6:$AN$1292,'Salary sheet'!$F$6:$F$1292,'TOTAL(payment)'!C77,'Salary sheet'!$E$6:$E$1292,'TOTAL(payment)'!B77)</f>
        <v>74394087</v>
      </c>
      <c r="G77" s="362">
        <f>+SUMIFS('Salary sheet'!$AO$6:$AO$2288,'Salary sheet'!$F$6:$F$2288,C77,'Salary sheet'!$E$6:$E$2288,B77)</f>
        <v>6714330</v>
      </c>
      <c r="H77" s="362">
        <f>+SUMIFS('Salary sheet'!$AP$6:$AP$2288,'Salary sheet'!$F$6:$F$2288,C77,'Salary sheet'!$E$6:$E$2288,B77)</f>
        <v>485100</v>
      </c>
      <c r="I77" s="362">
        <f>+SUMIFS('Salary sheet'!$AQ$6:$AQ$2288,'Salary sheet'!$F$6:$F$2288,C77,'Salary sheet'!$E$6:$E$2288,B77)</f>
        <v>0</v>
      </c>
      <c r="J77" s="362">
        <f>+SUMIFS('Salary sheet'!$AR$6:$AR$2288,'Salary sheet'!$F$6:$F$2288,C77,'Salary sheet'!$E$6:$E$2288,B77)</f>
        <v>0</v>
      </c>
      <c r="K77" s="362">
        <f>SUMIFS('Salary sheet'!$AS$6:$AS$1291,'Salary sheet'!$F$6:$F$1291,'TOTAL(payment)'!C77)</f>
        <v>0</v>
      </c>
      <c r="L77" s="362">
        <f t="shared" si="6"/>
        <v>67194657</v>
      </c>
      <c r="M77" s="361">
        <f t="shared" si="7"/>
        <v>6108605.1818181816</v>
      </c>
    </row>
    <row r="78" spans="1:13" s="22" customFormat="1" ht="26.25" customHeight="1">
      <c r="A78" s="366">
        <f>SUBTOTAL(3,B$7:B78)</f>
        <v>72</v>
      </c>
      <c r="B78" s="367" t="s">
        <v>196</v>
      </c>
      <c r="C78" s="368" t="s">
        <v>475</v>
      </c>
      <c r="D78" s="369" t="s">
        <v>507</v>
      </c>
      <c r="E78" s="370">
        <f>COUNTIFS('Salary sheet'!$F$6:$F$2288,C78,'Salary sheet'!$E$6:$E$2288,B78)</f>
        <v>9</v>
      </c>
      <c r="F78" s="362">
        <f>+SUMIFS('Salary sheet'!$AN$6:$AN$1292,'Salary sheet'!$F$6:$F$1292,'TOTAL(payment)'!C78,'Salary sheet'!$E$6:$E$1292,'TOTAL(payment)'!B78)</f>
        <v>76738482</v>
      </c>
      <c r="G78" s="362">
        <f>+SUMIFS('Salary sheet'!$AO$6:$AO$2288,'Salary sheet'!$F$6:$F$2288,C78,'Salary sheet'!$E$6:$E$2288,B78)</f>
        <v>5940795</v>
      </c>
      <c r="H78" s="362">
        <f>+SUMIFS('Salary sheet'!$AP$6:$AP$2288,'Salary sheet'!$F$6:$F$2288,C78,'Salary sheet'!$E$6:$E$2288,B78)</f>
        <v>396900</v>
      </c>
      <c r="I78" s="362">
        <f>+SUMIFS('Salary sheet'!$AQ$6:$AQ$2288,'Salary sheet'!$F$6:$F$2288,C78,'Salary sheet'!$E$6:$E$2288,B78)</f>
        <v>0</v>
      </c>
      <c r="J78" s="362">
        <f>+SUMIFS('Salary sheet'!$AR$6:$AR$2288,'Salary sheet'!$F$6:$F$2288,C78,'Salary sheet'!$E$6:$E$2288,B78)</f>
        <v>0</v>
      </c>
      <c r="K78" s="362">
        <f>SUMIFS('Salary sheet'!$AS$6:$AS$1291,'Salary sheet'!$F$6:$F$1291,'TOTAL(payment)'!C78)</f>
        <v>0</v>
      </c>
      <c r="L78" s="362">
        <f t="shared" si="6"/>
        <v>70400787</v>
      </c>
      <c r="M78" s="361">
        <f t="shared" si="7"/>
        <v>7822309.666666667</v>
      </c>
    </row>
    <row r="79" spans="1:13" s="22" customFormat="1" ht="26.25" customHeight="1">
      <c r="A79" s="366">
        <f>SUBTOTAL(3,B$7:B79)</f>
        <v>73</v>
      </c>
      <c r="B79" s="367" t="s">
        <v>196</v>
      </c>
      <c r="C79" s="368" t="s">
        <v>476</v>
      </c>
      <c r="D79" s="369" t="s">
        <v>508</v>
      </c>
      <c r="E79" s="370">
        <f>COUNTIFS('Salary sheet'!$F$6:$F$2288,C79,'Salary sheet'!$E$6:$E$2288,B79)</f>
        <v>3</v>
      </c>
      <c r="F79" s="362">
        <f>+SUMIFS('Salary sheet'!$AN$6:$AN$1292,'Salary sheet'!$F$6:$F$1292,'TOTAL(payment)'!C79,'Salary sheet'!$E$6:$E$1292,'TOTAL(payment)'!B79)</f>
        <v>23645264</v>
      </c>
      <c r="G79" s="362">
        <f>+SUMIFS('Salary sheet'!$AO$6:$AO$2288,'Salary sheet'!$F$6:$F$2288,C79,'Salary sheet'!$E$6:$E$2288,B79)</f>
        <v>1923600</v>
      </c>
      <c r="H79" s="362">
        <f>+SUMIFS('Salary sheet'!$AP$6:$AP$2288,'Salary sheet'!$F$6:$F$2288,C79,'Salary sheet'!$E$6:$E$2288,B79)</f>
        <v>132300</v>
      </c>
      <c r="I79" s="362">
        <f>+SUMIFS('Salary sheet'!$AQ$6:$AQ$2288,'Salary sheet'!$F$6:$F$2288,C79,'Salary sheet'!$E$6:$E$2288,B79)</f>
        <v>0</v>
      </c>
      <c r="J79" s="362">
        <f>+SUMIFS('Salary sheet'!$AR$6:$AR$2288,'Salary sheet'!$F$6:$F$2288,C79,'Salary sheet'!$E$6:$E$2288,B79)</f>
        <v>0</v>
      </c>
      <c r="K79" s="362">
        <f>SUMIFS('Salary sheet'!$AS$6:$AS$1291,'Salary sheet'!$F$6:$F$1291,'TOTAL(payment)'!C79)</f>
        <v>0</v>
      </c>
      <c r="L79" s="362">
        <f t="shared" si="6"/>
        <v>21589364</v>
      </c>
      <c r="M79" s="361">
        <f t="shared" si="7"/>
        <v>7196454.666666667</v>
      </c>
    </row>
    <row r="80" spans="1:13" s="22" customFormat="1" ht="26.25" customHeight="1">
      <c r="A80" s="366">
        <f>SUBTOTAL(3,B$7:B80)</f>
        <v>74</v>
      </c>
      <c r="B80" s="367" t="s">
        <v>196</v>
      </c>
      <c r="C80" s="368" t="s">
        <v>477</v>
      </c>
      <c r="D80" s="369" t="s">
        <v>509</v>
      </c>
      <c r="E80" s="370">
        <f>COUNTIFS('Salary sheet'!$F$6:$F$2288,C80,'Salary sheet'!$E$6:$E$2288,B80)</f>
        <v>4</v>
      </c>
      <c r="F80" s="362">
        <f>+SUMIFS('Salary sheet'!$AN$6:$AN$1292,'Salary sheet'!$F$6:$F$1292,'TOTAL(payment)'!C80,'Salary sheet'!$E$6:$E$1292,'TOTAL(payment)'!B80)</f>
        <v>25173816</v>
      </c>
      <c r="G80" s="362">
        <f>+SUMIFS('Salary sheet'!$AO$6:$AO$2288,'Salary sheet'!$F$6:$F$2288,C80,'Salary sheet'!$E$6:$E$2288,B80)</f>
        <v>1755810</v>
      </c>
      <c r="H80" s="362">
        <f>+SUMIFS('Salary sheet'!$AP$6:$AP$2288,'Salary sheet'!$F$6:$F$2288,C80,'Salary sheet'!$E$6:$E$2288,B80)</f>
        <v>176400</v>
      </c>
      <c r="I80" s="362">
        <f>+SUMIFS('Salary sheet'!$AQ$6:$AQ$2288,'Salary sheet'!$F$6:$F$2288,C80,'Salary sheet'!$E$6:$E$2288,B80)</f>
        <v>0</v>
      </c>
      <c r="J80" s="362">
        <f>+SUMIFS('Salary sheet'!$AR$6:$AR$2288,'Salary sheet'!$F$6:$F$2288,C80,'Salary sheet'!$E$6:$E$2288,B80)</f>
        <v>0</v>
      </c>
      <c r="K80" s="362">
        <f>SUMIFS('Salary sheet'!$AS$6:$AS$1291,'Salary sheet'!$F$6:$F$1291,'TOTAL(payment)'!C80)</f>
        <v>0</v>
      </c>
      <c r="L80" s="362">
        <f t="shared" si="6"/>
        <v>23241606</v>
      </c>
      <c r="M80" s="361">
        <f t="shared" si="7"/>
        <v>5810401.5</v>
      </c>
    </row>
    <row r="81" spans="1:13" s="22" customFormat="1" ht="26.25" customHeight="1">
      <c r="A81" s="366">
        <f>SUBTOTAL(3,B$7:B81)</f>
        <v>75</v>
      </c>
      <c r="B81" s="367" t="s">
        <v>195</v>
      </c>
      <c r="C81" s="368" t="s">
        <v>560</v>
      </c>
      <c r="D81" s="369" t="s">
        <v>576</v>
      </c>
      <c r="E81" s="370">
        <f>COUNTIFS('Salary sheet'!$F$6:$F$2288,C81,'Salary sheet'!$E$6:$E$2288,B81)</f>
        <v>42</v>
      </c>
      <c r="F81" s="362">
        <f>+SUMIFS('Salary sheet'!$AN$6:$AN$1292,'Salary sheet'!$F$6:$F$1292,'TOTAL(payment)'!C81,'Salary sheet'!$E$6:$E$1292,'TOTAL(payment)'!B81)</f>
        <v>366622072</v>
      </c>
      <c r="G81" s="362">
        <f>+SUMIFS('Salary sheet'!$AO$6:$AO$2288,'Salary sheet'!$F$6:$F$2288,C81,'Salary sheet'!$E$6:$E$2288,B81)</f>
        <v>26197500</v>
      </c>
      <c r="H81" s="362">
        <f>+SUMIFS('Salary sheet'!$AP$6:$AP$2288,'Salary sheet'!$F$6:$F$2288,C81,'Salary sheet'!$E$6:$E$2288,B81)</f>
        <v>1852200</v>
      </c>
      <c r="I81" s="362">
        <f>+SUMIFS('Salary sheet'!$AQ$6:$AQ$2288,'Salary sheet'!$F$6:$F$2288,C81,'Salary sheet'!$E$6:$E$2288,B81)</f>
        <v>0</v>
      </c>
      <c r="J81" s="362">
        <f>+SUMIFS('Salary sheet'!$AR$6:$AR$2288,'Salary sheet'!$F$6:$F$2288,C81,'Salary sheet'!$E$6:$E$2288,B81)</f>
        <v>0</v>
      </c>
      <c r="K81" s="362">
        <f>SUMIFS('Salary sheet'!$AS$6:$AS$1291,'Salary sheet'!$F$6:$F$1291,'TOTAL(payment)'!C81)</f>
        <v>56943</v>
      </c>
      <c r="L81" s="362">
        <f t="shared" si="6"/>
        <v>338515429</v>
      </c>
      <c r="M81" s="361">
        <f t="shared" si="7"/>
        <v>8059891.166666667</v>
      </c>
    </row>
    <row r="82" spans="1:13" s="22" customFormat="1" ht="26.25" customHeight="1">
      <c r="A82" s="366">
        <f>SUBTOTAL(3,B$7:B82)</f>
        <v>76</v>
      </c>
      <c r="B82" s="367" t="s">
        <v>195</v>
      </c>
      <c r="C82" s="368" t="s">
        <v>561</v>
      </c>
      <c r="D82" s="369" t="s">
        <v>408</v>
      </c>
      <c r="E82" s="370">
        <f>COUNTIFS('Salary sheet'!$F$6:$F$2288,C82,'Salary sheet'!$E$6:$E$2288,B82)</f>
        <v>21</v>
      </c>
      <c r="F82" s="362">
        <f>+SUMIFS('Salary sheet'!$AN$6:$AN$1292,'Salary sheet'!$F$6:$F$1292,'TOTAL(payment)'!C82,'Salary sheet'!$E$6:$E$1292,'TOTAL(payment)'!B82)</f>
        <v>191411958</v>
      </c>
      <c r="G82" s="362">
        <f>+SUMIFS('Salary sheet'!$AO$6:$AO$2288,'Salary sheet'!$F$6:$F$2288,C82,'Salary sheet'!$E$6:$E$2288,B82)</f>
        <v>14352870</v>
      </c>
      <c r="H82" s="362">
        <f>+SUMIFS('Salary sheet'!$AP$6:$AP$2288,'Salary sheet'!$F$6:$F$2288,C82,'Salary sheet'!$E$6:$E$2288,B82)</f>
        <v>882000</v>
      </c>
      <c r="I82" s="362">
        <f>+SUMIFS('Salary sheet'!$AQ$6:$AQ$2288,'Salary sheet'!$F$6:$F$2288,C82,'Salary sheet'!$E$6:$E$2288,B82)</f>
        <v>0</v>
      </c>
      <c r="J82" s="362">
        <f>+SUMIFS('Salary sheet'!$AR$6:$AR$2288,'Salary sheet'!$F$6:$F$2288,C82,'Salary sheet'!$E$6:$E$2288,B82)</f>
        <v>0</v>
      </c>
      <c r="K82" s="362">
        <f>SUMIFS('Salary sheet'!$AS$6:$AS$1291,'Salary sheet'!$F$6:$F$1291,'TOTAL(payment)'!C82)</f>
        <v>0</v>
      </c>
      <c r="L82" s="362">
        <f t="shared" si="6"/>
        <v>176177088</v>
      </c>
      <c r="M82" s="361">
        <f t="shared" si="7"/>
        <v>8389385.1428571437</v>
      </c>
    </row>
    <row r="83" spans="1:13" s="22" customFormat="1" ht="26.25" customHeight="1">
      <c r="A83" s="366">
        <f>SUBTOTAL(3,B$7:B83)</f>
        <v>77</v>
      </c>
      <c r="B83" s="367" t="s">
        <v>195</v>
      </c>
      <c r="C83" s="368" t="s">
        <v>562</v>
      </c>
      <c r="D83" s="369" t="s">
        <v>577</v>
      </c>
      <c r="E83" s="370">
        <f>COUNTIFS('Salary sheet'!$F$6:$F$2288,C83,'Salary sheet'!$E$6:$E$2288,B83)</f>
        <v>26</v>
      </c>
      <c r="F83" s="362">
        <f>+SUMIFS('Salary sheet'!$AN$6:$AN$1292,'Salary sheet'!$F$6:$F$1292,'TOTAL(payment)'!C83,'Salary sheet'!$E$6:$E$1292,'TOTAL(payment)'!B83)</f>
        <v>219367010</v>
      </c>
      <c r="G83" s="362">
        <f>+SUMIFS('Salary sheet'!$AO$6:$AO$2288,'Salary sheet'!$F$6:$F$2288,C83,'Salary sheet'!$E$6:$E$2288,B83)</f>
        <v>16411605</v>
      </c>
      <c r="H83" s="362">
        <f>+SUMIFS('Salary sheet'!$AP$6:$AP$2288,'Salary sheet'!$F$6:$F$2288,C83,'Salary sheet'!$E$6:$E$2288,B83)</f>
        <v>1146600</v>
      </c>
      <c r="I83" s="362">
        <f>+SUMIFS('Salary sheet'!$AQ$6:$AQ$2288,'Salary sheet'!$F$6:$F$2288,C83,'Salary sheet'!$E$6:$E$2288,B83)</f>
        <v>0</v>
      </c>
      <c r="J83" s="362">
        <f>+SUMIFS('Salary sheet'!$AR$6:$AR$2288,'Salary sheet'!$F$6:$F$2288,C83,'Salary sheet'!$E$6:$E$2288,B83)</f>
        <v>0</v>
      </c>
      <c r="K83" s="362">
        <f>SUMIFS('Salary sheet'!$AS$6:$AS$1291,'Salary sheet'!$F$6:$F$1291,'TOTAL(payment)'!C83)</f>
        <v>0</v>
      </c>
      <c r="L83" s="362">
        <f t="shared" si="6"/>
        <v>201808805</v>
      </c>
      <c r="M83" s="361">
        <f t="shared" si="7"/>
        <v>7761877.115384615</v>
      </c>
    </row>
    <row r="84" spans="1:13" s="22" customFormat="1" ht="26.25" customHeight="1">
      <c r="A84" s="366">
        <f>SUBTOTAL(3,B$7:B84)</f>
        <v>78</v>
      </c>
      <c r="B84" s="367" t="s">
        <v>195</v>
      </c>
      <c r="C84" s="368" t="s">
        <v>563</v>
      </c>
      <c r="D84" s="369" t="s">
        <v>578</v>
      </c>
      <c r="E84" s="370">
        <f>COUNTIFS('Salary sheet'!$F$6:$F$2288,C84,'Salary sheet'!$E$6:$E$2288,B84)</f>
        <v>24</v>
      </c>
      <c r="F84" s="362">
        <f>+SUMIFS('Salary sheet'!$AN$6:$AN$1292,'Salary sheet'!$F$6:$F$1292,'TOTAL(payment)'!C84,'Salary sheet'!$E$6:$E$1292,'TOTAL(payment)'!B84)</f>
        <v>207043714</v>
      </c>
      <c r="G84" s="362">
        <f>+SUMIFS('Salary sheet'!$AO$6:$AO$2288,'Salary sheet'!$F$6:$F$2288,C84,'Salary sheet'!$E$6:$E$2288,B84)</f>
        <v>14942970</v>
      </c>
      <c r="H84" s="362">
        <f>+SUMIFS('Salary sheet'!$AP$6:$AP$2288,'Salary sheet'!$F$6:$F$2288,C84,'Salary sheet'!$E$6:$E$2288,B84)</f>
        <v>1058400</v>
      </c>
      <c r="I84" s="362">
        <f>+SUMIFS('Salary sheet'!$AQ$6:$AQ$2288,'Salary sheet'!$F$6:$F$2288,C84,'Salary sheet'!$E$6:$E$2288,B84)</f>
        <v>0</v>
      </c>
      <c r="J84" s="362">
        <f>+SUMIFS('Salary sheet'!$AR$6:$AR$2288,'Salary sheet'!$F$6:$F$2288,C84,'Salary sheet'!$E$6:$E$2288,B84)</f>
        <v>0</v>
      </c>
      <c r="K84" s="362">
        <f>SUMIFS('Salary sheet'!$AS$6:$AS$1291,'Salary sheet'!$F$6:$F$1291,'TOTAL(payment)'!C84)</f>
        <v>0</v>
      </c>
      <c r="L84" s="362">
        <f t="shared" si="6"/>
        <v>191042344</v>
      </c>
      <c r="M84" s="361">
        <f t="shared" si="7"/>
        <v>7960097.666666667</v>
      </c>
    </row>
    <row r="85" spans="1:13" s="22" customFormat="1" ht="26.25" customHeight="1">
      <c r="A85" s="366">
        <f>SUBTOTAL(3,B$7:B85)</f>
        <v>79</v>
      </c>
      <c r="B85" s="367" t="s">
        <v>195</v>
      </c>
      <c r="C85" s="368" t="s">
        <v>564</v>
      </c>
      <c r="D85" s="369" t="s">
        <v>579</v>
      </c>
      <c r="E85" s="370">
        <f>COUNTIFS('Salary sheet'!$F$6:$F$2288,C85,'Salary sheet'!$E$6:$E$2288,B85)</f>
        <v>23</v>
      </c>
      <c r="F85" s="362">
        <f>+SUMIFS('Salary sheet'!$AN$6:$AN$1292,'Salary sheet'!$F$6:$F$1292,'TOTAL(payment)'!C85,'Salary sheet'!$E$6:$E$1292,'TOTAL(payment)'!B85)</f>
        <v>194038672</v>
      </c>
      <c r="G85" s="362">
        <f>+SUMIFS('Salary sheet'!$AO$6:$AO$2288,'Salary sheet'!$F$6:$F$2288,C85,'Salary sheet'!$E$6:$E$2288,B85)</f>
        <v>14494935</v>
      </c>
      <c r="H85" s="362">
        <f>+SUMIFS('Salary sheet'!$AP$6:$AP$2288,'Salary sheet'!$F$6:$F$2288,C85,'Salary sheet'!$E$6:$E$2288,B85)</f>
        <v>1014300</v>
      </c>
      <c r="I85" s="362">
        <f>+SUMIFS('Salary sheet'!$AQ$6:$AQ$2288,'Salary sheet'!$F$6:$F$2288,C85,'Salary sheet'!$E$6:$E$2288,B85)</f>
        <v>0</v>
      </c>
      <c r="J85" s="362">
        <f>+SUMIFS('Salary sheet'!$AR$6:$AR$2288,'Salary sheet'!$F$6:$F$2288,C85,'Salary sheet'!$E$6:$E$2288,B85)</f>
        <v>0</v>
      </c>
      <c r="K85" s="362">
        <f>SUMIFS('Salary sheet'!$AS$6:$AS$1291,'Salary sheet'!$F$6:$F$1291,'TOTAL(payment)'!C85)</f>
        <v>0</v>
      </c>
      <c r="L85" s="362">
        <f t="shared" si="6"/>
        <v>178529437</v>
      </c>
      <c r="M85" s="361">
        <f t="shared" si="7"/>
        <v>7762149.4347826084</v>
      </c>
    </row>
    <row r="86" spans="1:13" s="22" customFormat="1" ht="26.25" customHeight="1">
      <c r="A86" s="366">
        <f>SUBTOTAL(3,B$7:B86)</f>
        <v>80</v>
      </c>
      <c r="B86" s="367" t="s">
        <v>195</v>
      </c>
      <c r="C86" s="368" t="s">
        <v>212</v>
      </c>
      <c r="D86" s="369" t="s">
        <v>403</v>
      </c>
      <c r="E86" s="370">
        <f>COUNTIFS('Salary sheet'!$F$6:$F$2288,C86,'Salary sheet'!$E$6:$E$2288,B86)</f>
        <v>1</v>
      </c>
      <c r="F86" s="362">
        <f>+SUMIFS('Salary sheet'!$AN$6:$AN$1292,'Salary sheet'!$F$6:$F$1292,'TOTAL(payment)'!C86,'Salary sheet'!$E$6:$E$1292,'TOTAL(payment)'!B86)</f>
        <v>6484645</v>
      </c>
      <c r="G86" s="362">
        <f>+SUMIFS('Salary sheet'!$AO$6:$AO$2288,'Salary sheet'!$F$6:$F$2288,C86,'Salary sheet'!$E$6:$E$2288,B86)</f>
        <v>621915</v>
      </c>
      <c r="H86" s="362">
        <f>+SUMIFS('Salary sheet'!$AP$6:$AP$2288,'Salary sheet'!$F$6:$F$2288,C86,'Salary sheet'!$E$6:$E$2288,B86)</f>
        <v>44100</v>
      </c>
      <c r="I86" s="362">
        <f>+SUMIFS('Salary sheet'!$AQ$6:$AQ$2288,'Salary sheet'!$F$6:$F$2288,C86,'Salary sheet'!$E$6:$E$2288,B86)</f>
        <v>0</v>
      </c>
      <c r="J86" s="362">
        <f>+SUMIFS('Salary sheet'!$AR$6:$AR$2288,'Salary sheet'!$F$6:$F$2288,C86,'Salary sheet'!$E$6:$E$2288,B86)</f>
        <v>0</v>
      </c>
      <c r="K86" s="362">
        <f>SUMIFS('Salary sheet'!$AS$6:$AS$1291,'Salary sheet'!$F$6:$F$1291,'TOTAL(payment)'!C86)</f>
        <v>0</v>
      </c>
      <c r="L86" s="362">
        <f t="shared" si="6"/>
        <v>5818630</v>
      </c>
      <c r="M86" s="361">
        <f t="shared" si="7"/>
        <v>5818630</v>
      </c>
    </row>
    <row r="87" spans="1:13" s="22" customFormat="1" ht="26.25" customHeight="1">
      <c r="A87" s="366">
        <f>SUBTOTAL(3,B$7:B87)</f>
        <v>81</v>
      </c>
      <c r="B87" s="367" t="s">
        <v>195</v>
      </c>
      <c r="C87" s="368" t="s">
        <v>565</v>
      </c>
      <c r="D87" s="369" t="s">
        <v>580</v>
      </c>
      <c r="E87" s="370">
        <f>COUNTIFS('Salary sheet'!$F$6:$F$2288,C87,'Salary sheet'!$E$6:$E$2288,B87)</f>
        <v>45</v>
      </c>
      <c r="F87" s="362">
        <f>+SUMIFS('Salary sheet'!$AN$6:$AN$1292,'Salary sheet'!$F$6:$F$1292,'TOTAL(payment)'!C87,'Salary sheet'!$E$6:$E$1292,'TOTAL(payment)'!B87)</f>
        <v>323556541</v>
      </c>
      <c r="G87" s="362">
        <f>+SUMIFS('Salary sheet'!$AO$6:$AO$2288,'Salary sheet'!$F$6:$F$2288,C87,'Salary sheet'!$E$6:$E$2288,B87)</f>
        <v>21518575</v>
      </c>
      <c r="H87" s="362">
        <f>+SUMIFS('Salary sheet'!$AP$6:$AP$2288,'Salary sheet'!$F$6:$F$2288,C87,'Salary sheet'!$E$6:$E$2288,B87)</f>
        <v>1455300</v>
      </c>
      <c r="I87" s="362">
        <f>+SUMIFS('Salary sheet'!$AQ$6:$AQ$2288,'Salary sheet'!$F$6:$F$2288,C87,'Salary sheet'!$E$6:$E$2288,B87)</f>
        <v>0</v>
      </c>
      <c r="J87" s="362">
        <f>+SUMIFS('Salary sheet'!$AR$6:$AR$2288,'Salary sheet'!$F$6:$F$2288,C87,'Salary sheet'!$E$6:$E$2288,B87)</f>
        <v>0</v>
      </c>
      <c r="K87" s="362">
        <f>SUMIFS('Salary sheet'!$AS$6:$AS$1291,'Salary sheet'!$F$6:$F$1291,'TOTAL(payment)'!C87)</f>
        <v>177154</v>
      </c>
      <c r="L87" s="362">
        <f t="shared" si="6"/>
        <v>300405512</v>
      </c>
      <c r="M87" s="361">
        <f t="shared" si="7"/>
        <v>6675678.0444444446</v>
      </c>
    </row>
    <row r="88" spans="1:13" s="22" customFormat="1" ht="26.25" customHeight="1">
      <c r="A88" s="366">
        <f>SUBTOTAL(3,B$7:B88)</f>
        <v>82</v>
      </c>
      <c r="B88" s="367" t="s">
        <v>195</v>
      </c>
      <c r="C88" s="368" t="s">
        <v>566</v>
      </c>
      <c r="D88" s="369" t="s">
        <v>404</v>
      </c>
      <c r="E88" s="370">
        <f>COUNTIFS('Salary sheet'!$F$6:$F$2288,C88,'Salary sheet'!$E$6:$E$2288,B88)</f>
        <v>19</v>
      </c>
      <c r="F88" s="362">
        <f>+SUMIFS('Salary sheet'!$AN$6:$AN$1292,'Salary sheet'!$F$6:$F$1292,'TOTAL(payment)'!C88,'Salary sheet'!$E$6:$E$1292,'TOTAL(payment)'!B88)</f>
        <v>169939507</v>
      </c>
      <c r="G88" s="362">
        <f>+SUMIFS('Salary sheet'!$AO$6:$AO$2288,'Salary sheet'!$F$6:$F$2288,C88,'Salary sheet'!$E$6:$E$2288,B88)</f>
        <v>12382335</v>
      </c>
      <c r="H88" s="362">
        <f>+SUMIFS('Salary sheet'!$AP$6:$AP$2288,'Salary sheet'!$F$6:$F$2288,C88,'Salary sheet'!$E$6:$E$2288,B88)</f>
        <v>749700</v>
      </c>
      <c r="I88" s="362">
        <f>+SUMIFS('Salary sheet'!$AQ$6:$AQ$2288,'Salary sheet'!$F$6:$F$2288,C88,'Salary sheet'!$E$6:$E$2288,B88)</f>
        <v>0</v>
      </c>
      <c r="J88" s="362">
        <f>+SUMIFS('Salary sheet'!$AR$6:$AR$2288,'Salary sheet'!$F$6:$F$2288,C88,'Salary sheet'!$E$6:$E$2288,B88)</f>
        <v>0</v>
      </c>
      <c r="K88" s="362">
        <f>SUMIFS('Salary sheet'!$AS$6:$AS$1291,'Salary sheet'!$F$6:$F$1291,'TOTAL(payment)'!C88)</f>
        <v>0</v>
      </c>
      <c r="L88" s="362">
        <f t="shared" si="6"/>
        <v>156807472</v>
      </c>
      <c r="M88" s="361">
        <f t="shared" si="7"/>
        <v>8253024.8421052629</v>
      </c>
    </row>
    <row r="89" spans="1:13" s="22" customFormat="1" ht="26.25" customHeight="1">
      <c r="A89" s="366">
        <f>SUBTOTAL(3,B$7:B89)</f>
        <v>83</v>
      </c>
      <c r="B89" s="367" t="s">
        <v>195</v>
      </c>
      <c r="C89" s="368" t="s">
        <v>567</v>
      </c>
      <c r="D89" s="369" t="s">
        <v>581</v>
      </c>
      <c r="E89" s="370">
        <f>COUNTIFS('Salary sheet'!$F$6:$F$2288,C89,'Salary sheet'!$E$6:$E$2288,B89)</f>
        <v>19</v>
      </c>
      <c r="F89" s="362">
        <f>+SUMIFS('Salary sheet'!$AN$6:$AN$1292,'Salary sheet'!$F$6:$F$1292,'TOTAL(payment)'!C89,'Salary sheet'!$E$6:$E$1292,'TOTAL(payment)'!B89)</f>
        <v>151881089</v>
      </c>
      <c r="G89" s="362">
        <f>+SUMIFS('Salary sheet'!$AO$6:$AO$2288,'Salary sheet'!$F$6:$F$2288,C89,'Salary sheet'!$E$6:$E$2288,B89)</f>
        <v>11531625</v>
      </c>
      <c r="H89" s="362">
        <f>+SUMIFS('Salary sheet'!$AP$6:$AP$2288,'Salary sheet'!$F$6:$F$2288,C89,'Salary sheet'!$E$6:$E$2288,B89)</f>
        <v>793800</v>
      </c>
      <c r="I89" s="362">
        <f>+SUMIFS('Salary sheet'!$AQ$6:$AQ$2288,'Salary sheet'!$F$6:$F$2288,C89,'Salary sheet'!$E$6:$E$2288,B89)</f>
        <v>0</v>
      </c>
      <c r="J89" s="362">
        <f>+SUMIFS('Salary sheet'!$AR$6:$AR$2288,'Salary sheet'!$F$6:$F$2288,C89,'Salary sheet'!$E$6:$E$2288,B89)</f>
        <v>0</v>
      </c>
      <c r="K89" s="362">
        <f>SUMIFS('Salary sheet'!$AS$6:$AS$1291,'Salary sheet'!$F$6:$F$1291,'TOTAL(payment)'!C89)</f>
        <v>0</v>
      </c>
      <c r="L89" s="362">
        <f t="shared" si="6"/>
        <v>139555664</v>
      </c>
      <c r="M89" s="361">
        <f t="shared" si="7"/>
        <v>7345034.9473684207</v>
      </c>
    </row>
    <row r="90" spans="1:13" s="22" customFormat="1" ht="26.25" customHeight="1">
      <c r="A90" s="366">
        <f>SUBTOTAL(3,B$7:B90)</f>
        <v>84</v>
      </c>
      <c r="B90" s="367" t="s">
        <v>195</v>
      </c>
      <c r="C90" s="368" t="s">
        <v>213</v>
      </c>
      <c r="D90" s="369" t="s">
        <v>405</v>
      </c>
      <c r="E90" s="370">
        <f>COUNTIFS('Salary sheet'!$F$6:$F$2288,C90,'Salary sheet'!$E$6:$E$2288,B90)</f>
        <v>2</v>
      </c>
      <c r="F90" s="362">
        <f>+SUMIFS('Salary sheet'!$AN$6:$AN$1292,'Salary sheet'!$F$6:$F$1292,'TOTAL(payment)'!C90,'Salary sheet'!$E$6:$E$1292,'TOTAL(payment)'!B90)</f>
        <v>21276598</v>
      </c>
      <c r="G90" s="362">
        <f>+SUMIFS('Salary sheet'!$AO$6:$AO$2288,'Salary sheet'!$F$6:$F$2288,C90,'Salary sheet'!$E$6:$E$2288,B90)</f>
        <v>1602090</v>
      </c>
      <c r="H90" s="362">
        <f>+SUMIFS('Salary sheet'!$AP$6:$AP$2288,'Salary sheet'!$F$6:$F$2288,C90,'Salary sheet'!$E$6:$E$2288,B90)</f>
        <v>88200</v>
      </c>
      <c r="I90" s="362">
        <f>+SUMIFS('Salary sheet'!$AQ$6:$AQ$2288,'Salary sheet'!$F$6:$F$2288,C90,'Salary sheet'!$E$6:$E$2288,B90)</f>
        <v>0</v>
      </c>
      <c r="J90" s="362">
        <f>+SUMIFS('Salary sheet'!$AR$6:$AR$2288,'Salary sheet'!$F$6:$F$2288,C90,'Salary sheet'!$E$6:$E$2288,B90)</f>
        <v>0</v>
      </c>
      <c r="K90" s="362">
        <f>SUMIFS('Salary sheet'!$AS$6:$AS$1291,'Salary sheet'!$F$6:$F$1291,'TOTAL(payment)'!C90)</f>
        <v>0</v>
      </c>
      <c r="L90" s="362">
        <f t="shared" si="6"/>
        <v>19586308</v>
      </c>
      <c r="M90" s="361">
        <f t="shared" si="7"/>
        <v>9793154</v>
      </c>
    </row>
    <row r="91" spans="1:13" s="22" customFormat="1" ht="26.25" customHeight="1">
      <c r="A91" s="366">
        <f>SUBTOTAL(3,B$7:B91)</f>
        <v>85</v>
      </c>
      <c r="B91" s="367" t="s">
        <v>195</v>
      </c>
      <c r="C91" s="368" t="s">
        <v>568</v>
      </c>
      <c r="D91" s="369" t="s">
        <v>582</v>
      </c>
      <c r="E91" s="370">
        <f>COUNTIFS('Salary sheet'!$F$6:$F$2288,C91,'Salary sheet'!$E$6:$E$2288,B91)</f>
        <v>33</v>
      </c>
      <c r="F91" s="362">
        <f>+SUMIFS('Salary sheet'!$AN$6:$AN$1292,'Salary sheet'!$F$6:$F$1292,'TOTAL(payment)'!C91,'Salary sheet'!$E$6:$E$1292,'TOTAL(payment)'!B91)</f>
        <v>294880798</v>
      </c>
      <c r="G91" s="362">
        <f>+SUMIFS('Salary sheet'!$AO$6:$AO$2288,'Salary sheet'!$F$6:$F$2288,C91,'Salary sheet'!$E$6:$E$2288,B91)</f>
        <v>22013040</v>
      </c>
      <c r="H91" s="362">
        <f>+SUMIFS('Salary sheet'!$AP$6:$AP$2288,'Salary sheet'!$F$6:$F$2288,C91,'Salary sheet'!$E$6:$E$2288,B91)</f>
        <v>1455300</v>
      </c>
      <c r="I91" s="362">
        <f>+SUMIFS('Salary sheet'!$AQ$6:$AQ$2288,'Salary sheet'!$F$6:$F$2288,C91,'Salary sheet'!$E$6:$E$2288,B91)</f>
        <v>0</v>
      </c>
      <c r="J91" s="362">
        <f>+SUMIFS('Salary sheet'!$AR$6:$AR$2288,'Salary sheet'!$F$6:$F$2288,C91,'Salary sheet'!$E$6:$E$2288,B91)</f>
        <v>0</v>
      </c>
      <c r="K91" s="362">
        <f>SUMIFS('Salary sheet'!$AS$6:$AS$1291,'Salary sheet'!$F$6:$F$1291,'TOTAL(payment)'!C91)</f>
        <v>0</v>
      </c>
      <c r="L91" s="362">
        <f t="shared" si="6"/>
        <v>271412458</v>
      </c>
      <c r="M91" s="361">
        <f t="shared" si="7"/>
        <v>8224619.9393939395</v>
      </c>
    </row>
    <row r="92" spans="1:13" s="22" customFormat="1" ht="26.25" customHeight="1">
      <c r="A92" s="366">
        <f>SUBTOTAL(3,B$7:B92)</f>
        <v>86</v>
      </c>
      <c r="B92" s="367" t="s">
        <v>195</v>
      </c>
      <c r="C92" s="368" t="s">
        <v>423</v>
      </c>
      <c r="D92" s="369" t="s">
        <v>406</v>
      </c>
      <c r="E92" s="370">
        <f>COUNTIFS('Salary sheet'!$F$6:$F$2288,C92,'Salary sheet'!$E$6:$E$2288,B92)</f>
        <v>5</v>
      </c>
      <c r="F92" s="362">
        <f>+SUMIFS('Salary sheet'!$AN$6:$AN$1292,'Salary sheet'!$F$6:$F$1292,'TOTAL(payment)'!C92,'Salary sheet'!$E$6:$E$1292,'TOTAL(payment)'!B92)</f>
        <v>97723167</v>
      </c>
      <c r="G92" s="362">
        <f>+SUMIFS('Salary sheet'!$AO$6:$AO$2288,'Salary sheet'!$F$6:$F$2288,C92,'Salary sheet'!$E$6:$E$2288,B92)</f>
        <v>9012675</v>
      </c>
      <c r="H92" s="362">
        <f>+SUMIFS('Salary sheet'!$AP$6:$AP$2288,'Salary sheet'!$F$6:$F$2288,C92,'Salary sheet'!$E$6:$E$2288,B92)</f>
        <v>220500</v>
      </c>
      <c r="I92" s="362">
        <f>+SUMIFS('Salary sheet'!$AQ$6:$AQ$2288,'Salary sheet'!$F$6:$F$2288,C92,'Salary sheet'!$E$6:$E$2288,B92)</f>
        <v>210288</v>
      </c>
      <c r="J92" s="362">
        <f>+SUMIFS('Salary sheet'!$AR$6:$AR$2288,'Salary sheet'!$F$6:$F$2288,C92,'Salary sheet'!$E$6:$E$2288,B92)</f>
        <v>0</v>
      </c>
      <c r="K92" s="362">
        <f>SUMIFS('Salary sheet'!$AS$6:$AS$1291,'Salary sheet'!$F$6:$F$1291,'TOTAL(payment)'!C92)</f>
        <v>0</v>
      </c>
      <c r="L92" s="362">
        <f t="shared" si="6"/>
        <v>88279704</v>
      </c>
      <c r="M92" s="361">
        <f t="shared" si="7"/>
        <v>17655940.800000001</v>
      </c>
    </row>
    <row r="93" spans="1:13" s="22" customFormat="1" ht="26.25" customHeight="1">
      <c r="A93" s="366">
        <f>SUBTOTAL(3,B$7:B93)</f>
        <v>87</v>
      </c>
      <c r="B93" s="367" t="s">
        <v>195</v>
      </c>
      <c r="C93" s="368" t="s">
        <v>424</v>
      </c>
      <c r="D93" s="369" t="s">
        <v>407</v>
      </c>
      <c r="E93" s="370">
        <f>COUNTIFS('Salary sheet'!$F$6:$F$2288,C93,'Salary sheet'!$E$6:$E$2288,B93)</f>
        <v>8</v>
      </c>
      <c r="F93" s="362">
        <f>+SUMIFS('Salary sheet'!$AN$6:$AN$1292,'Salary sheet'!$F$6:$F$1292,'TOTAL(payment)'!C93,'Salary sheet'!$E$6:$E$1292,'TOTAL(payment)'!B93)</f>
        <v>83546282</v>
      </c>
      <c r="G93" s="362">
        <f>+SUMIFS('Salary sheet'!$AO$6:$AO$2288,'Salary sheet'!$F$6:$F$2288,C93,'Salary sheet'!$E$6:$E$2288,B93)</f>
        <v>6381690</v>
      </c>
      <c r="H93" s="362">
        <f>+SUMIFS('Salary sheet'!$AP$6:$AP$2288,'Salary sheet'!$F$6:$F$2288,C93,'Salary sheet'!$E$6:$E$2288,B93)</f>
        <v>308700</v>
      </c>
      <c r="I93" s="362">
        <f>+SUMIFS('Salary sheet'!$AQ$6:$AQ$2288,'Salary sheet'!$F$6:$F$2288,C93,'Salary sheet'!$E$6:$E$2288,B93)</f>
        <v>0</v>
      </c>
      <c r="J93" s="362">
        <f>+SUMIFS('Salary sheet'!$AR$6:$AR$2288,'Salary sheet'!$F$6:$F$2288,C93,'Salary sheet'!$E$6:$E$2288,B93)</f>
        <v>0</v>
      </c>
      <c r="K93" s="362">
        <f>SUMIFS('Salary sheet'!$AS$6:$AS$1291,'Salary sheet'!$F$6:$F$1291,'TOTAL(payment)'!C93)</f>
        <v>0</v>
      </c>
      <c r="L93" s="362">
        <f t="shared" si="6"/>
        <v>76855892</v>
      </c>
      <c r="M93" s="361">
        <f t="shared" si="7"/>
        <v>9606986.5</v>
      </c>
    </row>
    <row r="94" spans="1:13" s="22" customFormat="1" ht="26.25" customHeight="1">
      <c r="A94" s="366">
        <f>SUBTOTAL(3,B$7:B94)</f>
        <v>88</v>
      </c>
      <c r="B94" s="367" t="s">
        <v>195</v>
      </c>
      <c r="C94" s="368" t="s">
        <v>425</v>
      </c>
      <c r="D94" s="369" t="s">
        <v>409</v>
      </c>
      <c r="E94" s="370">
        <f>COUNTIFS('Salary sheet'!$F$6:$F$2288,C94,'Salary sheet'!$E$6:$E$2288,B94)</f>
        <v>1</v>
      </c>
      <c r="F94" s="362">
        <f>+SUMIFS('Salary sheet'!$AN$6:$AN$1292,'Salary sheet'!$F$6:$F$1292,'TOTAL(payment)'!C94,'Salary sheet'!$E$6:$E$1292,'TOTAL(payment)'!B94)</f>
        <v>9395645</v>
      </c>
      <c r="G94" s="362">
        <f>+SUMIFS('Salary sheet'!$AO$6:$AO$2288,'Salary sheet'!$F$6:$F$2288,C94,'Salary sheet'!$E$6:$E$2288,B94)</f>
        <v>675255</v>
      </c>
      <c r="H94" s="362">
        <f>+SUMIFS('Salary sheet'!$AP$6:$AP$2288,'Salary sheet'!$F$6:$F$2288,C94,'Salary sheet'!$E$6:$E$2288,B94)</f>
        <v>44100</v>
      </c>
      <c r="I94" s="362">
        <f>+SUMIFS('Salary sheet'!$AQ$6:$AQ$2288,'Salary sheet'!$F$6:$F$2288,C94,'Salary sheet'!$E$6:$E$2288,B94)</f>
        <v>0</v>
      </c>
      <c r="J94" s="362">
        <f>+SUMIFS('Salary sheet'!$AR$6:$AR$2288,'Salary sheet'!$F$6:$F$2288,C94,'Salary sheet'!$E$6:$E$2288,B94)</f>
        <v>0</v>
      </c>
      <c r="K94" s="362">
        <f>SUMIFS('Salary sheet'!$AS$6:$AS$1291,'Salary sheet'!$F$6:$F$1291,'TOTAL(payment)'!C94)</f>
        <v>0</v>
      </c>
      <c r="L94" s="362">
        <f t="shared" si="6"/>
        <v>8676290</v>
      </c>
      <c r="M94" s="361">
        <f t="shared" si="7"/>
        <v>8676290</v>
      </c>
    </row>
    <row r="95" spans="1:13" s="22" customFormat="1" ht="26.25" customHeight="1">
      <c r="A95" s="366">
        <f>SUBTOTAL(3,B$7:B95)</f>
        <v>89</v>
      </c>
      <c r="B95" s="367" t="s">
        <v>199</v>
      </c>
      <c r="C95" s="368" t="s">
        <v>451</v>
      </c>
      <c r="D95" s="369" t="s">
        <v>510</v>
      </c>
      <c r="E95" s="370">
        <f>COUNTIFS('Salary sheet'!$F$6:$F$2288,C95,'Salary sheet'!$E$6:$E$2288,B95)</f>
        <v>6</v>
      </c>
      <c r="F95" s="362">
        <f>+SUMIFS('Salary sheet'!$AN$6:$AN$1292,'Salary sheet'!$F$6:$F$1292,'TOTAL(payment)'!C95,'Salary sheet'!$E$6:$E$1292,'TOTAL(payment)'!B95)</f>
        <v>116538510</v>
      </c>
      <c r="G95" s="362">
        <f>+SUMIFS('Salary sheet'!$AO$6:$AO$2288,'Salary sheet'!$F$6:$F$2288,C95,'Salary sheet'!$E$6:$E$2288,B95)</f>
        <v>12726000</v>
      </c>
      <c r="H95" s="362">
        <f>+SUMIFS('Salary sheet'!$AP$6:$AP$2288,'Salary sheet'!$F$6:$F$2288,C95,'Salary sheet'!$E$6:$E$2288,B95)</f>
        <v>264600</v>
      </c>
      <c r="I95" s="362">
        <f>+SUMIFS('Salary sheet'!$AQ$6:$AQ$2288,'Salary sheet'!$F$6:$F$2288,C95,'Salary sheet'!$E$6:$E$2288,B95)</f>
        <v>0</v>
      </c>
      <c r="J95" s="362">
        <f>+SUMIFS('Salary sheet'!$AR$6:$AR$2288,'Salary sheet'!$F$6:$F$2288,C95,'Salary sheet'!$E$6:$E$2288,B95)</f>
        <v>0</v>
      </c>
      <c r="K95" s="362">
        <f>SUMIFS('Salary sheet'!$AS$6:$AS$1291,'Salary sheet'!$F$6:$F$1291,'TOTAL(payment)'!C95)</f>
        <v>0</v>
      </c>
      <c r="L95" s="362">
        <f t="shared" si="6"/>
        <v>103547910</v>
      </c>
      <c r="M95" s="361">
        <f t="shared" si="7"/>
        <v>17257985</v>
      </c>
    </row>
    <row r="96" spans="1:13" s="22" customFormat="1" ht="26.25" customHeight="1">
      <c r="A96" s="366">
        <f>SUBTOTAL(3,B$7:B96)</f>
        <v>90</v>
      </c>
      <c r="B96" s="367" t="s">
        <v>199</v>
      </c>
      <c r="C96" s="368" t="s">
        <v>238</v>
      </c>
      <c r="D96" s="369" t="s">
        <v>511</v>
      </c>
      <c r="E96" s="370">
        <f>COUNTIFS('Salary sheet'!$F$6:$F$2288,C96,'Salary sheet'!$E$6:$E$2288,B96)</f>
        <v>2</v>
      </c>
      <c r="F96" s="362">
        <f>+SUMIFS('Salary sheet'!$AN$6:$AN$1292,'Salary sheet'!$F$6:$F$1292,'TOTAL(payment)'!C96,'Salary sheet'!$E$6:$E$1292,'TOTAL(payment)'!B96)</f>
        <v>36050000</v>
      </c>
      <c r="G96" s="362">
        <f>+SUMIFS('Salary sheet'!$AO$6:$AO$2288,'Salary sheet'!$F$6:$F$2288,C96,'Salary sheet'!$E$6:$E$2288,B96)</f>
        <v>3664500</v>
      </c>
      <c r="H96" s="362">
        <f>+SUMIFS('Salary sheet'!$AP$6:$AP$2288,'Salary sheet'!$F$6:$F$2288,C96,'Salary sheet'!$E$6:$E$2288,B96)</f>
        <v>88200</v>
      </c>
      <c r="I96" s="362">
        <f>+SUMIFS('Salary sheet'!$AQ$6:$AQ$2288,'Salary sheet'!$F$6:$F$2288,C96,'Salary sheet'!$E$6:$E$2288,B96)</f>
        <v>0</v>
      </c>
      <c r="J96" s="362">
        <f>+SUMIFS('Salary sheet'!$AR$6:$AR$2288,'Salary sheet'!$F$6:$F$2288,C96,'Salary sheet'!$E$6:$E$2288,B96)</f>
        <v>0</v>
      </c>
      <c r="K96" s="362">
        <f>SUMIFS('Salary sheet'!$AS$6:$AS$1291,'Salary sheet'!$F$6:$F$1291,'TOTAL(payment)'!C96)</f>
        <v>0</v>
      </c>
      <c r="L96" s="362">
        <f t="shared" si="6"/>
        <v>32297300</v>
      </c>
      <c r="M96" s="361">
        <f t="shared" si="7"/>
        <v>16148650</v>
      </c>
    </row>
    <row r="97" spans="1:13" s="22" customFormat="1" ht="26.25" customHeight="1">
      <c r="A97" s="366">
        <f>SUBTOTAL(3,B$7:B97)</f>
        <v>91</v>
      </c>
      <c r="B97" s="367" t="s">
        <v>199</v>
      </c>
      <c r="C97" s="368" t="s">
        <v>239</v>
      </c>
      <c r="D97" s="369" t="s">
        <v>583</v>
      </c>
      <c r="E97" s="370">
        <f>COUNTIFS('Salary sheet'!$F$6:$F$2288,C97,'Salary sheet'!$E$6:$E$2288,B97)</f>
        <v>6</v>
      </c>
      <c r="F97" s="362">
        <f>+SUMIFS('Salary sheet'!$AN$6:$AN$1292,'Salary sheet'!$F$6:$F$1292,'TOTAL(payment)'!C97,'Salary sheet'!$E$6:$E$1292,'TOTAL(payment)'!B97)</f>
        <v>55288443</v>
      </c>
      <c r="G97" s="362">
        <f>+SUMIFS('Salary sheet'!$AO$6:$AO$2288,'Salary sheet'!$F$6:$F$2288,C97,'Salary sheet'!$E$6:$E$2288,B97)</f>
        <v>4671135</v>
      </c>
      <c r="H97" s="362">
        <f>+SUMIFS('Salary sheet'!$AP$6:$AP$2288,'Salary sheet'!$F$6:$F$2288,C97,'Salary sheet'!$E$6:$E$2288,B97)</f>
        <v>264600</v>
      </c>
      <c r="I97" s="362">
        <f>+SUMIFS('Salary sheet'!$AQ$6:$AQ$2288,'Salary sheet'!$F$6:$F$2288,C97,'Salary sheet'!$E$6:$E$2288,B97)</f>
        <v>0</v>
      </c>
      <c r="J97" s="362">
        <f>+SUMIFS('Salary sheet'!$AR$6:$AR$2288,'Salary sheet'!$F$6:$F$2288,C97,'Salary sheet'!$E$6:$E$2288,B97)</f>
        <v>0</v>
      </c>
      <c r="K97" s="362">
        <f>SUMIFS('Salary sheet'!$AS$6:$AS$1291,'Salary sheet'!$F$6:$F$1291,'TOTAL(payment)'!C97)</f>
        <v>0</v>
      </c>
      <c r="L97" s="362">
        <f t="shared" si="6"/>
        <v>50352708</v>
      </c>
      <c r="M97" s="361">
        <f t="shared" si="7"/>
        <v>8392118</v>
      </c>
    </row>
    <row r="98" spans="1:13" s="22" customFormat="1" ht="26.25" customHeight="1">
      <c r="A98" s="366">
        <f>SUBTOTAL(3,B$7:B98)</f>
        <v>92</v>
      </c>
      <c r="B98" s="367" t="s">
        <v>199</v>
      </c>
      <c r="C98" s="368" t="s">
        <v>240</v>
      </c>
      <c r="D98" s="369" t="s">
        <v>512</v>
      </c>
      <c r="E98" s="370">
        <f>COUNTIFS('Salary sheet'!$F$6:$F$2288,C98,'Salary sheet'!$E$6:$E$2288,B98)</f>
        <v>6</v>
      </c>
      <c r="F98" s="362">
        <f>+SUMIFS('Salary sheet'!$AN$6:$AN$1292,'Salary sheet'!$F$6:$F$1292,'TOTAL(payment)'!C98,'Salary sheet'!$E$6:$E$1292,'TOTAL(payment)'!B98)</f>
        <v>72141831</v>
      </c>
      <c r="G98" s="362">
        <f>+SUMIFS('Salary sheet'!$AO$6:$AO$2288,'Salary sheet'!$F$6:$F$2288,C98,'Salary sheet'!$E$6:$E$2288,B98)</f>
        <v>6092835</v>
      </c>
      <c r="H98" s="362">
        <f>+SUMIFS('Salary sheet'!$AP$6:$AP$2288,'Salary sheet'!$F$6:$F$2288,C98,'Salary sheet'!$E$6:$E$2288,B98)</f>
        <v>264600</v>
      </c>
      <c r="I98" s="362">
        <f>+SUMIFS('Salary sheet'!$AQ$6:$AQ$2288,'Salary sheet'!$F$6:$F$2288,C98,'Salary sheet'!$E$6:$E$2288,B98)</f>
        <v>0</v>
      </c>
      <c r="J98" s="362">
        <f>+SUMIFS('Salary sheet'!$AR$6:$AR$2288,'Salary sheet'!$F$6:$F$2288,C98,'Salary sheet'!$E$6:$E$2288,B98)</f>
        <v>0</v>
      </c>
      <c r="K98" s="362">
        <f>SUMIFS('Salary sheet'!$AS$6:$AS$1291,'Salary sheet'!$F$6:$F$1291,'TOTAL(payment)'!C98)</f>
        <v>0</v>
      </c>
      <c r="L98" s="362">
        <f t="shared" si="6"/>
        <v>65784396</v>
      </c>
      <c r="M98" s="361">
        <f t="shared" si="7"/>
        <v>10964066</v>
      </c>
    </row>
    <row r="99" spans="1:13" s="22" customFormat="1" ht="26.25" customHeight="1">
      <c r="A99" s="366">
        <f>SUBTOTAL(3,B$7:B99)</f>
        <v>93</v>
      </c>
      <c r="B99" s="367" t="s">
        <v>199</v>
      </c>
      <c r="C99" s="368" t="s">
        <v>439</v>
      </c>
      <c r="D99" s="369" t="s">
        <v>513</v>
      </c>
      <c r="E99" s="370">
        <f>COUNTIFS('Salary sheet'!$F$6:$F$2288,C99,'Salary sheet'!$E$6:$E$2288,B99)</f>
        <v>4</v>
      </c>
      <c r="F99" s="362">
        <f>+SUMIFS('Salary sheet'!$AN$6:$AN$1292,'Salary sheet'!$F$6:$F$1292,'TOTAL(payment)'!C99,'Salary sheet'!$E$6:$E$1292,'TOTAL(payment)'!B99)</f>
        <v>42564904</v>
      </c>
      <c r="G99" s="362">
        <f>+SUMIFS('Salary sheet'!$AO$6:$AO$2288,'Salary sheet'!$F$6:$F$2288,C99,'Salary sheet'!$E$6:$E$2288,B99)</f>
        <v>3496500</v>
      </c>
      <c r="H99" s="362">
        <f>+SUMIFS('Salary sheet'!$AP$6:$AP$2288,'Salary sheet'!$F$6:$F$2288,C99,'Salary sheet'!$E$6:$E$2288,B99)</f>
        <v>132300</v>
      </c>
      <c r="I99" s="362">
        <f>+SUMIFS('Salary sheet'!$AQ$6:$AQ$2288,'Salary sheet'!$F$6:$F$2288,C99,'Salary sheet'!$E$6:$E$2288,B99)</f>
        <v>0</v>
      </c>
      <c r="J99" s="362">
        <f>+SUMIFS('Salary sheet'!$AR$6:$AR$2288,'Salary sheet'!$F$6:$F$2288,C99,'Salary sheet'!$E$6:$E$2288,B99)</f>
        <v>0</v>
      </c>
      <c r="K99" s="362">
        <f>SUMIFS('Salary sheet'!$AS$6:$AS$1291,'Salary sheet'!$F$6:$F$1291,'TOTAL(payment)'!C99)</f>
        <v>0</v>
      </c>
      <c r="L99" s="362">
        <f t="shared" si="6"/>
        <v>38936104</v>
      </c>
      <c r="M99" s="361">
        <f t="shared" si="7"/>
        <v>9734026</v>
      </c>
    </row>
    <row r="100" spans="1:13" s="22" customFormat="1" ht="26.25" customHeight="1">
      <c r="A100" s="366">
        <f>SUBTOTAL(3,B$7:B100)</f>
        <v>94</v>
      </c>
      <c r="B100" s="367" t="s">
        <v>199</v>
      </c>
      <c r="C100" s="368" t="s">
        <v>241</v>
      </c>
      <c r="D100" s="369" t="s">
        <v>514</v>
      </c>
      <c r="E100" s="370">
        <f>COUNTIFS('Salary sheet'!$F$6:$F$2288,C100,'Salary sheet'!$E$6:$E$2288,B100)</f>
        <v>23</v>
      </c>
      <c r="F100" s="362">
        <f>+SUMIFS('Salary sheet'!$AN$6:$AN$1292,'Salary sheet'!$F$6:$F$1292,'TOTAL(payment)'!C100,'Salary sheet'!$E$6:$E$1292,'TOTAL(payment)'!B100)</f>
        <v>227461910</v>
      </c>
      <c r="G100" s="362">
        <f>+SUMIFS('Salary sheet'!$AO$6:$AO$2288,'Salary sheet'!$F$6:$F$2288,C100,'Salary sheet'!$E$6:$E$2288,B100)</f>
        <v>19485375</v>
      </c>
      <c r="H100" s="362">
        <f>+SUMIFS('Salary sheet'!$AP$6:$AP$2288,'Salary sheet'!$F$6:$F$2288,C100,'Salary sheet'!$E$6:$E$2288,B100)</f>
        <v>882000</v>
      </c>
      <c r="I100" s="362">
        <f>+SUMIFS('Salary sheet'!$AQ$6:$AQ$2288,'Salary sheet'!$F$6:$F$2288,C100,'Salary sheet'!$E$6:$E$2288,B100)</f>
        <v>3190</v>
      </c>
      <c r="J100" s="362">
        <f>+SUMIFS('Salary sheet'!$AR$6:$AR$2288,'Salary sheet'!$F$6:$F$2288,C100,'Salary sheet'!$E$6:$E$2288,B100)</f>
        <v>0</v>
      </c>
      <c r="K100" s="362">
        <f>SUMIFS('Salary sheet'!$AS$6:$AS$1291,'Salary sheet'!$F$6:$F$1291,'TOTAL(payment)'!C100)</f>
        <v>0</v>
      </c>
      <c r="L100" s="362">
        <f t="shared" si="6"/>
        <v>207091345</v>
      </c>
      <c r="M100" s="361">
        <f t="shared" si="7"/>
        <v>9003971.5217391308</v>
      </c>
    </row>
    <row r="101" spans="1:13" s="22" customFormat="1" ht="26.25" customHeight="1">
      <c r="A101" s="366">
        <f>SUBTOTAL(3,B$7:B101)</f>
        <v>95</v>
      </c>
      <c r="B101" s="367" t="s">
        <v>199</v>
      </c>
      <c r="C101" s="368" t="s">
        <v>452</v>
      </c>
      <c r="D101" s="369" t="s">
        <v>515</v>
      </c>
      <c r="E101" s="370">
        <f>COUNTIFS('Salary sheet'!$F$6:$F$2288,C101,'Salary sheet'!$E$6:$E$2288,B101)</f>
        <v>6</v>
      </c>
      <c r="F101" s="362">
        <f>+SUMIFS('Salary sheet'!$AN$6:$AN$1292,'Salary sheet'!$F$6:$F$1292,'TOTAL(payment)'!C101,'Salary sheet'!$E$6:$E$1292,'TOTAL(payment)'!B101)</f>
        <v>93887336</v>
      </c>
      <c r="G101" s="362">
        <f>+SUMIFS('Salary sheet'!$AO$6:$AO$2288,'Salary sheet'!$F$6:$F$2288,C101,'Salary sheet'!$E$6:$E$2288,B101)</f>
        <v>9849000</v>
      </c>
      <c r="H101" s="362">
        <f>+SUMIFS('Salary sheet'!$AP$6:$AP$2288,'Salary sheet'!$F$6:$F$2288,C101,'Salary sheet'!$E$6:$E$2288,B101)</f>
        <v>220500</v>
      </c>
      <c r="I101" s="362">
        <f>+SUMIFS('Salary sheet'!$AQ$6:$AQ$2288,'Salary sheet'!$F$6:$F$2288,C101,'Salary sheet'!$E$6:$E$2288,B101)</f>
        <v>1733118</v>
      </c>
      <c r="J101" s="362">
        <f>+SUMIFS('Salary sheet'!$AR$6:$AR$2288,'Salary sheet'!$F$6:$F$2288,C101,'Salary sheet'!$E$6:$E$2288,B101)</f>
        <v>0</v>
      </c>
      <c r="K101" s="362">
        <f>SUMIFS('Salary sheet'!$AS$6:$AS$1291,'Salary sheet'!$F$6:$F$1291,'TOTAL(payment)'!C101)</f>
        <v>0</v>
      </c>
      <c r="L101" s="362">
        <f t="shared" si="6"/>
        <v>82084718</v>
      </c>
      <c r="M101" s="361">
        <f t="shared" si="7"/>
        <v>13680786.333333334</v>
      </c>
    </row>
    <row r="102" spans="1:13" s="22" customFormat="1" ht="26.25" customHeight="1">
      <c r="A102" s="366">
        <f>SUBTOTAL(3,B$7:B102)</f>
        <v>96</v>
      </c>
      <c r="B102" s="367" t="s">
        <v>199</v>
      </c>
      <c r="C102" s="368" t="s">
        <v>440</v>
      </c>
      <c r="D102" s="369" t="s">
        <v>516</v>
      </c>
      <c r="E102" s="370">
        <f>COUNTIFS('Salary sheet'!$F$6:$F$2288,C102,'Salary sheet'!$E$6:$E$2288,B102)</f>
        <v>31</v>
      </c>
      <c r="F102" s="362">
        <f>+SUMIFS('Salary sheet'!$AN$6:$AN$1292,'Salary sheet'!$F$6:$F$1292,'TOTAL(payment)'!C102,'Salary sheet'!$E$6:$E$1292,'TOTAL(payment)'!B102)</f>
        <v>285783593</v>
      </c>
      <c r="G102" s="362">
        <f>+SUMIFS('Salary sheet'!$AO$6:$AO$2288,'Salary sheet'!$F$6:$F$2288,C102,'Salary sheet'!$E$6:$E$2288,B102)</f>
        <v>23959740</v>
      </c>
      <c r="H102" s="362">
        <f>+SUMIFS('Salary sheet'!$AP$6:$AP$2288,'Salary sheet'!$F$6:$F$2288,C102,'Salary sheet'!$E$6:$E$2288,B102)</f>
        <v>1367100</v>
      </c>
      <c r="I102" s="362">
        <f>+SUMIFS('Salary sheet'!$AQ$6:$AQ$2288,'Salary sheet'!$F$6:$F$2288,C102,'Salary sheet'!$E$6:$E$2288,B102)</f>
        <v>0</v>
      </c>
      <c r="J102" s="362">
        <f>+SUMIFS('Salary sheet'!$AR$6:$AR$2288,'Salary sheet'!$F$6:$F$2288,C102,'Salary sheet'!$E$6:$E$2288,B102)</f>
        <v>0</v>
      </c>
      <c r="K102" s="362">
        <f>SUMIFS('Salary sheet'!$AS$6:$AS$1291,'Salary sheet'!$F$6:$F$1291,'TOTAL(payment)'!C102)</f>
        <v>400000</v>
      </c>
      <c r="L102" s="362">
        <f t="shared" si="6"/>
        <v>260056753</v>
      </c>
      <c r="M102" s="361">
        <f t="shared" si="7"/>
        <v>8388927.5161290318</v>
      </c>
    </row>
    <row r="103" spans="1:13" s="22" customFormat="1" ht="26.25" customHeight="1">
      <c r="A103" s="366">
        <f>SUBTOTAL(3,B$7:B103)</f>
        <v>97</v>
      </c>
      <c r="B103" s="367" t="s">
        <v>199</v>
      </c>
      <c r="C103" s="368" t="s">
        <v>453</v>
      </c>
      <c r="D103" s="369" t="s">
        <v>517</v>
      </c>
      <c r="E103" s="370">
        <f>COUNTIFS('Salary sheet'!$F$6:$F$2288,C103,'Salary sheet'!$E$6:$E$2288,B103)</f>
        <v>9</v>
      </c>
      <c r="F103" s="362">
        <f>+SUMIFS('Salary sheet'!$AN$6:$AN$1292,'Salary sheet'!$F$6:$F$1292,'TOTAL(payment)'!C103,'Salary sheet'!$E$6:$E$1292,'TOTAL(payment)'!B103)</f>
        <v>164807836</v>
      </c>
      <c r="G103" s="362">
        <f>+SUMIFS('Salary sheet'!$AO$6:$AO$2288,'Salary sheet'!$F$6:$F$2288,C103,'Salary sheet'!$E$6:$E$2288,B103)</f>
        <v>16842000</v>
      </c>
      <c r="H103" s="362">
        <f>+SUMIFS('Salary sheet'!$AP$6:$AP$2288,'Salary sheet'!$F$6:$F$2288,C103,'Salary sheet'!$E$6:$E$2288,B103)</f>
        <v>308700</v>
      </c>
      <c r="I103" s="362">
        <f>+SUMIFS('Salary sheet'!$AQ$6:$AQ$2288,'Salary sheet'!$F$6:$F$2288,C103,'Salary sheet'!$E$6:$E$2288,B103)</f>
        <v>1347746</v>
      </c>
      <c r="J103" s="362">
        <f>+SUMIFS('Salary sheet'!$AR$6:$AR$2288,'Salary sheet'!$F$6:$F$2288,C103,'Salary sheet'!$E$6:$E$2288,B103)</f>
        <v>0</v>
      </c>
      <c r="K103" s="362">
        <f>SUMIFS('Salary sheet'!$AS$6:$AS$1291,'Salary sheet'!$F$6:$F$1291,'TOTAL(payment)'!C103)</f>
        <v>0</v>
      </c>
      <c r="L103" s="362">
        <f t="shared" si="6"/>
        <v>146309390</v>
      </c>
      <c r="M103" s="361">
        <f t="shared" si="7"/>
        <v>16256598.888888888</v>
      </c>
    </row>
    <row r="104" spans="1:13" s="22" customFormat="1" ht="26.25" customHeight="1">
      <c r="A104" s="366">
        <f>SUBTOTAL(3,B$7:B104)</f>
        <v>98</v>
      </c>
      <c r="B104" s="367" t="s">
        <v>199</v>
      </c>
      <c r="C104" s="368" t="s">
        <v>441</v>
      </c>
      <c r="D104" s="369" t="s">
        <v>518</v>
      </c>
      <c r="E104" s="370">
        <f>COUNTIFS('Salary sheet'!$F$6:$F$2288,C104,'Salary sheet'!$E$6:$E$2288,B104)</f>
        <v>1</v>
      </c>
      <c r="F104" s="362">
        <f>+SUMIFS('Salary sheet'!$AN$6:$AN$1292,'Salary sheet'!$F$6:$F$1292,'TOTAL(payment)'!C104,'Salary sheet'!$E$6:$E$1292,'TOTAL(payment)'!B104)</f>
        <v>9299663</v>
      </c>
      <c r="G104" s="362">
        <f>+SUMIFS('Salary sheet'!$AO$6:$AO$2288,'Salary sheet'!$F$6:$F$2288,C104,'Salary sheet'!$E$6:$E$2288,B104)</f>
        <v>738255</v>
      </c>
      <c r="H104" s="362">
        <f>+SUMIFS('Salary sheet'!$AP$6:$AP$2288,'Salary sheet'!$F$6:$F$2288,C104,'Salary sheet'!$E$6:$E$2288,B104)</f>
        <v>44100</v>
      </c>
      <c r="I104" s="362">
        <f>+SUMIFS('Salary sheet'!$AQ$6:$AQ$2288,'Salary sheet'!$F$6:$F$2288,C104,'Salary sheet'!$E$6:$E$2288,B104)</f>
        <v>0</v>
      </c>
      <c r="J104" s="362">
        <f>+SUMIFS('Salary sheet'!$AR$6:$AR$2288,'Salary sheet'!$F$6:$F$2288,C104,'Salary sheet'!$E$6:$E$2288,B104)</f>
        <v>0</v>
      </c>
      <c r="K104" s="362">
        <f>SUMIFS('Salary sheet'!$AS$6:$AS$1291,'Salary sheet'!$F$6:$F$1291,'TOTAL(payment)'!C104)</f>
        <v>0</v>
      </c>
      <c r="L104" s="362">
        <f t="shared" ref="L104:L118" si="8">+(F104)-SUM(G104:K104)</f>
        <v>8517308</v>
      </c>
      <c r="M104" s="361">
        <f t="shared" ref="M104:M118" si="9">+L104/E104</f>
        <v>8517308</v>
      </c>
    </row>
    <row r="105" spans="1:13" s="22" customFormat="1" ht="26.25" customHeight="1">
      <c r="A105" s="366">
        <f>SUBTOTAL(3,B$7:B105)</f>
        <v>99</v>
      </c>
      <c r="B105" s="367" t="s">
        <v>199</v>
      </c>
      <c r="C105" s="368" t="s">
        <v>442</v>
      </c>
      <c r="D105" s="369" t="s">
        <v>519</v>
      </c>
      <c r="E105" s="370">
        <f>COUNTIFS('Salary sheet'!$F$6:$F$2288,C105,'Salary sheet'!$E$6:$E$2288,B105)</f>
        <v>12</v>
      </c>
      <c r="F105" s="362">
        <f>+SUMIFS('Salary sheet'!$AN$6:$AN$1292,'Salary sheet'!$F$6:$F$1292,'TOTAL(payment)'!C105,'Salary sheet'!$E$6:$E$1292,'TOTAL(payment)'!B105)</f>
        <v>175210834</v>
      </c>
      <c r="G105" s="362">
        <f>+SUMIFS('Salary sheet'!$AO$6:$AO$2288,'Salary sheet'!$F$6:$F$2288,C105,'Salary sheet'!$E$6:$E$2288,B105)</f>
        <v>15569190</v>
      </c>
      <c r="H105" s="362">
        <f>+SUMIFS('Salary sheet'!$AP$6:$AP$2288,'Salary sheet'!$F$6:$F$2288,C105,'Salary sheet'!$E$6:$E$2288,B105)</f>
        <v>529200</v>
      </c>
      <c r="I105" s="362">
        <f>+SUMIFS('Salary sheet'!$AQ$6:$AQ$2288,'Salary sheet'!$F$6:$F$2288,C105,'Salary sheet'!$E$6:$E$2288,B105)</f>
        <v>267912</v>
      </c>
      <c r="J105" s="362">
        <f>+SUMIFS('Salary sheet'!$AR$6:$AR$2288,'Salary sheet'!$F$6:$F$2288,C105,'Salary sheet'!$E$6:$E$2288,B105)</f>
        <v>33500</v>
      </c>
      <c r="K105" s="362">
        <f>SUMIFS('Salary sheet'!$AS$6:$AS$1291,'Salary sheet'!$F$6:$F$1291,'TOTAL(payment)'!C105)</f>
        <v>39923</v>
      </c>
      <c r="L105" s="362">
        <f t="shared" si="8"/>
        <v>158771109</v>
      </c>
      <c r="M105" s="361">
        <f t="shared" si="9"/>
        <v>13230925.75</v>
      </c>
    </row>
    <row r="106" spans="1:13" s="22" customFormat="1" ht="26.25" customHeight="1">
      <c r="A106" s="366">
        <f>SUBTOTAL(3,B$7:B106)</f>
        <v>100</v>
      </c>
      <c r="B106" s="367" t="s">
        <v>199</v>
      </c>
      <c r="C106" s="368" t="s">
        <v>454</v>
      </c>
      <c r="D106" s="369" t="s">
        <v>520</v>
      </c>
      <c r="E106" s="370">
        <f>COUNTIFS('Salary sheet'!$F$6:$F$2288,C106,'Salary sheet'!$E$6:$E$2288,B106)</f>
        <v>10</v>
      </c>
      <c r="F106" s="362">
        <f>+SUMIFS('Salary sheet'!$AN$6:$AN$1292,'Salary sheet'!$F$6:$F$1292,'TOTAL(payment)'!C106,'Salary sheet'!$E$6:$E$1292,'TOTAL(payment)'!B106)</f>
        <v>168452115</v>
      </c>
      <c r="G106" s="362">
        <f>+SUMIFS('Salary sheet'!$AO$6:$AO$2288,'Salary sheet'!$F$6:$F$2288,C106,'Salary sheet'!$E$6:$E$2288,B106)</f>
        <v>17346000</v>
      </c>
      <c r="H106" s="362">
        <f>+SUMIFS('Salary sheet'!$AP$6:$AP$2288,'Salary sheet'!$F$6:$F$2288,C106,'Salary sheet'!$E$6:$E$2288,B106)</f>
        <v>441000</v>
      </c>
      <c r="I106" s="362">
        <f>+SUMIFS('Salary sheet'!$AQ$6:$AQ$2288,'Salary sheet'!$F$6:$F$2288,C106,'Salary sheet'!$E$6:$E$2288,B106)</f>
        <v>785612</v>
      </c>
      <c r="J106" s="362">
        <f>+SUMIFS('Salary sheet'!$AR$6:$AR$2288,'Salary sheet'!$F$6:$F$2288,C106,'Salary sheet'!$E$6:$E$2288,B106)</f>
        <v>0</v>
      </c>
      <c r="K106" s="362">
        <f>SUMIFS('Salary sheet'!$AS$6:$AS$1291,'Salary sheet'!$F$6:$F$1291,'TOTAL(payment)'!C106)</f>
        <v>0</v>
      </c>
      <c r="L106" s="362">
        <f t="shared" si="8"/>
        <v>149879503</v>
      </c>
      <c r="M106" s="361">
        <f t="shared" si="9"/>
        <v>14987950.300000001</v>
      </c>
    </row>
    <row r="107" spans="1:13" s="22" customFormat="1" ht="26.25" customHeight="1">
      <c r="A107" s="366">
        <f>SUBTOTAL(3,B$7:B107)</f>
        <v>101</v>
      </c>
      <c r="B107" s="367" t="s">
        <v>199</v>
      </c>
      <c r="C107" s="368" t="s">
        <v>242</v>
      </c>
      <c r="D107" s="369" t="s">
        <v>521</v>
      </c>
      <c r="E107" s="370">
        <f>COUNTIFS('Salary sheet'!$F$6:$F$2288,C107,'Salary sheet'!$E$6:$E$2288,B107)</f>
        <v>11</v>
      </c>
      <c r="F107" s="362">
        <f>+SUMIFS('Salary sheet'!$AN$6:$AN$1292,'Salary sheet'!$F$6:$F$1292,'TOTAL(payment)'!C107,'Salary sheet'!$E$6:$E$1292,'TOTAL(payment)'!B107)</f>
        <v>123780645</v>
      </c>
      <c r="G107" s="362">
        <f>+SUMIFS('Salary sheet'!$AO$6:$AO$2288,'Salary sheet'!$F$6:$F$2288,C107,'Salary sheet'!$E$6:$E$2288,B107)</f>
        <v>11224500</v>
      </c>
      <c r="H107" s="362">
        <f>+SUMIFS('Salary sheet'!$AP$6:$AP$2288,'Salary sheet'!$F$6:$F$2288,C107,'Salary sheet'!$E$6:$E$2288,B107)</f>
        <v>485100</v>
      </c>
      <c r="I107" s="362">
        <f>+SUMIFS('Salary sheet'!$AQ$6:$AQ$2288,'Salary sheet'!$F$6:$F$2288,C107,'Salary sheet'!$E$6:$E$2288,B107)</f>
        <v>0</v>
      </c>
      <c r="J107" s="362">
        <f>+SUMIFS('Salary sheet'!$AR$6:$AR$2288,'Salary sheet'!$F$6:$F$2288,C107,'Salary sheet'!$E$6:$E$2288,B107)</f>
        <v>0</v>
      </c>
      <c r="K107" s="362">
        <f>SUMIFS('Salary sheet'!$AS$6:$AS$1291,'Salary sheet'!$F$6:$F$1291,'TOTAL(payment)'!C107)</f>
        <v>0</v>
      </c>
      <c r="L107" s="362">
        <f t="shared" si="8"/>
        <v>112071045</v>
      </c>
      <c r="M107" s="361">
        <f t="shared" si="9"/>
        <v>10188276.818181818</v>
      </c>
    </row>
    <row r="108" spans="1:13" s="22" customFormat="1" ht="26.25" customHeight="1">
      <c r="A108" s="366">
        <f>SUBTOTAL(3,B$7:B108)</f>
        <v>102</v>
      </c>
      <c r="B108" s="367" t="s">
        <v>199</v>
      </c>
      <c r="C108" s="368" t="s">
        <v>257</v>
      </c>
      <c r="D108" s="369" t="s">
        <v>522</v>
      </c>
      <c r="E108" s="370">
        <f>COUNTIFS('Salary sheet'!$F$6:$F$2288,C108,'Salary sheet'!$E$6:$E$2288,B108)</f>
        <v>2</v>
      </c>
      <c r="F108" s="362">
        <f>+SUMIFS('Salary sheet'!$AN$6:$AN$1292,'Salary sheet'!$F$6:$F$1292,'TOTAL(payment)'!C108,'Salary sheet'!$E$6:$E$1292,'TOTAL(payment)'!B108)</f>
        <v>25211462</v>
      </c>
      <c r="G108" s="362">
        <f>+SUMIFS('Salary sheet'!$AO$6:$AO$2288,'Salary sheet'!$F$6:$F$2288,C108,'Salary sheet'!$E$6:$E$2288,B108)</f>
        <v>2169510</v>
      </c>
      <c r="H108" s="362">
        <f>+SUMIFS('Salary sheet'!$AP$6:$AP$2288,'Salary sheet'!$F$6:$F$2288,C108,'Salary sheet'!$E$6:$E$2288,B108)</f>
        <v>88200</v>
      </c>
      <c r="I108" s="362">
        <f>+SUMIFS('Salary sheet'!$AQ$6:$AQ$2288,'Salary sheet'!$F$6:$F$2288,C108,'Salary sheet'!$E$6:$E$2288,B108)</f>
        <v>30694</v>
      </c>
      <c r="J108" s="362">
        <f>+SUMIFS('Salary sheet'!$AR$6:$AR$2288,'Salary sheet'!$F$6:$F$2288,C108,'Salary sheet'!$E$6:$E$2288,B108)</f>
        <v>0</v>
      </c>
      <c r="K108" s="362">
        <f>SUMIFS('Salary sheet'!$AS$6:$AS$1291,'Salary sheet'!$F$6:$F$1291,'TOTAL(payment)'!C108)</f>
        <v>0</v>
      </c>
      <c r="L108" s="362">
        <f t="shared" si="8"/>
        <v>22923058</v>
      </c>
      <c r="M108" s="361">
        <f t="shared" si="9"/>
        <v>11461529</v>
      </c>
    </row>
    <row r="109" spans="1:13" s="22" customFormat="1" ht="26.25" customHeight="1">
      <c r="A109" s="366">
        <f>SUBTOTAL(3,B$7:B109)</f>
        <v>103</v>
      </c>
      <c r="B109" s="367" t="s">
        <v>199</v>
      </c>
      <c r="C109" s="368" t="s">
        <v>537</v>
      </c>
      <c r="D109" s="369" t="s">
        <v>540</v>
      </c>
      <c r="E109" s="370">
        <f>COUNTIFS('Salary sheet'!$F$6:$F$2288,C109,'Salary sheet'!$E$6:$E$2288,B109)</f>
        <v>3</v>
      </c>
      <c r="F109" s="362">
        <f>+SUMIFS('Salary sheet'!$AN$6:$AN$1292,'Salary sheet'!$F$6:$F$1292,'TOTAL(payment)'!C109,'Salary sheet'!$E$6:$E$1292,'TOTAL(payment)'!B109)</f>
        <v>25230036</v>
      </c>
      <c r="G109" s="362">
        <f>+SUMIFS('Salary sheet'!$AO$6:$AO$2288,'Salary sheet'!$F$6:$F$2288,C109,'Salary sheet'!$E$6:$E$2288,B109)</f>
        <v>2191245</v>
      </c>
      <c r="H109" s="362">
        <f>+SUMIFS('Salary sheet'!$AP$6:$AP$2288,'Salary sheet'!$F$6:$F$2288,C109,'Salary sheet'!$E$6:$E$2288,B109)</f>
        <v>132300</v>
      </c>
      <c r="I109" s="362">
        <f>+SUMIFS('Salary sheet'!$AQ$6:$AQ$2288,'Salary sheet'!$F$6:$F$2288,C109,'Salary sheet'!$E$6:$E$2288,B109)</f>
        <v>0</v>
      </c>
      <c r="J109" s="362">
        <f>+SUMIFS('Salary sheet'!$AR$6:$AR$2288,'Salary sheet'!$F$6:$F$2288,C109,'Salary sheet'!$E$6:$E$2288,B109)</f>
        <v>0</v>
      </c>
      <c r="K109" s="362">
        <f>SUMIFS('Salary sheet'!$AS$6:$AS$1291,'Salary sheet'!$F$6:$F$1291,'TOTAL(payment)'!C109)</f>
        <v>0</v>
      </c>
      <c r="L109" s="362">
        <f t="shared" si="8"/>
        <v>22906491</v>
      </c>
      <c r="M109" s="361">
        <f t="shared" si="9"/>
        <v>7635497</v>
      </c>
    </row>
    <row r="110" spans="1:13" s="22" customFormat="1" ht="26.25" customHeight="1">
      <c r="A110" s="366">
        <f>SUBTOTAL(3,B$7:B110)</f>
        <v>104</v>
      </c>
      <c r="B110" s="367" t="s">
        <v>199</v>
      </c>
      <c r="C110" s="368" t="s">
        <v>243</v>
      </c>
      <c r="D110" s="369" t="s">
        <v>486</v>
      </c>
      <c r="E110" s="370">
        <f>COUNTIFS('Salary sheet'!$F$6:$F$2288,C110,'Salary sheet'!$E$6:$E$2288,B110)</f>
        <v>12</v>
      </c>
      <c r="F110" s="362">
        <f>+SUMIFS('Salary sheet'!$AN$6:$AN$1292,'Salary sheet'!$F$6:$F$1292,'TOTAL(payment)'!C110,'Salary sheet'!$E$6:$E$1292,'TOTAL(payment)'!B110)</f>
        <v>155737158</v>
      </c>
      <c r="G110" s="362">
        <f>+SUMIFS('Salary sheet'!$AO$6:$AO$2288,'Salary sheet'!$F$6:$F$2288,C110,'Salary sheet'!$E$6:$E$2288,B110)</f>
        <v>14407260</v>
      </c>
      <c r="H110" s="362">
        <f>+SUMIFS('Salary sheet'!$AP$6:$AP$2288,'Salary sheet'!$F$6:$F$2288,C110,'Salary sheet'!$E$6:$E$2288,B110)</f>
        <v>485100</v>
      </c>
      <c r="I110" s="362">
        <f>+SUMIFS('Salary sheet'!$AQ$6:$AQ$2288,'Salary sheet'!$F$6:$F$2288,C110,'Salary sheet'!$E$6:$E$2288,B110)</f>
        <v>228487</v>
      </c>
      <c r="J110" s="362">
        <f>+SUMIFS('Salary sheet'!$AR$6:$AR$2288,'Salary sheet'!$F$6:$F$2288,C110,'Salary sheet'!$E$6:$E$2288,B110)</f>
        <v>0</v>
      </c>
      <c r="K110" s="362">
        <f>SUMIFS('Salary sheet'!$AS$6:$AS$1291,'Salary sheet'!$F$6:$F$1291,'TOTAL(payment)'!C110)</f>
        <v>115385</v>
      </c>
      <c r="L110" s="362">
        <f t="shared" si="8"/>
        <v>140500926</v>
      </c>
      <c r="M110" s="361">
        <f t="shared" si="9"/>
        <v>11708410.5</v>
      </c>
    </row>
    <row r="111" spans="1:13" s="22" customFormat="1" ht="26.25" customHeight="1">
      <c r="A111" s="366">
        <f>SUBTOTAL(3,B$7:B111)</f>
        <v>105</v>
      </c>
      <c r="B111" s="367" t="s">
        <v>199</v>
      </c>
      <c r="C111" s="368" t="s">
        <v>455</v>
      </c>
      <c r="D111" s="369" t="s">
        <v>523</v>
      </c>
      <c r="E111" s="370">
        <f>COUNTIFS('Salary sheet'!$F$6:$F$2288,C111,'Salary sheet'!$E$6:$E$2288,B111)</f>
        <v>6</v>
      </c>
      <c r="F111" s="362">
        <f>+SUMIFS('Salary sheet'!$AN$6:$AN$1292,'Salary sheet'!$F$6:$F$1292,'TOTAL(payment)'!C111,'Salary sheet'!$E$6:$E$1292,'TOTAL(payment)'!B111)</f>
        <v>110170479</v>
      </c>
      <c r="G111" s="362">
        <f>+SUMIFS('Salary sheet'!$AO$6:$AO$2288,'Salary sheet'!$F$6:$F$2288,C111,'Salary sheet'!$E$6:$E$2288,B111)</f>
        <v>12085500</v>
      </c>
      <c r="H111" s="362">
        <f>+SUMIFS('Salary sheet'!$AP$6:$AP$2288,'Salary sheet'!$F$6:$F$2288,C111,'Salary sheet'!$E$6:$E$2288,B111)</f>
        <v>264600</v>
      </c>
      <c r="I111" s="362">
        <f>+SUMIFS('Salary sheet'!$AQ$6:$AQ$2288,'Salary sheet'!$F$6:$F$2288,C111,'Salary sheet'!$E$6:$E$2288,B111)</f>
        <v>68226</v>
      </c>
      <c r="J111" s="362">
        <f>+SUMIFS('Salary sheet'!$AR$6:$AR$2288,'Salary sheet'!$F$6:$F$2288,C111,'Salary sheet'!$E$6:$E$2288,B111)</f>
        <v>0</v>
      </c>
      <c r="K111" s="362">
        <f>SUMIFS('Salary sheet'!$AS$6:$AS$1291,'Salary sheet'!$F$6:$F$1291,'TOTAL(payment)'!C111)</f>
        <v>0</v>
      </c>
      <c r="L111" s="362">
        <f t="shared" si="8"/>
        <v>97752153</v>
      </c>
      <c r="M111" s="361">
        <f t="shared" si="9"/>
        <v>16292025.5</v>
      </c>
    </row>
    <row r="112" spans="1:13" s="22" customFormat="1" ht="26.25" customHeight="1">
      <c r="A112" s="366">
        <f>SUBTOTAL(3,B$7:B112)</f>
        <v>106</v>
      </c>
      <c r="B112" s="367" t="s">
        <v>199</v>
      </c>
      <c r="C112" s="368" t="s">
        <v>244</v>
      </c>
      <c r="D112" s="369" t="s">
        <v>584</v>
      </c>
      <c r="E112" s="370">
        <f>COUNTIFS('Salary sheet'!$F$6:$F$2288,C112,'Salary sheet'!$E$6:$E$2288,B112)</f>
        <v>5</v>
      </c>
      <c r="F112" s="362">
        <f>+SUMIFS('Salary sheet'!$AN$6:$AN$1292,'Salary sheet'!$F$6:$F$1292,'TOTAL(payment)'!C112,'Salary sheet'!$E$6:$E$1292,'TOTAL(payment)'!B112)</f>
        <v>76992077</v>
      </c>
      <c r="G112" s="362">
        <f>+SUMIFS('Salary sheet'!$AO$6:$AO$2288,'Salary sheet'!$F$6:$F$2288,C112,'Salary sheet'!$E$6:$E$2288,B112)</f>
        <v>6872565</v>
      </c>
      <c r="H112" s="362">
        <f>+SUMIFS('Salary sheet'!$AP$6:$AP$2288,'Salary sheet'!$F$6:$F$2288,C112,'Salary sheet'!$E$6:$E$2288,B112)</f>
        <v>220500</v>
      </c>
      <c r="I112" s="362">
        <f>+SUMIFS('Salary sheet'!$AQ$6:$AQ$2288,'Salary sheet'!$F$6:$F$2288,C112,'Salary sheet'!$E$6:$E$2288,B112)</f>
        <v>239446</v>
      </c>
      <c r="J112" s="362">
        <f>+SUMIFS('Salary sheet'!$AR$6:$AR$2288,'Salary sheet'!$F$6:$F$2288,C112,'Salary sheet'!$E$6:$E$2288,B112)</f>
        <v>0</v>
      </c>
      <c r="K112" s="362">
        <f>SUMIFS('Salary sheet'!$AS$6:$AS$1291,'Salary sheet'!$F$6:$F$1291,'TOTAL(payment)'!C112)</f>
        <v>0</v>
      </c>
      <c r="L112" s="362">
        <f t="shared" si="8"/>
        <v>69659566</v>
      </c>
      <c r="M112" s="361">
        <f t="shared" si="9"/>
        <v>13931913.199999999</v>
      </c>
    </row>
    <row r="113" spans="1:16" s="22" customFormat="1" ht="26.25" customHeight="1">
      <c r="A113" s="366">
        <f>SUBTOTAL(3,B$7:B113)</f>
        <v>107</v>
      </c>
      <c r="B113" s="367" t="s">
        <v>195</v>
      </c>
      <c r="C113" s="368" t="s">
        <v>541</v>
      </c>
      <c r="D113" s="369" t="s">
        <v>544</v>
      </c>
      <c r="E113" s="370">
        <f>COUNTIFS('Salary sheet'!$F$6:$F$2288,C113,'Salary sheet'!$E$6:$E$2288,B113)</f>
        <v>4</v>
      </c>
      <c r="F113" s="362">
        <f>+SUMIFS('Salary sheet'!$AN$6:$AN$1292,'Salary sheet'!$F$6:$F$1292,'TOTAL(payment)'!C113,'Salary sheet'!$E$6:$E$1292,'TOTAL(payment)'!B113)</f>
        <v>46019945</v>
      </c>
      <c r="G113" s="362">
        <f>+SUMIFS('Salary sheet'!$AO$6:$AO$2288,'Salary sheet'!$F$6:$F$2288,C113,'Salary sheet'!$E$6:$E$2288,B113)</f>
        <v>3780000</v>
      </c>
      <c r="H113" s="362">
        <f>+SUMIFS('Salary sheet'!$AP$6:$AP$2288,'Salary sheet'!$F$6:$F$2288,C113,'Salary sheet'!$E$6:$E$2288,B113)</f>
        <v>176400</v>
      </c>
      <c r="I113" s="362">
        <f>+SUMIFS('Salary sheet'!$AQ$6:$AQ$2288,'Salary sheet'!$F$6:$F$2288,C113,'Salary sheet'!$E$6:$E$2288,B113)</f>
        <v>0</v>
      </c>
      <c r="J113" s="362">
        <f>+SUMIFS('Salary sheet'!$AR$6:$AR$2288,'Salary sheet'!$F$6:$F$2288,C113,'Salary sheet'!$E$6:$E$2288,B113)</f>
        <v>0</v>
      </c>
      <c r="K113" s="362">
        <f>SUMIFS('Salary sheet'!$AS$6:$AS$1291,'Salary sheet'!$F$6:$F$1291,'TOTAL(payment)'!C113)</f>
        <v>0</v>
      </c>
      <c r="L113" s="362">
        <f t="shared" si="8"/>
        <v>42063545</v>
      </c>
      <c r="M113" s="361">
        <f t="shared" si="9"/>
        <v>10515886.25</v>
      </c>
    </row>
    <row r="114" spans="1:16" s="22" customFormat="1" ht="26.25" customHeight="1">
      <c r="A114" s="366">
        <f>SUBTOTAL(3,B$7:B114)</f>
        <v>108</v>
      </c>
      <c r="B114" s="367" t="s">
        <v>195</v>
      </c>
      <c r="C114" s="368" t="s">
        <v>558</v>
      </c>
      <c r="D114" s="369" t="s">
        <v>559</v>
      </c>
      <c r="E114" s="370">
        <f>COUNTIFS('Salary sheet'!$F$6:$F$2288,C114,'Salary sheet'!$E$6:$E$2288,B114)</f>
        <v>1</v>
      </c>
      <c r="F114" s="362">
        <f>+SUMIFS('Salary sheet'!$AN$6:$AN$1292,'Salary sheet'!$F$6:$F$1292,'TOTAL(payment)'!C114,'Salary sheet'!$E$6:$E$1292,'TOTAL(payment)'!B114)</f>
        <v>8352147</v>
      </c>
      <c r="G114" s="362">
        <f>+SUMIFS('Salary sheet'!$AO$6:$AO$2288,'Salary sheet'!$F$6:$F$2288,C114,'Salary sheet'!$E$6:$E$2288,B114)</f>
        <v>643755</v>
      </c>
      <c r="H114" s="362">
        <f>+SUMIFS('Salary sheet'!$AP$6:$AP$2288,'Salary sheet'!$F$6:$F$2288,C114,'Salary sheet'!$E$6:$E$2288,B114)</f>
        <v>44100</v>
      </c>
      <c r="I114" s="362">
        <f>+SUMIFS('Salary sheet'!$AQ$6:$AQ$2288,'Salary sheet'!$F$6:$F$2288,C114,'Salary sheet'!$E$6:$E$2288,B114)</f>
        <v>0</v>
      </c>
      <c r="J114" s="362">
        <f>+SUMIFS('Salary sheet'!$AR$6:$AR$2288,'Salary sheet'!$F$6:$F$2288,C114,'Salary sheet'!$E$6:$E$2288,B114)</f>
        <v>140000</v>
      </c>
      <c r="K114" s="362">
        <f>SUMIFS('Salary sheet'!$AS$6:$AS$1291,'Salary sheet'!$F$6:$F$1291,'TOTAL(payment)'!C114)</f>
        <v>0</v>
      </c>
      <c r="L114" s="362">
        <f t="shared" si="8"/>
        <v>7524292</v>
      </c>
      <c r="M114" s="361">
        <f t="shared" si="9"/>
        <v>7524292</v>
      </c>
    </row>
    <row r="115" spans="1:16" s="22" customFormat="1" ht="26.25" customHeight="1">
      <c r="A115" s="366">
        <f>SUBTOTAL(3,B$7:B115)</f>
        <v>109</v>
      </c>
      <c r="B115" s="367" t="s">
        <v>195</v>
      </c>
      <c r="C115" s="368" t="s">
        <v>542</v>
      </c>
      <c r="D115" s="369" t="s">
        <v>543</v>
      </c>
      <c r="E115" s="370">
        <f>COUNTIFS('Salary sheet'!$F$6:$F$2288,C115,'Salary sheet'!$E$6:$E$2288,B115)</f>
        <v>1</v>
      </c>
      <c r="F115" s="362">
        <f>+SUMIFS('Salary sheet'!$AN$6:$AN$1292,'Salary sheet'!$F$6:$F$1292,'TOTAL(payment)'!C115,'Salary sheet'!$E$6:$E$1292,'TOTAL(payment)'!B115)</f>
        <v>28000000</v>
      </c>
      <c r="G115" s="362">
        <f>+SUMIFS('Salary sheet'!$AO$6:$AO$2288,'Salary sheet'!$F$6:$F$2288,C115,'Salary sheet'!$E$6:$E$2288,B115)</f>
        <v>2887500</v>
      </c>
      <c r="H115" s="362">
        <f>+SUMIFS('Salary sheet'!$AP$6:$AP$2288,'Salary sheet'!$F$6:$F$2288,C115,'Salary sheet'!$E$6:$E$2288,B115)</f>
        <v>44100</v>
      </c>
      <c r="I115" s="362">
        <f>+SUMIFS('Salary sheet'!$AQ$6:$AQ$2288,'Salary sheet'!$F$6:$F$2288,C115,'Salary sheet'!$E$6:$E$2288,B115)</f>
        <v>245625</v>
      </c>
      <c r="J115" s="362">
        <f>+SUMIFS('Salary sheet'!$AR$6:$AR$2288,'Salary sheet'!$F$6:$F$2288,C115,'Salary sheet'!$E$6:$E$2288,B115)</f>
        <v>0</v>
      </c>
      <c r="K115" s="362">
        <f>SUMIFS('Salary sheet'!$AS$6:$AS$1291,'Salary sheet'!$F$6:$F$1291,'TOTAL(payment)'!C115)</f>
        <v>0</v>
      </c>
      <c r="L115" s="362">
        <f t="shared" si="8"/>
        <v>24822775</v>
      </c>
      <c r="M115" s="361">
        <f t="shared" si="9"/>
        <v>24822775</v>
      </c>
    </row>
    <row r="116" spans="1:16" s="22" customFormat="1" ht="26.25" customHeight="1">
      <c r="A116" s="366">
        <f>SUBTOTAL(3,B$7:B116)</f>
        <v>110</v>
      </c>
      <c r="B116" s="367" t="s">
        <v>195</v>
      </c>
      <c r="C116" s="368" t="s">
        <v>552</v>
      </c>
      <c r="D116" s="369" t="s">
        <v>555</v>
      </c>
      <c r="E116" s="370">
        <f>COUNTIFS('Salary sheet'!$F$6:$F$2288,C116,'Salary sheet'!$E$6:$E$2288,B116)</f>
        <v>2</v>
      </c>
      <c r="F116" s="362">
        <f>+SUMIFS('Salary sheet'!$AN$6:$AN$1292,'Salary sheet'!$F$6:$F$1292,'TOTAL(payment)'!C116,'Salary sheet'!$E$6:$E$1292,'TOTAL(payment)'!B116)</f>
        <v>21890239</v>
      </c>
      <c r="G116" s="362">
        <f>+SUMIFS('Salary sheet'!$AO$6:$AO$2288,'Salary sheet'!$F$6:$F$2288,C116,'Salary sheet'!$E$6:$E$2288,B116)</f>
        <v>1687770</v>
      </c>
      <c r="H116" s="362">
        <f>+SUMIFS('Salary sheet'!$AP$6:$AP$2288,'Salary sheet'!$F$6:$F$2288,C116,'Salary sheet'!$E$6:$E$2288,B116)</f>
        <v>88200</v>
      </c>
      <c r="I116" s="362">
        <f>+SUMIFS('Salary sheet'!$AQ$6:$AQ$2288,'Salary sheet'!$F$6:$F$2288,C116,'Salary sheet'!$E$6:$E$2288,B116)</f>
        <v>0</v>
      </c>
      <c r="J116" s="362">
        <f>+SUMIFS('Salary sheet'!$AR$6:$AR$2288,'Salary sheet'!$F$6:$F$2288,C116,'Salary sheet'!$E$6:$E$2288,B116)</f>
        <v>0</v>
      </c>
      <c r="K116" s="362">
        <f>SUMIFS('Salary sheet'!$AS$6:$AS$1291,'Salary sheet'!$F$6:$F$1291,'TOTAL(payment)'!C116)</f>
        <v>0</v>
      </c>
      <c r="L116" s="362">
        <f t="shared" si="8"/>
        <v>20114269</v>
      </c>
      <c r="M116" s="361">
        <f t="shared" si="9"/>
        <v>10057134.5</v>
      </c>
    </row>
    <row r="117" spans="1:16" s="22" customFormat="1" ht="26.25" customHeight="1">
      <c r="A117" s="366">
        <f>SUBTOTAL(3,B$7:B117)</f>
        <v>111</v>
      </c>
      <c r="B117" s="367" t="s">
        <v>195</v>
      </c>
      <c r="C117" s="368" t="s">
        <v>553</v>
      </c>
      <c r="D117" s="369" t="s">
        <v>556</v>
      </c>
      <c r="E117" s="370">
        <f>COUNTIFS('Salary sheet'!$F$6:$F$2288,C117,'Salary sheet'!$E$6:$E$2288,B117)</f>
        <v>6</v>
      </c>
      <c r="F117" s="362">
        <f>+SUMIFS('Salary sheet'!$AN$6:$AN$1292,'Salary sheet'!$F$6:$F$1292,'TOTAL(payment)'!C117,'Salary sheet'!$E$6:$E$1292,'TOTAL(payment)'!B117)</f>
        <v>46117204</v>
      </c>
      <c r="G117" s="362">
        <f>+SUMIFS('Salary sheet'!$AO$6:$AO$2288,'Salary sheet'!$F$6:$F$2288,C117,'Salary sheet'!$E$6:$E$2288,B117)</f>
        <v>3231480</v>
      </c>
      <c r="H117" s="362">
        <f>+SUMIFS('Salary sheet'!$AP$6:$AP$2288,'Salary sheet'!$F$6:$F$2288,C117,'Salary sheet'!$E$6:$E$2288,B117)</f>
        <v>220500</v>
      </c>
      <c r="I117" s="362">
        <f>+SUMIFS('Salary sheet'!$AQ$6:$AQ$2288,'Salary sheet'!$F$6:$F$2288,C117,'Salary sheet'!$E$6:$E$2288,B117)</f>
        <v>0</v>
      </c>
      <c r="J117" s="362">
        <f>+SUMIFS('Salary sheet'!$AR$6:$AR$2288,'Salary sheet'!$F$6:$F$2288,C117,'Salary sheet'!$E$6:$E$2288,B117)</f>
        <v>130000</v>
      </c>
      <c r="K117" s="362">
        <f>SUMIFS('Salary sheet'!$AS$6:$AS$1291,'Salary sheet'!$F$6:$F$1291,'TOTAL(payment)'!C117)</f>
        <v>0</v>
      </c>
      <c r="L117" s="362">
        <f t="shared" si="8"/>
        <v>42535224</v>
      </c>
      <c r="M117" s="361">
        <f t="shared" si="9"/>
        <v>7089204</v>
      </c>
    </row>
    <row r="118" spans="1:16" s="22" customFormat="1" ht="26.25" customHeight="1" thickBot="1">
      <c r="A118" s="366">
        <f>SUBTOTAL(3,B$7:B118)</f>
        <v>112</v>
      </c>
      <c r="B118" s="367" t="s">
        <v>195</v>
      </c>
      <c r="C118" s="368" t="s">
        <v>554</v>
      </c>
      <c r="D118" s="369" t="s">
        <v>557</v>
      </c>
      <c r="E118" s="370">
        <f>COUNTIFS('Salary sheet'!$F$6:$F$2288,C118,'Salary sheet'!$E$6:$E$2288,B118)</f>
        <v>1</v>
      </c>
      <c r="F118" s="362">
        <f>+SUMIFS('Salary sheet'!$AN$6:$AN$1292,'Salary sheet'!$F$6:$F$1292,'TOTAL(payment)'!C118,'Salary sheet'!$E$6:$E$1292,'TOTAL(payment)'!B118)</f>
        <v>7912244</v>
      </c>
      <c r="G118" s="362">
        <f>+SUMIFS('Salary sheet'!$AO$6:$AO$2288,'Salary sheet'!$F$6:$F$2288,C118,'Salary sheet'!$E$6:$E$2288,B118)</f>
        <v>627270</v>
      </c>
      <c r="H118" s="362">
        <f>+SUMIFS('Salary sheet'!$AP$6:$AP$2288,'Salary sheet'!$F$6:$F$2288,C118,'Salary sheet'!$E$6:$E$2288,B118)</f>
        <v>44100</v>
      </c>
      <c r="I118" s="362">
        <f>+SUMIFS('Salary sheet'!$AQ$6:$AQ$2288,'Salary sheet'!$F$6:$F$2288,C118,'Salary sheet'!$E$6:$E$2288,B118)</f>
        <v>0</v>
      </c>
      <c r="J118" s="362">
        <f>+SUMIFS('Salary sheet'!$AR$6:$AR$2288,'Salary sheet'!$F$6:$F$2288,C118,'Salary sheet'!$E$6:$E$2288,B118)</f>
        <v>0</v>
      </c>
      <c r="K118" s="362">
        <f>SUMIFS('Salary sheet'!$AS$6:$AS$1291,'Salary sheet'!$F$6:$F$1291,'TOTAL(payment)'!C118)</f>
        <v>0</v>
      </c>
      <c r="L118" s="362">
        <f t="shared" si="8"/>
        <v>7240874</v>
      </c>
      <c r="M118" s="361">
        <f t="shared" si="9"/>
        <v>7240874</v>
      </c>
    </row>
    <row r="119" spans="1:16" s="373" customFormat="1" ht="43.5" customHeight="1" thickBot="1">
      <c r="A119" s="363" t="s">
        <v>254</v>
      </c>
      <c r="B119" s="363"/>
      <c r="C119" s="363"/>
      <c r="D119" s="363"/>
      <c r="E119" s="364">
        <f t="shared" ref="E119:L119" si="10">SUM(E7:E118)</f>
        <v>1289</v>
      </c>
      <c r="F119" s="364">
        <f t="shared" si="10"/>
        <v>13183558924</v>
      </c>
      <c r="G119" s="364">
        <f t="shared" si="10"/>
        <v>998000257</v>
      </c>
      <c r="H119" s="364">
        <f t="shared" si="10"/>
        <v>52434900</v>
      </c>
      <c r="I119" s="364">
        <f t="shared" si="10"/>
        <v>204791188</v>
      </c>
      <c r="J119" s="364">
        <f t="shared" si="10"/>
        <v>568500</v>
      </c>
      <c r="K119" s="364">
        <f t="shared" si="10"/>
        <v>3199861</v>
      </c>
      <c r="L119" s="364">
        <f t="shared" si="10"/>
        <v>11924564218</v>
      </c>
      <c r="M119" s="364">
        <f>SUM(M7:M112)</f>
        <v>1219343562.4436605</v>
      </c>
      <c r="N119" s="373">
        <f>+L119-(L7+'Salary sheet'!AT1292)</f>
        <v>11436826043</v>
      </c>
    </row>
    <row r="120" spans="1:16" s="22" customFormat="1" ht="14.25" hidden="1" customHeight="1">
      <c r="A120" s="108"/>
      <c r="B120" s="78"/>
      <c r="C120" s="108"/>
      <c r="D120" s="108"/>
      <c r="E120" s="77">
        <f t="shared" ref="E120:M120" si="11">+E119-E7</f>
        <v>1286</v>
      </c>
      <c r="F120" s="77">
        <f t="shared" si="11"/>
        <v>12496594307</v>
      </c>
      <c r="G120" s="77">
        <f t="shared" si="11"/>
        <v>984662257</v>
      </c>
      <c r="H120" s="77">
        <f t="shared" si="11"/>
        <v>52434900</v>
      </c>
      <c r="I120" s="77">
        <f t="shared" si="11"/>
        <v>11661872</v>
      </c>
      <c r="J120" s="77">
        <f t="shared" si="11"/>
        <v>568500</v>
      </c>
      <c r="K120" s="77">
        <f t="shared" si="11"/>
        <v>3199861</v>
      </c>
      <c r="L120" s="77">
        <f t="shared" si="11"/>
        <v>11444066917</v>
      </c>
      <c r="M120" s="77">
        <f t="shared" si="11"/>
        <v>1059177795.4436605</v>
      </c>
    </row>
    <row r="121" spans="1:16" s="22" customFormat="1" ht="14.25" hidden="1" customHeight="1">
      <c r="A121" s="108"/>
      <c r="B121" s="78"/>
      <c r="C121" s="153"/>
      <c r="D121" s="153"/>
      <c r="E121" s="77">
        <f t="shared" ref="E121:L121" si="12">+E119-E7-E120</f>
        <v>0</v>
      </c>
      <c r="F121" s="77">
        <f t="shared" si="12"/>
        <v>0</v>
      </c>
      <c r="G121" s="77">
        <f t="shared" si="12"/>
        <v>0</v>
      </c>
      <c r="H121" s="77">
        <f t="shared" si="12"/>
        <v>0</v>
      </c>
      <c r="I121" s="77">
        <f t="shared" si="12"/>
        <v>0</v>
      </c>
      <c r="J121" s="77">
        <f t="shared" si="12"/>
        <v>0</v>
      </c>
      <c r="K121" s="77">
        <f t="shared" si="12"/>
        <v>0</v>
      </c>
      <c r="L121" s="102">
        <f t="shared" si="12"/>
        <v>0</v>
      </c>
      <c r="M121" s="77"/>
    </row>
    <row r="122" spans="1:16" s="22" customFormat="1" ht="18" customHeight="1">
      <c r="A122" s="108"/>
      <c r="B122" s="78"/>
      <c r="C122" s="19"/>
      <c r="D122" s="153"/>
      <c r="E122" s="77"/>
      <c r="F122" s="77"/>
      <c r="G122" s="77"/>
      <c r="H122" s="77"/>
      <c r="I122" s="77"/>
      <c r="J122" s="77"/>
      <c r="K122" s="77"/>
      <c r="L122" s="102"/>
      <c r="M122" s="77"/>
      <c r="P122" s="453"/>
    </row>
    <row r="123" spans="1:16">
      <c r="K123" s="372" t="s">
        <v>5540</v>
      </c>
    </row>
    <row r="124" spans="1:16" s="156" customFormat="1" ht="21" customHeight="1">
      <c r="B124" s="156" t="s">
        <v>33</v>
      </c>
      <c r="C124" s="19"/>
      <c r="F124" s="157"/>
      <c r="G124" s="156" t="s">
        <v>201</v>
      </c>
      <c r="K124" s="158" t="s">
        <v>202</v>
      </c>
      <c r="L124" s="507"/>
      <c r="M124" s="158"/>
    </row>
    <row r="125" spans="1:16" s="156" customFormat="1" ht="21.6" customHeight="1">
      <c r="F125" s="157"/>
      <c r="K125" s="158"/>
      <c r="L125" s="507"/>
      <c r="M125" s="158"/>
    </row>
    <row r="126" spans="1:16" s="156" customFormat="1">
      <c r="F126" s="157"/>
      <c r="K126" s="158"/>
      <c r="L126" s="507"/>
      <c r="M126" s="158"/>
      <c r="P126" s="675"/>
    </row>
    <row r="127" spans="1:16" s="156" customFormat="1">
      <c r="F127" s="157"/>
      <c r="K127" s="158"/>
      <c r="L127" s="507"/>
      <c r="M127" s="158"/>
      <c r="P127" s="675"/>
    </row>
    <row r="128" spans="1:16" s="156" customFormat="1">
      <c r="F128" s="157"/>
      <c r="K128" s="158"/>
      <c r="L128" s="507"/>
      <c r="M128" s="158"/>
    </row>
    <row r="129" spans="1:13" s="156" customFormat="1">
      <c r="F129" s="157"/>
      <c r="K129" s="158"/>
      <c r="L129" s="507"/>
      <c r="M129" s="158"/>
    </row>
    <row r="130" spans="1:13" s="159" customFormat="1">
      <c r="A130" s="156"/>
      <c r="B130" s="156"/>
      <c r="C130" s="156"/>
      <c r="D130" s="156"/>
      <c r="E130" s="156"/>
      <c r="F130" s="156"/>
      <c r="G130" s="156"/>
      <c r="K130" s="158"/>
      <c r="L130" s="507"/>
      <c r="M130" s="160"/>
    </row>
    <row r="131" spans="1:13" s="156" customFormat="1">
      <c r="F131" s="157"/>
      <c r="K131" s="158"/>
      <c r="L131" s="507"/>
      <c r="M131" s="158"/>
    </row>
    <row r="132" spans="1:13" s="156" customFormat="1">
      <c r="B132" s="156" t="s">
        <v>164</v>
      </c>
      <c r="F132" s="157"/>
      <c r="G132" s="156" t="s">
        <v>144</v>
      </c>
      <c r="K132" s="158" t="s">
        <v>203</v>
      </c>
      <c r="L132" s="507"/>
      <c r="M132" s="158"/>
    </row>
    <row r="133" spans="1:13" s="127" customFormat="1" ht="12.75">
      <c r="F133" s="126"/>
      <c r="G133" s="126"/>
      <c r="L133" s="580"/>
      <c r="M133" s="125"/>
    </row>
  </sheetData>
  <sortState xmlns:xlrd2="http://schemas.microsoft.com/office/spreadsheetml/2017/richdata2" ref="A8:M120">
    <sortCondition ref="C8:C120"/>
  </sortState>
  <mergeCells count="2">
    <mergeCell ref="A3:L3"/>
    <mergeCell ref="A4:L4"/>
  </mergeCells>
  <phoneticPr fontId="60" type="noConversion"/>
  <conditionalFormatting sqref="C1:C1048576">
    <cfRule type="duplicateValues" dxfId="12" priority="1"/>
    <cfRule type="duplicateValues" dxfId="11" priority="3"/>
  </conditionalFormatting>
  <conditionalFormatting sqref="C7:C118">
    <cfRule type="duplicateValues" dxfId="10" priority="206"/>
  </conditionalFormatting>
  <pageMargins left="0.23622047244094491" right="0.23622047244094491" top="0.27559055118110237" bottom="0.19685039370078741" header="0.27559055118110237" footer="0.15748031496062992"/>
  <pageSetup paperSize="8" scale="66" fitToHeight="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Y32"/>
  <sheetViews>
    <sheetView tabSelected="1" zoomScale="85" zoomScaleNormal="85" zoomScaleSheetLayoutView="90" workbookViewId="0">
      <selection activeCell="L15" sqref="L15"/>
    </sheetView>
  </sheetViews>
  <sheetFormatPr defaultRowHeight="12.75"/>
  <cols>
    <col min="1" max="1" width="6" style="127" customWidth="1"/>
    <col min="2" max="2" width="17.85546875" style="127" customWidth="1"/>
    <col min="3" max="3" width="24.28515625" style="127" hidden="1" customWidth="1"/>
    <col min="4" max="4" width="11.7109375" style="127" customWidth="1"/>
    <col min="5" max="5" width="13" style="127" customWidth="1"/>
    <col min="6" max="6" width="18" style="126" customWidth="1"/>
    <col min="7" max="7" width="16.85546875" style="126" customWidth="1"/>
    <col min="8" max="8" width="11.42578125" style="127" customWidth="1"/>
    <col min="9" max="9" width="17.42578125" style="127" customWidth="1"/>
    <col min="10" max="10" width="11.85546875" style="127" hidden="1" customWidth="1"/>
    <col min="11" max="11" width="15.140625" style="127" hidden="1" customWidth="1"/>
    <col min="12" max="12" width="18.5703125" style="125" customWidth="1"/>
    <col min="13" max="13" width="14.28515625" style="125" customWidth="1"/>
    <col min="14" max="14" width="12.28515625" style="125" hidden="1" customWidth="1"/>
    <col min="15" max="15" width="14.140625" style="125" customWidth="1"/>
    <col min="16" max="16" width="15" style="125" customWidth="1"/>
    <col min="17" max="17" width="13.140625" style="125" hidden="1" customWidth="1"/>
    <col min="18" max="18" width="15.85546875" style="125" customWidth="1"/>
    <col min="19" max="19" width="12.7109375" style="128" bestFit="1" customWidth="1"/>
    <col min="20" max="20" width="19.5703125" style="128" hidden="1" customWidth="1"/>
    <col min="21" max="21" width="15.42578125" style="128" customWidth="1"/>
    <col min="22" max="22" width="13" style="238" customWidth="1"/>
    <col min="23" max="23" width="13.28515625" style="127" customWidth="1"/>
    <col min="24" max="24" width="11.7109375" style="127" customWidth="1"/>
    <col min="25" max="25" width="12.5703125" style="127" bestFit="1" customWidth="1"/>
    <col min="26" max="252" width="9.140625" style="127"/>
    <col min="253" max="253" width="4.28515625" style="127" customWidth="1"/>
    <col min="254" max="254" width="18.42578125" style="127" customWidth="1"/>
    <col min="255" max="255" width="19" style="127" customWidth="1"/>
    <col min="256" max="256" width="13.42578125" style="127" customWidth="1"/>
    <col min="257" max="257" width="9.85546875" style="127" customWidth="1"/>
    <col min="258" max="258" width="15.28515625" style="127" customWidth="1"/>
    <col min="259" max="259" width="11.7109375" style="127" customWidth="1"/>
    <col min="260" max="261" width="0" style="127" hidden="1" customWidth="1"/>
    <col min="262" max="262" width="15.7109375" style="127" customWidth="1"/>
    <col min="263" max="263" width="15.85546875" style="127" customWidth="1"/>
    <col min="264" max="264" width="15.28515625" style="127" customWidth="1"/>
    <col min="265" max="265" width="0" style="127" hidden="1" customWidth="1"/>
    <col min="266" max="508" width="9.140625" style="127"/>
    <col min="509" max="509" width="4.28515625" style="127" customWidth="1"/>
    <col min="510" max="510" width="18.42578125" style="127" customWidth="1"/>
    <col min="511" max="511" width="19" style="127" customWidth="1"/>
    <col min="512" max="512" width="13.42578125" style="127" customWidth="1"/>
    <col min="513" max="513" width="9.85546875" style="127" customWidth="1"/>
    <col min="514" max="514" width="15.28515625" style="127" customWidth="1"/>
    <col min="515" max="515" width="11.7109375" style="127" customWidth="1"/>
    <col min="516" max="517" width="0" style="127" hidden="1" customWidth="1"/>
    <col min="518" max="518" width="15.7109375" style="127" customWidth="1"/>
    <col min="519" max="519" width="15.85546875" style="127" customWidth="1"/>
    <col min="520" max="520" width="15.28515625" style="127" customWidth="1"/>
    <col min="521" max="521" width="0" style="127" hidden="1" customWidth="1"/>
    <col min="522" max="764" width="9.140625" style="127"/>
    <col min="765" max="765" width="4.28515625" style="127" customWidth="1"/>
    <col min="766" max="766" width="18.42578125" style="127" customWidth="1"/>
    <col min="767" max="767" width="19" style="127" customWidth="1"/>
    <col min="768" max="768" width="13.42578125" style="127" customWidth="1"/>
    <col min="769" max="769" width="9.85546875" style="127" customWidth="1"/>
    <col min="770" max="770" width="15.28515625" style="127" customWidth="1"/>
    <col min="771" max="771" width="11.7109375" style="127" customWidth="1"/>
    <col min="772" max="773" width="0" style="127" hidden="1" customWidth="1"/>
    <col min="774" max="774" width="15.7109375" style="127" customWidth="1"/>
    <col min="775" max="775" width="15.85546875" style="127" customWidth="1"/>
    <col min="776" max="776" width="15.28515625" style="127" customWidth="1"/>
    <col min="777" max="777" width="0" style="127" hidden="1" customWidth="1"/>
    <col min="778" max="1020" width="9.140625" style="127"/>
    <col min="1021" max="1021" width="4.28515625" style="127" customWidth="1"/>
    <col min="1022" max="1022" width="18.42578125" style="127" customWidth="1"/>
    <col min="1023" max="1023" width="19" style="127" customWidth="1"/>
    <col min="1024" max="1024" width="13.42578125" style="127" customWidth="1"/>
    <col min="1025" max="1025" width="9.85546875" style="127" customWidth="1"/>
    <col min="1026" max="1026" width="15.28515625" style="127" customWidth="1"/>
    <col min="1027" max="1027" width="11.7109375" style="127" customWidth="1"/>
    <col min="1028" max="1029" width="0" style="127" hidden="1" customWidth="1"/>
    <col min="1030" max="1030" width="15.7109375" style="127" customWidth="1"/>
    <col min="1031" max="1031" width="15.85546875" style="127" customWidth="1"/>
    <col min="1032" max="1032" width="15.28515625" style="127" customWidth="1"/>
    <col min="1033" max="1033" width="0" style="127" hidden="1" customWidth="1"/>
    <col min="1034" max="1276" width="9.140625" style="127"/>
    <col min="1277" max="1277" width="4.28515625" style="127" customWidth="1"/>
    <col min="1278" max="1278" width="18.42578125" style="127" customWidth="1"/>
    <col min="1279" max="1279" width="19" style="127" customWidth="1"/>
    <col min="1280" max="1280" width="13.42578125" style="127" customWidth="1"/>
    <col min="1281" max="1281" width="9.85546875" style="127" customWidth="1"/>
    <col min="1282" max="1282" width="15.28515625" style="127" customWidth="1"/>
    <col min="1283" max="1283" width="11.7109375" style="127" customWidth="1"/>
    <col min="1284" max="1285" width="0" style="127" hidden="1" customWidth="1"/>
    <col min="1286" max="1286" width="15.7109375" style="127" customWidth="1"/>
    <col min="1287" max="1287" width="15.85546875" style="127" customWidth="1"/>
    <col min="1288" max="1288" width="15.28515625" style="127" customWidth="1"/>
    <col min="1289" max="1289" width="0" style="127" hidden="1" customWidth="1"/>
    <col min="1290" max="1532" width="9.140625" style="127"/>
    <col min="1533" max="1533" width="4.28515625" style="127" customWidth="1"/>
    <col min="1534" max="1534" width="18.42578125" style="127" customWidth="1"/>
    <col min="1535" max="1535" width="19" style="127" customWidth="1"/>
    <col min="1536" max="1536" width="13.42578125" style="127" customWidth="1"/>
    <col min="1537" max="1537" width="9.85546875" style="127" customWidth="1"/>
    <col min="1538" max="1538" width="15.28515625" style="127" customWidth="1"/>
    <col min="1539" max="1539" width="11.7109375" style="127" customWidth="1"/>
    <col min="1540" max="1541" width="0" style="127" hidden="1" customWidth="1"/>
    <col min="1542" max="1542" width="15.7109375" style="127" customWidth="1"/>
    <col min="1543" max="1543" width="15.85546875" style="127" customWidth="1"/>
    <col min="1544" max="1544" width="15.28515625" style="127" customWidth="1"/>
    <col min="1545" max="1545" width="0" style="127" hidden="1" customWidth="1"/>
    <col min="1546" max="1788" width="9.140625" style="127"/>
    <col min="1789" max="1789" width="4.28515625" style="127" customWidth="1"/>
    <col min="1790" max="1790" width="18.42578125" style="127" customWidth="1"/>
    <col min="1791" max="1791" width="19" style="127" customWidth="1"/>
    <col min="1792" max="1792" width="13.42578125" style="127" customWidth="1"/>
    <col min="1793" max="1793" width="9.85546875" style="127" customWidth="1"/>
    <col min="1794" max="1794" width="15.28515625" style="127" customWidth="1"/>
    <col min="1795" max="1795" width="11.7109375" style="127" customWidth="1"/>
    <col min="1796" max="1797" width="0" style="127" hidden="1" customWidth="1"/>
    <col min="1798" max="1798" width="15.7109375" style="127" customWidth="1"/>
    <col min="1799" max="1799" width="15.85546875" style="127" customWidth="1"/>
    <col min="1800" max="1800" width="15.28515625" style="127" customWidth="1"/>
    <col min="1801" max="1801" width="0" style="127" hidden="1" customWidth="1"/>
    <col min="1802" max="2044" width="9.140625" style="127"/>
    <col min="2045" max="2045" width="4.28515625" style="127" customWidth="1"/>
    <col min="2046" max="2046" width="18.42578125" style="127" customWidth="1"/>
    <col min="2047" max="2047" width="19" style="127" customWidth="1"/>
    <col min="2048" max="2048" width="13.42578125" style="127" customWidth="1"/>
    <col min="2049" max="2049" width="9.85546875" style="127" customWidth="1"/>
    <col min="2050" max="2050" width="15.28515625" style="127" customWidth="1"/>
    <col min="2051" max="2051" width="11.7109375" style="127" customWidth="1"/>
    <col min="2052" max="2053" width="0" style="127" hidden="1" customWidth="1"/>
    <col min="2054" max="2054" width="15.7109375" style="127" customWidth="1"/>
    <col min="2055" max="2055" width="15.85546875" style="127" customWidth="1"/>
    <col min="2056" max="2056" width="15.28515625" style="127" customWidth="1"/>
    <col min="2057" max="2057" width="0" style="127" hidden="1" customWidth="1"/>
    <col min="2058" max="2300" width="9.140625" style="127"/>
    <col min="2301" max="2301" width="4.28515625" style="127" customWidth="1"/>
    <col min="2302" max="2302" width="18.42578125" style="127" customWidth="1"/>
    <col min="2303" max="2303" width="19" style="127" customWidth="1"/>
    <col min="2304" max="2304" width="13.42578125" style="127" customWidth="1"/>
    <col min="2305" max="2305" width="9.85546875" style="127" customWidth="1"/>
    <col min="2306" max="2306" width="15.28515625" style="127" customWidth="1"/>
    <col min="2307" max="2307" width="11.7109375" style="127" customWidth="1"/>
    <col min="2308" max="2309" width="0" style="127" hidden="1" customWidth="1"/>
    <col min="2310" max="2310" width="15.7109375" style="127" customWidth="1"/>
    <col min="2311" max="2311" width="15.85546875" style="127" customWidth="1"/>
    <col min="2312" max="2312" width="15.28515625" style="127" customWidth="1"/>
    <col min="2313" max="2313" width="0" style="127" hidden="1" customWidth="1"/>
    <col min="2314" max="2556" width="9.140625" style="127"/>
    <col min="2557" max="2557" width="4.28515625" style="127" customWidth="1"/>
    <col min="2558" max="2558" width="18.42578125" style="127" customWidth="1"/>
    <col min="2559" max="2559" width="19" style="127" customWidth="1"/>
    <col min="2560" max="2560" width="13.42578125" style="127" customWidth="1"/>
    <col min="2561" max="2561" width="9.85546875" style="127" customWidth="1"/>
    <col min="2562" max="2562" width="15.28515625" style="127" customWidth="1"/>
    <col min="2563" max="2563" width="11.7109375" style="127" customWidth="1"/>
    <col min="2564" max="2565" width="0" style="127" hidden="1" customWidth="1"/>
    <col min="2566" max="2566" width="15.7109375" style="127" customWidth="1"/>
    <col min="2567" max="2567" width="15.85546875" style="127" customWidth="1"/>
    <col min="2568" max="2568" width="15.28515625" style="127" customWidth="1"/>
    <col min="2569" max="2569" width="0" style="127" hidden="1" customWidth="1"/>
    <col min="2570" max="2812" width="9.140625" style="127"/>
    <col min="2813" max="2813" width="4.28515625" style="127" customWidth="1"/>
    <col min="2814" max="2814" width="18.42578125" style="127" customWidth="1"/>
    <col min="2815" max="2815" width="19" style="127" customWidth="1"/>
    <col min="2816" max="2816" width="13.42578125" style="127" customWidth="1"/>
    <col min="2817" max="2817" width="9.85546875" style="127" customWidth="1"/>
    <col min="2818" max="2818" width="15.28515625" style="127" customWidth="1"/>
    <col min="2819" max="2819" width="11.7109375" style="127" customWidth="1"/>
    <col min="2820" max="2821" width="0" style="127" hidden="1" customWidth="1"/>
    <col min="2822" max="2822" width="15.7109375" style="127" customWidth="1"/>
    <col min="2823" max="2823" width="15.85546875" style="127" customWidth="1"/>
    <col min="2824" max="2824" width="15.28515625" style="127" customWidth="1"/>
    <col min="2825" max="2825" width="0" style="127" hidden="1" customWidth="1"/>
    <col min="2826" max="3068" width="9.140625" style="127"/>
    <col min="3069" max="3069" width="4.28515625" style="127" customWidth="1"/>
    <col min="3070" max="3070" width="18.42578125" style="127" customWidth="1"/>
    <col min="3071" max="3071" width="19" style="127" customWidth="1"/>
    <col min="3072" max="3072" width="13.42578125" style="127" customWidth="1"/>
    <col min="3073" max="3073" width="9.85546875" style="127" customWidth="1"/>
    <col min="3074" max="3074" width="15.28515625" style="127" customWidth="1"/>
    <col min="3075" max="3075" width="11.7109375" style="127" customWidth="1"/>
    <col min="3076" max="3077" width="0" style="127" hidden="1" customWidth="1"/>
    <col min="3078" max="3078" width="15.7109375" style="127" customWidth="1"/>
    <col min="3079" max="3079" width="15.85546875" style="127" customWidth="1"/>
    <col min="3080" max="3080" width="15.28515625" style="127" customWidth="1"/>
    <col min="3081" max="3081" width="0" style="127" hidden="1" customWidth="1"/>
    <col min="3082" max="3324" width="9.140625" style="127"/>
    <col min="3325" max="3325" width="4.28515625" style="127" customWidth="1"/>
    <col min="3326" max="3326" width="18.42578125" style="127" customWidth="1"/>
    <col min="3327" max="3327" width="19" style="127" customWidth="1"/>
    <col min="3328" max="3328" width="13.42578125" style="127" customWidth="1"/>
    <col min="3329" max="3329" width="9.85546875" style="127" customWidth="1"/>
    <col min="3330" max="3330" width="15.28515625" style="127" customWidth="1"/>
    <col min="3331" max="3331" width="11.7109375" style="127" customWidth="1"/>
    <col min="3332" max="3333" width="0" style="127" hidden="1" customWidth="1"/>
    <col min="3334" max="3334" width="15.7109375" style="127" customWidth="1"/>
    <col min="3335" max="3335" width="15.85546875" style="127" customWidth="1"/>
    <col min="3336" max="3336" width="15.28515625" style="127" customWidth="1"/>
    <col min="3337" max="3337" width="0" style="127" hidden="1" customWidth="1"/>
    <col min="3338" max="3580" width="9.140625" style="127"/>
    <col min="3581" max="3581" width="4.28515625" style="127" customWidth="1"/>
    <col min="3582" max="3582" width="18.42578125" style="127" customWidth="1"/>
    <col min="3583" max="3583" width="19" style="127" customWidth="1"/>
    <col min="3584" max="3584" width="13.42578125" style="127" customWidth="1"/>
    <col min="3585" max="3585" width="9.85546875" style="127" customWidth="1"/>
    <col min="3586" max="3586" width="15.28515625" style="127" customWidth="1"/>
    <col min="3587" max="3587" width="11.7109375" style="127" customWidth="1"/>
    <col min="3588" max="3589" width="0" style="127" hidden="1" customWidth="1"/>
    <col min="3590" max="3590" width="15.7109375" style="127" customWidth="1"/>
    <col min="3591" max="3591" width="15.85546875" style="127" customWidth="1"/>
    <col min="3592" max="3592" width="15.28515625" style="127" customWidth="1"/>
    <col min="3593" max="3593" width="0" style="127" hidden="1" customWidth="1"/>
    <col min="3594" max="3836" width="9.140625" style="127"/>
    <col min="3837" max="3837" width="4.28515625" style="127" customWidth="1"/>
    <col min="3838" max="3838" width="18.42578125" style="127" customWidth="1"/>
    <col min="3839" max="3839" width="19" style="127" customWidth="1"/>
    <col min="3840" max="3840" width="13.42578125" style="127" customWidth="1"/>
    <col min="3841" max="3841" width="9.85546875" style="127" customWidth="1"/>
    <col min="3842" max="3842" width="15.28515625" style="127" customWidth="1"/>
    <col min="3843" max="3843" width="11.7109375" style="127" customWidth="1"/>
    <col min="3844" max="3845" width="0" style="127" hidden="1" customWidth="1"/>
    <col min="3846" max="3846" width="15.7109375" style="127" customWidth="1"/>
    <col min="3847" max="3847" width="15.85546875" style="127" customWidth="1"/>
    <col min="3848" max="3848" width="15.28515625" style="127" customWidth="1"/>
    <col min="3849" max="3849" width="0" style="127" hidden="1" customWidth="1"/>
    <col min="3850" max="4092" width="9.140625" style="127"/>
    <col min="4093" max="4093" width="4.28515625" style="127" customWidth="1"/>
    <col min="4094" max="4094" width="18.42578125" style="127" customWidth="1"/>
    <col min="4095" max="4095" width="19" style="127" customWidth="1"/>
    <col min="4096" max="4096" width="13.42578125" style="127" customWidth="1"/>
    <col min="4097" max="4097" width="9.85546875" style="127" customWidth="1"/>
    <col min="4098" max="4098" width="15.28515625" style="127" customWidth="1"/>
    <col min="4099" max="4099" width="11.7109375" style="127" customWidth="1"/>
    <col min="4100" max="4101" width="0" style="127" hidden="1" customWidth="1"/>
    <col min="4102" max="4102" width="15.7109375" style="127" customWidth="1"/>
    <col min="4103" max="4103" width="15.85546875" style="127" customWidth="1"/>
    <col min="4104" max="4104" width="15.28515625" style="127" customWidth="1"/>
    <col min="4105" max="4105" width="0" style="127" hidden="1" customWidth="1"/>
    <col min="4106" max="4348" width="9.140625" style="127"/>
    <col min="4349" max="4349" width="4.28515625" style="127" customWidth="1"/>
    <col min="4350" max="4350" width="18.42578125" style="127" customWidth="1"/>
    <col min="4351" max="4351" width="19" style="127" customWidth="1"/>
    <col min="4352" max="4352" width="13.42578125" style="127" customWidth="1"/>
    <col min="4353" max="4353" width="9.85546875" style="127" customWidth="1"/>
    <col min="4354" max="4354" width="15.28515625" style="127" customWidth="1"/>
    <col min="4355" max="4355" width="11.7109375" style="127" customWidth="1"/>
    <col min="4356" max="4357" width="0" style="127" hidden="1" customWidth="1"/>
    <col min="4358" max="4358" width="15.7109375" style="127" customWidth="1"/>
    <col min="4359" max="4359" width="15.85546875" style="127" customWidth="1"/>
    <col min="4360" max="4360" width="15.28515625" style="127" customWidth="1"/>
    <col min="4361" max="4361" width="0" style="127" hidden="1" customWidth="1"/>
    <col min="4362" max="4604" width="9.140625" style="127"/>
    <col min="4605" max="4605" width="4.28515625" style="127" customWidth="1"/>
    <col min="4606" max="4606" width="18.42578125" style="127" customWidth="1"/>
    <col min="4607" max="4607" width="19" style="127" customWidth="1"/>
    <col min="4608" max="4608" width="13.42578125" style="127" customWidth="1"/>
    <col min="4609" max="4609" width="9.85546875" style="127" customWidth="1"/>
    <col min="4610" max="4610" width="15.28515625" style="127" customWidth="1"/>
    <col min="4611" max="4611" width="11.7109375" style="127" customWidth="1"/>
    <col min="4612" max="4613" width="0" style="127" hidden="1" customWidth="1"/>
    <col min="4614" max="4614" width="15.7109375" style="127" customWidth="1"/>
    <col min="4615" max="4615" width="15.85546875" style="127" customWidth="1"/>
    <col min="4616" max="4616" width="15.28515625" style="127" customWidth="1"/>
    <col min="4617" max="4617" width="0" style="127" hidden="1" customWidth="1"/>
    <col min="4618" max="4860" width="9.140625" style="127"/>
    <col min="4861" max="4861" width="4.28515625" style="127" customWidth="1"/>
    <col min="4862" max="4862" width="18.42578125" style="127" customWidth="1"/>
    <col min="4863" max="4863" width="19" style="127" customWidth="1"/>
    <col min="4864" max="4864" width="13.42578125" style="127" customWidth="1"/>
    <col min="4865" max="4865" width="9.85546875" style="127" customWidth="1"/>
    <col min="4866" max="4866" width="15.28515625" style="127" customWidth="1"/>
    <col min="4867" max="4867" width="11.7109375" style="127" customWidth="1"/>
    <col min="4868" max="4869" width="0" style="127" hidden="1" customWidth="1"/>
    <col min="4870" max="4870" width="15.7109375" style="127" customWidth="1"/>
    <col min="4871" max="4871" width="15.85546875" style="127" customWidth="1"/>
    <col min="4872" max="4872" width="15.28515625" style="127" customWidth="1"/>
    <col min="4873" max="4873" width="0" style="127" hidden="1" customWidth="1"/>
    <col min="4874" max="5116" width="9.140625" style="127"/>
    <col min="5117" max="5117" width="4.28515625" style="127" customWidth="1"/>
    <col min="5118" max="5118" width="18.42578125" style="127" customWidth="1"/>
    <col min="5119" max="5119" width="19" style="127" customWidth="1"/>
    <col min="5120" max="5120" width="13.42578125" style="127" customWidth="1"/>
    <col min="5121" max="5121" width="9.85546875" style="127" customWidth="1"/>
    <col min="5122" max="5122" width="15.28515625" style="127" customWidth="1"/>
    <col min="5123" max="5123" width="11.7109375" style="127" customWidth="1"/>
    <col min="5124" max="5125" width="0" style="127" hidden="1" customWidth="1"/>
    <col min="5126" max="5126" width="15.7109375" style="127" customWidth="1"/>
    <col min="5127" max="5127" width="15.85546875" style="127" customWidth="1"/>
    <col min="5128" max="5128" width="15.28515625" style="127" customWidth="1"/>
    <col min="5129" max="5129" width="0" style="127" hidden="1" customWidth="1"/>
    <col min="5130" max="5372" width="9.140625" style="127"/>
    <col min="5373" max="5373" width="4.28515625" style="127" customWidth="1"/>
    <col min="5374" max="5374" width="18.42578125" style="127" customWidth="1"/>
    <col min="5375" max="5375" width="19" style="127" customWidth="1"/>
    <col min="5376" max="5376" width="13.42578125" style="127" customWidth="1"/>
    <col min="5377" max="5377" width="9.85546875" style="127" customWidth="1"/>
    <col min="5378" max="5378" width="15.28515625" style="127" customWidth="1"/>
    <col min="5379" max="5379" width="11.7109375" style="127" customWidth="1"/>
    <col min="5380" max="5381" width="0" style="127" hidden="1" customWidth="1"/>
    <col min="5382" max="5382" width="15.7109375" style="127" customWidth="1"/>
    <col min="5383" max="5383" width="15.85546875" style="127" customWidth="1"/>
    <col min="5384" max="5384" width="15.28515625" style="127" customWidth="1"/>
    <col min="5385" max="5385" width="0" style="127" hidden="1" customWidth="1"/>
    <col min="5386" max="5628" width="9.140625" style="127"/>
    <col min="5629" max="5629" width="4.28515625" style="127" customWidth="1"/>
    <col min="5630" max="5630" width="18.42578125" style="127" customWidth="1"/>
    <col min="5631" max="5631" width="19" style="127" customWidth="1"/>
    <col min="5632" max="5632" width="13.42578125" style="127" customWidth="1"/>
    <col min="5633" max="5633" width="9.85546875" style="127" customWidth="1"/>
    <col min="5634" max="5634" width="15.28515625" style="127" customWidth="1"/>
    <col min="5635" max="5635" width="11.7109375" style="127" customWidth="1"/>
    <col min="5636" max="5637" width="0" style="127" hidden="1" customWidth="1"/>
    <col min="5638" max="5638" width="15.7109375" style="127" customWidth="1"/>
    <col min="5639" max="5639" width="15.85546875" style="127" customWidth="1"/>
    <col min="5640" max="5640" width="15.28515625" style="127" customWidth="1"/>
    <col min="5641" max="5641" width="0" style="127" hidden="1" customWidth="1"/>
    <col min="5642" max="5884" width="9.140625" style="127"/>
    <col min="5885" max="5885" width="4.28515625" style="127" customWidth="1"/>
    <col min="5886" max="5886" width="18.42578125" style="127" customWidth="1"/>
    <col min="5887" max="5887" width="19" style="127" customWidth="1"/>
    <col min="5888" max="5888" width="13.42578125" style="127" customWidth="1"/>
    <col min="5889" max="5889" width="9.85546875" style="127" customWidth="1"/>
    <col min="5890" max="5890" width="15.28515625" style="127" customWidth="1"/>
    <col min="5891" max="5891" width="11.7109375" style="127" customWidth="1"/>
    <col min="5892" max="5893" width="0" style="127" hidden="1" customWidth="1"/>
    <col min="5894" max="5894" width="15.7109375" style="127" customWidth="1"/>
    <col min="5895" max="5895" width="15.85546875" style="127" customWidth="1"/>
    <col min="5896" max="5896" width="15.28515625" style="127" customWidth="1"/>
    <col min="5897" max="5897" width="0" style="127" hidden="1" customWidth="1"/>
    <col min="5898" max="6140" width="9.140625" style="127"/>
    <col min="6141" max="6141" width="4.28515625" style="127" customWidth="1"/>
    <col min="6142" max="6142" width="18.42578125" style="127" customWidth="1"/>
    <col min="6143" max="6143" width="19" style="127" customWidth="1"/>
    <col min="6144" max="6144" width="13.42578125" style="127" customWidth="1"/>
    <col min="6145" max="6145" width="9.85546875" style="127" customWidth="1"/>
    <col min="6146" max="6146" width="15.28515625" style="127" customWidth="1"/>
    <col min="6147" max="6147" width="11.7109375" style="127" customWidth="1"/>
    <col min="6148" max="6149" width="0" style="127" hidden="1" customWidth="1"/>
    <col min="6150" max="6150" width="15.7109375" style="127" customWidth="1"/>
    <col min="6151" max="6151" width="15.85546875" style="127" customWidth="1"/>
    <col min="6152" max="6152" width="15.28515625" style="127" customWidth="1"/>
    <col min="6153" max="6153" width="0" style="127" hidden="1" customWidth="1"/>
    <col min="6154" max="6396" width="9.140625" style="127"/>
    <col min="6397" max="6397" width="4.28515625" style="127" customWidth="1"/>
    <col min="6398" max="6398" width="18.42578125" style="127" customWidth="1"/>
    <col min="6399" max="6399" width="19" style="127" customWidth="1"/>
    <col min="6400" max="6400" width="13.42578125" style="127" customWidth="1"/>
    <col min="6401" max="6401" width="9.85546875" style="127" customWidth="1"/>
    <col min="6402" max="6402" width="15.28515625" style="127" customWidth="1"/>
    <col min="6403" max="6403" width="11.7109375" style="127" customWidth="1"/>
    <col min="6404" max="6405" width="0" style="127" hidden="1" customWidth="1"/>
    <col min="6406" max="6406" width="15.7109375" style="127" customWidth="1"/>
    <col min="6407" max="6407" width="15.85546875" style="127" customWidth="1"/>
    <col min="6408" max="6408" width="15.28515625" style="127" customWidth="1"/>
    <col min="6409" max="6409" width="0" style="127" hidden="1" customWidth="1"/>
    <col min="6410" max="6652" width="9.140625" style="127"/>
    <col min="6653" max="6653" width="4.28515625" style="127" customWidth="1"/>
    <col min="6654" max="6654" width="18.42578125" style="127" customWidth="1"/>
    <col min="6655" max="6655" width="19" style="127" customWidth="1"/>
    <col min="6656" max="6656" width="13.42578125" style="127" customWidth="1"/>
    <col min="6657" max="6657" width="9.85546875" style="127" customWidth="1"/>
    <col min="6658" max="6658" width="15.28515625" style="127" customWidth="1"/>
    <col min="6659" max="6659" width="11.7109375" style="127" customWidth="1"/>
    <col min="6660" max="6661" width="0" style="127" hidden="1" customWidth="1"/>
    <col min="6662" max="6662" width="15.7109375" style="127" customWidth="1"/>
    <col min="6663" max="6663" width="15.85546875" style="127" customWidth="1"/>
    <col min="6664" max="6664" width="15.28515625" style="127" customWidth="1"/>
    <col min="6665" max="6665" width="0" style="127" hidden="1" customWidth="1"/>
    <col min="6666" max="6908" width="9.140625" style="127"/>
    <col min="6909" max="6909" width="4.28515625" style="127" customWidth="1"/>
    <col min="6910" max="6910" width="18.42578125" style="127" customWidth="1"/>
    <col min="6911" max="6911" width="19" style="127" customWidth="1"/>
    <col min="6912" max="6912" width="13.42578125" style="127" customWidth="1"/>
    <col min="6913" max="6913" width="9.85546875" style="127" customWidth="1"/>
    <col min="6914" max="6914" width="15.28515625" style="127" customWidth="1"/>
    <col min="6915" max="6915" width="11.7109375" style="127" customWidth="1"/>
    <col min="6916" max="6917" width="0" style="127" hidden="1" customWidth="1"/>
    <col min="6918" max="6918" width="15.7109375" style="127" customWidth="1"/>
    <col min="6919" max="6919" width="15.85546875" style="127" customWidth="1"/>
    <col min="6920" max="6920" width="15.28515625" style="127" customWidth="1"/>
    <col min="6921" max="6921" width="0" style="127" hidden="1" customWidth="1"/>
    <col min="6922" max="7164" width="9.140625" style="127"/>
    <col min="7165" max="7165" width="4.28515625" style="127" customWidth="1"/>
    <col min="7166" max="7166" width="18.42578125" style="127" customWidth="1"/>
    <col min="7167" max="7167" width="19" style="127" customWidth="1"/>
    <col min="7168" max="7168" width="13.42578125" style="127" customWidth="1"/>
    <col min="7169" max="7169" width="9.85546875" style="127" customWidth="1"/>
    <col min="7170" max="7170" width="15.28515625" style="127" customWidth="1"/>
    <col min="7171" max="7171" width="11.7109375" style="127" customWidth="1"/>
    <col min="7172" max="7173" width="0" style="127" hidden="1" customWidth="1"/>
    <col min="7174" max="7174" width="15.7109375" style="127" customWidth="1"/>
    <col min="7175" max="7175" width="15.85546875" style="127" customWidth="1"/>
    <col min="7176" max="7176" width="15.28515625" style="127" customWidth="1"/>
    <col min="7177" max="7177" width="0" style="127" hidden="1" customWidth="1"/>
    <col min="7178" max="7420" width="9.140625" style="127"/>
    <col min="7421" max="7421" width="4.28515625" style="127" customWidth="1"/>
    <col min="7422" max="7422" width="18.42578125" style="127" customWidth="1"/>
    <col min="7423" max="7423" width="19" style="127" customWidth="1"/>
    <col min="7424" max="7424" width="13.42578125" style="127" customWidth="1"/>
    <col min="7425" max="7425" width="9.85546875" style="127" customWidth="1"/>
    <col min="7426" max="7426" width="15.28515625" style="127" customWidth="1"/>
    <col min="7427" max="7427" width="11.7109375" style="127" customWidth="1"/>
    <col min="7428" max="7429" width="0" style="127" hidden="1" customWidth="1"/>
    <col min="7430" max="7430" width="15.7109375" style="127" customWidth="1"/>
    <col min="7431" max="7431" width="15.85546875" style="127" customWidth="1"/>
    <col min="7432" max="7432" width="15.28515625" style="127" customWidth="1"/>
    <col min="7433" max="7433" width="0" style="127" hidden="1" customWidth="1"/>
    <col min="7434" max="7676" width="9.140625" style="127"/>
    <col min="7677" max="7677" width="4.28515625" style="127" customWidth="1"/>
    <col min="7678" max="7678" width="18.42578125" style="127" customWidth="1"/>
    <col min="7679" max="7679" width="19" style="127" customWidth="1"/>
    <col min="7680" max="7680" width="13.42578125" style="127" customWidth="1"/>
    <col min="7681" max="7681" width="9.85546875" style="127" customWidth="1"/>
    <col min="7682" max="7682" width="15.28515625" style="127" customWidth="1"/>
    <col min="7683" max="7683" width="11.7109375" style="127" customWidth="1"/>
    <col min="7684" max="7685" width="0" style="127" hidden="1" customWidth="1"/>
    <col min="7686" max="7686" width="15.7109375" style="127" customWidth="1"/>
    <col min="7687" max="7687" width="15.85546875" style="127" customWidth="1"/>
    <col min="7688" max="7688" width="15.28515625" style="127" customWidth="1"/>
    <col min="7689" max="7689" width="0" style="127" hidden="1" customWidth="1"/>
    <col min="7690" max="7932" width="9.140625" style="127"/>
    <col min="7933" max="7933" width="4.28515625" style="127" customWidth="1"/>
    <col min="7934" max="7934" width="18.42578125" style="127" customWidth="1"/>
    <col min="7935" max="7935" width="19" style="127" customWidth="1"/>
    <col min="7936" max="7936" width="13.42578125" style="127" customWidth="1"/>
    <col min="7937" max="7937" width="9.85546875" style="127" customWidth="1"/>
    <col min="7938" max="7938" width="15.28515625" style="127" customWidth="1"/>
    <col min="7939" max="7939" width="11.7109375" style="127" customWidth="1"/>
    <col min="7940" max="7941" width="0" style="127" hidden="1" customWidth="1"/>
    <col min="7942" max="7942" width="15.7109375" style="127" customWidth="1"/>
    <col min="7943" max="7943" width="15.85546875" style="127" customWidth="1"/>
    <col min="7944" max="7944" width="15.28515625" style="127" customWidth="1"/>
    <col min="7945" max="7945" width="0" style="127" hidden="1" customWidth="1"/>
    <col min="7946" max="8188" width="9.140625" style="127"/>
    <col min="8189" max="8189" width="4.28515625" style="127" customWidth="1"/>
    <col min="8190" max="8190" width="18.42578125" style="127" customWidth="1"/>
    <col min="8191" max="8191" width="19" style="127" customWidth="1"/>
    <col min="8192" max="8192" width="13.42578125" style="127" customWidth="1"/>
    <col min="8193" max="8193" width="9.85546875" style="127" customWidth="1"/>
    <col min="8194" max="8194" width="15.28515625" style="127" customWidth="1"/>
    <col min="8195" max="8195" width="11.7109375" style="127" customWidth="1"/>
    <col min="8196" max="8197" width="0" style="127" hidden="1" customWidth="1"/>
    <col min="8198" max="8198" width="15.7109375" style="127" customWidth="1"/>
    <col min="8199" max="8199" width="15.85546875" style="127" customWidth="1"/>
    <col min="8200" max="8200" width="15.28515625" style="127" customWidth="1"/>
    <col min="8201" max="8201" width="0" style="127" hidden="1" customWidth="1"/>
    <col min="8202" max="8444" width="9.140625" style="127"/>
    <col min="8445" max="8445" width="4.28515625" style="127" customWidth="1"/>
    <col min="8446" max="8446" width="18.42578125" style="127" customWidth="1"/>
    <col min="8447" max="8447" width="19" style="127" customWidth="1"/>
    <col min="8448" max="8448" width="13.42578125" style="127" customWidth="1"/>
    <col min="8449" max="8449" width="9.85546875" style="127" customWidth="1"/>
    <col min="8450" max="8450" width="15.28515625" style="127" customWidth="1"/>
    <col min="8451" max="8451" width="11.7109375" style="127" customWidth="1"/>
    <col min="8452" max="8453" width="0" style="127" hidden="1" customWidth="1"/>
    <col min="8454" max="8454" width="15.7109375" style="127" customWidth="1"/>
    <col min="8455" max="8455" width="15.85546875" style="127" customWidth="1"/>
    <col min="8456" max="8456" width="15.28515625" style="127" customWidth="1"/>
    <col min="8457" max="8457" width="0" style="127" hidden="1" customWidth="1"/>
    <col min="8458" max="8700" width="9.140625" style="127"/>
    <col min="8701" max="8701" width="4.28515625" style="127" customWidth="1"/>
    <col min="8702" max="8702" width="18.42578125" style="127" customWidth="1"/>
    <col min="8703" max="8703" width="19" style="127" customWidth="1"/>
    <col min="8704" max="8704" width="13.42578125" style="127" customWidth="1"/>
    <col min="8705" max="8705" width="9.85546875" style="127" customWidth="1"/>
    <col min="8706" max="8706" width="15.28515625" style="127" customWidth="1"/>
    <col min="8707" max="8707" width="11.7109375" style="127" customWidth="1"/>
    <col min="8708" max="8709" width="0" style="127" hidden="1" customWidth="1"/>
    <col min="8710" max="8710" width="15.7109375" style="127" customWidth="1"/>
    <col min="8711" max="8711" width="15.85546875" style="127" customWidth="1"/>
    <col min="8712" max="8712" width="15.28515625" style="127" customWidth="1"/>
    <col min="8713" max="8713" width="0" style="127" hidden="1" customWidth="1"/>
    <col min="8714" max="8956" width="9.140625" style="127"/>
    <col min="8957" max="8957" width="4.28515625" style="127" customWidth="1"/>
    <col min="8958" max="8958" width="18.42578125" style="127" customWidth="1"/>
    <col min="8959" max="8959" width="19" style="127" customWidth="1"/>
    <col min="8960" max="8960" width="13.42578125" style="127" customWidth="1"/>
    <col min="8961" max="8961" width="9.85546875" style="127" customWidth="1"/>
    <col min="8962" max="8962" width="15.28515625" style="127" customWidth="1"/>
    <col min="8963" max="8963" width="11.7109375" style="127" customWidth="1"/>
    <col min="8964" max="8965" width="0" style="127" hidden="1" customWidth="1"/>
    <col min="8966" max="8966" width="15.7109375" style="127" customWidth="1"/>
    <col min="8967" max="8967" width="15.85546875" style="127" customWidth="1"/>
    <col min="8968" max="8968" width="15.28515625" style="127" customWidth="1"/>
    <col min="8969" max="8969" width="0" style="127" hidden="1" customWidth="1"/>
    <col min="8970" max="9212" width="9.140625" style="127"/>
    <col min="9213" max="9213" width="4.28515625" style="127" customWidth="1"/>
    <col min="9214" max="9214" width="18.42578125" style="127" customWidth="1"/>
    <col min="9215" max="9215" width="19" style="127" customWidth="1"/>
    <col min="9216" max="9216" width="13.42578125" style="127" customWidth="1"/>
    <col min="9217" max="9217" width="9.85546875" style="127" customWidth="1"/>
    <col min="9218" max="9218" width="15.28515625" style="127" customWidth="1"/>
    <col min="9219" max="9219" width="11.7109375" style="127" customWidth="1"/>
    <col min="9220" max="9221" width="0" style="127" hidden="1" customWidth="1"/>
    <col min="9222" max="9222" width="15.7109375" style="127" customWidth="1"/>
    <col min="9223" max="9223" width="15.85546875" style="127" customWidth="1"/>
    <col min="9224" max="9224" width="15.28515625" style="127" customWidth="1"/>
    <col min="9225" max="9225" width="0" style="127" hidden="1" customWidth="1"/>
    <col min="9226" max="9468" width="9.140625" style="127"/>
    <col min="9469" max="9469" width="4.28515625" style="127" customWidth="1"/>
    <col min="9470" max="9470" width="18.42578125" style="127" customWidth="1"/>
    <col min="9471" max="9471" width="19" style="127" customWidth="1"/>
    <col min="9472" max="9472" width="13.42578125" style="127" customWidth="1"/>
    <col min="9473" max="9473" width="9.85546875" style="127" customWidth="1"/>
    <col min="9474" max="9474" width="15.28515625" style="127" customWidth="1"/>
    <col min="9475" max="9475" width="11.7109375" style="127" customWidth="1"/>
    <col min="9476" max="9477" width="0" style="127" hidden="1" customWidth="1"/>
    <col min="9478" max="9478" width="15.7109375" style="127" customWidth="1"/>
    <col min="9479" max="9479" width="15.85546875" style="127" customWidth="1"/>
    <col min="9480" max="9480" width="15.28515625" style="127" customWidth="1"/>
    <col min="9481" max="9481" width="0" style="127" hidden="1" customWidth="1"/>
    <col min="9482" max="9724" width="9.140625" style="127"/>
    <col min="9725" max="9725" width="4.28515625" style="127" customWidth="1"/>
    <col min="9726" max="9726" width="18.42578125" style="127" customWidth="1"/>
    <col min="9727" max="9727" width="19" style="127" customWidth="1"/>
    <col min="9728" max="9728" width="13.42578125" style="127" customWidth="1"/>
    <col min="9729" max="9729" width="9.85546875" style="127" customWidth="1"/>
    <col min="9730" max="9730" width="15.28515625" style="127" customWidth="1"/>
    <col min="9731" max="9731" width="11.7109375" style="127" customWidth="1"/>
    <col min="9732" max="9733" width="0" style="127" hidden="1" customWidth="1"/>
    <col min="9734" max="9734" width="15.7109375" style="127" customWidth="1"/>
    <col min="9735" max="9735" width="15.85546875" style="127" customWidth="1"/>
    <col min="9736" max="9736" width="15.28515625" style="127" customWidth="1"/>
    <col min="9737" max="9737" width="0" style="127" hidden="1" customWidth="1"/>
    <col min="9738" max="9980" width="9.140625" style="127"/>
    <col min="9981" max="9981" width="4.28515625" style="127" customWidth="1"/>
    <col min="9982" max="9982" width="18.42578125" style="127" customWidth="1"/>
    <col min="9983" max="9983" width="19" style="127" customWidth="1"/>
    <col min="9984" max="9984" width="13.42578125" style="127" customWidth="1"/>
    <col min="9985" max="9985" width="9.85546875" style="127" customWidth="1"/>
    <col min="9986" max="9986" width="15.28515625" style="127" customWidth="1"/>
    <col min="9987" max="9987" width="11.7109375" style="127" customWidth="1"/>
    <col min="9988" max="9989" width="0" style="127" hidden="1" customWidth="1"/>
    <col min="9990" max="9990" width="15.7109375" style="127" customWidth="1"/>
    <col min="9991" max="9991" width="15.85546875" style="127" customWidth="1"/>
    <col min="9992" max="9992" width="15.28515625" style="127" customWidth="1"/>
    <col min="9993" max="9993" width="0" style="127" hidden="1" customWidth="1"/>
    <col min="9994" max="10236" width="9.140625" style="127"/>
    <col min="10237" max="10237" width="4.28515625" style="127" customWidth="1"/>
    <col min="10238" max="10238" width="18.42578125" style="127" customWidth="1"/>
    <col min="10239" max="10239" width="19" style="127" customWidth="1"/>
    <col min="10240" max="10240" width="13.42578125" style="127" customWidth="1"/>
    <col min="10241" max="10241" width="9.85546875" style="127" customWidth="1"/>
    <col min="10242" max="10242" width="15.28515625" style="127" customWidth="1"/>
    <col min="10243" max="10243" width="11.7109375" style="127" customWidth="1"/>
    <col min="10244" max="10245" width="0" style="127" hidden="1" customWidth="1"/>
    <col min="10246" max="10246" width="15.7109375" style="127" customWidth="1"/>
    <col min="10247" max="10247" width="15.85546875" style="127" customWidth="1"/>
    <col min="10248" max="10248" width="15.28515625" style="127" customWidth="1"/>
    <col min="10249" max="10249" width="0" style="127" hidden="1" customWidth="1"/>
    <col min="10250" max="10492" width="9.140625" style="127"/>
    <col min="10493" max="10493" width="4.28515625" style="127" customWidth="1"/>
    <col min="10494" max="10494" width="18.42578125" style="127" customWidth="1"/>
    <col min="10495" max="10495" width="19" style="127" customWidth="1"/>
    <col min="10496" max="10496" width="13.42578125" style="127" customWidth="1"/>
    <col min="10497" max="10497" width="9.85546875" style="127" customWidth="1"/>
    <col min="10498" max="10498" width="15.28515625" style="127" customWidth="1"/>
    <col min="10499" max="10499" width="11.7109375" style="127" customWidth="1"/>
    <col min="10500" max="10501" width="0" style="127" hidden="1" customWidth="1"/>
    <col min="10502" max="10502" width="15.7109375" style="127" customWidth="1"/>
    <col min="10503" max="10503" width="15.85546875" style="127" customWidth="1"/>
    <col min="10504" max="10504" width="15.28515625" style="127" customWidth="1"/>
    <col min="10505" max="10505" width="0" style="127" hidden="1" customWidth="1"/>
    <col min="10506" max="10748" width="9.140625" style="127"/>
    <col min="10749" max="10749" width="4.28515625" style="127" customWidth="1"/>
    <col min="10750" max="10750" width="18.42578125" style="127" customWidth="1"/>
    <col min="10751" max="10751" width="19" style="127" customWidth="1"/>
    <col min="10752" max="10752" width="13.42578125" style="127" customWidth="1"/>
    <col min="10753" max="10753" width="9.85546875" style="127" customWidth="1"/>
    <col min="10754" max="10754" width="15.28515625" style="127" customWidth="1"/>
    <col min="10755" max="10755" width="11.7109375" style="127" customWidth="1"/>
    <col min="10756" max="10757" width="0" style="127" hidden="1" customWidth="1"/>
    <col min="10758" max="10758" width="15.7109375" style="127" customWidth="1"/>
    <col min="10759" max="10759" width="15.85546875" style="127" customWidth="1"/>
    <col min="10760" max="10760" width="15.28515625" style="127" customWidth="1"/>
    <col min="10761" max="10761" width="0" style="127" hidden="1" customWidth="1"/>
    <col min="10762" max="11004" width="9.140625" style="127"/>
    <col min="11005" max="11005" width="4.28515625" style="127" customWidth="1"/>
    <col min="11006" max="11006" width="18.42578125" style="127" customWidth="1"/>
    <col min="11007" max="11007" width="19" style="127" customWidth="1"/>
    <col min="11008" max="11008" width="13.42578125" style="127" customWidth="1"/>
    <col min="11009" max="11009" width="9.85546875" style="127" customWidth="1"/>
    <col min="11010" max="11010" width="15.28515625" style="127" customWidth="1"/>
    <col min="11011" max="11011" width="11.7109375" style="127" customWidth="1"/>
    <col min="11012" max="11013" width="0" style="127" hidden="1" customWidth="1"/>
    <col min="11014" max="11014" width="15.7109375" style="127" customWidth="1"/>
    <col min="11015" max="11015" width="15.85546875" style="127" customWidth="1"/>
    <col min="11016" max="11016" width="15.28515625" style="127" customWidth="1"/>
    <col min="11017" max="11017" width="0" style="127" hidden="1" customWidth="1"/>
    <col min="11018" max="11260" width="9.140625" style="127"/>
    <col min="11261" max="11261" width="4.28515625" style="127" customWidth="1"/>
    <col min="11262" max="11262" width="18.42578125" style="127" customWidth="1"/>
    <col min="11263" max="11263" width="19" style="127" customWidth="1"/>
    <col min="11264" max="11264" width="13.42578125" style="127" customWidth="1"/>
    <col min="11265" max="11265" width="9.85546875" style="127" customWidth="1"/>
    <col min="11266" max="11266" width="15.28515625" style="127" customWidth="1"/>
    <col min="11267" max="11267" width="11.7109375" style="127" customWidth="1"/>
    <col min="11268" max="11269" width="0" style="127" hidden="1" customWidth="1"/>
    <col min="11270" max="11270" width="15.7109375" style="127" customWidth="1"/>
    <col min="11271" max="11271" width="15.85546875" style="127" customWidth="1"/>
    <col min="11272" max="11272" width="15.28515625" style="127" customWidth="1"/>
    <col min="11273" max="11273" width="0" style="127" hidden="1" customWidth="1"/>
    <col min="11274" max="11516" width="9.140625" style="127"/>
    <col min="11517" max="11517" width="4.28515625" style="127" customWidth="1"/>
    <col min="11518" max="11518" width="18.42578125" style="127" customWidth="1"/>
    <col min="11519" max="11519" width="19" style="127" customWidth="1"/>
    <col min="11520" max="11520" width="13.42578125" style="127" customWidth="1"/>
    <col min="11521" max="11521" width="9.85546875" style="127" customWidth="1"/>
    <col min="11522" max="11522" width="15.28515625" style="127" customWidth="1"/>
    <col min="11523" max="11523" width="11.7109375" style="127" customWidth="1"/>
    <col min="11524" max="11525" width="0" style="127" hidden="1" customWidth="1"/>
    <col min="11526" max="11526" width="15.7109375" style="127" customWidth="1"/>
    <col min="11527" max="11527" width="15.85546875" style="127" customWidth="1"/>
    <col min="11528" max="11528" width="15.28515625" style="127" customWidth="1"/>
    <col min="11529" max="11529" width="0" style="127" hidden="1" customWidth="1"/>
    <col min="11530" max="11772" width="9.140625" style="127"/>
    <col min="11773" max="11773" width="4.28515625" style="127" customWidth="1"/>
    <col min="11774" max="11774" width="18.42578125" style="127" customWidth="1"/>
    <col min="11775" max="11775" width="19" style="127" customWidth="1"/>
    <col min="11776" max="11776" width="13.42578125" style="127" customWidth="1"/>
    <col min="11777" max="11777" width="9.85546875" style="127" customWidth="1"/>
    <col min="11778" max="11778" width="15.28515625" style="127" customWidth="1"/>
    <col min="11779" max="11779" width="11.7109375" style="127" customWidth="1"/>
    <col min="11780" max="11781" width="0" style="127" hidden="1" customWidth="1"/>
    <col min="11782" max="11782" width="15.7109375" style="127" customWidth="1"/>
    <col min="11783" max="11783" width="15.85546875" style="127" customWidth="1"/>
    <col min="11784" max="11784" width="15.28515625" style="127" customWidth="1"/>
    <col min="11785" max="11785" width="0" style="127" hidden="1" customWidth="1"/>
    <col min="11786" max="12028" width="9.140625" style="127"/>
    <col min="12029" max="12029" width="4.28515625" style="127" customWidth="1"/>
    <col min="12030" max="12030" width="18.42578125" style="127" customWidth="1"/>
    <col min="12031" max="12031" width="19" style="127" customWidth="1"/>
    <col min="12032" max="12032" width="13.42578125" style="127" customWidth="1"/>
    <col min="12033" max="12033" width="9.85546875" style="127" customWidth="1"/>
    <col min="12034" max="12034" width="15.28515625" style="127" customWidth="1"/>
    <col min="12035" max="12035" width="11.7109375" style="127" customWidth="1"/>
    <col min="12036" max="12037" width="0" style="127" hidden="1" customWidth="1"/>
    <col min="12038" max="12038" width="15.7109375" style="127" customWidth="1"/>
    <col min="12039" max="12039" width="15.85546875" style="127" customWidth="1"/>
    <col min="12040" max="12040" width="15.28515625" style="127" customWidth="1"/>
    <col min="12041" max="12041" width="0" style="127" hidden="1" customWidth="1"/>
    <col min="12042" max="12284" width="9.140625" style="127"/>
    <col min="12285" max="12285" width="4.28515625" style="127" customWidth="1"/>
    <col min="12286" max="12286" width="18.42578125" style="127" customWidth="1"/>
    <col min="12287" max="12287" width="19" style="127" customWidth="1"/>
    <col min="12288" max="12288" width="13.42578125" style="127" customWidth="1"/>
    <col min="12289" max="12289" width="9.85546875" style="127" customWidth="1"/>
    <col min="12290" max="12290" width="15.28515625" style="127" customWidth="1"/>
    <col min="12291" max="12291" width="11.7109375" style="127" customWidth="1"/>
    <col min="12292" max="12293" width="0" style="127" hidden="1" customWidth="1"/>
    <col min="12294" max="12294" width="15.7109375" style="127" customWidth="1"/>
    <col min="12295" max="12295" width="15.85546875" style="127" customWidth="1"/>
    <col min="12296" max="12296" width="15.28515625" style="127" customWidth="1"/>
    <col min="12297" max="12297" width="0" style="127" hidden="1" customWidth="1"/>
    <col min="12298" max="12540" width="9.140625" style="127"/>
    <col min="12541" max="12541" width="4.28515625" style="127" customWidth="1"/>
    <col min="12542" max="12542" width="18.42578125" style="127" customWidth="1"/>
    <col min="12543" max="12543" width="19" style="127" customWidth="1"/>
    <col min="12544" max="12544" width="13.42578125" style="127" customWidth="1"/>
    <col min="12545" max="12545" width="9.85546875" style="127" customWidth="1"/>
    <col min="12546" max="12546" width="15.28515625" style="127" customWidth="1"/>
    <col min="12547" max="12547" width="11.7109375" style="127" customWidth="1"/>
    <col min="12548" max="12549" width="0" style="127" hidden="1" customWidth="1"/>
    <col min="12550" max="12550" width="15.7109375" style="127" customWidth="1"/>
    <col min="12551" max="12551" width="15.85546875" style="127" customWidth="1"/>
    <col min="12552" max="12552" width="15.28515625" style="127" customWidth="1"/>
    <col min="12553" max="12553" width="0" style="127" hidden="1" customWidth="1"/>
    <col min="12554" max="12796" width="9.140625" style="127"/>
    <col min="12797" max="12797" width="4.28515625" style="127" customWidth="1"/>
    <col min="12798" max="12798" width="18.42578125" style="127" customWidth="1"/>
    <col min="12799" max="12799" width="19" style="127" customWidth="1"/>
    <col min="12800" max="12800" width="13.42578125" style="127" customWidth="1"/>
    <col min="12801" max="12801" width="9.85546875" style="127" customWidth="1"/>
    <col min="12802" max="12802" width="15.28515625" style="127" customWidth="1"/>
    <col min="12803" max="12803" width="11.7109375" style="127" customWidth="1"/>
    <col min="12804" max="12805" width="0" style="127" hidden="1" customWidth="1"/>
    <col min="12806" max="12806" width="15.7109375" style="127" customWidth="1"/>
    <col min="12807" max="12807" width="15.85546875" style="127" customWidth="1"/>
    <col min="12808" max="12808" width="15.28515625" style="127" customWidth="1"/>
    <col min="12809" max="12809" width="0" style="127" hidden="1" customWidth="1"/>
    <col min="12810" max="13052" width="9.140625" style="127"/>
    <col min="13053" max="13053" width="4.28515625" style="127" customWidth="1"/>
    <col min="13054" max="13054" width="18.42578125" style="127" customWidth="1"/>
    <col min="13055" max="13055" width="19" style="127" customWidth="1"/>
    <col min="13056" max="13056" width="13.42578125" style="127" customWidth="1"/>
    <col min="13057" max="13057" width="9.85546875" style="127" customWidth="1"/>
    <col min="13058" max="13058" width="15.28515625" style="127" customWidth="1"/>
    <col min="13059" max="13059" width="11.7109375" style="127" customWidth="1"/>
    <col min="13060" max="13061" width="0" style="127" hidden="1" customWidth="1"/>
    <col min="13062" max="13062" width="15.7109375" style="127" customWidth="1"/>
    <col min="13063" max="13063" width="15.85546875" style="127" customWidth="1"/>
    <col min="13064" max="13064" width="15.28515625" style="127" customWidth="1"/>
    <col min="13065" max="13065" width="0" style="127" hidden="1" customWidth="1"/>
    <col min="13066" max="13308" width="9.140625" style="127"/>
    <col min="13309" max="13309" width="4.28515625" style="127" customWidth="1"/>
    <col min="13310" max="13310" width="18.42578125" style="127" customWidth="1"/>
    <col min="13311" max="13311" width="19" style="127" customWidth="1"/>
    <col min="13312" max="13312" width="13.42578125" style="127" customWidth="1"/>
    <col min="13313" max="13313" width="9.85546875" style="127" customWidth="1"/>
    <col min="13314" max="13314" width="15.28515625" style="127" customWidth="1"/>
    <col min="13315" max="13315" width="11.7109375" style="127" customWidth="1"/>
    <col min="13316" max="13317" width="0" style="127" hidden="1" customWidth="1"/>
    <col min="13318" max="13318" width="15.7109375" style="127" customWidth="1"/>
    <col min="13319" max="13319" width="15.85546875" style="127" customWidth="1"/>
    <col min="13320" max="13320" width="15.28515625" style="127" customWidth="1"/>
    <col min="13321" max="13321" width="0" style="127" hidden="1" customWidth="1"/>
    <col min="13322" max="13564" width="9.140625" style="127"/>
    <col min="13565" max="13565" width="4.28515625" style="127" customWidth="1"/>
    <col min="13566" max="13566" width="18.42578125" style="127" customWidth="1"/>
    <col min="13567" max="13567" width="19" style="127" customWidth="1"/>
    <col min="13568" max="13568" width="13.42578125" style="127" customWidth="1"/>
    <col min="13569" max="13569" width="9.85546875" style="127" customWidth="1"/>
    <col min="13570" max="13570" width="15.28515625" style="127" customWidth="1"/>
    <col min="13571" max="13571" width="11.7109375" style="127" customWidth="1"/>
    <col min="13572" max="13573" width="0" style="127" hidden="1" customWidth="1"/>
    <col min="13574" max="13574" width="15.7109375" style="127" customWidth="1"/>
    <col min="13575" max="13575" width="15.85546875" style="127" customWidth="1"/>
    <col min="13576" max="13576" width="15.28515625" style="127" customWidth="1"/>
    <col min="13577" max="13577" width="0" style="127" hidden="1" customWidth="1"/>
    <col min="13578" max="13820" width="9.140625" style="127"/>
    <col min="13821" max="13821" width="4.28515625" style="127" customWidth="1"/>
    <col min="13822" max="13822" width="18.42578125" style="127" customWidth="1"/>
    <col min="13823" max="13823" width="19" style="127" customWidth="1"/>
    <col min="13824" max="13824" width="13.42578125" style="127" customWidth="1"/>
    <col min="13825" max="13825" width="9.85546875" style="127" customWidth="1"/>
    <col min="13826" max="13826" width="15.28515625" style="127" customWidth="1"/>
    <col min="13827" max="13827" width="11.7109375" style="127" customWidth="1"/>
    <col min="13828" max="13829" width="0" style="127" hidden="1" customWidth="1"/>
    <col min="13830" max="13830" width="15.7109375" style="127" customWidth="1"/>
    <col min="13831" max="13831" width="15.85546875" style="127" customWidth="1"/>
    <col min="13832" max="13832" width="15.28515625" style="127" customWidth="1"/>
    <col min="13833" max="13833" width="0" style="127" hidden="1" customWidth="1"/>
    <col min="13834" max="14076" width="9.140625" style="127"/>
    <col min="14077" max="14077" width="4.28515625" style="127" customWidth="1"/>
    <col min="14078" max="14078" width="18.42578125" style="127" customWidth="1"/>
    <col min="14079" max="14079" width="19" style="127" customWidth="1"/>
    <col min="14080" max="14080" width="13.42578125" style="127" customWidth="1"/>
    <col min="14081" max="14081" width="9.85546875" style="127" customWidth="1"/>
    <col min="14082" max="14082" width="15.28515625" style="127" customWidth="1"/>
    <col min="14083" max="14083" width="11.7109375" style="127" customWidth="1"/>
    <col min="14084" max="14085" width="0" style="127" hidden="1" customWidth="1"/>
    <col min="14086" max="14086" width="15.7109375" style="127" customWidth="1"/>
    <col min="14087" max="14087" width="15.85546875" style="127" customWidth="1"/>
    <col min="14088" max="14088" width="15.28515625" style="127" customWidth="1"/>
    <col min="14089" max="14089" width="0" style="127" hidden="1" customWidth="1"/>
    <col min="14090" max="14332" width="9.140625" style="127"/>
    <col min="14333" max="14333" width="4.28515625" style="127" customWidth="1"/>
    <col min="14334" max="14334" width="18.42578125" style="127" customWidth="1"/>
    <col min="14335" max="14335" width="19" style="127" customWidth="1"/>
    <col min="14336" max="14336" width="13.42578125" style="127" customWidth="1"/>
    <col min="14337" max="14337" width="9.85546875" style="127" customWidth="1"/>
    <col min="14338" max="14338" width="15.28515625" style="127" customWidth="1"/>
    <col min="14339" max="14339" width="11.7109375" style="127" customWidth="1"/>
    <col min="14340" max="14341" width="0" style="127" hidden="1" customWidth="1"/>
    <col min="14342" max="14342" width="15.7109375" style="127" customWidth="1"/>
    <col min="14343" max="14343" width="15.85546875" style="127" customWidth="1"/>
    <col min="14344" max="14344" width="15.28515625" style="127" customWidth="1"/>
    <col min="14345" max="14345" width="0" style="127" hidden="1" customWidth="1"/>
    <col min="14346" max="14588" width="9.140625" style="127"/>
    <col min="14589" max="14589" width="4.28515625" style="127" customWidth="1"/>
    <col min="14590" max="14590" width="18.42578125" style="127" customWidth="1"/>
    <col min="14591" max="14591" width="19" style="127" customWidth="1"/>
    <col min="14592" max="14592" width="13.42578125" style="127" customWidth="1"/>
    <col min="14593" max="14593" width="9.85546875" style="127" customWidth="1"/>
    <col min="14594" max="14594" width="15.28515625" style="127" customWidth="1"/>
    <col min="14595" max="14595" width="11.7109375" style="127" customWidth="1"/>
    <col min="14596" max="14597" width="0" style="127" hidden="1" customWidth="1"/>
    <col min="14598" max="14598" width="15.7109375" style="127" customWidth="1"/>
    <col min="14599" max="14599" width="15.85546875" style="127" customWidth="1"/>
    <col min="14600" max="14600" width="15.28515625" style="127" customWidth="1"/>
    <col min="14601" max="14601" width="0" style="127" hidden="1" customWidth="1"/>
    <col min="14602" max="14844" width="9.140625" style="127"/>
    <col min="14845" max="14845" width="4.28515625" style="127" customWidth="1"/>
    <col min="14846" max="14846" width="18.42578125" style="127" customWidth="1"/>
    <col min="14847" max="14847" width="19" style="127" customWidth="1"/>
    <col min="14848" max="14848" width="13.42578125" style="127" customWidth="1"/>
    <col min="14849" max="14849" width="9.85546875" style="127" customWidth="1"/>
    <col min="14850" max="14850" width="15.28515625" style="127" customWidth="1"/>
    <col min="14851" max="14851" width="11.7109375" style="127" customWidth="1"/>
    <col min="14852" max="14853" width="0" style="127" hidden="1" customWidth="1"/>
    <col min="14854" max="14854" width="15.7109375" style="127" customWidth="1"/>
    <col min="14855" max="14855" width="15.85546875" style="127" customWidth="1"/>
    <col min="14856" max="14856" width="15.28515625" style="127" customWidth="1"/>
    <col min="14857" max="14857" width="0" style="127" hidden="1" customWidth="1"/>
    <col min="14858" max="15100" width="9.140625" style="127"/>
    <col min="15101" max="15101" width="4.28515625" style="127" customWidth="1"/>
    <col min="15102" max="15102" width="18.42578125" style="127" customWidth="1"/>
    <col min="15103" max="15103" width="19" style="127" customWidth="1"/>
    <col min="15104" max="15104" width="13.42578125" style="127" customWidth="1"/>
    <col min="15105" max="15105" width="9.85546875" style="127" customWidth="1"/>
    <col min="15106" max="15106" width="15.28515625" style="127" customWidth="1"/>
    <col min="15107" max="15107" width="11.7109375" style="127" customWidth="1"/>
    <col min="15108" max="15109" width="0" style="127" hidden="1" customWidth="1"/>
    <col min="15110" max="15110" width="15.7109375" style="127" customWidth="1"/>
    <col min="15111" max="15111" width="15.85546875" style="127" customWidth="1"/>
    <col min="15112" max="15112" width="15.28515625" style="127" customWidth="1"/>
    <col min="15113" max="15113" width="0" style="127" hidden="1" customWidth="1"/>
    <col min="15114" max="15356" width="9.140625" style="127"/>
    <col min="15357" max="15357" width="4.28515625" style="127" customWidth="1"/>
    <col min="15358" max="15358" width="18.42578125" style="127" customWidth="1"/>
    <col min="15359" max="15359" width="19" style="127" customWidth="1"/>
    <col min="15360" max="15360" width="13.42578125" style="127" customWidth="1"/>
    <col min="15361" max="15361" width="9.85546875" style="127" customWidth="1"/>
    <col min="15362" max="15362" width="15.28515625" style="127" customWidth="1"/>
    <col min="15363" max="15363" width="11.7109375" style="127" customWidth="1"/>
    <col min="15364" max="15365" width="0" style="127" hidden="1" customWidth="1"/>
    <col min="15366" max="15366" width="15.7109375" style="127" customWidth="1"/>
    <col min="15367" max="15367" width="15.85546875" style="127" customWidth="1"/>
    <col min="15368" max="15368" width="15.28515625" style="127" customWidth="1"/>
    <col min="15369" max="15369" width="0" style="127" hidden="1" customWidth="1"/>
    <col min="15370" max="15612" width="9.140625" style="127"/>
    <col min="15613" max="15613" width="4.28515625" style="127" customWidth="1"/>
    <col min="15614" max="15614" width="18.42578125" style="127" customWidth="1"/>
    <col min="15615" max="15615" width="19" style="127" customWidth="1"/>
    <col min="15616" max="15616" width="13.42578125" style="127" customWidth="1"/>
    <col min="15617" max="15617" width="9.85546875" style="127" customWidth="1"/>
    <col min="15618" max="15618" width="15.28515625" style="127" customWidth="1"/>
    <col min="15619" max="15619" width="11.7109375" style="127" customWidth="1"/>
    <col min="15620" max="15621" width="0" style="127" hidden="1" customWidth="1"/>
    <col min="15622" max="15622" width="15.7109375" style="127" customWidth="1"/>
    <col min="15623" max="15623" width="15.85546875" style="127" customWidth="1"/>
    <col min="15624" max="15624" width="15.28515625" style="127" customWidth="1"/>
    <col min="15625" max="15625" width="0" style="127" hidden="1" customWidth="1"/>
    <col min="15626" max="15868" width="9.140625" style="127"/>
    <col min="15869" max="15869" width="4.28515625" style="127" customWidth="1"/>
    <col min="15870" max="15870" width="18.42578125" style="127" customWidth="1"/>
    <col min="15871" max="15871" width="19" style="127" customWidth="1"/>
    <col min="15872" max="15872" width="13.42578125" style="127" customWidth="1"/>
    <col min="15873" max="15873" width="9.85546875" style="127" customWidth="1"/>
    <col min="15874" max="15874" width="15.28515625" style="127" customWidth="1"/>
    <col min="15875" max="15875" width="11.7109375" style="127" customWidth="1"/>
    <col min="15876" max="15877" width="0" style="127" hidden="1" customWidth="1"/>
    <col min="15878" max="15878" width="15.7109375" style="127" customWidth="1"/>
    <col min="15879" max="15879" width="15.85546875" style="127" customWidth="1"/>
    <col min="15880" max="15880" width="15.28515625" style="127" customWidth="1"/>
    <col min="15881" max="15881" width="0" style="127" hidden="1" customWidth="1"/>
    <col min="15882" max="16124" width="9.140625" style="127"/>
    <col min="16125" max="16125" width="4.28515625" style="127" customWidth="1"/>
    <col min="16126" max="16126" width="18.42578125" style="127" customWidth="1"/>
    <col min="16127" max="16127" width="19" style="127" customWidth="1"/>
    <col min="16128" max="16128" width="13.42578125" style="127" customWidth="1"/>
    <col min="16129" max="16129" width="9.85546875" style="127" customWidth="1"/>
    <col min="16130" max="16130" width="15.28515625" style="127" customWidth="1"/>
    <col min="16131" max="16131" width="11.7109375" style="127" customWidth="1"/>
    <col min="16132" max="16133" width="0" style="127" hidden="1" customWidth="1"/>
    <col min="16134" max="16134" width="15.7109375" style="127" customWidth="1"/>
    <col min="16135" max="16135" width="15.85546875" style="127" customWidth="1"/>
    <col min="16136" max="16136" width="15.28515625" style="127" customWidth="1"/>
    <col min="16137" max="16137" width="0" style="127" hidden="1" customWidth="1"/>
    <col min="16138" max="16384" width="9.140625" style="127"/>
  </cols>
  <sheetData>
    <row r="1" spans="1:25">
      <c r="A1" s="560" t="s">
        <v>23</v>
      </c>
      <c r="B1" s="560"/>
      <c r="C1" s="560"/>
      <c r="D1" s="424"/>
      <c r="E1" s="424"/>
      <c r="F1" s="424"/>
      <c r="G1" s="424"/>
      <c r="H1" s="664">
        <v>26</v>
      </c>
    </row>
    <row r="2" spans="1:25">
      <c r="A2" s="127" t="s">
        <v>24</v>
      </c>
      <c r="D2" s="425"/>
      <c r="E2" s="425"/>
      <c r="F2" s="425"/>
      <c r="G2" s="425"/>
      <c r="V2" s="238" t="s">
        <v>260</v>
      </c>
      <c r="W2" s="502">
        <f>ROUND(R8/2,0)+ROUND(R9/2,0)</f>
        <v>181751969</v>
      </c>
    </row>
    <row r="3" spans="1:25">
      <c r="A3" s="127" t="s">
        <v>25</v>
      </c>
      <c r="D3" s="425"/>
      <c r="E3" s="425"/>
      <c r="F3" s="425"/>
      <c r="G3" s="425"/>
      <c r="V3" s="238" t="s">
        <v>261</v>
      </c>
      <c r="W3" s="502">
        <f>+(R9+R8)-W2</f>
        <v>181751968</v>
      </c>
    </row>
    <row r="4" spans="1:25">
      <c r="A4" s="425"/>
      <c r="B4" s="425"/>
      <c r="C4" s="425"/>
      <c r="D4" s="425"/>
      <c r="E4" s="425"/>
      <c r="V4" s="238" t="s">
        <v>200</v>
      </c>
      <c r="W4" s="502">
        <f>+R10</f>
        <v>116993364</v>
      </c>
    </row>
    <row r="5" spans="1:25" ht="50.1" customHeight="1">
      <c r="A5" s="764" t="s">
        <v>5539</v>
      </c>
      <c r="B5" s="764"/>
      <c r="C5" s="764"/>
      <c r="D5" s="764"/>
      <c r="E5" s="764"/>
      <c r="F5" s="764"/>
      <c r="G5" s="764"/>
      <c r="H5" s="764"/>
      <c r="I5" s="764"/>
      <c r="J5" s="764"/>
      <c r="K5" s="764"/>
      <c r="L5" s="764"/>
      <c r="M5" s="764"/>
      <c r="N5" s="764"/>
      <c r="O5" s="764"/>
      <c r="P5" s="764"/>
      <c r="Q5" s="764"/>
      <c r="R5" s="764"/>
      <c r="S5" s="764"/>
      <c r="T5" s="426"/>
      <c r="U5" s="426"/>
      <c r="W5" s="502">
        <f>+W4+W2+W3</f>
        <v>480497301</v>
      </c>
    </row>
    <row r="6" spans="1:25" ht="28.5" customHeight="1" thickBot="1">
      <c r="A6" s="26" t="s">
        <v>5538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2">
        <v>26115</v>
      </c>
      <c r="M6" s="32"/>
      <c r="N6" s="32"/>
      <c r="O6" s="32"/>
      <c r="P6" s="32"/>
      <c r="Q6" s="32"/>
      <c r="R6" s="32"/>
      <c r="S6" s="33"/>
      <c r="T6" s="33"/>
      <c r="U6" s="238"/>
      <c r="V6" s="127"/>
    </row>
    <row r="7" spans="1:25" ht="91.5" customHeight="1" thickBot="1">
      <c r="A7" s="417" t="s">
        <v>26</v>
      </c>
      <c r="B7" s="418" t="s">
        <v>10</v>
      </c>
      <c r="C7" s="418" t="s">
        <v>27</v>
      </c>
      <c r="D7" s="418" t="s">
        <v>272</v>
      </c>
      <c r="E7" s="418" t="s">
        <v>194</v>
      </c>
      <c r="F7" s="419" t="s">
        <v>28</v>
      </c>
      <c r="G7" s="419" t="s">
        <v>163</v>
      </c>
      <c r="H7" s="418" t="s">
        <v>29</v>
      </c>
      <c r="I7" s="419" t="s">
        <v>28</v>
      </c>
      <c r="J7" s="419" t="s">
        <v>369</v>
      </c>
      <c r="K7" s="419" t="s">
        <v>532</v>
      </c>
      <c r="L7" s="420" t="s">
        <v>208</v>
      </c>
      <c r="M7" s="420" t="s">
        <v>351</v>
      </c>
      <c r="N7" s="420" t="s">
        <v>30</v>
      </c>
      <c r="O7" s="420" t="s">
        <v>31</v>
      </c>
      <c r="P7" s="420" t="s">
        <v>32</v>
      </c>
      <c r="Q7" s="420" t="s">
        <v>268</v>
      </c>
      <c r="R7" s="421" t="s">
        <v>209</v>
      </c>
      <c r="S7" s="421" t="s">
        <v>253</v>
      </c>
      <c r="T7" s="421" t="s">
        <v>273</v>
      </c>
      <c r="U7" s="421" t="s">
        <v>274</v>
      </c>
    </row>
    <row r="8" spans="1:25" ht="57.75" customHeight="1">
      <c r="A8" s="243">
        <v>1</v>
      </c>
      <c r="B8" s="24" t="s">
        <v>22</v>
      </c>
      <c r="C8" s="24" t="s">
        <v>22</v>
      </c>
      <c r="D8" s="24" t="s">
        <v>269</v>
      </c>
      <c r="E8" s="24" t="s">
        <v>199</v>
      </c>
      <c r="F8" s="129">
        <v>10300</v>
      </c>
      <c r="G8" s="132">
        <f t="shared" ref="G8:G10" si="0">+F8*$L$6</f>
        <v>268984500</v>
      </c>
      <c r="H8" s="480">
        <v>26</v>
      </c>
      <c r="I8" s="129">
        <f>+F8/$H$1*H8</f>
        <v>10300</v>
      </c>
      <c r="J8" s="230"/>
      <c r="K8" s="500"/>
      <c r="L8" s="111">
        <f>ROUND((((K8+I8)*$L$6)),0)</f>
        <v>268984500</v>
      </c>
      <c r="M8" s="111">
        <f>2340000*20*9.5%</f>
        <v>4446000</v>
      </c>
      <c r="N8" s="25"/>
      <c r="O8" s="23">
        <f>L8+N8-M8-11000000</f>
        <v>253538500</v>
      </c>
      <c r="P8" s="25">
        <f>ROUND(35%*O8-9850000,0)</f>
        <v>78888475</v>
      </c>
      <c r="Q8" s="25"/>
      <c r="R8" s="574">
        <f>ROUND(L8-P8-M8-Q8,0)</f>
        <v>185650025</v>
      </c>
      <c r="S8" s="501">
        <f>ROUND(R8/$L$6,2)</f>
        <v>7108.94</v>
      </c>
      <c r="T8" s="271"/>
      <c r="U8" s="271" t="s">
        <v>281</v>
      </c>
      <c r="W8" s="422"/>
      <c r="Y8" s="707"/>
    </row>
    <row r="9" spans="1:25" ht="57.75" customHeight="1">
      <c r="A9" s="243">
        <v>2</v>
      </c>
      <c r="B9" s="24" t="s">
        <v>106</v>
      </c>
      <c r="C9" s="24" t="s">
        <v>106</v>
      </c>
      <c r="D9" s="24" t="s">
        <v>270</v>
      </c>
      <c r="E9" s="24" t="s">
        <v>199</v>
      </c>
      <c r="F9" s="129">
        <v>9750</v>
      </c>
      <c r="G9" s="132">
        <f t="shared" si="0"/>
        <v>254621250</v>
      </c>
      <c r="H9" s="480">
        <v>26</v>
      </c>
      <c r="I9" s="129">
        <f t="shared" ref="I9" si="1">+F9/$H$1*H9</f>
        <v>9750</v>
      </c>
      <c r="J9" s="230"/>
      <c r="K9" s="500"/>
      <c r="L9" s="111">
        <f t="shared" ref="L9:L10" si="2">ROUND((((K9+I9)*$L$6)),0)</f>
        <v>254621250</v>
      </c>
      <c r="M9" s="111">
        <f t="shared" ref="M9:M10" si="3">2340000*20*9.5%</f>
        <v>4446000</v>
      </c>
      <c r="N9" s="25"/>
      <c r="O9" s="23">
        <f>L9+N9-M9-11000000-4400000</f>
        <v>234775250</v>
      </c>
      <c r="P9" s="25">
        <f t="shared" ref="P9:P10" si="4">ROUND(35%*O9-9850000,0)</f>
        <v>72321338</v>
      </c>
      <c r="Q9" s="25"/>
      <c r="R9" s="574">
        <f>ROUND(L9-P9-M9-Q9,0)</f>
        <v>177853912</v>
      </c>
      <c r="S9" s="501">
        <f t="shared" ref="S9:S10" si="5">ROUND(R9/$L$6,2)</f>
        <v>6810.41</v>
      </c>
      <c r="T9" s="271"/>
      <c r="U9" s="271" t="s">
        <v>281</v>
      </c>
      <c r="V9" s="238" t="s">
        <v>586</v>
      </c>
      <c r="W9" s="422"/>
    </row>
    <row r="10" spans="1:25" ht="57.75" customHeight="1">
      <c r="A10" s="243">
        <v>3</v>
      </c>
      <c r="B10" s="131" t="s">
        <v>183</v>
      </c>
      <c r="C10" s="24" t="s">
        <v>183</v>
      </c>
      <c r="D10" s="24" t="s">
        <v>271</v>
      </c>
      <c r="E10" s="24" t="s">
        <v>198</v>
      </c>
      <c r="F10" s="129">
        <v>6505.58</v>
      </c>
      <c r="G10" s="132">
        <f t="shared" si="0"/>
        <v>169893221.69999999</v>
      </c>
      <c r="H10" s="480">
        <v>25</v>
      </c>
      <c r="I10" s="129">
        <f>+F10/$H$1*H10</f>
        <v>6255.3653846153838</v>
      </c>
      <c r="J10" s="230"/>
      <c r="K10" s="500"/>
      <c r="L10" s="111">
        <f t="shared" si="2"/>
        <v>163358867</v>
      </c>
      <c r="M10" s="111">
        <f t="shared" si="3"/>
        <v>4446000</v>
      </c>
      <c r="N10" s="132"/>
      <c r="O10" s="23">
        <f>L10+N10-M10-11000000</f>
        <v>147912867</v>
      </c>
      <c r="P10" s="25">
        <f t="shared" si="4"/>
        <v>41919503</v>
      </c>
      <c r="Q10" s="25"/>
      <c r="R10" s="574">
        <f>ROUND(L10-P10-M10-Q10,0)</f>
        <v>116993364</v>
      </c>
      <c r="S10" s="501">
        <f t="shared" si="5"/>
        <v>4479.93</v>
      </c>
      <c r="T10" s="271"/>
      <c r="U10" s="271" t="s">
        <v>200</v>
      </c>
      <c r="W10" s="422"/>
      <c r="X10" s="422"/>
    </row>
    <row r="11" spans="1:25" ht="42.75" customHeight="1" thickBot="1">
      <c r="A11" s="765" t="s">
        <v>5</v>
      </c>
      <c r="B11" s="766"/>
      <c r="C11" s="427"/>
      <c r="D11" s="427"/>
      <c r="E11" s="427"/>
      <c r="F11" s="239">
        <f>SUM(F8:F10)</f>
        <v>26555.58</v>
      </c>
      <c r="G11" s="240">
        <f t="shared" ref="G11:R11" si="6">SUM(G8:G10)</f>
        <v>693498971.70000005</v>
      </c>
      <c r="H11" s="241">
        <f t="shared" si="6"/>
        <v>77</v>
      </c>
      <c r="I11" s="239">
        <f t="shared" si="6"/>
        <v>26305.365384615383</v>
      </c>
      <c r="J11" s="241">
        <f t="shared" si="6"/>
        <v>0</v>
      </c>
      <c r="K11" s="239">
        <f t="shared" si="6"/>
        <v>0</v>
      </c>
      <c r="L11" s="240">
        <f t="shared" si="6"/>
        <v>686964617</v>
      </c>
      <c r="M11" s="240">
        <f t="shared" si="6"/>
        <v>13338000</v>
      </c>
      <c r="N11" s="240">
        <f t="shared" si="6"/>
        <v>0</v>
      </c>
      <c r="O11" s="240">
        <f t="shared" si="6"/>
        <v>636226617</v>
      </c>
      <c r="P11" s="240">
        <f t="shared" si="6"/>
        <v>193129316</v>
      </c>
      <c r="Q11" s="240">
        <f t="shared" si="6"/>
        <v>0</v>
      </c>
      <c r="R11" s="575">
        <f t="shared" si="6"/>
        <v>480497301</v>
      </c>
      <c r="S11" s="239">
        <f>SUM(S8:S10)</f>
        <v>18399.28</v>
      </c>
      <c r="T11" s="239"/>
      <c r="U11" s="240"/>
      <c r="W11" s="422"/>
    </row>
    <row r="12" spans="1:25" ht="26.25" customHeight="1">
      <c r="R12" s="611"/>
      <c r="S12" s="611"/>
      <c r="T12" s="125"/>
      <c r="U12" s="125"/>
    </row>
    <row r="13" spans="1:25">
      <c r="S13" s="125"/>
    </row>
    <row r="14" spans="1:25" s="156" customFormat="1" ht="18">
      <c r="F14" s="157"/>
      <c r="G14" s="157"/>
      <c r="L14" s="158"/>
      <c r="M14" s="158"/>
      <c r="N14" s="158"/>
      <c r="O14" s="158"/>
      <c r="P14" s="158" t="str">
        <f>+'TOTAL(payment)'!K123</f>
        <v>Bình Phước, Ngày 30 tháng 04 năm 2025</v>
      </c>
      <c r="Q14" s="158"/>
      <c r="R14" s="158"/>
      <c r="S14" s="159"/>
      <c r="T14" s="159"/>
      <c r="U14" s="159"/>
      <c r="V14" s="238"/>
    </row>
    <row r="15" spans="1:25" s="156" customFormat="1" ht="21" customHeight="1">
      <c r="B15" s="156" t="s">
        <v>33</v>
      </c>
      <c r="F15" s="157"/>
      <c r="G15" s="157"/>
      <c r="H15" s="156" t="s">
        <v>201</v>
      </c>
      <c r="L15" s="158"/>
      <c r="M15" s="158"/>
      <c r="N15" s="158"/>
      <c r="O15" s="158"/>
      <c r="P15" s="158" t="s">
        <v>202</v>
      </c>
      <c r="Q15" s="158"/>
      <c r="R15" s="158"/>
      <c r="S15" s="158"/>
      <c r="T15" s="371"/>
      <c r="U15" s="158"/>
      <c r="V15" s="371"/>
      <c r="W15" s="242"/>
    </row>
    <row r="16" spans="1:25" s="156" customFormat="1" ht="21.6" customHeight="1">
      <c r="F16" s="157"/>
      <c r="G16" s="157"/>
      <c r="L16" s="158"/>
      <c r="M16" s="158"/>
      <c r="N16" s="158"/>
      <c r="O16" s="158"/>
      <c r="P16" s="158"/>
      <c r="Q16" s="158"/>
      <c r="R16" s="158"/>
      <c r="S16" s="158"/>
      <c r="T16" s="371"/>
      <c r="U16" s="158"/>
      <c r="V16" s="371"/>
      <c r="W16" s="228"/>
    </row>
    <row r="17" spans="1:23" s="156" customFormat="1" ht="18">
      <c r="E17" s="423"/>
      <c r="F17" s="157"/>
      <c r="G17" s="157"/>
      <c r="L17" s="158"/>
      <c r="M17" s="158"/>
      <c r="N17" s="158"/>
      <c r="O17" s="158"/>
      <c r="P17" s="158"/>
      <c r="Q17" s="158"/>
      <c r="R17" s="158"/>
      <c r="S17" s="159"/>
      <c r="T17" s="159"/>
      <c r="U17" s="159"/>
      <c r="V17" s="371"/>
      <c r="W17" s="228"/>
    </row>
    <row r="18" spans="1:23" s="156" customFormat="1" ht="18">
      <c r="E18" s="423"/>
      <c r="F18" s="157"/>
      <c r="G18" s="157"/>
      <c r="L18" s="158"/>
      <c r="M18" s="158"/>
      <c r="N18" s="158"/>
      <c r="O18" s="158"/>
      <c r="P18" s="158"/>
      <c r="Q18" s="158"/>
      <c r="R18" s="158"/>
      <c r="S18" s="159"/>
      <c r="T18" s="159"/>
      <c r="U18" s="159"/>
      <c r="V18" s="371"/>
      <c r="W18" s="228"/>
    </row>
    <row r="19" spans="1:23" s="156" customFormat="1" ht="18">
      <c r="E19" s="423"/>
      <c r="F19" s="157"/>
      <c r="G19" s="157"/>
      <c r="L19" s="158"/>
      <c r="M19" s="158"/>
      <c r="N19" s="158"/>
      <c r="O19" s="158"/>
      <c r="P19" s="158"/>
      <c r="Q19" s="158"/>
      <c r="R19" s="158"/>
      <c r="S19" s="159"/>
      <c r="T19" s="159"/>
      <c r="U19" s="159"/>
      <c r="V19" s="371"/>
      <c r="W19" s="228"/>
    </row>
    <row r="20" spans="1:23" s="156" customFormat="1" ht="18">
      <c r="F20" s="157"/>
      <c r="G20" s="157"/>
      <c r="L20" s="158"/>
      <c r="M20" s="158"/>
      <c r="N20" s="158"/>
      <c r="O20" s="158"/>
      <c r="P20" s="158"/>
      <c r="Q20" s="158"/>
      <c r="R20" s="158"/>
      <c r="S20" s="159"/>
      <c r="T20" s="159"/>
      <c r="U20" s="159"/>
      <c r="V20" s="371"/>
      <c r="W20" s="228"/>
    </row>
    <row r="21" spans="1:23" s="159" customFormat="1" ht="18">
      <c r="A21" s="156"/>
      <c r="B21" s="156"/>
      <c r="C21" s="156"/>
      <c r="D21" s="156"/>
      <c r="E21" s="156"/>
      <c r="F21" s="156"/>
      <c r="G21" s="156"/>
      <c r="H21" s="156"/>
      <c r="L21" s="160"/>
      <c r="M21" s="160"/>
      <c r="N21" s="160"/>
      <c r="O21" s="158"/>
      <c r="P21" s="158"/>
      <c r="Q21" s="158"/>
      <c r="R21" s="158"/>
      <c r="V21" s="371"/>
      <c r="W21" s="228"/>
    </row>
    <row r="22" spans="1:23" s="156" customFormat="1" ht="18">
      <c r="F22" s="157"/>
      <c r="G22" s="157"/>
      <c r="L22" s="158"/>
      <c r="M22" s="158"/>
      <c r="N22" s="158"/>
      <c r="O22" s="158"/>
      <c r="P22" s="158"/>
      <c r="Q22" s="158"/>
      <c r="R22" s="158"/>
      <c r="S22" s="159"/>
      <c r="T22" s="159"/>
      <c r="U22" s="159"/>
      <c r="V22" s="371"/>
    </row>
    <row r="23" spans="1:23" s="156" customFormat="1" ht="18">
      <c r="B23" s="156" t="s">
        <v>164</v>
      </c>
      <c r="F23" s="157"/>
      <c r="G23" s="157"/>
      <c r="H23" s="156" t="s">
        <v>144</v>
      </c>
      <c r="L23" s="158"/>
      <c r="M23" s="158"/>
      <c r="N23" s="158"/>
      <c r="O23" s="158"/>
      <c r="P23" s="158" t="s">
        <v>203</v>
      </c>
      <c r="Q23" s="158"/>
      <c r="R23" s="158"/>
      <c r="S23" s="159"/>
      <c r="T23" s="159"/>
      <c r="U23" s="159"/>
      <c r="V23" s="371"/>
    </row>
    <row r="24" spans="1:23" ht="18">
      <c r="S24" s="159"/>
      <c r="T24" s="159"/>
    </row>
    <row r="25" spans="1:23" ht="18">
      <c r="S25" s="159"/>
      <c r="T25" s="159"/>
    </row>
    <row r="26" spans="1:23" ht="18">
      <c r="S26" s="159"/>
      <c r="T26" s="159"/>
    </row>
    <row r="27" spans="1:23" ht="18">
      <c r="S27" s="159"/>
      <c r="T27" s="159"/>
    </row>
    <row r="28" spans="1:23" ht="18">
      <c r="S28" s="159"/>
      <c r="T28" s="159"/>
    </row>
    <row r="29" spans="1:23" ht="18">
      <c r="S29" s="159"/>
      <c r="T29" s="159"/>
    </row>
    <row r="30" spans="1:23" ht="18">
      <c r="S30" s="159"/>
      <c r="T30" s="159"/>
    </row>
    <row r="31" spans="1:23" ht="18">
      <c r="S31" s="159"/>
    </row>
    <row r="32" spans="1:23" ht="18">
      <c r="S32" s="159"/>
    </row>
  </sheetData>
  <mergeCells count="2">
    <mergeCell ref="A5:S5"/>
    <mergeCell ref="A11:B11"/>
  </mergeCells>
  <phoneticPr fontId="60" type="noConversion"/>
  <pageMargins left="0.17" right="0.17" top="0.75" bottom="0.75" header="0.3" footer="0.3"/>
  <pageSetup paperSize="9" scale="67" fitToHeight="3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5" filterMode="1">
    <pageSetUpPr fitToPage="1"/>
  </sheetPr>
  <dimension ref="A1:BW1428"/>
  <sheetViews>
    <sheetView topLeftCell="A2" zoomScale="85" zoomScaleNormal="85" zoomScaleSheetLayoutView="85" workbookViewId="0">
      <pane xSplit="3" ySplit="4" topLeftCell="D275" activePane="bottomRight" state="frozen"/>
      <selection activeCell="A2" sqref="A2"/>
      <selection pane="topRight" activeCell="D2" sqref="D2"/>
      <selection pane="bottomLeft" activeCell="A6" sqref="A6"/>
      <selection pane="bottomRight" activeCell="F287" sqref="F287"/>
    </sheetView>
  </sheetViews>
  <sheetFormatPr defaultColWidth="9.140625" defaultRowHeight="15"/>
  <cols>
    <col min="1" max="1" width="5.140625" style="22" customWidth="1"/>
    <col min="2" max="2" width="8.5703125" style="22" customWidth="1"/>
    <col min="3" max="3" width="22.28515625" style="22" customWidth="1"/>
    <col min="4" max="4" width="11.42578125" style="101" customWidth="1"/>
    <col min="5" max="5" width="14.42578125" style="101" customWidth="1"/>
    <col min="6" max="6" width="21" style="101" customWidth="1"/>
    <col min="7" max="7" width="21.28515625" style="101" customWidth="1"/>
    <col min="8" max="8" width="14.7109375" style="3" customWidth="1"/>
    <col min="9" max="9" width="14.85546875" style="3" customWidth="1"/>
    <col min="10" max="10" width="13.5703125" style="3" customWidth="1"/>
    <col min="11" max="11" width="13.7109375" style="3" customWidth="1"/>
    <col min="12" max="12" width="14.85546875" style="3" customWidth="1"/>
    <col min="13" max="13" width="10.28515625" style="114" customWidth="1"/>
    <col min="14" max="14" width="15.28515625" style="3" customWidth="1"/>
    <col min="15" max="15" width="9.5703125" style="113" customWidth="1"/>
    <col min="16" max="16" width="14.85546875" style="3" customWidth="1"/>
    <col min="17" max="17" width="8.42578125" style="103" customWidth="1"/>
    <col min="18" max="18" width="12.85546875" style="3" customWidth="1"/>
    <col min="19" max="19" width="14.28515625" style="3" customWidth="1"/>
    <col min="20" max="20" width="13" style="3" customWidth="1"/>
    <col min="21" max="21" width="13.5703125" style="3" customWidth="1"/>
    <col min="22" max="22" width="14.85546875" style="3" customWidth="1"/>
    <col min="23" max="23" width="14.28515625" style="3" customWidth="1"/>
    <col min="24" max="24" width="13.7109375" style="3" customWidth="1"/>
    <col min="25" max="25" width="14.28515625" style="3" customWidth="1"/>
    <col min="26" max="26" width="15.28515625" style="3" customWidth="1"/>
    <col min="27" max="27" width="16.28515625" style="2" hidden="1" customWidth="1"/>
    <col min="28" max="28" width="16.28515625" style="3" hidden="1" customWidth="1"/>
    <col min="29" max="29" width="13.7109375" style="3" customWidth="1"/>
    <col min="30" max="30" width="16" style="3" customWidth="1"/>
    <col min="31" max="31" width="13" style="3" customWidth="1"/>
    <col min="32" max="32" width="19.28515625" style="3" hidden="1" customWidth="1"/>
    <col min="33" max="33" width="17.85546875" style="104" bestFit="1" customWidth="1"/>
    <col min="34" max="34" width="11.85546875" style="105" customWidth="1"/>
    <col min="35" max="35" width="12.5703125" style="106" hidden="1" customWidth="1"/>
    <col min="36" max="36" width="8.5703125" style="103" customWidth="1"/>
    <col min="37" max="37" width="10.5703125" style="103" hidden="1" customWidth="1"/>
    <col min="38" max="38" width="9.140625" style="103" hidden="1" customWidth="1"/>
    <col min="39" max="39" width="14.85546875" style="104" customWidth="1"/>
    <col min="40" max="40" width="17.28515625" style="104" customWidth="1"/>
    <col min="41" max="41" width="13.28515625" style="104" customWidth="1"/>
    <col min="42" max="42" width="13.7109375" style="104" customWidth="1"/>
    <col min="43" max="43" width="12.85546875" style="104" customWidth="1"/>
    <col min="44" max="44" width="12" style="2" customWidth="1"/>
    <col min="45" max="45" width="13" style="2" customWidth="1"/>
    <col min="46" max="46" width="16.42578125" style="104" customWidth="1"/>
    <col min="47" max="47" width="18.42578125" style="107" customWidth="1"/>
    <col min="48" max="48" width="17.42578125" style="455" customWidth="1"/>
    <col min="49" max="49" width="24.5703125" style="246" customWidth="1"/>
    <col min="50" max="50" width="22.85546875" style="248" customWidth="1"/>
    <col min="51" max="51" width="16.7109375" style="248" customWidth="1"/>
    <col min="52" max="52" width="8.42578125" style="246" customWidth="1"/>
    <col min="53" max="53" width="17.5703125" style="246" customWidth="1"/>
    <col min="54" max="54" width="15.85546875" style="22" customWidth="1"/>
    <col min="55" max="55" width="17.85546875" style="22" customWidth="1"/>
    <col min="56" max="56" width="15.140625" style="22" customWidth="1"/>
    <col min="57" max="57" width="9.140625" style="22" customWidth="1"/>
    <col min="58" max="58" width="15.42578125" style="22" customWidth="1"/>
    <col min="59" max="59" width="9.140625" style="22" customWidth="1"/>
    <col min="60" max="60" width="14.28515625" style="22" customWidth="1"/>
    <col min="61" max="61" width="15.140625" style="22" customWidth="1"/>
    <col min="62" max="62" width="16.5703125" style="22" customWidth="1"/>
    <col min="63" max="63" width="12.28515625" style="22" customWidth="1"/>
    <col min="64" max="64" width="9.140625" style="22" customWidth="1"/>
    <col min="65" max="16384" width="9.140625" style="22"/>
  </cols>
  <sheetData>
    <row r="1" spans="1:56">
      <c r="AW1" s="436"/>
      <c r="AX1" s="249"/>
      <c r="AY1" s="249"/>
      <c r="AZ1" s="244"/>
    </row>
    <row r="2" spans="1:56" s="26" customFormat="1" ht="36.75" customHeight="1">
      <c r="B2" s="91"/>
      <c r="D2" s="92"/>
      <c r="E2" s="92"/>
      <c r="F2" s="93"/>
      <c r="G2" s="93"/>
      <c r="H2" s="94"/>
      <c r="I2" s="94"/>
      <c r="J2" s="94"/>
      <c r="K2" s="94"/>
      <c r="L2" s="377"/>
      <c r="M2" s="112">
        <v>26</v>
      </c>
      <c r="N2" s="82"/>
      <c r="O2" s="93"/>
      <c r="P2" s="82"/>
      <c r="Q2" s="94"/>
      <c r="R2" s="94"/>
      <c r="S2" s="95"/>
      <c r="T2" s="95"/>
      <c r="U2" s="95"/>
      <c r="V2" s="95"/>
      <c r="W2" s="95"/>
      <c r="X2" s="95"/>
      <c r="Y2" s="95"/>
      <c r="Z2" s="95"/>
      <c r="AA2" s="601"/>
      <c r="AB2" s="95"/>
      <c r="AC2" s="95"/>
      <c r="AD2" s="95"/>
      <c r="AE2" s="95"/>
      <c r="AF2" s="95"/>
      <c r="AG2" s="96"/>
      <c r="AH2" s="97"/>
      <c r="AI2" s="97"/>
      <c r="AJ2" s="97"/>
      <c r="AK2" s="97"/>
      <c r="AL2" s="97"/>
      <c r="AM2" s="97"/>
      <c r="AN2" s="2"/>
      <c r="AO2" s="97"/>
      <c r="AP2" s="97"/>
      <c r="AQ2" s="97"/>
      <c r="AR2" s="2"/>
      <c r="AS2" s="2"/>
      <c r="AT2" s="98"/>
      <c r="AU2" s="99"/>
      <c r="AV2" s="456"/>
      <c r="AW2" s="437"/>
      <c r="AX2" s="250"/>
      <c r="AY2" s="250"/>
      <c r="AZ2" s="245"/>
      <c r="BA2" s="244"/>
    </row>
    <row r="3" spans="1:56" s="31" customFormat="1" ht="87" customHeight="1" thickBot="1">
      <c r="A3" s="776" t="s">
        <v>5738</v>
      </c>
      <c r="B3" s="776"/>
      <c r="C3" s="776"/>
      <c r="D3" s="776"/>
      <c r="E3" s="776"/>
      <c r="F3" s="776"/>
      <c r="G3" s="776"/>
      <c r="H3" s="776"/>
      <c r="I3" s="776"/>
      <c r="J3" s="776"/>
      <c r="K3" s="776"/>
      <c r="L3" s="776"/>
      <c r="M3" s="776"/>
      <c r="N3" s="776"/>
      <c r="O3" s="776"/>
      <c r="P3" s="776"/>
      <c r="Q3" s="776"/>
      <c r="R3" s="776"/>
      <c r="S3" s="776"/>
      <c r="T3" s="776"/>
      <c r="U3" s="776"/>
      <c r="V3" s="776"/>
      <c r="W3" s="776"/>
      <c r="X3" s="776"/>
      <c r="Y3" s="776"/>
      <c r="Z3" s="776"/>
      <c r="AA3" s="776"/>
      <c r="AB3" s="776"/>
      <c r="AC3" s="776"/>
      <c r="AD3" s="776"/>
      <c r="AE3" s="776"/>
      <c r="AF3" s="776"/>
      <c r="AG3" s="776"/>
      <c r="AH3" s="776"/>
      <c r="AI3" s="776"/>
      <c r="AJ3" s="776"/>
      <c r="AK3" s="776"/>
      <c r="AL3" s="776"/>
      <c r="AM3" s="776"/>
      <c r="AN3" s="776"/>
      <c r="AO3" s="776"/>
      <c r="AP3" s="776"/>
      <c r="AQ3" s="776"/>
      <c r="AR3" s="776"/>
      <c r="AS3" s="776"/>
      <c r="AT3" s="776"/>
      <c r="AU3" s="776"/>
      <c r="AV3" s="457"/>
      <c r="AW3" s="438"/>
      <c r="AX3" s="438"/>
      <c r="AY3" s="248"/>
      <c r="AZ3" s="246"/>
      <c r="BA3" s="245"/>
    </row>
    <row r="4" spans="1:56" s="79" customFormat="1" ht="39" customHeight="1">
      <c r="A4" s="777" t="s">
        <v>9</v>
      </c>
      <c r="B4" s="781" t="s">
        <v>11</v>
      </c>
      <c r="C4" s="781" t="s">
        <v>10</v>
      </c>
      <c r="D4" s="781" t="s">
        <v>12</v>
      </c>
      <c r="E4" s="204"/>
      <c r="F4" s="789" t="s">
        <v>133</v>
      </c>
      <c r="G4" s="789" t="s">
        <v>174</v>
      </c>
      <c r="H4" s="783" t="s">
        <v>35</v>
      </c>
      <c r="I4" s="783"/>
      <c r="J4" s="783"/>
      <c r="K4" s="783"/>
      <c r="L4" s="783"/>
      <c r="M4" s="784" t="s">
        <v>591</v>
      </c>
      <c r="N4" s="783"/>
      <c r="O4" s="784" t="s">
        <v>37</v>
      </c>
      <c r="P4" s="783"/>
      <c r="Q4" s="785" t="s">
        <v>38</v>
      </c>
      <c r="R4" s="786"/>
      <c r="S4" s="783" t="s">
        <v>39</v>
      </c>
      <c r="T4" s="783"/>
      <c r="U4" s="783"/>
      <c r="V4" s="783"/>
      <c r="W4" s="783"/>
      <c r="X4" s="783"/>
      <c r="Y4" s="783"/>
      <c r="Z4" s="783"/>
      <c r="AA4" s="783"/>
      <c r="AB4" s="783"/>
      <c r="AC4" s="783"/>
      <c r="AD4" s="783"/>
      <c r="AE4" s="783"/>
      <c r="AF4" s="783"/>
      <c r="AG4" s="781" t="s">
        <v>13</v>
      </c>
      <c r="AH4" s="787" t="s">
        <v>14</v>
      </c>
      <c r="AI4" s="787"/>
      <c r="AJ4" s="787"/>
      <c r="AK4" s="787"/>
      <c r="AL4" s="787"/>
      <c r="AM4" s="788"/>
      <c r="AN4" s="779" t="s">
        <v>204</v>
      </c>
      <c r="AO4" s="791" t="s">
        <v>15</v>
      </c>
      <c r="AP4" s="792"/>
      <c r="AQ4" s="792"/>
      <c r="AR4" s="792"/>
      <c r="AS4" s="792"/>
      <c r="AT4" s="768" t="s">
        <v>205</v>
      </c>
      <c r="AU4" s="774" t="s">
        <v>16</v>
      </c>
      <c r="AV4" s="457"/>
      <c r="AW4" s="772" t="s">
        <v>275</v>
      </c>
      <c r="AX4" s="770" t="s">
        <v>276</v>
      </c>
      <c r="AY4" s="439"/>
      <c r="AZ4" s="440"/>
      <c r="BA4" s="247"/>
    </row>
    <row r="5" spans="1:56" s="79" customFormat="1" ht="111" customHeight="1">
      <c r="A5" s="778"/>
      <c r="B5" s="782"/>
      <c r="C5" s="782"/>
      <c r="D5" s="782"/>
      <c r="E5" s="195" t="s">
        <v>194</v>
      </c>
      <c r="F5" s="790"/>
      <c r="G5" s="790"/>
      <c r="H5" s="220" t="s">
        <v>165</v>
      </c>
      <c r="I5" s="220" t="s">
        <v>130</v>
      </c>
      <c r="J5" s="220" t="s">
        <v>125</v>
      </c>
      <c r="K5" s="220" t="s">
        <v>175</v>
      </c>
      <c r="L5" s="220" t="s">
        <v>13</v>
      </c>
      <c r="M5" s="221" t="s">
        <v>36</v>
      </c>
      <c r="N5" s="151" t="s">
        <v>48</v>
      </c>
      <c r="O5" s="222" t="s">
        <v>36</v>
      </c>
      <c r="P5" s="151" t="s">
        <v>48</v>
      </c>
      <c r="Q5" s="222" t="s">
        <v>49</v>
      </c>
      <c r="R5" s="151" t="s">
        <v>48</v>
      </c>
      <c r="S5" s="151" t="s">
        <v>40</v>
      </c>
      <c r="T5" s="151" t="s">
        <v>47</v>
      </c>
      <c r="U5" s="151" t="s">
        <v>176</v>
      </c>
      <c r="V5" s="151" t="s">
        <v>177</v>
      </c>
      <c r="W5" s="151" t="s">
        <v>41</v>
      </c>
      <c r="X5" s="647" t="s">
        <v>134</v>
      </c>
      <c r="Y5" s="151" t="s">
        <v>42</v>
      </c>
      <c r="Z5" s="151" t="s">
        <v>43</v>
      </c>
      <c r="AA5" s="602" t="s">
        <v>111</v>
      </c>
      <c r="AB5" s="151" t="s">
        <v>588</v>
      </c>
      <c r="AC5" s="151" t="s">
        <v>156</v>
      </c>
      <c r="AD5" s="647" t="s">
        <v>157</v>
      </c>
      <c r="AE5" s="151" t="s">
        <v>153</v>
      </c>
      <c r="AF5" s="195" t="s">
        <v>533</v>
      </c>
      <c r="AG5" s="782"/>
      <c r="AH5" s="223">
        <v>1.5</v>
      </c>
      <c r="AI5" s="223">
        <v>2</v>
      </c>
      <c r="AJ5" s="223">
        <v>2.1</v>
      </c>
      <c r="AK5" s="223">
        <v>2.7</v>
      </c>
      <c r="AL5" s="223">
        <v>3</v>
      </c>
      <c r="AM5" s="224" t="s">
        <v>44</v>
      </c>
      <c r="AN5" s="780"/>
      <c r="AO5" s="224" t="s">
        <v>46</v>
      </c>
      <c r="AP5" s="225" t="s">
        <v>17</v>
      </c>
      <c r="AQ5" s="224" t="s">
        <v>18</v>
      </c>
      <c r="AR5" s="466" t="s">
        <v>45</v>
      </c>
      <c r="AS5" s="466" t="s">
        <v>534</v>
      </c>
      <c r="AT5" s="769"/>
      <c r="AU5" s="775"/>
      <c r="AV5" s="585"/>
      <c r="AW5" s="773"/>
      <c r="AX5" s="771"/>
      <c r="AY5" s="665" t="str">
        <f>+IF(B5="SK2","SK2",IF(B5="FACTORY A","SK1 Box",IF(B5="FACTORY D","SK1 Bag","Chia")))</f>
        <v>Chia</v>
      </c>
      <c r="AZ5" s="440"/>
      <c r="BA5" s="272" t="str">
        <f>+IF(AY5="SK1 Box","Box",IF(AY5="Seaman","Seaman","Bag"))</f>
        <v>Bag</v>
      </c>
    </row>
    <row r="6" spans="1:56" s="635" customFormat="1" ht="36.75" hidden="1" customHeight="1">
      <c r="A6" s="523">
        <f>SUBTOTAL(3,B$6:B6)</f>
        <v>0</v>
      </c>
      <c r="B6" s="523" t="s">
        <v>606</v>
      </c>
      <c r="C6" s="524" t="s">
        <v>607</v>
      </c>
      <c r="D6" s="622">
        <v>39707</v>
      </c>
      <c r="E6" s="622" t="s">
        <v>195</v>
      </c>
      <c r="F6" s="529" t="s">
        <v>560</v>
      </c>
      <c r="G6" s="621" t="s">
        <v>608</v>
      </c>
      <c r="H6" s="623">
        <v>5931000</v>
      </c>
      <c r="I6" s="623">
        <v>200000</v>
      </c>
      <c r="J6" s="623">
        <v>0</v>
      </c>
      <c r="K6" s="623">
        <v>0</v>
      </c>
      <c r="L6" s="624">
        <f t="shared" ref="L6:L747" si="0">SUM(H6:K6)</f>
        <v>6131000</v>
      </c>
      <c r="M6" s="625">
        <v>24</v>
      </c>
      <c r="N6" s="624">
        <f>ROUND((H6+I6+J6+K6)/IF($M$2&gt;26,26,$M$2)*M6,0)</f>
        <v>5659385</v>
      </c>
      <c r="O6" s="626">
        <v>2</v>
      </c>
      <c r="P6" s="624">
        <f>ROUND((H6+I6+J6+K6)/IF($M$2&gt;26,26,$M$2)*O6,0)</f>
        <v>471615</v>
      </c>
      <c r="Q6" s="627">
        <v>0</v>
      </c>
      <c r="R6" s="624">
        <f>IF(M6&gt;0,ROUND(N6/IF(M6&gt;26,26,M6)/8*Q6*30%,0),0)</f>
        <v>0</v>
      </c>
      <c r="S6" s="624">
        <f>N6+P6+R6</f>
        <v>6131000</v>
      </c>
      <c r="T6" s="628">
        <v>0</v>
      </c>
      <c r="U6" s="625">
        <v>0</v>
      </c>
      <c r="V6" s="525">
        <v>200000</v>
      </c>
      <c r="W6" s="628">
        <v>500000</v>
      </c>
      <c r="X6" s="628">
        <v>0</v>
      </c>
      <c r="Y6" s="628">
        <v>0</v>
      </c>
      <c r="Z6" s="628">
        <v>188548</v>
      </c>
      <c r="AA6" s="629"/>
      <c r="AB6" s="624"/>
      <c r="AC6" s="628">
        <v>0</v>
      </c>
      <c r="AD6" s="625">
        <v>0</v>
      </c>
      <c r="AE6" s="624">
        <v>44213.9453125</v>
      </c>
      <c r="AF6" s="630"/>
      <c r="AG6" s="630">
        <f t="shared" ref="AG6:AG337" si="1">ROUND(SUM(S6:AF6)-AA6,0)</f>
        <v>7063762</v>
      </c>
      <c r="AH6" s="625">
        <v>28</v>
      </c>
      <c r="AI6" s="625">
        <v>0</v>
      </c>
      <c r="AJ6" s="625">
        <v>0</v>
      </c>
      <c r="AK6" s="629">
        <v>0</v>
      </c>
      <c r="AL6" s="631">
        <v>0</v>
      </c>
      <c r="AM6" s="624">
        <f t="shared" ref="AM6" si="2">ROUND((N6/IF(M6&gt;26,26,M6)/8*(AH6*$AH$5+AI6*$AI$5+AJ6*$AJ$5+AK6*$AK$5+AL6*$AL$5)),0)</f>
        <v>1237990</v>
      </c>
      <c r="AN6" s="660">
        <f t="shared" ref="AN6:AN337" si="3">ROUND(AG6+AM6,0)</f>
        <v>8301752</v>
      </c>
      <c r="AO6" s="624">
        <v>643755</v>
      </c>
      <c r="AP6" s="624">
        <v>44100</v>
      </c>
      <c r="AQ6" s="625">
        <f>+VLOOKUP($B6,[1]Sheet1!$C$15:$BW$1300,52,0)</f>
        <v>0</v>
      </c>
      <c r="AR6" s="624">
        <v>0</v>
      </c>
      <c r="AS6" s="624">
        <v>0</v>
      </c>
      <c r="AT6" s="661">
        <f t="shared" ref="AT6:AT173" si="4">+ROUND(SUM(AN6:AN6)-SUM(AO6:AS6),0)</f>
        <v>7613897</v>
      </c>
      <c r="AU6" s="629"/>
      <c r="AV6" s="585"/>
      <c r="AW6" s="526" t="s">
        <v>3147</v>
      </c>
      <c r="AX6" s="526" t="s">
        <v>3148</v>
      </c>
      <c r="AY6" s="632" t="s">
        <v>260</v>
      </c>
      <c r="AZ6" s="632">
        <v>622</v>
      </c>
      <c r="BA6" s="272" t="str">
        <f>+IF(AY6="SK1 Box","Box",IF(AY6="Seaman","Seaman","Bag"))</f>
        <v>Box</v>
      </c>
      <c r="BB6" s="633"/>
      <c r="BC6" s="634"/>
      <c r="BD6" s="634"/>
    </row>
    <row r="7" spans="1:56" s="635" customFormat="1" ht="36.75" hidden="1" customHeight="1">
      <c r="A7" s="475">
        <f>SUBTOTAL(3,B$6:B7)</f>
        <v>0</v>
      </c>
      <c r="B7" s="475" t="s">
        <v>609</v>
      </c>
      <c r="C7" s="476" t="s">
        <v>610</v>
      </c>
      <c r="D7" s="636">
        <v>39707</v>
      </c>
      <c r="E7" s="636" t="s">
        <v>195</v>
      </c>
      <c r="F7" s="530" t="s">
        <v>560</v>
      </c>
      <c r="G7" s="621" t="s">
        <v>608</v>
      </c>
      <c r="H7" s="637">
        <v>5931000</v>
      </c>
      <c r="I7" s="637">
        <v>200000</v>
      </c>
      <c r="J7" s="637">
        <v>0</v>
      </c>
      <c r="K7" s="637">
        <v>300000</v>
      </c>
      <c r="L7" s="638">
        <f t="shared" ref="L7:L110" si="5">SUM(H7:K7)</f>
        <v>6431000</v>
      </c>
      <c r="M7" s="639">
        <v>23.8</v>
      </c>
      <c r="N7" s="638">
        <f t="shared" ref="N7:N70" si="6">ROUND((H7+I7+J7+K7)/IF($M$2&gt;26,26,$M$2)*M7,0)</f>
        <v>5886838</v>
      </c>
      <c r="O7" s="640">
        <v>2</v>
      </c>
      <c r="P7" s="638">
        <f t="shared" ref="P7:P70" si="7">ROUND((H7+I7+J7+K7)/IF($M$2&gt;26,26,$M$2)*O7,0)</f>
        <v>494692</v>
      </c>
      <c r="Q7" s="641">
        <v>0</v>
      </c>
      <c r="R7" s="638">
        <f t="shared" ref="R7:R70" si="8">IF(M7&gt;0,ROUND(N7/IF(M7&gt;26,26,M7)/8*Q7*30%,0),0)</f>
        <v>0</v>
      </c>
      <c r="S7" s="638">
        <f t="shared" ref="S7:S70" si="9">N7+P7+R7</f>
        <v>6381530</v>
      </c>
      <c r="T7" s="642">
        <v>0</v>
      </c>
      <c r="U7" s="528">
        <v>0</v>
      </c>
      <c r="V7" s="528">
        <v>200000</v>
      </c>
      <c r="W7" s="642">
        <v>500000</v>
      </c>
      <c r="X7" s="642">
        <v>0</v>
      </c>
      <c r="Y7" s="642">
        <v>400000</v>
      </c>
      <c r="Z7" s="642">
        <v>603480</v>
      </c>
      <c r="AA7" s="643"/>
      <c r="AB7" s="638"/>
      <c r="AC7" s="642">
        <v>0</v>
      </c>
      <c r="AD7" s="642">
        <v>0</v>
      </c>
      <c r="AE7" s="638">
        <v>46377.40021008403</v>
      </c>
      <c r="AF7" s="644"/>
      <c r="AG7" s="644">
        <f t="shared" ref="AG7:AG110" si="10">ROUND(SUM(S7:AF7)-AA7,0)</f>
        <v>8131387</v>
      </c>
      <c r="AH7" s="639">
        <v>28</v>
      </c>
      <c r="AI7" s="639">
        <v>0</v>
      </c>
      <c r="AJ7" s="639">
        <v>0</v>
      </c>
      <c r="AK7" s="643">
        <v>0</v>
      </c>
      <c r="AL7" s="645">
        <v>0</v>
      </c>
      <c r="AM7" s="638">
        <f t="shared" ref="AM7:AM70" si="11">ROUND((N7/IF(M7&gt;26,26,M7)/8*(AH7*$AH$5+AI7*$AI$5+AJ7*$AJ$5+AK7*$AK$5+AL7*$AL$5)),0)</f>
        <v>1298567</v>
      </c>
      <c r="AN7" s="661">
        <f t="shared" ref="AN7:AN12" si="12">ROUND(AG7+AM7,0)</f>
        <v>9429954</v>
      </c>
      <c r="AO7" s="638">
        <v>675255</v>
      </c>
      <c r="AP7" s="638">
        <v>44100</v>
      </c>
      <c r="AQ7" s="638">
        <f>+VLOOKUP($B7,[1]Sheet1!$C$15:$BW$1300,52,0)</f>
        <v>0</v>
      </c>
      <c r="AR7" s="638">
        <v>0</v>
      </c>
      <c r="AS7" s="638">
        <v>0</v>
      </c>
      <c r="AT7" s="661">
        <f t="shared" ref="AT7:AT69" si="13">+ROUND(SUM(AN7:AN7)-SUM(AO7:AS7),0)</f>
        <v>8710599</v>
      </c>
      <c r="AU7" s="629"/>
      <c r="AV7" s="585"/>
      <c r="AW7" s="526" t="s">
        <v>3149</v>
      </c>
      <c r="AX7" s="526" t="s">
        <v>3150</v>
      </c>
      <c r="AY7" s="632" t="s">
        <v>260</v>
      </c>
      <c r="AZ7" s="632">
        <v>622</v>
      </c>
      <c r="BA7" s="272" t="str">
        <f t="shared" ref="BA7:BA70" si="14">+IF(AY7="SK1 Box","Box",IF(AY7="Seaman","Seaman","Bag"))</f>
        <v>Box</v>
      </c>
      <c r="BB7" s="633"/>
      <c r="BC7" s="634"/>
      <c r="BD7" s="634"/>
    </row>
    <row r="8" spans="1:56" s="635" customFormat="1" ht="36.75" hidden="1" customHeight="1">
      <c r="A8" s="475">
        <f>SUBTOTAL(3,B$6:B8)</f>
        <v>0</v>
      </c>
      <c r="B8" s="475" t="s">
        <v>611</v>
      </c>
      <c r="C8" s="476" t="s">
        <v>612</v>
      </c>
      <c r="D8" s="636">
        <v>39707</v>
      </c>
      <c r="E8" s="636" t="s">
        <v>195</v>
      </c>
      <c r="F8" s="530" t="s">
        <v>560</v>
      </c>
      <c r="G8" s="621" t="s">
        <v>608</v>
      </c>
      <c r="H8" s="637">
        <v>5931000</v>
      </c>
      <c r="I8" s="637">
        <v>200000</v>
      </c>
      <c r="J8" s="637">
        <v>0</v>
      </c>
      <c r="K8" s="637">
        <v>0</v>
      </c>
      <c r="L8" s="638">
        <f t="shared" si="5"/>
        <v>6131000</v>
      </c>
      <c r="M8" s="639">
        <v>24</v>
      </c>
      <c r="N8" s="638">
        <f t="shared" si="6"/>
        <v>5659385</v>
      </c>
      <c r="O8" s="640">
        <v>2</v>
      </c>
      <c r="P8" s="638">
        <f t="shared" si="7"/>
        <v>471615</v>
      </c>
      <c r="Q8" s="641">
        <v>0</v>
      </c>
      <c r="R8" s="638">
        <f t="shared" si="8"/>
        <v>0</v>
      </c>
      <c r="S8" s="638">
        <f t="shared" si="9"/>
        <v>6131000</v>
      </c>
      <c r="T8" s="642">
        <v>0</v>
      </c>
      <c r="U8" s="528">
        <v>0</v>
      </c>
      <c r="V8" s="528">
        <v>200000</v>
      </c>
      <c r="W8" s="642">
        <v>500000</v>
      </c>
      <c r="X8" s="642">
        <v>0</v>
      </c>
      <c r="Y8" s="642">
        <v>400000</v>
      </c>
      <c r="Z8" s="642">
        <v>600597</v>
      </c>
      <c r="AA8" s="643"/>
      <c r="AB8" s="638"/>
      <c r="AC8" s="642">
        <v>0</v>
      </c>
      <c r="AD8" s="642">
        <v>0</v>
      </c>
      <c r="AE8" s="638">
        <v>44213.9453125</v>
      </c>
      <c r="AF8" s="644"/>
      <c r="AG8" s="644">
        <f t="shared" si="10"/>
        <v>7875811</v>
      </c>
      <c r="AH8" s="639">
        <v>28</v>
      </c>
      <c r="AI8" s="639">
        <v>0</v>
      </c>
      <c r="AJ8" s="639">
        <v>0</v>
      </c>
      <c r="AK8" s="643">
        <v>0</v>
      </c>
      <c r="AL8" s="645">
        <v>0</v>
      </c>
      <c r="AM8" s="638">
        <f t="shared" si="11"/>
        <v>1237990</v>
      </c>
      <c r="AN8" s="661">
        <f t="shared" si="12"/>
        <v>9113801</v>
      </c>
      <c r="AO8" s="638">
        <v>643755</v>
      </c>
      <c r="AP8" s="638">
        <v>44100</v>
      </c>
      <c r="AQ8" s="638">
        <f>+VLOOKUP($B8,[1]Sheet1!$C$15:$BW$1300,52,0)</f>
        <v>0</v>
      </c>
      <c r="AR8" s="638">
        <v>0</v>
      </c>
      <c r="AS8" s="638">
        <v>0</v>
      </c>
      <c r="AT8" s="661">
        <f t="shared" si="13"/>
        <v>8425946</v>
      </c>
      <c r="AU8" s="629"/>
      <c r="AV8" s="585"/>
      <c r="AW8" s="526" t="s">
        <v>3151</v>
      </c>
      <c r="AX8" s="526" t="s">
        <v>3152</v>
      </c>
      <c r="AY8" s="632" t="s">
        <v>260</v>
      </c>
      <c r="AZ8" s="632">
        <v>622</v>
      </c>
      <c r="BA8" s="272" t="str">
        <f t="shared" si="14"/>
        <v>Box</v>
      </c>
      <c r="BB8" s="633"/>
      <c r="BC8" s="634"/>
      <c r="BD8" s="634"/>
    </row>
    <row r="9" spans="1:56" s="635" customFormat="1" ht="36.75" hidden="1" customHeight="1">
      <c r="A9" s="475">
        <f>SUBTOTAL(3,B$6:B9)</f>
        <v>0</v>
      </c>
      <c r="B9" s="475" t="s">
        <v>613</v>
      </c>
      <c r="C9" s="476" t="s">
        <v>614</v>
      </c>
      <c r="D9" s="636">
        <v>43556</v>
      </c>
      <c r="E9" s="636" t="s">
        <v>195</v>
      </c>
      <c r="F9" s="530" t="s">
        <v>560</v>
      </c>
      <c r="G9" s="621" t="s">
        <v>608</v>
      </c>
      <c r="H9" s="637">
        <v>5931000</v>
      </c>
      <c r="I9" s="637">
        <v>200000</v>
      </c>
      <c r="J9" s="637">
        <v>0</v>
      </c>
      <c r="K9" s="637">
        <v>0</v>
      </c>
      <c r="L9" s="638">
        <f t="shared" si="5"/>
        <v>6131000</v>
      </c>
      <c r="M9" s="639">
        <v>24</v>
      </c>
      <c r="N9" s="638">
        <f t="shared" si="6"/>
        <v>5659385</v>
      </c>
      <c r="O9" s="640">
        <v>2</v>
      </c>
      <c r="P9" s="638">
        <f t="shared" si="7"/>
        <v>471615</v>
      </c>
      <c r="Q9" s="641">
        <v>0</v>
      </c>
      <c r="R9" s="638">
        <f t="shared" si="8"/>
        <v>0</v>
      </c>
      <c r="S9" s="638">
        <f t="shared" si="9"/>
        <v>6131000</v>
      </c>
      <c r="T9" s="642">
        <v>0</v>
      </c>
      <c r="U9" s="528">
        <v>0</v>
      </c>
      <c r="V9" s="528">
        <v>200000</v>
      </c>
      <c r="W9" s="642">
        <v>500000</v>
      </c>
      <c r="X9" s="642">
        <v>0</v>
      </c>
      <c r="Y9" s="642">
        <v>400000</v>
      </c>
      <c r="Z9" s="642">
        <v>606304</v>
      </c>
      <c r="AA9" s="643"/>
      <c r="AB9" s="638"/>
      <c r="AC9" s="642">
        <v>0</v>
      </c>
      <c r="AD9" s="642">
        <v>0</v>
      </c>
      <c r="AE9" s="638">
        <v>44213.9453125</v>
      </c>
      <c r="AF9" s="644"/>
      <c r="AG9" s="644">
        <f t="shared" si="10"/>
        <v>7881518</v>
      </c>
      <c r="AH9" s="639">
        <v>28</v>
      </c>
      <c r="AI9" s="639">
        <v>0</v>
      </c>
      <c r="AJ9" s="639">
        <v>0</v>
      </c>
      <c r="AK9" s="643">
        <v>0</v>
      </c>
      <c r="AL9" s="645">
        <v>0</v>
      </c>
      <c r="AM9" s="638">
        <f t="shared" si="11"/>
        <v>1237990</v>
      </c>
      <c r="AN9" s="661">
        <f t="shared" si="12"/>
        <v>9119508</v>
      </c>
      <c r="AO9" s="638">
        <v>643755</v>
      </c>
      <c r="AP9" s="638">
        <v>44100</v>
      </c>
      <c r="AQ9" s="638">
        <f>+VLOOKUP($B9,[1]Sheet1!$C$15:$BW$1300,52,0)</f>
        <v>0</v>
      </c>
      <c r="AR9" s="638">
        <v>0</v>
      </c>
      <c r="AS9" s="638">
        <v>0</v>
      </c>
      <c r="AT9" s="661">
        <f t="shared" si="13"/>
        <v>8431653</v>
      </c>
      <c r="AU9" s="629"/>
      <c r="AV9" s="585"/>
      <c r="AW9" s="526" t="s">
        <v>3153</v>
      </c>
      <c r="AX9" s="526" t="s">
        <v>3154</v>
      </c>
      <c r="AY9" s="632" t="s">
        <v>260</v>
      </c>
      <c r="AZ9" s="632">
        <v>622</v>
      </c>
      <c r="BA9" s="272" t="str">
        <f t="shared" si="14"/>
        <v>Box</v>
      </c>
      <c r="BB9" s="633"/>
      <c r="BC9" s="634"/>
      <c r="BD9" s="634"/>
    </row>
    <row r="10" spans="1:56" s="635" customFormat="1" ht="36.75" hidden="1" customHeight="1">
      <c r="A10" s="475">
        <f>SUBTOTAL(3,B$6:B10)</f>
        <v>0</v>
      </c>
      <c r="B10" s="475" t="s">
        <v>615</v>
      </c>
      <c r="C10" s="476" t="s">
        <v>616</v>
      </c>
      <c r="D10" s="636">
        <v>43595</v>
      </c>
      <c r="E10" s="636" t="s">
        <v>195</v>
      </c>
      <c r="F10" s="530" t="s">
        <v>560</v>
      </c>
      <c r="G10" s="621" t="s">
        <v>608</v>
      </c>
      <c r="H10" s="637">
        <v>5931000</v>
      </c>
      <c r="I10" s="637">
        <v>200000</v>
      </c>
      <c r="J10" s="637">
        <v>0</v>
      </c>
      <c r="K10" s="637">
        <v>0</v>
      </c>
      <c r="L10" s="638">
        <f t="shared" si="5"/>
        <v>6131000</v>
      </c>
      <c r="M10" s="639">
        <v>23.7</v>
      </c>
      <c r="N10" s="638">
        <f t="shared" si="6"/>
        <v>5588642</v>
      </c>
      <c r="O10" s="640">
        <v>2</v>
      </c>
      <c r="P10" s="638">
        <f t="shared" si="7"/>
        <v>471615</v>
      </c>
      <c r="Q10" s="641">
        <v>0</v>
      </c>
      <c r="R10" s="638">
        <f t="shared" si="8"/>
        <v>0</v>
      </c>
      <c r="S10" s="638">
        <f t="shared" si="9"/>
        <v>6060257</v>
      </c>
      <c r="T10" s="642">
        <v>0</v>
      </c>
      <c r="U10" s="528">
        <v>0</v>
      </c>
      <c r="V10" s="528">
        <v>200000</v>
      </c>
      <c r="W10" s="642">
        <v>500000</v>
      </c>
      <c r="X10" s="642">
        <v>0</v>
      </c>
      <c r="Y10" s="642">
        <v>400000</v>
      </c>
      <c r="Z10" s="642">
        <v>603480</v>
      </c>
      <c r="AA10" s="643"/>
      <c r="AB10" s="638"/>
      <c r="AC10" s="642">
        <v>0</v>
      </c>
      <c r="AD10" s="642">
        <v>0</v>
      </c>
      <c r="AE10" s="638">
        <v>0</v>
      </c>
      <c r="AF10" s="644"/>
      <c r="AG10" s="644">
        <f t="shared" si="10"/>
        <v>7763737</v>
      </c>
      <c r="AH10" s="639">
        <v>28</v>
      </c>
      <c r="AI10" s="639">
        <v>0</v>
      </c>
      <c r="AJ10" s="639">
        <v>0</v>
      </c>
      <c r="AK10" s="643">
        <v>0</v>
      </c>
      <c r="AL10" s="645">
        <v>0</v>
      </c>
      <c r="AM10" s="638">
        <f t="shared" si="11"/>
        <v>1237990</v>
      </c>
      <c r="AN10" s="661">
        <f t="shared" si="12"/>
        <v>9001727</v>
      </c>
      <c r="AO10" s="638">
        <v>643755</v>
      </c>
      <c r="AP10" s="638">
        <v>44100</v>
      </c>
      <c r="AQ10" s="638">
        <f>+VLOOKUP($B10,[1]Sheet1!$C$15:$BW$1300,52,0)</f>
        <v>0</v>
      </c>
      <c r="AR10" s="638">
        <v>0</v>
      </c>
      <c r="AS10" s="638">
        <v>0</v>
      </c>
      <c r="AT10" s="661">
        <f t="shared" si="13"/>
        <v>8313872</v>
      </c>
      <c r="AU10" s="629"/>
      <c r="AV10" s="585"/>
      <c r="AW10" s="526" t="s">
        <v>3155</v>
      </c>
      <c r="AX10" s="526" t="s">
        <v>3156</v>
      </c>
      <c r="AY10" s="632" t="s">
        <v>260</v>
      </c>
      <c r="AZ10" s="632">
        <v>622</v>
      </c>
      <c r="BA10" s="272" t="str">
        <f t="shared" si="14"/>
        <v>Box</v>
      </c>
      <c r="BB10" s="633"/>
      <c r="BC10" s="634"/>
      <c r="BD10" s="634"/>
    </row>
    <row r="11" spans="1:56" s="635" customFormat="1" ht="36.75" hidden="1" customHeight="1">
      <c r="A11" s="475">
        <f>SUBTOTAL(3,B$6:B11)</f>
        <v>0</v>
      </c>
      <c r="B11" s="475" t="s">
        <v>617</v>
      </c>
      <c r="C11" s="476" t="s">
        <v>618</v>
      </c>
      <c r="D11" s="636">
        <v>43595</v>
      </c>
      <c r="E11" s="636" t="s">
        <v>195</v>
      </c>
      <c r="F11" s="530" t="s">
        <v>560</v>
      </c>
      <c r="G11" s="621" t="s">
        <v>619</v>
      </c>
      <c r="H11" s="637">
        <v>5931000</v>
      </c>
      <c r="I11" s="637">
        <v>0</v>
      </c>
      <c r="J11" s="637">
        <v>0</v>
      </c>
      <c r="K11" s="637">
        <v>0</v>
      </c>
      <c r="L11" s="638">
        <f t="shared" si="5"/>
        <v>5931000</v>
      </c>
      <c r="M11" s="639">
        <v>24</v>
      </c>
      <c r="N11" s="638">
        <f t="shared" si="6"/>
        <v>5474769</v>
      </c>
      <c r="O11" s="640">
        <v>2</v>
      </c>
      <c r="P11" s="638">
        <f t="shared" si="7"/>
        <v>456231</v>
      </c>
      <c r="Q11" s="641">
        <v>0</v>
      </c>
      <c r="R11" s="638">
        <f t="shared" si="8"/>
        <v>0</v>
      </c>
      <c r="S11" s="638">
        <f t="shared" si="9"/>
        <v>5931000</v>
      </c>
      <c r="T11" s="642">
        <v>0</v>
      </c>
      <c r="U11" s="528">
        <v>0</v>
      </c>
      <c r="V11" s="528">
        <v>200000</v>
      </c>
      <c r="W11" s="642">
        <v>500000</v>
      </c>
      <c r="X11" s="642">
        <v>0</v>
      </c>
      <c r="Y11" s="642">
        <v>300000</v>
      </c>
      <c r="Z11" s="642">
        <v>606304</v>
      </c>
      <c r="AA11" s="643"/>
      <c r="AB11" s="638"/>
      <c r="AC11" s="642">
        <v>0</v>
      </c>
      <c r="AD11" s="642">
        <v>0</v>
      </c>
      <c r="AE11" s="638">
        <v>42771.6328125</v>
      </c>
      <c r="AF11" s="644"/>
      <c r="AG11" s="644">
        <f t="shared" si="10"/>
        <v>7580076</v>
      </c>
      <c r="AH11" s="639">
        <v>24</v>
      </c>
      <c r="AI11" s="639">
        <v>0</v>
      </c>
      <c r="AJ11" s="639">
        <v>0</v>
      </c>
      <c r="AK11" s="643">
        <v>0</v>
      </c>
      <c r="AL11" s="645">
        <v>0</v>
      </c>
      <c r="AM11" s="638">
        <f t="shared" si="11"/>
        <v>1026519</v>
      </c>
      <c r="AN11" s="661">
        <f t="shared" si="12"/>
        <v>8606595</v>
      </c>
      <c r="AO11" s="638">
        <v>622755</v>
      </c>
      <c r="AP11" s="638">
        <v>44100</v>
      </c>
      <c r="AQ11" s="638">
        <f>+VLOOKUP($B11,[1]Sheet1!$C$15:$BW$1300,52,0)</f>
        <v>0</v>
      </c>
      <c r="AR11" s="638">
        <v>0</v>
      </c>
      <c r="AS11" s="638">
        <v>0</v>
      </c>
      <c r="AT11" s="661">
        <f t="shared" si="13"/>
        <v>7939740</v>
      </c>
      <c r="AU11" s="629"/>
      <c r="AV11" s="585"/>
      <c r="AW11" s="526" t="s">
        <v>3157</v>
      </c>
      <c r="AX11" s="526" t="s">
        <v>3158</v>
      </c>
      <c r="AY11" s="632" t="s">
        <v>260</v>
      </c>
      <c r="AZ11" s="632">
        <v>622</v>
      </c>
      <c r="BA11" s="272" t="str">
        <f t="shared" si="14"/>
        <v>Box</v>
      </c>
      <c r="BB11" s="633"/>
      <c r="BC11" s="634"/>
      <c r="BD11" s="634"/>
    </row>
    <row r="12" spans="1:56" s="635" customFormat="1" ht="36.75" hidden="1" customHeight="1">
      <c r="A12" s="475">
        <f>SUBTOTAL(3,B$6:B12)</f>
        <v>0</v>
      </c>
      <c r="B12" s="475" t="s">
        <v>620</v>
      </c>
      <c r="C12" s="476" t="s">
        <v>621</v>
      </c>
      <c r="D12" s="636">
        <v>39715</v>
      </c>
      <c r="E12" s="636" t="s">
        <v>195</v>
      </c>
      <c r="F12" s="530" t="s">
        <v>560</v>
      </c>
      <c r="G12" s="621" t="s">
        <v>608</v>
      </c>
      <c r="H12" s="637">
        <v>5931000</v>
      </c>
      <c r="I12" s="637">
        <v>200000</v>
      </c>
      <c r="J12" s="637">
        <v>0</v>
      </c>
      <c r="K12" s="637">
        <v>0</v>
      </c>
      <c r="L12" s="638">
        <f t="shared" si="5"/>
        <v>6131000</v>
      </c>
      <c r="M12" s="639">
        <v>23.9</v>
      </c>
      <c r="N12" s="638">
        <f t="shared" si="6"/>
        <v>5635804</v>
      </c>
      <c r="O12" s="640">
        <v>2</v>
      </c>
      <c r="P12" s="638">
        <f t="shared" si="7"/>
        <v>471615</v>
      </c>
      <c r="Q12" s="641">
        <v>0</v>
      </c>
      <c r="R12" s="638">
        <f t="shared" si="8"/>
        <v>0</v>
      </c>
      <c r="S12" s="638">
        <f t="shared" si="9"/>
        <v>6107419</v>
      </c>
      <c r="T12" s="642">
        <v>0</v>
      </c>
      <c r="U12" s="528">
        <v>0</v>
      </c>
      <c r="V12" s="528">
        <v>200000</v>
      </c>
      <c r="W12" s="642">
        <v>500000</v>
      </c>
      <c r="X12" s="642">
        <v>0</v>
      </c>
      <c r="Y12" s="642">
        <v>400000</v>
      </c>
      <c r="Z12" s="642">
        <v>590658</v>
      </c>
      <c r="AA12" s="643"/>
      <c r="AB12" s="638"/>
      <c r="AC12" s="642">
        <v>100000</v>
      </c>
      <c r="AD12" s="642">
        <v>0</v>
      </c>
      <c r="AE12" s="638">
        <v>44213.94351464435</v>
      </c>
      <c r="AF12" s="644"/>
      <c r="AG12" s="644">
        <f t="shared" si="10"/>
        <v>7942291</v>
      </c>
      <c r="AH12" s="639">
        <v>28</v>
      </c>
      <c r="AI12" s="639">
        <v>0</v>
      </c>
      <c r="AJ12" s="639">
        <v>0</v>
      </c>
      <c r="AK12" s="643">
        <v>0</v>
      </c>
      <c r="AL12" s="645">
        <v>0</v>
      </c>
      <c r="AM12" s="638">
        <f t="shared" si="11"/>
        <v>1237990</v>
      </c>
      <c r="AN12" s="661">
        <f t="shared" si="12"/>
        <v>9180281</v>
      </c>
      <c r="AO12" s="638">
        <v>643755</v>
      </c>
      <c r="AP12" s="638">
        <v>44100</v>
      </c>
      <c r="AQ12" s="638">
        <f>+VLOOKUP($B12,[1]Sheet1!$C$15:$BW$1300,52,0)</f>
        <v>0</v>
      </c>
      <c r="AR12" s="638">
        <v>0</v>
      </c>
      <c r="AS12" s="638">
        <v>0</v>
      </c>
      <c r="AT12" s="661">
        <f t="shared" si="13"/>
        <v>8492426</v>
      </c>
      <c r="AU12" s="629"/>
      <c r="AV12" s="585"/>
      <c r="AW12" s="526" t="s">
        <v>3159</v>
      </c>
      <c r="AX12" s="526" t="s">
        <v>3160</v>
      </c>
      <c r="AY12" s="632" t="s">
        <v>260</v>
      </c>
      <c r="AZ12" s="632">
        <v>622</v>
      </c>
      <c r="BA12" s="272" t="str">
        <f t="shared" si="14"/>
        <v>Box</v>
      </c>
      <c r="BB12" s="633"/>
      <c r="BC12" s="634"/>
      <c r="BD12" s="634"/>
    </row>
    <row r="13" spans="1:56" s="635" customFormat="1" ht="36.75" hidden="1" customHeight="1">
      <c r="A13" s="475">
        <f>SUBTOTAL(3,B$6:B13)</f>
        <v>0</v>
      </c>
      <c r="B13" s="475" t="s">
        <v>622</v>
      </c>
      <c r="C13" s="476" t="s">
        <v>623</v>
      </c>
      <c r="D13" s="636">
        <v>43684</v>
      </c>
      <c r="E13" s="636" t="s">
        <v>195</v>
      </c>
      <c r="F13" s="530" t="s">
        <v>560</v>
      </c>
      <c r="G13" s="621" t="s">
        <v>608</v>
      </c>
      <c r="H13" s="637">
        <v>5931000</v>
      </c>
      <c r="I13" s="637">
        <v>200000</v>
      </c>
      <c r="J13" s="637">
        <v>0</v>
      </c>
      <c r="K13" s="637">
        <v>0</v>
      </c>
      <c r="L13" s="638">
        <f t="shared" si="5"/>
        <v>6131000</v>
      </c>
      <c r="M13" s="639">
        <v>22.6</v>
      </c>
      <c r="N13" s="638">
        <f t="shared" si="6"/>
        <v>5329254</v>
      </c>
      <c r="O13" s="640">
        <v>3</v>
      </c>
      <c r="P13" s="638">
        <f t="shared" si="7"/>
        <v>707423</v>
      </c>
      <c r="Q13" s="641">
        <v>0</v>
      </c>
      <c r="R13" s="638">
        <f t="shared" si="8"/>
        <v>0</v>
      </c>
      <c r="S13" s="638">
        <f t="shared" si="9"/>
        <v>6036677</v>
      </c>
      <c r="T13" s="642">
        <v>0</v>
      </c>
      <c r="U13" s="528">
        <v>0</v>
      </c>
      <c r="V13" s="528">
        <v>200000</v>
      </c>
      <c r="W13" s="642">
        <v>500000</v>
      </c>
      <c r="X13" s="642">
        <v>0</v>
      </c>
      <c r="Y13" s="642">
        <v>400000</v>
      </c>
      <c r="Z13" s="642">
        <v>558491</v>
      </c>
      <c r="AA13" s="643"/>
      <c r="AB13" s="638"/>
      <c r="AC13" s="642">
        <v>0</v>
      </c>
      <c r="AD13" s="642">
        <v>0</v>
      </c>
      <c r="AE13" s="638">
        <v>44213.943584070796</v>
      </c>
      <c r="AF13" s="644"/>
      <c r="AG13" s="644">
        <f t="shared" si="10"/>
        <v>7739382</v>
      </c>
      <c r="AH13" s="639">
        <v>24</v>
      </c>
      <c r="AI13" s="639">
        <v>0</v>
      </c>
      <c r="AJ13" s="639">
        <v>0</v>
      </c>
      <c r="AK13" s="643">
        <v>0</v>
      </c>
      <c r="AL13" s="645">
        <v>0</v>
      </c>
      <c r="AM13" s="638">
        <f t="shared" si="11"/>
        <v>1061135</v>
      </c>
      <c r="AN13" s="661">
        <f>ROUND(AG13+AM13,0)</f>
        <v>8800517</v>
      </c>
      <c r="AO13" s="638">
        <v>643755</v>
      </c>
      <c r="AP13" s="638">
        <v>44100</v>
      </c>
      <c r="AQ13" s="638">
        <f>+VLOOKUP($B13,[1]Sheet1!$C$15:$BW$1300,52,0)</f>
        <v>0</v>
      </c>
      <c r="AR13" s="638">
        <v>0</v>
      </c>
      <c r="AS13" s="638">
        <v>0</v>
      </c>
      <c r="AT13" s="661">
        <f t="shared" si="13"/>
        <v>8112662</v>
      </c>
      <c r="AU13" s="629"/>
      <c r="AV13" s="585"/>
      <c r="AW13" s="526" t="s">
        <v>3161</v>
      </c>
      <c r="AX13" s="526" t="s">
        <v>3162</v>
      </c>
      <c r="AY13" s="632" t="s">
        <v>260</v>
      </c>
      <c r="AZ13" s="632">
        <v>622</v>
      </c>
      <c r="BA13" s="272" t="str">
        <f t="shared" si="14"/>
        <v>Box</v>
      </c>
      <c r="BB13" s="633"/>
      <c r="BC13" s="634"/>
      <c r="BD13" s="634"/>
    </row>
    <row r="14" spans="1:56" s="635" customFormat="1" ht="36.75" hidden="1" customHeight="1">
      <c r="A14" s="475">
        <f>SUBTOTAL(3,B$6:B14)</f>
        <v>0</v>
      </c>
      <c r="B14" s="475" t="s">
        <v>624</v>
      </c>
      <c r="C14" s="476" t="s">
        <v>625</v>
      </c>
      <c r="D14" s="636">
        <v>43874</v>
      </c>
      <c r="E14" s="636" t="s">
        <v>195</v>
      </c>
      <c r="F14" s="530" t="s">
        <v>560</v>
      </c>
      <c r="G14" s="621" t="s">
        <v>626</v>
      </c>
      <c r="H14" s="637">
        <v>5931000</v>
      </c>
      <c r="I14" s="637">
        <v>200000</v>
      </c>
      <c r="J14" s="637">
        <v>0</v>
      </c>
      <c r="K14" s="637">
        <v>0</v>
      </c>
      <c r="L14" s="638">
        <f t="shared" si="5"/>
        <v>6131000</v>
      </c>
      <c r="M14" s="639">
        <v>24</v>
      </c>
      <c r="N14" s="638">
        <f t="shared" si="6"/>
        <v>5659385</v>
      </c>
      <c r="O14" s="640">
        <v>2</v>
      </c>
      <c r="P14" s="638">
        <f t="shared" si="7"/>
        <v>471615</v>
      </c>
      <c r="Q14" s="641">
        <v>0</v>
      </c>
      <c r="R14" s="638">
        <f t="shared" si="8"/>
        <v>0</v>
      </c>
      <c r="S14" s="638">
        <f t="shared" si="9"/>
        <v>6131000</v>
      </c>
      <c r="T14" s="642">
        <v>0</v>
      </c>
      <c r="U14" s="528">
        <v>0</v>
      </c>
      <c r="V14" s="528">
        <v>200000</v>
      </c>
      <c r="W14" s="642">
        <v>500000</v>
      </c>
      <c r="X14" s="642">
        <v>0</v>
      </c>
      <c r="Y14" s="642">
        <v>400000</v>
      </c>
      <c r="Z14" s="642">
        <v>906304</v>
      </c>
      <c r="AA14" s="643"/>
      <c r="AB14" s="638"/>
      <c r="AC14" s="642">
        <v>0</v>
      </c>
      <c r="AD14" s="642">
        <v>0</v>
      </c>
      <c r="AE14" s="638">
        <v>0</v>
      </c>
      <c r="AF14" s="644"/>
      <c r="AG14" s="644">
        <f t="shared" si="10"/>
        <v>8137304</v>
      </c>
      <c r="AH14" s="639">
        <v>28</v>
      </c>
      <c r="AI14" s="639">
        <v>0</v>
      </c>
      <c r="AJ14" s="639">
        <v>0</v>
      </c>
      <c r="AK14" s="643">
        <v>0</v>
      </c>
      <c r="AL14" s="645">
        <v>0</v>
      </c>
      <c r="AM14" s="638">
        <f t="shared" si="11"/>
        <v>1237990</v>
      </c>
      <c r="AN14" s="661">
        <f t="shared" ref="AN14:AN21" si="15">ROUND(AG14+AM14,0)</f>
        <v>9375294</v>
      </c>
      <c r="AO14" s="638">
        <v>643755</v>
      </c>
      <c r="AP14" s="638">
        <v>44100</v>
      </c>
      <c r="AQ14" s="638">
        <f>+VLOOKUP($B14,[1]Sheet1!$C$15:$BW$1300,52,0)</f>
        <v>0</v>
      </c>
      <c r="AR14" s="638">
        <v>0</v>
      </c>
      <c r="AS14" s="638">
        <v>0</v>
      </c>
      <c r="AT14" s="661">
        <f t="shared" si="13"/>
        <v>8687439</v>
      </c>
      <c r="AU14" s="629"/>
      <c r="AV14" s="585"/>
      <c r="AW14" s="526" t="s">
        <v>3163</v>
      </c>
      <c r="AX14" s="526" t="s">
        <v>3164</v>
      </c>
      <c r="AY14" s="632" t="s">
        <v>260</v>
      </c>
      <c r="AZ14" s="632">
        <v>622</v>
      </c>
      <c r="BA14" s="272" t="str">
        <f t="shared" si="14"/>
        <v>Box</v>
      </c>
      <c r="BB14" s="633"/>
      <c r="BC14" s="634"/>
      <c r="BD14" s="634"/>
    </row>
    <row r="15" spans="1:56" s="635" customFormat="1" ht="36.75" hidden="1" customHeight="1">
      <c r="A15" s="475">
        <f>SUBTOTAL(3,B$6:B15)</f>
        <v>0</v>
      </c>
      <c r="B15" s="475" t="s">
        <v>627</v>
      </c>
      <c r="C15" s="476" t="s">
        <v>612</v>
      </c>
      <c r="D15" s="636">
        <v>39766</v>
      </c>
      <c r="E15" s="636" t="s">
        <v>195</v>
      </c>
      <c r="F15" s="530" t="s">
        <v>560</v>
      </c>
      <c r="G15" s="621" t="s">
        <v>608</v>
      </c>
      <c r="H15" s="637">
        <v>5931000</v>
      </c>
      <c r="I15" s="637">
        <v>200000</v>
      </c>
      <c r="J15" s="637">
        <v>0</v>
      </c>
      <c r="K15" s="637">
        <v>0</v>
      </c>
      <c r="L15" s="638">
        <f t="shared" si="5"/>
        <v>6131000</v>
      </c>
      <c r="M15" s="639">
        <v>24</v>
      </c>
      <c r="N15" s="638">
        <f t="shared" si="6"/>
        <v>5659385</v>
      </c>
      <c r="O15" s="640">
        <v>2</v>
      </c>
      <c r="P15" s="638">
        <f t="shared" si="7"/>
        <v>471615</v>
      </c>
      <c r="Q15" s="641">
        <v>0</v>
      </c>
      <c r="R15" s="638">
        <f t="shared" si="8"/>
        <v>0</v>
      </c>
      <c r="S15" s="638">
        <f t="shared" si="9"/>
        <v>6131000</v>
      </c>
      <c r="T15" s="642">
        <v>0</v>
      </c>
      <c r="U15" s="528">
        <v>0</v>
      </c>
      <c r="V15" s="528">
        <v>200000</v>
      </c>
      <c r="W15" s="642">
        <v>500000</v>
      </c>
      <c r="X15" s="642">
        <v>0</v>
      </c>
      <c r="Y15" s="642">
        <v>0</v>
      </c>
      <c r="Z15" s="642">
        <v>181391</v>
      </c>
      <c r="AA15" s="643"/>
      <c r="AB15" s="638"/>
      <c r="AC15" s="642">
        <v>0</v>
      </c>
      <c r="AD15" s="642">
        <v>0</v>
      </c>
      <c r="AE15" s="638">
        <v>44213.9453125</v>
      </c>
      <c r="AF15" s="644"/>
      <c r="AG15" s="644">
        <f t="shared" si="10"/>
        <v>7056605</v>
      </c>
      <c r="AH15" s="639">
        <v>28</v>
      </c>
      <c r="AI15" s="639">
        <v>0</v>
      </c>
      <c r="AJ15" s="639">
        <v>0</v>
      </c>
      <c r="AK15" s="643">
        <v>0</v>
      </c>
      <c r="AL15" s="645">
        <v>0</v>
      </c>
      <c r="AM15" s="638">
        <f t="shared" si="11"/>
        <v>1237990</v>
      </c>
      <c r="AN15" s="661">
        <f t="shared" si="15"/>
        <v>8294595</v>
      </c>
      <c r="AO15" s="638">
        <v>643755</v>
      </c>
      <c r="AP15" s="638">
        <v>44100</v>
      </c>
      <c r="AQ15" s="638">
        <f>+VLOOKUP($B15,[1]Sheet1!$C$15:$BW$1300,52,0)</f>
        <v>0</v>
      </c>
      <c r="AR15" s="638">
        <v>0</v>
      </c>
      <c r="AS15" s="638">
        <v>0</v>
      </c>
      <c r="AT15" s="661">
        <f t="shared" si="13"/>
        <v>7606740</v>
      </c>
      <c r="AU15" s="629"/>
      <c r="AV15" s="585"/>
      <c r="AW15" s="526" t="s">
        <v>3151</v>
      </c>
      <c r="AX15" s="526" t="s">
        <v>3165</v>
      </c>
      <c r="AY15" s="632" t="s">
        <v>260</v>
      </c>
      <c r="AZ15" s="632">
        <v>622</v>
      </c>
      <c r="BA15" s="272" t="str">
        <f t="shared" si="14"/>
        <v>Box</v>
      </c>
      <c r="BB15" s="633"/>
      <c r="BC15" s="634"/>
      <c r="BD15" s="634"/>
    </row>
    <row r="16" spans="1:56" s="635" customFormat="1" ht="36.75" hidden="1" customHeight="1">
      <c r="A16" s="475">
        <f>SUBTOTAL(3,B$6:B16)</f>
        <v>0</v>
      </c>
      <c r="B16" s="475" t="s">
        <v>628</v>
      </c>
      <c r="C16" s="476" t="s">
        <v>629</v>
      </c>
      <c r="D16" s="636">
        <v>44064</v>
      </c>
      <c r="E16" s="636" t="s">
        <v>195</v>
      </c>
      <c r="F16" s="530" t="s">
        <v>560</v>
      </c>
      <c r="G16" s="621" t="s">
        <v>608</v>
      </c>
      <c r="H16" s="637">
        <v>5931000</v>
      </c>
      <c r="I16" s="637">
        <v>200000</v>
      </c>
      <c r="J16" s="637">
        <v>0</v>
      </c>
      <c r="K16" s="637">
        <v>0</v>
      </c>
      <c r="L16" s="638">
        <f t="shared" si="5"/>
        <v>6131000</v>
      </c>
      <c r="M16" s="639">
        <v>24</v>
      </c>
      <c r="N16" s="638">
        <f t="shared" si="6"/>
        <v>5659385</v>
      </c>
      <c r="O16" s="640">
        <v>2</v>
      </c>
      <c r="P16" s="638">
        <f t="shared" si="7"/>
        <v>471615</v>
      </c>
      <c r="Q16" s="641">
        <v>0</v>
      </c>
      <c r="R16" s="638">
        <f t="shared" si="8"/>
        <v>0</v>
      </c>
      <c r="S16" s="638">
        <f t="shared" si="9"/>
        <v>6131000</v>
      </c>
      <c r="T16" s="642">
        <v>0</v>
      </c>
      <c r="U16" s="528">
        <v>0</v>
      </c>
      <c r="V16" s="528">
        <v>200000</v>
      </c>
      <c r="W16" s="642">
        <v>500000</v>
      </c>
      <c r="X16" s="642">
        <v>0</v>
      </c>
      <c r="Y16" s="642">
        <v>400000</v>
      </c>
      <c r="Z16" s="642">
        <v>603480</v>
      </c>
      <c r="AA16" s="643"/>
      <c r="AB16" s="638"/>
      <c r="AC16" s="642">
        <v>200000</v>
      </c>
      <c r="AD16" s="642">
        <v>0</v>
      </c>
      <c r="AE16" s="638">
        <v>44213.9453125</v>
      </c>
      <c r="AF16" s="644"/>
      <c r="AG16" s="644">
        <f t="shared" si="10"/>
        <v>8078694</v>
      </c>
      <c r="AH16" s="639">
        <v>28</v>
      </c>
      <c r="AI16" s="639">
        <v>0</v>
      </c>
      <c r="AJ16" s="639">
        <v>0</v>
      </c>
      <c r="AK16" s="643">
        <v>0</v>
      </c>
      <c r="AL16" s="645">
        <v>0</v>
      </c>
      <c r="AM16" s="638">
        <f t="shared" si="11"/>
        <v>1237990</v>
      </c>
      <c r="AN16" s="661">
        <f t="shared" si="15"/>
        <v>9316684</v>
      </c>
      <c r="AO16" s="638">
        <v>643755</v>
      </c>
      <c r="AP16" s="638">
        <v>44100</v>
      </c>
      <c r="AQ16" s="638">
        <f>+VLOOKUP($B16,[1]Sheet1!$C$15:$BW$1300,52,0)</f>
        <v>0</v>
      </c>
      <c r="AR16" s="638">
        <v>0</v>
      </c>
      <c r="AS16" s="638">
        <v>0</v>
      </c>
      <c r="AT16" s="661">
        <f t="shared" si="13"/>
        <v>8628829</v>
      </c>
      <c r="AU16" s="629"/>
      <c r="AV16" s="585"/>
      <c r="AW16" s="526" t="s">
        <v>3166</v>
      </c>
      <c r="AX16" s="526" t="s">
        <v>3167</v>
      </c>
      <c r="AY16" s="632" t="s">
        <v>260</v>
      </c>
      <c r="AZ16" s="632">
        <v>622</v>
      </c>
      <c r="BA16" s="272" t="str">
        <f t="shared" si="14"/>
        <v>Box</v>
      </c>
      <c r="BB16" s="633"/>
      <c r="BC16" s="634"/>
      <c r="BD16" s="634"/>
    </row>
    <row r="17" spans="1:56" s="635" customFormat="1" ht="36.75" hidden="1" customHeight="1">
      <c r="A17" s="475">
        <f>SUBTOTAL(3,B$6:B17)</f>
        <v>0</v>
      </c>
      <c r="B17" s="475" t="s">
        <v>630</v>
      </c>
      <c r="C17" s="476" t="s">
        <v>631</v>
      </c>
      <c r="D17" s="636">
        <v>44069</v>
      </c>
      <c r="E17" s="636" t="s">
        <v>195</v>
      </c>
      <c r="F17" s="530" t="s">
        <v>560</v>
      </c>
      <c r="G17" s="621" t="s">
        <v>632</v>
      </c>
      <c r="H17" s="637">
        <v>5931000</v>
      </c>
      <c r="I17" s="637">
        <v>1100000</v>
      </c>
      <c r="J17" s="637">
        <v>0</v>
      </c>
      <c r="K17" s="637">
        <v>0</v>
      </c>
      <c r="L17" s="638">
        <f t="shared" si="5"/>
        <v>7031000</v>
      </c>
      <c r="M17" s="639">
        <v>23.7</v>
      </c>
      <c r="N17" s="638">
        <f t="shared" si="6"/>
        <v>6409027</v>
      </c>
      <c r="O17" s="640">
        <v>2</v>
      </c>
      <c r="P17" s="638">
        <f t="shared" si="7"/>
        <v>540846</v>
      </c>
      <c r="Q17" s="641">
        <v>0</v>
      </c>
      <c r="R17" s="638">
        <f t="shared" si="8"/>
        <v>0</v>
      </c>
      <c r="S17" s="638">
        <f t="shared" si="9"/>
        <v>6949873</v>
      </c>
      <c r="T17" s="642">
        <v>0</v>
      </c>
      <c r="U17" s="528">
        <v>0</v>
      </c>
      <c r="V17" s="528">
        <v>200000</v>
      </c>
      <c r="W17" s="642">
        <v>500000</v>
      </c>
      <c r="X17" s="642">
        <v>0</v>
      </c>
      <c r="Y17" s="642">
        <v>400000</v>
      </c>
      <c r="Z17" s="642">
        <v>585715</v>
      </c>
      <c r="AA17" s="643"/>
      <c r="AB17" s="638"/>
      <c r="AC17" s="642">
        <v>100000</v>
      </c>
      <c r="AD17" s="642">
        <v>0</v>
      </c>
      <c r="AE17" s="638">
        <v>50704.327531645569</v>
      </c>
      <c r="AF17" s="644"/>
      <c r="AG17" s="644">
        <f t="shared" si="10"/>
        <v>8786292</v>
      </c>
      <c r="AH17" s="639">
        <v>28</v>
      </c>
      <c r="AI17" s="639">
        <v>0</v>
      </c>
      <c r="AJ17" s="639">
        <v>0</v>
      </c>
      <c r="AK17" s="643">
        <v>0</v>
      </c>
      <c r="AL17" s="645">
        <v>0</v>
      </c>
      <c r="AM17" s="638">
        <f t="shared" si="11"/>
        <v>1419721</v>
      </c>
      <c r="AN17" s="661">
        <f t="shared" si="15"/>
        <v>10206013</v>
      </c>
      <c r="AO17" s="638">
        <v>738255</v>
      </c>
      <c r="AP17" s="638">
        <v>44100</v>
      </c>
      <c r="AQ17" s="638">
        <f>+VLOOKUP($B17,[1]Sheet1!$C$15:$BW$1300,52,0)</f>
        <v>0</v>
      </c>
      <c r="AR17" s="638">
        <v>0</v>
      </c>
      <c r="AS17" s="638">
        <v>0</v>
      </c>
      <c r="AT17" s="661">
        <f t="shared" si="13"/>
        <v>9423658</v>
      </c>
      <c r="AU17" s="629"/>
      <c r="AV17" s="585"/>
      <c r="AW17" s="526" t="s">
        <v>3168</v>
      </c>
      <c r="AX17" s="526" t="s">
        <v>3169</v>
      </c>
      <c r="AY17" s="632" t="s">
        <v>260</v>
      </c>
      <c r="AZ17" s="632">
        <v>622</v>
      </c>
      <c r="BA17" s="272" t="str">
        <f t="shared" si="14"/>
        <v>Box</v>
      </c>
      <c r="BB17" s="633"/>
      <c r="BC17" s="634"/>
      <c r="BD17" s="634"/>
    </row>
    <row r="18" spans="1:56" s="635" customFormat="1" ht="36.75" hidden="1" customHeight="1">
      <c r="A18" s="475">
        <f>SUBTOTAL(3,B$6:B18)</f>
        <v>0</v>
      </c>
      <c r="B18" s="475" t="s">
        <v>633</v>
      </c>
      <c r="C18" s="476" t="s">
        <v>634</v>
      </c>
      <c r="D18" s="636">
        <v>44123</v>
      </c>
      <c r="E18" s="636" t="s">
        <v>195</v>
      </c>
      <c r="F18" s="530" t="s">
        <v>560</v>
      </c>
      <c r="G18" s="621" t="s">
        <v>608</v>
      </c>
      <c r="H18" s="637">
        <v>5931000</v>
      </c>
      <c r="I18" s="637">
        <v>200000</v>
      </c>
      <c r="J18" s="637">
        <v>0</v>
      </c>
      <c r="K18" s="637">
        <v>0</v>
      </c>
      <c r="L18" s="638">
        <f t="shared" si="5"/>
        <v>6131000</v>
      </c>
      <c r="M18" s="639">
        <v>24</v>
      </c>
      <c r="N18" s="638">
        <f t="shared" si="6"/>
        <v>5659385</v>
      </c>
      <c r="O18" s="640">
        <v>2</v>
      </c>
      <c r="P18" s="638">
        <f t="shared" si="7"/>
        <v>471615</v>
      </c>
      <c r="Q18" s="641">
        <v>0</v>
      </c>
      <c r="R18" s="638">
        <f t="shared" si="8"/>
        <v>0</v>
      </c>
      <c r="S18" s="638">
        <f t="shared" si="9"/>
        <v>6131000</v>
      </c>
      <c r="T18" s="642">
        <v>0</v>
      </c>
      <c r="U18" s="528">
        <v>0</v>
      </c>
      <c r="V18" s="528">
        <v>200000</v>
      </c>
      <c r="W18" s="642">
        <v>500000</v>
      </c>
      <c r="X18" s="642">
        <v>0</v>
      </c>
      <c r="Y18" s="642">
        <v>400000</v>
      </c>
      <c r="Z18" s="642">
        <v>603480</v>
      </c>
      <c r="AA18" s="643"/>
      <c r="AB18" s="638"/>
      <c r="AC18" s="642">
        <v>0</v>
      </c>
      <c r="AD18" s="642">
        <v>0</v>
      </c>
      <c r="AE18" s="638">
        <v>44213.9453125</v>
      </c>
      <c r="AF18" s="644"/>
      <c r="AG18" s="644">
        <f t="shared" si="10"/>
        <v>7878694</v>
      </c>
      <c r="AH18" s="639">
        <v>28</v>
      </c>
      <c r="AI18" s="639">
        <v>0</v>
      </c>
      <c r="AJ18" s="639">
        <v>0</v>
      </c>
      <c r="AK18" s="643">
        <v>0</v>
      </c>
      <c r="AL18" s="645">
        <v>0</v>
      </c>
      <c r="AM18" s="638">
        <f t="shared" si="11"/>
        <v>1237990</v>
      </c>
      <c r="AN18" s="661">
        <f t="shared" si="15"/>
        <v>9116684</v>
      </c>
      <c r="AO18" s="638">
        <v>643755</v>
      </c>
      <c r="AP18" s="638">
        <v>44100</v>
      </c>
      <c r="AQ18" s="638">
        <f>+VLOOKUP($B18,[1]Sheet1!$C$15:$BW$1300,52,0)</f>
        <v>0</v>
      </c>
      <c r="AR18" s="638">
        <v>0</v>
      </c>
      <c r="AS18" s="638">
        <v>0</v>
      </c>
      <c r="AT18" s="661">
        <f t="shared" si="13"/>
        <v>8428829</v>
      </c>
      <c r="AU18" s="629"/>
      <c r="AV18" s="585"/>
      <c r="AW18" s="526" t="s">
        <v>3170</v>
      </c>
      <c r="AX18" s="526" t="s">
        <v>3171</v>
      </c>
      <c r="AY18" s="632" t="s">
        <v>260</v>
      </c>
      <c r="AZ18" s="632">
        <v>622</v>
      </c>
      <c r="BA18" s="272" t="str">
        <f t="shared" si="14"/>
        <v>Box</v>
      </c>
      <c r="BB18" s="633"/>
      <c r="BC18" s="634"/>
      <c r="BD18" s="634"/>
    </row>
    <row r="19" spans="1:56" s="635" customFormat="1" ht="36.75" hidden="1" customHeight="1">
      <c r="A19" s="475">
        <f>SUBTOTAL(3,B$6:B19)</f>
        <v>0</v>
      </c>
      <c r="B19" s="475" t="s">
        <v>635</v>
      </c>
      <c r="C19" s="476" t="s">
        <v>636</v>
      </c>
      <c r="D19" s="636">
        <v>44249</v>
      </c>
      <c r="E19" s="636" t="s">
        <v>195</v>
      </c>
      <c r="F19" s="530" t="s">
        <v>560</v>
      </c>
      <c r="G19" s="621" t="s">
        <v>608</v>
      </c>
      <c r="H19" s="637">
        <v>5931000</v>
      </c>
      <c r="I19" s="637">
        <v>200000</v>
      </c>
      <c r="J19" s="637">
        <v>0</v>
      </c>
      <c r="K19" s="637">
        <v>0</v>
      </c>
      <c r="L19" s="638">
        <f t="shared" si="5"/>
        <v>6131000</v>
      </c>
      <c r="M19" s="639">
        <v>24</v>
      </c>
      <c r="N19" s="638">
        <f t="shared" si="6"/>
        <v>5659385</v>
      </c>
      <c r="O19" s="640">
        <v>2</v>
      </c>
      <c r="P19" s="638">
        <f t="shared" si="7"/>
        <v>471615</v>
      </c>
      <c r="Q19" s="641">
        <v>0</v>
      </c>
      <c r="R19" s="638">
        <f t="shared" si="8"/>
        <v>0</v>
      </c>
      <c r="S19" s="638">
        <f t="shared" si="9"/>
        <v>6131000</v>
      </c>
      <c r="T19" s="642">
        <v>0</v>
      </c>
      <c r="U19" s="528">
        <v>0</v>
      </c>
      <c r="V19" s="528">
        <v>200000</v>
      </c>
      <c r="W19" s="642">
        <v>500000</v>
      </c>
      <c r="X19" s="642">
        <v>0</v>
      </c>
      <c r="Y19" s="642">
        <v>400000</v>
      </c>
      <c r="Z19" s="642">
        <v>593130</v>
      </c>
      <c r="AA19" s="643"/>
      <c r="AB19" s="638"/>
      <c r="AC19" s="642">
        <v>100000</v>
      </c>
      <c r="AD19" s="642">
        <v>0</v>
      </c>
      <c r="AE19" s="638">
        <v>44213.9453125</v>
      </c>
      <c r="AF19" s="644"/>
      <c r="AG19" s="644">
        <f t="shared" si="10"/>
        <v>7968344</v>
      </c>
      <c r="AH19" s="639">
        <v>28</v>
      </c>
      <c r="AI19" s="639">
        <v>0</v>
      </c>
      <c r="AJ19" s="639">
        <v>0</v>
      </c>
      <c r="AK19" s="643">
        <v>0</v>
      </c>
      <c r="AL19" s="645">
        <v>0</v>
      </c>
      <c r="AM19" s="638">
        <f t="shared" si="11"/>
        <v>1237990</v>
      </c>
      <c r="AN19" s="661">
        <f t="shared" si="15"/>
        <v>9206334</v>
      </c>
      <c r="AO19" s="638">
        <v>643755</v>
      </c>
      <c r="AP19" s="638">
        <v>44100</v>
      </c>
      <c r="AQ19" s="638">
        <f>+VLOOKUP($B19,[1]Sheet1!$C$15:$BW$1300,52,0)</f>
        <v>0</v>
      </c>
      <c r="AR19" s="638">
        <v>0</v>
      </c>
      <c r="AS19" s="638">
        <v>0</v>
      </c>
      <c r="AT19" s="661">
        <f t="shared" si="13"/>
        <v>8518479</v>
      </c>
      <c r="AU19" s="629"/>
      <c r="AV19" s="585"/>
      <c r="AW19" s="526" t="s">
        <v>3172</v>
      </c>
      <c r="AX19" s="526" t="s">
        <v>3173</v>
      </c>
      <c r="AY19" s="632" t="s">
        <v>260</v>
      </c>
      <c r="AZ19" s="632">
        <v>622</v>
      </c>
      <c r="BA19" s="272" t="str">
        <f t="shared" si="14"/>
        <v>Box</v>
      </c>
      <c r="BB19" s="633"/>
      <c r="BC19" s="634"/>
      <c r="BD19" s="634"/>
    </row>
    <row r="20" spans="1:56" s="635" customFormat="1" ht="36.75" hidden="1" customHeight="1">
      <c r="A20" s="475">
        <f>SUBTOTAL(3,B$6:B20)</f>
        <v>0</v>
      </c>
      <c r="B20" s="475" t="s">
        <v>637</v>
      </c>
      <c r="C20" s="476" t="s">
        <v>638</v>
      </c>
      <c r="D20" s="636">
        <v>44273</v>
      </c>
      <c r="E20" s="636" t="s">
        <v>195</v>
      </c>
      <c r="F20" s="530" t="s">
        <v>560</v>
      </c>
      <c r="G20" s="621" t="s">
        <v>608</v>
      </c>
      <c r="H20" s="637">
        <v>5931000</v>
      </c>
      <c r="I20" s="637">
        <v>200000</v>
      </c>
      <c r="J20" s="637">
        <v>0</v>
      </c>
      <c r="K20" s="637">
        <v>0</v>
      </c>
      <c r="L20" s="638">
        <f t="shared" si="5"/>
        <v>6131000</v>
      </c>
      <c r="M20" s="639">
        <v>22.6</v>
      </c>
      <c r="N20" s="638">
        <f t="shared" si="6"/>
        <v>5329254</v>
      </c>
      <c r="O20" s="640">
        <v>3</v>
      </c>
      <c r="P20" s="638">
        <f t="shared" si="7"/>
        <v>707423</v>
      </c>
      <c r="Q20" s="641">
        <v>0</v>
      </c>
      <c r="R20" s="638">
        <f t="shared" si="8"/>
        <v>0</v>
      </c>
      <c r="S20" s="638">
        <f t="shared" si="9"/>
        <v>6036677</v>
      </c>
      <c r="T20" s="642">
        <v>0</v>
      </c>
      <c r="U20" s="528">
        <v>0</v>
      </c>
      <c r="V20" s="528">
        <v>200000</v>
      </c>
      <c r="W20" s="642">
        <v>500000</v>
      </c>
      <c r="X20" s="642">
        <v>0</v>
      </c>
      <c r="Y20" s="642">
        <v>400000</v>
      </c>
      <c r="Z20" s="642">
        <v>557803</v>
      </c>
      <c r="AA20" s="643"/>
      <c r="AB20" s="638"/>
      <c r="AC20" s="642">
        <v>0</v>
      </c>
      <c r="AD20" s="642">
        <v>0</v>
      </c>
      <c r="AE20" s="638">
        <v>44213.943584070796</v>
      </c>
      <c r="AF20" s="644"/>
      <c r="AG20" s="644">
        <f t="shared" si="10"/>
        <v>7738694</v>
      </c>
      <c r="AH20" s="639">
        <v>28</v>
      </c>
      <c r="AI20" s="639">
        <v>0</v>
      </c>
      <c r="AJ20" s="639">
        <v>0</v>
      </c>
      <c r="AK20" s="643">
        <v>0</v>
      </c>
      <c r="AL20" s="645">
        <v>0</v>
      </c>
      <c r="AM20" s="638">
        <f t="shared" si="11"/>
        <v>1237990</v>
      </c>
      <c r="AN20" s="661">
        <f t="shared" si="15"/>
        <v>8976684</v>
      </c>
      <c r="AO20" s="638">
        <v>643755</v>
      </c>
      <c r="AP20" s="638">
        <v>44100</v>
      </c>
      <c r="AQ20" s="638">
        <f>+VLOOKUP($B20,[1]Sheet1!$C$15:$BW$1300,52,0)</f>
        <v>0</v>
      </c>
      <c r="AR20" s="638">
        <v>0</v>
      </c>
      <c r="AS20" s="638">
        <v>0</v>
      </c>
      <c r="AT20" s="661">
        <f t="shared" si="13"/>
        <v>8288829</v>
      </c>
      <c r="AU20" s="629"/>
      <c r="AV20" s="585"/>
      <c r="AW20" s="526" t="s">
        <v>3174</v>
      </c>
      <c r="AX20" s="526" t="s">
        <v>3175</v>
      </c>
      <c r="AY20" s="632" t="s">
        <v>260</v>
      </c>
      <c r="AZ20" s="632">
        <v>622</v>
      </c>
      <c r="BA20" s="272" t="str">
        <f t="shared" si="14"/>
        <v>Box</v>
      </c>
      <c r="BB20" s="633"/>
      <c r="BC20" s="634"/>
      <c r="BD20" s="634"/>
    </row>
    <row r="21" spans="1:56" s="635" customFormat="1" ht="36.75" hidden="1" customHeight="1">
      <c r="A21" s="475">
        <f>SUBTOTAL(3,B$6:B21)</f>
        <v>0</v>
      </c>
      <c r="B21" s="475" t="s">
        <v>639</v>
      </c>
      <c r="C21" s="476" t="s">
        <v>640</v>
      </c>
      <c r="D21" s="636">
        <v>44322</v>
      </c>
      <c r="E21" s="636" t="s">
        <v>195</v>
      </c>
      <c r="F21" s="530" t="s">
        <v>560</v>
      </c>
      <c r="G21" s="621" t="s">
        <v>619</v>
      </c>
      <c r="H21" s="637">
        <v>5931000</v>
      </c>
      <c r="I21" s="637">
        <v>0</v>
      </c>
      <c r="J21" s="637">
        <v>0</v>
      </c>
      <c r="K21" s="637">
        <v>0</v>
      </c>
      <c r="L21" s="638">
        <f t="shared" si="5"/>
        <v>5931000</v>
      </c>
      <c r="M21" s="639">
        <v>23</v>
      </c>
      <c r="N21" s="638">
        <f t="shared" si="6"/>
        <v>5246654</v>
      </c>
      <c r="O21" s="640">
        <v>3</v>
      </c>
      <c r="P21" s="638">
        <f t="shared" si="7"/>
        <v>684346</v>
      </c>
      <c r="Q21" s="641">
        <v>0</v>
      </c>
      <c r="R21" s="638">
        <f t="shared" si="8"/>
        <v>0</v>
      </c>
      <c r="S21" s="638">
        <f t="shared" si="9"/>
        <v>5931000</v>
      </c>
      <c r="T21" s="642">
        <v>0</v>
      </c>
      <c r="U21" s="528">
        <v>0</v>
      </c>
      <c r="V21" s="528">
        <v>200000</v>
      </c>
      <c r="W21" s="642">
        <v>500000</v>
      </c>
      <c r="X21" s="642">
        <v>0</v>
      </c>
      <c r="Y21" s="642">
        <v>300000</v>
      </c>
      <c r="Z21" s="642">
        <v>566694</v>
      </c>
      <c r="AA21" s="643"/>
      <c r="AB21" s="638"/>
      <c r="AC21" s="642">
        <v>100000</v>
      </c>
      <c r="AD21" s="642">
        <v>0</v>
      </c>
      <c r="AE21" s="638">
        <v>42771.635869565216</v>
      </c>
      <c r="AF21" s="644"/>
      <c r="AG21" s="644">
        <f t="shared" si="10"/>
        <v>7640466</v>
      </c>
      <c r="AH21" s="639">
        <v>0</v>
      </c>
      <c r="AI21" s="639">
        <v>0</v>
      </c>
      <c r="AJ21" s="639">
        <v>0</v>
      </c>
      <c r="AK21" s="643">
        <v>0</v>
      </c>
      <c r="AL21" s="645">
        <v>0</v>
      </c>
      <c r="AM21" s="638">
        <f t="shared" si="11"/>
        <v>0</v>
      </c>
      <c r="AN21" s="661">
        <f t="shared" si="15"/>
        <v>7640466</v>
      </c>
      <c r="AO21" s="638">
        <v>622755</v>
      </c>
      <c r="AP21" s="638">
        <v>44100</v>
      </c>
      <c r="AQ21" s="638">
        <f>+VLOOKUP($B21,[1]Sheet1!$C$15:$BW$1300,52,0)</f>
        <v>0</v>
      </c>
      <c r="AR21" s="638">
        <v>0</v>
      </c>
      <c r="AS21" s="638">
        <v>0</v>
      </c>
      <c r="AT21" s="661">
        <f t="shared" si="13"/>
        <v>6973611</v>
      </c>
      <c r="AU21" s="629"/>
      <c r="AV21" s="585"/>
      <c r="AW21" s="526" t="s">
        <v>3176</v>
      </c>
      <c r="AX21" s="526" t="s">
        <v>3177</v>
      </c>
      <c r="AY21" s="632" t="s">
        <v>260</v>
      </c>
      <c r="AZ21" s="632">
        <v>622</v>
      </c>
      <c r="BA21" s="272" t="str">
        <f t="shared" si="14"/>
        <v>Box</v>
      </c>
      <c r="BB21" s="633"/>
      <c r="BC21" s="634"/>
      <c r="BD21" s="634"/>
    </row>
    <row r="22" spans="1:56" s="635" customFormat="1" ht="36.75" hidden="1" customHeight="1">
      <c r="A22" s="475">
        <f>SUBTOTAL(3,B$6:B22)</f>
        <v>0</v>
      </c>
      <c r="B22" s="475" t="s">
        <v>641</v>
      </c>
      <c r="C22" s="476" t="s">
        <v>642</v>
      </c>
      <c r="D22" s="636">
        <v>44328</v>
      </c>
      <c r="E22" s="636" t="s">
        <v>195</v>
      </c>
      <c r="F22" s="530" t="s">
        <v>560</v>
      </c>
      <c r="G22" s="621" t="s">
        <v>608</v>
      </c>
      <c r="H22" s="637">
        <v>5931000</v>
      </c>
      <c r="I22" s="637">
        <v>200000</v>
      </c>
      <c r="J22" s="637">
        <v>0</v>
      </c>
      <c r="K22" s="637">
        <v>0</v>
      </c>
      <c r="L22" s="638">
        <f t="shared" si="5"/>
        <v>6131000</v>
      </c>
      <c r="M22" s="639">
        <v>7.6</v>
      </c>
      <c r="N22" s="638">
        <f t="shared" si="6"/>
        <v>1792138</v>
      </c>
      <c r="O22" s="640">
        <v>2</v>
      </c>
      <c r="P22" s="638">
        <f t="shared" si="7"/>
        <v>471615</v>
      </c>
      <c r="Q22" s="641">
        <v>0</v>
      </c>
      <c r="R22" s="638">
        <f t="shared" si="8"/>
        <v>0</v>
      </c>
      <c r="S22" s="638">
        <f t="shared" si="9"/>
        <v>2263753</v>
      </c>
      <c r="T22" s="642">
        <v>0</v>
      </c>
      <c r="U22" s="528">
        <v>0</v>
      </c>
      <c r="V22" s="528">
        <v>0</v>
      </c>
      <c r="W22" s="642">
        <v>0</v>
      </c>
      <c r="X22" s="642">
        <v>0</v>
      </c>
      <c r="Y22" s="642">
        <v>0</v>
      </c>
      <c r="Z22" s="642">
        <v>0</v>
      </c>
      <c r="AA22" s="643"/>
      <c r="AB22" s="638"/>
      <c r="AC22" s="642">
        <v>0</v>
      </c>
      <c r="AD22" s="642">
        <v>0</v>
      </c>
      <c r="AE22" s="638">
        <v>0</v>
      </c>
      <c r="AF22" s="644"/>
      <c r="AG22" s="644">
        <f t="shared" si="10"/>
        <v>2263753</v>
      </c>
      <c r="AH22" s="639">
        <v>8</v>
      </c>
      <c r="AI22" s="639">
        <v>0</v>
      </c>
      <c r="AJ22" s="639">
        <v>0</v>
      </c>
      <c r="AK22" s="643">
        <v>0</v>
      </c>
      <c r="AL22" s="645">
        <v>0</v>
      </c>
      <c r="AM22" s="638">
        <f t="shared" si="11"/>
        <v>353711</v>
      </c>
      <c r="AN22" s="661">
        <f>ROUND(AG22+AM22,0)</f>
        <v>2617464</v>
      </c>
      <c r="AO22" s="638">
        <v>0</v>
      </c>
      <c r="AP22" s="638">
        <v>44100</v>
      </c>
      <c r="AQ22" s="638">
        <f>+VLOOKUP($B22,[1]Sheet1!$C$15:$BW$1300,52,0)</f>
        <v>0</v>
      </c>
      <c r="AR22" s="638">
        <v>0</v>
      </c>
      <c r="AS22" s="638">
        <v>0</v>
      </c>
      <c r="AT22" s="661">
        <f t="shared" si="13"/>
        <v>2573364</v>
      </c>
      <c r="AU22" s="629"/>
      <c r="AV22" s="585"/>
      <c r="AW22" s="526" t="s">
        <v>3178</v>
      </c>
      <c r="AX22" s="526" t="s">
        <v>3179</v>
      </c>
      <c r="AY22" s="632" t="s">
        <v>260</v>
      </c>
      <c r="AZ22" s="632">
        <v>622</v>
      </c>
      <c r="BA22" s="272" t="str">
        <f t="shared" si="14"/>
        <v>Box</v>
      </c>
      <c r="BB22" s="633"/>
      <c r="BC22" s="634"/>
      <c r="BD22" s="634"/>
    </row>
    <row r="23" spans="1:56" s="635" customFormat="1" ht="36.75" hidden="1" customHeight="1">
      <c r="A23" s="475">
        <f>SUBTOTAL(3,B$6:B23)</f>
        <v>0</v>
      </c>
      <c r="B23" s="475" t="s">
        <v>643</v>
      </c>
      <c r="C23" s="476" t="s">
        <v>644</v>
      </c>
      <c r="D23" s="636">
        <v>44648</v>
      </c>
      <c r="E23" s="636" t="s">
        <v>195</v>
      </c>
      <c r="F23" s="530" t="s">
        <v>560</v>
      </c>
      <c r="G23" s="621" t="s">
        <v>608</v>
      </c>
      <c r="H23" s="637">
        <v>5931000</v>
      </c>
      <c r="I23" s="637">
        <v>200000</v>
      </c>
      <c r="J23" s="637">
        <v>0</v>
      </c>
      <c r="K23" s="637">
        <v>0</v>
      </c>
      <c r="L23" s="638">
        <f t="shared" si="5"/>
        <v>6131000</v>
      </c>
      <c r="M23" s="639">
        <v>24</v>
      </c>
      <c r="N23" s="638">
        <f t="shared" si="6"/>
        <v>5659385</v>
      </c>
      <c r="O23" s="640">
        <v>2</v>
      </c>
      <c r="P23" s="638">
        <f t="shared" si="7"/>
        <v>471615</v>
      </c>
      <c r="Q23" s="641">
        <v>0</v>
      </c>
      <c r="R23" s="638">
        <f t="shared" si="8"/>
        <v>0</v>
      </c>
      <c r="S23" s="638">
        <f t="shared" si="9"/>
        <v>6131000</v>
      </c>
      <c r="T23" s="642">
        <v>0</v>
      </c>
      <c r="U23" s="528">
        <v>0</v>
      </c>
      <c r="V23" s="528">
        <v>200000</v>
      </c>
      <c r="W23" s="642">
        <v>500000</v>
      </c>
      <c r="X23" s="642">
        <v>0</v>
      </c>
      <c r="Y23" s="642">
        <v>400000</v>
      </c>
      <c r="Z23" s="642">
        <v>604380</v>
      </c>
      <c r="AA23" s="643"/>
      <c r="AB23" s="638"/>
      <c r="AC23" s="642">
        <v>0</v>
      </c>
      <c r="AD23" s="642">
        <v>200000</v>
      </c>
      <c r="AE23" s="638">
        <v>44213.9453125</v>
      </c>
      <c r="AF23" s="644"/>
      <c r="AG23" s="644">
        <f t="shared" si="10"/>
        <v>8079594</v>
      </c>
      <c r="AH23" s="639">
        <v>28</v>
      </c>
      <c r="AI23" s="639">
        <v>0</v>
      </c>
      <c r="AJ23" s="639">
        <v>0</v>
      </c>
      <c r="AK23" s="643">
        <v>0</v>
      </c>
      <c r="AL23" s="645">
        <v>0</v>
      </c>
      <c r="AM23" s="638">
        <f t="shared" si="11"/>
        <v>1237990</v>
      </c>
      <c r="AN23" s="661">
        <f t="shared" ref="AN23:AN30" si="16">ROUND(AG23+AM23,0)</f>
        <v>9317584</v>
      </c>
      <c r="AO23" s="638">
        <v>643755</v>
      </c>
      <c r="AP23" s="638">
        <v>44100</v>
      </c>
      <c r="AQ23" s="638">
        <f>+VLOOKUP($B23,[1]Sheet1!$C$15:$BW$1300,52,0)</f>
        <v>0</v>
      </c>
      <c r="AR23" s="638">
        <v>0</v>
      </c>
      <c r="AS23" s="638">
        <v>0</v>
      </c>
      <c r="AT23" s="661">
        <f t="shared" si="13"/>
        <v>8629729</v>
      </c>
      <c r="AU23" s="629"/>
      <c r="AV23" s="585"/>
      <c r="AW23" s="526" t="s">
        <v>3180</v>
      </c>
      <c r="AX23" s="526" t="s">
        <v>3181</v>
      </c>
      <c r="AY23" s="632" t="s">
        <v>260</v>
      </c>
      <c r="AZ23" s="632">
        <v>622</v>
      </c>
      <c r="BA23" s="272" t="str">
        <f t="shared" si="14"/>
        <v>Box</v>
      </c>
      <c r="BB23" s="633"/>
      <c r="BC23" s="634"/>
      <c r="BD23" s="634"/>
    </row>
    <row r="24" spans="1:56" s="635" customFormat="1" ht="36.75" hidden="1" customHeight="1">
      <c r="A24" s="475">
        <f>SUBTOTAL(3,B$6:B24)</f>
        <v>0</v>
      </c>
      <c r="B24" s="475" t="s">
        <v>645</v>
      </c>
      <c r="C24" s="476" t="s">
        <v>646</v>
      </c>
      <c r="D24" s="636">
        <v>44658</v>
      </c>
      <c r="E24" s="636" t="s">
        <v>195</v>
      </c>
      <c r="F24" s="530" t="s">
        <v>560</v>
      </c>
      <c r="G24" s="621" t="s">
        <v>608</v>
      </c>
      <c r="H24" s="637">
        <v>5931000</v>
      </c>
      <c r="I24" s="637">
        <v>200000</v>
      </c>
      <c r="J24" s="637">
        <v>0</v>
      </c>
      <c r="K24" s="637">
        <v>0</v>
      </c>
      <c r="L24" s="638">
        <f t="shared" si="5"/>
        <v>6131000</v>
      </c>
      <c r="M24" s="639">
        <v>21.9</v>
      </c>
      <c r="N24" s="638">
        <f t="shared" si="6"/>
        <v>5164188</v>
      </c>
      <c r="O24" s="640">
        <v>3</v>
      </c>
      <c r="P24" s="638">
        <f t="shared" si="7"/>
        <v>707423</v>
      </c>
      <c r="Q24" s="641">
        <v>0</v>
      </c>
      <c r="R24" s="638">
        <f t="shared" si="8"/>
        <v>0</v>
      </c>
      <c r="S24" s="638">
        <f t="shared" si="9"/>
        <v>5871611</v>
      </c>
      <c r="T24" s="642">
        <v>0</v>
      </c>
      <c r="U24" s="528">
        <v>0</v>
      </c>
      <c r="V24" s="528">
        <v>200000</v>
      </c>
      <c r="W24" s="642">
        <v>500000</v>
      </c>
      <c r="X24" s="642">
        <v>0</v>
      </c>
      <c r="Y24" s="642">
        <v>400000</v>
      </c>
      <c r="Z24" s="642">
        <v>530848</v>
      </c>
      <c r="AA24" s="643"/>
      <c r="AB24" s="638"/>
      <c r="AC24" s="642">
        <v>100000</v>
      </c>
      <c r="AD24" s="642">
        <v>0</v>
      </c>
      <c r="AE24" s="638">
        <v>44213.938356164384</v>
      </c>
      <c r="AF24" s="644"/>
      <c r="AG24" s="644">
        <f t="shared" si="10"/>
        <v>7646673</v>
      </c>
      <c r="AH24" s="639">
        <v>4</v>
      </c>
      <c r="AI24" s="639">
        <v>0</v>
      </c>
      <c r="AJ24" s="639">
        <v>0</v>
      </c>
      <c r="AK24" s="643">
        <v>0</v>
      </c>
      <c r="AL24" s="645">
        <v>0</v>
      </c>
      <c r="AM24" s="638">
        <f t="shared" si="11"/>
        <v>176856</v>
      </c>
      <c r="AN24" s="661">
        <f t="shared" si="16"/>
        <v>7823529</v>
      </c>
      <c r="AO24" s="638">
        <v>643755</v>
      </c>
      <c r="AP24" s="638">
        <v>44100</v>
      </c>
      <c r="AQ24" s="638">
        <f>+VLOOKUP($B24,[1]Sheet1!$C$15:$BW$1300,52,0)</f>
        <v>0</v>
      </c>
      <c r="AR24" s="638">
        <v>0</v>
      </c>
      <c r="AS24" s="638">
        <v>0</v>
      </c>
      <c r="AT24" s="661">
        <f t="shared" si="13"/>
        <v>7135674</v>
      </c>
      <c r="AU24" s="629"/>
      <c r="AV24" s="585"/>
      <c r="AW24" s="526" t="s">
        <v>3182</v>
      </c>
      <c r="AX24" s="526" t="s">
        <v>3183</v>
      </c>
      <c r="AY24" s="632" t="s">
        <v>260</v>
      </c>
      <c r="AZ24" s="632">
        <v>622</v>
      </c>
      <c r="BA24" s="272" t="str">
        <f t="shared" si="14"/>
        <v>Box</v>
      </c>
      <c r="BB24" s="633"/>
      <c r="BC24" s="634"/>
      <c r="BD24" s="634"/>
    </row>
    <row r="25" spans="1:56" s="635" customFormat="1" ht="36.75" hidden="1" customHeight="1">
      <c r="A25" s="475">
        <f>SUBTOTAL(3,B$6:B25)</f>
        <v>0</v>
      </c>
      <c r="B25" s="475" t="s">
        <v>647</v>
      </c>
      <c r="C25" s="476" t="s">
        <v>648</v>
      </c>
      <c r="D25" s="636">
        <v>44711</v>
      </c>
      <c r="E25" s="636" t="s">
        <v>195</v>
      </c>
      <c r="F25" s="530" t="s">
        <v>560</v>
      </c>
      <c r="G25" s="621" t="s">
        <v>608</v>
      </c>
      <c r="H25" s="637">
        <v>5815000</v>
      </c>
      <c r="I25" s="637">
        <v>200000</v>
      </c>
      <c r="J25" s="637">
        <v>0</v>
      </c>
      <c r="K25" s="637">
        <v>0</v>
      </c>
      <c r="L25" s="638">
        <f t="shared" si="5"/>
        <v>6015000</v>
      </c>
      <c r="M25" s="639">
        <v>22.6</v>
      </c>
      <c r="N25" s="638">
        <f t="shared" si="6"/>
        <v>5228423</v>
      </c>
      <c r="O25" s="640">
        <v>3</v>
      </c>
      <c r="P25" s="638">
        <f t="shared" si="7"/>
        <v>694038</v>
      </c>
      <c r="Q25" s="641">
        <v>0</v>
      </c>
      <c r="R25" s="638">
        <f t="shared" si="8"/>
        <v>0</v>
      </c>
      <c r="S25" s="638">
        <f t="shared" si="9"/>
        <v>5922461</v>
      </c>
      <c r="T25" s="642">
        <v>0</v>
      </c>
      <c r="U25" s="528">
        <v>0</v>
      </c>
      <c r="V25" s="528">
        <v>200000</v>
      </c>
      <c r="W25" s="642">
        <v>500000</v>
      </c>
      <c r="X25" s="642">
        <v>0</v>
      </c>
      <c r="Y25" s="642">
        <v>400000</v>
      </c>
      <c r="Z25" s="642">
        <v>584080</v>
      </c>
      <c r="AA25" s="643"/>
      <c r="AB25" s="638"/>
      <c r="AC25" s="642">
        <v>0</v>
      </c>
      <c r="AD25" s="642">
        <v>0</v>
      </c>
      <c r="AE25" s="638">
        <v>43377.403207964599</v>
      </c>
      <c r="AF25" s="644"/>
      <c r="AG25" s="644">
        <f t="shared" si="10"/>
        <v>7649918</v>
      </c>
      <c r="AH25" s="639">
        <v>24</v>
      </c>
      <c r="AI25" s="639">
        <v>0</v>
      </c>
      <c r="AJ25" s="639">
        <v>0</v>
      </c>
      <c r="AK25" s="643">
        <v>0</v>
      </c>
      <c r="AL25" s="645">
        <v>0</v>
      </c>
      <c r="AM25" s="638">
        <f t="shared" si="11"/>
        <v>1041058</v>
      </c>
      <c r="AN25" s="661">
        <f t="shared" si="16"/>
        <v>8690976</v>
      </c>
      <c r="AO25" s="638">
        <v>631575</v>
      </c>
      <c r="AP25" s="638">
        <v>44100</v>
      </c>
      <c r="AQ25" s="638">
        <f>+VLOOKUP($B25,[1]Sheet1!$C$15:$BW$1300,52,0)</f>
        <v>0</v>
      </c>
      <c r="AR25" s="638">
        <v>0</v>
      </c>
      <c r="AS25" s="638">
        <v>0</v>
      </c>
      <c r="AT25" s="661">
        <f t="shared" si="13"/>
        <v>8015301</v>
      </c>
      <c r="AU25" s="629"/>
      <c r="AV25" s="585"/>
      <c r="AW25" s="526" t="s">
        <v>3184</v>
      </c>
      <c r="AX25" s="526" t="s">
        <v>3185</v>
      </c>
      <c r="AY25" s="632" t="s">
        <v>260</v>
      </c>
      <c r="AZ25" s="632">
        <v>622</v>
      </c>
      <c r="BA25" s="272" t="str">
        <f t="shared" si="14"/>
        <v>Box</v>
      </c>
      <c r="BB25" s="633"/>
      <c r="BC25" s="634"/>
      <c r="BD25" s="634"/>
    </row>
    <row r="26" spans="1:56" s="635" customFormat="1" ht="36.75" hidden="1" customHeight="1">
      <c r="A26" s="475">
        <f>SUBTOTAL(3,B$6:B26)</f>
        <v>0</v>
      </c>
      <c r="B26" s="475" t="s">
        <v>649</v>
      </c>
      <c r="C26" s="476" t="s">
        <v>650</v>
      </c>
      <c r="D26" s="636">
        <v>44726</v>
      </c>
      <c r="E26" s="636" t="s">
        <v>195</v>
      </c>
      <c r="F26" s="530" t="s">
        <v>560</v>
      </c>
      <c r="G26" s="621" t="s">
        <v>619</v>
      </c>
      <c r="H26" s="637">
        <v>5815000</v>
      </c>
      <c r="I26" s="637">
        <v>0</v>
      </c>
      <c r="J26" s="637">
        <v>0</v>
      </c>
      <c r="K26" s="637">
        <v>0</v>
      </c>
      <c r="L26" s="638">
        <f t="shared" si="5"/>
        <v>5815000</v>
      </c>
      <c r="M26" s="639">
        <v>24</v>
      </c>
      <c r="N26" s="638">
        <f t="shared" si="6"/>
        <v>5367692</v>
      </c>
      <c r="O26" s="640">
        <v>2</v>
      </c>
      <c r="P26" s="638">
        <f t="shared" si="7"/>
        <v>447308</v>
      </c>
      <c r="Q26" s="641">
        <v>0</v>
      </c>
      <c r="R26" s="638">
        <f t="shared" si="8"/>
        <v>0</v>
      </c>
      <c r="S26" s="638">
        <f t="shared" si="9"/>
        <v>5815000</v>
      </c>
      <c r="T26" s="642">
        <v>0</v>
      </c>
      <c r="U26" s="528">
        <v>0</v>
      </c>
      <c r="V26" s="528">
        <v>200000</v>
      </c>
      <c r="W26" s="642">
        <v>500000</v>
      </c>
      <c r="X26" s="642">
        <v>0</v>
      </c>
      <c r="Y26" s="642">
        <v>400000</v>
      </c>
      <c r="Z26" s="642">
        <v>606304</v>
      </c>
      <c r="AA26" s="643"/>
      <c r="AB26" s="638"/>
      <c r="AC26" s="642">
        <v>0</v>
      </c>
      <c r="AD26" s="642">
        <v>0</v>
      </c>
      <c r="AE26" s="638">
        <v>41935.09375</v>
      </c>
      <c r="AF26" s="644"/>
      <c r="AG26" s="644">
        <f t="shared" si="10"/>
        <v>7563239</v>
      </c>
      <c r="AH26" s="639">
        <v>24</v>
      </c>
      <c r="AI26" s="639">
        <v>0</v>
      </c>
      <c r="AJ26" s="639">
        <v>0</v>
      </c>
      <c r="AK26" s="643">
        <v>0</v>
      </c>
      <c r="AL26" s="645">
        <v>0</v>
      </c>
      <c r="AM26" s="638">
        <f t="shared" si="11"/>
        <v>1006442</v>
      </c>
      <c r="AN26" s="661">
        <f t="shared" si="16"/>
        <v>8569681</v>
      </c>
      <c r="AO26" s="638">
        <v>610575</v>
      </c>
      <c r="AP26" s="638">
        <v>44100</v>
      </c>
      <c r="AQ26" s="638">
        <f>+VLOOKUP($B26,[1]Sheet1!$C$15:$BW$1300,52,0)</f>
        <v>0</v>
      </c>
      <c r="AR26" s="638">
        <v>0</v>
      </c>
      <c r="AS26" s="638">
        <v>0</v>
      </c>
      <c r="AT26" s="661">
        <f t="shared" si="13"/>
        <v>7915006</v>
      </c>
      <c r="AU26" s="629"/>
      <c r="AV26" s="585"/>
      <c r="AW26" s="526" t="s">
        <v>3186</v>
      </c>
      <c r="AX26" s="526" t="s">
        <v>3187</v>
      </c>
      <c r="AY26" s="632" t="s">
        <v>260</v>
      </c>
      <c r="AZ26" s="632">
        <v>622</v>
      </c>
      <c r="BA26" s="272" t="str">
        <f t="shared" si="14"/>
        <v>Box</v>
      </c>
      <c r="BB26" s="633"/>
      <c r="BC26" s="634"/>
      <c r="BD26" s="634"/>
    </row>
    <row r="27" spans="1:56" s="635" customFormat="1" ht="36.75" hidden="1" customHeight="1">
      <c r="A27" s="475">
        <f>SUBTOTAL(3,B$6:B27)</f>
        <v>0</v>
      </c>
      <c r="B27" s="475" t="s">
        <v>651</v>
      </c>
      <c r="C27" s="476" t="s">
        <v>652</v>
      </c>
      <c r="D27" s="636">
        <v>45000</v>
      </c>
      <c r="E27" s="636" t="s">
        <v>195</v>
      </c>
      <c r="F27" s="530" t="s">
        <v>560</v>
      </c>
      <c r="G27" s="621" t="s">
        <v>619</v>
      </c>
      <c r="H27" s="637">
        <v>5815000</v>
      </c>
      <c r="I27" s="637">
        <v>0</v>
      </c>
      <c r="J27" s="637">
        <v>0</v>
      </c>
      <c r="K27" s="637">
        <v>500000</v>
      </c>
      <c r="L27" s="638">
        <f t="shared" si="5"/>
        <v>6315000</v>
      </c>
      <c r="M27" s="639">
        <v>23.6</v>
      </c>
      <c r="N27" s="638">
        <f t="shared" si="6"/>
        <v>5732077</v>
      </c>
      <c r="O27" s="640">
        <v>2</v>
      </c>
      <c r="P27" s="638">
        <f t="shared" si="7"/>
        <v>485769</v>
      </c>
      <c r="Q27" s="641">
        <v>0</v>
      </c>
      <c r="R27" s="638">
        <f t="shared" si="8"/>
        <v>0</v>
      </c>
      <c r="S27" s="638">
        <f t="shared" si="9"/>
        <v>6217846</v>
      </c>
      <c r="T27" s="642">
        <v>0</v>
      </c>
      <c r="U27" s="528">
        <v>0</v>
      </c>
      <c r="V27" s="528">
        <v>200000</v>
      </c>
      <c r="W27" s="642">
        <v>500000</v>
      </c>
      <c r="X27" s="642">
        <v>0</v>
      </c>
      <c r="Y27" s="642">
        <v>400000</v>
      </c>
      <c r="Z27" s="642">
        <v>603480</v>
      </c>
      <c r="AA27" s="643"/>
      <c r="AB27" s="638"/>
      <c r="AC27" s="642">
        <v>100000</v>
      </c>
      <c r="AD27" s="642">
        <v>0</v>
      </c>
      <c r="AE27" s="638">
        <v>45540.86599576271</v>
      </c>
      <c r="AF27" s="644"/>
      <c r="AG27" s="644">
        <f t="shared" si="10"/>
        <v>8066867</v>
      </c>
      <c r="AH27" s="639">
        <v>28</v>
      </c>
      <c r="AI27" s="639">
        <v>0</v>
      </c>
      <c r="AJ27" s="639">
        <v>0</v>
      </c>
      <c r="AK27" s="643">
        <v>0</v>
      </c>
      <c r="AL27" s="645">
        <v>0</v>
      </c>
      <c r="AM27" s="638">
        <f t="shared" si="11"/>
        <v>1275144</v>
      </c>
      <c r="AN27" s="661">
        <f t="shared" si="16"/>
        <v>9342011</v>
      </c>
      <c r="AO27" s="638">
        <v>663075</v>
      </c>
      <c r="AP27" s="638">
        <v>44100</v>
      </c>
      <c r="AQ27" s="638">
        <f>+VLOOKUP($B27,[1]Sheet1!$C$15:$BW$1300,52,0)</f>
        <v>0</v>
      </c>
      <c r="AR27" s="638">
        <v>0</v>
      </c>
      <c r="AS27" s="638">
        <v>0</v>
      </c>
      <c r="AT27" s="661">
        <f t="shared" si="13"/>
        <v>8634836</v>
      </c>
      <c r="AU27" s="629"/>
      <c r="AV27" s="585"/>
      <c r="AW27" s="526" t="s">
        <v>3188</v>
      </c>
      <c r="AX27" s="526" t="s">
        <v>3189</v>
      </c>
      <c r="AY27" s="632" t="s">
        <v>260</v>
      </c>
      <c r="AZ27" s="632">
        <v>622</v>
      </c>
      <c r="BA27" s="272" t="str">
        <f t="shared" si="14"/>
        <v>Box</v>
      </c>
      <c r="BB27" s="633"/>
      <c r="BC27" s="634"/>
      <c r="BD27" s="634"/>
    </row>
    <row r="28" spans="1:56" s="635" customFormat="1" ht="36.75" hidden="1" customHeight="1">
      <c r="A28" s="475">
        <f>SUBTOTAL(3,B$6:B28)</f>
        <v>0</v>
      </c>
      <c r="B28" s="475" t="s">
        <v>653</v>
      </c>
      <c r="C28" s="476" t="s">
        <v>654</v>
      </c>
      <c r="D28" s="636">
        <v>45164</v>
      </c>
      <c r="E28" s="636" t="s">
        <v>195</v>
      </c>
      <c r="F28" s="530" t="s">
        <v>560</v>
      </c>
      <c r="G28" s="621" t="s">
        <v>608</v>
      </c>
      <c r="H28" s="637">
        <v>5538000</v>
      </c>
      <c r="I28" s="637">
        <v>200000</v>
      </c>
      <c r="J28" s="637">
        <v>0</v>
      </c>
      <c r="K28" s="637">
        <v>0</v>
      </c>
      <c r="L28" s="638">
        <f t="shared" si="5"/>
        <v>5738000</v>
      </c>
      <c r="M28" s="639">
        <v>16.3</v>
      </c>
      <c r="N28" s="638">
        <f t="shared" si="6"/>
        <v>3597285</v>
      </c>
      <c r="O28" s="640">
        <v>2</v>
      </c>
      <c r="P28" s="638">
        <f t="shared" si="7"/>
        <v>441385</v>
      </c>
      <c r="Q28" s="641">
        <v>0</v>
      </c>
      <c r="R28" s="638">
        <f t="shared" si="8"/>
        <v>0</v>
      </c>
      <c r="S28" s="638">
        <f t="shared" si="9"/>
        <v>4038670</v>
      </c>
      <c r="T28" s="642">
        <v>0</v>
      </c>
      <c r="U28" s="528">
        <v>0</v>
      </c>
      <c r="V28" s="528">
        <v>200000</v>
      </c>
      <c r="W28" s="642">
        <v>0</v>
      </c>
      <c r="X28" s="642">
        <v>0</v>
      </c>
      <c r="Y28" s="642">
        <v>0</v>
      </c>
      <c r="Z28" s="642">
        <v>402834</v>
      </c>
      <c r="AA28" s="643"/>
      <c r="AB28" s="638"/>
      <c r="AC28" s="642">
        <v>0</v>
      </c>
      <c r="AD28" s="642">
        <v>0</v>
      </c>
      <c r="AE28" s="638">
        <v>41379.812116564419</v>
      </c>
      <c r="AF28" s="644"/>
      <c r="AG28" s="644">
        <f t="shared" si="10"/>
        <v>4682884</v>
      </c>
      <c r="AH28" s="639">
        <v>20</v>
      </c>
      <c r="AI28" s="639">
        <v>0</v>
      </c>
      <c r="AJ28" s="639">
        <v>0</v>
      </c>
      <c r="AK28" s="643">
        <v>0</v>
      </c>
      <c r="AL28" s="645">
        <v>0</v>
      </c>
      <c r="AM28" s="638">
        <f t="shared" si="11"/>
        <v>827596</v>
      </c>
      <c r="AN28" s="661">
        <f t="shared" si="16"/>
        <v>5510480</v>
      </c>
      <c r="AO28" s="638">
        <v>602490</v>
      </c>
      <c r="AP28" s="638">
        <v>44100</v>
      </c>
      <c r="AQ28" s="638">
        <f>+VLOOKUP($B28,[1]Sheet1!$C$15:$BW$1300,52,0)</f>
        <v>0</v>
      </c>
      <c r="AR28" s="638">
        <v>0</v>
      </c>
      <c r="AS28" s="638">
        <v>0</v>
      </c>
      <c r="AT28" s="661">
        <f t="shared" si="13"/>
        <v>4863890</v>
      </c>
      <c r="AU28" s="629"/>
      <c r="AV28" s="585"/>
      <c r="AW28" s="526" t="s">
        <v>3190</v>
      </c>
      <c r="AX28" s="526" t="s">
        <v>3191</v>
      </c>
      <c r="AY28" s="632" t="s">
        <v>260</v>
      </c>
      <c r="AZ28" s="632">
        <v>622</v>
      </c>
      <c r="BA28" s="272" t="str">
        <f t="shared" si="14"/>
        <v>Box</v>
      </c>
      <c r="BB28" s="633"/>
      <c r="BC28" s="634"/>
      <c r="BD28" s="634"/>
    </row>
    <row r="29" spans="1:56" s="635" customFormat="1" ht="36.75" hidden="1" customHeight="1">
      <c r="A29" s="475">
        <f>SUBTOTAL(3,B$6:B29)</f>
        <v>0</v>
      </c>
      <c r="B29" s="475" t="s">
        <v>655</v>
      </c>
      <c r="C29" s="476" t="s">
        <v>656</v>
      </c>
      <c r="D29" s="636">
        <v>45269</v>
      </c>
      <c r="E29" s="636" t="s">
        <v>195</v>
      </c>
      <c r="F29" s="530" t="s">
        <v>560</v>
      </c>
      <c r="G29" s="621" t="s">
        <v>619</v>
      </c>
      <c r="H29" s="637">
        <v>5538000</v>
      </c>
      <c r="I29" s="637">
        <v>0</v>
      </c>
      <c r="J29" s="637">
        <v>0</v>
      </c>
      <c r="K29" s="637">
        <v>0</v>
      </c>
      <c r="L29" s="638">
        <f t="shared" si="5"/>
        <v>5538000</v>
      </c>
      <c r="M29" s="639">
        <v>24</v>
      </c>
      <c r="N29" s="638">
        <f t="shared" si="6"/>
        <v>5112000</v>
      </c>
      <c r="O29" s="640">
        <v>2</v>
      </c>
      <c r="P29" s="638">
        <f t="shared" si="7"/>
        <v>426000</v>
      </c>
      <c r="Q29" s="641">
        <v>0</v>
      </c>
      <c r="R29" s="638">
        <f t="shared" si="8"/>
        <v>0</v>
      </c>
      <c r="S29" s="638">
        <f t="shared" si="9"/>
        <v>5538000</v>
      </c>
      <c r="T29" s="642">
        <v>0</v>
      </c>
      <c r="U29" s="528">
        <v>0</v>
      </c>
      <c r="V29" s="528">
        <v>200000</v>
      </c>
      <c r="W29" s="642">
        <v>500000</v>
      </c>
      <c r="X29" s="642">
        <v>0</v>
      </c>
      <c r="Y29" s="642">
        <v>400000</v>
      </c>
      <c r="Z29" s="642">
        <v>906304</v>
      </c>
      <c r="AA29" s="643"/>
      <c r="AB29" s="638"/>
      <c r="AC29" s="642">
        <v>0</v>
      </c>
      <c r="AD29" s="642">
        <v>0</v>
      </c>
      <c r="AE29" s="638">
        <v>39937.5</v>
      </c>
      <c r="AF29" s="644"/>
      <c r="AG29" s="644">
        <f t="shared" si="10"/>
        <v>7584242</v>
      </c>
      <c r="AH29" s="639">
        <v>28</v>
      </c>
      <c r="AI29" s="639">
        <v>0</v>
      </c>
      <c r="AJ29" s="639">
        <v>0</v>
      </c>
      <c r="AK29" s="643">
        <v>0</v>
      </c>
      <c r="AL29" s="645">
        <v>0</v>
      </c>
      <c r="AM29" s="638">
        <f t="shared" si="11"/>
        <v>1118250</v>
      </c>
      <c r="AN29" s="661">
        <f t="shared" si="16"/>
        <v>8702492</v>
      </c>
      <c r="AO29" s="638">
        <v>581490</v>
      </c>
      <c r="AP29" s="638">
        <v>44100</v>
      </c>
      <c r="AQ29" s="638">
        <f>+VLOOKUP($B29,[1]Sheet1!$C$15:$BW$1300,52,0)</f>
        <v>0</v>
      </c>
      <c r="AR29" s="638">
        <v>0</v>
      </c>
      <c r="AS29" s="638">
        <v>0</v>
      </c>
      <c r="AT29" s="661">
        <f t="shared" si="13"/>
        <v>8076902</v>
      </c>
      <c r="AU29" s="629"/>
      <c r="AV29" s="585"/>
      <c r="AW29" s="526" t="s">
        <v>3192</v>
      </c>
      <c r="AX29" s="526" t="s">
        <v>3193</v>
      </c>
      <c r="AY29" s="632" t="s">
        <v>260</v>
      </c>
      <c r="AZ29" s="632">
        <v>622</v>
      </c>
      <c r="BA29" s="272" t="str">
        <f t="shared" si="14"/>
        <v>Box</v>
      </c>
      <c r="BB29" s="633"/>
      <c r="BC29" s="634"/>
      <c r="BD29" s="634"/>
    </row>
    <row r="30" spans="1:56" s="635" customFormat="1" ht="36.75" hidden="1" customHeight="1">
      <c r="A30" s="475">
        <f>SUBTOTAL(3,B$6:B30)</f>
        <v>0</v>
      </c>
      <c r="B30" s="475" t="s">
        <v>657</v>
      </c>
      <c r="C30" s="476" t="s">
        <v>149</v>
      </c>
      <c r="D30" s="636">
        <v>45391</v>
      </c>
      <c r="E30" s="636" t="s">
        <v>195</v>
      </c>
      <c r="F30" s="530" t="s">
        <v>560</v>
      </c>
      <c r="G30" s="621" t="s">
        <v>619</v>
      </c>
      <c r="H30" s="637">
        <v>5538000</v>
      </c>
      <c r="I30" s="637">
        <v>0</v>
      </c>
      <c r="J30" s="637">
        <v>0</v>
      </c>
      <c r="K30" s="637">
        <v>0</v>
      </c>
      <c r="L30" s="638">
        <f t="shared" si="5"/>
        <v>5538000</v>
      </c>
      <c r="M30" s="639">
        <v>24</v>
      </c>
      <c r="N30" s="638">
        <f t="shared" si="6"/>
        <v>5112000</v>
      </c>
      <c r="O30" s="640">
        <v>2</v>
      </c>
      <c r="P30" s="638">
        <f t="shared" si="7"/>
        <v>426000</v>
      </c>
      <c r="Q30" s="641">
        <v>0</v>
      </c>
      <c r="R30" s="638">
        <f t="shared" si="8"/>
        <v>0</v>
      </c>
      <c r="S30" s="638">
        <f t="shared" si="9"/>
        <v>5538000</v>
      </c>
      <c r="T30" s="642">
        <v>0</v>
      </c>
      <c r="U30" s="528">
        <v>0</v>
      </c>
      <c r="V30" s="528">
        <v>200000</v>
      </c>
      <c r="W30" s="642">
        <v>500000</v>
      </c>
      <c r="X30" s="642">
        <v>0</v>
      </c>
      <c r="Y30" s="642">
        <v>400000</v>
      </c>
      <c r="Z30" s="642">
        <v>606304</v>
      </c>
      <c r="AA30" s="643"/>
      <c r="AB30" s="638"/>
      <c r="AC30" s="642">
        <v>0</v>
      </c>
      <c r="AD30" s="642">
        <v>0</v>
      </c>
      <c r="AE30" s="638">
        <v>0</v>
      </c>
      <c r="AF30" s="644"/>
      <c r="AG30" s="644">
        <f t="shared" si="10"/>
        <v>7244304</v>
      </c>
      <c r="AH30" s="639">
        <v>28</v>
      </c>
      <c r="AI30" s="639">
        <v>0</v>
      </c>
      <c r="AJ30" s="639">
        <v>0</v>
      </c>
      <c r="AK30" s="643">
        <v>0</v>
      </c>
      <c r="AL30" s="645">
        <v>0</v>
      </c>
      <c r="AM30" s="638">
        <f t="shared" si="11"/>
        <v>1118250</v>
      </c>
      <c r="AN30" s="661">
        <f t="shared" si="16"/>
        <v>8362554</v>
      </c>
      <c r="AO30" s="638">
        <v>581490</v>
      </c>
      <c r="AP30" s="638">
        <v>44100</v>
      </c>
      <c r="AQ30" s="638">
        <f>+VLOOKUP($B30,[1]Sheet1!$C$15:$BW$1300,52,0)</f>
        <v>0</v>
      </c>
      <c r="AR30" s="638">
        <v>0</v>
      </c>
      <c r="AS30" s="638">
        <v>0</v>
      </c>
      <c r="AT30" s="661">
        <f t="shared" si="13"/>
        <v>7736964</v>
      </c>
      <c r="AU30" s="629"/>
      <c r="AV30" s="585"/>
      <c r="AW30" s="526" t="s">
        <v>3194</v>
      </c>
      <c r="AX30" s="526" t="s">
        <v>3195</v>
      </c>
      <c r="AY30" s="632" t="s">
        <v>260</v>
      </c>
      <c r="AZ30" s="632">
        <v>622</v>
      </c>
      <c r="BA30" s="272" t="str">
        <f t="shared" si="14"/>
        <v>Box</v>
      </c>
      <c r="BB30" s="633"/>
      <c r="BC30" s="634"/>
      <c r="BD30" s="634"/>
    </row>
    <row r="31" spans="1:56" s="635" customFormat="1" ht="36.75" hidden="1" customHeight="1">
      <c r="A31" s="475">
        <f>SUBTOTAL(3,B$6:B31)</f>
        <v>0</v>
      </c>
      <c r="B31" s="475" t="s">
        <v>658</v>
      </c>
      <c r="C31" s="476" t="s">
        <v>659</v>
      </c>
      <c r="D31" s="636">
        <v>45563</v>
      </c>
      <c r="E31" s="636" t="s">
        <v>195</v>
      </c>
      <c r="F31" s="530" t="s">
        <v>560</v>
      </c>
      <c r="G31" s="621" t="s">
        <v>619</v>
      </c>
      <c r="H31" s="637">
        <v>5274000</v>
      </c>
      <c r="I31" s="637">
        <v>0</v>
      </c>
      <c r="J31" s="637">
        <v>0</v>
      </c>
      <c r="K31" s="637">
        <v>0</v>
      </c>
      <c r="L31" s="638">
        <f t="shared" si="5"/>
        <v>5274000</v>
      </c>
      <c r="M31" s="639">
        <v>24</v>
      </c>
      <c r="N31" s="638">
        <f t="shared" si="6"/>
        <v>4868308</v>
      </c>
      <c r="O31" s="640">
        <v>2</v>
      </c>
      <c r="P31" s="638">
        <f t="shared" si="7"/>
        <v>405692</v>
      </c>
      <c r="Q31" s="641">
        <v>0</v>
      </c>
      <c r="R31" s="638">
        <f t="shared" si="8"/>
        <v>0</v>
      </c>
      <c r="S31" s="638">
        <f t="shared" si="9"/>
        <v>5274000</v>
      </c>
      <c r="T31" s="642">
        <v>0</v>
      </c>
      <c r="U31" s="528">
        <v>0</v>
      </c>
      <c r="V31" s="528">
        <v>200000</v>
      </c>
      <c r="W31" s="642">
        <v>500000</v>
      </c>
      <c r="X31" s="642">
        <v>0</v>
      </c>
      <c r="Y31" s="642">
        <v>400000</v>
      </c>
      <c r="Z31" s="642">
        <v>601046</v>
      </c>
      <c r="AA31" s="643"/>
      <c r="AB31" s="638"/>
      <c r="AC31" s="642">
        <v>0</v>
      </c>
      <c r="AD31" s="642">
        <v>0</v>
      </c>
      <c r="AE31" s="638">
        <v>38033.65625</v>
      </c>
      <c r="AF31" s="644"/>
      <c r="AG31" s="644">
        <f t="shared" si="10"/>
        <v>7013080</v>
      </c>
      <c r="AH31" s="639">
        <v>26</v>
      </c>
      <c r="AI31" s="639">
        <v>0</v>
      </c>
      <c r="AJ31" s="639">
        <v>0</v>
      </c>
      <c r="AK31" s="643">
        <v>0</v>
      </c>
      <c r="AL31" s="645">
        <v>0</v>
      </c>
      <c r="AM31" s="638">
        <f t="shared" si="11"/>
        <v>988875</v>
      </c>
      <c r="AN31" s="661">
        <f>ROUND(AG31+AM31,0)</f>
        <v>8001955</v>
      </c>
      <c r="AO31" s="638">
        <v>553770</v>
      </c>
      <c r="AP31" s="638">
        <v>44100</v>
      </c>
      <c r="AQ31" s="638">
        <f>+VLOOKUP($B31,[1]Sheet1!$C$15:$BW$1300,52,0)</f>
        <v>0</v>
      </c>
      <c r="AR31" s="638">
        <v>0</v>
      </c>
      <c r="AS31" s="638">
        <v>0</v>
      </c>
      <c r="AT31" s="661">
        <f t="shared" si="13"/>
        <v>7404085</v>
      </c>
      <c r="AU31" s="629"/>
      <c r="AV31" s="585"/>
      <c r="AW31" s="526" t="s">
        <v>3196</v>
      </c>
      <c r="AX31" s="526" t="s">
        <v>3197</v>
      </c>
      <c r="AY31" s="632" t="s">
        <v>260</v>
      </c>
      <c r="AZ31" s="632">
        <v>622</v>
      </c>
      <c r="BA31" s="272" t="str">
        <f t="shared" si="14"/>
        <v>Box</v>
      </c>
      <c r="BB31" s="633"/>
      <c r="BC31" s="634"/>
      <c r="BD31" s="634"/>
    </row>
    <row r="32" spans="1:56" s="635" customFormat="1" ht="36.75" hidden="1" customHeight="1">
      <c r="A32" s="475">
        <f>SUBTOTAL(3,B$6:B32)</f>
        <v>0</v>
      </c>
      <c r="B32" s="475" t="s">
        <v>660</v>
      </c>
      <c r="C32" s="476" t="s">
        <v>661</v>
      </c>
      <c r="D32" s="636">
        <v>45566</v>
      </c>
      <c r="E32" s="636" t="s">
        <v>195</v>
      </c>
      <c r="F32" s="530" t="s">
        <v>560</v>
      </c>
      <c r="G32" s="621" t="s">
        <v>619</v>
      </c>
      <c r="H32" s="637">
        <v>5274000</v>
      </c>
      <c r="I32" s="637">
        <v>0</v>
      </c>
      <c r="J32" s="637">
        <v>0</v>
      </c>
      <c r="K32" s="637">
        <v>0</v>
      </c>
      <c r="L32" s="638">
        <f t="shared" si="5"/>
        <v>5274000</v>
      </c>
      <c r="M32" s="639">
        <v>24</v>
      </c>
      <c r="N32" s="638">
        <f t="shared" si="6"/>
        <v>4868308</v>
      </c>
      <c r="O32" s="640">
        <v>2</v>
      </c>
      <c r="P32" s="638">
        <f t="shared" si="7"/>
        <v>405692</v>
      </c>
      <c r="Q32" s="641">
        <v>0</v>
      </c>
      <c r="R32" s="638">
        <f t="shared" si="8"/>
        <v>0</v>
      </c>
      <c r="S32" s="638">
        <f t="shared" si="9"/>
        <v>5274000</v>
      </c>
      <c r="T32" s="642">
        <v>0</v>
      </c>
      <c r="U32" s="528">
        <v>0</v>
      </c>
      <c r="V32" s="528">
        <v>200000</v>
      </c>
      <c r="W32" s="642">
        <v>500000</v>
      </c>
      <c r="X32" s="642">
        <v>0</v>
      </c>
      <c r="Y32" s="642">
        <v>400000</v>
      </c>
      <c r="Z32" s="642">
        <v>603480</v>
      </c>
      <c r="AA32" s="643"/>
      <c r="AB32" s="638"/>
      <c r="AC32" s="642">
        <v>0</v>
      </c>
      <c r="AD32" s="642">
        <v>0</v>
      </c>
      <c r="AE32" s="638">
        <v>38033.65625</v>
      </c>
      <c r="AF32" s="644"/>
      <c r="AG32" s="644">
        <f t="shared" si="10"/>
        <v>7015514</v>
      </c>
      <c r="AH32" s="639">
        <v>28</v>
      </c>
      <c r="AI32" s="639">
        <v>0</v>
      </c>
      <c r="AJ32" s="639">
        <v>0</v>
      </c>
      <c r="AK32" s="643">
        <v>0</v>
      </c>
      <c r="AL32" s="645">
        <v>0</v>
      </c>
      <c r="AM32" s="638">
        <f t="shared" si="11"/>
        <v>1064942</v>
      </c>
      <c r="AN32" s="661">
        <f t="shared" ref="AN32:AN39" si="17">ROUND(AG32+AM32,0)</f>
        <v>8080456</v>
      </c>
      <c r="AO32" s="638">
        <v>553770</v>
      </c>
      <c r="AP32" s="638">
        <v>44100</v>
      </c>
      <c r="AQ32" s="638">
        <f>+VLOOKUP($B32,[1]Sheet1!$C$15:$BW$1300,52,0)</f>
        <v>0</v>
      </c>
      <c r="AR32" s="638">
        <v>0</v>
      </c>
      <c r="AS32" s="638">
        <v>0</v>
      </c>
      <c r="AT32" s="661">
        <f t="shared" si="13"/>
        <v>7482586</v>
      </c>
      <c r="AU32" s="629"/>
      <c r="AV32" s="585"/>
      <c r="AW32" s="526" t="s">
        <v>3198</v>
      </c>
      <c r="AX32" s="526" t="s">
        <v>3199</v>
      </c>
      <c r="AY32" s="632" t="s">
        <v>260</v>
      </c>
      <c r="AZ32" s="632">
        <v>622</v>
      </c>
      <c r="BA32" s="272" t="str">
        <f t="shared" si="14"/>
        <v>Box</v>
      </c>
      <c r="BB32" s="633"/>
      <c r="BC32" s="634"/>
      <c r="BD32" s="634"/>
    </row>
    <row r="33" spans="1:56" s="635" customFormat="1" ht="36.75" hidden="1" customHeight="1">
      <c r="A33" s="475">
        <f>SUBTOTAL(3,B$6:B33)</f>
        <v>0</v>
      </c>
      <c r="B33" s="475" t="s">
        <v>662</v>
      </c>
      <c r="C33" s="476" t="s">
        <v>663</v>
      </c>
      <c r="D33" s="636">
        <v>45579</v>
      </c>
      <c r="E33" s="636" t="s">
        <v>195</v>
      </c>
      <c r="F33" s="530" t="s">
        <v>560</v>
      </c>
      <c r="G33" s="621" t="s">
        <v>619</v>
      </c>
      <c r="H33" s="637">
        <v>5274000</v>
      </c>
      <c r="I33" s="637">
        <v>0</v>
      </c>
      <c r="J33" s="637">
        <v>0</v>
      </c>
      <c r="K33" s="637">
        <v>0</v>
      </c>
      <c r="L33" s="638">
        <f t="shared" si="5"/>
        <v>5274000</v>
      </c>
      <c r="M33" s="639">
        <v>23.6</v>
      </c>
      <c r="N33" s="638">
        <f t="shared" si="6"/>
        <v>4787169</v>
      </c>
      <c r="O33" s="640">
        <v>2</v>
      </c>
      <c r="P33" s="638">
        <f t="shared" si="7"/>
        <v>405692</v>
      </c>
      <c r="Q33" s="641">
        <v>0</v>
      </c>
      <c r="R33" s="638">
        <f t="shared" si="8"/>
        <v>0</v>
      </c>
      <c r="S33" s="638">
        <f t="shared" si="9"/>
        <v>5192861</v>
      </c>
      <c r="T33" s="642">
        <v>0</v>
      </c>
      <c r="U33" s="528">
        <v>0</v>
      </c>
      <c r="V33" s="528">
        <v>200000</v>
      </c>
      <c r="W33" s="642">
        <v>500000</v>
      </c>
      <c r="X33" s="642">
        <v>0</v>
      </c>
      <c r="Y33" s="642">
        <v>400000</v>
      </c>
      <c r="Z33" s="642">
        <v>580121</v>
      </c>
      <c r="AA33" s="643"/>
      <c r="AB33" s="638"/>
      <c r="AC33" s="642">
        <v>0</v>
      </c>
      <c r="AD33" s="642">
        <v>0</v>
      </c>
      <c r="AE33" s="638">
        <v>38033.652012711857</v>
      </c>
      <c r="AF33" s="644"/>
      <c r="AG33" s="644">
        <f t="shared" si="10"/>
        <v>6911016</v>
      </c>
      <c r="AH33" s="639">
        <v>20</v>
      </c>
      <c r="AI33" s="639">
        <v>0</v>
      </c>
      <c r="AJ33" s="639">
        <v>0</v>
      </c>
      <c r="AK33" s="643">
        <v>0</v>
      </c>
      <c r="AL33" s="645">
        <v>0</v>
      </c>
      <c r="AM33" s="638">
        <f t="shared" si="11"/>
        <v>760673</v>
      </c>
      <c r="AN33" s="661">
        <f t="shared" si="17"/>
        <v>7671689</v>
      </c>
      <c r="AO33" s="638">
        <v>553770</v>
      </c>
      <c r="AP33" s="638">
        <v>44100</v>
      </c>
      <c r="AQ33" s="638">
        <f>+VLOOKUP($B33,[1]Sheet1!$C$15:$BW$1300,52,0)</f>
        <v>0</v>
      </c>
      <c r="AR33" s="638">
        <v>0</v>
      </c>
      <c r="AS33" s="638">
        <v>0</v>
      </c>
      <c r="AT33" s="661">
        <f t="shared" si="13"/>
        <v>7073819</v>
      </c>
      <c r="AU33" s="629"/>
      <c r="AV33" s="585"/>
      <c r="AW33" s="526" t="s">
        <v>3200</v>
      </c>
      <c r="AX33" s="526" t="s">
        <v>3201</v>
      </c>
      <c r="AY33" s="632" t="s">
        <v>260</v>
      </c>
      <c r="AZ33" s="632">
        <v>622</v>
      </c>
      <c r="BA33" s="272" t="str">
        <f t="shared" si="14"/>
        <v>Box</v>
      </c>
      <c r="BB33" s="633"/>
      <c r="BC33" s="634"/>
      <c r="BD33" s="634"/>
    </row>
    <row r="34" spans="1:56" s="635" customFormat="1" ht="36.75" hidden="1" customHeight="1">
      <c r="A34" s="475">
        <f>SUBTOTAL(3,B$6:B34)</f>
        <v>0</v>
      </c>
      <c r="B34" s="475" t="s">
        <v>664</v>
      </c>
      <c r="C34" s="476" t="s">
        <v>665</v>
      </c>
      <c r="D34" s="636">
        <v>45579</v>
      </c>
      <c r="E34" s="636" t="s">
        <v>195</v>
      </c>
      <c r="F34" s="530" t="s">
        <v>560</v>
      </c>
      <c r="G34" s="621" t="s">
        <v>619</v>
      </c>
      <c r="H34" s="637">
        <v>5274000</v>
      </c>
      <c r="I34" s="637">
        <v>0</v>
      </c>
      <c r="J34" s="637">
        <v>0</v>
      </c>
      <c r="K34" s="637">
        <v>0</v>
      </c>
      <c r="L34" s="638">
        <f t="shared" si="5"/>
        <v>5274000</v>
      </c>
      <c r="M34" s="639">
        <v>22.9</v>
      </c>
      <c r="N34" s="638">
        <f t="shared" si="6"/>
        <v>4645177</v>
      </c>
      <c r="O34" s="640">
        <v>3</v>
      </c>
      <c r="P34" s="638">
        <f t="shared" si="7"/>
        <v>608538</v>
      </c>
      <c r="Q34" s="641">
        <v>0</v>
      </c>
      <c r="R34" s="638">
        <f t="shared" si="8"/>
        <v>0</v>
      </c>
      <c r="S34" s="638">
        <f t="shared" si="9"/>
        <v>5253715</v>
      </c>
      <c r="T34" s="642">
        <v>0</v>
      </c>
      <c r="U34" s="528">
        <v>0</v>
      </c>
      <c r="V34" s="528">
        <v>200000</v>
      </c>
      <c r="W34" s="642">
        <v>500000</v>
      </c>
      <c r="X34" s="642">
        <v>0</v>
      </c>
      <c r="Y34" s="642">
        <v>400000</v>
      </c>
      <c r="Z34" s="642">
        <v>579061</v>
      </c>
      <c r="AA34" s="643"/>
      <c r="AB34" s="638"/>
      <c r="AC34" s="642">
        <v>0</v>
      </c>
      <c r="AD34" s="642">
        <v>0</v>
      </c>
      <c r="AE34" s="638">
        <v>38033.654475982534</v>
      </c>
      <c r="AF34" s="644"/>
      <c r="AG34" s="644">
        <f t="shared" si="10"/>
        <v>6970810</v>
      </c>
      <c r="AH34" s="639">
        <v>28</v>
      </c>
      <c r="AI34" s="639">
        <v>0</v>
      </c>
      <c r="AJ34" s="639">
        <v>0</v>
      </c>
      <c r="AK34" s="643">
        <v>0</v>
      </c>
      <c r="AL34" s="645">
        <v>0</v>
      </c>
      <c r="AM34" s="638">
        <f t="shared" si="11"/>
        <v>1064942</v>
      </c>
      <c r="AN34" s="661">
        <f t="shared" si="17"/>
        <v>8035752</v>
      </c>
      <c r="AO34" s="638">
        <v>553770</v>
      </c>
      <c r="AP34" s="638">
        <v>44100</v>
      </c>
      <c r="AQ34" s="638">
        <f>+VLOOKUP($B34,[1]Sheet1!$C$15:$BW$1300,52,0)</f>
        <v>0</v>
      </c>
      <c r="AR34" s="638">
        <v>0</v>
      </c>
      <c r="AS34" s="638">
        <v>0</v>
      </c>
      <c r="AT34" s="661">
        <f t="shared" si="13"/>
        <v>7437882</v>
      </c>
      <c r="AU34" s="629"/>
      <c r="AV34" s="585"/>
      <c r="AW34" s="526" t="s">
        <v>3202</v>
      </c>
      <c r="AX34" s="526" t="s">
        <v>3203</v>
      </c>
      <c r="AY34" s="632" t="s">
        <v>260</v>
      </c>
      <c r="AZ34" s="632">
        <v>622</v>
      </c>
      <c r="BA34" s="272" t="str">
        <f t="shared" si="14"/>
        <v>Box</v>
      </c>
      <c r="BB34" s="633"/>
      <c r="BC34" s="634"/>
      <c r="BD34" s="634"/>
    </row>
    <row r="35" spans="1:56" s="635" customFormat="1" ht="36.75" hidden="1" customHeight="1">
      <c r="A35" s="475">
        <f>SUBTOTAL(3,B$6:B35)</f>
        <v>0</v>
      </c>
      <c r="B35" s="475" t="s">
        <v>666</v>
      </c>
      <c r="C35" s="476" t="s">
        <v>667</v>
      </c>
      <c r="D35" s="636">
        <v>45701</v>
      </c>
      <c r="E35" s="636" t="s">
        <v>195</v>
      </c>
      <c r="F35" s="530" t="s">
        <v>560</v>
      </c>
      <c r="G35" s="621" t="s">
        <v>619</v>
      </c>
      <c r="H35" s="637">
        <v>5023000</v>
      </c>
      <c r="I35" s="637">
        <v>0</v>
      </c>
      <c r="J35" s="637">
        <v>0</v>
      </c>
      <c r="K35" s="637">
        <v>0</v>
      </c>
      <c r="L35" s="638">
        <f t="shared" si="5"/>
        <v>5023000</v>
      </c>
      <c r="M35" s="639">
        <v>22</v>
      </c>
      <c r="N35" s="638">
        <f t="shared" si="6"/>
        <v>4250231</v>
      </c>
      <c r="O35" s="640">
        <v>4</v>
      </c>
      <c r="P35" s="638">
        <f t="shared" si="7"/>
        <v>772769</v>
      </c>
      <c r="Q35" s="641">
        <v>0</v>
      </c>
      <c r="R35" s="638">
        <f t="shared" si="8"/>
        <v>0</v>
      </c>
      <c r="S35" s="638">
        <f t="shared" si="9"/>
        <v>5023000</v>
      </c>
      <c r="T35" s="642">
        <v>0</v>
      </c>
      <c r="U35" s="528">
        <v>0</v>
      </c>
      <c r="V35" s="528">
        <v>200000</v>
      </c>
      <c r="W35" s="642">
        <v>500000</v>
      </c>
      <c r="X35" s="642">
        <v>0</v>
      </c>
      <c r="Y35" s="642">
        <v>400000</v>
      </c>
      <c r="Z35" s="642">
        <v>553593</v>
      </c>
      <c r="AA35" s="643"/>
      <c r="AB35" s="638"/>
      <c r="AC35" s="642">
        <v>0</v>
      </c>
      <c r="AD35" s="642">
        <v>0</v>
      </c>
      <c r="AE35" s="638">
        <v>36223.559659090912</v>
      </c>
      <c r="AF35" s="644"/>
      <c r="AG35" s="644">
        <f t="shared" si="10"/>
        <v>6712817</v>
      </c>
      <c r="AH35" s="639">
        <v>24</v>
      </c>
      <c r="AI35" s="639">
        <v>0</v>
      </c>
      <c r="AJ35" s="639">
        <v>0</v>
      </c>
      <c r="AK35" s="643">
        <v>0</v>
      </c>
      <c r="AL35" s="645">
        <v>0</v>
      </c>
      <c r="AM35" s="638">
        <f t="shared" si="11"/>
        <v>869365</v>
      </c>
      <c r="AN35" s="661">
        <f t="shared" si="17"/>
        <v>7582182</v>
      </c>
      <c r="AO35" s="638">
        <v>527415</v>
      </c>
      <c r="AP35" s="638">
        <v>44100</v>
      </c>
      <c r="AQ35" s="638">
        <f>+VLOOKUP($B35,[1]Sheet1!$C$15:$BW$1300,52,0)</f>
        <v>0</v>
      </c>
      <c r="AR35" s="638">
        <v>0</v>
      </c>
      <c r="AS35" s="638">
        <v>0</v>
      </c>
      <c r="AT35" s="661">
        <f t="shared" si="13"/>
        <v>7010667</v>
      </c>
      <c r="AU35" s="629"/>
      <c r="AV35" s="585"/>
      <c r="AW35" s="526" t="s">
        <v>3204</v>
      </c>
      <c r="AX35" s="526" t="s">
        <v>3205</v>
      </c>
      <c r="AY35" s="632" t="s">
        <v>260</v>
      </c>
      <c r="AZ35" s="632">
        <v>622</v>
      </c>
      <c r="BA35" s="272" t="str">
        <f t="shared" si="14"/>
        <v>Box</v>
      </c>
      <c r="BB35" s="633"/>
      <c r="BC35" s="634"/>
      <c r="BD35" s="634"/>
    </row>
    <row r="36" spans="1:56" s="635" customFormat="1" ht="36.75" hidden="1" customHeight="1">
      <c r="A36" s="475">
        <f>SUBTOTAL(3,B$6:B36)</f>
        <v>0</v>
      </c>
      <c r="B36" s="475" t="s">
        <v>668</v>
      </c>
      <c r="C36" s="476" t="s">
        <v>669</v>
      </c>
      <c r="D36" s="636">
        <v>45720</v>
      </c>
      <c r="E36" s="636" t="s">
        <v>195</v>
      </c>
      <c r="F36" s="530" t="s">
        <v>560</v>
      </c>
      <c r="G36" s="621" t="s">
        <v>619</v>
      </c>
      <c r="H36" s="637">
        <v>5023000</v>
      </c>
      <c r="I36" s="637">
        <v>0</v>
      </c>
      <c r="J36" s="637">
        <v>0</v>
      </c>
      <c r="K36" s="637">
        <v>0</v>
      </c>
      <c r="L36" s="638">
        <f t="shared" si="5"/>
        <v>5023000</v>
      </c>
      <c r="M36" s="639">
        <v>24</v>
      </c>
      <c r="N36" s="638">
        <f t="shared" si="6"/>
        <v>4636615</v>
      </c>
      <c r="O36" s="640">
        <v>2</v>
      </c>
      <c r="P36" s="638">
        <f t="shared" si="7"/>
        <v>386385</v>
      </c>
      <c r="Q36" s="641">
        <v>0</v>
      </c>
      <c r="R36" s="638">
        <f t="shared" si="8"/>
        <v>0</v>
      </c>
      <c r="S36" s="638">
        <f t="shared" si="9"/>
        <v>5023000</v>
      </c>
      <c r="T36" s="642">
        <v>0</v>
      </c>
      <c r="U36" s="528">
        <v>0</v>
      </c>
      <c r="V36" s="528">
        <v>200000</v>
      </c>
      <c r="W36" s="642">
        <v>500000</v>
      </c>
      <c r="X36" s="642">
        <v>0</v>
      </c>
      <c r="Y36" s="642">
        <v>400000</v>
      </c>
      <c r="Z36" s="642">
        <v>906304</v>
      </c>
      <c r="AA36" s="643"/>
      <c r="AB36" s="638"/>
      <c r="AC36" s="642">
        <v>0</v>
      </c>
      <c r="AD36" s="642">
        <v>0</v>
      </c>
      <c r="AE36" s="638">
        <v>0</v>
      </c>
      <c r="AF36" s="644"/>
      <c r="AG36" s="644">
        <f t="shared" si="10"/>
        <v>7029304</v>
      </c>
      <c r="AH36" s="639">
        <v>28</v>
      </c>
      <c r="AI36" s="639">
        <v>0</v>
      </c>
      <c r="AJ36" s="639">
        <v>0</v>
      </c>
      <c r="AK36" s="643">
        <v>0</v>
      </c>
      <c r="AL36" s="645">
        <v>0</v>
      </c>
      <c r="AM36" s="638">
        <f t="shared" si="11"/>
        <v>1014260</v>
      </c>
      <c r="AN36" s="661">
        <f t="shared" si="17"/>
        <v>8043564</v>
      </c>
      <c r="AO36" s="638">
        <v>527415</v>
      </c>
      <c r="AP36" s="638">
        <v>44100</v>
      </c>
      <c r="AQ36" s="638">
        <f>+VLOOKUP($B36,[1]Sheet1!$C$15:$BW$1300,52,0)</f>
        <v>0</v>
      </c>
      <c r="AR36" s="638">
        <v>0</v>
      </c>
      <c r="AS36" s="638">
        <v>56943</v>
      </c>
      <c r="AT36" s="661">
        <f t="shared" si="13"/>
        <v>7415106</v>
      </c>
      <c r="AU36" s="629"/>
      <c r="AV36" s="585"/>
      <c r="AW36" s="526" t="s">
        <v>3206</v>
      </c>
      <c r="AX36" s="526" t="s">
        <v>3207</v>
      </c>
      <c r="AY36" s="632" t="s">
        <v>260</v>
      </c>
      <c r="AZ36" s="632">
        <v>622</v>
      </c>
      <c r="BA36" s="272" t="str">
        <f t="shared" si="14"/>
        <v>Box</v>
      </c>
      <c r="BB36" s="633"/>
      <c r="BC36" s="634"/>
      <c r="BD36" s="634"/>
    </row>
    <row r="37" spans="1:56" s="635" customFormat="1" ht="36.75" hidden="1" customHeight="1">
      <c r="A37" s="475">
        <f>SUBTOTAL(3,B$6:B37)</f>
        <v>0</v>
      </c>
      <c r="B37" s="475" t="s">
        <v>670</v>
      </c>
      <c r="C37" s="476" t="s">
        <v>671</v>
      </c>
      <c r="D37" s="636">
        <v>40233</v>
      </c>
      <c r="E37" s="636" t="s">
        <v>195</v>
      </c>
      <c r="F37" s="530" t="s">
        <v>560</v>
      </c>
      <c r="G37" s="621" t="s">
        <v>672</v>
      </c>
      <c r="H37" s="637">
        <v>5931000</v>
      </c>
      <c r="I37" s="637">
        <v>2300000</v>
      </c>
      <c r="J37" s="637">
        <v>0</v>
      </c>
      <c r="K37" s="637">
        <v>700000</v>
      </c>
      <c r="L37" s="638">
        <f t="shared" si="5"/>
        <v>8931000</v>
      </c>
      <c r="M37" s="639">
        <v>24</v>
      </c>
      <c r="N37" s="638">
        <f t="shared" si="6"/>
        <v>8244000</v>
      </c>
      <c r="O37" s="640">
        <v>2</v>
      </c>
      <c r="P37" s="638">
        <f t="shared" si="7"/>
        <v>687000</v>
      </c>
      <c r="Q37" s="641">
        <v>0</v>
      </c>
      <c r="R37" s="638">
        <f t="shared" si="8"/>
        <v>0</v>
      </c>
      <c r="S37" s="638">
        <f t="shared" si="9"/>
        <v>8931000</v>
      </c>
      <c r="T37" s="642">
        <v>0</v>
      </c>
      <c r="U37" s="528">
        <v>0</v>
      </c>
      <c r="V37" s="528">
        <v>200000</v>
      </c>
      <c r="W37" s="642">
        <v>500000</v>
      </c>
      <c r="X37" s="642">
        <v>0</v>
      </c>
      <c r="Y37" s="642">
        <v>400000</v>
      </c>
      <c r="Z37" s="642">
        <v>893130</v>
      </c>
      <c r="AA37" s="643"/>
      <c r="AB37" s="638"/>
      <c r="AC37" s="642">
        <v>0</v>
      </c>
      <c r="AD37" s="642">
        <v>0</v>
      </c>
      <c r="AE37" s="638">
        <v>64406.25</v>
      </c>
      <c r="AF37" s="644"/>
      <c r="AG37" s="644">
        <f t="shared" si="10"/>
        <v>10988536</v>
      </c>
      <c r="AH37" s="639">
        <v>28</v>
      </c>
      <c r="AI37" s="639">
        <v>0</v>
      </c>
      <c r="AJ37" s="639">
        <v>0</v>
      </c>
      <c r="AK37" s="643">
        <v>0</v>
      </c>
      <c r="AL37" s="645">
        <v>0</v>
      </c>
      <c r="AM37" s="638">
        <f t="shared" si="11"/>
        <v>1803375</v>
      </c>
      <c r="AN37" s="661">
        <f t="shared" si="17"/>
        <v>12791911</v>
      </c>
      <c r="AO37" s="638">
        <v>937755</v>
      </c>
      <c r="AP37" s="638">
        <v>44100</v>
      </c>
      <c r="AQ37" s="638">
        <f>+VLOOKUP($B37,[1]Sheet1!$C$15:$BW$1300,52,0)</f>
        <v>0</v>
      </c>
      <c r="AR37" s="638">
        <v>0</v>
      </c>
      <c r="AS37" s="638">
        <v>0</v>
      </c>
      <c r="AT37" s="661">
        <f t="shared" si="13"/>
        <v>11810056</v>
      </c>
      <c r="AU37" s="629"/>
      <c r="AV37" s="585"/>
      <c r="AW37" s="526" t="s">
        <v>3208</v>
      </c>
      <c r="AX37" s="526" t="s">
        <v>3209</v>
      </c>
      <c r="AY37" s="632" t="s">
        <v>260</v>
      </c>
      <c r="AZ37" s="632">
        <v>622</v>
      </c>
      <c r="BA37" s="272" t="str">
        <f t="shared" si="14"/>
        <v>Box</v>
      </c>
      <c r="BB37" s="633"/>
      <c r="BC37" s="634"/>
      <c r="BD37" s="634"/>
    </row>
    <row r="38" spans="1:56" s="635" customFormat="1" ht="36.75" hidden="1" customHeight="1">
      <c r="A38" s="475">
        <f>SUBTOTAL(3,B$6:B38)</f>
        <v>0</v>
      </c>
      <c r="B38" s="475" t="s">
        <v>673</v>
      </c>
      <c r="C38" s="476" t="s">
        <v>674</v>
      </c>
      <c r="D38" s="636">
        <v>39916</v>
      </c>
      <c r="E38" s="636" t="s">
        <v>195</v>
      </c>
      <c r="F38" s="530" t="s">
        <v>560</v>
      </c>
      <c r="G38" s="621" t="s">
        <v>608</v>
      </c>
      <c r="H38" s="637">
        <v>5931000</v>
      </c>
      <c r="I38" s="637">
        <v>200000</v>
      </c>
      <c r="J38" s="637">
        <v>0</v>
      </c>
      <c r="K38" s="637">
        <v>300000</v>
      </c>
      <c r="L38" s="638">
        <f t="shared" si="5"/>
        <v>6431000</v>
      </c>
      <c r="M38" s="639">
        <v>24</v>
      </c>
      <c r="N38" s="638">
        <f t="shared" si="6"/>
        <v>5936308</v>
      </c>
      <c r="O38" s="640">
        <v>2</v>
      </c>
      <c r="P38" s="638">
        <f t="shared" si="7"/>
        <v>494692</v>
      </c>
      <c r="Q38" s="641">
        <v>0</v>
      </c>
      <c r="R38" s="638">
        <f t="shared" si="8"/>
        <v>0</v>
      </c>
      <c r="S38" s="638">
        <f t="shared" si="9"/>
        <v>6431000</v>
      </c>
      <c r="T38" s="642">
        <v>0</v>
      </c>
      <c r="U38" s="528">
        <v>0</v>
      </c>
      <c r="V38" s="528">
        <v>200000</v>
      </c>
      <c r="W38" s="642">
        <v>500000</v>
      </c>
      <c r="X38" s="642">
        <v>0</v>
      </c>
      <c r="Y38" s="642">
        <v>400000</v>
      </c>
      <c r="Z38" s="642">
        <v>603480</v>
      </c>
      <c r="AA38" s="643"/>
      <c r="AB38" s="638"/>
      <c r="AC38" s="642">
        <v>100000</v>
      </c>
      <c r="AD38" s="642">
        <v>0</v>
      </c>
      <c r="AE38" s="638">
        <v>46377.40625</v>
      </c>
      <c r="AF38" s="644"/>
      <c r="AG38" s="644">
        <f t="shared" si="10"/>
        <v>8280857</v>
      </c>
      <c r="AH38" s="639">
        <v>28</v>
      </c>
      <c r="AI38" s="639">
        <v>0</v>
      </c>
      <c r="AJ38" s="639">
        <v>0</v>
      </c>
      <c r="AK38" s="643">
        <v>0</v>
      </c>
      <c r="AL38" s="645">
        <v>0</v>
      </c>
      <c r="AM38" s="638">
        <f t="shared" si="11"/>
        <v>1298567</v>
      </c>
      <c r="AN38" s="661">
        <f t="shared" si="17"/>
        <v>9579424</v>
      </c>
      <c r="AO38" s="638">
        <v>675255</v>
      </c>
      <c r="AP38" s="638">
        <v>44100</v>
      </c>
      <c r="AQ38" s="638">
        <f>+VLOOKUP($B38,[1]Sheet1!$C$15:$BW$1300,52,0)</f>
        <v>0</v>
      </c>
      <c r="AR38" s="638">
        <v>0</v>
      </c>
      <c r="AS38" s="638">
        <v>0</v>
      </c>
      <c r="AT38" s="661">
        <f t="shared" si="13"/>
        <v>8860069</v>
      </c>
      <c r="AU38" s="629"/>
      <c r="AV38" s="585"/>
      <c r="AW38" s="526" t="s">
        <v>3210</v>
      </c>
      <c r="AX38" s="526" t="s">
        <v>3211</v>
      </c>
      <c r="AY38" s="632" t="s">
        <v>260</v>
      </c>
      <c r="AZ38" s="632">
        <v>622</v>
      </c>
      <c r="BA38" s="272" t="str">
        <f t="shared" si="14"/>
        <v>Box</v>
      </c>
      <c r="BB38" s="633"/>
      <c r="BC38" s="634"/>
      <c r="BD38" s="634"/>
    </row>
    <row r="39" spans="1:56" s="635" customFormat="1" ht="36.75" hidden="1" customHeight="1">
      <c r="A39" s="475">
        <f>SUBTOTAL(3,B$6:B39)</f>
        <v>0</v>
      </c>
      <c r="B39" s="475" t="s">
        <v>675</v>
      </c>
      <c r="C39" s="476" t="s">
        <v>676</v>
      </c>
      <c r="D39" s="636">
        <v>40584</v>
      </c>
      <c r="E39" s="636" t="s">
        <v>195</v>
      </c>
      <c r="F39" s="530" t="s">
        <v>560</v>
      </c>
      <c r="G39" s="621" t="s">
        <v>632</v>
      </c>
      <c r="H39" s="637">
        <v>5931000</v>
      </c>
      <c r="I39" s="637">
        <v>1100000</v>
      </c>
      <c r="J39" s="637">
        <v>0</v>
      </c>
      <c r="K39" s="637">
        <v>0</v>
      </c>
      <c r="L39" s="638">
        <f t="shared" si="5"/>
        <v>7031000</v>
      </c>
      <c r="M39" s="639">
        <v>22.9</v>
      </c>
      <c r="N39" s="638">
        <f t="shared" si="6"/>
        <v>6192688</v>
      </c>
      <c r="O39" s="640">
        <v>3</v>
      </c>
      <c r="P39" s="638">
        <f t="shared" si="7"/>
        <v>811269</v>
      </c>
      <c r="Q39" s="641">
        <v>0</v>
      </c>
      <c r="R39" s="638">
        <f t="shared" si="8"/>
        <v>0</v>
      </c>
      <c r="S39" s="638">
        <f t="shared" si="9"/>
        <v>7003957</v>
      </c>
      <c r="T39" s="642">
        <v>0</v>
      </c>
      <c r="U39" s="528">
        <v>0</v>
      </c>
      <c r="V39" s="528">
        <v>200000</v>
      </c>
      <c r="W39" s="642">
        <v>500000</v>
      </c>
      <c r="X39" s="642">
        <v>0</v>
      </c>
      <c r="Y39" s="642">
        <v>400000</v>
      </c>
      <c r="Z39" s="642">
        <v>565944</v>
      </c>
      <c r="AA39" s="643"/>
      <c r="AB39" s="638"/>
      <c r="AC39" s="642">
        <v>0</v>
      </c>
      <c r="AD39" s="642">
        <v>0</v>
      </c>
      <c r="AE39" s="638">
        <v>0</v>
      </c>
      <c r="AF39" s="644"/>
      <c r="AG39" s="644">
        <f t="shared" si="10"/>
        <v>8669901</v>
      </c>
      <c r="AH39" s="639">
        <v>24</v>
      </c>
      <c r="AI39" s="639">
        <v>0</v>
      </c>
      <c r="AJ39" s="639">
        <v>0</v>
      </c>
      <c r="AK39" s="643">
        <v>0</v>
      </c>
      <c r="AL39" s="645">
        <v>0</v>
      </c>
      <c r="AM39" s="638">
        <f t="shared" si="11"/>
        <v>1216904</v>
      </c>
      <c r="AN39" s="661">
        <f t="shared" si="17"/>
        <v>9886805</v>
      </c>
      <c r="AO39" s="638">
        <v>738255</v>
      </c>
      <c r="AP39" s="638">
        <v>44100</v>
      </c>
      <c r="AQ39" s="638">
        <f>+VLOOKUP($B39,[1]Sheet1!$C$15:$BW$1300,52,0)</f>
        <v>0</v>
      </c>
      <c r="AR39" s="638">
        <v>0</v>
      </c>
      <c r="AS39" s="638">
        <v>0</v>
      </c>
      <c r="AT39" s="661">
        <f t="shared" si="13"/>
        <v>9104450</v>
      </c>
      <c r="AU39" s="629"/>
      <c r="AV39" s="585"/>
      <c r="AW39" s="526" t="s">
        <v>3212</v>
      </c>
      <c r="AX39" s="526" t="s">
        <v>3213</v>
      </c>
      <c r="AY39" s="632" t="s">
        <v>260</v>
      </c>
      <c r="AZ39" s="632">
        <v>622</v>
      </c>
      <c r="BA39" s="272" t="str">
        <f t="shared" si="14"/>
        <v>Box</v>
      </c>
      <c r="BB39" s="633"/>
      <c r="BC39" s="634"/>
      <c r="BD39" s="634"/>
    </row>
    <row r="40" spans="1:56" s="635" customFormat="1" ht="36.75" hidden="1" customHeight="1">
      <c r="A40" s="475">
        <f>SUBTOTAL(3,B$6:B40)</f>
        <v>0</v>
      </c>
      <c r="B40" s="475" t="s">
        <v>677</v>
      </c>
      <c r="C40" s="476" t="s">
        <v>678</v>
      </c>
      <c r="D40" s="636">
        <v>40990</v>
      </c>
      <c r="E40" s="636" t="s">
        <v>195</v>
      </c>
      <c r="F40" s="530" t="s">
        <v>560</v>
      </c>
      <c r="G40" s="621" t="s">
        <v>608</v>
      </c>
      <c r="H40" s="637">
        <v>5931000</v>
      </c>
      <c r="I40" s="637">
        <v>200000</v>
      </c>
      <c r="J40" s="637">
        <v>0</v>
      </c>
      <c r="K40" s="637">
        <v>300000</v>
      </c>
      <c r="L40" s="638">
        <f t="shared" si="5"/>
        <v>6431000</v>
      </c>
      <c r="M40" s="639">
        <v>24</v>
      </c>
      <c r="N40" s="638">
        <f t="shared" si="6"/>
        <v>5936308</v>
      </c>
      <c r="O40" s="640">
        <v>2</v>
      </c>
      <c r="P40" s="638">
        <f t="shared" si="7"/>
        <v>494692</v>
      </c>
      <c r="Q40" s="641">
        <v>0</v>
      </c>
      <c r="R40" s="638">
        <f t="shared" si="8"/>
        <v>0</v>
      </c>
      <c r="S40" s="638">
        <f t="shared" si="9"/>
        <v>6431000</v>
      </c>
      <c r="T40" s="642">
        <v>0</v>
      </c>
      <c r="U40" s="528">
        <v>0</v>
      </c>
      <c r="V40" s="528">
        <v>200000</v>
      </c>
      <c r="W40" s="642">
        <v>500000</v>
      </c>
      <c r="X40" s="642">
        <v>0</v>
      </c>
      <c r="Y40" s="642">
        <v>400000</v>
      </c>
      <c r="Z40" s="642">
        <v>603480</v>
      </c>
      <c r="AA40" s="643"/>
      <c r="AB40" s="638"/>
      <c r="AC40" s="642">
        <v>0</v>
      </c>
      <c r="AD40" s="642">
        <v>0</v>
      </c>
      <c r="AE40" s="638">
        <v>46377.40625</v>
      </c>
      <c r="AF40" s="644"/>
      <c r="AG40" s="644">
        <f t="shared" si="10"/>
        <v>8180857</v>
      </c>
      <c r="AH40" s="639">
        <v>28</v>
      </c>
      <c r="AI40" s="639">
        <v>0</v>
      </c>
      <c r="AJ40" s="639">
        <v>0</v>
      </c>
      <c r="AK40" s="643">
        <v>0</v>
      </c>
      <c r="AL40" s="645">
        <v>0</v>
      </c>
      <c r="AM40" s="638">
        <f t="shared" si="11"/>
        <v>1298567</v>
      </c>
      <c r="AN40" s="661">
        <f>ROUND(AG40+AM40,0)</f>
        <v>9479424</v>
      </c>
      <c r="AO40" s="638">
        <v>675255</v>
      </c>
      <c r="AP40" s="638">
        <v>44100</v>
      </c>
      <c r="AQ40" s="638">
        <f>+VLOOKUP($B40,[1]Sheet1!$C$15:$BW$1300,52,0)</f>
        <v>0</v>
      </c>
      <c r="AR40" s="638">
        <v>0</v>
      </c>
      <c r="AS40" s="638">
        <v>0</v>
      </c>
      <c r="AT40" s="661">
        <f t="shared" si="13"/>
        <v>8760069</v>
      </c>
      <c r="AU40" s="629"/>
      <c r="AV40" s="585"/>
      <c r="AW40" s="526" t="s">
        <v>3214</v>
      </c>
      <c r="AX40" s="526" t="s">
        <v>3215</v>
      </c>
      <c r="AY40" s="632" t="s">
        <v>260</v>
      </c>
      <c r="AZ40" s="632">
        <v>622</v>
      </c>
      <c r="BA40" s="272" t="str">
        <f t="shared" si="14"/>
        <v>Box</v>
      </c>
      <c r="BB40" s="633"/>
      <c r="BC40" s="634"/>
      <c r="BD40" s="634"/>
    </row>
    <row r="41" spans="1:56" s="635" customFormat="1" ht="36.75" hidden="1" customHeight="1">
      <c r="A41" s="475">
        <f>SUBTOTAL(3,B$6:B41)</f>
        <v>0</v>
      </c>
      <c r="B41" s="475" t="s">
        <v>679</v>
      </c>
      <c r="C41" s="476" t="s">
        <v>680</v>
      </c>
      <c r="D41" s="636">
        <v>41750</v>
      </c>
      <c r="E41" s="636" t="s">
        <v>195</v>
      </c>
      <c r="F41" s="530" t="s">
        <v>560</v>
      </c>
      <c r="G41" s="621" t="s">
        <v>608</v>
      </c>
      <c r="H41" s="637">
        <v>5931000</v>
      </c>
      <c r="I41" s="637">
        <v>200000</v>
      </c>
      <c r="J41" s="637">
        <v>0</v>
      </c>
      <c r="K41" s="637">
        <v>300000</v>
      </c>
      <c r="L41" s="638">
        <f t="shared" si="5"/>
        <v>6431000</v>
      </c>
      <c r="M41" s="639">
        <v>24</v>
      </c>
      <c r="N41" s="638">
        <f t="shared" si="6"/>
        <v>5936308</v>
      </c>
      <c r="O41" s="640">
        <v>2</v>
      </c>
      <c r="P41" s="638">
        <f t="shared" si="7"/>
        <v>494692</v>
      </c>
      <c r="Q41" s="641">
        <v>0</v>
      </c>
      <c r="R41" s="638">
        <f t="shared" si="8"/>
        <v>0</v>
      </c>
      <c r="S41" s="638">
        <f t="shared" si="9"/>
        <v>6431000</v>
      </c>
      <c r="T41" s="642">
        <v>0</v>
      </c>
      <c r="U41" s="528">
        <v>0</v>
      </c>
      <c r="V41" s="528">
        <v>200000</v>
      </c>
      <c r="W41" s="642">
        <v>500000</v>
      </c>
      <c r="X41" s="642">
        <v>0</v>
      </c>
      <c r="Y41" s="642">
        <v>400000</v>
      </c>
      <c r="Z41" s="642">
        <v>906304</v>
      </c>
      <c r="AA41" s="643"/>
      <c r="AB41" s="638"/>
      <c r="AC41" s="642">
        <v>0</v>
      </c>
      <c r="AD41" s="642">
        <v>0</v>
      </c>
      <c r="AE41" s="638">
        <v>46377.40625</v>
      </c>
      <c r="AF41" s="644"/>
      <c r="AG41" s="644">
        <f t="shared" si="10"/>
        <v>8483681</v>
      </c>
      <c r="AH41" s="639">
        <v>28</v>
      </c>
      <c r="AI41" s="639">
        <v>0</v>
      </c>
      <c r="AJ41" s="639">
        <v>0</v>
      </c>
      <c r="AK41" s="643">
        <v>0</v>
      </c>
      <c r="AL41" s="645">
        <v>0</v>
      </c>
      <c r="AM41" s="638">
        <f t="shared" si="11"/>
        <v>1298567</v>
      </c>
      <c r="AN41" s="661">
        <f t="shared" ref="AN41:AN57" si="18">ROUND(AG41+AM41,0)</f>
        <v>9782248</v>
      </c>
      <c r="AO41" s="638">
        <v>675255</v>
      </c>
      <c r="AP41" s="638">
        <v>44100</v>
      </c>
      <c r="AQ41" s="638">
        <f>+VLOOKUP($B41,[1]Sheet1!$C$15:$BW$1300,52,0)</f>
        <v>0</v>
      </c>
      <c r="AR41" s="638">
        <v>0</v>
      </c>
      <c r="AS41" s="638">
        <v>0</v>
      </c>
      <c r="AT41" s="661">
        <f t="shared" si="13"/>
        <v>9062893</v>
      </c>
      <c r="AU41" s="629"/>
      <c r="AV41" s="585"/>
      <c r="AW41" s="526" t="s">
        <v>3216</v>
      </c>
      <c r="AX41" s="526" t="s">
        <v>3217</v>
      </c>
      <c r="AY41" s="632" t="s">
        <v>260</v>
      </c>
      <c r="AZ41" s="632">
        <v>622</v>
      </c>
      <c r="BA41" s="272" t="str">
        <f t="shared" si="14"/>
        <v>Box</v>
      </c>
      <c r="BB41" s="633"/>
      <c r="BC41" s="634"/>
      <c r="BD41" s="634"/>
    </row>
    <row r="42" spans="1:56" s="635" customFormat="1" ht="36.75" hidden="1" customHeight="1">
      <c r="A42" s="475">
        <f>SUBTOTAL(3,B$6:B42)</f>
        <v>0</v>
      </c>
      <c r="B42" s="475" t="s">
        <v>681</v>
      </c>
      <c r="C42" s="476" t="s">
        <v>144</v>
      </c>
      <c r="D42" s="636">
        <v>42608</v>
      </c>
      <c r="E42" s="636" t="s">
        <v>195</v>
      </c>
      <c r="F42" s="530" t="s">
        <v>560</v>
      </c>
      <c r="G42" s="621" t="s">
        <v>608</v>
      </c>
      <c r="H42" s="637">
        <v>5931000</v>
      </c>
      <c r="I42" s="637">
        <v>200000</v>
      </c>
      <c r="J42" s="637">
        <v>0</v>
      </c>
      <c r="K42" s="637">
        <v>0</v>
      </c>
      <c r="L42" s="638">
        <f t="shared" si="5"/>
        <v>6131000</v>
      </c>
      <c r="M42" s="639">
        <v>22.7</v>
      </c>
      <c r="N42" s="638">
        <f t="shared" si="6"/>
        <v>5352835</v>
      </c>
      <c r="O42" s="640">
        <v>3</v>
      </c>
      <c r="P42" s="638">
        <f t="shared" si="7"/>
        <v>707423</v>
      </c>
      <c r="Q42" s="641">
        <v>0</v>
      </c>
      <c r="R42" s="638">
        <f t="shared" si="8"/>
        <v>0</v>
      </c>
      <c r="S42" s="638">
        <f t="shared" si="9"/>
        <v>6060258</v>
      </c>
      <c r="T42" s="642">
        <v>0</v>
      </c>
      <c r="U42" s="528">
        <v>0</v>
      </c>
      <c r="V42" s="528">
        <v>200000</v>
      </c>
      <c r="W42" s="642">
        <v>500000</v>
      </c>
      <c r="X42" s="642">
        <v>0</v>
      </c>
      <c r="Y42" s="642">
        <v>400000</v>
      </c>
      <c r="Z42" s="642">
        <v>584894</v>
      </c>
      <c r="AA42" s="643"/>
      <c r="AB42" s="638"/>
      <c r="AC42" s="642">
        <v>100000</v>
      </c>
      <c r="AD42" s="642">
        <v>0</v>
      </c>
      <c r="AE42" s="638">
        <v>44213.945484581498</v>
      </c>
      <c r="AF42" s="644"/>
      <c r="AG42" s="644">
        <f t="shared" si="10"/>
        <v>7889366</v>
      </c>
      <c r="AH42" s="639">
        <v>28</v>
      </c>
      <c r="AI42" s="639">
        <v>0</v>
      </c>
      <c r="AJ42" s="639">
        <v>0</v>
      </c>
      <c r="AK42" s="643">
        <v>0</v>
      </c>
      <c r="AL42" s="645">
        <v>0</v>
      </c>
      <c r="AM42" s="638">
        <f t="shared" si="11"/>
        <v>1237990</v>
      </c>
      <c r="AN42" s="661">
        <f t="shared" si="18"/>
        <v>9127356</v>
      </c>
      <c r="AO42" s="638">
        <v>643755</v>
      </c>
      <c r="AP42" s="638">
        <v>44100</v>
      </c>
      <c r="AQ42" s="638">
        <f>+VLOOKUP($B42,[1]Sheet1!$C$15:$BW$1300,52,0)</f>
        <v>0</v>
      </c>
      <c r="AR42" s="638">
        <v>0</v>
      </c>
      <c r="AS42" s="638">
        <v>0</v>
      </c>
      <c r="AT42" s="661">
        <f t="shared" si="13"/>
        <v>8439501</v>
      </c>
      <c r="AU42" s="629"/>
      <c r="AV42" s="585"/>
      <c r="AW42" s="526" t="s">
        <v>3218</v>
      </c>
      <c r="AX42" s="526" t="s">
        <v>3219</v>
      </c>
      <c r="AY42" s="632" t="s">
        <v>260</v>
      </c>
      <c r="AZ42" s="632">
        <v>622</v>
      </c>
      <c r="BA42" s="272" t="str">
        <f t="shared" si="14"/>
        <v>Box</v>
      </c>
      <c r="BB42" s="633"/>
      <c r="BC42" s="634"/>
      <c r="BD42" s="634"/>
    </row>
    <row r="43" spans="1:56" s="635" customFormat="1" ht="36.75" hidden="1" customHeight="1">
      <c r="A43" s="475">
        <f>SUBTOTAL(3,B$6:B43)</f>
        <v>0</v>
      </c>
      <c r="B43" s="475" t="s">
        <v>682</v>
      </c>
      <c r="C43" s="476" t="s">
        <v>683</v>
      </c>
      <c r="D43" s="636">
        <v>43201</v>
      </c>
      <c r="E43" s="636" t="s">
        <v>195</v>
      </c>
      <c r="F43" s="530" t="s">
        <v>560</v>
      </c>
      <c r="G43" s="621" t="s">
        <v>608</v>
      </c>
      <c r="H43" s="637">
        <v>5931000</v>
      </c>
      <c r="I43" s="637">
        <v>200000</v>
      </c>
      <c r="J43" s="637">
        <v>0</v>
      </c>
      <c r="K43" s="637">
        <v>0</v>
      </c>
      <c r="L43" s="638">
        <f t="shared" si="5"/>
        <v>6131000</v>
      </c>
      <c r="M43" s="639">
        <v>24</v>
      </c>
      <c r="N43" s="638">
        <f t="shared" si="6"/>
        <v>5659385</v>
      </c>
      <c r="O43" s="640">
        <v>2</v>
      </c>
      <c r="P43" s="638">
        <f t="shared" si="7"/>
        <v>471615</v>
      </c>
      <c r="Q43" s="641">
        <v>0</v>
      </c>
      <c r="R43" s="638">
        <f t="shared" si="8"/>
        <v>0</v>
      </c>
      <c r="S43" s="638">
        <f t="shared" si="9"/>
        <v>6131000</v>
      </c>
      <c r="T43" s="642">
        <v>0</v>
      </c>
      <c r="U43" s="528">
        <v>0</v>
      </c>
      <c r="V43" s="528">
        <v>200000</v>
      </c>
      <c r="W43" s="642">
        <v>500000</v>
      </c>
      <c r="X43" s="642">
        <v>0</v>
      </c>
      <c r="Y43" s="642">
        <v>400000</v>
      </c>
      <c r="Z43" s="642">
        <v>603480</v>
      </c>
      <c r="AA43" s="643"/>
      <c r="AB43" s="638"/>
      <c r="AC43" s="642">
        <v>0</v>
      </c>
      <c r="AD43" s="642">
        <v>0</v>
      </c>
      <c r="AE43" s="638">
        <v>44213.9453125</v>
      </c>
      <c r="AF43" s="644"/>
      <c r="AG43" s="644">
        <f t="shared" si="10"/>
        <v>7878694</v>
      </c>
      <c r="AH43" s="639">
        <v>28</v>
      </c>
      <c r="AI43" s="639">
        <v>0</v>
      </c>
      <c r="AJ43" s="639">
        <v>0</v>
      </c>
      <c r="AK43" s="643">
        <v>0</v>
      </c>
      <c r="AL43" s="645">
        <v>0</v>
      </c>
      <c r="AM43" s="638">
        <f t="shared" si="11"/>
        <v>1237990</v>
      </c>
      <c r="AN43" s="661">
        <f t="shared" si="18"/>
        <v>9116684</v>
      </c>
      <c r="AO43" s="638">
        <v>643755</v>
      </c>
      <c r="AP43" s="638">
        <v>44100</v>
      </c>
      <c r="AQ43" s="638">
        <f>+VLOOKUP($B43,[1]Sheet1!$C$15:$BW$1300,52,0)</f>
        <v>0</v>
      </c>
      <c r="AR43" s="638">
        <v>0</v>
      </c>
      <c r="AS43" s="638">
        <v>0</v>
      </c>
      <c r="AT43" s="661">
        <f t="shared" si="13"/>
        <v>8428829</v>
      </c>
      <c r="AU43" s="629"/>
      <c r="AV43" s="585"/>
      <c r="AW43" s="526" t="s">
        <v>3220</v>
      </c>
      <c r="AX43" s="526" t="s">
        <v>3221</v>
      </c>
      <c r="AY43" s="632" t="s">
        <v>260</v>
      </c>
      <c r="AZ43" s="632">
        <v>622</v>
      </c>
      <c r="BA43" s="272" t="str">
        <f t="shared" si="14"/>
        <v>Box</v>
      </c>
      <c r="BB43" s="633"/>
      <c r="BC43" s="634"/>
      <c r="BD43" s="634"/>
    </row>
    <row r="44" spans="1:56" s="635" customFormat="1" ht="36.75" hidden="1" customHeight="1">
      <c r="A44" s="475">
        <f>SUBTOTAL(3,B$6:B44)</f>
        <v>0</v>
      </c>
      <c r="B44" s="475" t="s">
        <v>684</v>
      </c>
      <c r="C44" s="476" t="s">
        <v>685</v>
      </c>
      <c r="D44" s="636">
        <v>43456</v>
      </c>
      <c r="E44" s="636" t="s">
        <v>195</v>
      </c>
      <c r="F44" s="530" t="s">
        <v>560</v>
      </c>
      <c r="G44" s="621" t="s">
        <v>619</v>
      </c>
      <c r="H44" s="637">
        <v>5931000</v>
      </c>
      <c r="I44" s="637">
        <v>0</v>
      </c>
      <c r="J44" s="637">
        <v>0</v>
      </c>
      <c r="K44" s="637">
        <v>0</v>
      </c>
      <c r="L44" s="638">
        <f t="shared" si="5"/>
        <v>5931000</v>
      </c>
      <c r="M44" s="639">
        <v>23.6</v>
      </c>
      <c r="N44" s="638">
        <f t="shared" si="6"/>
        <v>5383523</v>
      </c>
      <c r="O44" s="640">
        <v>2</v>
      </c>
      <c r="P44" s="638">
        <f t="shared" si="7"/>
        <v>456231</v>
      </c>
      <c r="Q44" s="641">
        <v>0</v>
      </c>
      <c r="R44" s="638">
        <f t="shared" si="8"/>
        <v>0</v>
      </c>
      <c r="S44" s="638">
        <f t="shared" si="9"/>
        <v>5839754</v>
      </c>
      <c r="T44" s="642">
        <v>0</v>
      </c>
      <c r="U44" s="528">
        <v>0</v>
      </c>
      <c r="V44" s="528">
        <v>200000</v>
      </c>
      <c r="W44" s="642">
        <v>500000</v>
      </c>
      <c r="X44" s="642">
        <v>0</v>
      </c>
      <c r="Y44" s="642">
        <v>400000</v>
      </c>
      <c r="Z44" s="642">
        <v>603480</v>
      </c>
      <c r="AA44" s="643"/>
      <c r="AB44" s="638"/>
      <c r="AC44" s="642">
        <v>0</v>
      </c>
      <c r="AD44" s="642">
        <v>0</v>
      </c>
      <c r="AE44" s="638">
        <v>42771.634004237283</v>
      </c>
      <c r="AF44" s="644"/>
      <c r="AG44" s="644">
        <f t="shared" si="10"/>
        <v>7586006</v>
      </c>
      <c r="AH44" s="639">
        <v>28</v>
      </c>
      <c r="AI44" s="639">
        <v>0</v>
      </c>
      <c r="AJ44" s="639">
        <v>0</v>
      </c>
      <c r="AK44" s="643">
        <v>0</v>
      </c>
      <c r="AL44" s="645">
        <v>0</v>
      </c>
      <c r="AM44" s="638">
        <f t="shared" si="11"/>
        <v>1197606</v>
      </c>
      <c r="AN44" s="661">
        <f t="shared" si="18"/>
        <v>8783612</v>
      </c>
      <c r="AO44" s="638">
        <v>622755</v>
      </c>
      <c r="AP44" s="638">
        <v>44100</v>
      </c>
      <c r="AQ44" s="638">
        <f>+VLOOKUP($B44,[1]Sheet1!$C$15:$BW$1300,52,0)</f>
        <v>0</v>
      </c>
      <c r="AR44" s="638">
        <v>0</v>
      </c>
      <c r="AS44" s="638">
        <v>0</v>
      </c>
      <c r="AT44" s="661">
        <f t="shared" si="13"/>
        <v>8116757</v>
      </c>
      <c r="AU44" s="629"/>
      <c r="AV44" s="585"/>
      <c r="AW44" s="526" t="s">
        <v>3222</v>
      </c>
      <c r="AX44" s="526" t="s">
        <v>3223</v>
      </c>
      <c r="AY44" s="632" t="s">
        <v>260</v>
      </c>
      <c r="AZ44" s="632">
        <v>622</v>
      </c>
      <c r="BA44" s="272" t="str">
        <f t="shared" si="14"/>
        <v>Box</v>
      </c>
      <c r="BB44" s="633"/>
      <c r="BC44" s="634"/>
      <c r="BD44" s="634"/>
    </row>
    <row r="45" spans="1:56" s="635" customFormat="1" ht="36.75" hidden="1" customHeight="1">
      <c r="A45" s="475">
        <f>SUBTOTAL(3,B$6:B45)</f>
        <v>0</v>
      </c>
      <c r="B45" s="475" t="s">
        <v>686</v>
      </c>
      <c r="C45" s="476" t="s">
        <v>687</v>
      </c>
      <c r="D45" s="636">
        <v>43522</v>
      </c>
      <c r="E45" s="636" t="s">
        <v>195</v>
      </c>
      <c r="F45" s="530" t="s">
        <v>560</v>
      </c>
      <c r="G45" s="621" t="s">
        <v>608</v>
      </c>
      <c r="H45" s="637">
        <v>5931000</v>
      </c>
      <c r="I45" s="637">
        <v>200000</v>
      </c>
      <c r="J45" s="637">
        <v>0</v>
      </c>
      <c r="K45" s="637">
        <v>300000</v>
      </c>
      <c r="L45" s="638">
        <f t="shared" si="5"/>
        <v>6431000</v>
      </c>
      <c r="M45" s="639">
        <v>24</v>
      </c>
      <c r="N45" s="638">
        <f t="shared" si="6"/>
        <v>5936308</v>
      </c>
      <c r="O45" s="640">
        <v>2</v>
      </c>
      <c r="P45" s="638">
        <f t="shared" si="7"/>
        <v>494692</v>
      </c>
      <c r="Q45" s="641">
        <v>0</v>
      </c>
      <c r="R45" s="638">
        <f t="shared" si="8"/>
        <v>0</v>
      </c>
      <c r="S45" s="638">
        <f t="shared" si="9"/>
        <v>6431000</v>
      </c>
      <c r="T45" s="642">
        <v>0</v>
      </c>
      <c r="U45" s="528">
        <v>0</v>
      </c>
      <c r="V45" s="528">
        <v>200000</v>
      </c>
      <c r="W45" s="642">
        <v>500000</v>
      </c>
      <c r="X45" s="642">
        <v>0</v>
      </c>
      <c r="Y45" s="642">
        <v>400000</v>
      </c>
      <c r="Z45" s="642">
        <v>906304</v>
      </c>
      <c r="AA45" s="643"/>
      <c r="AB45" s="638"/>
      <c r="AC45" s="642">
        <v>0</v>
      </c>
      <c r="AD45" s="642">
        <v>0</v>
      </c>
      <c r="AE45" s="638">
        <v>46377.40625</v>
      </c>
      <c r="AF45" s="644"/>
      <c r="AG45" s="644">
        <f t="shared" si="10"/>
        <v>8483681</v>
      </c>
      <c r="AH45" s="639">
        <v>28</v>
      </c>
      <c r="AI45" s="639">
        <v>0</v>
      </c>
      <c r="AJ45" s="639">
        <v>0</v>
      </c>
      <c r="AK45" s="643">
        <v>0</v>
      </c>
      <c r="AL45" s="645">
        <v>0</v>
      </c>
      <c r="AM45" s="638">
        <f t="shared" si="11"/>
        <v>1298567</v>
      </c>
      <c r="AN45" s="661">
        <f t="shared" si="18"/>
        <v>9782248</v>
      </c>
      <c r="AO45" s="638">
        <v>675255</v>
      </c>
      <c r="AP45" s="638">
        <v>44100</v>
      </c>
      <c r="AQ45" s="638">
        <f>+VLOOKUP($B45,[1]Sheet1!$C$15:$BW$1300,52,0)</f>
        <v>0</v>
      </c>
      <c r="AR45" s="638">
        <v>0</v>
      </c>
      <c r="AS45" s="638">
        <v>0</v>
      </c>
      <c r="AT45" s="661">
        <f t="shared" si="13"/>
        <v>9062893</v>
      </c>
      <c r="AU45" s="629"/>
      <c r="AV45" s="585"/>
      <c r="AW45" s="526" t="s">
        <v>3224</v>
      </c>
      <c r="AX45" s="526" t="s">
        <v>3225</v>
      </c>
      <c r="AY45" s="632" t="s">
        <v>260</v>
      </c>
      <c r="AZ45" s="632">
        <v>622</v>
      </c>
      <c r="BA45" s="272" t="str">
        <f t="shared" si="14"/>
        <v>Box</v>
      </c>
      <c r="BB45" s="633"/>
      <c r="BC45" s="634"/>
      <c r="BD45" s="634"/>
    </row>
    <row r="46" spans="1:56" s="635" customFormat="1" ht="36.75" hidden="1" customHeight="1">
      <c r="A46" s="475">
        <f>SUBTOTAL(3,B$6:B46)</f>
        <v>0</v>
      </c>
      <c r="B46" s="475" t="s">
        <v>688</v>
      </c>
      <c r="C46" s="476" t="s">
        <v>689</v>
      </c>
      <c r="D46" s="636">
        <v>43543</v>
      </c>
      <c r="E46" s="636" t="s">
        <v>195</v>
      </c>
      <c r="F46" s="530" t="s">
        <v>560</v>
      </c>
      <c r="G46" s="621" t="s">
        <v>619</v>
      </c>
      <c r="H46" s="637">
        <v>5931000</v>
      </c>
      <c r="I46" s="637">
        <v>0</v>
      </c>
      <c r="J46" s="637">
        <v>0</v>
      </c>
      <c r="K46" s="637">
        <v>0</v>
      </c>
      <c r="L46" s="638">
        <f t="shared" si="5"/>
        <v>5931000</v>
      </c>
      <c r="M46" s="639">
        <v>24</v>
      </c>
      <c r="N46" s="638">
        <f t="shared" si="6"/>
        <v>5474769</v>
      </c>
      <c r="O46" s="640">
        <v>2</v>
      </c>
      <c r="P46" s="638">
        <f t="shared" si="7"/>
        <v>456231</v>
      </c>
      <c r="Q46" s="641">
        <v>0</v>
      </c>
      <c r="R46" s="638">
        <f t="shared" si="8"/>
        <v>0</v>
      </c>
      <c r="S46" s="638">
        <f t="shared" si="9"/>
        <v>5931000</v>
      </c>
      <c r="T46" s="642">
        <v>0</v>
      </c>
      <c r="U46" s="528">
        <v>0</v>
      </c>
      <c r="V46" s="528">
        <v>200000</v>
      </c>
      <c r="W46" s="642">
        <v>500000</v>
      </c>
      <c r="X46" s="642">
        <v>0</v>
      </c>
      <c r="Y46" s="642">
        <v>400000</v>
      </c>
      <c r="Z46" s="642">
        <v>603480</v>
      </c>
      <c r="AA46" s="643"/>
      <c r="AB46" s="638"/>
      <c r="AC46" s="642">
        <v>0</v>
      </c>
      <c r="AD46" s="642">
        <v>0</v>
      </c>
      <c r="AE46" s="638">
        <v>42771.6328125</v>
      </c>
      <c r="AF46" s="644"/>
      <c r="AG46" s="644">
        <f t="shared" si="10"/>
        <v>7677252</v>
      </c>
      <c r="AH46" s="639">
        <v>28</v>
      </c>
      <c r="AI46" s="639">
        <v>0</v>
      </c>
      <c r="AJ46" s="639">
        <v>0</v>
      </c>
      <c r="AK46" s="643">
        <v>0</v>
      </c>
      <c r="AL46" s="645">
        <v>0</v>
      </c>
      <c r="AM46" s="638">
        <f t="shared" si="11"/>
        <v>1197606</v>
      </c>
      <c r="AN46" s="661">
        <f t="shared" si="18"/>
        <v>8874858</v>
      </c>
      <c r="AO46" s="638">
        <v>622755</v>
      </c>
      <c r="AP46" s="638">
        <v>44100</v>
      </c>
      <c r="AQ46" s="638">
        <f>+VLOOKUP($B46,[1]Sheet1!$C$15:$BW$1300,52,0)</f>
        <v>0</v>
      </c>
      <c r="AR46" s="638">
        <v>0</v>
      </c>
      <c r="AS46" s="638">
        <v>0</v>
      </c>
      <c r="AT46" s="661">
        <f t="shared" si="13"/>
        <v>8208003</v>
      </c>
      <c r="AU46" s="629"/>
      <c r="AV46" s="585"/>
      <c r="AW46" s="526" t="s">
        <v>3226</v>
      </c>
      <c r="AX46" s="526" t="s">
        <v>3227</v>
      </c>
      <c r="AY46" s="632" t="s">
        <v>260</v>
      </c>
      <c r="AZ46" s="632">
        <v>622</v>
      </c>
      <c r="BA46" s="272" t="str">
        <f t="shared" si="14"/>
        <v>Box</v>
      </c>
      <c r="BB46" s="633"/>
      <c r="BC46" s="634"/>
      <c r="BD46" s="634"/>
    </row>
    <row r="47" spans="1:56" s="635" customFormat="1" ht="36.75" hidden="1" customHeight="1">
      <c r="A47" s="475">
        <f>SUBTOTAL(3,B$6:B47)</f>
        <v>0</v>
      </c>
      <c r="B47" s="475" t="s">
        <v>690</v>
      </c>
      <c r="C47" s="476" t="s">
        <v>691</v>
      </c>
      <c r="D47" s="636">
        <v>42583</v>
      </c>
      <c r="E47" s="636" t="s">
        <v>195</v>
      </c>
      <c r="F47" s="530" t="s">
        <v>560</v>
      </c>
      <c r="G47" s="621" t="s">
        <v>608</v>
      </c>
      <c r="H47" s="637">
        <v>5931000</v>
      </c>
      <c r="I47" s="637">
        <v>200000</v>
      </c>
      <c r="J47" s="637">
        <v>0</v>
      </c>
      <c r="K47" s="637">
        <v>300000</v>
      </c>
      <c r="L47" s="638">
        <f t="shared" si="5"/>
        <v>6431000</v>
      </c>
      <c r="M47" s="639">
        <v>22.7</v>
      </c>
      <c r="N47" s="638">
        <f t="shared" si="6"/>
        <v>5614758</v>
      </c>
      <c r="O47" s="640">
        <v>3</v>
      </c>
      <c r="P47" s="638">
        <f t="shared" si="7"/>
        <v>742038</v>
      </c>
      <c r="Q47" s="641">
        <v>0</v>
      </c>
      <c r="R47" s="638">
        <f t="shared" si="8"/>
        <v>0</v>
      </c>
      <c r="S47" s="638">
        <f t="shared" si="9"/>
        <v>6356796</v>
      </c>
      <c r="T47" s="642">
        <v>0</v>
      </c>
      <c r="U47" s="528">
        <v>0</v>
      </c>
      <c r="V47" s="528">
        <v>200000</v>
      </c>
      <c r="W47" s="642">
        <v>500000</v>
      </c>
      <c r="X47" s="642">
        <v>0</v>
      </c>
      <c r="Y47" s="642">
        <v>400000</v>
      </c>
      <c r="Z47" s="642">
        <v>576504</v>
      </c>
      <c r="AA47" s="643"/>
      <c r="AB47" s="638"/>
      <c r="AC47" s="642">
        <v>0</v>
      </c>
      <c r="AD47" s="642">
        <v>0</v>
      </c>
      <c r="AE47" s="638">
        <v>46377.4063876652</v>
      </c>
      <c r="AF47" s="644"/>
      <c r="AG47" s="644">
        <f t="shared" si="10"/>
        <v>8079677</v>
      </c>
      <c r="AH47" s="639">
        <v>28</v>
      </c>
      <c r="AI47" s="639">
        <v>0</v>
      </c>
      <c r="AJ47" s="639">
        <v>0</v>
      </c>
      <c r="AK47" s="643">
        <v>0</v>
      </c>
      <c r="AL47" s="645">
        <v>0</v>
      </c>
      <c r="AM47" s="638">
        <f t="shared" si="11"/>
        <v>1298567</v>
      </c>
      <c r="AN47" s="661">
        <f t="shared" si="18"/>
        <v>9378244</v>
      </c>
      <c r="AO47" s="638">
        <v>675255</v>
      </c>
      <c r="AP47" s="638">
        <v>44100</v>
      </c>
      <c r="AQ47" s="638">
        <f>+VLOOKUP($B47,[1]Sheet1!$C$15:$BW$1300,52,0)</f>
        <v>0</v>
      </c>
      <c r="AR47" s="638">
        <v>0</v>
      </c>
      <c r="AS47" s="638">
        <v>0</v>
      </c>
      <c r="AT47" s="661">
        <f t="shared" si="13"/>
        <v>8658889</v>
      </c>
      <c r="AU47" s="629"/>
      <c r="AV47" s="585"/>
      <c r="AW47" s="526" t="s">
        <v>3228</v>
      </c>
      <c r="AX47" s="526" t="s">
        <v>3229</v>
      </c>
      <c r="AY47" s="632" t="s">
        <v>260</v>
      </c>
      <c r="AZ47" s="632">
        <v>622</v>
      </c>
      <c r="BA47" s="272" t="str">
        <f t="shared" si="14"/>
        <v>Box</v>
      </c>
      <c r="BB47" s="633"/>
      <c r="BC47" s="634"/>
      <c r="BD47" s="634"/>
    </row>
    <row r="48" spans="1:56" s="635" customFormat="1" ht="36.75" hidden="1" customHeight="1">
      <c r="A48" s="475">
        <f>SUBTOTAL(3,B$6:B48)</f>
        <v>0</v>
      </c>
      <c r="B48" s="475" t="s">
        <v>692</v>
      </c>
      <c r="C48" s="476" t="s">
        <v>693</v>
      </c>
      <c r="D48" s="636">
        <v>43623</v>
      </c>
      <c r="E48" s="636" t="s">
        <v>195</v>
      </c>
      <c r="F48" s="530" t="s">
        <v>561</v>
      </c>
      <c r="G48" s="621" t="s">
        <v>694</v>
      </c>
      <c r="H48" s="637">
        <v>5931000</v>
      </c>
      <c r="I48" s="637">
        <v>2300000</v>
      </c>
      <c r="J48" s="637">
        <v>0</v>
      </c>
      <c r="K48" s="637">
        <v>0</v>
      </c>
      <c r="L48" s="638">
        <f t="shared" si="5"/>
        <v>8231000</v>
      </c>
      <c r="M48" s="639">
        <v>24</v>
      </c>
      <c r="N48" s="638">
        <f t="shared" si="6"/>
        <v>7597846</v>
      </c>
      <c r="O48" s="640">
        <v>2</v>
      </c>
      <c r="P48" s="638">
        <f t="shared" si="7"/>
        <v>633154</v>
      </c>
      <c r="Q48" s="641">
        <v>0</v>
      </c>
      <c r="R48" s="638">
        <f t="shared" si="8"/>
        <v>0</v>
      </c>
      <c r="S48" s="638">
        <f t="shared" si="9"/>
        <v>8231000</v>
      </c>
      <c r="T48" s="642">
        <v>0</v>
      </c>
      <c r="U48" s="528">
        <v>0</v>
      </c>
      <c r="V48" s="528">
        <v>200000</v>
      </c>
      <c r="W48" s="642">
        <v>500000</v>
      </c>
      <c r="X48" s="642">
        <v>0</v>
      </c>
      <c r="Y48" s="642">
        <v>400000</v>
      </c>
      <c r="Z48" s="642">
        <v>460103</v>
      </c>
      <c r="AA48" s="643"/>
      <c r="AB48" s="638"/>
      <c r="AC48" s="642">
        <v>0</v>
      </c>
      <c r="AD48" s="642">
        <v>0</v>
      </c>
      <c r="AE48" s="638">
        <v>0</v>
      </c>
      <c r="AF48" s="644"/>
      <c r="AG48" s="644">
        <f t="shared" si="10"/>
        <v>9791103</v>
      </c>
      <c r="AH48" s="639">
        <v>23.5</v>
      </c>
      <c r="AI48" s="639">
        <v>0</v>
      </c>
      <c r="AJ48" s="639">
        <v>0</v>
      </c>
      <c r="AK48" s="643">
        <v>0</v>
      </c>
      <c r="AL48" s="645">
        <v>0</v>
      </c>
      <c r="AM48" s="638">
        <f t="shared" si="11"/>
        <v>1394917</v>
      </c>
      <c r="AN48" s="661">
        <f t="shared" si="18"/>
        <v>11186020</v>
      </c>
      <c r="AO48" s="638">
        <v>864255</v>
      </c>
      <c r="AP48" s="638">
        <v>44100</v>
      </c>
      <c r="AQ48" s="638">
        <f>+VLOOKUP($B48,[1]Sheet1!$C$15:$BW$1300,52,0)</f>
        <v>0</v>
      </c>
      <c r="AR48" s="638">
        <v>0</v>
      </c>
      <c r="AS48" s="638">
        <v>0</v>
      </c>
      <c r="AT48" s="661">
        <f t="shared" si="13"/>
        <v>10277665</v>
      </c>
      <c r="AU48" s="629"/>
      <c r="AV48" s="585"/>
      <c r="AW48" s="526" t="s">
        <v>3230</v>
      </c>
      <c r="AX48" s="526" t="s">
        <v>3231</v>
      </c>
      <c r="AY48" s="632" t="s">
        <v>260</v>
      </c>
      <c r="AZ48" s="632">
        <v>622</v>
      </c>
      <c r="BA48" s="272" t="str">
        <f t="shared" si="14"/>
        <v>Box</v>
      </c>
      <c r="BB48" s="633"/>
      <c r="BC48" s="634"/>
      <c r="BD48" s="634"/>
    </row>
    <row r="49" spans="1:56" s="635" customFormat="1" ht="36.75" hidden="1" customHeight="1">
      <c r="A49" s="475">
        <f>SUBTOTAL(3,B$6:B49)</f>
        <v>0</v>
      </c>
      <c r="B49" s="475" t="s">
        <v>695</v>
      </c>
      <c r="C49" s="476" t="s">
        <v>696</v>
      </c>
      <c r="D49" s="636">
        <v>43762</v>
      </c>
      <c r="E49" s="636" t="s">
        <v>195</v>
      </c>
      <c r="F49" s="530" t="s">
        <v>561</v>
      </c>
      <c r="G49" s="621" t="s">
        <v>697</v>
      </c>
      <c r="H49" s="637">
        <v>5931000</v>
      </c>
      <c r="I49" s="637">
        <v>3600000</v>
      </c>
      <c r="J49" s="637">
        <v>0</v>
      </c>
      <c r="K49" s="637">
        <v>800000</v>
      </c>
      <c r="L49" s="638">
        <f t="shared" si="5"/>
        <v>10331000</v>
      </c>
      <c r="M49" s="639">
        <v>24</v>
      </c>
      <c r="N49" s="638">
        <f t="shared" si="6"/>
        <v>9536308</v>
      </c>
      <c r="O49" s="640">
        <v>2</v>
      </c>
      <c r="P49" s="638">
        <f t="shared" si="7"/>
        <v>794692</v>
      </c>
      <c r="Q49" s="641">
        <v>0</v>
      </c>
      <c r="R49" s="638">
        <f t="shared" si="8"/>
        <v>0</v>
      </c>
      <c r="S49" s="638">
        <f t="shared" si="9"/>
        <v>10331000</v>
      </c>
      <c r="T49" s="642">
        <v>0</v>
      </c>
      <c r="U49" s="528">
        <v>0</v>
      </c>
      <c r="V49" s="528">
        <v>200000</v>
      </c>
      <c r="W49" s="642">
        <v>500000</v>
      </c>
      <c r="X49" s="642">
        <v>0</v>
      </c>
      <c r="Y49" s="642">
        <v>400000</v>
      </c>
      <c r="Z49" s="642">
        <v>378833</v>
      </c>
      <c r="AA49" s="643"/>
      <c r="AB49" s="638"/>
      <c r="AC49" s="642">
        <v>100000</v>
      </c>
      <c r="AD49" s="642">
        <v>0</v>
      </c>
      <c r="AE49" s="638">
        <v>0</v>
      </c>
      <c r="AF49" s="644"/>
      <c r="AG49" s="644">
        <f t="shared" si="10"/>
        <v>11909833</v>
      </c>
      <c r="AH49" s="639">
        <v>27</v>
      </c>
      <c r="AI49" s="639">
        <v>0</v>
      </c>
      <c r="AJ49" s="639">
        <v>0</v>
      </c>
      <c r="AK49" s="643">
        <v>0</v>
      </c>
      <c r="AL49" s="645">
        <v>0</v>
      </c>
      <c r="AM49" s="638">
        <f t="shared" si="11"/>
        <v>2011565</v>
      </c>
      <c r="AN49" s="661">
        <f t="shared" si="18"/>
        <v>13921398</v>
      </c>
      <c r="AO49" s="638">
        <v>1084755</v>
      </c>
      <c r="AP49" s="638">
        <v>44100</v>
      </c>
      <c r="AQ49" s="638">
        <f>+VLOOKUP($B49,[1]Sheet1!$C$15:$BW$1300,52,0)</f>
        <v>0</v>
      </c>
      <c r="AR49" s="638">
        <v>0</v>
      </c>
      <c r="AS49" s="638">
        <v>0</v>
      </c>
      <c r="AT49" s="661">
        <f t="shared" si="13"/>
        <v>12792543</v>
      </c>
      <c r="AU49" s="629"/>
      <c r="AV49" s="585"/>
      <c r="AW49" s="526" t="s">
        <v>3232</v>
      </c>
      <c r="AX49" s="526" t="s">
        <v>3233</v>
      </c>
      <c r="AY49" s="632" t="s">
        <v>260</v>
      </c>
      <c r="AZ49" s="632">
        <v>622</v>
      </c>
      <c r="BA49" s="272" t="str">
        <f t="shared" si="14"/>
        <v>Box</v>
      </c>
      <c r="BB49" s="633"/>
      <c r="BC49" s="634"/>
      <c r="BD49" s="634"/>
    </row>
    <row r="50" spans="1:56" s="635" customFormat="1" ht="36.75" hidden="1" customHeight="1">
      <c r="A50" s="475">
        <f>SUBTOTAL(3,B$6:B50)</f>
        <v>0</v>
      </c>
      <c r="B50" s="475" t="s">
        <v>698</v>
      </c>
      <c r="C50" s="476" t="s">
        <v>699</v>
      </c>
      <c r="D50" s="636">
        <v>43770</v>
      </c>
      <c r="E50" s="636" t="s">
        <v>195</v>
      </c>
      <c r="F50" s="530" t="s">
        <v>561</v>
      </c>
      <c r="G50" s="621" t="s">
        <v>700</v>
      </c>
      <c r="H50" s="637">
        <v>5931000</v>
      </c>
      <c r="I50" s="637">
        <v>2300000</v>
      </c>
      <c r="J50" s="637">
        <v>0</v>
      </c>
      <c r="K50" s="637">
        <v>0</v>
      </c>
      <c r="L50" s="638">
        <f t="shared" si="5"/>
        <v>8231000</v>
      </c>
      <c r="M50" s="639">
        <v>23</v>
      </c>
      <c r="N50" s="638">
        <f t="shared" si="6"/>
        <v>7281269</v>
      </c>
      <c r="O50" s="640">
        <v>3</v>
      </c>
      <c r="P50" s="638">
        <f t="shared" si="7"/>
        <v>949731</v>
      </c>
      <c r="Q50" s="641">
        <v>0</v>
      </c>
      <c r="R50" s="638">
        <f t="shared" si="8"/>
        <v>0</v>
      </c>
      <c r="S50" s="638">
        <f t="shared" si="9"/>
        <v>8231000</v>
      </c>
      <c r="T50" s="642">
        <v>0</v>
      </c>
      <c r="U50" s="528">
        <v>0</v>
      </c>
      <c r="V50" s="528">
        <v>200000</v>
      </c>
      <c r="W50" s="642">
        <v>500000</v>
      </c>
      <c r="X50" s="642">
        <v>0</v>
      </c>
      <c r="Y50" s="642">
        <v>400000</v>
      </c>
      <c r="Z50" s="642">
        <v>434223</v>
      </c>
      <c r="AA50" s="643"/>
      <c r="AB50" s="638"/>
      <c r="AC50" s="642">
        <v>0</v>
      </c>
      <c r="AD50" s="642">
        <v>0</v>
      </c>
      <c r="AE50" s="638">
        <v>0</v>
      </c>
      <c r="AF50" s="644"/>
      <c r="AG50" s="644">
        <f t="shared" si="10"/>
        <v>9765223</v>
      </c>
      <c r="AH50" s="639">
        <v>20</v>
      </c>
      <c r="AI50" s="639">
        <v>0</v>
      </c>
      <c r="AJ50" s="639">
        <v>0</v>
      </c>
      <c r="AK50" s="643">
        <v>0</v>
      </c>
      <c r="AL50" s="645">
        <v>0</v>
      </c>
      <c r="AM50" s="638">
        <f t="shared" si="11"/>
        <v>1187163</v>
      </c>
      <c r="AN50" s="661">
        <f t="shared" si="18"/>
        <v>10952386</v>
      </c>
      <c r="AO50" s="638">
        <v>864255</v>
      </c>
      <c r="AP50" s="638">
        <v>44100</v>
      </c>
      <c r="AQ50" s="638">
        <f>+VLOOKUP($B50,[1]Sheet1!$C$15:$BW$1300,52,0)</f>
        <v>0</v>
      </c>
      <c r="AR50" s="638">
        <v>0</v>
      </c>
      <c r="AS50" s="638">
        <v>0</v>
      </c>
      <c r="AT50" s="661">
        <f t="shared" si="13"/>
        <v>10044031</v>
      </c>
      <c r="AU50" s="629"/>
      <c r="AV50" s="585"/>
      <c r="AW50" s="526" t="s">
        <v>3234</v>
      </c>
      <c r="AX50" s="526" t="s">
        <v>3235</v>
      </c>
      <c r="AY50" s="632" t="s">
        <v>260</v>
      </c>
      <c r="AZ50" s="632">
        <v>622</v>
      </c>
      <c r="BA50" s="272" t="str">
        <f t="shared" si="14"/>
        <v>Box</v>
      </c>
      <c r="BB50" s="633"/>
      <c r="BC50" s="634"/>
      <c r="BD50" s="634"/>
    </row>
    <row r="51" spans="1:56" s="635" customFormat="1" ht="36.75" hidden="1" customHeight="1">
      <c r="A51" s="475">
        <f>SUBTOTAL(3,B$6:B51)</f>
        <v>0</v>
      </c>
      <c r="B51" s="475" t="s">
        <v>701</v>
      </c>
      <c r="C51" s="476" t="s">
        <v>702</v>
      </c>
      <c r="D51" s="636">
        <v>44067</v>
      </c>
      <c r="E51" s="636" t="s">
        <v>195</v>
      </c>
      <c r="F51" s="530" t="s">
        <v>561</v>
      </c>
      <c r="G51" s="621" t="s">
        <v>694</v>
      </c>
      <c r="H51" s="637">
        <v>5931000</v>
      </c>
      <c r="I51" s="637">
        <v>2300000</v>
      </c>
      <c r="J51" s="637">
        <v>0</v>
      </c>
      <c r="K51" s="637">
        <v>0</v>
      </c>
      <c r="L51" s="638">
        <f t="shared" si="5"/>
        <v>8231000</v>
      </c>
      <c r="M51" s="639">
        <v>7.6</v>
      </c>
      <c r="N51" s="638">
        <f t="shared" si="6"/>
        <v>2405985</v>
      </c>
      <c r="O51" s="640">
        <v>2</v>
      </c>
      <c r="P51" s="638">
        <f t="shared" si="7"/>
        <v>633154</v>
      </c>
      <c r="Q51" s="641">
        <v>0</v>
      </c>
      <c r="R51" s="638">
        <f t="shared" si="8"/>
        <v>0</v>
      </c>
      <c r="S51" s="638">
        <f t="shared" si="9"/>
        <v>3039139</v>
      </c>
      <c r="T51" s="642">
        <v>0</v>
      </c>
      <c r="U51" s="528">
        <v>0</v>
      </c>
      <c r="V51" s="528">
        <v>0</v>
      </c>
      <c r="W51" s="642">
        <v>0</v>
      </c>
      <c r="X51" s="642">
        <v>0</v>
      </c>
      <c r="Y51" s="642">
        <v>0</v>
      </c>
      <c r="Z51" s="642">
        <v>0</v>
      </c>
      <c r="AA51" s="643"/>
      <c r="AB51" s="638"/>
      <c r="AC51" s="642">
        <v>0</v>
      </c>
      <c r="AD51" s="642">
        <v>0</v>
      </c>
      <c r="AE51" s="638">
        <v>0</v>
      </c>
      <c r="AF51" s="644"/>
      <c r="AG51" s="644">
        <f t="shared" si="10"/>
        <v>3039139</v>
      </c>
      <c r="AH51" s="639">
        <v>4</v>
      </c>
      <c r="AI51" s="639">
        <v>0</v>
      </c>
      <c r="AJ51" s="639">
        <v>0</v>
      </c>
      <c r="AK51" s="643">
        <v>0</v>
      </c>
      <c r="AL51" s="645">
        <v>0</v>
      </c>
      <c r="AM51" s="638">
        <f t="shared" si="11"/>
        <v>237433</v>
      </c>
      <c r="AN51" s="661">
        <f t="shared" si="18"/>
        <v>3276572</v>
      </c>
      <c r="AO51" s="638">
        <v>0</v>
      </c>
      <c r="AP51" s="638">
        <v>44100</v>
      </c>
      <c r="AQ51" s="638">
        <f>+VLOOKUP($B51,[1]Sheet1!$C$15:$BW$1300,52,0)</f>
        <v>0</v>
      </c>
      <c r="AR51" s="638">
        <v>0</v>
      </c>
      <c r="AS51" s="638">
        <v>0</v>
      </c>
      <c r="AT51" s="661">
        <f t="shared" si="13"/>
        <v>3232472</v>
      </c>
      <c r="AU51" s="629"/>
      <c r="AV51" s="585"/>
      <c r="AW51" s="526" t="s">
        <v>3236</v>
      </c>
      <c r="AX51" s="526" t="s">
        <v>3237</v>
      </c>
      <c r="AY51" s="632" t="s">
        <v>260</v>
      </c>
      <c r="AZ51" s="632">
        <v>622</v>
      </c>
      <c r="BA51" s="272" t="str">
        <f t="shared" si="14"/>
        <v>Box</v>
      </c>
      <c r="BB51" s="633"/>
      <c r="BC51" s="634"/>
      <c r="BD51" s="634"/>
    </row>
    <row r="52" spans="1:56" s="635" customFormat="1" ht="36.75" hidden="1" customHeight="1">
      <c r="A52" s="475">
        <f>SUBTOTAL(3,B$6:B52)</f>
        <v>0</v>
      </c>
      <c r="B52" s="475" t="s">
        <v>703</v>
      </c>
      <c r="C52" s="476" t="s">
        <v>704</v>
      </c>
      <c r="D52" s="636">
        <v>44281</v>
      </c>
      <c r="E52" s="636" t="s">
        <v>195</v>
      </c>
      <c r="F52" s="530" t="s">
        <v>561</v>
      </c>
      <c r="G52" s="621" t="s">
        <v>694</v>
      </c>
      <c r="H52" s="637">
        <v>5931000</v>
      </c>
      <c r="I52" s="637">
        <v>1700000</v>
      </c>
      <c r="J52" s="637">
        <v>0</v>
      </c>
      <c r="K52" s="637">
        <v>0</v>
      </c>
      <c r="L52" s="638">
        <f t="shared" si="5"/>
        <v>7631000</v>
      </c>
      <c r="M52" s="639">
        <v>23</v>
      </c>
      <c r="N52" s="638">
        <f t="shared" si="6"/>
        <v>6750500</v>
      </c>
      <c r="O52" s="640">
        <v>3</v>
      </c>
      <c r="P52" s="638">
        <f t="shared" si="7"/>
        <v>880500</v>
      </c>
      <c r="Q52" s="641">
        <v>0</v>
      </c>
      <c r="R52" s="638">
        <f t="shared" si="8"/>
        <v>0</v>
      </c>
      <c r="S52" s="638">
        <f t="shared" si="9"/>
        <v>7631000</v>
      </c>
      <c r="T52" s="642">
        <v>0</v>
      </c>
      <c r="U52" s="528">
        <v>0</v>
      </c>
      <c r="V52" s="528">
        <v>200000</v>
      </c>
      <c r="W52" s="642">
        <v>500000</v>
      </c>
      <c r="X52" s="642">
        <v>0</v>
      </c>
      <c r="Y52" s="642">
        <v>400000</v>
      </c>
      <c r="Z52" s="642">
        <v>396063</v>
      </c>
      <c r="AA52" s="643"/>
      <c r="AB52" s="638"/>
      <c r="AC52" s="642">
        <v>0</v>
      </c>
      <c r="AD52" s="642">
        <v>0</v>
      </c>
      <c r="AE52" s="638">
        <v>0</v>
      </c>
      <c r="AF52" s="644"/>
      <c r="AG52" s="644">
        <f t="shared" si="10"/>
        <v>9127063</v>
      </c>
      <c r="AH52" s="639">
        <v>28</v>
      </c>
      <c r="AI52" s="639">
        <v>0</v>
      </c>
      <c r="AJ52" s="639">
        <v>0</v>
      </c>
      <c r="AK52" s="643">
        <v>0</v>
      </c>
      <c r="AL52" s="645">
        <v>0</v>
      </c>
      <c r="AM52" s="638">
        <f t="shared" si="11"/>
        <v>1540875</v>
      </c>
      <c r="AN52" s="661">
        <f t="shared" si="18"/>
        <v>10667938</v>
      </c>
      <c r="AO52" s="638">
        <v>801255</v>
      </c>
      <c r="AP52" s="638">
        <v>44100</v>
      </c>
      <c r="AQ52" s="638">
        <f>+VLOOKUP($B52,[1]Sheet1!$C$15:$BW$1300,52,0)</f>
        <v>0</v>
      </c>
      <c r="AR52" s="638">
        <v>0</v>
      </c>
      <c r="AS52" s="638">
        <v>0</v>
      </c>
      <c r="AT52" s="661">
        <f t="shared" si="13"/>
        <v>9822583</v>
      </c>
      <c r="AU52" s="629"/>
      <c r="AV52" s="585"/>
      <c r="AW52" s="526" t="s">
        <v>3238</v>
      </c>
      <c r="AX52" s="526" t="s">
        <v>3239</v>
      </c>
      <c r="AY52" s="632" t="s">
        <v>260</v>
      </c>
      <c r="AZ52" s="632">
        <v>622</v>
      </c>
      <c r="BA52" s="272" t="str">
        <f t="shared" si="14"/>
        <v>Box</v>
      </c>
      <c r="BB52" s="633"/>
      <c r="BC52" s="634"/>
      <c r="BD52" s="634"/>
    </row>
    <row r="53" spans="1:56" s="635" customFormat="1" ht="36.75" hidden="1" customHeight="1">
      <c r="A53" s="475">
        <f>SUBTOTAL(3,B$6:B53)</f>
        <v>0</v>
      </c>
      <c r="B53" s="475" t="s">
        <v>705</v>
      </c>
      <c r="C53" s="476" t="s">
        <v>706</v>
      </c>
      <c r="D53" s="636">
        <v>44313</v>
      </c>
      <c r="E53" s="636" t="s">
        <v>195</v>
      </c>
      <c r="F53" s="530" t="s">
        <v>561</v>
      </c>
      <c r="G53" s="621" t="s">
        <v>707</v>
      </c>
      <c r="H53" s="637">
        <v>5931000</v>
      </c>
      <c r="I53" s="637">
        <v>1100000</v>
      </c>
      <c r="J53" s="637">
        <v>0</v>
      </c>
      <c r="K53" s="637">
        <v>0</v>
      </c>
      <c r="L53" s="638">
        <f t="shared" si="5"/>
        <v>7031000</v>
      </c>
      <c r="M53" s="639">
        <v>24</v>
      </c>
      <c r="N53" s="638">
        <f t="shared" si="6"/>
        <v>6490154</v>
      </c>
      <c r="O53" s="640">
        <v>2</v>
      </c>
      <c r="P53" s="638">
        <f t="shared" si="7"/>
        <v>540846</v>
      </c>
      <c r="Q53" s="641">
        <v>0</v>
      </c>
      <c r="R53" s="638">
        <f t="shared" si="8"/>
        <v>0</v>
      </c>
      <c r="S53" s="638">
        <f t="shared" si="9"/>
        <v>7031000</v>
      </c>
      <c r="T53" s="642">
        <v>0</v>
      </c>
      <c r="U53" s="528">
        <v>0</v>
      </c>
      <c r="V53" s="528">
        <v>200000</v>
      </c>
      <c r="W53" s="642">
        <v>500000</v>
      </c>
      <c r="X53" s="642">
        <v>0</v>
      </c>
      <c r="Y53" s="642">
        <v>400000</v>
      </c>
      <c r="Z53" s="642">
        <v>489169</v>
      </c>
      <c r="AA53" s="643"/>
      <c r="AB53" s="638"/>
      <c r="AC53" s="642">
        <v>0</v>
      </c>
      <c r="AD53" s="642">
        <v>0</v>
      </c>
      <c r="AE53" s="638">
        <v>0</v>
      </c>
      <c r="AF53" s="644"/>
      <c r="AG53" s="644">
        <f t="shared" si="10"/>
        <v>8620169</v>
      </c>
      <c r="AH53" s="639">
        <v>28</v>
      </c>
      <c r="AI53" s="639">
        <v>0</v>
      </c>
      <c r="AJ53" s="639">
        <v>0</v>
      </c>
      <c r="AK53" s="643">
        <v>0</v>
      </c>
      <c r="AL53" s="645">
        <v>0</v>
      </c>
      <c r="AM53" s="638">
        <f t="shared" si="11"/>
        <v>1419721</v>
      </c>
      <c r="AN53" s="661">
        <f t="shared" si="18"/>
        <v>10039890</v>
      </c>
      <c r="AO53" s="638">
        <v>738255</v>
      </c>
      <c r="AP53" s="638">
        <v>44100</v>
      </c>
      <c r="AQ53" s="638">
        <f>+VLOOKUP($B53,[1]Sheet1!$C$15:$BW$1300,52,0)</f>
        <v>0</v>
      </c>
      <c r="AR53" s="638">
        <v>0</v>
      </c>
      <c r="AS53" s="638">
        <v>0</v>
      </c>
      <c r="AT53" s="661">
        <f t="shared" si="13"/>
        <v>9257535</v>
      </c>
      <c r="AU53" s="629"/>
      <c r="AV53" s="585"/>
      <c r="AW53" s="526" t="s">
        <v>3240</v>
      </c>
      <c r="AX53" s="526" t="s">
        <v>3241</v>
      </c>
      <c r="AY53" s="632" t="s">
        <v>260</v>
      </c>
      <c r="AZ53" s="632">
        <v>622</v>
      </c>
      <c r="BA53" s="272" t="str">
        <f t="shared" si="14"/>
        <v>Box</v>
      </c>
      <c r="BB53" s="633"/>
      <c r="BC53" s="634"/>
      <c r="BD53" s="634"/>
    </row>
    <row r="54" spans="1:56" s="635" customFormat="1" ht="36.75" hidden="1" customHeight="1">
      <c r="A54" s="475">
        <f>SUBTOTAL(3,B$6:B54)</f>
        <v>0</v>
      </c>
      <c r="B54" s="475" t="s">
        <v>708</v>
      </c>
      <c r="C54" s="476" t="s">
        <v>709</v>
      </c>
      <c r="D54" s="636">
        <v>44340</v>
      </c>
      <c r="E54" s="636" t="s">
        <v>195</v>
      </c>
      <c r="F54" s="530" t="s">
        <v>561</v>
      </c>
      <c r="G54" s="621" t="s">
        <v>707</v>
      </c>
      <c r="H54" s="637">
        <v>5931000</v>
      </c>
      <c r="I54" s="637">
        <v>1900000</v>
      </c>
      <c r="J54" s="637">
        <v>0</v>
      </c>
      <c r="K54" s="637">
        <v>0</v>
      </c>
      <c r="L54" s="638">
        <f t="shared" si="5"/>
        <v>7831000</v>
      </c>
      <c r="M54" s="639">
        <v>24</v>
      </c>
      <c r="N54" s="638">
        <f t="shared" si="6"/>
        <v>7228615</v>
      </c>
      <c r="O54" s="640">
        <v>2</v>
      </c>
      <c r="P54" s="638">
        <f t="shared" si="7"/>
        <v>602385</v>
      </c>
      <c r="Q54" s="641">
        <v>0</v>
      </c>
      <c r="R54" s="638">
        <f t="shared" si="8"/>
        <v>0</v>
      </c>
      <c r="S54" s="638">
        <f t="shared" si="9"/>
        <v>7831000</v>
      </c>
      <c r="T54" s="642">
        <v>0</v>
      </c>
      <c r="U54" s="528">
        <v>0</v>
      </c>
      <c r="V54" s="528">
        <v>200000</v>
      </c>
      <c r="W54" s="642">
        <v>500000</v>
      </c>
      <c r="X54" s="642">
        <v>0</v>
      </c>
      <c r="Y54" s="642">
        <v>400000</v>
      </c>
      <c r="Z54" s="642">
        <v>493450</v>
      </c>
      <c r="AA54" s="643"/>
      <c r="AB54" s="638"/>
      <c r="AC54" s="642">
        <v>0</v>
      </c>
      <c r="AD54" s="642">
        <v>0</v>
      </c>
      <c r="AE54" s="638">
        <v>0</v>
      </c>
      <c r="AF54" s="644"/>
      <c r="AG54" s="644">
        <f t="shared" si="10"/>
        <v>9424450</v>
      </c>
      <c r="AH54" s="639">
        <v>28</v>
      </c>
      <c r="AI54" s="639">
        <v>0</v>
      </c>
      <c r="AJ54" s="639">
        <v>0</v>
      </c>
      <c r="AK54" s="643">
        <v>0</v>
      </c>
      <c r="AL54" s="645">
        <v>0</v>
      </c>
      <c r="AM54" s="638">
        <f t="shared" si="11"/>
        <v>1581260</v>
      </c>
      <c r="AN54" s="661">
        <f t="shared" si="18"/>
        <v>11005710</v>
      </c>
      <c r="AO54" s="638">
        <v>822255</v>
      </c>
      <c r="AP54" s="638">
        <v>44100</v>
      </c>
      <c r="AQ54" s="638">
        <f>+VLOOKUP($B54,[1]Sheet1!$C$15:$BW$1300,52,0)</f>
        <v>0</v>
      </c>
      <c r="AR54" s="638">
        <v>0</v>
      </c>
      <c r="AS54" s="638">
        <v>0</v>
      </c>
      <c r="AT54" s="661">
        <f t="shared" si="13"/>
        <v>10139355</v>
      </c>
      <c r="AU54" s="629"/>
      <c r="AV54" s="585"/>
      <c r="AW54" s="526" t="s">
        <v>3242</v>
      </c>
      <c r="AX54" s="526" t="s">
        <v>3243</v>
      </c>
      <c r="AY54" s="632" t="s">
        <v>260</v>
      </c>
      <c r="AZ54" s="632">
        <v>622</v>
      </c>
      <c r="BA54" s="272" t="str">
        <f t="shared" si="14"/>
        <v>Box</v>
      </c>
      <c r="BB54" s="633"/>
      <c r="BC54" s="634"/>
      <c r="BD54" s="634"/>
    </row>
    <row r="55" spans="1:56" s="635" customFormat="1" ht="36.75" hidden="1" customHeight="1">
      <c r="A55" s="475">
        <f>SUBTOTAL(3,B$6:B55)</f>
        <v>0</v>
      </c>
      <c r="B55" s="475" t="s">
        <v>710</v>
      </c>
      <c r="C55" s="476" t="s">
        <v>711</v>
      </c>
      <c r="D55" s="636">
        <v>44341</v>
      </c>
      <c r="E55" s="636" t="s">
        <v>195</v>
      </c>
      <c r="F55" s="530" t="s">
        <v>561</v>
      </c>
      <c r="G55" s="621" t="s">
        <v>608</v>
      </c>
      <c r="H55" s="637">
        <v>5931000</v>
      </c>
      <c r="I55" s="637">
        <v>200000</v>
      </c>
      <c r="J55" s="637">
        <v>0</v>
      </c>
      <c r="K55" s="637">
        <v>0</v>
      </c>
      <c r="L55" s="638">
        <f t="shared" si="5"/>
        <v>6131000</v>
      </c>
      <c r="M55" s="639">
        <v>22.9</v>
      </c>
      <c r="N55" s="638">
        <f t="shared" si="6"/>
        <v>5399996</v>
      </c>
      <c r="O55" s="640">
        <v>3</v>
      </c>
      <c r="P55" s="638">
        <f t="shared" si="7"/>
        <v>707423</v>
      </c>
      <c r="Q55" s="641">
        <v>0</v>
      </c>
      <c r="R55" s="638">
        <f t="shared" si="8"/>
        <v>0</v>
      </c>
      <c r="S55" s="638">
        <f t="shared" si="9"/>
        <v>6107419</v>
      </c>
      <c r="T55" s="642">
        <v>0</v>
      </c>
      <c r="U55" s="528">
        <v>0</v>
      </c>
      <c r="V55" s="528">
        <v>200000</v>
      </c>
      <c r="W55" s="642">
        <v>500000</v>
      </c>
      <c r="X55" s="642">
        <v>0</v>
      </c>
      <c r="Y55" s="642">
        <v>400000</v>
      </c>
      <c r="Z55" s="642">
        <v>400399</v>
      </c>
      <c r="AA55" s="643"/>
      <c r="AB55" s="638"/>
      <c r="AC55" s="642">
        <v>0</v>
      </c>
      <c r="AD55" s="642">
        <v>0</v>
      </c>
      <c r="AE55" s="638">
        <v>44213.94104803494</v>
      </c>
      <c r="AF55" s="644"/>
      <c r="AG55" s="644">
        <f t="shared" si="10"/>
        <v>7652032</v>
      </c>
      <c r="AH55" s="639">
        <v>24</v>
      </c>
      <c r="AI55" s="639">
        <v>0</v>
      </c>
      <c r="AJ55" s="639">
        <v>0</v>
      </c>
      <c r="AK55" s="643">
        <v>0</v>
      </c>
      <c r="AL55" s="645">
        <v>0</v>
      </c>
      <c r="AM55" s="638">
        <f t="shared" si="11"/>
        <v>1061135</v>
      </c>
      <c r="AN55" s="661">
        <f t="shared" si="18"/>
        <v>8713167</v>
      </c>
      <c r="AO55" s="638">
        <v>643755</v>
      </c>
      <c r="AP55" s="638">
        <v>44100</v>
      </c>
      <c r="AQ55" s="638">
        <f>+VLOOKUP($B55,[1]Sheet1!$C$15:$BW$1300,52,0)</f>
        <v>0</v>
      </c>
      <c r="AR55" s="638">
        <v>0</v>
      </c>
      <c r="AS55" s="638">
        <v>0</v>
      </c>
      <c r="AT55" s="661">
        <f t="shared" si="13"/>
        <v>8025312</v>
      </c>
      <c r="AU55" s="629"/>
      <c r="AV55" s="585"/>
      <c r="AW55" s="526" t="s">
        <v>3244</v>
      </c>
      <c r="AX55" s="526" t="s">
        <v>3245</v>
      </c>
      <c r="AY55" s="632" t="s">
        <v>260</v>
      </c>
      <c r="AZ55" s="632">
        <v>622</v>
      </c>
      <c r="BA55" s="272" t="str">
        <f t="shared" si="14"/>
        <v>Box</v>
      </c>
      <c r="BB55" s="633"/>
      <c r="BC55" s="634"/>
      <c r="BD55" s="634"/>
    </row>
    <row r="56" spans="1:56" s="635" customFormat="1" ht="36.75" hidden="1" customHeight="1">
      <c r="A56" s="475">
        <f>SUBTOTAL(3,B$6:B56)</f>
        <v>0</v>
      </c>
      <c r="B56" s="475" t="s">
        <v>712</v>
      </c>
      <c r="C56" s="476" t="s">
        <v>713</v>
      </c>
      <c r="D56" s="636">
        <v>44341</v>
      </c>
      <c r="E56" s="636" t="s">
        <v>195</v>
      </c>
      <c r="F56" s="530" t="s">
        <v>561</v>
      </c>
      <c r="G56" s="621" t="s">
        <v>707</v>
      </c>
      <c r="H56" s="637">
        <v>5931000</v>
      </c>
      <c r="I56" s="637">
        <v>2200000</v>
      </c>
      <c r="J56" s="637">
        <v>0</v>
      </c>
      <c r="K56" s="637">
        <v>300000</v>
      </c>
      <c r="L56" s="638">
        <f t="shared" si="5"/>
        <v>8431000</v>
      </c>
      <c r="M56" s="639">
        <v>24</v>
      </c>
      <c r="N56" s="638">
        <f t="shared" si="6"/>
        <v>7782462</v>
      </c>
      <c r="O56" s="640">
        <v>2</v>
      </c>
      <c r="P56" s="638">
        <f t="shared" si="7"/>
        <v>648538</v>
      </c>
      <c r="Q56" s="641">
        <v>0</v>
      </c>
      <c r="R56" s="638">
        <f t="shared" si="8"/>
        <v>0</v>
      </c>
      <c r="S56" s="638">
        <f t="shared" si="9"/>
        <v>8431000</v>
      </c>
      <c r="T56" s="642">
        <v>0</v>
      </c>
      <c r="U56" s="528">
        <v>0</v>
      </c>
      <c r="V56" s="528">
        <v>200000</v>
      </c>
      <c r="W56" s="642">
        <v>500000</v>
      </c>
      <c r="X56" s="642">
        <v>0</v>
      </c>
      <c r="Y56" s="642">
        <v>400000</v>
      </c>
      <c r="Z56" s="642">
        <v>403507</v>
      </c>
      <c r="AA56" s="643"/>
      <c r="AB56" s="638"/>
      <c r="AC56" s="642">
        <v>0</v>
      </c>
      <c r="AD56" s="642">
        <v>0</v>
      </c>
      <c r="AE56" s="638">
        <v>0</v>
      </c>
      <c r="AF56" s="644"/>
      <c r="AG56" s="644">
        <f t="shared" si="10"/>
        <v>9934507</v>
      </c>
      <c r="AH56" s="639">
        <v>28</v>
      </c>
      <c r="AI56" s="639">
        <v>0</v>
      </c>
      <c r="AJ56" s="639">
        <v>0</v>
      </c>
      <c r="AK56" s="643">
        <v>0</v>
      </c>
      <c r="AL56" s="645">
        <v>0</v>
      </c>
      <c r="AM56" s="638">
        <f t="shared" si="11"/>
        <v>1702414</v>
      </c>
      <c r="AN56" s="661">
        <f t="shared" si="18"/>
        <v>11636921</v>
      </c>
      <c r="AO56" s="638">
        <v>885255</v>
      </c>
      <c r="AP56" s="638">
        <v>44100</v>
      </c>
      <c r="AQ56" s="638">
        <f>+VLOOKUP($B56,[1]Sheet1!$C$15:$BW$1300,52,0)</f>
        <v>0</v>
      </c>
      <c r="AR56" s="638">
        <v>0</v>
      </c>
      <c r="AS56" s="638">
        <v>0</v>
      </c>
      <c r="AT56" s="661">
        <f t="shared" si="13"/>
        <v>10707566</v>
      </c>
      <c r="AU56" s="629"/>
      <c r="AV56" s="585"/>
      <c r="AW56" s="526" t="s">
        <v>3246</v>
      </c>
      <c r="AX56" s="526" t="s">
        <v>3247</v>
      </c>
      <c r="AY56" s="632" t="s">
        <v>260</v>
      </c>
      <c r="AZ56" s="632">
        <v>622</v>
      </c>
      <c r="BA56" s="272" t="str">
        <f t="shared" si="14"/>
        <v>Box</v>
      </c>
      <c r="BB56" s="633"/>
      <c r="BC56" s="634"/>
      <c r="BD56" s="634"/>
    </row>
    <row r="57" spans="1:56" s="635" customFormat="1" ht="36.75" hidden="1" customHeight="1">
      <c r="A57" s="475">
        <f>SUBTOTAL(3,B$6:B57)</f>
        <v>0</v>
      </c>
      <c r="B57" s="475" t="s">
        <v>714</v>
      </c>
      <c r="C57" s="476" t="s">
        <v>715</v>
      </c>
      <c r="D57" s="636">
        <v>44649</v>
      </c>
      <c r="E57" s="636" t="s">
        <v>195</v>
      </c>
      <c r="F57" s="530" t="s">
        <v>561</v>
      </c>
      <c r="G57" s="621" t="s">
        <v>716</v>
      </c>
      <c r="H57" s="637">
        <v>5931000</v>
      </c>
      <c r="I57" s="637">
        <v>1000000</v>
      </c>
      <c r="J57" s="637">
        <v>0</v>
      </c>
      <c r="K57" s="637">
        <v>0</v>
      </c>
      <c r="L57" s="638">
        <f t="shared" si="5"/>
        <v>6931000</v>
      </c>
      <c r="M57" s="639">
        <v>22.8</v>
      </c>
      <c r="N57" s="638">
        <f t="shared" si="6"/>
        <v>6077954</v>
      </c>
      <c r="O57" s="640">
        <v>3</v>
      </c>
      <c r="P57" s="638">
        <f t="shared" si="7"/>
        <v>799731</v>
      </c>
      <c r="Q57" s="641">
        <v>0</v>
      </c>
      <c r="R57" s="638">
        <f t="shared" si="8"/>
        <v>0</v>
      </c>
      <c r="S57" s="638">
        <f t="shared" si="9"/>
        <v>6877685</v>
      </c>
      <c r="T57" s="642">
        <v>0</v>
      </c>
      <c r="U57" s="528">
        <v>0</v>
      </c>
      <c r="V57" s="528">
        <v>200000</v>
      </c>
      <c r="W57" s="642">
        <v>500000</v>
      </c>
      <c r="X57" s="642">
        <v>0</v>
      </c>
      <c r="Y57" s="642">
        <v>400000</v>
      </c>
      <c r="Z57" s="642">
        <v>400763</v>
      </c>
      <c r="AA57" s="643"/>
      <c r="AB57" s="638"/>
      <c r="AC57" s="642">
        <v>0</v>
      </c>
      <c r="AD57" s="642">
        <v>0</v>
      </c>
      <c r="AE57" s="638">
        <v>0</v>
      </c>
      <c r="AF57" s="644"/>
      <c r="AG57" s="644">
        <f t="shared" si="10"/>
        <v>8378448</v>
      </c>
      <c r="AH57" s="639">
        <v>24</v>
      </c>
      <c r="AI57" s="639">
        <v>0</v>
      </c>
      <c r="AJ57" s="639">
        <v>0</v>
      </c>
      <c r="AK57" s="643">
        <v>0</v>
      </c>
      <c r="AL57" s="645">
        <v>0</v>
      </c>
      <c r="AM57" s="638">
        <f t="shared" si="11"/>
        <v>1199596</v>
      </c>
      <c r="AN57" s="661">
        <f t="shared" si="18"/>
        <v>9578044</v>
      </c>
      <c r="AO57" s="638">
        <v>727755</v>
      </c>
      <c r="AP57" s="638">
        <v>44100</v>
      </c>
      <c r="AQ57" s="638">
        <f>+VLOOKUP($B57,[1]Sheet1!$C$15:$BW$1300,52,0)</f>
        <v>0</v>
      </c>
      <c r="AR57" s="638">
        <v>0</v>
      </c>
      <c r="AS57" s="638">
        <v>0</v>
      </c>
      <c r="AT57" s="661">
        <f t="shared" si="13"/>
        <v>8806189</v>
      </c>
      <c r="AU57" s="629"/>
      <c r="AV57" s="585"/>
      <c r="AW57" s="526" t="s">
        <v>3248</v>
      </c>
      <c r="AX57" s="526" t="s">
        <v>3249</v>
      </c>
      <c r="AY57" s="632" t="s">
        <v>260</v>
      </c>
      <c r="AZ57" s="632">
        <v>622</v>
      </c>
      <c r="BA57" s="272" t="str">
        <f t="shared" si="14"/>
        <v>Box</v>
      </c>
      <c r="BB57" s="633"/>
      <c r="BC57" s="634"/>
      <c r="BD57" s="634"/>
    </row>
    <row r="58" spans="1:56" s="635" customFormat="1" ht="36.75" hidden="1" customHeight="1">
      <c r="A58" s="475">
        <f>SUBTOTAL(3,B$6:B58)</f>
        <v>0</v>
      </c>
      <c r="B58" s="475" t="s">
        <v>717</v>
      </c>
      <c r="C58" s="476" t="s">
        <v>718</v>
      </c>
      <c r="D58" s="636">
        <v>45355</v>
      </c>
      <c r="E58" s="636" t="s">
        <v>195</v>
      </c>
      <c r="F58" s="530" t="s">
        <v>561</v>
      </c>
      <c r="G58" s="621" t="s">
        <v>608</v>
      </c>
      <c r="H58" s="637">
        <v>5538000</v>
      </c>
      <c r="I58" s="637">
        <v>200000</v>
      </c>
      <c r="J58" s="637">
        <v>0</v>
      </c>
      <c r="K58" s="637">
        <v>0</v>
      </c>
      <c r="L58" s="638">
        <f t="shared" si="5"/>
        <v>5738000</v>
      </c>
      <c r="M58" s="639">
        <v>15.2</v>
      </c>
      <c r="N58" s="638">
        <f t="shared" si="6"/>
        <v>3354523</v>
      </c>
      <c r="O58" s="640">
        <v>2</v>
      </c>
      <c r="P58" s="638">
        <f t="shared" si="7"/>
        <v>441385</v>
      </c>
      <c r="Q58" s="641">
        <v>0</v>
      </c>
      <c r="R58" s="638">
        <f t="shared" si="8"/>
        <v>0</v>
      </c>
      <c r="S58" s="638">
        <f t="shared" si="9"/>
        <v>3795908</v>
      </c>
      <c r="T58" s="642">
        <v>0</v>
      </c>
      <c r="U58" s="528">
        <v>0</v>
      </c>
      <c r="V58" s="528">
        <v>200000</v>
      </c>
      <c r="W58" s="642">
        <v>0</v>
      </c>
      <c r="X58" s="642">
        <v>0</v>
      </c>
      <c r="Y58" s="642">
        <v>0</v>
      </c>
      <c r="Z58" s="642">
        <v>375747</v>
      </c>
      <c r="AA58" s="643"/>
      <c r="AB58" s="638"/>
      <c r="AC58" s="642">
        <v>0</v>
      </c>
      <c r="AD58" s="642">
        <v>0</v>
      </c>
      <c r="AE58" s="638">
        <v>41379.806743421053</v>
      </c>
      <c r="AF58" s="644"/>
      <c r="AG58" s="644">
        <f t="shared" si="10"/>
        <v>4413035</v>
      </c>
      <c r="AH58" s="639">
        <v>16</v>
      </c>
      <c r="AI58" s="639">
        <v>0</v>
      </c>
      <c r="AJ58" s="639">
        <v>0</v>
      </c>
      <c r="AK58" s="643">
        <v>0</v>
      </c>
      <c r="AL58" s="645">
        <v>0</v>
      </c>
      <c r="AM58" s="638">
        <f t="shared" si="11"/>
        <v>662077</v>
      </c>
      <c r="AN58" s="661">
        <f>ROUND(AG58+AM58,0)</f>
        <v>5075112</v>
      </c>
      <c r="AO58" s="638">
        <v>602490</v>
      </c>
      <c r="AP58" s="638">
        <v>44100</v>
      </c>
      <c r="AQ58" s="638">
        <f>+VLOOKUP($B58,[1]Sheet1!$C$15:$BW$1300,52,0)</f>
        <v>0</v>
      </c>
      <c r="AR58" s="638">
        <v>0</v>
      </c>
      <c r="AS58" s="638">
        <v>0</v>
      </c>
      <c r="AT58" s="661">
        <f t="shared" si="13"/>
        <v>4428522</v>
      </c>
      <c r="AU58" s="629"/>
      <c r="AV58" s="585"/>
      <c r="AW58" s="526" t="s">
        <v>3250</v>
      </c>
      <c r="AX58" s="526" t="s">
        <v>3251</v>
      </c>
      <c r="AY58" s="632" t="s">
        <v>260</v>
      </c>
      <c r="AZ58" s="632">
        <v>622</v>
      </c>
      <c r="BA58" s="272" t="str">
        <f t="shared" si="14"/>
        <v>Box</v>
      </c>
      <c r="BB58" s="633"/>
      <c r="BC58" s="634"/>
      <c r="BD58" s="634"/>
    </row>
    <row r="59" spans="1:56" s="635" customFormat="1" ht="36.75" hidden="1" customHeight="1">
      <c r="A59" s="475">
        <f>SUBTOTAL(3,B$6:B59)</f>
        <v>0</v>
      </c>
      <c r="B59" s="475" t="s">
        <v>719</v>
      </c>
      <c r="C59" s="476" t="s">
        <v>720</v>
      </c>
      <c r="D59" s="636">
        <v>45374</v>
      </c>
      <c r="E59" s="636" t="s">
        <v>195</v>
      </c>
      <c r="F59" s="530" t="s">
        <v>561</v>
      </c>
      <c r="G59" s="621" t="s">
        <v>721</v>
      </c>
      <c r="H59" s="637">
        <v>5538000</v>
      </c>
      <c r="I59" s="637">
        <v>600000</v>
      </c>
      <c r="J59" s="637">
        <v>0</v>
      </c>
      <c r="K59" s="637">
        <v>0</v>
      </c>
      <c r="L59" s="638">
        <f t="shared" si="5"/>
        <v>6138000</v>
      </c>
      <c r="M59" s="639">
        <v>23</v>
      </c>
      <c r="N59" s="638">
        <f t="shared" si="6"/>
        <v>5429769</v>
      </c>
      <c r="O59" s="640">
        <v>3</v>
      </c>
      <c r="P59" s="638">
        <f t="shared" si="7"/>
        <v>708231</v>
      </c>
      <c r="Q59" s="641">
        <v>0</v>
      </c>
      <c r="R59" s="638">
        <f t="shared" si="8"/>
        <v>0</v>
      </c>
      <c r="S59" s="638">
        <f t="shared" si="9"/>
        <v>6138000</v>
      </c>
      <c r="T59" s="642">
        <v>0</v>
      </c>
      <c r="U59" s="528">
        <v>0</v>
      </c>
      <c r="V59" s="528">
        <v>200000</v>
      </c>
      <c r="W59" s="642">
        <v>500000</v>
      </c>
      <c r="X59" s="642">
        <v>0</v>
      </c>
      <c r="Y59" s="642">
        <v>0</v>
      </c>
      <c r="Z59" s="642">
        <v>396693</v>
      </c>
      <c r="AA59" s="643"/>
      <c r="AB59" s="638"/>
      <c r="AC59" s="642">
        <v>0</v>
      </c>
      <c r="AD59" s="642">
        <v>0</v>
      </c>
      <c r="AE59" s="638">
        <v>0</v>
      </c>
      <c r="AF59" s="644"/>
      <c r="AG59" s="644">
        <f t="shared" si="10"/>
        <v>7234693</v>
      </c>
      <c r="AH59" s="639">
        <v>24</v>
      </c>
      <c r="AI59" s="639">
        <v>0</v>
      </c>
      <c r="AJ59" s="639">
        <v>0</v>
      </c>
      <c r="AK59" s="643">
        <v>0</v>
      </c>
      <c r="AL59" s="645">
        <v>0</v>
      </c>
      <c r="AM59" s="638">
        <f t="shared" si="11"/>
        <v>1062346</v>
      </c>
      <c r="AN59" s="661">
        <f t="shared" ref="AN59:AN66" si="19">ROUND(AG59+AM59,0)</f>
        <v>8297039</v>
      </c>
      <c r="AO59" s="638">
        <v>644490</v>
      </c>
      <c r="AP59" s="638">
        <v>44100</v>
      </c>
      <c r="AQ59" s="638">
        <f>+VLOOKUP($B59,[1]Sheet1!$C$15:$BW$1300,52,0)</f>
        <v>0</v>
      </c>
      <c r="AR59" s="638">
        <v>0</v>
      </c>
      <c r="AS59" s="638">
        <v>0</v>
      </c>
      <c r="AT59" s="661">
        <f t="shared" si="13"/>
        <v>7608449</v>
      </c>
      <c r="AU59" s="629"/>
      <c r="AV59" s="585"/>
      <c r="AW59" s="526" t="s">
        <v>3252</v>
      </c>
      <c r="AX59" s="526" t="s">
        <v>3253</v>
      </c>
      <c r="AY59" s="632" t="s">
        <v>260</v>
      </c>
      <c r="AZ59" s="632">
        <v>622</v>
      </c>
      <c r="BA59" s="272" t="str">
        <f t="shared" si="14"/>
        <v>Box</v>
      </c>
      <c r="BB59" s="633"/>
      <c r="BC59" s="634"/>
      <c r="BD59" s="634"/>
    </row>
    <row r="60" spans="1:56" s="635" customFormat="1" ht="36.75" hidden="1" customHeight="1">
      <c r="A60" s="475">
        <f>SUBTOTAL(3,B$6:B60)</f>
        <v>0</v>
      </c>
      <c r="B60" s="475" t="s">
        <v>722</v>
      </c>
      <c r="C60" s="476" t="s">
        <v>723</v>
      </c>
      <c r="D60" s="636">
        <v>45587</v>
      </c>
      <c r="E60" s="636" t="s">
        <v>195</v>
      </c>
      <c r="F60" s="530" t="s">
        <v>561</v>
      </c>
      <c r="G60" s="621" t="s">
        <v>619</v>
      </c>
      <c r="H60" s="637">
        <v>5023000</v>
      </c>
      <c r="I60" s="637">
        <v>0</v>
      </c>
      <c r="J60" s="637">
        <v>0</v>
      </c>
      <c r="K60" s="637">
        <v>0</v>
      </c>
      <c r="L60" s="638">
        <f t="shared" si="5"/>
        <v>5023000</v>
      </c>
      <c r="M60" s="639">
        <v>24</v>
      </c>
      <c r="N60" s="638">
        <f t="shared" si="6"/>
        <v>4636615</v>
      </c>
      <c r="O60" s="640">
        <v>2</v>
      </c>
      <c r="P60" s="638">
        <f t="shared" si="7"/>
        <v>386385</v>
      </c>
      <c r="Q60" s="641">
        <v>0</v>
      </c>
      <c r="R60" s="638">
        <f t="shared" si="8"/>
        <v>0</v>
      </c>
      <c r="S60" s="638">
        <f t="shared" si="9"/>
        <v>5023000</v>
      </c>
      <c r="T60" s="642">
        <v>0</v>
      </c>
      <c r="U60" s="528">
        <v>0</v>
      </c>
      <c r="V60" s="528">
        <v>200000</v>
      </c>
      <c r="W60" s="642">
        <v>500000</v>
      </c>
      <c r="X60" s="642">
        <v>0</v>
      </c>
      <c r="Y60" s="642">
        <v>400000</v>
      </c>
      <c r="Z60" s="642">
        <v>436994</v>
      </c>
      <c r="AA60" s="643"/>
      <c r="AB60" s="638"/>
      <c r="AC60" s="642">
        <v>0</v>
      </c>
      <c r="AD60" s="642">
        <v>0</v>
      </c>
      <c r="AE60" s="638">
        <v>36223.5546875</v>
      </c>
      <c r="AF60" s="644"/>
      <c r="AG60" s="644">
        <f t="shared" si="10"/>
        <v>6596218</v>
      </c>
      <c r="AH60" s="639">
        <v>28</v>
      </c>
      <c r="AI60" s="639">
        <v>0</v>
      </c>
      <c r="AJ60" s="639">
        <v>0</v>
      </c>
      <c r="AK60" s="643">
        <v>0</v>
      </c>
      <c r="AL60" s="645">
        <v>0</v>
      </c>
      <c r="AM60" s="638">
        <f t="shared" si="11"/>
        <v>1014260</v>
      </c>
      <c r="AN60" s="661">
        <f t="shared" si="19"/>
        <v>7610478</v>
      </c>
      <c r="AO60" s="638">
        <v>527415</v>
      </c>
      <c r="AP60" s="638">
        <v>44100</v>
      </c>
      <c r="AQ60" s="638">
        <f>+VLOOKUP($B60,[1]Sheet1!$C$15:$BW$1300,52,0)</f>
        <v>0</v>
      </c>
      <c r="AR60" s="638">
        <v>0</v>
      </c>
      <c r="AS60" s="638">
        <v>0</v>
      </c>
      <c r="AT60" s="661">
        <f t="shared" si="13"/>
        <v>7038963</v>
      </c>
      <c r="AU60" s="629"/>
      <c r="AV60" s="585"/>
      <c r="AW60" s="526" t="s">
        <v>3254</v>
      </c>
      <c r="AX60" s="526" t="s">
        <v>3255</v>
      </c>
      <c r="AY60" s="632" t="s">
        <v>260</v>
      </c>
      <c r="AZ60" s="632">
        <v>622</v>
      </c>
      <c r="BA60" s="272" t="str">
        <f t="shared" si="14"/>
        <v>Box</v>
      </c>
      <c r="BB60" s="633"/>
      <c r="BC60" s="634"/>
      <c r="BD60" s="634"/>
    </row>
    <row r="61" spans="1:56" s="635" customFormat="1" ht="36.75" hidden="1" customHeight="1">
      <c r="A61" s="475">
        <f>SUBTOTAL(3,B$6:B61)</f>
        <v>0</v>
      </c>
      <c r="B61" s="475" t="s">
        <v>724</v>
      </c>
      <c r="C61" s="476" t="s">
        <v>725</v>
      </c>
      <c r="D61" s="636">
        <v>45638</v>
      </c>
      <c r="E61" s="636" t="s">
        <v>195</v>
      </c>
      <c r="F61" s="530" t="s">
        <v>561</v>
      </c>
      <c r="G61" s="621" t="s">
        <v>619</v>
      </c>
      <c r="H61" s="637">
        <v>5023000</v>
      </c>
      <c r="I61" s="637">
        <v>0</v>
      </c>
      <c r="J61" s="637">
        <v>0</v>
      </c>
      <c r="K61" s="637">
        <v>0</v>
      </c>
      <c r="L61" s="638">
        <f t="shared" si="5"/>
        <v>5023000</v>
      </c>
      <c r="M61" s="639">
        <v>21</v>
      </c>
      <c r="N61" s="638">
        <f t="shared" si="6"/>
        <v>4057038</v>
      </c>
      <c r="O61" s="640">
        <v>3</v>
      </c>
      <c r="P61" s="638">
        <f t="shared" si="7"/>
        <v>579577</v>
      </c>
      <c r="Q61" s="641">
        <v>0</v>
      </c>
      <c r="R61" s="638">
        <f t="shared" si="8"/>
        <v>0</v>
      </c>
      <c r="S61" s="638">
        <f t="shared" si="9"/>
        <v>4636615</v>
      </c>
      <c r="T61" s="642">
        <v>0</v>
      </c>
      <c r="U61" s="528">
        <v>0</v>
      </c>
      <c r="V61" s="528">
        <v>200000</v>
      </c>
      <c r="W61" s="642">
        <v>0</v>
      </c>
      <c r="X61" s="642">
        <v>0</v>
      </c>
      <c r="Y61" s="642">
        <v>0</v>
      </c>
      <c r="Z61" s="642">
        <v>396059</v>
      </c>
      <c r="AA61" s="643"/>
      <c r="AB61" s="638"/>
      <c r="AC61" s="642">
        <v>0</v>
      </c>
      <c r="AD61" s="642">
        <v>0</v>
      </c>
      <c r="AE61" s="638">
        <v>36223.553571428572</v>
      </c>
      <c r="AF61" s="644"/>
      <c r="AG61" s="644">
        <f t="shared" si="10"/>
        <v>5268898</v>
      </c>
      <c r="AH61" s="639">
        <v>16</v>
      </c>
      <c r="AI61" s="639">
        <v>0</v>
      </c>
      <c r="AJ61" s="639">
        <v>0</v>
      </c>
      <c r="AK61" s="643">
        <v>0</v>
      </c>
      <c r="AL61" s="645">
        <v>0</v>
      </c>
      <c r="AM61" s="638">
        <f t="shared" si="11"/>
        <v>579577</v>
      </c>
      <c r="AN61" s="661">
        <f t="shared" si="19"/>
        <v>5848475</v>
      </c>
      <c r="AO61" s="638">
        <v>527415</v>
      </c>
      <c r="AP61" s="638">
        <v>44100</v>
      </c>
      <c r="AQ61" s="638">
        <f>+VLOOKUP($B61,[1]Sheet1!$C$15:$BW$1300,52,0)</f>
        <v>0</v>
      </c>
      <c r="AR61" s="638">
        <v>0</v>
      </c>
      <c r="AS61" s="638">
        <v>0</v>
      </c>
      <c r="AT61" s="661">
        <f t="shared" si="13"/>
        <v>5276960</v>
      </c>
      <c r="AU61" s="629"/>
      <c r="AV61" s="585"/>
      <c r="AW61" s="526" t="s">
        <v>3256</v>
      </c>
      <c r="AX61" s="526" t="s">
        <v>3257</v>
      </c>
      <c r="AY61" s="632" t="s">
        <v>260</v>
      </c>
      <c r="AZ61" s="632">
        <v>622</v>
      </c>
      <c r="BA61" s="272" t="str">
        <f t="shared" si="14"/>
        <v>Box</v>
      </c>
      <c r="BB61" s="633"/>
      <c r="BC61" s="634"/>
      <c r="BD61" s="634"/>
    </row>
    <row r="62" spans="1:56" s="635" customFormat="1" ht="36.75" hidden="1" customHeight="1">
      <c r="A62" s="475">
        <f>SUBTOTAL(3,B$6:B62)</f>
        <v>0</v>
      </c>
      <c r="B62" s="475" t="s">
        <v>726</v>
      </c>
      <c r="C62" s="476" t="s">
        <v>727</v>
      </c>
      <c r="D62" s="636">
        <v>45645</v>
      </c>
      <c r="E62" s="636" t="s">
        <v>195</v>
      </c>
      <c r="F62" s="530" t="s">
        <v>561</v>
      </c>
      <c r="G62" s="621" t="s">
        <v>619</v>
      </c>
      <c r="H62" s="637">
        <v>5023000</v>
      </c>
      <c r="I62" s="637">
        <v>0</v>
      </c>
      <c r="J62" s="637">
        <v>0</v>
      </c>
      <c r="K62" s="637">
        <v>0</v>
      </c>
      <c r="L62" s="638">
        <f t="shared" si="5"/>
        <v>5023000</v>
      </c>
      <c r="M62" s="639">
        <v>22.6</v>
      </c>
      <c r="N62" s="638">
        <f t="shared" si="6"/>
        <v>4366146</v>
      </c>
      <c r="O62" s="640">
        <v>3</v>
      </c>
      <c r="P62" s="638">
        <f t="shared" si="7"/>
        <v>579577</v>
      </c>
      <c r="Q62" s="641">
        <v>0</v>
      </c>
      <c r="R62" s="638">
        <f t="shared" si="8"/>
        <v>0</v>
      </c>
      <c r="S62" s="638">
        <f t="shared" si="9"/>
        <v>4945723</v>
      </c>
      <c r="T62" s="642">
        <v>0</v>
      </c>
      <c r="U62" s="528">
        <v>0</v>
      </c>
      <c r="V62" s="528">
        <v>200000</v>
      </c>
      <c r="W62" s="642">
        <v>500000</v>
      </c>
      <c r="X62" s="642">
        <v>0</v>
      </c>
      <c r="Y62" s="642">
        <v>400000</v>
      </c>
      <c r="Z62" s="642">
        <v>443623</v>
      </c>
      <c r="AA62" s="643"/>
      <c r="AB62" s="638"/>
      <c r="AC62" s="642">
        <v>0</v>
      </c>
      <c r="AD62" s="642">
        <v>0</v>
      </c>
      <c r="AE62" s="638">
        <v>36223.556415929197</v>
      </c>
      <c r="AF62" s="644"/>
      <c r="AG62" s="644">
        <f t="shared" si="10"/>
        <v>6525570</v>
      </c>
      <c r="AH62" s="639">
        <v>24</v>
      </c>
      <c r="AI62" s="639">
        <v>0</v>
      </c>
      <c r="AJ62" s="639">
        <v>0</v>
      </c>
      <c r="AK62" s="643">
        <v>0</v>
      </c>
      <c r="AL62" s="645">
        <v>0</v>
      </c>
      <c r="AM62" s="638">
        <f t="shared" si="11"/>
        <v>869365</v>
      </c>
      <c r="AN62" s="661">
        <f t="shared" si="19"/>
        <v>7394935</v>
      </c>
      <c r="AO62" s="638">
        <v>527415</v>
      </c>
      <c r="AP62" s="638">
        <v>44100</v>
      </c>
      <c r="AQ62" s="638">
        <f>+VLOOKUP($B62,[1]Sheet1!$C$15:$BW$1300,52,0)</f>
        <v>0</v>
      </c>
      <c r="AR62" s="638">
        <v>0</v>
      </c>
      <c r="AS62" s="638">
        <v>0</v>
      </c>
      <c r="AT62" s="661">
        <f t="shared" si="13"/>
        <v>6823420</v>
      </c>
      <c r="AU62" s="629"/>
      <c r="AV62" s="585"/>
      <c r="AW62" s="526" t="s">
        <v>3258</v>
      </c>
      <c r="AX62" s="526" t="s">
        <v>3259</v>
      </c>
      <c r="AY62" s="632" t="s">
        <v>260</v>
      </c>
      <c r="AZ62" s="632">
        <v>622</v>
      </c>
      <c r="BA62" s="272" t="str">
        <f t="shared" si="14"/>
        <v>Box</v>
      </c>
      <c r="BB62" s="633"/>
      <c r="BC62" s="634"/>
      <c r="BD62" s="634"/>
    </row>
    <row r="63" spans="1:56" s="635" customFormat="1" ht="36.75" hidden="1" customHeight="1">
      <c r="A63" s="475">
        <f>SUBTOTAL(3,B$6:B63)</f>
        <v>0</v>
      </c>
      <c r="B63" s="475" t="s">
        <v>728</v>
      </c>
      <c r="C63" s="476" t="s">
        <v>729</v>
      </c>
      <c r="D63" s="636">
        <v>45706</v>
      </c>
      <c r="E63" s="636" t="s">
        <v>195</v>
      </c>
      <c r="F63" s="530" t="s">
        <v>561</v>
      </c>
      <c r="G63" s="621" t="s">
        <v>619</v>
      </c>
      <c r="H63" s="637">
        <v>5023000</v>
      </c>
      <c r="I63" s="637">
        <v>0</v>
      </c>
      <c r="J63" s="637">
        <v>0</v>
      </c>
      <c r="K63" s="637">
        <v>0</v>
      </c>
      <c r="L63" s="638">
        <f t="shared" si="5"/>
        <v>5023000</v>
      </c>
      <c r="M63" s="639">
        <v>24</v>
      </c>
      <c r="N63" s="638">
        <f t="shared" si="6"/>
        <v>4636615</v>
      </c>
      <c r="O63" s="640">
        <v>2</v>
      </c>
      <c r="P63" s="638">
        <f t="shared" si="7"/>
        <v>386385</v>
      </c>
      <c r="Q63" s="641">
        <v>0</v>
      </c>
      <c r="R63" s="638">
        <f t="shared" si="8"/>
        <v>0</v>
      </c>
      <c r="S63" s="638">
        <f t="shared" si="9"/>
        <v>5023000</v>
      </c>
      <c r="T63" s="642">
        <v>0</v>
      </c>
      <c r="U63" s="528">
        <v>0</v>
      </c>
      <c r="V63" s="528">
        <v>200000</v>
      </c>
      <c r="W63" s="642">
        <v>500000</v>
      </c>
      <c r="X63" s="642">
        <v>0</v>
      </c>
      <c r="Y63" s="642">
        <v>400000</v>
      </c>
      <c r="Z63" s="642">
        <v>461674</v>
      </c>
      <c r="AA63" s="643"/>
      <c r="AB63" s="638"/>
      <c r="AC63" s="642">
        <v>0</v>
      </c>
      <c r="AD63" s="642">
        <v>0</v>
      </c>
      <c r="AE63" s="638">
        <v>36223.5546875</v>
      </c>
      <c r="AF63" s="644"/>
      <c r="AG63" s="644">
        <f t="shared" si="10"/>
        <v>6620898</v>
      </c>
      <c r="AH63" s="639">
        <v>24</v>
      </c>
      <c r="AI63" s="639">
        <v>0</v>
      </c>
      <c r="AJ63" s="639">
        <v>0</v>
      </c>
      <c r="AK63" s="643">
        <v>0</v>
      </c>
      <c r="AL63" s="645">
        <v>0</v>
      </c>
      <c r="AM63" s="638">
        <f t="shared" si="11"/>
        <v>869365</v>
      </c>
      <c r="AN63" s="661">
        <f t="shared" si="19"/>
        <v>7490263</v>
      </c>
      <c r="AO63" s="638">
        <v>527415</v>
      </c>
      <c r="AP63" s="638">
        <v>44100</v>
      </c>
      <c r="AQ63" s="638">
        <f>+VLOOKUP($B63,[1]Sheet1!$C$15:$BW$1300,52,0)</f>
        <v>0</v>
      </c>
      <c r="AR63" s="638">
        <v>0</v>
      </c>
      <c r="AS63" s="638">
        <v>0</v>
      </c>
      <c r="AT63" s="661">
        <f t="shared" si="13"/>
        <v>6918748</v>
      </c>
      <c r="AU63" s="629"/>
      <c r="AV63" s="585"/>
      <c r="AW63" s="526" t="s">
        <v>3260</v>
      </c>
      <c r="AX63" s="526" t="s">
        <v>3261</v>
      </c>
      <c r="AY63" s="632" t="s">
        <v>260</v>
      </c>
      <c r="AZ63" s="632">
        <v>622</v>
      </c>
      <c r="BA63" s="272" t="str">
        <f t="shared" si="14"/>
        <v>Box</v>
      </c>
      <c r="BB63" s="633"/>
      <c r="BC63" s="634"/>
      <c r="BD63" s="634"/>
    </row>
    <row r="64" spans="1:56" s="635" customFormat="1" ht="36.75" hidden="1" customHeight="1">
      <c r="A64" s="475">
        <f>SUBTOTAL(3,B$6:B64)</f>
        <v>0</v>
      </c>
      <c r="B64" s="475" t="s">
        <v>730</v>
      </c>
      <c r="C64" s="476" t="s">
        <v>731</v>
      </c>
      <c r="D64" s="636">
        <v>45715</v>
      </c>
      <c r="E64" s="636" t="s">
        <v>195</v>
      </c>
      <c r="F64" s="530" t="s">
        <v>561</v>
      </c>
      <c r="G64" s="621" t="s">
        <v>619</v>
      </c>
      <c r="H64" s="637">
        <v>5023000</v>
      </c>
      <c r="I64" s="637">
        <v>0</v>
      </c>
      <c r="J64" s="637">
        <v>0</v>
      </c>
      <c r="K64" s="637">
        <v>0</v>
      </c>
      <c r="L64" s="638">
        <f t="shared" si="5"/>
        <v>5023000</v>
      </c>
      <c r="M64" s="639">
        <v>24</v>
      </c>
      <c r="N64" s="638">
        <f t="shared" si="6"/>
        <v>4636615</v>
      </c>
      <c r="O64" s="640">
        <v>2</v>
      </c>
      <c r="P64" s="638">
        <f t="shared" si="7"/>
        <v>386385</v>
      </c>
      <c r="Q64" s="641">
        <v>0</v>
      </c>
      <c r="R64" s="638">
        <f t="shared" si="8"/>
        <v>0</v>
      </c>
      <c r="S64" s="638">
        <f t="shared" si="9"/>
        <v>5023000</v>
      </c>
      <c r="T64" s="642">
        <v>0</v>
      </c>
      <c r="U64" s="528">
        <v>0</v>
      </c>
      <c r="V64" s="528">
        <v>200000</v>
      </c>
      <c r="W64" s="642">
        <v>500000</v>
      </c>
      <c r="X64" s="642">
        <v>0</v>
      </c>
      <c r="Y64" s="642">
        <v>400000</v>
      </c>
      <c r="Z64" s="642">
        <v>478792</v>
      </c>
      <c r="AA64" s="643"/>
      <c r="AB64" s="638"/>
      <c r="AC64" s="642">
        <v>0</v>
      </c>
      <c r="AD64" s="642">
        <v>0</v>
      </c>
      <c r="AE64" s="638">
        <v>36223.5546875</v>
      </c>
      <c r="AF64" s="644"/>
      <c r="AG64" s="644">
        <f t="shared" si="10"/>
        <v>6638016</v>
      </c>
      <c r="AH64" s="639">
        <v>24</v>
      </c>
      <c r="AI64" s="639">
        <v>0</v>
      </c>
      <c r="AJ64" s="639">
        <v>0</v>
      </c>
      <c r="AK64" s="643">
        <v>0</v>
      </c>
      <c r="AL64" s="645">
        <v>0</v>
      </c>
      <c r="AM64" s="638">
        <f t="shared" si="11"/>
        <v>869365</v>
      </c>
      <c r="AN64" s="661">
        <f t="shared" si="19"/>
        <v>7507381</v>
      </c>
      <c r="AO64" s="638">
        <v>527415</v>
      </c>
      <c r="AP64" s="638">
        <v>0</v>
      </c>
      <c r="AQ64" s="638">
        <f>+VLOOKUP($B64,[1]Sheet1!$C$15:$BW$1300,52,0)</f>
        <v>0</v>
      </c>
      <c r="AR64" s="638">
        <v>0</v>
      </c>
      <c r="AS64" s="638">
        <v>0</v>
      </c>
      <c r="AT64" s="661">
        <f t="shared" si="13"/>
        <v>6979966</v>
      </c>
      <c r="AU64" s="629"/>
      <c r="AV64" s="585"/>
      <c r="AW64" s="526" t="s">
        <v>3262</v>
      </c>
      <c r="AX64" s="526" t="s">
        <v>3263</v>
      </c>
      <c r="AY64" s="632" t="s">
        <v>260</v>
      </c>
      <c r="AZ64" s="632">
        <v>622</v>
      </c>
      <c r="BA64" s="272" t="str">
        <f t="shared" si="14"/>
        <v>Box</v>
      </c>
      <c r="BB64" s="633"/>
      <c r="BC64" s="634"/>
      <c r="BD64" s="634"/>
    </row>
    <row r="65" spans="1:56" s="635" customFormat="1" ht="36.75" hidden="1" customHeight="1">
      <c r="A65" s="475">
        <f>SUBTOTAL(3,B$6:B65)</f>
        <v>0</v>
      </c>
      <c r="B65" s="475" t="s">
        <v>732</v>
      </c>
      <c r="C65" s="476" t="s">
        <v>733</v>
      </c>
      <c r="D65" s="636">
        <v>40709</v>
      </c>
      <c r="E65" s="636" t="s">
        <v>195</v>
      </c>
      <c r="F65" s="530" t="s">
        <v>561</v>
      </c>
      <c r="G65" s="621" t="s">
        <v>707</v>
      </c>
      <c r="H65" s="637">
        <v>5931000</v>
      </c>
      <c r="I65" s="637">
        <v>2500000</v>
      </c>
      <c r="J65" s="637">
        <v>0</v>
      </c>
      <c r="K65" s="637">
        <v>0</v>
      </c>
      <c r="L65" s="638">
        <f t="shared" si="5"/>
        <v>8431000</v>
      </c>
      <c r="M65" s="639">
        <v>23.6</v>
      </c>
      <c r="N65" s="638">
        <f t="shared" si="6"/>
        <v>7652754</v>
      </c>
      <c r="O65" s="640">
        <v>2</v>
      </c>
      <c r="P65" s="638">
        <f t="shared" si="7"/>
        <v>648538</v>
      </c>
      <c r="Q65" s="641">
        <v>0</v>
      </c>
      <c r="R65" s="638">
        <f t="shared" si="8"/>
        <v>0</v>
      </c>
      <c r="S65" s="638">
        <f t="shared" si="9"/>
        <v>8301292</v>
      </c>
      <c r="T65" s="642">
        <v>0</v>
      </c>
      <c r="U65" s="528">
        <v>0</v>
      </c>
      <c r="V65" s="528">
        <v>200000</v>
      </c>
      <c r="W65" s="642">
        <v>500000</v>
      </c>
      <c r="X65" s="642">
        <v>882000</v>
      </c>
      <c r="Y65" s="642">
        <v>400000</v>
      </c>
      <c r="Z65" s="642">
        <v>485559</v>
      </c>
      <c r="AA65" s="643"/>
      <c r="AB65" s="638"/>
      <c r="AC65" s="642">
        <v>0</v>
      </c>
      <c r="AD65" s="642">
        <v>0</v>
      </c>
      <c r="AE65" s="638">
        <v>0</v>
      </c>
      <c r="AF65" s="644"/>
      <c r="AG65" s="644">
        <f t="shared" si="10"/>
        <v>10768851</v>
      </c>
      <c r="AH65" s="639">
        <v>28</v>
      </c>
      <c r="AI65" s="639">
        <v>0</v>
      </c>
      <c r="AJ65" s="639">
        <v>0</v>
      </c>
      <c r="AK65" s="643">
        <v>0</v>
      </c>
      <c r="AL65" s="645">
        <v>0</v>
      </c>
      <c r="AM65" s="638">
        <f t="shared" si="11"/>
        <v>1702413</v>
      </c>
      <c r="AN65" s="661">
        <f t="shared" si="19"/>
        <v>12471264</v>
      </c>
      <c r="AO65" s="638">
        <v>885255</v>
      </c>
      <c r="AP65" s="638">
        <v>44100</v>
      </c>
      <c r="AQ65" s="638">
        <f>+VLOOKUP($B65,[1]Sheet1!$C$15:$BW$1300,52,0)</f>
        <v>0</v>
      </c>
      <c r="AR65" s="638">
        <v>0</v>
      </c>
      <c r="AS65" s="638">
        <v>0</v>
      </c>
      <c r="AT65" s="661">
        <f t="shared" si="13"/>
        <v>11541909</v>
      </c>
      <c r="AU65" s="629"/>
      <c r="AV65" s="585"/>
      <c r="AW65" s="526" t="s">
        <v>3264</v>
      </c>
      <c r="AX65" s="526" t="s">
        <v>3265</v>
      </c>
      <c r="AY65" s="632" t="s">
        <v>260</v>
      </c>
      <c r="AZ65" s="632">
        <v>622</v>
      </c>
      <c r="BA65" s="272" t="str">
        <f t="shared" si="14"/>
        <v>Box</v>
      </c>
      <c r="BB65" s="633"/>
      <c r="BC65" s="634"/>
      <c r="BD65" s="634"/>
    </row>
    <row r="66" spans="1:56" s="635" customFormat="1" ht="36.75" hidden="1" customHeight="1">
      <c r="A66" s="475">
        <f>SUBTOTAL(3,B$6:B66)</f>
        <v>0</v>
      </c>
      <c r="B66" s="475" t="s">
        <v>734</v>
      </c>
      <c r="C66" s="476" t="s">
        <v>735</v>
      </c>
      <c r="D66" s="636">
        <v>41505</v>
      </c>
      <c r="E66" s="636" t="s">
        <v>195</v>
      </c>
      <c r="F66" s="530" t="s">
        <v>561</v>
      </c>
      <c r="G66" s="621" t="s">
        <v>608</v>
      </c>
      <c r="H66" s="637">
        <v>5931000</v>
      </c>
      <c r="I66" s="637">
        <v>200000</v>
      </c>
      <c r="J66" s="637">
        <v>0</v>
      </c>
      <c r="K66" s="637">
        <v>0</v>
      </c>
      <c r="L66" s="638">
        <f t="shared" si="5"/>
        <v>6131000</v>
      </c>
      <c r="M66" s="639">
        <v>23.7</v>
      </c>
      <c r="N66" s="638">
        <f t="shared" si="6"/>
        <v>5588642</v>
      </c>
      <c r="O66" s="640">
        <v>2</v>
      </c>
      <c r="P66" s="638">
        <f t="shared" si="7"/>
        <v>471615</v>
      </c>
      <c r="Q66" s="641">
        <v>0</v>
      </c>
      <c r="R66" s="638">
        <f t="shared" si="8"/>
        <v>0</v>
      </c>
      <c r="S66" s="638">
        <f t="shared" si="9"/>
        <v>6060257</v>
      </c>
      <c r="T66" s="642">
        <v>0</v>
      </c>
      <c r="U66" s="528">
        <v>0</v>
      </c>
      <c r="V66" s="528">
        <v>200000</v>
      </c>
      <c r="W66" s="642">
        <v>500000</v>
      </c>
      <c r="X66" s="642">
        <v>0</v>
      </c>
      <c r="Y66" s="642">
        <v>400000</v>
      </c>
      <c r="Z66" s="642">
        <v>485559</v>
      </c>
      <c r="AA66" s="643"/>
      <c r="AB66" s="638"/>
      <c r="AC66" s="642">
        <v>0</v>
      </c>
      <c r="AD66" s="642">
        <v>0</v>
      </c>
      <c r="AE66" s="638">
        <v>44213.939873417723</v>
      </c>
      <c r="AF66" s="644"/>
      <c r="AG66" s="644">
        <f t="shared" si="10"/>
        <v>7690030</v>
      </c>
      <c r="AH66" s="639">
        <v>24</v>
      </c>
      <c r="AI66" s="639">
        <v>0</v>
      </c>
      <c r="AJ66" s="639">
        <v>0</v>
      </c>
      <c r="AK66" s="643">
        <v>0</v>
      </c>
      <c r="AL66" s="645">
        <v>0</v>
      </c>
      <c r="AM66" s="638">
        <f t="shared" si="11"/>
        <v>1061135</v>
      </c>
      <c r="AN66" s="661">
        <f t="shared" si="19"/>
        <v>8751165</v>
      </c>
      <c r="AO66" s="638">
        <v>643755</v>
      </c>
      <c r="AP66" s="638">
        <v>44100</v>
      </c>
      <c r="AQ66" s="638">
        <f>+VLOOKUP($B66,[1]Sheet1!$C$15:$BW$1300,52,0)</f>
        <v>0</v>
      </c>
      <c r="AR66" s="638">
        <v>0</v>
      </c>
      <c r="AS66" s="638">
        <v>0</v>
      </c>
      <c r="AT66" s="661">
        <f t="shared" si="13"/>
        <v>8063310</v>
      </c>
      <c r="AU66" s="629"/>
      <c r="AV66" s="585"/>
      <c r="AW66" s="526" t="s">
        <v>3266</v>
      </c>
      <c r="AX66" s="526" t="s">
        <v>3267</v>
      </c>
      <c r="AY66" s="632" t="s">
        <v>260</v>
      </c>
      <c r="AZ66" s="632">
        <v>622</v>
      </c>
      <c r="BA66" s="272" t="str">
        <f t="shared" si="14"/>
        <v>Box</v>
      </c>
      <c r="BB66" s="633"/>
      <c r="BC66" s="634"/>
      <c r="BD66" s="634"/>
    </row>
    <row r="67" spans="1:56" s="635" customFormat="1" ht="36.75" hidden="1" customHeight="1">
      <c r="A67" s="475">
        <f>SUBTOTAL(3,B$6:B67)</f>
        <v>0</v>
      </c>
      <c r="B67" s="475" t="s">
        <v>736</v>
      </c>
      <c r="C67" s="476" t="s">
        <v>737</v>
      </c>
      <c r="D67" s="636">
        <v>42609</v>
      </c>
      <c r="E67" s="636" t="s">
        <v>195</v>
      </c>
      <c r="F67" s="530" t="s">
        <v>561</v>
      </c>
      <c r="G67" s="621" t="s">
        <v>608</v>
      </c>
      <c r="H67" s="637">
        <v>5931000</v>
      </c>
      <c r="I67" s="637">
        <v>200000</v>
      </c>
      <c r="J67" s="637">
        <v>0</v>
      </c>
      <c r="K67" s="637">
        <v>0</v>
      </c>
      <c r="L67" s="638">
        <f t="shared" si="5"/>
        <v>6131000</v>
      </c>
      <c r="M67" s="639">
        <v>22.9</v>
      </c>
      <c r="N67" s="638">
        <f t="shared" si="6"/>
        <v>5399996</v>
      </c>
      <c r="O67" s="640">
        <v>3</v>
      </c>
      <c r="P67" s="638">
        <f t="shared" si="7"/>
        <v>707423</v>
      </c>
      <c r="Q67" s="641">
        <v>0</v>
      </c>
      <c r="R67" s="638">
        <f t="shared" si="8"/>
        <v>0</v>
      </c>
      <c r="S67" s="638">
        <f t="shared" si="9"/>
        <v>6107419</v>
      </c>
      <c r="T67" s="642">
        <v>0</v>
      </c>
      <c r="U67" s="528">
        <v>0</v>
      </c>
      <c r="V67" s="528">
        <v>200000</v>
      </c>
      <c r="W67" s="642">
        <v>500000</v>
      </c>
      <c r="X67" s="642">
        <v>0</v>
      </c>
      <c r="Y67" s="642">
        <v>400000</v>
      </c>
      <c r="Z67" s="642">
        <v>471244</v>
      </c>
      <c r="AA67" s="643"/>
      <c r="AB67" s="638"/>
      <c r="AC67" s="642">
        <v>100000</v>
      </c>
      <c r="AD67" s="642">
        <v>0</v>
      </c>
      <c r="AE67" s="638">
        <v>44213.94104803494</v>
      </c>
      <c r="AF67" s="644"/>
      <c r="AG67" s="644">
        <f t="shared" si="10"/>
        <v>7822877</v>
      </c>
      <c r="AH67" s="639">
        <v>24</v>
      </c>
      <c r="AI67" s="639">
        <v>0</v>
      </c>
      <c r="AJ67" s="639">
        <v>0</v>
      </c>
      <c r="AK67" s="643">
        <v>0</v>
      </c>
      <c r="AL67" s="645">
        <v>0</v>
      </c>
      <c r="AM67" s="638">
        <f t="shared" si="11"/>
        <v>1061135</v>
      </c>
      <c r="AN67" s="661">
        <f>ROUND(AG67+AM67,0)</f>
        <v>8884012</v>
      </c>
      <c r="AO67" s="638">
        <v>643755</v>
      </c>
      <c r="AP67" s="638">
        <v>44100</v>
      </c>
      <c r="AQ67" s="638">
        <f>+VLOOKUP($B67,[1]Sheet1!$C$15:$BW$1300,52,0)</f>
        <v>0</v>
      </c>
      <c r="AR67" s="638">
        <v>0</v>
      </c>
      <c r="AS67" s="638">
        <v>0</v>
      </c>
      <c r="AT67" s="661">
        <f t="shared" si="13"/>
        <v>8196157</v>
      </c>
      <c r="AU67" s="629"/>
      <c r="AV67" s="585"/>
      <c r="AW67" s="526" t="s">
        <v>3268</v>
      </c>
      <c r="AX67" s="526" t="s">
        <v>3269</v>
      </c>
      <c r="AY67" s="632" t="s">
        <v>260</v>
      </c>
      <c r="AZ67" s="632">
        <v>622</v>
      </c>
      <c r="BA67" s="272" t="str">
        <f t="shared" si="14"/>
        <v>Box</v>
      </c>
      <c r="BB67" s="633"/>
      <c r="BC67" s="634"/>
      <c r="BD67" s="634"/>
    </row>
    <row r="68" spans="1:56" s="635" customFormat="1" ht="36.75" hidden="1" customHeight="1">
      <c r="A68" s="475">
        <f>SUBTOTAL(3,B$6:B68)</f>
        <v>0</v>
      </c>
      <c r="B68" s="475" t="s">
        <v>738</v>
      </c>
      <c r="C68" s="476" t="s">
        <v>739</v>
      </c>
      <c r="D68" s="636">
        <v>42979</v>
      </c>
      <c r="E68" s="636" t="s">
        <v>195</v>
      </c>
      <c r="F68" s="530" t="s">
        <v>561</v>
      </c>
      <c r="G68" s="621" t="s">
        <v>694</v>
      </c>
      <c r="H68" s="637">
        <v>5931000</v>
      </c>
      <c r="I68" s="637">
        <v>2300000</v>
      </c>
      <c r="J68" s="637">
        <v>0</v>
      </c>
      <c r="K68" s="637">
        <v>0</v>
      </c>
      <c r="L68" s="638">
        <f t="shared" si="5"/>
        <v>8231000</v>
      </c>
      <c r="M68" s="639">
        <v>22.8</v>
      </c>
      <c r="N68" s="638">
        <f t="shared" si="6"/>
        <v>7217954</v>
      </c>
      <c r="O68" s="640">
        <v>3</v>
      </c>
      <c r="P68" s="638">
        <f t="shared" si="7"/>
        <v>949731</v>
      </c>
      <c r="Q68" s="641">
        <v>0</v>
      </c>
      <c r="R68" s="638">
        <f t="shared" si="8"/>
        <v>0</v>
      </c>
      <c r="S68" s="638">
        <f t="shared" si="9"/>
        <v>8167685</v>
      </c>
      <c r="T68" s="642">
        <v>0</v>
      </c>
      <c r="U68" s="528">
        <v>0</v>
      </c>
      <c r="V68" s="528">
        <v>200000</v>
      </c>
      <c r="W68" s="642">
        <v>500000</v>
      </c>
      <c r="X68" s="642">
        <v>0</v>
      </c>
      <c r="Y68" s="642">
        <v>400000</v>
      </c>
      <c r="Z68" s="642">
        <v>411507</v>
      </c>
      <c r="AA68" s="643"/>
      <c r="AB68" s="638"/>
      <c r="AC68" s="642">
        <v>0</v>
      </c>
      <c r="AD68" s="642">
        <v>0</v>
      </c>
      <c r="AE68" s="638">
        <v>0</v>
      </c>
      <c r="AF68" s="644"/>
      <c r="AG68" s="644">
        <f t="shared" si="10"/>
        <v>9679192</v>
      </c>
      <c r="AH68" s="639">
        <v>24</v>
      </c>
      <c r="AI68" s="639">
        <v>0</v>
      </c>
      <c r="AJ68" s="639">
        <v>0</v>
      </c>
      <c r="AK68" s="643">
        <v>0</v>
      </c>
      <c r="AL68" s="645">
        <v>0</v>
      </c>
      <c r="AM68" s="638">
        <f t="shared" si="11"/>
        <v>1424596</v>
      </c>
      <c r="AN68" s="661">
        <f t="shared" ref="AN68:AN75" si="20">ROUND(AG68+AM68,0)</f>
        <v>11103788</v>
      </c>
      <c r="AO68" s="638">
        <v>864255</v>
      </c>
      <c r="AP68" s="638">
        <v>44100</v>
      </c>
      <c r="AQ68" s="638">
        <f>+VLOOKUP($B68,[1]Sheet1!$C$15:$BW$1300,52,0)</f>
        <v>0</v>
      </c>
      <c r="AR68" s="638">
        <v>0</v>
      </c>
      <c r="AS68" s="638">
        <v>0</v>
      </c>
      <c r="AT68" s="661">
        <f t="shared" si="13"/>
        <v>10195433</v>
      </c>
      <c r="AU68" s="629"/>
      <c r="AV68" s="585"/>
      <c r="AW68" s="526" t="s">
        <v>3270</v>
      </c>
      <c r="AX68" s="526" t="s">
        <v>3271</v>
      </c>
      <c r="AY68" s="632" t="s">
        <v>260</v>
      </c>
      <c r="AZ68" s="632">
        <v>622</v>
      </c>
      <c r="BA68" s="272" t="str">
        <f t="shared" si="14"/>
        <v>Box</v>
      </c>
      <c r="BB68" s="633"/>
      <c r="BC68" s="634"/>
      <c r="BD68" s="634"/>
    </row>
    <row r="69" spans="1:56" s="635" customFormat="1" ht="36.75" hidden="1" customHeight="1">
      <c r="A69" s="475">
        <f>SUBTOTAL(3,B$6:B69)</f>
        <v>0</v>
      </c>
      <c r="B69" s="475" t="s">
        <v>740</v>
      </c>
      <c r="C69" s="476" t="s">
        <v>741</v>
      </c>
      <c r="D69" s="636">
        <v>43595</v>
      </c>
      <c r="E69" s="636" t="s">
        <v>195</v>
      </c>
      <c r="F69" s="530" t="s">
        <v>562</v>
      </c>
      <c r="G69" s="621" t="s">
        <v>742</v>
      </c>
      <c r="H69" s="637">
        <v>5931000</v>
      </c>
      <c r="I69" s="637">
        <v>0</v>
      </c>
      <c r="J69" s="637">
        <v>0</v>
      </c>
      <c r="K69" s="637">
        <v>0</v>
      </c>
      <c r="L69" s="638">
        <f t="shared" si="5"/>
        <v>5931000</v>
      </c>
      <c r="M69" s="639">
        <v>24</v>
      </c>
      <c r="N69" s="638">
        <f t="shared" si="6"/>
        <v>5474769</v>
      </c>
      <c r="O69" s="640">
        <v>2</v>
      </c>
      <c r="P69" s="638">
        <f t="shared" si="7"/>
        <v>456231</v>
      </c>
      <c r="Q69" s="641">
        <v>0</v>
      </c>
      <c r="R69" s="638">
        <f t="shared" si="8"/>
        <v>0</v>
      </c>
      <c r="S69" s="638">
        <f t="shared" si="9"/>
        <v>5931000</v>
      </c>
      <c r="T69" s="642">
        <v>0</v>
      </c>
      <c r="U69" s="528">
        <v>0</v>
      </c>
      <c r="V69" s="528">
        <v>200000</v>
      </c>
      <c r="W69" s="642">
        <v>500000</v>
      </c>
      <c r="X69" s="642">
        <v>0</v>
      </c>
      <c r="Y69" s="642">
        <v>400000</v>
      </c>
      <c r="Z69" s="642">
        <v>424414</v>
      </c>
      <c r="AA69" s="643"/>
      <c r="AB69" s="638"/>
      <c r="AC69" s="642">
        <v>0</v>
      </c>
      <c r="AD69" s="642">
        <v>0</v>
      </c>
      <c r="AE69" s="638">
        <v>42771.6328125</v>
      </c>
      <c r="AF69" s="644"/>
      <c r="AG69" s="644">
        <f t="shared" si="10"/>
        <v>7498186</v>
      </c>
      <c r="AH69" s="639">
        <v>24</v>
      </c>
      <c r="AI69" s="639">
        <v>0</v>
      </c>
      <c r="AJ69" s="639">
        <v>0</v>
      </c>
      <c r="AK69" s="643">
        <v>0</v>
      </c>
      <c r="AL69" s="645">
        <v>0</v>
      </c>
      <c r="AM69" s="638">
        <f t="shared" si="11"/>
        <v>1026519</v>
      </c>
      <c r="AN69" s="661">
        <f t="shared" si="20"/>
        <v>8524705</v>
      </c>
      <c r="AO69" s="638">
        <v>622755</v>
      </c>
      <c r="AP69" s="638">
        <v>44100</v>
      </c>
      <c r="AQ69" s="638">
        <f>+VLOOKUP($B69,[1]Sheet1!$C$15:$BW$1300,52,0)</f>
        <v>0</v>
      </c>
      <c r="AR69" s="638">
        <v>0</v>
      </c>
      <c r="AS69" s="638">
        <v>0</v>
      </c>
      <c r="AT69" s="661">
        <f t="shared" si="13"/>
        <v>7857850</v>
      </c>
      <c r="AU69" s="629"/>
      <c r="AV69" s="585"/>
      <c r="AW69" s="526" t="s">
        <v>3272</v>
      </c>
      <c r="AX69" s="526" t="s">
        <v>3273</v>
      </c>
      <c r="AY69" s="632" t="s">
        <v>260</v>
      </c>
      <c r="AZ69" s="632">
        <v>622</v>
      </c>
      <c r="BA69" s="272" t="str">
        <f t="shared" si="14"/>
        <v>Box</v>
      </c>
      <c r="BB69" s="633"/>
      <c r="BC69" s="634"/>
      <c r="BD69" s="634"/>
    </row>
    <row r="70" spans="1:56" s="635" customFormat="1" ht="36.75" hidden="1" customHeight="1">
      <c r="A70" s="475">
        <f>SUBTOTAL(3,B$6:B70)</f>
        <v>0</v>
      </c>
      <c r="B70" s="475" t="s">
        <v>743</v>
      </c>
      <c r="C70" s="476" t="s">
        <v>744</v>
      </c>
      <c r="D70" s="636">
        <v>43659</v>
      </c>
      <c r="E70" s="636" t="s">
        <v>195</v>
      </c>
      <c r="F70" s="530" t="s">
        <v>562</v>
      </c>
      <c r="G70" s="621" t="s">
        <v>608</v>
      </c>
      <c r="H70" s="637">
        <v>5931000</v>
      </c>
      <c r="I70" s="637">
        <v>200000</v>
      </c>
      <c r="J70" s="637">
        <v>0</v>
      </c>
      <c r="K70" s="637">
        <v>0</v>
      </c>
      <c r="L70" s="638">
        <f t="shared" si="5"/>
        <v>6131000</v>
      </c>
      <c r="M70" s="639">
        <v>24</v>
      </c>
      <c r="N70" s="638">
        <f t="shared" si="6"/>
        <v>5659385</v>
      </c>
      <c r="O70" s="640">
        <v>2</v>
      </c>
      <c r="P70" s="638">
        <f t="shared" si="7"/>
        <v>471615</v>
      </c>
      <c r="Q70" s="641">
        <v>0</v>
      </c>
      <c r="R70" s="638">
        <f t="shared" si="8"/>
        <v>0</v>
      </c>
      <c r="S70" s="638">
        <f t="shared" si="9"/>
        <v>6131000</v>
      </c>
      <c r="T70" s="642">
        <v>0</v>
      </c>
      <c r="U70" s="528">
        <v>0</v>
      </c>
      <c r="V70" s="528">
        <v>200000</v>
      </c>
      <c r="W70" s="642">
        <v>500000</v>
      </c>
      <c r="X70" s="642">
        <v>0</v>
      </c>
      <c r="Y70" s="642">
        <v>400000</v>
      </c>
      <c r="Z70" s="642">
        <v>424166</v>
      </c>
      <c r="AA70" s="643"/>
      <c r="AB70" s="638"/>
      <c r="AC70" s="642">
        <v>0</v>
      </c>
      <c r="AD70" s="642">
        <v>0</v>
      </c>
      <c r="AE70" s="638">
        <v>44213.9453125</v>
      </c>
      <c r="AF70" s="644"/>
      <c r="AG70" s="644">
        <f t="shared" si="10"/>
        <v>7699380</v>
      </c>
      <c r="AH70" s="639">
        <v>24</v>
      </c>
      <c r="AI70" s="639">
        <v>0</v>
      </c>
      <c r="AJ70" s="639">
        <v>0</v>
      </c>
      <c r="AK70" s="643">
        <v>0</v>
      </c>
      <c r="AL70" s="645">
        <v>0</v>
      </c>
      <c r="AM70" s="638">
        <f t="shared" si="11"/>
        <v>1061135</v>
      </c>
      <c r="AN70" s="661">
        <f t="shared" si="20"/>
        <v>8760515</v>
      </c>
      <c r="AO70" s="638">
        <v>643755</v>
      </c>
      <c r="AP70" s="638">
        <v>44100</v>
      </c>
      <c r="AQ70" s="638">
        <f>+VLOOKUP($B70,[1]Sheet1!$C$15:$BW$1300,52,0)</f>
        <v>0</v>
      </c>
      <c r="AR70" s="638">
        <v>0</v>
      </c>
      <c r="AS70" s="638">
        <v>0</v>
      </c>
      <c r="AT70" s="661">
        <f t="shared" ref="AT70:AT110" si="21">+ROUND(SUM(AN70:AN70)-SUM(AO70:AS70),0)</f>
        <v>8072660</v>
      </c>
      <c r="AU70" s="629"/>
      <c r="AV70" s="585"/>
      <c r="AW70" s="526" t="s">
        <v>3274</v>
      </c>
      <c r="AX70" s="526" t="s">
        <v>3275</v>
      </c>
      <c r="AY70" s="632" t="s">
        <v>260</v>
      </c>
      <c r="AZ70" s="632">
        <v>622</v>
      </c>
      <c r="BA70" s="272" t="str">
        <f t="shared" si="14"/>
        <v>Box</v>
      </c>
      <c r="BB70" s="633"/>
      <c r="BC70" s="634"/>
      <c r="BD70" s="634"/>
    </row>
    <row r="71" spans="1:56" s="635" customFormat="1" ht="36.75" hidden="1" customHeight="1">
      <c r="A71" s="475">
        <f>SUBTOTAL(3,B$6:B71)</f>
        <v>0</v>
      </c>
      <c r="B71" s="475" t="s">
        <v>745</v>
      </c>
      <c r="C71" s="476" t="s">
        <v>746</v>
      </c>
      <c r="D71" s="636">
        <v>43810</v>
      </c>
      <c r="E71" s="636" t="s">
        <v>195</v>
      </c>
      <c r="F71" s="530" t="s">
        <v>562</v>
      </c>
      <c r="G71" s="621" t="s">
        <v>608</v>
      </c>
      <c r="H71" s="637">
        <v>5931000</v>
      </c>
      <c r="I71" s="637">
        <v>200000</v>
      </c>
      <c r="J71" s="637">
        <v>0</v>
      </c>
      <c r="K71" s="637">
        <v>0</v>
      </c>
      <c r="L71" s="638">
        <f t="shared" si="5"/>
        <v>6131000</v>
      </c>
      <c r="M71" s="639">
        <v>23</v>
      </c>
      <c r="N71" s="638">
        <f t="shared" ref="N71:N110" si="22">ROUND((H71+I71+J71+K71)/IF($M$2&gt;26,26,$M$2)*M71,0)</f>
        <v>5423577</v>
      </c>
      <c r="O71" s="640">
        <v>3</v>
      </c>
      <c r="P71" s="638">
        <f t="shared" ref="P71:P110" si="23">ROUND((H71+I71+J71+K71)/IF($M$2&gt;26,26,$M$2)*O71,0)</f>
        <v>707423</v>
      </c>
      <c r="Q71" s="641">
        <v>0</v>
      </c>
      <c r="R71" s="638">
        <f t="shared" ref="R71:R110" si="24">IF(M71&gt;0,ROUND(N71/IF(M71&gt;26,26,M71)/8*Q71*30%,0),0)</f>
        <v>0</v>
      </c>
      <c r="S71" s="638">
        <f t="shared" ref="S71:S110" si="25">N71+P71+R71</f>
        <v>6131000</v>
      </c>
      <c r="T71" s="642">
        <v>0</v>
      </c>
      <c r="U71" s="528">
        <v>0</v>
      </c>
      <c r="V71" s="528">
        <v>200000</v>
      </c>
      <c r="W71" s="642">
        <v>500000</v>
      </c>
      <c r="X71" s="642">
        <v>0</v>
      </c>
      <c r="Y71" s="642">
        <v>400000</v>
      </c>
      <c r="Z71" s="642">
        <v>441932</v>
      </c>
      <c r="AA71" s="643"/>
      <c r="AB71" s="638"/>
      <c r="AC71" s="642">
        <v>0</v>
      </c>
      <c r="AD71" s="642">
        <v>0</v>
      </c>
      <c r="AE71" s="638">
        <v>44213.942934782608</v>
      </c>
      <c r="AF71" s="644"/>
      <c r="AG71" s="644">
        <f t="shared" si="10"/>
        <v>7717146</v>
      </c>
      <c r="AH71" s="639">
        <v>28</v>
      </c>
      <c r="AI71" s="639">
        <v>0</v>
      </c>
      <c r="AJ71" s="639">
        <v>0</v>
      </c>
      <c r="AK71" s="643">
        <v>0</v>
      </c>
      <c r="AL71" s="645">
        <v>0</v>
      </c>
      <c r="AM71" s="638">
        <f t="shared" ref="AM71:AM134" si="26">ROUND((N71/IF(M71&gt;26,26,M71)/8*(AH71*$AH$5+AI71*$AI$5+AJ71*$AJ$5+AK71*$AK$5+AL71*$AL$5)),0)</f>
        <v>1237990</v>
      </c>
      <c r="AN71" s="661">
        <f t="shared" si="20"/>
        <v>8955136</v>
      </c>
      <c r="AO71" s="638">
        <v>643755</v>
      </c>
      <c r="AP71" s="638">
        <v>44100</v>
      </c>
      <c r="AQ71" s="638">
        <f>+VLOOKUP($B71,[1]Sheet1!$C$15:$BW$1300,52,0)</f>
        <v>0</v>
      </c>
      <c r="AR71" s="638">
        <v>0</v>
      </c>
      <c r="AS71" s="638">
        <v>0</v>
      </c>
      <c r="AT71" s="661">
        <f t="shared" si="21"/>
        <v>8267281</v>
      </c>
      <c r="AU71" s="629"/>
      <c r="AV71" s="585"/>
      <c r="AW71" s="526" t="s">
        <v>3276</v>
      </c>
      <c r="AX71" s="526" t="s">
        <v>3277</v>
      </c>
      <c r="AY71" s="632" t="s">
        <v>260</v>
      </c>
      <c r="AZ71" s="632">
        <v>622</v>
      </c>
      <c r="BA71" s="272" t="str">
        <f t="shared" ref="BA71:BA134" si="27">+IF(AY71="SK1 Box","Box",IF(AY71="Seaman","Seaman","Bag"))</f>
        <v>Box</v>
      </c>
      <c r="BB71" s="633"/>
      <c r="BC71" s="634"/>
      <c r="BD71" s="634"/>
    </row>
    <row r="72" spans="1:56" s="635" customFormat="1" ht="36.75" hidden="1" customHeight="1">
      <c r="A72" s="475">
        <f>SUBTOTAL(3,B$6:B72)</f>
        <v>0</v>
      </c>
      <c r="B72" s="475" t="s">
        <v>747</v>
      </c>
      <c r="C72" s="476" t="s">
        <v>748</v>
      </c>
      <c r="D72" s="636">
        <v>43868</v>
      </c>
      <c r="E72" s="636" t="s">
        <v>195</v>
      </c>
      <c r="F72" s="530" t="s">
        <v>562</v>
      </c>
      <c r="G72" s="621" t="s">
        <v>619</v>
      </c>
      <c r="H72" s="637">
        <v>5931000</v>
      </c>
      <c r="I72" s="637">
        <v>0</v>
      </c>
      <c r="J72" s="637">
        <v>0</v>
      </c>
      <c r="K72" s="637">
        <v>0</v>
      </c>
      <c r="L72" s="638">
        <f t="shared" si="5"/>
        <v>5931000</v>
      </c>
      <c r="M72" s="639">
        <v>24</v>
      </c>
      <c r="N72" s="638">
        <f t="shared" si="22"/>
        <v>5474769</v>
      </c>
      <c r="O72" s="640">
        <v>2</v>
      </c>
      <c r="P72" s="638">
        <f t="shared" si="23"/>
        <v>456231</v>
      </c>
      <c r="Q72" s="641">
        <v>0</v>
      </c>
      <c r="R72" s="638">
        <f t="shared" si="24"/>
        <v>0</v>
      </c>
      <c r="S72" s="638">
        <f t="shared" si="25"/>
        <v>5931000</v>
      </c>
      <c r="T72" s="642">
        <v>0</v>
      </c>
      <c r="U72" s="528">
        <v>0</v>
      </c>
      <c r="V72" s="528">
        <v>200000</v>
      </c>
      <c r="W72" s="642">
        <v>500000</v>
      </c>
      <c r="X72" s="642">
        <v>0</v>
      </c>
      <c r="Y72" s="642">
        <v>400000</v>
      </c>
      <c r="Z72" s="642">
        <v>443879</v>
      </c>
      <c r="AA72" s="643"/>
      <c r="AB72" s="638"/>
      <c r="AC72" s="642">
        <v>0</v>
      </c>
      <c r="AD72" s="642">
        <v>0</v>
      </c>
      <c r="AE72" s="638">
        <v>42771.6328125</v>
      </c>
      <c r="AF72" s="644"/>
      <c r="AG72" s="644">
        <f t="shared" si="10"/>
        <v>7517651</v>
      </c>
      <c r="AH72" s="639">
        <v>28</v>
      </c>
      <c r="AI72" s="639">
        <v>0</v>
      </c>
      <c r="AJ72" s="639">
        <v>0</v>
      </c>
      <c r="AK72" s="643">
        <v>0</v>
      </c>
      <c r="AL72" s="645">
        <v>0</v>
      </c>
      <c r="AM72" s="638">
        <f t="shared" si="26"/>
        <v>1197606</v>
      </c>
      <c r="AN72" s="661">
        <f t="shared" si="20"/>
        <v>8715257</v>
      </c>
      <c r="AO72" s="638">
        <v>622755</v>
      </c>
      <c r="AP72" s="638">
        <v>44100</v>
      </c>
      <c r="AQ72" s="638">
        <f>+VLOOKUP($B72,[1]Sheet1!$C$15:$BW$1300,52,0)</f>
        <v>0</v>
      </c>
      <c r="AR72" s="638">
        <v>0</v>
      </c>
      <c r="AS72" s="638">
        <v>0</v>
      </c>
      <c r="AT72" s="661">
        <f t="shared" si="21"/>
        <v>8048402</v>
      </c>
      <c r="AU72" s="629"/>
      <c r="AV72" s="585"/>
      <c r="AW72" s="526" t="s">
        <v>3278</v>
      </c>
      <c r="AX72" s="526" t="s">
        <v>3279</v>
      </c>
      <c r="AY72" s="632" t="s">
        <v>260</v>
      </c>
      <c r="AZ72" s="632">
        <v>622</v>
      </c>
      <c r="BA72" s="272" t="str">
        <f t="shared" si="27"/>
        <v>Box</v>
      </c>
      <c r="BB72" s="633"/>
      <c r="BC72" s="634"/>
      <c r="BD72" s="634"/>
    </row>
    <row r="73" spans="1:56" s="635" customFormat="1" ht="36.75" hidden="1" customHeight="1">
      <c r="A73" s="475">
        <f>SUBTOTAL(3,B$6:B73)</f>
        <v>0</v>
      </c>
      <c r="B73" s="475" t="s">
        <v>749</v>
      </c>
      <c r="C73" s="476" t="s">
        <v>750</v>
      </c>
      <c r="D73" s="636">
        <v>44256</v>
      </c>
      <c r="E73" s="636" t="s">
        <v>195</v>
      </c>
      <c r="F73" s="530" t="s">
        <v>562</v>
      </c>
      <c r="G73" s="621" t="s">
        <v>619</v>
      </c>
      <c r="H73" s="637">
        <v>5931000</v>
      </c>
      <c r="I73" s="637">
        <v>0</v>
      </c>
      <c r="J73" s="637">
        <v>0</v>
      </c>
      <c r="K73" s="637">
        <v>0</v>
      </c>
      <c r="L73" s="638">
        <f t="shared" si="5"/>
        <v>5931000</v>
      </c>
      <c r="M73" s="639">
        <v>24</v>
      </c>
      <c r="N73" s="638">
        <f t="shared" si="22"/>
        <v>5474769</v>
      </c>
      <c r="O73" s="640">
        <v>2</v>
      </c>
      <c r="P73" s="638">
        <f t="shared" si="23"/>
        <v>456231</v>
      </c>
      <c r="Q73" s="641">
        <v>0</v>
      </c>
      <c r="R73" s="638">
        <f t="shared" si="24"/>
        <v>0</v>
      </c>
      <c r="S73" s="638">
        <f t="shared" si="25"/>
        <v>5931000</v>
      </c>
      <c r="T73" s="642">
        <v>0</v>
      </c>
      <c r="U73" s="528">
        <v>0</v>
      </c>
      <c r="V73" s="528">
        <v>200000</v>
      </c>
      <c r="W73" s="642">
        <v>500000</v>
      </c>
      <c r="X73" s="642">
        <v>0</v>
      </c>
      <c r="Y73" s="642">
        <v>150000</v>
      </c>
      <c r="Z73" s="642">
        <v>0</v>
      </c>
      <c r="AA73" s="643"/>
      <c r="AB73" s="638"/>
      <c r="AC73" s="642">
        <v>0</v>
      </c>
      <c r="AD73" s="642">
        <v>0</v>
      </c>
      <c r="AE73" s="638">
        <v>42771.6328125</v>
      </c>
      <c r="AF73" s="644"/>
      <c r="AG73" s="644">
        <f t="shared" si="10"/>
        <v>6823772</v>
      </c>
      <c r="AH73" s="639">
        <v>28</v>
      </c>
      <c r="AI73" s="639">
        <v>0</v>
      </c>
      <c r="AJ73" s="639">
        <v>0</v>
      </c>
      <c r="AK73" s="643">
        <v>0</v>
      </c>
      <c r="AL73" s="645">
        <v>0</v>
      </c>
      <c r="AM73" s="638">
        <f t="shared" si="26"/>
        <v>1197606</v>
      </c>
      <c r="AN73" s="661">
        <f t="shared" si="20"/>
        <v>8021378</v>
      </c>
      <c r="AO73" s="638">
        <v>622755</v>
      </c>
      <c r="AP73" s="638">
        <v>44100</v>
      </c>
      <c r="AQ73" s="638">
        <f>+VLOOKUP($B73,[1]Sheet1!$C$15:$BW$1300,52,0)</f>
        <v>0</v>
      </c>
      <c r="AR73" s="638">
        <v>0</v>
      </c>
      <c r="AS73" s="638">
        <v>0</v>
      </c>
      <c r="AT73" s="661">
        <f t="shared" si="21"/>
        <v>7354523</v>
      </c>
      <c r="AU73" s="629"/>
      <c r="AV73" s="585"/>
      <c r="AW73" s="526" t="s">
        <v>3280</v>
      </c>
      <c r="AX73" s="526" t="s">
        <v>3281</v>
      </c>
      <c r="AY73" s="632" t="s">
        <v>260</v>
      </c>
      <c r="AZ73" s="632">
        <v>622</v>
      </c>
      <c r="BA73" s="272" t="str">
        <f t="shared" si="27"/>
        <v>Box</v>
      </c>
      <c r="BB73" s="633"/>
      <c r="BC73" s="634"/>
      <c r="BD73" s="634"/>
    </row>
    <row r="74" spans="1:56" s="635" customFormat="1" ht="36.75" hidden="1" customHeight="1">
      <c r="A74" s="475">
        <f>SUBTOTAL(3,B$6:B74)</f>
        <v>0</v>
      </c>
      <c r="B74" s="475" t="s">
        <v>751</v>
      </c>
      <c r="C74" s="476" t="s">
        <v>752</v>
      </c>
      <c r="D74" s="636">
        <v>44609</v>
      </c>
      <c r="E74" s="636" t="s">
        <v>195</v>
      </c>
      <c r="F74" s="530" t="s">
        <v>562</v>
      </c>
      <c r="G74" s="621" t="s">
        <v>608</v>
      </c>
      <c r="H74" s="637">
        <v>5931000</v>
      </c>
      <c r="I74" s="637">
        <v>200000</v>
      </c>
      <c r="J74" s="637">
        <v>0</v>
      </c>
      <c r="K74" s="637">
        <v>0</v>
      </c>
      <c r="L74" s="638">
        <f t="shared" si="5"/>
        <v>6131000</v>
      </c>
      <c r="M74" s="639">
        <v>23</v>
      </c>
      <c r="N74" s="638">
        <f t="shared" si="22"/>
        <v>5423577</v>
      </c>
      <c r="O74" s="640">
        <v>3</v>
      </c>
      <c r="P74" s="638">
        <f t="shared" si="23"/>
        <v>707423</v>
      </c>
      <c r="Q74" s="641">
        <v>0</v>
      </c>
      <c r="R74" s="638">
        <f t="shared" si="24"/>
        <v>0</v>
      </c>
      <c r="S74" s="638">
        <f t="shared" si="25"/>
        <v>6131000</v>
      </c>
      <c r="T74" s="642">
        <v>0</v>
      </c>
      <c r="U74" s="528">
        <v>0</v>
      </c>
      <c r="V74" s="528">
        <v>200000</v>
      </c>
      <c r="W74" s="642">
        <v>500000</v>
      </c>
      <c r="X74" s="642">
        <v>0</v>
      </c>
      <c r="Y74" s="642">
        <v>400000</v>
      </c>
      <c r="Z74" s="642">
        <v>433304</v>
      </c>
      <c r="AA74" s="643"/>
      <c r="AB74" s="638"/>
      <c r="AC74" s="642">
        <v>0</v>
      </c>
      <c r="AD74" s="642">
        <v>0</v>
      </c>
      <c r="AE74" s="638">
        <v>44213.942934782608</v>
      </c>
      <c r="AF74" s="644"/>
      <c r="AG74" s="644">
        <f t="shared" si="10"/>
        <v>7708518</v>
      </c>
      <c r="AH74" s="639">
        <v>20</v>
      </c>
      <c r="AI74" s="639">
        <v>0</v>
      </c>
      <c r="AJ74" s="639">
        <v>0</v>
      </c>
      <c r="AK74" s="643">
        <v>0</v>
      </c>
      <c r="AL74" s="645">
        <v>0</v>
      </c>
      <c r="AM74" s="638">
        <f t="shared" si="26"/>
        <v>884279</v>
      </c>
      <c r="AN74" s="661">
        <f t="shared" si="20"/>
        <v>8592797</v>
      </c>
      <c r="AO74" s="638">
        <v>643755</v>
      </c>
      <c r="AP74" s="638">
        <v>44100</v>
      </c>
      <c r="AQ74" s="638">
        <f>+VLOOKUP($B74,[1]Sheet1!$C$15:$BW$1300,52,0)</f>
        <v>0</v>
      </c>
      <c r="AR74" s="638">
        <v>0</v>
      </c>
      <c r="AS74" s="638">
        <v>0</v>
      </c>
      <c r="AT74" s="661">
        <f t="shared" si="21"/>
        <v>7904942</v>
      </c>
      <c r="AU74" s="629"/>
      <c r="AV74" s="585"/>
      <c r="AW74" s="526" t="s">
        <v>3282</v>
      </c>
      <c r="AX74" s="526" t="s">
        <v>3283</v>
      </c>
      <c r="AY74" s="632" t="s">
        <v>260</v>
      </c>
      <c r="AZ74" s="632">
        <v>622</v>
      </c>
      <c r="BA74" s="272" t="str">
        <f t="shared" si="27"/>
        <v>Box</v>
      </c>
      <c r="BB74" s="633"/>
      <c r="BC74" s="634"/>
      <c r="BD74" s="634"/>
    </row>
    <row r="75" spans="1:56" s="635" customFormat="1" ht="36.75" hidden="1" customHeight="1">
      <c r="A75" s="475">
        <f>SUBTOTAL(3,B$6:B75)</f>
        <v>0</v>
      </c>
      <c r="B75" s="475" t="s">
        <v>753</v>
      </c>
      <c r="C75" s="476" t="s">
        <v>754</v>
      </c>
      <c r="D75" s="636">
        <v>44658</v>
      </c>
      <c r="E75" s="636" t="s">
        <v>195</v>
      </c>
      <c r="F75" s="530" t="s">
        <v>562</v>
      </c>
      <c r="G75" s="621" t="s">
        <v>608</v>
      </c>
      <c r="H75" s="637">
        <v>5931000</v>
      </c>
      <c r="I75" s="637">
        <v>200000</v>
      </c>
      <c r="J75" s="637">
        <v>0</v>
      </c>
      <c r="K75" s="637">
        <v>0</v>
      </c>
      <c r="L75" s="638">
        <f t="shared" si="5"/>
        <v>6131000</v>
      </c>
      <c r="M75" s="639">
        <v>23.8</v>
      </c>
      <c r="N75" s="638">
        <f t="shared" si="22"/>
        <v>5612223</v>
      </c>
      <c r="O75" s="640">
        <v>2</v>
      </c>
      <c r="P75" s="638">
        <f t="shared" si="23"/>
        <v>471615</v>
      </c>
      <c r="Q75" s="641">
        <v>0</v>
      </c>
      <c r="R75" s="638">
        <f t="shared" si="24"/>
        <v>0</v>
      </c>
      <c r="S75" s="638">
        <f t="shared" si="25"/>
        <v>6083838</v>
      </c>
      <c r="T75" s="642">
        <v>0</v>
      </c>
      <c r="U75" s="528">
        <v>0</v>
      </c>
      <c r="V75" s="528">
        <v>200000</v>
      </c>
      <c r="W75" s="642">
        <v>500000</v>
      </c>
      <c r="X75" s="642">
        <v>0</v>
      </c>
      <c r="Y75" s="642">
        <v>400000</v>
      </c>
      <c r="Z75" s="642">
        <v>432117</v>
      </c>
      <c r="AA75" s="643"/>
      <c r="AB75" s="638"/>
      <c r="AC75" s="642">
        <v>0</v>
      </c>
      <c r="AD75" s="642">
        <v>0</v>
      </c>
      <c r="AE75" s="638">
        <v>0</v>
      </c>
      <c r="AF75" s="644"/>
      <c r="AG75" s="644">
        <f t="shared" si="10"/>
        <v>7615955</v>
      </c>
      <c r="AH75" s="639">
        <v>20</v>
      </c>
      <c r="AI75" s="639">
        <v>0</v>
      </c>
      <c r="AJ75" s="639">
        <v>0</v>
      </c>
      <c r="AK75" s="643">
        <v>0</v>
      </c>
      <c r="AL75" s="645">
        <v>0</v>
      </c>
      <c r="AM75" s="638">
        <f t="shared" si="26"/>
        <v>884279</v>
      </c>
      <c r="AN75" s="661">
        <f t="shared" si="20"/>
        <v>8500234</v>
      </c>
      <c r="AO75" s="638">
        <v>643755</v>
      </c>
      <c r="AP75" s="638">
        <v>44100</v>
      </c>
      <c r="AQ75" s="638">
        <f>+VLOOKUP($B75,[1]Sheet1!$C$15:$BW$1300,52,0)</f>
        <v>0</v>
      </c>
      <c r="AR75" s="638">
        <v>0</v>
      </c>
      <c r="AS75" s="638">
        <v>0</v>
      </c>
      <c r="AT75" s="661">
        <f t="shared" si="21"/>
        <v>7812379</v>
      </c>
      <c r="AU75" s="629"/>
      <c r="AV75" s="585"/>
      <c r="AW75" s="526" t="s">
        <v>3284</v>
      </c>
      <c r="AX75" s="526" t="s">
        <v>3285</v>
      </c>
      <c r="AY75" s="632" t="s">
        <v>260</v>
      </c>
      <c r="AZ75" s="632">
        <v>622</v>
      </c>
      <c r="BA75" s="272" t="str">
        <f t="shared" si="27"/>
        <v>Box</v>
      </c>
      <c r="BB75" s="633"/>
      <c r="BC75" s="634"/>
      <c r="BD75" s="634"/>
    </row>
    <row r="76" spans="1:56" s="635" customFormat="1" ht="36.75" hidden="1" customHeight="1">
      <c r="A76" s="475">
        <f>SUBTOTAL(3,B$6:B76)</f>
        <v>0</v>
      </c>
      <c r="B76" s="475" t="s">
        <v>755</v>
      </c>
      <c r="C76" s="476" t="s">
        <v>756</v>
      </c>
      <c r="D76" s="636">
        <v>44768</v>
      </c>
      <c r="E76" s="636" t="s">
        <v>195</v>
      </c>
      <c r="F76" s="530" t="s">
        <v>562</v>
      </c>
      <c r="G76" s="621" t="s">
        <v>619</v>
      </c>
      <c r="H76" s="637">
        <v>5815000</v>
      </c>
      <c r="I76" s="637">
        <v>0</v>
      </c>
      <c r="J76" s="637">
        <v>0</v>
      </c>
      <c r="K76" s="637">
        <v>0</v>
      </c>
      <c r="L76" s="638">
        <f t="shared" si="5"/>
        <v>5815000</v>
      </c>
      <c r="M76" s="639">
        <v>23.8</v>
      </c>
      <c r="N76" s="638">
        <f t="shared" si="22"/>
        <v>5322962</v>
      </c>
      <c r="O76" s="640">
        <v>2</v>
      </c>
      <c r="P76" s="638">
        <f t="shared" si="23"/>
        <v>447308</v>
      </c>
      <c r="Q76" s="641">
        <v>0</v>
      </c>
      <c r="R76" s="638">
        <f t="shared" si="24"/>
        <v>0</v>
      </c>
      <c r="S76" s="638">
        <f t="shared" si="25"/>
        <v>5770270</v>
      </c>
      <c r="T76" s="642">
        <v>0</v>
      </c>
      <c r="U76" s="528">
        <v>0</v>
      </c>
      <c r="V76" s="528">
        <v>200000</v>
      </c>
      <c r="W76" s="642">
        <v>500000</v>
      </c>
      <c r="X76" s="642">
        <v>0</v>
      </c>
      <c r="Y76" s="642">
        <v>400000</v>
      </c>
      <c r="Z76" s="642">
        <v>424562</v>
      </c>
      <c r="AA76" s="643"/>
      <c r="AB76" s="638"/>
      <c r="AC76" s="642">
        <v>0</v>
      </c>
      <c r="AD76" s="642">
        <v>0</v>
      </c>
      <c r="AE76" s="638">
        <v>41935.099789915963</v>
      </c>
      <c r="AF76" s="644"/>
      <c r="AG76" s="644">
        <f t="shared" si="10"/>
        <v>7336767</v>
      </c>
      <c r="AH76" s="639">
        <v>24</v>
      </c>
      <c r="AI76" s="639">
        <v>0</v>
      </c>
      <c r="AJ76" s="639">
        <v>0</v>
      </c>
      <c r="AK76" s="643">
        <v>0</v>
      </c>
      <c r="AL76" s="645">
        <v>0</v>
      </c>
      <c r="AM76" s="638">
        <f t="shared" si="26"/>
        <v>1006442</v>
      </c>
      <c r="AN76" s="661">
        <f>ROUND(AG76+AM76,0)</f>
        <v>8343209</v>
      </c>
      <c r="AO76" s="638">
        <v>610575</v>
      </c>
      <c r="AP76" s="638">
        <v>44100</v>
      </c>
      <c r="AQ76" s="638">
        <f>+VLOOKUP($B76,[1]Sheet1!$C$15:$BW$1300,52,0)</f>
        <v>0</v>
      </c>
      <c r="AR76" s="638">
        <v>0</v>
      </c>
      <c r="AS76" s="638">
        <v>0</v>
      </c>
      <c r="AT76" s="661">
        <f t="shared" si="21"/>
        <v>7688534</v>
      </c>
      <c r="AU76" s="629"/>
      <c r="AV76" s="585"/>
      <c r="AW76" s="526" t="s">
        <v>3286</v>
      </c>
      <c r="AX76" s="526" t="s">
        <v>3287</v>
      </c>
      <c r="AY76" s="632" t="s">
        <v>260</v>
      </c>
      <c r="AZ76" s="632">
        <v>622</v>
      </c>
      <c r="BA76" s="272" t="str">
        <f t="shared" si="27"/>
        <v>Box</v>
      </c>
      <c r="BB76" s="633"/>
      <c r="BC76" s="634"/>
      <c r="BD76" s="634"/>
    </row>
    <row r="77" spans="1:56" s="635" customFormat="1" ht="36.75" hidden="1" customHeight="1">
      <c r="A77" s="475">
        <f>SUBTOTAL(3,B$6:B77)</f>
        <v>0</v>
      </c>
      <c r="B77" s="475" t="s">
        <v>757</v>
      </c>
      <c r="C77" s="476" t="s">
        <v>758</v>
      </c>
      <c r="D77" s="636">
        <v>44768</v>
      </c>
      <c r="E77" s="636" t="s">
        <v>195</v>
      </c>
      <c r="F77" s="530" t="s">
        <v>562</v>
      </c>
      <c r="G77" s="621" t="s">
        <v>608</v>
      </c>
      <c r="H77" s="637">
        <v>5815000</v>
      </c>
      <c r="I77" s="637">
        <v>200000</v>
      </c>
      <c r="J77" s="637">
        <v>0</v>
      </c>
      <c r="K77" s="637">
        <v>0</v>
      </c>
      <c r="L77" s="638">
        <f t="shared" si="5"/>
        <v>6015000</v>
      </c>
      <c r="M77" s="639">
        <v>23.8</v>
      </c>
      <c r="N77" s="638">
        <f t="shared" si="22"/>
        <v>5506038</v>
      </c>
      <c r="O77" s="640">
        <v>2</v>
      </c>
      <c r="P77" s="638">
        <f t="shared" si="23"/>
        <v>462692</v>
      </c>
      <c r="Q77" s="641">
        <v>0</v>
      </c>
      <c r="R77" s="638">
        <f t="shared" si="24"/>
        <v>0</v>
      </c>
      <c r="S77" s="638">
        <f t="shared" si="25"/>
        <v>5968730</v>
      </c>
      <c r="T77" s="642">
        <v>0</v>
      </c>
      <c r="U77" s="528">
        <v>0</v>
      </c>
      <c r="V77" s="528">
        <v>200000</v>
      </c>
      <c r="W77" s="642">
        <v>500000</v>
      </c>
      <c r="X77" s="642">
        <v>0</v>
      </c>
      <c r="Y77" s="642">
        <v>400000</v>
      </c>
      <c r="Z77" s="642">
        <v>481215</v>
      </c>
      <c r="AA77" s="643"/>
      <c r="AB77" s="638"/>
      <c r="AC77" s="642">
        <v>0</v>
      </c>
      <c r="AD77" s="642">
        <v>0</v>
      </c>
      <c r="AE77" s="638">
        <v>43377.40021008403</v>
      </c>
      <c r="AF77" s="644"/>
      <c r="AG77" s="644">
        <f t="shared" si="10"/>
        <v>7593322</v>
      </c>
      <c r="AH77" s="639">
        <v>28</v>
      </c>
      <c r="AI77" s="639">
        <v>0</v>
      </c>
      <c r="AJ77" s="639">
        <v>0</v>
      </c>
      <c r="AK77" s="643">
        <v>0</v>
      </c>
      <c r="AL77" s="645">
        <v>0</v>
      </c>
      <c r="AM77" s="638">
        <f t="shared" si="26"/>
        <v>1214567</v>
      </c>
      <c r="AN77" s="661">
        <f t="shared" ref="AN77:AN84" si="28">ROUND(AG77+AM77,0)</f>
        <v>8807889</v>
      </c>
      <c r="AO77" s="638">
        <v>631575</v>
      </c>
      <c r="AP77" s="638">
        <v>44100</v>
      </c>
      <c r="AQ77" s="638">
        <f>+VLOOKUP($B77,[1]Sheet1!$C$15:$BW$1300,52,0)</f>
        <v>0</v>
      </c>
      <c r="AR77" s="638">
        <v>0</v>
      </c>
      <c r="AS77" s="638">
        <v>0</v>
      </c>
      <c r="AT77" s="661">
        <f t="shared" si="21"/>
        <v>8132214</v>
      </c>
      <c r="AU77" s="629"/>
      <c r="AV77" s="585"/>
      <c r="AW77" s="526" t="s">
        <v>3288</v>
      </c>
      <c r="AX77" s="526" t="s">
        <v>3289</v>
      </c>
      <c r="AY77" s="632" t="s">
        <v>260</v>
      </c>
      <c r="AZ77" s="632">
        <v>622</v>
      </c>
      <c r="BA77" s="272" t="str">
        <f t="shared" si="27"/>
        <v>Box</v>
      </c>
      <c r="BB77" s="633"/>
      <c r="BC77" s="634"/>
      <c r="BD77" s="634"/>
    </row>
    <row r="78" spans="1:56" s="635" customFormat="1" ht="36.75" hidden="1" customHeight="1">
      <c r="A78" s="475">
        <f>SUBTOTAL(3,B$6:B78)</f>
        <v>0</v>
      </c>
      <c r="B78" s="475" t="s">
        <v>759</v>
      </c>
      <c r="C78" s="476" t="s">
        <v>760</v>
      </c>
      <c r="D78" s="636">
        <v>45164</v>
      </c>
      <c r="E78" s="636" t="s">
        <v>195</v>
      </c>
      <c r="F78" s="530" t="s">
        <v>562</v>
      </c>
      <c r="G78" s="621" t="s">
        <v>608</v>
      </c>
      <c r="H78" s="637">
        <v>5538000</v>
      </c>
      <c r="I78" s="637">
        <v>200000</v>
      </c>
      <c r="J78" s="637">
        <v>0</v>
      </c>
      <c r="K78" s="637">
        <v>0</v>
      </c>
      <c r="L78" s="638">
        <f t="shared" si="5"/>
        <v>5738000</v>
      </c>
      <c r="M78" s="639">
        <v>23</v>
      </c>
      <c r="N78" s="638">
        <f t="shared" si="22"/>
        <v>5075923</v>
      </c>
      <c r="O78" s="640">
        <v>3</v>
      </c>
      <c r="P78" s="638">
        <f t="shared" si="23"/>
        <v>662077</v>
      </c>
      <c r="Q78" s="641">
        <v>0</v>
      </c>
      <c r="R78" s="638">
        <f t="shared" si="24"/>
        <v>0</v>
      </c>
      <c r="S78" s="638">
        <f t="shared" si="25"/>
        <v>5738000</v>
      </c>
      <c r="T78" s="642">
        <v>0</v>
      </c>
      <c r="U78" s="528">
        <v>0</v>
      </c>
      <c r="V78" s="528">
        <v>200000</v>
      </c>
      <c r="W78" s="642">
        <v>500000</v>
      </c>
      <c r="X78" s="642">
        <v>0</v>
      </c>
      <c r="Y78" s="642">
        <v>400000</v>
      </c>
      <c r="Z78" s="642">
        <v>454888</v>
      </c>
      <c r="AA78" s="643"/>
      <c r="AB78" s="638"/>
      <c r="AC78" s="642">
        <v>0</v>
      </c>
      <c r="AD78" s="642">
        <v>0</v>
      </c>
      <c r="AE78" s="638">
        <v>41379.807065217392</v>
      </c>
      <c r="AF78" s="644"/>
      <c r="AG78" s="644">
        <f t="shared" si="10"/>
        <v>7334268</v>
      </c>
      <c r="AH78" s="639">
        <v>24</v>
      </c>
      <c r="AI78" s="639">
        <v>0</v>
      </c>
      <c r="AJ78" s="639">
        <v>0</v>
      </c>
      <c r="AK78" s="643">
        <v>0</v>
      </c>
      <c r="AL78" s="645">
        <v>0</v>
      </c>
      <c r="AM78" s="638">
        <f t="shared" si="26"/>
        <v>993115</v>
      </c>
      <c r="AN78" s="661">
        <f t="shared" si="28"/>
        <v>8327383</v>
      </c>
      <c r="AO78" s="638">
        <v>602490</v>
      </c>
      <c r="AP78" s="638">
        <v>44100</v>
      </c>
      <c r="AQ78" s="638">
        <f>+VLOOKUP($B78,[1]Sheet1!$C$15:$BW$1300,52,0)</f>
        <v>0</v>
      </c>
      <c r="AR78" s="638">
        <v>0</v>
      </c>
      <c r="AS78" s="638">
        <v>0</v>
      </c>
      <c r="AT78" s="661">
        <f t="shared" si="21"/>
        <v>7680793</v>
      </c>
      <c r="AU78" s="629"/>
      <c r="AV78" s="585"/>
      <c r="AW78" s="526" t="s">
        <v>3290</v>
      </c>
      <c r="AX78" s="526" t="s">
        <v>3291</v>
      </c>
      <c r="AY78" s="632" t="s">
        <v>260</v>
      </c>
      <c r="AZ78" s="632">
        <v>622</v>
      </c>
      <c r="BA78" s="272" t="str">
        <f t="shared" si="27"/>
        <v>Box</v>
      </c>
      <c r="BB78" s="633"/>
      <c r="BC78" s="634"/>
      <c r="BD78" s="634"/>
    </row>
    <row r="79" spans="1:56" s="635" customFormat="1" ht="36.75" hidden="1" customHeight="1">
      <c r="A79" s="475">
        <f>SUBTOTAL(3,B$6:B79)</f>
        <v>0</v>
      </c>
      <c r="B79" s="475" t="s">
        <v>761</v>
      </c>
      <c r="C79" s="476" t="s">
        <v>762</v>
      </c>
      <c r="D79" s="636">
        <v>45371</v>
      </c>
      <c r="E79" s="636" t="s">
        <v>195</v>
      </c>
      <c r="F79" s="530" t="s">
        <v>562</v>
      </c>
      <c r="G79" s="621" t="s">
        <v>608</v>
      </c>
      <c r="H79" s="637">
        <v>5538000</v>
      </c>
      <c r="I79" s="637">
        <v>200000</v>
      </c>
      <c r="J79" s="637">
        <v>0</v>
      </c>
      <c r="K79" s="637">
        <v>0</v>
      </c>
      <c r="L79" s="638">
        <f t="shared" si="5"/>
        <v>5738000</v>
      </c>
      <c r="M79" s="639">
        <v>23.7</v>
      </c>
      <c r="N79" s="638">
        <f t="shared" si="22"/>
        <v>5230408</v>
      </c>
      <c r="O79" s="640">
        <v>2</v>
      </c>
      <c r="P79" s="638">
        <f t="shared" si="23"/>
        <v>441385</v>
      </c>
      <c r="Q79" s="641">
        <v>0</v>
      </c>
      <c r="R79" s="638">
        <f t="shared" si="24"/>
        <v>0</v>
      </c>
      <c r="S79" s="638">
        <f t="shared" si="25"/>
        <v>5671793</v>
      </c>
      <c r="T79" s="642">
        <v>0</v>
      </c>
      <c r="U79" s="528">
        <v>0</v>
      </c>
      <c r="V79" s="528">
        <v>200000</v>
      </c>
      <c r="W79" s="642">
        <v>500000</v>
      </c>
      <c r="X79" s="642">
        <v>0</v>
      </c>
      <c r="Y79" s="642">
        <v>400000</v>
      </c>
      <c r="Z79" s="642">
        <v>455700</v>
      </c>
      <c r="AA79" s="643"/>
      <c r="AB79" s="638"/>
      <c r="AC79" s="642">
        <v>0</v>
      </c>
      <c r="AD79" s="642">
        <v>0</v>
      </c>
      <c r="AE79" s="638">
        <v>0</v>
      </c>
      <c r="AF79" s="644"/>
      <c r="AG79" s="644">
        <f t="shared" si="10"/>
        <v>7227493</v>
      </c>
      <c r="AH79" s="639">
        <v>28</v>
      </c>
      <c r="AI79" s="639">
        <v>0</v>
      </c>
      <c r="AJ79" s="639">
        <v>0</v>
      </c>
      <c r="AK79" s="643">
        <v>0</v>
      </c>
      <c r="AL79" s="645">
        <v>0</v>
      </c>
      <c r="AM79" s="638">
        <f t="shared" si="26"/>
        <v>1158635</v>
      </c>
      <c r="AN79" s="661">
        <f t="shared" si="28"/>
        <v>8386128</v>
      </c>
      <c r="AO79" s="638">
        <v>602490</v>
      </c>
      <c r="AP79" s="638">
        <v>44100</v>
      </c>
      <c r="AQ79" s="638">
        <f>+VLOOKUP($B79,[1]Sheet1!$C$15:$BW$1300,52,0)</f>
        <v>0</v>
      </c>
      <c r="AR79" s="638">
        <v>0</v>
      </c>
      <c r="AS79" s="638">
        <v>0</v>
      </c>
      <c r="AT79" s="661">
        <f t="shared" si="21"/>
        <v>7739538</v>
      </c>
      <c r="AU79" s="629"/>
      <c r="AV79" s="585"/>
      <c r="AW79" s="526" t="s">
        <v>3292</v>
      </c>
      <c r="AX79" s="526" t="s">
        <v>3293</v>
      </c>
      <c r="AY79" s="632" t="s">
        <v>260</v>
      </c>
      <c r="AZ79" s="632">
        <v>622</v>
      </c>
      <c r="BA79" s="272" t="str">
        <f t="shared" si="27"/>
        <v>Box</v>
      </c>
      <c r="BB79" s="633"/>
      <c r="BC79" s="634"/>
      <c r="BD79" s="634"/>
    </row>
    <row r="80" spans="1:56" s="635" customFormat="1" ht="36.75" hidden="1" customHeight="1">
      <c r="A80" s="475">
        <f>SUBTOTAL(3,B$6:B80)</f>
        <v>0</v>
      </c>
      <c r="B80" s="475" t="s">
        <v>763</v>
      </c>
      <c r="C80" s="476" t="s">
        <v>764</v>
      </c>
      <c r="D80" s="636">
        <v>45519</v>
      </c>
      <c r="E80" s="636" t="s">
        <v>195</v>
      </c>
      <c r="F80" s="530" t="s">
        <v>562</v>
      </c>
      <c r="G80" s="621" t="s">
        <v>608</v>
      </c>
      <c r="H80" s="637">
        <v>5274000</v>
      </c>
      <c r="I80" s="637">
        <v>200000</v>
      </c>
      <c r="J80" s="637">
        <v>0</v>
      </c>
      <c r="K80" s="637">
        <v>0</v>
      </c>
      <c r="L80" s="638">
        <f t="shared" si="5"/>
        <v>5474000</v>
      </c>
      <c r="M80" s="639">
        <v>23.8</v>
      </c>
      <c r="N80" s="638">
        <f t="shared" si="22"/>
        <v>5010815</v>
      </c>
      <c r="O80" s="640">
        <v>2</v>
      </c>
      <c r="P80" s="638">
        <f t="shared" si="23"/>
        <v>421077</v>
      </c>
      <c r="Q80" s="641">
        <v>0</v>
      </c>
      <c r="R80" s="638">
        <f t="shared" si="24"/>
        <v>0</v>
      </c>
      <c r="S80" s="638">
        <f t="shared" si="25"/>
        <v>5431892</v>
      </c>
      <c r="T80" s="642">
        <v>0</v>
      </c>
      <c r="U80" s="528">
        <v>0</v>
      </c>
      <c r="V80" s="528">
        <v>200000</v>
      </c>
      <c r="W80" s="642">
        <v>500000</v>
      </c>
      <c r="X80" s="642">
        <v>0</v>
      </c>
      <c r="Y80" s="642">
        <v>400000</v>
      </c>
      <c r="Z80" s="642">
        <v>406905</v>
      </c>
      <c r="AA80" s="643"/>
      <c r="AB80" s="638"/>
      <c r="AC80" s="642">
        <v>0</v>
      </c>
      <c r="AD80" s="642">
        <v>0</v>
      </c>
      <c r="AE80" s="638">
        <v>39475.958508403361</v>
      </c>
      <c r="AF80" s="644"/>
      <c r="AG80" s="644">
        <f t="shared" si="10"/>
        <v>6978273</v>
      </c>
      <c r="AH80" s="639">
        <v>24</v>
      </c>
      <c r="AI80" s="639">
        <v>0</v>
      </c>
      <c r="AJ80" s="639">
        <v>0</v>
      </c>
      <c r="AK80" s="643">
        <v>0</v>
      </c>
      <c r="AL80" s="645">
        <v>0</v>
      </c>
      <c r="AM80" s="638">
        <f t="shared" si="26"/>
        <v>947423</v>
      </c>
      <c r="AN80" s="661">
        <f t="shared" si="28"/>
        <v>7925696</v>
      </c>
      <c r="AO80" s="638">
        <v>574770</v>
      </c>
      <c r="AP80" s="638">
        <v>44100</v>
      </c>
      <c r="AQ80" s="638">
        <f>+VLOOKUP($B80,[1]Sheet1!$C$15:$BW$1300,52,0)</f>
        <v>0</v>
      </c>
      <c r="AR80" s="638">
        <v>0</v>
      </c>
      <c r="AS80" s="638">
        <v>0</v>
      </c>
      <c r="AT80" s="661">
        <f t="shared" si="21"/>
        <v>7306826</v>
      </c>
      <c r="AU80" s="629"/>
      <c r="AV80" s="585"/>
      <c r="AW80" s="526" t="s">
        <v>3294</v>
      </c>
      <c r="AX80" s="526" t="s">
        <v>3295</v>
      </c>
      <c r="AY80" s="632" t="s">
        <v>260</v>
      </c>
      <c r="AZ80" s="632">
        <v>622</v>
      </c>
      <c r="BA80" s="272" t="str">
        <f t="shared" si="27"/>
        <v>Box</v>
      </c>
      <c r="BB80" s="633"/>
      <c r="BC80" s="634"/>
      <c r="BD80" s="634"/>
    </row>
    <row r="81" spans="1:56" s="635" customFormat="1" ht="36.75" hidden="1" customHeight="1">
      <c r="A81" s="475">
        <f>SUBTOTAL(3,B$6:B81)</f>
        <v>0</v>
      </c>
      <c r="B81" s="475" t="s">
        <v>765</v>
      </c>
      <c r="C81" s="476" t="s">
        <v>766</v>
      </c>
      <c r="D81" s="636">
        <v>45563</v>
      </c>
      <c r="E81" s="636" t="s">
        <v>195</v>
      </c>
      <c r="F81" s="530" t="s">
        <v>562</v>
      </c>
      <c r="G81" s="621" t="s">
        <v>619</v>
      </c>
      <c r="H81" s="637">
        <v>5274000</v>
      </c>
      <c r="I81" s="637">
        <v>0</v>
      </c>
      <c r="J81" s="637">
        <v>0</v>
      </c>
      <c r="K81" s="637">
        <v>0</v>
      </c>
      <c r="L81" s="638">
        <f t="shared" si="5"/>
        <v>5274000</v>
      </c>
      <c r="M81" s="639">
        <v>24</v>
      </c>
      <c r="N81" s="638">
        <f t="shared" si="22"/>
        <v>4868308</v>
      </c>
      <c r="O81" s="640">
        <v>2</v>
      </c>
      <c r="P81" s="638">
        <f t="shared" si="23"/>
        <v>405692</v>
      </c>
      <c r="Q81" s="641">
        <v>0</v>
      </c>
      <c r="R81" s="638">
        <f t="shared" si="24"/>
        <v>0</v>
      </c>
      <c r="S81" s="638">
        <f t="shared" si="25"/>
        <v>5274000</v>
      </c>
      <c r="T81" s="642">
        <v>0</v>
      </c>
      <c r="U81" s="528">
        <v>0</v>
      </c>
      <c r="V81" s="528">
        <v>200000</v>
      </c>
      <c r="W81" s="642">
        <v>500000</v>
      </c>
      <c r="X81" s="642">
        <v>0</v>
      </c>
      <c r="Y81" s="642">
        <v>400000</v>
      </c>
      <c r="Z81" s="642">
        <v>448712</v>
      </c>
      <c r="AA81" s="643"/>
      <c r="AB81" s="638"/>
      <c r="AC81" s="642">
        <v>0</v>
      </c>
      <c r="AD81" s="642">
        <v>0</v>
      </c>
      <c r="AE81" s="638">
        <v>38033.65625</v>
      </c>
      <c r="AF81" s="644"/>
      <c r="AG81" s="644">
        <f t="shared" si="10"/>
        <v>6860746</v>
      </c>
      <c r="AH81" s="639">
        <v>24</v>
      </c>
      <c r="AI81" s="639">
        <v>0</v>
      </c>
      <c r="AJ81" s="639">
        <v>0</v>
      </c>
      <c r="AK81" s="643">
        <v>0</v>
      </c>
      <c r="AL81" s="645">
        <v>0</v>
      </c>
      <c r="AM81" s="638">
        <f t="shared" si="26"/>
        <v>912808</v>
      </c>
      <c r="AN81" s="661">
        <f t="shared" si="28"/>
        <v>7773554</v>
      </c>
      <c r="AO81" s="638">
        <v>553770</v>
      </c>
      <c r="AP81" s="638">
        <v>44100</v>
      </c>
      <c r="AQ81" s="638">
        <f>+VLOOKUP($B81,[1]Sheet1!$C$15:$BW$1300,52,0)</f>
        <v>0</v>
      </c>
      <c r="AR81" s="638">
        <v>0</v>
      </c>
      <c r="AS81" s="638">
        <v>0</v>
      </c>
      <c r="AT81" s="661">
        <f t="shared" si="21"/>
        <v>7175684</v>
      </c>
      <c r="AU81" s="629"/>
      <c r="AV81" s="585"/>
      <c r="AW81" s="526" t="s">
        <v>3296</v>
      </c>
      <c r="AX81" s="526" t="s">
        <v>3297</v>
      </c>
      <c r="AY81" s="632" t="s">
        <v>260</v>
      </c>
      <c r="AZ81" s="632">
        <v>622</v>
      </c>
      <c r="BA81" s="272" t="str">
        <f t="shared" si="27"/>
        <v>Box</v>
      </c>
      <c r="BB81" s="633"/>
      <c r="BC81" s="634"/>
      <c r="BD81" s="634"/>
    </row>
    <row r="82" spans="1:56" s="635" customFormat="1" ht="36.75" hidden="1" customHeight="1">
      <c r="A82" s="475">
        <f>SUBTOTAL(3,B$6:B82)</f>
        <v>0</v>
      </c>
      <c r="B82" s="475" t="s">
        <v>767</v>
      </c>
      <c r="C82" s="476" t="s">
        <v>768</v>
      </c>
      <c r="D82" s="636">
        <v>45579</v>
      </c>
      <c r="E82" s="636" t="s">
        <v>195</v>
      </c>
      <c r="F82" s="530" t="s">
        <v>562</v>
      </c>
      <c r="G82" s="621" t="s">
        <v>619</v>
      </c>
      <c r="H82" s="637">
        <v>5274000</v>
      </c>
      <c r="I82" s="637">
        <v>0</v>
      </c>
      <c r="J82" s="637">
        <v>0</v>
      </c>
      <c r="K82" s="637">
        <v>0</v>
      </c>
      <c r="L82" s="638">
        <f t="shared" si="5"/>
        <v>5274000</v>
      </c>
      <c r="M82" s="639">
        <v>19.8</v>
      </c>
      <c r="N82" s="638">
        <f t="shared" si="22"/>
        <v>4016354</v>
      </c>
      <c r="O82" s="640">
        <v>2</v>
      </c>
      <c r="P82" s="638">
        <f t="shared" si="23"/>
        <v>405692</v>
      </c>
      <c r="Q82" s="641">
        <v>0</v>
      </c>
      <c r="R82" s="638">
        <f t="shared" si="24"/>
        <v>0</v>
      </c>
      <c r="S82" s="638">
        <f t="shared" si="25"/>
        <v>4422046</v>
      </c>
      <c r="T82" s="642">
        <v>0</v>
      </c>
      <c r="U82" s="528">
        <v>0</v>
      </c>
      <c r="V82" s="528">
        <v>200000</v>
      </c>
      <c r="W82" s="642">
        <v>0</v>
      </c>
      <c r="X82" s="642">
        <v>0</v>
      </c>
      <c r="Y82" s="642">
        <v>0</v>
      </c>
      <c r="Z82" s="642">
        <v>350325</v>
      </c>
      <c r="AA82" s="643"/>
      <c r="AB82" s="638"/>
      <c r="AC82" s="642">
        <v>0</v>
      </c>
      <c r="AD82" s="642">
        <v>0</v>
      </c>
      <c r="AE82" s="638">
        <v>38033.655303030304</v>
      </c>
      <c r="AF82" s="644"/>
      <c r="AG82" s="644">
        <f t="shared" si="10"/>
        <v>5010405</v>
      </c>
      <c r="AH82" s="639">
        <v>20</v>
      </c>
      <c r="AI82" s="639">
        <v>0</v>
      </c>
      <c r="AJ82" s="639">
        <v>0</v>
      </c>
      <c r="AK82" s="643">
        <v>0</v>
      </c>
      <c r="AL82" s="645">
        <v>0</v>
      </c>
      <c r="AM82" s="638">
        <f t="shared" si="26"/>
        <v>760673</v>
      </c>
      <c r="AN82" s="661">
        <f t="shared" si="28"/>
        <v>5771078</v>
      </c>
      <c r="AO82" s="638">
        <v>553770</v>
      </c>
      <c r="AP82" s="638">
        <v>44100</v>
      </c>
      <c r="AQ82" s="638">
        <f>+VLOOKUP($B82,[1]Sheet1!$C$15:$BW$1300,52,0)</f>
        <v>0</v>
      </c>
      <c r="AR82" s="638">
        <v>0</v>
      </c>
      <c r="AS82" s="638">
        <v>0</v>
      </c>
      <c r="AT82" s="661">
        <f t="shared" si="21"/>
        <v>5173208</v>
      </c>
      <c r="AU82" s="629"/>
      <c r="AV82" s="585"/>
      <c r="AW82" s="526" t="s">
        <v>3298</v>
      </c>
      <c r="AX82" s="526" t="s">
        <v>3299</v>
      </c>
      <c r="AY82" s="632" t="s">
        <v>260</v>
      </c>
      <c r="AZ82" s="632">
        <v>622</v>
      </c>
      <c r="BA82" s="272" t="str">
        <f t="shared" si="27"/>
        <v>Box</v>
      </c>
      <c r="BB82" s="633"/>
      <c r="BC82" s="634"/>
      <c r="BD82" s="634"/>
    </row>
    <row r="83" spans="1:56" s="635" customFormat="1" ht="36.75" hidden="1" customHeight="1">
      <c r="A83" s="475">
        <f>SUBTOTAL(3,B$6:B83)</f>
        <v>0</v>
      </c>
      <c r="B83" s="475" t="s">
        <v>769</v>
      </c>
      <c r="C83" s="476" t="s">
        <v>770</v>
      </c>
      <c r="D83" s="636">
        <v>45587</v>
      </c>
      <c r="E83" s="636" t="s">
        <v>195</v>
      </c>
      <c r="F83" s="530" t="s">
        <v>562</v>
      </c>
      <c r="G83" s="621" t="s">
        <v>619</v>
      </c>
      <c r="H83" s="637">
        <v>5023000</v>
      </c>
      <c r="I83" s="637">
        <v>0</v>
      </c>
      <c r="J83" s="637">
        <v>0</v>
      </c>
      <c r="K83" s="637">
        <v>0</v>
      </c>
      <c r="L83" s="638">
        <f t="shared" si="5"/>
        <v>5023000</v>
      </c>
      <c r="M83" s="639">
        <v>24</v>
      </c>
      <c r="N83" s="638">
        <f t="shared" si="22"/>
        <v>4636615</v>
      </c>
      <c r="O83" s="640">
        <v>2</v>
      </c>
      <c r="P83" s="638">
        <f t="shared" si="23"/>
        <v>386385</v>
      </c>
      <c r="Q83" s="641">
        <v>0</v>
      </c>
      <c r="R83" s="638">
        <f t="shared" si="24"/>
        <v>0</v>
      </c>
      <c r="S83" s="638">
        <f t="shared" si="25"/>
        <v>5023000</v>
      </c>
      <c r="T83" s="642">
        <v>0</v>
      </c>
      <c r="U83" s="528">
        <v>0</v>
      </c>
      <c r="V83" s="528">
        <v>200000</v>
      </c>
      <c r="W83" s="642">
        <v>500000</v>
      </c>
      <c r="X83" s="642">
        <v>0</v>
      </c>
      <c r="Y83" s="642">
        <v>300000</v>
      </c>
      <c r="Z83" s="642">
        <v>387819</v>
      </c>
      <c r="AA83" s="643"/>
      <c r="AB83" s="638"/>
      <c r="AC83" s="642">
        <v>0</v>
      </c>
      <c r="AD83" s="642">
        <v>0</v>
      </c>
      <c r="AE83" s="638">
        <v>36223.5546875</v>
      </c>
      <c r="AF83" s="644"/>
      <c r="AG83" s="644">
        <f t="shared" si="10"/>
        <v>6447043</v>
      </c>
      <c r="AH83" s="639">
        <v>28</v>
      </c>
      <c r="AI83" s="639">
        <v>0</v>
      </c>
      <c r="AJ83" s="639">
        <v>0</v>
      </c>
      <c r="AK83" s="643">
        <v>0</v>
      </c>
      <c r="AL83" s="645">
        <v>0</v>
      </c>
      <c r="AM83" s="638">
        <f t="shared" si="26"/>
        <v>1014260</v>
      </c>
      <c r="AN83" s="661">
        <f t="shared" si="28"/>
        <v>7461303</v>
      </c>
      <c r="AO83" s="638">
        <v>527415</v>
      </c>
      <c r="AP83" s="638">
        <v>44100</v>
      </c>
      <c r="AQ83" s="638">
        <f>+VLOOKUP($B83,[1]Sheet1!$C$15:$BW$1300,52,0)</f>
        <v>0</v>
      </c>
      <c r="AR83" s="638">
        <v>0</v>
      </c>
      <c r="AS83" s="638">
        <v>0</v>
      </c>
      <c r="AT83" s="661">
        <f t="shared" si="21"/>
        <v>6889788</v>
      </c>
      <c r="AU83" s="629"/>
      <c r="AV83" s="585"/>
      <c r="AW83" s="526" t="s">
        <v>3300</v>
      </c>
      <c r="AX83" s="526" t="s">
        <v>3301</v>
      </c>
      <c r="AY83" s="632" t="s">
        <v>260</v>
      </c>
      <c r="AZ83" s="632">
        <v>622</v>
      </c>
      <c r="BA83" s="272" t="str">
        <f t="shared" si="27"/>
        <v>Box</v>
      </c>
      <c r="BB83" s="633"/>
      <c r="BC83" s="634"/>
      <c r="BD83" s="634"/>
    </row>
    <row r="84" spans="1:56" s="635" customFormat="1" ht="36.75" hidden="1" customHeight="1">
      <c r="A84" s="475">
        <f>SUBTOTAL(3,B$6:B84)</f>
        <v>0</v>
      </c>
      <c r="B84" s="475" t="s">
        <v>771</v>
      </c>
      <c r="C84" s="476" t="s">
        <v>772</v>
      </c>
      <c r="D84" s="636">
        <v>45615</v>
      </c>
      <c r="E84" s="636" t="s">
        <v>195</v>
      </c>
      <c r="F84" s="530" t="s">
        <v>562</v>
      </c>
      <c r="G84" s="621" t="s">
        <v>619</v>
      </c>
      <c r="H84" s="637">
        <v>5023000</v>
      </c>
      <c r="I84" s="637">
        <v>0</v>
      </c>
      <c r="J84" s="637">
        <v>0</v>
      </c>
      <c r="K84" s="637">
        <v>0</v>
      </c>
      <c r="L84" s="638">
        <f t="shared" si="5"/>
        <v>5023000</v>
      </c>
      <c r="M84" s="639">
        <v>24</v>
      </c>
      <c r="N84" s="638">
        <f t="shared" si="22"/>
        <v>4636615</v>
      </c>
      <c r="O84" s="640">
        <v>2</v>
      </c>
      <c r="P84" s="638">
        <f t="shared" si="23"/>
        <v>386385</v>
      </c>
      <c r="Q84" s="641">
        <v>0</v>
      </c>
      <c r="R84" s="638">
        <f t="shared" si="24"/>
        <v>0</v>
      </c>
      <c r="S84" s="638">
        <f t="shared" si="25"/>
        <v>5023000</v>
      </c>
      <c r="T84" s="642">
        <v>0</v>
      </c>
      <c r="U84" s="528">
        <v>0</v>
      </c>
      <c r="V84" s="528">
        <v>200000</v>
      </c>
      <c r="W84" s="642">
        <v>500000</v>
      </c>
      <c r="X84" s="642">
        <v>0</v>
      </c>
      <c r="Y84" s="642">
        <v>400000</v>
      </c>
      <c r="Z84" s="642">
        <v>481417</v>
      </c>
      <c r="AA84" s="643"/>
      <c r="AB84" s="638"/>
      <c r="AC84" s="642">
        <v>0</v>
      </c>
      <c r="AD84" s="642">
        <v>0</v>
      </c>
      <c r="AE84" s="638">
        <v>36223.5546875</v>
      </c>
      <c r="AF84" s="644"/>
      <c r="AG84" s="644">
        <f t="shared" si="10"/>
        <v>6640641</v>
      </c>
      <c r="AH84" s="639">
        <v>28</v>
      </c>
      <c r="AI84" s="639">
        <v>0</v>
      </c>
      <c r="AJ84" s="639">
        <v>0</v>
      </c>
      <c r="AK84" s="643">
        <v>0</v>
      </c>
      <c r="AL84" s="645">
        <v>0</v>
      </c>
      <c r="AM84" s="638">
        <f t="shared" si="26"/>
        <v>1014260</v>
      </c>
      <c r="AN84" s="661">
        <f t="shared" si="28"/>
        <v>7654901</v>
      </c>
      <c r="AO84" s="638">
        <v>527415</v>
      </c>
      <c r="AP84" s="638">
        <v>44100</v>
      </c>
      <c r="AQ84" s="638">
        <f>+VLOOKUP($B84,[1]Sheet1!$C$15:$BW$1300,52,0)</f>
        <v>0</v>
      </c>
      <c r="AR84" s="638">
        <v>0</v>
      </c>
      <c r="AS84" s="638">
        <v>0</v>
      </c>
      <c r="AT84" s="661">
        <f t="shared" si="21"/>
        <v>7083386</v>
      </c>
      <c r="AU84" s="629"/>
      <c r="AV84" s="585"/>
      <c r="AW84" s="526" t="s">
        <v>3302</v>
      </c>
      <c r="AX84" s="526" t="s">
        <v>3303</v>
      </c>
      <c r="AY84" s="632" t="s">
        <v>260</v>
      </c>
      <c r="AZ84" s="632">
        <v>622</v>
      </c>
      <c r="BA84" s="272" t="str">
        <f t="shared" si="27"/>
        <v>Box</v>
      </c>
      <c r="BB84" s="633"/>
      <c r="BC84" s="634"/>
      <c r="BD84" s="634"/>
    </row>
    <row r="85" spans="1:56" s="635" customFormat="1" ht="36.75" hidden="1" customHeight="1">
      <c r="A85" s="475">
        <f>SUBTOTAL(3,B$6:B85)</f>
        <v>0</v>
      </c>
      <c r="B85" s="475" t="s">
        <v>773</v>
      </c>
      <c r="C85" s="476" t="s">
        <v>774</v>
      </c>
      <c r="D85" s="636">
        <v>40301</v>
      </c>
      <c r="E85" s="636" t="s">
        <v>195</v>
      </c>
      <c r="F85" s="530" t="s">
        <v>562</v>
      </c>
      <c r="G85" s="621" t="s">
        <v>608</v>
      </c>
      <c r="H85" s="637">
        <v>5931000</v>
      </c>
      <c r="I85" s="637">
        <v>200000</v>
      </c>
      <c r="J85" s="637">
        <v>0</v>
      </c>
      <c r="K85" s="637">
        <v>0</v>
      </c>
      <c r="L85" s="638">
        <f t="shared" si="5"/>
        <v>6131000</v>
      </c>
      <c r="M85" s="639">
        <v>24</v>
      </c>
      <c r="N85" s="638">
        <f t="shared" si="22"/>
        <v>5659385</v>
      </c>
      <c r="O85" s="640">
        <v>2</v>
      </c>
      <c r="P85" s="638">
        <f t="shared" si="23"/>
        <v>471615</v>
      </c>
      <c r="Q85" s="641">
        <v>0</v>
      </c>
      <c r="R85" s="638">
        <f t="shared" si="24"/>
        <v>0</v>
      </c>
      <c r="S85" s="638">
        <f t="shared" si="25"/>
        <v>6131000</v>
      </c>
      <c r="T85" s="642">
        <v>0</v>
      </c>
      <c r="U85" s="528">
        <v>0</v>
      </c>
      <c r="V85" s="528">
        <v>200000</v>
      </c>
      <c r="W85" s="642">
        <v>500000</v>
      </c>
      <c r="X85" s="642">
        <v>0</v>
      </c>
      <c r="Y85" s="642">
        <v>300000</v>
      </c>
      <c r="Z85" s="642">
        <v>350847</v>
      </c>
      <c r="AA85" s="643"/>
      <c r="AB85" s="638"/>
      <c r="AC85" s="642">
        <v>0</v>
      </c>
      <c r="AD85" s="642">
        <v>0</v>
      </c>
      <c r="AE85" s="638">
        <v>44213.9453125</v>
      </c>
      <c r="AF85" s="644"/>
      <c r="AG85" s="644">
        <f t="shared" si="10"/>
        <v>7526061</v>
      </c>
      <c r="AH85" s="639">
        <v>0</v>
      </c>
      <c r="AI85" s="639">
        <v>0</v>
      </c>
      <c r="AJ85" s="639">
        <v>0</v>
      </c>
      <c r="AK85" s="643">
        <v>0</v>
      </c>
      <c r="AL85" s="645">
        <v>0</v>
      </c>
      <c r="AM85" s="638">
        <f t="shared" si="26"/>
        <v>0</v>
      </c>
      <c r="AN85" s="661">
        <f>ROUND(AG85+AM85,0)</f>
        <v>7526061</v>
      </c>
      <c r="AO85" s="638">
        <v>643755</v>
      </c>
      <c r="AP85" s="638">
        <v>44100</v>
      </c>
      <c r="AQ85" s="638">
        <f>+VLOOKUP($B85,[1]Sheet1!$C$15:$BW$1300,52,0)</f>
        <v>0</v>
      </c>
      <c r="AR85" s="638">
        <v>0</v>
      </c>
      <c r="AS85" s="638">
        <v>0</v>
      </c>
      <c r="AT85" s="661">
        <f t="shared" si="21"/>
        <v>6838206</v>
      </c>
      <c r="AU85" s="629"/>
      <c r="AV85" s="585"/>
      <c r="AW85" s="526" t="s">
        <v>3304</v>
      </c>
      <c r="AX85" s="526" t="s">
        <v>3305</v>
      </c>
      <c r="AY85" s="632" t="s">
        <v>260</v>
      </c>
      <c r="AZ85" s="632">
        <v>622</v>
      </c>
      <c r="BA85" s="272" t="str">
        <f t="shared" si="27"/>
        <v>Box</v>
      </c>
      <c r="BB85" s="633"/>
      <c r="BC85" s="634"/>
      <c r="BD85" s="634"/>
    </row>
    <row r="86" spans="1:56" s="635" customFormat="1" ht="36.75" hidden="1" customHeight="1">
      <c r="A86" s="475">
        <f>SUBTOTAL(3,B$6:B86)</f>
        <v>0</v>
      </c>
      <c r="B86" s="475" t="s">
        <v>775</v>
      </c>
      <c r="C86" s="476" t="s">
        <v>776</v>
      </c>
      <c r="D86" s="636">
        <v>40393</v>
      </c>
      <c r="E86" s="636" t="s">
        <v>195</v>
      </c>
      <c r="F86" s="530" t="s">
        <v>562</v>
      </c>
      <c r="G86" s="621" t="s">
        <v>608</v>
      </c>
      <c r="H86" s="637">
        <v>5931000</v>
      </c>
      <c r="I86" s="637">
        <v>200000</v>
      </c>
      <c r="J86" s="637">
        <v>0</v>
      </c>
      <c r="K86" s="637">
        <v>0</v>
      </c>
      <c r="L86" s="638">
        <f t="shared" si="5"/>
        <v>6131000</v>
      </c>
      <c r="M86" s="639">
        <v>24</v>
      </c>
      <c r="N86" s="638">
        <f t="shared" si="22"/>
        <v>5659385</v>
      </c>
      <c r="O86" s="640">
        <v>2</v>
      </c>
      <c r="P86" s="638">
        <f t="shared" si="23"/>
        <v>471615</v>
      </c>
      <c r="Q86" s="641">
        <v>0</v>
      </c>
      <c r="R86" s="638">
        <f t="shared" si="24"/>
        <v>0</v>
      </c>
      <c r="S86" s="638">
        <f t="shared" si="25"/>
        <v>6131000</v>
      </c>
      <c r="T86" s="642">
        <v>0</v>
      </c>
      <c r="U86" s="528">
        <v>0</v>
      </c>
      <c r="V86" s="528">
        <v>200000</v>
      </c>
      <c r="W86" s="642">
        <v>500000</v>
      </c>
      <c r="X86" s="642">
        <v>0</v>
      </c>
      <c r="Y86" s="642">
        <v>400000</v>
      </c>
      <c r="Z86" s="642">
        <v>437214</v>
      </c>
      <c r="AA86" s="643"/>
      <c r="AB86" s="638"/>
      <c r="AC86" s="642">
        <v>0</v>
      </c>
      <c r="AD86" s="642">
        <v>0</v>
      </c>
      <c r="AE86" s="638">
        <v>44213.9453125</v>
      </c>
      <c r="AF86" s="644"/>
      <c r="AG86" s="644">
        <f t="shared" si="10"/>
        <v>7712428</v>
      </c>
      <c r="AH86" s="639">
        <v>24</v>
      </c>
      <c r="AI86" s="639">
        <v>0</v>
      </c>
      <c r="AJ86" s="639">
        <v>0</v>
      </c>
      <c r="AK86" s="643">
        <v>0</v>
      </c>
      <c r="AL86" s="645">
        <v>0</v>
      </c>
      <c r="AM86" s="638">
        <f t="shared" si="26"/>
        <v>1061135</v>
      </c>
      <c r="AN86" s="661">
        <f t="shared" ref="AN86:AN102" si="29">ROUND(AG86+AM86,0)</f>
        <v>8773563</v>
      </c>
      <c r="AO86" s="638">
        <v>643755</v>
      </c>
      <c r="AP86" s="638">
        <v>44100</v>
      </c>
      <c r="AQ86" s="638">
        <f>+VLOOKUP($B86,[1]Sheet1!$C$15:$BW$1300,52,0)</f>
        <v>0</v>
      </c>
      <c r="AR86" s="638">
        <v>0</v>
      </c>
      <c r="AS86" s="638">
        <v>0</v>
      </c>
      <c r="AT86" s="661">
        <f t="shared" si="21"/>
        <v>8085708</v>
      </c>
      <c r="AU86" s="629"/>
      <c r="AV86" s="585"/>
      <c r="AW86" s="526" t="s">
        <v>3306</v>
      </c>
      <c r="AX86" s="526" t="s">
        <v>3307</v>
      </c>
      <c r="AY86" s="632" t="s">
        <v>260</v>
      </c>
      <c r="AZ86" s="632">
        <v>622</v>
      </c>
      <c r="BA86" s="272" t="str">
        <f t="shared" si="27"/>
        <v>Box</v>
      </c>
      <c r="BB86" s="633"/>
      <c r="BC86" s="634"/>
      <c r="BD86" s="634"/>
    </row>
    <row r="87" spans="1:56" s="635" customFormat="1" ht="36.75" hidden="1" customHeight="1">
      <c r="A87" s="475">
        <f>SUBTOTAL(3,B$6:B87)</f>
        <v>0</v>
      </c>
      <c r="B87" s="475" t="s">
        <v>777</v>
      </c>
      <c r="C87" s="476" t="s">
        <v>778</v>
      </c>
      <c r="D87" s="636">
        <v>40751</v>
      </c>
      <c r="E87" s="636" t="s">
        <v>195</v>
      </c>
      <c r="F87" s="530" t="s">
        <v>562</v>
      </c>
      <c r="G87" s="621" t="s">
        <v>608</v>
      </c>
      <c r="H87" s="637">
        <v>5931000</v>
      </c>
      <c r="I87" s="637">
        <v>200000</v>
      </c>
      <c r="J87" s="637">
        <v>0</v>
      </c>
      <c r="K87" s="637">
        <v>0</v>
      </c>
      <c r="L87" s="638">
        <f t="shared" si="5"/>
        <v>6131000</v>
      </c>
      <c r="M87" s="639">
        <v>22</v>
      </c>
      <c r="N87" s="638">
        <f t="shared" si="22"/>
        <v>5187769</v>
      </c>
      <c r="O87" s="640">
        <v>2</v>
      </c>
      <c r="P87" s="638">
        <f t="shared" si="23"/>
        <v>471615</v>
      </c>
      <c r="Q87" s="641">
        <v>0</v>
      </c>
      <c r="R87" s="638">
        <f t="shared" si="24"/>
        <v>0</v>
      </c>
      <c r="S87" s="638">
        <f t="shared" si="25"/>
        <v>5659384</v>
      </c>
      <c r="T87" s="642">
        <v>0</v>
      </c>
      <c r="U87" s="528">
        <v>0</v>
      </c>
      <c r="V87" s="528">
        <v>200000</v>
      </c>
      <c r="W87" s="642">
        <v>0</v>
      </c>
      <c r="X87" s="642">
        <v>0</v>
      </c>
      <c r="Y87" s="642">
        <v>150000</v>
      </c>
      <c r="Z87" s="642">
        <v>435221</v>
      </c>
      <c r="AA87" s="643"/>
      <c r="AB87" s="638"/>
      <c r="AC87" s="642">
        <v>0</v>
      </c>
      <c r="AD87" s="642">
        <v>0</v>
      </c>
      <c r="AE87" s="638">
        <v>44213.940340909088</v>
      </c>
      <c r="AF87" s="644"/>
      <c r="AG87" s="644">
        <f t="shared" si="10"/>
        <v>6488819</v>
      </c>
      <c r="AH87" s="639">
        <v>16</v>
      </c>
      <c r="AI87" s="639">
        <v>0</v>
      </c>
      <c r="AJ87" s="639">
        <v>0</v>
      </c>
      <c r="AK87" s="643">
        <v>0</v>
      </c>
      <c r="AL87" s="645">
        <v>0</v>
      </c>
      <c r="AM87" s="638">
        <f t="shared" si="26"/>
        <v>707423</v>
      </c>
      <c r="AN87" s="661">
        <f t="shared" si="29"/>
        <v>7196242</v>
      </c>
      <c r="AO87" s="638">
        <v>643755</v>
      </c>
      <c r="AP87" s="638">
        <v>44100</v>
      </c>
      <c r="AQ87" s="638">
        <f>+VLOOKUP($B87,[1]Sheet1!$C$15:$BW$1300,52,0)</f>
        <v>0</v>
      </c>
      <c r="AR87" s="638">
        <v>0</v>
      </c>
      <c r="AS87" s="638">
        <v>0</v>
      </c>
      <c r="AT87" s="661">
        <f t="shared" si="21"/>
        <v>6508387</v>
      </c>
      <c r="AU87" s="629"/>
      <c r="AV87" s="585"/>
      <c r="AW87" s="526" t="s">
        <v>3308</v>
      </c>
      <c r="AX87" s="526" t="s">
        <v>3309</v>
      </c>
      <c r="AY87" s="632" t="s">
        <v>260</v>
      </c>
      <c r="AZ87" s="632">
        <v>622</v>
      </c>
      <c r="BA87" s="272" t="str">
        <f t="shared" si="27"/>
        <v>Box</v>
      </c>
      <c r="BB87" s="633"/>
      <c r="BC87" s="634"/>
      <c r="BD87" s="634"/>
    </row>
    <row r="88" spans="1:56" s="635" customFormat="1" ht="36.75" hidden="1" customHeight="1">
      <c r="A88" s="475">
        <f>SUBTOTAL(3,B$6:B88)</f>
        <v>0</v>
      </c>
      <c r="B88" s="475" t="s">
        <v>779</v>
      </c>
      <c r="C88" s="476" t="s">
        <v>780</v>
      </c>
      <c r="D88" s="636">
        <v>41263</v>
      </c>
      <c r="E88" s="636" t="s">
        <v>195</v>
      </c>
      <c r="F88" s="530" t="s">
        <v>562</v>
      </c>
      <c r="G88" s="621" t="s">
        <v>619</v>
      </c>
      <c r="H88" s="637">
        <v>5931000</v>
      </c>
      <c r="I88" s="637">
        <v>0</v>
      </c>
      <c r="J88" s="637">
        <v>0</v>
      </c>
      <c r="K88" s="637">
        <v>0</v>
      </c>
      <c r="L88" s="638">
        <f t="shared" si="5"/>
        <v>5931000</v>
      </c>
      <c r="M88" s="639">
        <v>22.7</v>
      </c>
      <c r="N88" s="638">
        <f t="shared" si="22"/>
        <v>5178219</v>
      </c>
      <c r="O88" s="640">
        <v>3</v>
      </c>
      <c r="P88" s="638">
        <f t="shared" si="23"/>
        <v>684346</v>
      </c>
      <c r="Q88" s="641">
        <v>0</v>
      </c>
      <c r="R88" s="638">
        <f t="shared" si="24"/>
        <v>0</v>
      </c>
      <c r="S88" s="638">
        <f t="shared" si="25"/>
        <v>5862565</v>
      </c>
      <c r="T88" s="642">
        <v>0</v>
      </c>
      <c r="U88" s="528">
        <v>0</v>
      </c>
      <c r="V88" s="528">
        <v>200000</v>
      </c>
      <c r="W88" s="642">
        <v>500000</v>
      </c>
      <c r="X88" s="642">
        <v>0</v>
      </c>
      <c r="Y88" s="642">
        <v>400000</v>
      </c>
      <c r="Z88" s="642">
        <v>405580</v>
      </c>
      <c r="AA88" s="643"/>
      <c r="AB88" s="638"/>
      <c r="AC88" s="642">
        <v>0</v>
      </c>
      <c r="AD88" s="642">
        <v>0</v>
      </c>
      <c r="AE88" s="638">
        <v>42771.632709251098</v>
      </c>
      <c r="AF88" s="644"/>
      <c r="AG88" s="644">
        <f t="shared" si="10"/>
        <v>7410917</v>
      </c>
      <c r="AH88" s="639">
        <v>20</v>
      </c>
      <c r="AI88" s="639">
        <v>0</v>
      </c>
      <c r="AJ88" s="639">
        <v>0</v>
      </c>
      <c r="AK88" s="643">
        <v>0</v>
      </c>
      <c r="AL88" s="645">
        <v>0</v>
      </c>
      <c r="AM88" s="638">
        <f t="shared" si="26"/>
        <v>855433</v>
      </c>
      <c r="AN88" s="661">
        <f t="shared" si="29"/>
        <v>8266350</v>
      </c>
      <c r="AO88" s="638">
        <v>622755</v>
      </c>
      <c r="AP88" s="638">
        <v>44100</v>
      </c>
      <c r="AQ88" s="638">
        <f>+VLOOKUP($B88,[1]Sheet1!$C$15:$BW$1300,52,0)</f>
        <v>0</v>
      </c>
      <c r="AR88" s="638">
        <v>0</v>
      </c>
      <c r="AS88" s="638">
        <v>0</v>
      </c>
      <c r="AT88" s="661">
        <f t="shared" si="21"/>
        <v>7599495</v>
      </c>
      <c r="AU88" s="629"/>
      <c r="AV88" s="585"/>
      <c r="AW88" s="526" t="s">
        <v>3310</v>
      </c>
      <c r="AX88" s="526" t="s">
        <v>3311</v>
      </c>
      <c r="AY88" s="632" t="s">
        <v>260</v>
      </c>
      <c r="AZ88" s="632">
        <v>622</v>
      </c>
      <c r="BA88" s="272" t="str">
        <f t="shared" si="27"/>
        <v>Box</v>
      </c>
      <c r="BB88" s="633"/>
      <c r="BC88" s="634"/>
      <c r="BD88" s="634"/>
    </row>
    <row r="89" spans="1:56" s="635" customFormat="1" ht="36.75" hidden="1" customHeight="1">
      <c r="A89" s="475">
        <f>SUBTOTAL(3,B$6:B89)</f>
        <v>0</v>
      </c>
      <c r="B89" s="475" t="s">
        <v>781</v>
      </c>
      <c r="C89" s="476" t="s">
        <v>782</v>
      </c>
      <c r="D89" s="636">
        <v>41353</v>
      </c>
      <c r="E89" s="636" t="s">
        <v>195</v>
      </c>
      <c r="F89" s="530" t="s">
        <v>562</v>
      </c>
      <c r="G89" s="621" t="s">
        <v>632</v>
      </c>
      <c r="H89" s="637">
        <v>5931000</v>
      </c>
      <c r="I89" s="637">
        <v>1100000</v>
      </c>
      <c r="J89" s="637">
        <v>0</v>
      </c>
      <c r="K89" s="637">
        <v>200000</v>
      </c>
      <c r="L89" s="638">
        <f t="shared" si="5"/>
        <v>7231000</v>
      </c>
      <c r="M89" s="639">
        <v>24</v>
      </c>
      <c r="N89" s="638">
        <f t="shared" si="22"/>
        <v>6674769</v>
      </c>
      <c r="O89" s="640">
        <v>2</v>
      </c>
      <c r="P89" s="638">
        <f t="shared" si="23"/>
        <v>556231</v>
      </c>
      <c r="Q89" s="641">
        <v>0</v>
      </c>
      <c r="R89" s="638">
        <f t="shared" si="24"/>
        <v>0</v>
      </c>
      <c r="S89" s="638">
        <f t="shared" si="25"/>
        <v>7231000</v>
      </c>
      <c r="T89" s="642">
        <v>0</v>
      </c>
      <c r="U89" s="528">
        <v>0</v>
      </c>
      <c r="V89" s="528">
        <v>200000</v>
      </c>
      <c r="W89" s="642">
        <v>500000</v>
      </c>
      <c r="X89" s="642">
        <v>0</v>
      </c>
      <c r="Y89" s="642">
        <v>400000</v>
      </c>
      <c r="Z89" s="642">
        <v>367358</v>
      </c>
      <c r="AA89" s="643"/>
      <c r="AB89" s="638"/>
      <c r="AC89" s="642">
        <v>0</v>
      </c>
      <c r="AD89" s="642">
        <v>0</v>
      </c>
      <c r="AE89" s="638">
        <v>0</v>
      </c>
      <c r="AF89" s="644"/>
      <c r="AG89" s="644">
        <f t="shared" si="10"/>
        <v>8698358</v>
      </c>
      <c r="AH89" s="639">
        <v>28</v>
      </c>
      <c r="AI89" s="639">
        <v>0</v>
      </c>
      <c r="AJ89" s="639">
        <v>0</v>
      </c>
      <c r="AK89" s="643">
        <v>0</v>
      </c>
      <c r="AL89" s="645">
        <v>0</v>
      </c>
      <c r="AM89" s="638">
        <f t="shared" si="26"/>
        <v>1460106</v>
      </c>
      <c r="AN89" s="661">
        <f t="shared" si="29"/>
        <v>10158464</v>
      </c>
      <c r="AO89" s="638">
        <v>759255</v>
      </c>
      <c r="AP89" s="638">
        <v>44100</v>
      </c>
      <c r="AQ89" s="638">
        <f>+VLOOKUP($B89,[1]Sheet1!$C$15:$BW$1300,52,0)</f>
        <v>0</v>
      </c>
      <c r="AR89" s="638">
        <v>0</v>
      </c>
      <c r="AS89" s="638">
        <v>0</v>
      </c>
      <c r="AT89" s="661">
        <f t="shared" si="21"/>
        <v>9355109</v>
      </c>
      <c r="AU89" s="629"/>
      <c r="AV89" s="585"/>
      <c r="AW89" s="526" t="s">
        <v>3312</v>
      </c>
      <c r="AX89" s="526" t="s">
        <v>3313</v>
      </c>
      <c r="AY89" s="632" t="s">
        <v>260</v>
      </c>
      <c r="AZ89" s="632">
        <v>622</v>
      </c>
      <c r="BA89" s="272" t="str">
        <f t="shared" si="27"/>
        <v>Box</v>
      </c>
      <c r="BB89" s="633"/>
      <c r="BC89" s="634"/>
      <c r="BD89" s="634"/>
    </row>
    <row r="90" spans="1:56" s="635" customFormat="1" ht="36.75" hidden="1" customHeight="1">
      <c r="A90" s="475">
        <f>SUBTOTAL(3,B$6:B90)</f>
        <v>0</v>
      </c>
      <c r="B90" s="475" t="s">
        <v>783</v>
      </c>
      <c r="C90" s="476" t="s">
        <v>784</v>
      </c>
      <c r="D90" s="636">
        <v>41365</v>
      </c>
      <c r="E90" s="636" t="s">
        <v>195</v>
      </c>
      <c r="F90" s="530" t="s">
        <v>562</v>
      </c>
      <c r="G90" s="621" t="s">
        <v>672</v>
      </c>
      <c r="H90" s="637">
        <v>5931000</v>
      </c>
      <c r="I90" s="637">
        <v>2300000</v>
      </c>
      <c r="J90" s="637">
        <v>0</v>
      </c>
      <c r="K90" s="637">
        <v>500000</v>
      </c>
      <c r="L90" s="638">
        <f t="shared" si="5"/>
        <v>8731000</v>
      </c>
      <c r="M90" s="639">
        <v>22.8</v>
      </c>
      <c r="N90" s="638">
        <f t="shared" si="22"/>
        <v>7656415</v>
      </c>
      <c r="O90" s="640">
        <v>3</v>
      </c>
      <c r="P90" s="638">
        <f t="shared" si="23"/>
        <v>1007423</v>
      </c>
      <c r="Q90" s="641">
        <v>0</v>
      </c>
      <c r="R90" s="638">
        <f t="shared" si="24"/>
        <v>0</v>
      </c>
      <c r="S90" s="638">
        <f t="shared" si="25"/>
        <v>8663838</v>
      </c>
      <c r="T90" s="642">
        <v>0</v>
      </c>
      <c r="U90" s="528">
        <v>0</v>
      </c>
      <c r="V90" s="528">
        <v>200000</v>
      </c>
      <c r="W90" s="642">
        <v>500000</v>
      </c>
      <c r="X90" s="642">
        <v>0</v>
      </c>
      <c r="Y90" s="642">
        <v>400000</v>
      </c>
      <c r="Z90" s="642">
        <v>348990</v>
      </c>
      <c r="AA90" s="643"/>
      <c r="AB90" s="638"/>
      <c r="AC90" s="642">
        <v>100000</v>
      </c>
      <c r="AD90" s="642">
        <v>0</v>
      </c>
      <c r="AE90" s="638">
        <v>62963.93914473684</v>
      </c>
      <c r="AF90" s="644"/>
      <c r="AG90" s="644">
        <f t="shared" si="10"/>
        <v>10275792</v>
      </c>
      <c r="AH90" s="639">
        <v>24</v>
      </c>
      <c r="AI90" s="639">
        <v>0</v>
      </c>
      <c r="AJ90" s="639">
        <v>0</v>
      </c>
      <c r="AK90" s="643">
        <v>0</v>
      </c>
      <c r="AL90" s="645">
        <v>0</v>
      </c>
      <c r="AM90" s="638">
        <f t="shared" si="26"/>
        <v>1511135</v>
      </c>
      <c r="AN90" s="661">
        <f t="shared" si="29"/>
        <v>11786927</v>
      </c>
      <c r="AO90" s="638">
        <v>916755</v>
      </c>
      <c r="AP90" s="638">
        <v>44100</v>
      </c>
      <c r="AQ90" s="638">
        <f>+VLOOKUP($B90,[1]Sheet1!$C$15:$BW$1300,52,0)</f>
        <v>0</v>
      </c>
      <c r="AR90" s="638">
        <v>0</v>
      </c>
      <c r="AS90" s="638">
        <v>0</v>
      </c>
      <c r="AT90" s="661">
        <f t="shared" si="21"/>
        <v>10826072</v>
      </c>
      <c r="AU90" s="629"/>
      <c r="AV90" s="585"/>
      <c r="AW90" s="526" t="s">
        <v>3314</v>
      </c>
      <c r="AX90" s="526" t="s">
        <v>3315</v>
      </c>
      <c r="AY90" s="632" t="s">
        <v>260</v>
      </c>
      <c r="AZ90" s="632">
        <v>622</v>
      </c>
      <c r="BA90" s="272" t="str">
        <f t="shared" si="27"/>
        <v>Box</v>
      </c>
      <c r="BB90" s="633"/>
      <c r="BC90" s="634"/>
      <c r="BD90" s="634"/>
    </row>
    <row r="91" spans="1:56" s="635" customFormat="1" ht="36.75" hidden="1" customHeight="1">
      <c r="A91" s="475">
        <f>SUBTOTAL(3,B$6:B91)</f>
        <v>0</v>
      </c>
      <c r="B91" s="475" t="s">
        <v>785</v>
      </c>
      <c r="C91" s="476" t="s">
        <v>786</v>
      </c>
      <c r="D91" s="636">
        <v>41452</v>
      </c>
      <c r="E91" s="636" t="s">
        <v>195</v>
      </c>
      <c r="F91" s="530" t="s">
        <v>562</v>
      </c>
      <c r="G91" s="621" t="s">
        <v>608</v>
      </c>
      <c r="H91" s="637">
        <v>5931000</v>
      </c>
      <c r="I91" s="637">
        <v>200000</v>
      </c>
      <c r="J91" s="637">
        <v>0</v>
      </c>
      <c r="K91" s="637">
        <v>0</v>
      </c>
      <c r="L91" s="638">
        <f t="shared" si="5"/>
        <v>6131000</v>
      </c>
      <c r="M91" s="639">
        <v>23.9</v>
      </c>
      <c r="N91" s="638">
        <f t="shared" si="22"/>
        <v>5635804</v>
      </c>
      <c r="O91" s="640">
        <v>2</v>
      </c>
      <c r="P91" s="638">
        <f t="shared" si="23"/>
        <v>471615</v>
      </c>
      <c r="Q91" s="641">
        <v>0</v>
      </c>
      <c r="R91" s="638">
        <f t="shared" si="24"/>
        <v>0</v>
      </c>
      <c r="S91" s="638">
        <f t="shared" si="25"/>
        <v>6107419</v>
      </c>
      <c r="T91" s="642">
        <v>0</v>
      </c>
      <c r="U91" s="528">
        <v>0</v>
      </c>
      <c r="V91" s="528">
        <v>200000</v>
      </c>
      <c r="W91" s="642">
        <v>500000</v>
      </c>
      <c r="X91" s="642">
        <v>0</v>
      </c>
      <c r="Y91" s="642">
        <v>400000</v>
      </c>
      <c r="Z91" s="642">
        <v>470615</v>
      </c>
      <c r="AA91" s="643"/>
      <c r="AB91" s="638"/>
      <c r="AC91" s="642">
        <v>100000</v>
      </c>
      <c r="AD91" s="642">
        <v>0</v>
      </c>
      <c r="AE91" s="638">
        <v>44213.94351464435</v>
      </c>
      <c r="AF91" s="644"/>
      <c r="AG91" s="644">
        <f t="shared" si="10"/>
        <v>7822248</v>
      </c>
      <c r="AH91" s="639">
        <v>24</v>
      </c>
      <c r="AI91" s="639">
        <v>0</v>
      </c>
      <c r="AJ91" s="639">
        <v>0</v>
      </c>
      <c r="AK91" s="643">
        <v>0</v>
      </c>
      <c r="AL91" s="645">
        <v>0</v>
      </c>
      <c r="AM91" s="638">
        <f t="shared" si="26"/>
        <v>1061135</v>
      </c>
      <c r="AN91" s="661">
        <f t="shared" si="29"/>
        <v>8883383</v>
      </c>
      <c r="AO91" s="638">
        <v>643755</v>
      </c>
      <c r="AP91" s="638">
        <v>44100</v>
      </c>
      <c r="AQ91" s="638">
        <f>+VLOOKUP($B91,[1]Sheet1!$C$15:$BW$1300,52,0)</f>
        <v>0</v>
      </c>
      <c r="AR91" s="638">
        <v>0</v>
      </c>
      <c r="AS91" s="638">
        <v>0</v>
      </c>
      <c r="AT91" s="661">
        <f t="shared" si="21"/>
        <v>8195528</v>
      </c>
      <c r="AU91" s="629"/>
      <c r="AV91" s="585"/>
      <c r="AW91" s="526" t="s">
        <v>3316</v>
      </c>
      <c r="AX91" s="526" t="s">
        <v>3317</v>
      </c>
      <c r="AY91" s="632" t="s">
        <v>260</v>
      </c>
      <c r="AZ91" s="632">
        <v>622</v>
      </c>
      <c r="BA91" s="272" t="str">
        <f t="shared" si="27"/>
        <v>Box</v>
      </c>
      <c r="BB91" s="633"/>
      <c r="BC91" s="634"/>
      <c r="BD91" s="634"/>
    </row>
    <row r="92" spans="1:56" s="635" customFormat="1" ht="36.75" hidden="1" customHeight="1">
      <c r="A92" s="475">
        <f>SUBTOTAL(3,B$6:B92)</f>
        <v>0</v>
      </c>
      <c r="B92" s="475" t="s">
        <v>787</v>
      </c>
      <c r="C92" s="476" t="s">
        <v>788</v>
      </c>
      <c r="D92" s="636">
        <v>42822</v>
      </c>
      <c r="E92" s="636" t="s">
        <v>195</v>
      </c>
      <c r="F92" s="530" t="s">
        <v>562</v>
      </c>
      <c r="G92" s="621" t="s">
        <v>608</v>
      </c>
      <c r="H92" s="637">
        <v>5931000</v>
      </c>
      <c r="I92" s="637">
        <v>200000</v>
      </c>
      <c r="J92" s="637">
        <v>0</v>
      </c>
      <c r="K92" s="637">
        <v>0</v>
      </c>
      <c r="L92" s="638">
        <f t="shared" si="5"/>
        <v>6131000</v>
      </c>
      <c r="M92" s="639">
        <v>24</v>
      </c>
      <c r="N92" s="638">
        <f t="shared" si="22"/>
        <v>5659385</v>
      </c>
      <c r="O92" s="640">
        <v>2</v>
      </c>
      <c r="P92" s="638">
        <f t="shared" si="23"/>
        <v>471615</v>
      </c>
      <c r="Q92" s="641">
        <v>0</v>
      </c>
      <c r="R92" s="638">
        <f t="shared" si="24"/>
        <v>0</v>
      </c>
      <c r="S92" s="638">
        <f t="shared" si="25"/>
        <v>6131000</v>
      </c>
      <c r="T92" s="642">
        <v>0</v>
      </c>
      <c r="U92" s="528">
        <v>0</v>
      </c>
      <c r="V92" s="528">
        <v>200000</v>
      </c>
      <c r="W92" s="642">
        <v>500000</v>
      </c>
      <c r="X92" s="642">
        <v>0</v>
      </c>
      <c r="Y92" s="642">
        <v>400000</v>
      </c>
      <c r="Z92" s="642">
        <v>481812</v>
      </c>
      <c r="AA92" s="643"/>
      <c r="AB92" s="638"/>
      <c r="AC92" s="642">
        <v>0</v>
      </c>
      <c r="AD92" s="642">
        <v>0</v>
      </c>
      <c r="AE92" s="638">
        <v>44213.9453125</v>
      </c>
      <c r="AF92" s="644"/>
      <c r="AG92" s="644">
        <f t="shared" si="10"/>
        <v>7757026</v>
      </c>
      <c r="AH92" s="639">
        <v>28</v>
      </c>
      <c r="AI92" s="639">
        <v>0</v>
      </c>
      <c r="AJ92" s="639">
        <v>0</v>
      </c>
      <c r="AK92" s="643">
        <v>0</v>
      </c>
      <c r="AL92" s="645">
        <v>0</v>
      </c>
      <c r="AM92" s="638">
        <f t="shared" si="26"/>
        <v>1237990</v>
      </c>
      <c r="AN92" s="661">
        <f t="shared" si="29"/>
        <v>8995016</v>
      </c>
      <c r="AO92" s="638">
        <v>643755</v>
      </c>
      <c r="AP92" s="638">
        <v>44100</v>
      </c>
      <c r="AQ92" s="638">
        <f>+VLOOKUP($B92,[1]Sheet1!$C$15:$BW$1300,52,0)</f>
        <v>0</v>
      </c>
      <c r="AR92" s="638">
        <v>0</v>
      </c>
      <c r="AS92" s="638">
        <v>0</v>
      </c>
      <c r="AT92" s="661">
        <f t="shared" si="21"/>
        <v>8307161</v>
      </c>
      <c r="AU92" s="629"/>
      <c r="AV92" s="585"/>
      <c r="AW92" s="526" t="s">
        <v>3318</v>
      </c>
      <c r="AX92" s="526" t="s">
        <v>3319</v>
      </c>
      <c r="AY92" s="632" t="s">
        <v>260</v>
      </c>
      <c r="AZ92" s="632">
        <v>622</v>
      </c>
      <c r="BA92" s="272" t="str">
        <f t="shared" si="27"/>
        <v>Box</v>
      </c>
      <c r="BB92" s="633"/>
      <c r="BC92" s="634"/>
      <c r="BD92" s="634"/>
    </row>
    <row r="93" spans="1:56" s="635" customFormat="1" ht="36.75" hidden="1" customHeight="1">
      <c r="A93" s="475">
        <f>SUBTOTAL(3,B$6:B93)</f>
        <v>0</v>
      </c>
      <c r="B93" s="475" t="s">
        <v>789</v>
      </c>
      <c r="C93" s="476" t="s">
        <v>790</v>
      </c>
      <c r="D93" s="636">
        <v>43224</v>
      </c>
      <c r="E93" s="636" t="s">
        <v>195</v>
      </c>
      <c r="F93" s="530" t="s">
        <v>562</v>
      </c>
      <c r="G93" s="621" t="s">
        <v>608</v>
      </c>
      <c r="H93" s="637">
        <v>5931000</v>
      </c>
      <c r="I93" s="637">
        <v>200000</v>
      </c>
      <c r="J93" s="637">
        <v>0</v>
      </c>
      <c r="K93" s="637">
        <v>0</v>
      </c>
      <c r="L93" s="638">
        <f t="shared" si="5"/>
        <v>6131000</v>
      </c>
      <c r="M93" s="639">
        <v>23.9</v>
      </c>
      <c r="N93" s="638">
        <f t="shared" si="22"/>
        <v>5635804</v>
      </c>
      <c r="O93" s="640">
        <v>2</v>
      </c>
      <c r="P93" s="638">
        <f t="shared" si="23"/>
        <v>471615</v>
      </c>
      <c r="Q93" s="641">
        <v>0</v>
      </c>
      <c r="R93" s="638">
        <f t="shared" si="24"/>
        <v>0</v>
      </c>
      <c r="S93" s="638">
        <f t="shared" si="25"/>
        <v>6107419</v>
      </c>
      <c r="T93" s="642">
        <v>0</v>
      </c>
      <c r="U93" s="528">
        <v>0</v>
      </c>
      <c r="V93" s="528">
        <v>200000</v>
      </c>
      <c r="W93" s="642">
        <v>500000</v>
      </c>
      <c r="X93" s="642">
        <v>0</v>
      </c>
      <c r="Y93" s="642">
        <v>400000</v>
      </c>
      <c r="Z93" s="642">
        <v>416777</v>
      </c>
      <c r="AA93" s="643"/>
      <c r="AB93" s="638"/>
      <c r="AC93" s="642">
        <v>0</v>
      </c>
      <c r="AD93" s="642">
        <v>0</v>
      </c>
      <c r="AE93" s="638">
        <v>44213.94351464435</v>
      </c>
      <c r="AF93" s="644"/>
      <c r="AG93" s="644">
        <f t="shared" si="10"/>
        <v>7668410</v>
      </c>
      <c r="AH93" s="639">
        <v>24</v>
      </c>
      <c r="AI93" s="639">
        <v>0</v>
      </c>
      <c r="AJ93" s="639">
        <v>0</v>
      </c>
      <c r="AK93" s="643">
        <v>0</v>
      </c>
      <c r="AL93" s="645">
        <v>0</v>
      </c>
      <c r="AM93" s="638">
        <f t="shared" si="26"/>
        <v>1061135</v>
      </c>
      <c r="AN93" s="661">
        <f t="shared" si="29"/>
        <v>8729545</v>
      </c>
      <c r="AO93" s="638">
        <v>643755</v>
      </c>
      <c r="AP93" s="638">
        <v>44100</v>
      </c>
      <c r="AQ93" s="638">
        <f>+VLOOKUP($B93,[1]Sheet1!$C$15:$BW$1300,52,0)</f>
        <v>0</v>
      </c>
      <c r="AR93" s="638">
        <v>0</v>
      </c>
      <c r="AS93" s="638">
        <v>0</v>
      </c>
      <c r="AT93" s="661">
        <f t="shared" si="21"/>
        <v>8041690</v>
      </c>
      <c r="AU93" s="629"/>
      <c r="AV93" s="585"/>
      <c r="AW93" s="526" t="s">
        <v>3320</v>
      </c>
      <c r="AX93" s="526" t="s">
        <v>3321</v>
      </c>
      <c r="AY93" s="632" t="s">
        <v>260</v>
      </c>
      <c r="AZ93" s="632">
        <v>622</v>
      </c>
      <c r="BA93" s="272" t="str">
        <f t="shared" si="27"/>
        <v>Box</v>
      </c>
      <c r="BB93" s="633"/>
      <c r="BC93" s="634"/>
      <c r="BD93" s="634"/>
    </row>
    <row r="94" spans="1:56" s="635" customFormat="1" ht="36.75" hidden="1" customHeight="1">
      <c r="A94" s="475">
        <f>SUBTOTAL(3,B$6:B94)</f>
        <v>0</v>
      </c>
      <c r="B94" s="475" t="s">
        <v>791</v>
      </c>
      <c r="C94" s="476" t="s">
        <v>792</v>
      </c>
      <c r="D94" s="636">
        <v>42591</v>
      </c>
      <c r="E94" s="636" t="s">
        <v>195</v>
      </c>
      <c r="F94" s="530" t="s">
        <v>562</v>
      </c>
      <c r="G94" s="621" t="s">
        <v>742</v>
      </c>
      <c r="H94" s="637">
        <v>5931000</v>
      </c>
      <c r="I94" s="637">
        <v>0</v>
      </c>
      <c r="J94" s="637">
        <v>0</v>
      </c>
      <c r="K94" s="637">
        <v>0</v>
      </c>
      <c r="L94" s="638">
        <f t="shared" si="5"/>
        <v>5931000</v>
      </c>
      <c r="M94" s="639">
        <v>24</v>
      </c>
      <c r="N94" s="638">
        <f t="shared" si="22"/>
        <v>5474769</v>
      </c>
      <c r="O94" s="640">
        <v>2</v>
      </c>
      <c r="P94" s="638">
        <f t="shared" si="23"/>
        <v>456231</v>
      </c>
      <c r="Q94" s="641">
        <v>0</v>
      </c>
      <c r="R94" s="638">
        <f t="shared" si="24"/>
        <v>0</v>
      </c>
      <c r="S94" s="638">
        <f t="shared" si="25"/>
        <v>5931000</v>
      </c>
      <c r="T94" s="642">
        <v>0</v>
      </c>
      <c r="U94" s="528">
        <v>0</v>
      </c>
      <c r="V94" s="528">
        <v>200000</v>
      </c>
      <c r="W94" s="642">
        <v>500000</v>
      </c>
      <c r="X94" s="642">
        <v>0</v>
      </c>
      <c r="Y94" s="642">
        <v>400000</v>
      </c>
      <c r="Z94" s="642">
        <v>430005</v>
      </c>
      <c r="AA94" s="643"/>
      <c r="AB94" s="638"/>
      <c r="AC94" s="642">
        <v>0</v>
      </c>
      <c r="AD94" s="642">
        <v>0</v>
      </c>
      <c r="AE94" s="638">
        <v>42771.6328125</v>
      </c>
      <c r="AF94" s="644"/>
      <c r="AG94" s="644">
        <f t="shared" si="10"/>
        <v>7503777</v>
      </c>
      <c r="AH94" s="639">
        <v>24</v>
      </c>
      <c r="AI94" s="639">
        <v>0</v>
      </c>
      <c r="AJ94" s="639">
        <v>0</v>
      </c>
      <c r="AK94" s="643">
        <v>0</v>
      </c>
      <c r="AL94" s="645">
        <v>0</v>
      </c>
      <c r="AM94" s="638">
        <f t="shared" si="26"/>
        <v>1026519</v>
      </c>
      <c r="AN94" s="661">
        <f t="shared" si="29"/>
        <v>8530296</v>
      </c>
      <c r="AO94" s="638">
        <v>622755</v>
      </c>
      <c r="AP94" s="638">
        <v>44100</v>
      </c>
      <c r="AQ94" s="638">
        <f>+VLOOKUP($B94,[1]Sheet1!$C$15:$BW$1300,52,0)</f>
        <v>0</v>
      </c>
      <c r="AR94" s="638">
        <v>0</v>
      </c>
      <c r="AS94" s="638">
        <v>0</v>
      </c>
      <c r="AT94" s="661">
        <f t="shared" si="21"/>
        <v>7863441</v>
      </c>
      <c r="AU94" s="629"/>
      <c r="AV94" s="585"/>
      <c r="AW94" s="526" t="s">
        <v>3322</v>
      </c>
      <c r="AX94" s="526" t="s">
        <v>3323</v>
      </c>
      <c r="AY94" s="632" t="s">
        <v>260</v>
      </c>
      <c r="AZ94" s="632">
        <v>622</v>
      </c>
      <c r="BA94" s="272" t="str">
        <f t="shared" si="27"/>
        <v>Box</v>
      </c>
      <c r="BB94" s="633"/>
      <c r="BC94" s="634"/>
      <c r="BD94" s="634"/>
    </row>
    <row r="95" spans="1:56" s="635" customFormat="1" ht="36.75" hidden="1" customHeight="1">
      <c r="A95" s="475">
        <f>SUBTOTAL(3,B$6:B95)</f>
        <v>0</v>
      </c>
      <c r="B95" s="475" t="s">
        <v>793</v>
      </c>
      <c r="C95" s="476" t="s">
        <v>794</v>
      </c>
      <c r="D95" s="636">
        <v>43869</v>
      </c>
      <c r="E95" s="636" t="s">
        <v>195</v>
      </c>
      <c r="F95" s="530" t="s">
        <v>563</v>
      </c>
      <c r="G95" s="621" t="s">
        <v>795</v>
      </c>
      <c r="H95" s="637">
        <v>5931000</v>
      </c>
      <c r="I95" s="637">
        <v>700000</v>
      </c>
      <c r="J95" s="637">
        <v>0</v>
      </c>
      <c r="K95" s="637">
        <v>0</v>
      </c>
      <c r="L95" s="638">
        <f t="shared" si="5"/>
        <v>6631000</v>
      </c>
      <c r="M95" s="639">
        <v>24</v>
      </c>
      <c r="N95" s="638">
        <f t="shared" si="22"/>
        <v>6120923</v>
      </c>
      <c r="O95" s="640">
        <v>2</v>
      </c>
      <c r="P95" s="638">
        <f t="shared" si="23"/>
        <v>510077</v>
      </c>
      <c r="Q95" s="641">
        <v>0</v>
      </c>
      <c r="R95" s="638">
        <f t="shared" si="24"/>
        <v>0</v>
      </c>
      <c r="S95" s="638">
        <f t="shared" si="25"/>
        <v>6631000</v>
      </c>
      <c r="T95" s="642">
        <v>0</v>
      </c>
      <c r="U95" s="528">
        <v>0</v>
      </c>
      <c r="V95" s="528">
        <v>200000</v>
      </c>
      <c r="W95" s="642">
        <v>500000</v>
      </c>
      <c r="X95" s="642">
        <v>0</v>
      </c>
      <c r="Y95" s="642">
        <v>400000</v>
      </c>
      <c r="Z95" s="642">
        <v>649312</v>
      </c>
      <c r="AA95" s="643"/>
      <c r="AB95" s="638"/>
      <c r="AC95" s="642">
        <v>0</v>
      </c>
      <c r="AD95" s="642">
        <v>0</v>
      </c>
      <c r="AE95" s="638">
        <v>0</v>
      </c>
      <c r="AF95" s="644"/>
      <c r="AG95" s="644">
        <f t="shared" si="10"/>
        <v>8380312</v>
      </c>
      <c r="AH95" s="639">
        <v>28</v>
      </c>
      <c r="AI95" s="639">
        <v>0</v>
      </c>
      <c r="AJ95" s="639">
        <v>0</v>
      </c>
      <c r="AK95" s="643">
        <v>0</v>
      </c>
      <c r="AL95" s="645">
        <v>0</v>
      </c>
      <c r="AM95" s="638">
        <f t="shared" si="26"/>
        <v>1338952</v>
      </c>
      <c r="AN95" s="661">
        <f t="shared" si="29"/>
        <v>9719264</v>
      </c>
      <c r="AO95" s="638">
        <v>696255</v>
      </c>
      <c r="AP95" s="638">
        <v>44100</v>
      </c>
      <c r="AQ95" s="638">
        <f>+VLOOKUP($B95,[1]Sheet1!$C$15:$BW$1300,52,0)</f>
        <v>0</v>
      </c>
      <c r="AR95" s="638">
        <v>0</v>
      </c>
      <c r="AS95" s="638">
        <v>0</v>
      </c>
      <c r="AT95" s="661">
        <f t="shared" si="21"/>
        <v>8978909</v>
      </c>
      <c r="AU95" s="629"/>
      <c r="AV95" s="585"/>
      <c r="AW95" s="526" t="s">
        <v>3324</v>
      </c>
      <c r="AX95" s="526" t="s">
        <v>3325</v>
      </c>
      <c r="AY95" s="632" t="s">
        <v>260</v>
      </c>
      <c r="AZ95" s="632">
        <v>622</v>
      </c>
      <c r="BA95" s="272" t="str">
        <f t="shared" si="27"/>
        <v>Box</v>
      </c>
      <c r="BB95" s="633"/>
      <c r="BC95" s="634"/>
      <c r="BD95" s="634"/>
    </row>
    <row r="96" spans="1:56" s="635" customFormat="1" ht="36.75" hidden="1" customHeight="1">
      <c r="A96" s="475">
        <f>SUBTOTAL(3,B$6:B96)</f>
        <v>0</v>
      </c>
      <c r="B96" s="475" t="s">
        <v>796</v>
      </c>
      <c r="C96" s="476" t="s">
        <v>797</v>
      </c>
      <c r="D96" s="636">
        <v>43871</v>
      </c>
      <c r="E96" s="636" t="s">
        <v>195</v>
      </c>
      <c r="F96" s="530" t="s">
        <v>563</v>
      </c>
      <c r="G96" s="621" t="s">
        <v>795</v>
      </c>
      <c r="H96" s="637">
        <v>5931000</v>
      </c>
      <c r="I96" s="637">
        <v>700000</v>
      </c>
      <c r="J96" s="637">
        <v>0</v>
      </c>
      <c r="K96" s="637">
        <v>0</v>
      </c>
      <c r="L96" s="638">
        <f t="shared" si="5"/>
        <v>6631000</v>
      </c>
      <c r="M96" s="639">
        <v>24</v>
      </c>
      <c r="N96" s="638">
        <f t="shared" si="22"/>
        <v>6120923</v>
      </c>
      <c r="O96" s="640">
        <v>2</v>
      </c>
      <c r="P96" s="638">
        <f t="shared" si="23"/>
        <v>510077</v>
      </c>
      <c r="Q96" s="641">
        <v>0</v>
      </c>
      <c r="R96" s="638">
        <f t="shared" si="24"/>
        <v>0</v>
      </c>
      <c r="S96" s="638">
        <f t="shared" si="25"/>
        <v>6631000</v>
      </c>
      <c r="T96" s="642">
        <v>0</v>
      </c>
      <c r="U96" s="528">
        <v>0</v>
      </c>
      <c r="V96" s="528">
        <v>200000</v>
      </c>
      <c r="W96" s="642">
        <v>500000</v>
      </c>
      <c r="X96" s="642">
        <v>0</v>
      </c>
      <c r="Y96" s="642">
        <v>400000</v>
      </c>
      <c r="Z96" s="642">
        <v>941402</v>
      </c>
      <c r="AA96" s="643"/>
      <c r="AB96" s="638"/>
      <c r="AC96" s="642">
        <v>100000</v>
      </c>
      <c r="AD96" s="642">
        <v>0</v>
      </c>
      <c r="AE96" s="638">
        <v>0</v>
      </c>
      <c r="AF96" s="644"/>
      <c r="AG96" s="644">
        <f t="shared" si="10"/>
        <v>8772402</v>
      </c>
      <c r="AH96" s="639">
        <v>28</v>
      </c>
      <c r="AI96" s="639">
        <v>0</v>
      </c>
      <c r="AJ96" s="639">
        <v>0</v>
      </c>
      <c r="AK96" s="643">
        <v>0</v>
      </c>
      <c r="AL96" s="645">
        <v>0</v>
      </c>
      <c r="AM96" s="638">
        <f t="shared" si="26"/>
        <v>1338952</v>
      </c>
      <c r="AN96" s="661">
        <f t="shared" si="29"/>
        <v>10111354</v>
      </c>
      <c r="AO96" s="638">
        <v>696255</v>
      </c>
      <c r="AP96" s="638">
        <v>44100</v>
      </c>
      <c r="AQ96" s="638">
        <f>+VLOOKUP($B96,[1]Sheet1!$C$15:$BW$1300,52,0)</f>
        <v>0</v>
      </c>
      <c r="AR96" s="638">
        <v>0</v>
      </c>
      <c r="AS96" s="638">
        <v>0</v>
      </c>
      <c r="AT96" s="661">
        <f t="shared" si="21"/>
        <v>9370999</v>
      </c>
      <c r="AU96" s="629"/>
      <c r="AV96" s="585"/>
      <c r="AW96" s="526" t="s">
        <v>3326</v>
      </c>
      <c r="AX96" s="526" t="s">
        <v>3327</v>
      </c>
      <c r="AY96" s="632" t="s">
        <v>260</v>
      </c>
      <c r="AZ96" s="632">
        <v>622</v>
      </c>
      <c r="BA96" s="272" t="str">
        <f t="shared" si="27"/>
        <v>Box</v>
      </c>
      <c r="BB96" s="633"/>
      <c r="BC96" s="634"/>
      <c r="BD96" s="634"/>
    </row>
    <row r="97" spans="1:56" s="635" customFormat="1" ht="36.75" hidden="1" customHeight="1">
      <c r="A97" s="475">
        <f>SUBTOTAL(3,B$6:B97)</f>
        <v>0</v>
      </c>
      <c r="B97" s="475" t="s">
        <v>798</v>
      </c>
      <c r="C97" s="476" t="s">
        <v>799</v>
      </c>
      <c r="D97" s="636">
        <v>44065</v>
      </c>
      <c r="E97" s="636" t="s">
        <v>195</v>
      </c>
      <c r="F97" s="530" t="s">
        <v>563</v>
      </c>
      <c r="G97" s="621" t="s">
        <v>800</v>
      </c>
      <c r="H97" s="637">
        <v>5931000</v>
      </c>
      <c r="I97" s="637">
        <v>500000</v>
      </c>
      <c r="J97" s="637">
        <v>0</v>
      </c>
      <c r="K97" s="637">
        <v>0</v>
      </c>
      <c r="L97" s="638">
        <f t="shared" si="5"/>
        <v>6431000</v>
      </c>
      <c r="M97" s="639">
        <v>23</v>
      </c>
      <c r="N97" s="638">
        <f t="shared" si="22"/>
        <v>5688962</v>
      </c>
      <c r="O97" s="640">
        <v>3</v>
      </c>
      <c r="P97" s="638">
        <f t="shared" si="23"/>
        <v>742038</v>
      </c>
      <c r="Q97" s="641">
        <v>0</v>
      </c>
      <c r="R97" s="638">
        <f t="shared" si="24"/>
        <v>0</v>
      </c>
      <c r="S97" s="638">
        <f t="shared" si="25"/>
        <v>6431000</v>
      </c>
      <c r="T97" s="642">
        <v>0</v>
      </c>
      <c r="U97" s="528">
        <v>0</v>
      </c>
      <c r="V97" s="528">
        <v>200000</v>
      </c>
      <c r="W97" s="642">
        <v>500000</v>
      </c>
      <c r="X97" s="642">
        <v>0</v>
      </c>
      <c r="Y97" s="642">
        <v>400000</v>
      </c>
      <c r="Z97" s="642">
        <v>615540</v>
      </c>
      <c r="AA97" s="643"/>
      <c r="AB97" s="638"/>
      <c r="AC97" s="642">
        <v>0</v>
      </c>
      <c r="AD97" s="642">
        <v>0</v>
      </c>
      <c r="AE97" s="638">
        <v>46377.407608695656</v>
      </c>
      <c r="AF97" s="644"/>
      <c r="AG97" s="644">
        <f t="shared" si="10"/>
        <v>8192917</v>
      </c>
      <c r="AH97" s="639">
        <v>28</v>
      </c>
      <c r="AI97" s="639">
        <v>0</v>
      </c>
      <c r="AJ97" s="639">
        <v>0</v>
      </c>
      <c r="AK97" s="643">
        <v>0</v>
      </c>
      <c r="AL97" s="645">
        <v>0</v>
      </c>
      <c r="AM97" s="638">
        <f t="shared" si="26"/>
        <v>1298567</v>
      </c>
      <c r="AN97" s="661">
        <f t="shared" si="29"/>
        <v>9491484</v>
      </c>
      <c r="AO97" s="638">
        <v>675255</v>
      </c>
      <c r="AP97" s="638">
        <v>44100</v>
      </c>
      <c r="AQ97" s="638">
        <f>+VLOOKUP($B97,[1]Sheet1!$C$15:$BW$1300,52,0)</f>
        <v>0</v>
      </c>
      <c r="AR97" s="638">
        <v>0</v>
      </c>
      <c r="AS97" s="638">
        <v>0</v>
      </c>
      <c r="AT97" s="661">
        <f t="shared" si="21"/>
        <v>8772129</v>
      </c>
      <c r="AU97" s="629"/>
      <c r="AV97" s="585"/>
      <c r="AW97" s="526" t="s">
        <v>3328</v>
      </c>
      <c r="AX97" s="526" t="s">
        <v>3329</v>
      </c>
      <c r="AY97" s="632" t="s">
        <v>260</v>
      </c>
      <c r="AZ97" s="632">
        <v>622</v>
      </c>
      <c r="BA97" s="272" t="str">
        <f t="shared" si="27"/>
        <v>Box</v>
      </c>
      <c r="BB97" s="633"/>
      <c r="BC97" s="634"/>
      <c r="BD97" s="634"/>
    </row>
    <row r="98" spans="1:56" s="635" customFormat="1" ht="36.75" hidden="1" customHeight="1">
      <c r="A98" s="475">
        <f>SUBTOTAL(3,B$6:B98)</f>
        <v>0</v>
      </c>
      <c r="B98" s="475" t="s">
        <v>801</v>
      </c>
      <c r="C98" s="476" t="s">
        <v>802</v>
      </c>
      <c r="D98" s="636">
        <v>44071</v>
      </c>
      <c r="E98" s="636" t="s">
        <v>195</v>
      </c>
      <c r="F98" s="530" t="s">
        <v>563</v>
      </c>
      <c r="G98" s="621" t="s">
        <v>608</v>
      </c>
      <c r="H98" s="637">
        <v>5931000</v>
      </c>
      <c r="I98" s="637">
        <v>200000</v>
      </c>
      <c r="J98" s="637">
        <v>0</v>
      </c>
      <c r="K98" s="637">
        <v>0</v>
      </c>
      <c r="L98" s="638">
        <f t="shared" si="5"/>
        <v>6131000</v>
      </c>
      <c r="M98" s="639">
        <v>24</v>
      </c>
      <c r="N98" s="638">
        <f t="shared" si="22"/>
        <v>5659385</v>
      </c>
      <c r="O98" s="640">
        <v>2</v>
      </c>
      <c r="P98" s="638">
        <f t="shared" si="23"/>
        <v>471615</v>
      </c>
      <c r="Q98" s="641">
        <v>0</v>
      </c>
      <c r="R98" s="638">
        <f t="shared" si="24"/>
        <v>0</v>
      </c>
      <c r="S98" s="638">
        <f t="shared" si="25"/>
        <v>6131000</v>
      </c>
      <c r="T98" s="642">
        <v>0</v>
      </c>
      <c r="U98" s="528">
        <v>0</v>
      </c>
      <c r="V98" s="528">
        <v>200000</v>
      </c>
      <c r="W98" s="642">
        <v>500000</v>
      </c>
      <c r="X98" s="642">
        <v>0</v>
      </c>
      <c r="Y98" s="642">
        <v>400000</v>
      </c>
      <c r="Z98" s="642">
        <v>640685</v>
      </c>
      <c r="AA98" s="643"/>
      <c r="AB98" s="638"/>
      <c r="AC98" s="642">
        <v>0</v>
      </c>
      <c r="AD98" s="642">
        <v>0</v>
      </c>
      <c r="AE98" s="638">
        <v>44213.9453125</v>
      </c>
      <c r="AF98" s="644"/>
      <c r="AG98" s="644">
        <f t="shared" si="10"/>
        <v>7915899</v>
      </c>
      <c r="AH98" s="639">
        <v>28</v>
      </c>
      <c r="AI98" s="639">
        <v>0</v>
      </c>
      <c r="AJ98" s="639">
        <v>0</v>
      </c>
      <c r="AK98" s="643">
        <v>0</v>
      </c>
      <c r="AL98" s="645">
        <v>0</v>
      </c>
      <c r="AM98" s="638">
        <f t="shared" si="26"/>
        <v>1237990</v>
      </c>
      <c r="AN98" s="661">
        <f t="shared" si="29"/>
        <v>9153889</v>
      </c>
      <c r="AO98" s="638">
        <v>643755</v>
      </c>
      <c r="AP98" s="638">
        <v>44100</v>
      </c>
      <c r="AQ98" s="638">
        <f>+VLOOKUP($B98,[1]Sheet1!$C$15:$BW$1300,52,0)</f>
        <v>0</v>
      </c>
      <c r="AR98" s="638">
        <v>0</v>
      </c>
      <c r="AS98" s="638">
        <v>0</v>
      </c>
      <c r="AT98" s="661">
        <f t="shared" si="21"/>
        <v>8466034</v>
      </c>
      <c r="AU98" s="629"/>
      <c r="AV98" s="585"/>
      <c r="AW98" s="526" t="s">
        <v>3330</v>
      </c>
      <c r="AX98" s="526" t="s">
        <v>3331</v>
      </c>
      <c r="AY98" s="632" t="s">
        <v>260</v>
      </c>
      <c r="AZ98" s="632">
        <v>622</v>
      </c>
      <c r="BA98" s="272" t="str">
        <f t="shared" si="27"/>
        <v>Box</v>
      </c>
      <c r="BB98" s="633"/>
      <c r="BC98" s="634"/>
      <c r="BD98" s="634"/>
    </row>
    <row r="99" spans="1:56" s="635" customFormat="1" ht="36.75" hidden="1" customHeight="1">
      <c r="A99" s="475">
        <f>SUBTOTAL(3,B$6:B99)</f>
        <v>0</v>
      </c>
      <c r="B99" s="475" t="s">
        <v>803</v>
      </c>
      <c r="C99" s="476" t="s">
        <v>804</v>
      </c>
      <c r="D99" s="636">
        <v>44082</v>
      </c>
      <c r="E99" s="636" t="s">
        <v>195</v>
      </c>
      <c r="F99" s="530" t="s">
        <v>563</v>
      </c>
      <c r="G99" s="621" t="s">
        <v>800</v>
      </c>
      <c r="H99" s="637">
        <v>5931000</v>
      </c>
      <c r="I99" s="637">
        <v>500000</v>
      </c>
      <c r="J99" s="637">
        <v>0</v>
      </c>
      <c r="K99" s="637">
        <v>0</v>
      </c>
      <c r="L99" s="638">
        <f t="shared" si="5"/>
        <v>6431000</v>
      </c>
      <c r="M99" s="639">
        <v>24</v>
      </c>
      <c r="N99" s="638">
        <f t="shared" si="22"/>
        <v>5936308</v>
      </c>
      <c r="O99" s="640">
        <v>2</v>
      </c>
      <c r="P99" s="638">
        <f t="shared" si="23"/>
        <v>494692</v>
      </c>
      <c r="Q99" s="641">
        <v>0</v>
      </c>
      <c r="R99" s="638">
        <f t="shared" si="24"/>
        <v>0</v>
      </c>
      <c r="S99" s="638">
        <f t="shared" si="25"/>
        <v>6431000</v>
      </c>
      <c r="T99" s="642">
        <v>0</v>
      </c>
      <c r="U99" s="528">
        <v>0</v>
      </c>
      <c r="V99" s="528">
        <v>200000</v>
      </c>
      <c r="W99" s="642">
        <v>500000</v>
      </c>
      <c r="X99" s="642">
        <v>0</v>
      </c>
      <c r="Y99" s="642">
        <v>400000</v>
      </c>
      <c r="Z99" s="642">
        <v>737865</v>
      </c>
      <c r="AA99" s="643"/>
      <c r="AB99" s="638"/>
      <c r="AC99" s="642">
        <v>0</v>
      </c>
      <c r="AD99" s="642">
        <v>0</v>
      </c>
      <c r="AE99" s="638">
        <v>46377.40625</v>
      </c>
      <c r="AF99" s="644"/>
      <c r="AG99" s="644">
        <f t="shared" si="10"/>
        <v>8315242</v>
      </c>
      <c r="AH99" s="639">
        <v>28</v>
      </c>
      <c r="AI99" s="639">
        <v>0</v>
      </c>
      <c r="AJ99" s="639">
        <v>0</v>
      </c>
      <c r="AK99" s="643">
        <v>0</v>
      </c>
      <c r="AL99" s="645">
        <v>0</v>
      </c>
      <c r="AM99" s="638">
        <f t="shared" si="26"/>
        <v>1298567</v>
      </c>
      <c r="AN99" s="661">
        <f t="shared" si="29"/>
        <v>9613809</v>
      </c>
      <c r="AO99" s="638">
        <v>675255</v>
      </c>
      <c r="AP99" s="638">
        <v>44100</v>
      </c>
      <c r="AQ99" s="638">
        <f>+VLOOKUP($B99,[1]Sheet1!$C$15:$BW$1300,52,0)</f>
        <v>0</v>
      </c>
      <c r="AR99" s="638">
        <v>0</v>
      </c>
      <c r="AS99" s="638">
        <v>0</v>
      </c>
      <c r="AT99" s="661">
        <f t="shared" si="21"/>
        <v>8894454</v>
      </c>
      <c r="AU99" s="629"/>
      <c r="AV99" s="585"/>
      <c r="AW99" s="526" t="s">
        <v>3332</v>
      </c>
      <c r="AX99" s="526" t="s">
        <v>3333</v>
      </c>
      <c r="AY99" s="632" t="s">
        <v>260</v>
      </c>
      <c r="AZ99" s="632">
        <v>622</v>
      </c>
      <c r="BA99" s="272" t="str">
        <f t="shared" si="27"/>
        <v>Box</v>
      </c>
      <c r="BB99" s="633"/>
      <c r="BC99" s="634"/>
      <c r="BD99" s="634"/>
    </row>
    <row r="100" spans="1:56" s="635" customFormat="1" ht="36.75" hidden="1" customHeight="1">
      <c r="A100" s="475">
        <f>SUBTOTAL(3,B$6:B100)</f>
        <v>0</v>
      </c>
      <c r="B100" s="475" t="s">
        <v>805</v>
      </c>
      <c r="C100" s="476" t="s">
        <v>806</v>
      </c>
      <c r="D100" s="636">
        <v>44249</v>
      </c>
      <c r="E100" s="636" t="s">
        <v>195</v>
      </c>
      <c r="F100" s="530" t="s">
        <v>563</v>
      </c>
      <c r="G100" s="621" t="s">
        <v>800</v>
      </c>
      <c r="H100" s="637">
        <v>5931000</v>
      </c>
      <c r="I100" s="637">
        <v>500000</v>
      </c>
      <c r="J100" s="637">
        <v>0</v>
      </c>
      <c r="K100" s="637">
        <v>0</v>
      </c>
      <c r="L100" s="638">
        <f t="shared" si="5"/>
        <v>6431000</v>
      </c>
      <c r="M100" s="639">
        <v>21</v>
      </c>
      <c r="N100" s="638">
        <f t="shared" si="22"/>
        <v>5194269</v>
      </c>
      <c r="O100" s="640">
        <v>2</v>
      </c>
      <c r="P100" s="638">
        <f t="shared" si="23"/>
        <v>494692</v>
      </c>
      <c r="Q100" s="641">
        <v>0</v>
      </c>
      <c r="R100" s="638">
        <f t="shared" si="24"/>
        <v>0</v>
      </c>
      <c r="S100" s="638">
        <f t="shared" si="25"/>
        <v>5688961</v>
      </c>
      <c r="T100" s="642">
        <v>0</v>
      </c>
      <c r="U100" s="528">
        <v>0</v>
      </c>
      <c r="V100" s="528">
        <v>200000</v>
      </c>
      <c r="W100" s="642">
        <v>0</v>
      </c>
      <c r="X100" s="642">
        <v>0</v>
      </c>
      <c r="Y100" s="642">
        <v>0</v>
      </c>
      <c r="Z100" s="642">
        <v>544892</v>
      </c>
      <c r="AA100" s="643"/>
      <c r="AB100" s="638"/>
      <c r="AC100" s="642">
        <v>0</v>
      </c>
      <c r="AD100" s="642">
        <v>0</v>
      </c>
      <c r="AE100" s="638">
        <v>46377.40178571429</v>
      </c>
      <c r="AF100" s="644"/>
      <c r="AG100" s="644">
        <f t="shared" si="10"/>
        <v>6480230</v>
      </c>
      <c r="AH100" s="639">
        <v>28</v>
      </c>
      <c r="AI100" s="639">
        <v>0</v>
      </c>
      <c r="AJ100" s="639">
        <v>0</v>
      </c>
      <c r="AK100" s="643">
        <v>0</v>
      </c>
      <c r="AL100" s="645">
        <v>0</v>
      </c>
      <c r="AM100" s="638">
        <f t="shared" si="26"/>
        <v>1298567</v>
      </c>
      <c r="AN100" s="661">
        <f t="shared" si="29"/>
        <v>7778797</v>
      </c>
      <c r="AO100" s="638">
        <v>675255</v>
      </c>
      <c r="AP100" s="638">
        <v>44100</v>
      </c>
      <c r="AQ100" s="638">
        <f>+VLOOKUP($B100,[1]Sheet1!$C$15:$BW$1300,52,0)</f>
        <v>0</v>
      </c>
      <c r="AR100" s="638">
        <v>0</v>
      </c>
      <c r="AS100" s="638">
        <v>0</v>
      </c>
      <c r="AT100" s="661">
        <f t="shared" si="21"/>
        <v>7059442</v>
      </c>
      <c r="AU100" s="629"/>
      <c r="AV100" s="585"/>
      <c r="AW100" s="526" t="s">
        <v>3334</v>
      </c>
      <c r="AX100" s="526" t="s">
        <v>3335</v>
      </c>
      <c r="AY100" s="632" t="s">
        <v>260</v>
      </c>
      <c r="AZ100" s="632">
        <v>622</v>
      </c>
      <c r="BA100" s="272" t="str">
        <f t="shared" si="27"/>
        <v>Box</v>
      </c>
      <c r="BB100" s="633"/>
      <c r="BC100" s="634"/>
      <c r="BD100" s="634"/>
    </row>
    <row r="101" spans="1:56" s="635" customFormat="1" ht="36.75" hidden="1" customHeight="1">
      <c r="A101" s="475">
        <f>SUBTOTAL(3,B$6:B101)</f>
        <v>0</v>
      </c>
      <c r="B101" s="475" t="s">
        <v>807</v>
      </c>
      <c r="C101" s="476" t="s">
        <v>808</v>
      </c>
      <c r="D101" s="636">
        <v>44256</v>
      </c>
      <c r="E101" s="636" t="s">
        <v>195</v>
      </c>
      <c r="F101" s="530" t="s">
        <v>563</v>
      </c>
      <c r="G101" s="621" t="s">
        <v>809</v>
      </c>
      <c r="H101" s="637">
        <v>5931000</v>
      </c>
      <c r="I101" s="637">
        <v>400000</v>
      </c>
      <c r="J101" s="637">
        <v>0</v>
      </c>
      <c r="K101" s="637">
        <v>0</v>
      </c>
      <c r="L101" s="638">
        <f t="shared" si="5"/>
        <v>6331000</v>
      </c>
      <c r="M101" s="639">
        <v>24</v>
      </c>
      <c r="N101" s="638">
        <f t="shared" si="22"/>
        <v>5844000</v>
      </c>
      <c r="O101" s="640">
        <v>2</v>
      </c>
      <c r="P101" s="638">
        <f t="shared" si="23"/>
        <v>487000</v>
      </c>
      <c r="Q101" s="641">
        <v>0</v>
      </c>
      <c r="R101" s="638">
        <f t="shared" si="24"/>
        <v>0</v>
      </c>
      <c r="S101" s="638">
        <f t="shared" si="25"/>
        <v>6331000</v>
      </c>
      <c r="T101" s="642">
        <v>0</v>
      </c>
      <c r="U101" s="528">
        <v>0</v>
      </c>
      <c r="V101" s="528">
        <v>200000</v>
      </c>
      <c r="W101" s="642">
        <v>500000</v>
      </c>
      <c r="X101" s="642">
        <v>0</v>
      </c>
      <c r="Y101" s="642">
        <v>400000</v>
      </c>
      <c r="Z101" s="642">
        <v>557775</v>
      </c>
      <c r="AA101" s="643"/>
      <c r="AB101" s="638"/>
      <c r="AC101" s="642">
        <v>0</v>
      </c>
      <c r="AD101" s="642">
        <v>0</v>
      </c>
      <c r="AE101" s="638">
        <v>45656.25</v>
      </c>
      <c r="AF101" s="644"/>
      <c r="AG101" s="644">
        <f t="shared" si="10"/>
        <v>8034431</v>
      </c>
      <c r="AH101" s="639">
        <v>28</v>
      </c>
      <c r="AI101" s="639">
        <v>0</v>
      </c>
      <c r="AJ101" s="639">
        <v>0</v>
      </c>
      <c r="AK101" s="643">
        <v>0</v>
      </c>
      <c r="AL101" s="645">
        <v>0</v>
      </c>
      <c r="AM101" s="638">
        <f t="shared" si="26"/>
        <v>1278375</v>
      </c>
      <c r="AN101" s="661">
        <f t="shared" si="29"/>
        <v>9312806</v>
      </c>
      <c r="AO101" s="638">
        <v>664755</v>
      </c>
      <c r="AP101" s="638">
        <v>44100</v>
      </c>
      <c r="AQ101" s="638">
        <f>+VLOOKUP($B101,[1]Sheet1!$C$15:$BW$1300,52,0)</f>
        <v>0</v>
      </c>
      <c r="AR101" s="638">
        <v>0</v>
      </c>
      <c r="AS101" s="638">
        <v>0</v>
      </c>
      <c r="AT101" s="661">
        <f t="shared" si="21"/>
        <v>8603951</v>
      </c>
      <c r="AU101" s="629"/>
      <c r="AV101" s="585"/>
      <c r="AW101" s="526" t="s">
        <v>3336</v>
      </c>
      <c r="AX101" s="526" t="s">
        <v>3337</v>
      </c>
      <c r="AY101" s="632" t="s">
        <v>260</v>
      </c>
      <c r="AZ101" s="632">
        <v>622</v>
      </c>
      <c r="BA101" s="272" t="str">
        <f t="shared" si="27"/>
        <v>Box</v>
      </c>
      <c r="BB101" s="633"/>
      <c r="BC101" s="634"/>
      <c r="BD101" s="634"/>
    </row>
    <row r="102" spans="1:56" s="635" customFormat="1" ht="36.75" hidden="1" customHeight="1">
      <c r="A102" s="475">
        <f>SUBTOTAL(3,B$6:B102)</f>
        <v>0</v>
      </c>
      <c r="B102" s="475" t="s">
        <v>810</v>
      </c>
      <c r="C102" s="476" t="s">
        <v>811</v>
      </c>
      <c r="D102" s="636">
        <v>39784</v>
      </c>
      <c r="E102" s="636" t="s">
        <v>195</v>
      </c>
      <c r="F102" s="530" t="s">
        <v>563</v>
      </c>
      <c r="G102" s="621" t="s">
        <v>608</v>
      </c>
      <c r="H102" s="637">
        <v>5931000</v>
      </c>
      <c r="I102" s="637">
        <v>200000</v>
      </c>
      <c r="J102" s="637">
        <v>0</v>
      </c>
      <c r="K102" s="637">
        <v>0</v>
      </c>
      <c r="L102" s="638">
        <f t="shared" si="5"/>
        <v>6131000</v>
      </c>
      <c r="M102" s="639">
        <v>23.8</v>
      </c>
      <c r="N102" s="638">
        <f t="shared" si="22"/>
        <v>5612223</v>
      </c>
      <c r="O102" s="640">
        <v>2</v>
      </c>
      <c r="P102" s="638">
        <f t="shared" si="23"/>
        <v>471615</v>
      </c>
      <c r="Q102" s="641">
        <v>0</v>
      </c>
      <c r="R102" s="638">
        <f t="shared" si="24"/>
        <v>0</v>
      </c>
      <c r="S102" s="638">
        <f t="shared" si="25"/>
        <v>6083838</v>
      </c>
      <c r="T102" s="642">
        <v>0</v>
      </c>
      <c r="U102" s="528">
        <v>0</v>
      </c>
      <c r="V102" s="528">
        <v>200000</v>
      </c>
      <c r="W102" s="642">
        <v>500000</v>
      </c>
      <c r="X102" s="642">
        <v>0</v>
      </c>
      <c r="Y102" s="642">
        <v>400000</v>
      </c>
      <c r="Z102" s="642">
        <v>649312</v>
      </c>
      <c r="AA102" s="643"/>
      <c r="AB102" s="638"/>
      <c r="AC102" s="642">
        <v>0</v>
      </c>
      <c r="AD102" s="642">
        <v>0</v>
      </c>
      <c r="AE102" s="638">
        <v>44213.941701680669</v>
      </c>
      <c r="AF102" s="644"/>
      <c r="AG102" s="644">
        <f t="shared" si="10"/>
        <v>7877364</v>
      </c>
      <c r="AH102" s="639">
        <v>28</v>
      </c>
      <c r="AI102" s="639">
        <v>0</v>
      </c>
      <c r="AJ102" s="639">
        <v>0</v>
      </c>
      <c r="AK102" s="643">
        <v>0</v>
      </c>
      <c r="AL102" s="645">
        <v>0</v>
      </c>
      <c r="AM102" s="638">
        <f t="shared" si="26"/>
        <v>1237990</v>
      </c>
      <c r="AN102" s="661">
        <f t="shared" si="29"/>
        <v>9115354</v>
      </c>
      <c r="AO102" s="638">
        <v>643755</v>
      </c>
      <c r="AP102" s="638">
        <v>44100</v>
      </c>
      <c r="AQ102" s="638">
        <f>+VLOOKUP($B102,[1]Sheet1!$C$15:$BW$1300,52,0)</f>
        <v>0</v>
      </c>
      <c r="AR102" s="638">
        <v>0</v>
      </c>
      <c r="AS102" s="638">
        <v>0</v>
      </c>
      <c r="AT102" s="661">
        <f t="shared" si="21"/>
        <v>8427499</v>
      </c>
      <c r="AU102" s="629"/>
      <c r="AV102" s="585"/>
      <c r="AW102" s="526" t="s">
        <v>3338</v>
      </c>
      <c r="AX102" s="526" t="s">
        <v>3339</v>
      </c>
      <c r="AY102" s="632" t="s">
        <v>260</v>
      </c>
      <c r="AZ102" s="632">
        <v>622</v>
      </c>
      <c r="BA102" s="272" t="str">
        <f t="shared" si="27"/>
        <v>Box</v>
      </c>
      <c r="BB102" s="633"/>
      <c r="BC102" s="634"/>
      <c r="BD102" s="634"/>
    </row>
    <row r="103" spans="1:56" s="635" customFormat="1" ht="36.75" hidden="1" customHeight="1">
      <c r="A103" s="475">
        <f>SUBTOTAL(3,B$6:B103)</f>
        <v>0</v>
      </c>
      <c r="B103" s="475" t="s">
        <v>812</v>
      </c>
      <c r="C103" s="476" t="s">
        <v>813</v>
      </c>
      <c r="D103" s="636">
        <v>44327</v>
      </c>
      <c r="E103" s="636" t="s">
        <v>195</v>
      </c>
      <c r="F103" s="530" t="s">
        <v>563</v>
      </c>
      <c r="G103" s="621" t="s">
        <v>814</v>
      </c>
      <c r="H103" s="637">
        <v>5931000</v>
      </c>
      <c r="I103" s="637">
        <v>400000</v>
      </c>
      <c r="J103" s="637">
        <v>0</v>
      </c>
      <c r="K103" s="637">
        <v>0</v>
      </c>
      <c r="L103" s="638">
        <f t="shared" si="5"/>
        <v>6331000</v>
      </c>
      <c r="M103" s="639">
        <v>23</v>
      </c>
      <c r="N103" s="638">
        <f t="shared" si="22"/>
        <v>5600500</v>
      </c>
      <c r="O103" s="640">
        <v>3</v>
      </c>
      <c r="P103" s="638">
        <f t="shared" si="23"/>
        <v>730500</v>
      </c>
      <c r="Q103" s="641">
        <v>0</v>
      </c>
      <c r="R103" s="638">
        <f t="shared" si="24"/>
        <v>0</v>
      </c>
      <c r="S103" s="638">
        <f t="shared" si="25"/>
        <v>6331000</v>
      </c>
      <c r="T103" s="642">
        <v>0</v>
      </c>
      <c r="U103" s="528">
        <v>0</v>
      </c>
      <c r="V103" s="528">
        <v>200000</v>
      </c>
      <c r="W103" s="642">
        <v>500000</v>
      </c>
      <c r="X103" s="642">
        <v>0</v>
      </c>
      <c r="Y103" s="642">
        <v>400000</v>
      </c>
      <c r="Z103" s="642">
        <v>604816</v>
      </c>
      <c r="AA103" s="643"/>
      <c r="AB103" s="638"/>
      <c r="AC103" s="642">
        <v>0</v>
      </c>
      <c r="AD103" s="642">
        <v>0</v>
      </c>
      <c r="AE103" s="638">
        <v>0</v>
      </c>
      <c r="AF103" s="644"/>
      <c r="AG103" s="644">
        <f t="shared" si="10"/>
        <v>8035816</v>
      </c>
      <c r="AH103" s="639">
        <v>20</v>
      </c>
      <c r="AI103" s="639">
        <v>0</v>
      </c>
      <c r="AJ103" s="639">
        <v>0</v>
      </c>
      <c r="AK103" s="643">
        <v>0</v>
      </c>
      <c r="AL103" s="645">
        <v>0</v>
      </c>
      <c r="AM103" s="638">
        <f t="shared" si="26"/>
        <v>913125</v>
      </c>
      <c r="AN103" s="661">
        <f>ROUND(AG103+AM103,0)</f>
        <v>8948941</v>
      </c>
      <c r="AO103" s="638">
        <v>664755</v>
      </c>
      <c r="AP103" s="638">
        <v>44100</v>
      </c>
      <c r="AQ103" s="638">
        <f>+VLOOKUP($B103,[1]Sheet1!$C$15:$BW$1300,52,0)</f>
        <v>0</v>
      </c>
      <c r="AR103" s="638">
        <v>0</v>
      </c>
      <c r="AS103" s="638">
        <v>0</v>
      </c>
      <c r="AT103" s="661">
        <f t="shared" si="21"/>
        <v>8240086</v>
      </c>
      <c r="AU103" s="629"/>
      <c r="AV103" s="585"/>
      <c r="AW103" s="526" t="s">
        <v>3340</v>
      </c>
      <c r="AX103" s="526" t="s">
        <v>3341</v>
      </c>
      <c r="AY103" s="632" t="s">
        <v>260</v>
      </c>
      <c r="AZ103" s="632">
        <v>622</v>
      </c>
      <c r="BA103" s="272" t="str">
        <f t="shared" si="27"/>
        <v>Box</v>
      </c>
      <c r="BB103" s="633"/>
      <c r="BC103" s="634"/>
      <c r="BD103" s="634"/>
    </row>
    <row r="104" spans="1:56" s="635" customFormat="1" ht="36.75" hidden="1" customHeight="1">
      <c r="A104" s="475">
        <f>SUBTOTAL(3,B$6:B104)</f>
        <v>0</v>
      </c>
      <c r="B104" s="475" t="s">
        <v>815</v>
      </c>
      <c r="C104" s="476" t="s">
        <v>816</v>
      </c>
      <c r="D104" s="636">
        <v>44609</v>
      </c>
      <c r="E104" s="636" t="s">
        <v>195</v>
      </c>
      <c r="F104" s="530" t="s">
        <v>563</v>
      </c>
      <c r="G104" s="621" t="s">
        <v>608</v>
      </c>
      <c r="H104" s="637">
        <v>5931000</v>
      </c>
      <c r="I104" s="637">
        <v>200000</v>
      </c>
      <c r="J104" s="637">
        <v>0</v>
      </c>
      <c r="K104" s="637">
        <v>0</v>
      </c>
      <c r="L104" s="638">
        <f t="shared" si="5"/>
        <v>6131000</v>
      </c>
      <c r="M104" s="639">
        <v>21.8</v>
      </c>
      <c r="N104" s="638">
        <f t="shared" si="22"/>
        <v>5140608</v>
      </c>
      <c r="O104" s="640">
        <v>3</v>
      </c>
      <c r="P104" s="638">
        <f t="shared" si="23"/>
        <v>707423</v>
      </c>
      <c r="Q104" s="641">
        <v>0</v>
      </c>
      <c r="R104" s="638">
        <f t="shared" si="24"/>
        <v>0</v>
      </c>
      <c r="S104" s="638">
        <f t="shared" si="25"/>
        <v>5848031</v>
      </c>
      <c r="T104" s="642">
        <v>0</v>
      </c>
      <c r="U104" s="528">
        <v>0</v>
      </c>
      <c r="V104" s="528">
        <v>200000</v>
      </c>
      <c r="W104" s="642">
        <v>0</v>
      </c>
      <c r="X104" s="642">
        <v>0</v>
      </c>
      <c r="Y104" s="642">
        <v>300000</v>
      </c>
      <c r="Z104" s="642">
        <v>585002</v>
      </c>
      <c r="AA104" s="643"/>
      <c r="AB104" s="638"/>
      <c r="AC104" s="642">
        <v>0</v>
      </c>
      <c r="AD104" s="642">
        <v>0</v>
      </c>
      <c r="AE104" s="638">
        <v>44213.944954128441</v>
      </c>
      <c r="AF104" s="644"/>
      <c r="AG104" s="644">
        <f t="shared" si="10"/>
        <v>6977247</v>
      </c>
      <c r="AH104" s="639">
        <v>24</v>
      </c>
      <c r="AI104" s="639">
        <v>0</v>
      </c>
      <c r="AJ104" s="639">
        <v>0</v>
      </c>
      <c r="AK104" s="643">
        <v>0</v>
      </c>
      <c r="AL104" s="645">
        <v>0</v>
      </c>
      <c r="AM104" s="638">
        <f t="shared" si="26"/>
        <v>1061135</v>
      </c>
      <c r="AN104" s="661">
        <f t="shared" ref="AN104:AN110" si="30">ROUND(AG104+AM104,0)</f>
        <v>8038382</v>
      </c>
      <c r="AO104" s="638">
        <v>643755</v>
      </c>
      <c r="AP104" s="638">
        <v>44100</v>
      </c>
      <c r="AQ104" s="638">
        <f>+VLOOKUP($B104,[1]Sheet1!$C$15:$BW$1300,52,0)</f>
        <v>0</v>
      </c>
      <c r="AR104" s="638">
        <v>0</v>
      </c>
      <c r="AS104" s="638">
        <v>0</v>
      </c>
      <c r="AT104" s="661">
        <f t="shared" si="21"/>
        <v>7350527</v>
      </c>
      <c r="AU104" s="629"/>
      <c r="AV104" s="585"/>
      <c r="AW104" s="526" t="s">
        <v>3342</v>
      </c>
      <c r="AX104" s="526" t="s">
        <v>3343</v>
      </c>
      <c r="AY104" s="632" t="s">
        <v>260</v>
      </c>
      <c r="AZ104" s="632">
        <v>622</v>
      </c>
      <c r="BA104" s="272" t="str">
        <f t="shared" si="27"/>
        <v>Box</v>
      </c>
      <c r="BB104" s="633"/>
      <c r="BC104" s="634"/>
      <c r="BD104" s="634"/>
    </row>
    <row r="105" spans="1:56" s="635" customFormat="1" ht="36.75" hidden="1" customHeight="1">
      <c r="A105" s="475">
        <f>SUBTOTAL(3,B$6:B105)</f>
        <v>0</v>
      </c>
      <c r="B105" s="475" t="s">
        <v>817</v>
      </c>
      <c r="C105" s="476" t="s">
        <v>818</v>
      </c>
      <c r="D105" s="636">
        <v>44658</v>
      </c>
      <c r="E105" s="636" t="s">
        <v>195</v>
      </c>
      <c r="F105" s="530" t="s">
        <v>563</v>
      </c>
      <c r="G105" s="621" t="s">
        <v>694</v>
      </c>
      <c r="H105" s="637">
        <v>5931000</v>
      </c>
      <c r="I105" s="637">
        <v>1300000</v>
      </c>
      <c r="J105" s="637">
        <v>0</v>
      </c>
      <c r="K105" s="637">
        <v>0</v>
      </c>
      <c r="L105" s="638">
        <f t="shared" si="5"/>
        <v>7231000</v>
      </c>
      <c r="M105" s="639">
        <v>23</v>
      </c>
      <c r="N105" s="638">
        <f t="shared" si="22"/>
        <v>6396654</v>
      </c>
      <c r="O105" s="640">
        <v>3</v>
      </c>
      <c r="P105" s="638">
        <f t="shared" si="23"/>
        <v>834346</v>
      </c>
      <c r="Q105" s="641">
        <v>0</v>
      </c>
      <c r="R105" s="638">
        <f t="shared" si="24"/>
        <v>0</v>
      </c>
      <c r="S105" s="638">
        <f t="shared" si="25"/>
        <v>7231000</v>
      </c>
      <c r="T105" s="642">
        <v>0</v>
      </c>
      <c r="U105" s="528">
        <v>0</v>
      </c>
      <c r="V105" s="528">
        <v>200000</v>
      </c>
      <c r="W105" s="642">
        <v>500000</v>
      </c>
      <c r="X105" s="642">
        <v>0</v>
      </c>
      <c r="Y105" s="642">
        <v>400000</v>
      </c>
      <c r="Z105" s="642">
        <v>608840</v>
      </c>
      <c r="AA105" s="643"/>
      <c r="AB105" s="638"/>
      <c r="AC105" s="642">
        <v>0</v>
      </c>
      <c r="AD105" s="642">
        <v>0</v>
      </c>
      <c r="AE105" s="638">
        <v>0</v>
      </c>
      <c r="AF105" s="644"/>
      <c r="AG105" s="644">
        <f t="shared" si="10"/>
        <v>8939840</v>
      </c>
      <c r="AH105" s="639">
        <v>20</v>
      </c>
      <c r="AI105" s="639">
        <v>0</v>
      </c>
      <c r="AJ105" s="639">
        <v>0</v>
      </c>
      <c r="AK105" s="643">
        <v>0</v>
      </c>
      <c r="AL105" s="645">
        <v>0</v>
      </c>
      <c r="AM105" s="638">
        <f t="shared" si="26"/>
        <v>1042933</v>
      </c>
      <c r="AN105" s="661">
        <f t="shared" si="30"/>
        <v>9982773</v>
      </c>
      <c r="AO105" s="638">
        <v>759255</v>
      </c>
      <c r="AP105" s="638">
        <v>44100</v>
      </c>
      <c r="AQ105" s="638">
        <f>+VLOOKUP($B105,[1]Sheet1!$C$15:$BW$1300,52,0)</f>
        <v>0</v>
      </c>
      <c r="AR105" s="638">
        <v>0</v>
      </c>
      <c r="AS105" s="638">
        <v>0</v>
      </c>
      <c r="AT105" s="661">
        <f t="shared" si="21"/>
        <v>9179418</v>
      </c>
      <c r="AU105" s="629"/>
      <c r="AV105" s="585"/>
      <c r="AW105" s="526" t="s">
        <v>3344</v>
      </c>
      <c r="AX105" s="526" t="s">
        <v>3345</v>
      </c>
      <c r="AY105" s="632" t="s">
        <v>260</v>
      </c>
      <c r="AZ105" s="632">
        <v>622</v>
      </c>
      <c r="BA105" s="272" t="str">
        <f t="shared" si="27"/>
        <v>Box</v>
      </c>
      <c r="BB105" s="633"/>
      <c r="BC105" s="634"/>
      <c r="BD105" s="634"/>
    </row>
    <row r="106" spans="1:56" s="635" customFormat="1" ht="36.75" hidden="1" customHeight="1">
      <c r="A106" s="475">
        <f>SUBTOTAL(3,B$6:B106)</f>
        <v>0</v>
      </c>
      <c r="B106" s="475" t="s">
        <v>819</v>
      </c>
      <c r="C106" s="476" t="s">
        <v>820</v>
      </c>
      <c r="D106" s="636">
        <v>44970</v>
      </c>
      <c r="E106" s="636" t="s">
        <v>195</v>
      </c>
      <c r="F106" s="530" t="s">
        <v>563</v>
      </c>
      <c r="G106" s="621" t="s">
        <v>814</v>
      </c>
      <c r="H106" s="637">
        <v>5815000</v>
      </c>
      <c r="I106" s="637">
        <v>400000</v>
      </c>
      <c r="J106" s="637">
        <v>0</v>
      </c>
      <c r="K106" s="637">
        <v>0</v>
      </c>
      <c r="L106" s="638">
        <f t="shared" si="5"/>
        <v>6215000</v>
      </c>
      <c r="M106" s="639">
        <v>23.9</v>
      </c>
      <c r="N106" s="638">
        <f t="shared" si="22"/>
        <v>5713019</v>
      </c>
      <c r="O106" s="640">
        <v>2</v>
      </c>
      <c r="P106" s="638">
        <f t="shared" si="23"/>
        <v>478077</v>
      </c>
      <c r="Q106" s="641">
        <v>0</v>
      </c>
      <c r="R106" s="638">
        <f t="shared" si="24"/>
        <v>0</v>
      </c>
      <c r="S106" s="638">
        <f t="shared" si="25"/>
        <v>6191096</v>
      </c>
      <c r="T106" s="642">
        <v>0</v>
      </c>
      <c r="U106" s="528">
        <v>0</v>
      </c>
      <c r="V106" s="528">
        <v>200000</v>
      </c>
      <c r="W106" s="642">
        <v>500000</v>
      </c>
      <c r="X106" s="642">
        <v>0</v>
      </c>
      <c r="Y106" s="642">
        <v>400000</v>
      </c>
      <c r="Z106" s="642">
        <v>557775</v>
      </c>
      <c r="AA106" s="643"/>
      <c r="AB106" s="638"/>
      <c r="AC106" s="642">
        <v>200000</v>
      </c>
      <c r="AD106" s="642">
        <v>0</v>
      </c>
      <c r="AE106" s="638">
        <v>44819.709728033471</v>
      </c>
      <c r="AF106" s="644"/>
      <c r="AG106" s="644">
        <f t="shared" si="10"/>
        <v>8093691</v>
      </c>
      <c r="AH106" s="639">
        <v>28</v>
      </c>
      <c r="AI106" s="639">
        <v>0</v>
      </c>
      <c r="AJ106" s="639">
        <v>0</v>
      </c>
      <c r="AK106" s="643">
        <v>0</v>
      </c>
      <c r="AL106" s="645">
        <v>0</v>
      </c>
      <c r="AM106" s="638">
        <f t="shared" si="26"/>
        <v>1254952</v>
      </c>
      <c r="AN106" s="661">
        <f t="shared" si="30"/>
        <v>9348643</v>
      </c>
      <c r="AO106" s="638">
        <v>652575</v>
      </c>
      <c r="AP106" s="638">
        <v>44100</v>
      </c>
      <c r="AQ106" s="638">
        <f>+VLOOKUP($B106,[1]Sheet1!$C$15:$BW$1300,52,0)</f>
        <v>0</v>
      </c>
      <c r="AR106" s="638">
        <v>0</v>
      </c>
      <c r="AS106" s="638">
        <v>0</v>
      </c>
      <c r="AT106" s="661">
        <f t="shared" si="21"/>
        <v>8651968</v>
      </c>
      <c r="AU106" s="629"/>
      <c r="AV106" s="585"/>
      <c r="AW106" s="526" t="s">
        <v>3346</v>
      </c>
      <c r="AX106" s="526" t="s">
        <v>3347</v>
      </c>
      <c r="AY106" s="632" t="s">
        <v>260</v>
      </c>
      <c r="AZ106" s="632">
        <v>622</v>
      </c>
      <c r="BA106" s="272" t="str">
        <f t="shared" si="27"/>
        <v>Box</v>
      </c>
      <c r="BB106" s="633"/>
      <c r="BC106" s="634"/>
      <c r="BD106" s="634"/>
    </row>
    <row r="107" spans="1:56" s="635" customFormat="1" ht="36.75" hidden="1" customHeight="1">
      <c r="A107" s="475">
        <f>SUBTOTAL(3,B$6:B107)</f>
        <v>0</v>
      </c>
      <c r="B107" s="475" t="s">
        <v>821</v>
      </c>
      <c r="C107" s="476" t="s">
        <v>822</v>
      </c>
      <c r="D107" s="636">
        <v>44973</v>
      </c>
      <c r="E107" s="636" t="s">
        <v>195</v>
      </c>
      <c r="F107" s="530" t="s">
        <v>563</v>
      </c>
      <c r="G107" s="621" t="s">
        <v>608</v>
      </c>
      <c r="H107" s="637">
        <v>5815000</v>
      </c>
      <c r="I107" s="637">
        <v>200000</v>
      </c>
      <c r="J107" s="637">
        <v>0</v>
      </c>
      <c r="K107" s="637">
        <v>0</v>
      </c>
      <c r="L107" s="638">
        <f t="shared" si="5"/>
        <v>6015000</v>
      </c>
      <c r="M107" s="639">
        <v>22</v>
      </c>
      <c r="N107" s="638">
        <f t="shared" si="22"/>
        <v>5089615</v>
      </c>
      <c r="O107" s="640">
        <v>3</v>
      </c>
      <c r="P107" s="638">
        <f t="shared" si="23"/>
        <v>694038</v>
      </c>
      <c r="Q107" s="641">
        <v>0</v>
      </c>
      <c r="R107" s="638">
        <f t="shared" si="24"/>
        <v>0</v>
      </c>
      <c r="S107" s="638">
        <f t="shared" si="25"/>
        <v>5783653</v>
      </c>
      <c r="T107" s="642">
        <v>0</v>
      </c>
      <c r="U107" s="528">
        <v>0</v>
      </c>
      <c r="V107" s="528">
        <v>200000</v>
      </c>
      <c r="W107" s="642">
        <v>0</v>
      </c>
      <c r="X107" s="642">
        <v>0</v>
      </c>
      <c r="Y107" s="642">
        <v>300000</v>
      </c>
      <c r="Z107" s="642">
        <v>575363</v>
      </c>
      <c r="AA107" s="643"/>
      <c r="AB107" s="638"/>
      <c r="AC107" s="642">
        <v>100000</v>
      </c>
      <c r="AD107" s="642">
        <v>0</v>
      </c>
      <c r="AE107" s="638">
        <v>43377.400568181816</v>
      </c>
      <c r="AF107" s="644"/>
      <c r="AG107" s="644">
        <f t="shared" si="10"/>
        <v>7002393</v>
      </c>
      <c r="AH107" s="639">
        <v>20</v>
      </c>
      <c r="AI107" s="639">
        <v>0</v>
      </c>
      <c r="AJ107" s="639">
        <v>0</v>
      </c>
      <c r="AK107" s="643">
        <v>0</v>
      </c>
      <c r="AL107" s="645">
        <v>0</v>
      </c>
      <c r="AM107" s="638">
        <f t="shared" si="26"/>
        <v>867548</v>
      </c>
      <c r="AN107" s="661">
        <f t="shared" si="30"/>
        <v>7869941</v>
      </c>
      <c r="AO107" s="638">
        <v>631575</v>
      </c>
      <c r="AP107" s="638">
        <v>44100</v>
      </c>
      <c r="AQ107" s="638">
        <f>+VLOOKUP($B107,[1]Sheet1!$C$15:$BW$1300,52,0)</f>
        <v>0</v>
      </c>
      <c r="AR107" s="638">
        <v>0</v>
      </c>
      <c r="AS107" s="638">
        <v>0</v>
      </c>
      <c r="AT107" s="661">
        <f t="shared" si="21"/>
        <v>7194266</v>
      </c>
      <c r="AU107" s="629"/>
      <c r="AV107" s="585"/>
      <c r="AW107" s="526" t="s">
        <v>3348</v>
      </c>
      <c r="AX107" s="526" t="s">
        <v>3349</v>
      </c>
      <c r="AY107" s="632" t="s">
        <v>260</v>
      </c>
      <c r="AZ107" s="632">
        <v>622</v>
      </c>
      <c r="BA107" s="272" t="str">
        <f t="shared" si="27"/>
        <v>Box</v>
      </c>
      <c r="BB107" s="633"/>
      <c r="BC107" s="634"/>
      <c r="BD107" s="634"/>
    </row>
    <row r="108" spans="1:56" s="635" customFormat="1" ht="36.75" hidden="1" customHeight="1">
      <c r="A108" s="475">
        <f>SUBTOTAL(3,B$6:B108)</f>
        <v>0</v>
      </c>
      <c r="B108" s="475" t="s">
        <v>823</v>
      </c>
      <c r="C108" s="476" t="s">
        <v>824</v>
      </c>
      <c r="D108" s="636">
        <v>45349</v>
      </c>
      <c r="E108" s="636" t="s">
        <v>195</v>
      </c>
      <c r="F108" s="530" t="s">
        <v>563</v>
      </c>
      <c r="G108" s="621" t="s">
        <v>800</v>
      </c>
      <c r="H108" s="637">
        <v>5538000</v>
      </c>
      <c r="I108" s="637">
        <v>500000</v>
      </c>
      <c r="J108" s="637">
        <v>0</v>
      </c>
      <c r="K108" s="637">
        <v>0</v>
      </c>
      <c r="L108" s="638">
        <f t="shared" si="5"/>
        <v>6038000</v>
      </c>
      <c r="M108" s="639">
        <v>24</v>
      </c>
      <c r="N108" s="638">
        <f t="shared" si="22"/>
        <v>5573538</v>
      </c>
      <c r="O108" s="640">
        <v>2</v>
      </c>
      <c r="P108" s="638">
        <f t="shared" si="23"/>
        <v>464462</v>
      </c>
      <c r="Q108" s="641">
        <v>0</v>
      </c>
      <c r="R108" s="638">
        <f t="shared" si="24"/>
        <v>0</v>
      </c>
      <c r="S108" s="638">
        <f t="shared" si="25"/>
        <v>6038000</v>
      </c>
      <c r="T108" s="642">
        <v>0</v>
      </c>
      <c r="U108" s="528">
        <v>0</v>
      </c>
      <c r="V108" s="528">
        <v>200000</v>
      </c>
      <c r="W108" s="642">
        <v>500000</v>
      </c>
      <c r="X108" s="642">
        <v>0</v>
      </c>
      <c r="Y108" s="642">
        <v>400000</v>
      </c>
      <c r="Z108" s="642">
        <v>589435</v>
      </c>
      <c r="AA108" s="643"/>
      <c r="AB108" s="638"/>
      <c r="AC108" s="642">
        <v>0</v>
      </c>
      <c r="AD108" s="642">
        <v>0</v>
      </c>
      <c r="AE108" s="638">
        <v>43543.265625</v>
      </c>
      <c r="AF108" s="644"/>
      <c r="AG108" s="644">
        <f t="shared" si="10"/>
        <v>7770978</v>
      </c>
      <c r="AH108" s="639">
        <v>28</v>
      </c>
      <c r="AI108" s="639">
        <v>0</v>
      </c>
      <c r="AJ108" s="639">
        <v>0</v>
      </c>
      <c r="AK108" s="643">
        <v>0</v>
      </c>
      <c r="AL108" s="645">
        <v>0</v>
      </c>
      <c r="AM108" s="638">
        <f t="shared" si="26"/>
        <v>1219211</v>
      </c>
      <c r="AN108" s="661">
        <f t="shared" si="30"/>
        <v>8990189</v>
      </c>
      <c r="AO108" s="638">
        <v>633990</v>
      </c>
      <c r="AP108" s="638">
        <v>44100</v>
      </c>
      <c r="AQ108" s="638">
        <f>+VLOOKUP($B108,[1]Sheet1!$C$15:$BW$1300,52,0)</f>
        <v>0</v>
      </c>
      <c r="AR108" s="638">
        <v>0</v>
      </c>
      <c r="AS108" s="638">
        <v>0</v>
      </c>
      <c r="AT108" s="661">
        <f t="shared" si="21"/>
        <v>8312099</v>
      </c>
      <c r="AU108" s="629"/>
      <c r="AV108" s="585"/>
      <c r="AW108" s="526" t="s">
        <v>3350</v>
      </c>
      <c r="AX108" s="526" t="s">
        <v>3351</v>
      </c>
      <c r="AY108" s="632" t="s">
        <v>260</v>
      </c>
      <c r="AZ108" s="632">
        <v>622</v>
      </c>
      <c r="BA108" s="272" t="str">
        <f t="shared" si="27"/>
        <v>Box</v>
      </c>
      <c r="BB108" s="633"/>
      <c r="BC108" s="634"/>
      <c r="BD108" s="634"/>
    </row>
    <row r="109" spans="1:56" s="635" customFormat="1" ht="36.75" hidden="1" customHeight="1">
      <c r="A109" s="475">
        <f>SUBTOTAL(3,B$6:B109)</f>
        <v>0</v>
      </c>
      <c r="B109" s="475" t="s">
        <v>825</v>
      </c>
      <c r="C109" s="476" t="s">
        <v>826</v>
      </c>
      <c r="D109" s="636">
        <v>45362</v>
      </c>
      <c r="E109" s="636" t="s">
        <v>195</v>
      </c>
      <c r="F109" s="530" t="s">
        <v>563</v>
      </c>
      <c r="G109" s="621" t="s">
        <v>814</v>
      </c>
      <c r="H109" s="637">
        <v>5538000</v>
      </c>
      <c r="I109" s="637">
        <v>400000</v>
      </c>
      <c r="J109" s="637">
        <v>0</v>
      </c>
      <c r="K109" s="637">
        <v>0</v>
      </c>
      <c r="L109" s="638">
        <f t="shared" si="5"/>
        <v>5938000</v>
      </c>
      <c r="M109" s="639">
        <v>15.8</v>
      </c>
      <c r="N109" s="638">
        <f t="shared" si="22"/>
        <v>3608477</v>
      </c>
      <c r="O109" s="640">
        <v>2</v>
      </c>
      <c r="P109" s="638">
        <f t="shared" si="23"/>
        <v>456769</v>
      </c>
      <c r="Q109" s="641">
        <v>0</v>
      </c>
      <c r="R109" s="638">
        <f t="shared" si="24"/>
        <v>0</v>
      </c>
      <c r="S109" s="638">
        <f t="shared" si="25"/>
        <v>4065246</v>
      </c>
      <c r="T109" s="642">
        <v>0</v>
      </c>
      <c r="U109" s="528">
        <v>0</v>
      </c>
      <c r="V109" s="528">
        <v>200000</v>
      </c>
      <c r="W109" s="642">
        <v>0</v>
      </c>
      <c r="X109" s="642">
        <v>0</v>
      </c>
      <c r="Y109" s="642">
        <v>0</v>
      </c>
      <c r="Z109" s="642">
        <v>409048</v>
      </c>
      <c r="AA109" s="643"/>
      <c r="AB109" s="638"/>
      <c r="AC109" s="642">
        <v>0</v>
      </c>
      <c r="AD109" s="642">
        <v>0</v>
      </c>
      <c r="AE109" s="638">
        <v>0</v>
      </c>
      <c r="AF109" s="644"/>
      <c r="AG109" s="644">
        <f t="shared" si="10"/>
        <v>4674294</v>
      </c>
      <c r="AH109" s="639">
        <v>16</v>
      </c>
      <c r="AI109" s="639">
        <v>0</v>
      </c>
      <c r="AJ109" s="639">
        <v>0</v>
      </c>
      <c r="AK109" s="643">
        <v>0</v>
      </c>
      <c r="AL109" s="645">
        <v>0</v>
      </c>
      <c r="AM109" s="638">
        <f t="shared" si="26"/>
        <v>685154</v>
      </c>
      <c r="AN109" s="661">
        <f t="shared" si="30"/>
        <v>5359448</v>
      </c>
      <c r="AO109" s="638">
        <v>623490</v>
      </c>
      <c r="AP109" s="638">
        <v>44100</v>
      </c>
      <c r="AQ109" s="638">
        <f>+VLOOKUP($B109,[1]Sheet1!$C$15:$BW$1300,52,0)</f>
        <v>0</v>
      </c>
      <c r="AR109" s="638">
        <v>0</v>
      </c>
      <c r="AS109" s="638">
        <v>0</v>
      </c>
      <c r="AT109" s="661">
        <f t="shared" si="21"/>
        <v>4691858</v>
      </c>
      <c r="AU109" s="629"/>
      <c r="AV109" s="585"/>
      <c r="AW109" s="526" t="s">
        <v>3352</v>
      </c>
      <c r="AX109" s="526" t="s">
        <v>3353</v>
      </c>
      <c r="AY109" s="632" t="s">
        <v>260</v>
      </c>
      <c r="AZ109" s="632">
        <v>622</v>
      </c>
      <c r="BA109" s="272" t="str">
        <f t="shared" si="27"/>
        <v>Box</v>
      </c>
      <c r="BB109" s="633"/>
      <c r="BC109" s="634"/>
      <c r="BD109" s="634"/>
    </row>
    <row r="110" spans="1:56" s="635" customFormat="1" ht="36.75" hidden="1" customHeight="1">
      <c r="A110" s="475">
        <f>SUBTOTAL(3,B$6:B110)</f>
        <v>0</v>
      </c>
      <c r="B110" s="475" t="s">
        <v>827</v>
      </c>
      <c r="C110" s="476" t="s">
        <v>828</v>
      </c>
      <c r="D110" s="636">
        <v>45573</v>
      </c>
      <c r="E110" s="636" t="s">
        <v>195</v>
      </c>
      <c r="F110" s="530" t="s">
        <v>563</v>
      </c>
      <c r="G110" s="621" t="s">
        <v>814</v>
      </c>
      <c r="H110" s="637">
        <v>5274000</v>
      </c>
      <c r="I110" s="637">
        <v>400000</v>
      </c>
      <c r="J110" s="637">
        <v>0</v>
      </c>
      <c r="K110" s="637">
        <v>0</v>
      </c>
      <c r="L110" s="638">
        <f t="shared" si="5"/>
        <v>5674000</v>
      </c>
      <c r="M110" s="639">
        <v>22.9</v>
      </c>
      <c r="N110" s="638">
        <f t="shared" si="22"/>
        <v>4997485</v>
      </c>
      <c r="O110" s="640">
        <v>3</v>
      </c>
      <c r="P110" s="638">
        <f t="shared" si="23"/>
        <v>654692</v>
      </c>
      <c r="Q110" s="641">
        <v>0</v>
      </c>
      <c r="R110" s="638">
        <f t="shared" si="24"/>
        <v>0</v>
      </c>
      <c r="S110" s="638">
        <f t="shared" si="25"/>
        <v>5652177</v>
      </c>
      <c r="T110" s="642">
        <v>0</v>
      </c>
      <c r="U110" s="528">
        <v>0</v>
      </c>
      <c r="V110" s="528">
        <v>200000</v>
      </c>
      <c r="W110" s="642">
        <v>500000</v>
      </c>
      <c r="X110" s="642">
        <v>0</v>
      </c>
      <c r="Y110" s="642">
        <v>400000</v>
      </c>
      <c r="Z110" s="642">
        <v>630684</v>
      </c>
      <c r="AA110" s="643"/>
      <c r="AB110" s="638"/>
      <c r="AC110" s="642">
        <v>0</v>
      </c>
      <c r="AD110" s="642">
        <v>0</v>
      </c>
      <c r="AE110" s="638">
        <v>0</v>
      </c>
      <c r="AF110" s="644"/>
      <c r="AG110" s="644">
        <f t="shared" si="10"/>
        <v>7382861</v>
      </c>
      <c r="AH110" s="639">
        <v>20</v>
      </c>
      <c r="AI110" s="639">
        <v>0</v>
      </c>
      <c r="AJ110" s="639">
        <v>0</v>
      </c>
      <c r="AK110" s="643">
        <v>0</v>
      </c>
      <c r="AL110" s="645">
        <v>0</v>
      </c>
      <c r="AM110" s="638">
        <f t="shared" si="26"/>
        <v>818365</v>
      </c>
      <c r="AN110" s="661">
        <f t="shared" si="30"/>
        <v>8201226</v>
      </c>
      <c r="AO110" s="638">
        <v>595770</v>
      </c>
      <c r="AP110" s="638">
        <v>44100</v>
      </c>
      <c r="AQ110" s="638">
        <f>+VLOOKUP($B110,[1]Sheet1!$C$15:$BW$1300,52,0)</f>
        <v>0</v>
      </c>
      <c r="AR110" s="638">
        <v>0</v>
      </c>
      <c r="AS110" s="638">
        <v>0</v>
      </c>
      <c r="AT110" s="661">
        <f t="shared" si="21"/>
        <v>7561356</v>
      </c>
      <c r="AU110" s="629"/>
      <c r="AV110" s="585"/>
      <c r="AW110" s="526" t="s">
        <v>3354</v>
      </c>
      <c r="AX110" s="526" t="s">
        <v>3355</v>
      </c>
      <c r="AY110" s="632" t="s">
        <v>260</v>
      </c>
      <c r="AZ110" s="632">
        <v>622</v>
      </c>
      <c r="BA110" s="272" t="str">
        <f t="shared" si="27"/>
        <v>Box</v>
      </c>
      <c r="BB110" s="633"/>
      <c r="BC110" s="634"/>
      <c r="BD110" s="634"/>
    </row>
    <row r="111" spans="1:56" s="635" customFormat="1" ht="36.75" hidden="1" customHeight="1">
      <c r="A111" s="475">
        <f>SUBTOTAL(3,B$6:B111)</f>
        <v>0</v>
      </c>
      <c r="B111" s="475" t="s">
        <v>829</v>
      </c>
      <c r="C111" s="476" t="s">
        <v>830</v>
      </c>
      <c r="D111" s="636">
        <v>45597</v>
      </c>
      <c r="E111" s="636" t="s">
        <v>195</v>
      </c>
      <c r="F111" s="530" t="s">
        <v>563</v>
      </c>
      <c r="G111" s="621" t="s">
        <v>619</v>
      </c>
      <c r="H111" s="637">
        <v>5023000</v>
      </c>
      <c r="I111" s="637">
        <v>0</v>
      </c>
      <c r="J111" s="637">
        <v>0</v>
      </c>
      <c r="K111" s="637">
        <v>0</v>
      </c>
      <c r="L111" s="638">
        <f t="shared" si="0"/>
        <v>5023000</v>
      </c>
      <c r="M111" s="639">
        <v>22.9</v>
      </c>
      <c r="N111" s="638">
        <f t="shared" ref="N111:N155" si="31">ROUND((H111+I111+J111+K111)/IF($M$2&gt;26,26,$M$2)*M111,0)</f>
        <v>4424104</v>
      </c>
      <c r="O111" s="640">
        <v>3</v>
      </c>
      <c r="P111" s="638">
        <f t="shared" ref="P111:P155" si="32">ROUND((H111+I111+J111+K111)/IF($M$2&gt;26,26,$M$2)*O111,0)</f>
        <v>579577</v>
      </c>
      <c r="Q111" s="641">
        <v>0</v>
      </c>
      <c r="R111" s="638">
        <f t="shared" ref="R111:R155" si="33">IF(M111&gt;0,ROUND(N111/IF(M111&gt;26,26,M111)/8*Q111*30%,0),0)</f>
        <v>0</v>
      </c>
      <c r="S111" s="638">
        <f t="shared" ref="S111:S155" si="34">N111+P111+R111</f>
        <v>5003681</v>
      </c>
      <c r="T111" s="642">
        <v>0</v>
      </c>
      <c r="U111" s="528">
        <v>0</v>
      </c>
      <c r="V111" s="528">
        <v>200000</v>
      </c>
      <c r="W111" s="642">
        <v>500000</v>
      </c>
      <c r="X111" s="642">
        <v>0</v>
      </c>
      <c r="Y111" s="642">
        <v>400000</v>
      </c>
      <c r="Z111" s="642">
        <v>611409</v>
      </c>
      <c r="AA111" s="643"/>
      <c r="AB111" s="638"/>
      <c r="AC111" s="642">
        <v>0</v>
      </c>
      <c r="AD111" s="642">
        <v>0</v>
      </c>
      <c r="AE111" s="638">
        <v>0</v>
      </c>
      <c r="AF111" s="644"/>
      <c r="AG111" s="644">
        <f t="shared" si="1"/>
        <v>6715090</v>
      </c>
      <c r="AH111" s="639">
        <v>24</v>
      </c>
      <c r="AI111" s="639">
        <v>0</v>
      </c>
      <c r="AJ111" s="639">
        <v>0</v>
      </c>
      <c r="AK111" s="643">
        <v>0</v>
      </c>
      <c r="AL111" s="645">
        <v>0</v>
      </c>
      <c r="AM111" s="638">
        <f t="shared" si="26"/>
        <v>869365</v>
      </c>
      <c r="AN111" s="661">
        <f t="shared" si="3"/>
        <v>7584455</v>
      </c>
      <c r="AO111" s="638">
        <v>527415</v>
      </c>
      <c r="AP111" s="638">
        <v>44100</v>
      </c>
      <c r="AQ111" s="638">
        <f>+VLOOKUP($B111,[1]Sheet1!$C$15:$BW$1300,52,0)</f>
        <v>0</v>
      </c>
      <c r="AR111" s="638">
        <v>0</v>
      </c>
      <c r="AS111" s="638">
        <v>0</v>
      </c>
      <c r="AT111" s="661">
        <f t="shared" si="4"/>
        <v>7012940</v>
      </c>
      <c r="AU111" s="629"/>
      <c r="AV111" s="585"/>
      <c r="AW111" s="526" t="s">
        <v>3356</v>
      </c>
      <c r="AX111" s="526" t="s">
        <v>3357</v>
      </c>
      <c r="AY111" s="632" t="s">
        <v>260</v>
      </c>
      <c r="AZ111" s="632">
        <v>622</v>
      </c>
      <c r="BA111" s="272" t="str">
        <f t="shared" si="27"/>
        <v>Box</v>
      </c>
      <c r="BB111" s="633"/>
      <c r="BC111" s="634"/>
      <c r="BD111" s="634"/>
    </row>
    <row r="112" spans="1:56" s="635" customFormat="1" ht="36.75" hidden="1" customHeight="1">
      <c r="A112" s="475">
        <f>SUBTOTAL(3,B$6:B112)</f>
        <v>0</v>
      </c>
      <c r="B112" s="475" t="s">
        <v>831</v>
      </c>
      <c r="C112" s="476" t="s">
        <v>832</v>
      </c>
      <c r="D112" s="636">
        <v>45666</v>
      </c>
      <c r="E112" s="636" t="s">
        <v>195</v>
      </c>
      <c r="F112" s="530" t="s">
        <v>563</v>
      </c>
      <c r="G112" s="621" t="s">
        <v>619</v>
      </c>
      <c r="H112" s="637">
        <v>5023000</v>
      </c>
      <c r="I112" s="637">
        <v>0</v>
      </c>
      <c r="J112" s="637">
        <v>0</v>
      </c>
      <c r="K112" s="637">
        <v>0</v>
      </c>
      <c r="L112" s="638">
        <f t="shared" si="0"/>
        <v>5023000</v>
      </c>
      <c r="M112" s="639">
        <v>9</v>
      </c>
      <c r="N112" s="638">
        <f t="shared" si="31"/>
        <v>1738731</v>
      </c>
      <c r="O112" s="640">
        <v>3</v>
      </c>
      <c r="P112" s="638">
        <f t="shared" si="32"/>
        <v>579577</v>
      </c>
      <c r="Q112" s="641">
        <v>0</v>
      </c>
      <c r="R112" s="638">
        <f t="shared" si="33"/>
        <v>0</v>
      </c>
      <c r="S112" s="638">
        <f t="shared" si="34"/>
        <v>2318308</v>
      </c>
      <c r="T112" s="642">
        <v>0</v>
      </c>
      <c r="U112" s="528">
        <v>0</v>
      </c>
      <c r="V112" s="528">
        <v>0</v>
      </c>
      <c r="W112" s="642">
        <v>0</v>
      </c>
      <c r="X112" s="642">
        <v>0</v>
      </c>
      <c r="Y112" s="642">
        <v>0</v>
      </c>
      <c r="Z112" s="642">
        <v>0</v>
      </c>
      <c r="AA112" s="643"/>
      <c r="AB112" s="638"/>
      <c r="AC112" s="642">
        <v>0</v>
      </c>
      <c r="AD112" s="642">
        <v>0</v>
      </c>
      <c r="AE112" s="638">
        <v>0</v>
      </c>
      <c r="AF112" s="644"/>
      <c r="AG112" s="644">
        <f t="shared" si="1"/>
        <v>2318308</v>
      </c>
      <c r="AH112" s="639">
        <v>16</v>
      </c>
      <c r="AI112" s="639">
        <v>0</v>
      </c>
      <c r="AJ112" s="639">
        <v>0</v>
      </c>
      <c r="AK112" s="643">
        <v>0</v>
      </c>
      <c r="AL112" s="645">
        <v>0</v>
      </c>
      <c r="AM112" s="638">
        <f t="shared" si="26"/>
        <v>579577</v>
      </c>
      <c r="AN112" s="661">
        <f t="shared" si="3"/>
        <v>2897885</v>
      </c>
      <c r="AO112" s="638">
        <v>0</v>
      </c>
      <c r="AP112" s="638">
        <v>44100</v>
      </c>
      <c r="AQ112" s="638">
        <f>+VLOOKUP($B112,[1]Sheet1!$C$15:$BW$1300,52,0)</f>
        <v>0</v>
      </c>
      <c r="AR112" s="638">
        <v>0</v>
      </c>
      <c r="AS112" s="638">
        <v>0</v>
      </c>
      <c r="AT112" s="661">
        <f t="shared" si="4"/>
        <v>2853785</v>
      </c>
      <c r="AU112" s="629"/>
      <c r="AV112" s="585"/>
      <c r="AW112" s="526" t="s">
        <v>3358</v>
      </c>
      <c r="AX112" s="526" t="s">
        <v>3359</v>
      </c>
      <c r="AY112" s="632" t="s">
        <v>260</v>
      </c>
      <c r="AZ112" s="632">
        <v>622</v>
      </c>
      <c r="BA112" s="272" t="str">
        <f t="shared" si="27"/>
        <v>Box</v>
      </c>
      <c r="BB112" s="633"/>
      <c r="BC112" s="634"/>
      <c r="BD112" s="634"/>
    </row>
    <row r="113" spans="1:56" s="635" customFormat="1" ht="36.75" hidden="1" customHeight="1">
      <c r="A113" s="475">
        <f>SUBTOTAL(3,B$6:B113)</f>
        <v>0</v>
      </c>
      <c r="B113" s="475" t="s">
        <v>833</v>
      </c>
      <c r="C113" s="476" t="s">
        <v>834</v>
      </c>
      <c r="D113" s="636">
        <v>45701</v>
      </c>
      <c r="E113" s="636" t="s">
        <v>195</v>
      </c>
      <c r="F113" s="530" t="s">
        <v>563</v>
      </c>
      <c r="G113" s="621" t="s">
        <v>619</v>
      </c>
      <c r="H113" s="637">
        <v>5023000</v>
      </c>
      <c r="I113" s="637">
        <v>0</v>
      </c>
      <c r="J113" s="637">
        <v>0</v>
      </c>
      <c r="K113" s="637">
        <v>0</v>
      </c>
      <c r="L113" s="638">
        <f t="shared" si="0"/>
        <v>5023000</v>
      </c>
      <c r="M113" s="639">
        <v>23.8</v>
      </c>
      <c r="N113" s="638">
        <f t="shared" si="31"/>
        <v>4597977</v>
      </c>
      <c r="O113" s="640">
        <v>2</v>
      </c>
      <c r="P113" s="638">
        <f t="shared" si="32"/>
        <v>386385</v>
      </c>
      <c r="Q113" s="641">
        <v>0</v>
      </c>
      <c r="R113" s="638">
        <f t="shared" si="33"/>
        <v>0</v>
      </c>
      <c r="S113" s="638">
        <f t="shared" si="34"/>
        <v>4984362</v>
      </c>
      <c r="T113" s="642">
        <v>0</v>
      </c>
      <c r="U113" s="528">
        <v>0</v>
      </c>
      <c r="V113" s="528">
        <v>200000</v>
      </c>
      <c r="W113" s="642">
        <v>500000</v>
      </c>
      <c r="X113" s="642">
        <v>0</v>
      </c>
      <c r="Y113" s="642">
        <v>400000</v>
      </c>
      <c r="Z113" s="642">
        <v>637865</v>
      </c>
      <c r="AA113" s="643"/>
      <c r="AB113" s="638"/>
      <c r="AC113" s="642">
        <v>0</v>
      </c>
      <c r="AD113" s="642">
        <v>0</v>
      </c>
      <c r="AE113" s="638">
        <v>36223.558298319331</v>
      </c>
      <c r="AF113" s="644"/>
      <c r="AG113" s="644">
        <f t="shared" si="1"/>
        <v>6758451</v>
      </c>
      <c r="AH113" s="639">
        <v>28</v>
      </c>
      <c r="AI113" s="639">
        <v>0</v>
      </c>
      <c r="AJ113" s="639">
        <v>0</v>
      </c>
      <c r="AK113" s="643">
        <v>0</v>
      </c>
      <c r="AL113" s="645">
        <v>0</v>
      </c>
      <c r="AM113" s="638">
        <f t="shared" si="26"/>
        <v>1014260</v>
      </c>
      <c r="AN113" s="661">
        <f t="shared" si="3"/>
        <v>7772711</v>
      </c>
      <c r="AO113" s="638">
        <v>527415</v>
      </c>
      <c r="AP113" s="638">
        <v>44100</v>
      </c>
      <c r="AQ113" s="638">
        <f>+VLOOKUP($B113,[1]Sheet1!$C$15:$BW$1300,52,0)</f>
        <v>0</v>
      </c>
      <c r="AR113" s="638">
        <v>0</v>
      </c>
      <c r="AS113" s="638">
        <v>0</v>
      </c>
      <c r="AT113" s="661">
        <f t="shared" si="4"/>
        <v>7201196</v>
      </c>
      <c r="AU113" s="629"/>
      <c r="AV113" s="585"/>
      <c r="AW113" s="526" t="s">
        <v>3360</v>
      </c>
      <c r="AX113" s="526" t="s">
        <v>3361</v>
      </c>
      <c r="AY113" s="632" t="s">
        <v>260</v>
      </c>
      <c r="AZ113" s="632">
        <v>622</v>
      </c>
      <c r="BA113" s="272" t="str">
        <f t="shared" si="27"/>
        <v>Box</v>
      </c>
      <c r="BB113" s="633"/>
      <c r="BC113" s="634"/>
      <c r="BD113" s="634"/>
    </row>
    <row r="114" spans="1:56" s="635" customFormat="1" ht="36.75" hidden="1" customHeight="1">
      <c r="A114" s="475">
        <f>SUBTOTAL(3,B$6:B114)</f>
        <v>0</v>
      </c>
      <c r="B114" s="475" t="s">
        <v>835</v>
      </c>
      <c r="C114" s="476" t="s">
        <v>836</v>
      </c>
      <c r="D114" s="636">
        <v>45706</v>
      </c>
      <c r="E114" s="636" t="s">
        <v>195</v>
      </c>
      <c r="F114" s="530" t="s">
        <v>563</v>
      </c>
      <c r="G114" s="621" t="s">
        <v>619</v>
      </c>
      <c r="H114" s="637">
        <v>5023000</v>
      </c>
      <c r="I114" s="637">
        <v>0</v>
      </c>
      <c r="J114" s="637">
        <v>0</v>
      </c>
      <c r="K114" s="637">
        <v>0</v>
      </c>
      <c r="L114" s="638">
        <f t="shared" si="0"/>
        <v>5023000</v>
      </c>
      <c r="M114" s="639">
        <v>23.6</v>
      </c>
      <c r="N114" s="638">
        <f t="shared" si="31"/>
        <v>4559338</v>
      </c>
      <c r="O114" s="640">
        <v>2</v>
      </c>
      <c r="P114" s="638">
        <f t="shared" si="32"/>
        <v>386385</v>
      </c>
      <c r="Q114" s="641">
        <v>0</v>
      </c>
      <c r="R114" s="638">
        <f t="shared" si="33"/>
        <v>0</v>
      </c>
      <c r="S114" s="638">
        <f t="shared" si="34"/>
        <v>4945723</v>
      </c>
      <c r="T114" s="642">
        <v>0</v>
      </c>
      <c r="U114" s="528">
        <v>0</v>
      </c>
      <c r="V114" s="528">
        <v>200000</v>
      </c>
      <c r="W114" s="642">
        <v>500000</v>
      </c>
      <c r="X114" s="642">
        <v>0</v>
      </c>
      <c r="Y114" s="642">
        <v>400000</v>
      </c>
      <c r="Z114" s="642">
        <v>637865</v>
      </c>
      <c r="AA114" s="643"/>
      <c r="AB114" s="638"/>
      <c r="AC114" s="642">
        <v>100000</v>
      </c>
      <c r="AD114" s="642">
        <v>0</v>
      </c>
      <c r="AE114" s="638">
        <v>36223.554025423728</v>
      </c>
      <c r="AF114" s="644"/>
      <c r="AG114" s="644">
        <f t="shared" si="1"/>
        <v>6819812</v>
      </c>
      <c r="AH114" s="639">
        <v>28</v>
      </c>
      <c r="AI114" s="639">
        <v>0</v>
      </c>
      <c r="AJ114" s="639">
        <v>0</v>
      </c>
      <c r="AK114" s="643">
        <v>0</v>
      </c>
      <c r="AL114" s="645">
        <v>0</v>
      </c>
      <c r="AM114" s="638">
        <f t="shared" si="26"/>
        <v>1014260</v>
      </c>
      <c r="AN114" s="661">
        <f t="shared" si="3"/>
        <v>7834072</v>
      </c>
      <c r="AO114" s="638">
        <v>527415</v>
      </c>
      <c r="AP114" s="638">
        <v>44100</v>
      </c>
      <c r="AQ114" s="638">
        <f>+VLOOKUP($B114,[1]Sheet1!$C$15:$BW$1300,52,0)</f>
        <v>0</v>
      </c>
      <c r="AR114" s="638">
        <v>0</v>
      </c>
      <c r="AS114" s="638">
        <v>0</v>
      </c>
      <c r="AT114" s="661">
        <f t="shared" si="4"/>
        <v>7262557</v>
      </c>
      <c r="AU114" s="629"/>
      <c r="AV114" s="585"/>
      <c r="AW114" s="526" t="s">
        <v>3362</v>
      </c>
      <c r="AX114" s="526" t="s">
        <v>3363</v>
      </c>
      <c r="AY114" s="632" t="s">
        <v>260</v>
      </c>
      <c r="AZ114" s="632">
        <v>622</v>
      </c>
      <c r="BA114" s="272" t="str">
        <f t="shared" si="27"/>
        <v>Box</v>
      </c>
      <c r="BB114" s="633"/>
      <c r="BC114" s="634"/>
      <c r="BD114" s="634"/>
    </row>
    <row r="115" spans="1:56" s="635" customFormat="1" ht="36.75" hidden="1" customHeight="1">
      <c r="A115" s="475">
        <f>SUBTOTAL(3,B$6:B115)</f>
        <v>0</v>
      </c>
      <c r="B115" s="475" t="s">
        <v>837</v>
      </c>
      <c r="C115" s="476" t="s">
        <v>838</v>
      </c>
      <c r="D115" s="636">
        <v>41480</v>
      </c>
      <c r="E115" s="636" t="s">
        <v>195</v>
      </c>
      <c r="F115" s="530" t="s">
        <v>563</v>
      </c>
      <c r="G115" s="621" t="s">
        <v>672</v>
      </c>
      <c r="H115" s="637">
        <v>5931000</v>
      </c>
      <c r="I115" s="637">
        <v>1900000</v>
      </c>
      <c r="J115" s="637">
        <v>0</v>
      </c>
      <c r="K115" s="637">
        <v>0</v>
      </c>
      <c r="L115" s="638">
        <f t="shared" si="0"/>
        <v>7831000</v>
      </c>
      <c r="M115" s="639">
        <v>23.9</v>
      </c>
      <c r="N115" s="638">
        <f t="shared" si="31"/>
        <v>7198496</v>
      </c>
      <c r="O115" s="640">
        <v>2</v>
      </c>
      <c r="P115" s="638">
        <f t="shared" si="32"/>
        <v>602385</v>
      </c>
      <c r="Q115" s="641">
        <v>0</v>
      </c>
      <c r="R115" s="638">
        <f t="shared" si="33"/>
        <v>0</v>
      </c>
      <c r="S115" s="638">
        <f t="shared" si="34"/>
        <v>7800881</v>
      </c>
      <c r="T115" s="642">
        <v>0</v>
      </c>
      <c r="U115" s="528">
        <v>0</v>
      </c>
      <c r="V115" s="528">
        <v>200000</v>
      </c>
      <c r="W115" s="642">
        <v>500000</v>
      </c>
      <c r="X115" s="642">
        <v>0</v>
      </c>
      <c r="Y115" s="642">
        <v>400000</v>
      </c>
      <c r="Z115" s="642">
        <v>1115736</v>
      </c>
      <c r="AA115" s="643"/>
      <c r="AB115" s="638"/>
      <c r="AC115" s="642">
        <v>0</v>
      </c>
      <c r="AD115" s="642">
        <v>0</v>
      </c>
      <c r="AE115" s="638">
        <v>56473.556485355657</v>
      </c>
      <c r="AF115" s="644"/>
      <c r="AG115" s="644">
        <f t="shared" si="1"/>
        <v>10073091</v>
      </c>
      <c r="AH115" s="639">
        <v>28</v>
      </c>
      <c r="AI115" s="639">
        <v>0</v>
      </c>
      <c r="AJ115" s="639">
        <v>0</v>
      </c>
      <c r="AK115" s="643">
        <v>0</v>
      </c>
      <c r="AL115" s="645">
        <v>0</v>
      </c>
      <c r="AM115" s="638">
        <f t="shared" si="26"/>
        <v>1581260</v>
      </c>
      <c r="AN115" s="661">
        <f t="shared" si="3"/>
        <v>11654351</v>
      </c>
      <c r="AO115" s="638">
        <v>822255</v>
      </c>
      <c r="AP115" s="638">
        <v>44100</v>
      </c>
      <c r="AQ115" s="638">
        <f>+VLOOKUP($B115,[1]Sheet1!$C$15:$BW$1300,52,0)</f>
        <v>0</v>
      </c>
      <c r="AR115" s="638">
        <v>0</v>
      </c>
      <c r="AS115" s="638">
        <v>0</v>
      </c>
      <c r="AT115" s="661">
        <f t="shared" si="4"/>
        <v>10787996</v>
      </c>
      <c r="AU115" s="629"/>
      <c r="AV115" s="585"/>
      <c r="AW115" s="526" t="s">
        <v>3364</v>
      </c>
      <c r="AX115" s="526" t="s">
        <v>3365</v>
      </c>
      <c r="AY115" s="632" t="s">
        <v>260</v>
      </c>
      <c r="AZ115" s="632">
        <v>622</v>
      </c>
      <c r="BA115" s="272" t="str">
        <f t="shared" si="27"/>
        <v>Box</v>
      </c>
      <c r="BB115" s="633"/>
      <c r="BC115" s="634"/>
      <c r="BD115" s="634"/>
    </row>
    <row r="116" spans="1:56" s="635" customFormat="1" ht="36.75" hidden="1" customHeight="1">
      <c r="A116" s="475">
        <f>SUBTOTAL(3,B$6:B116)</f>
        <v>0</v>
      </c>
      <c r="B116" s="475" t="s">
        <v>839</v>
      </c>
      <c r="C116" s="476" t="s">
        <v>840</v>
      </c>
      <c r="D116" s="636">
        <v>42195</v>
      </c>
      <c r="E116" s="636" t="s">
        <v>195</v>
      </c>
      <c r="F116" s="530" t="s">
        <v>563</v>
      </c>
      <c r="G116" s="621" t="s">
        <v>608</v>
      </c>
      <c r="H116" s="637">
        <v>5931000</v>
      </c>
      <c r="I116" s="637">
        <v>200000</v>
      </c>
      <c r="J116" s="637">
        <v>0</v>
      </c>
      <c r="K116" s="637">
        <v>0</v>
      </c>
      <c r="L116" s="638">
        <f t="shared" si="0"/>
        <v>6131000</v>
      </c>
      <c r="M116" s="639">
        <v>22</v>
      </c>
      <c r="N116" s="638">
        <f t="shared" si="31"/>
        <v>5187769</v>
      </c>
      <c r="O116" s="640">
        <v>4</v>
      </c>
      <c r="P116" s="638">
        <f t="shared" si="32"/>
        <v>943231</v>
      </c>
      <c r="Q116" s="641">
        <v>0</v>
      </c>
      <c r="R116" s="638">
        <f t="shared" si="33"/>
        <v>0</v>
      </c>
      <c r="S116" s="638">
        <f t="shared" si="34"/>
        <v>6131000</v>
      </c>
      <c r="T116" s="642">
        <v>0</v>
      </c>
      <c r="U116" s="528">
        <v>0</v>
      </c>
      <c r="V116" s="528">
        <v>200000</v>
      </c>
      <c r="W116" s="642">
        <v>500000</v>
      </c>
      <c r="X116" s="642">
        <v>0</v>
      </c>
      <c r="Y116" s="642">
        <v>400000</v>
      </c>
      <c r="Z116" s="642">
        <v>585167</v>
      </c>
      <c r="AA116" s="643"/>
      <c r="AB116" s="638"/>
      <c r="AC116" s="642">
        <v>0</v>
      </c>
      <c r="AD116" s="642">
        <v>0</v>
      </c>
      <c r="AE116" s="638">
        <v>44213.940340909088</v>
      </c>
      <c r="AF116" s="644"/>
      <c r="AG116" s="644">
        <f t="shared" si="1"/>
        <v>7860381</v>
      </c>
      <c r="AH116" s="639">
        <v>28</v>
      </c>
      <c r="AI116" s="639">
        <v>0</v>
      </c>
      <c r="AJ116" s="639">
        <v>0</v>
      </c>
      <c r="AK116" s="643">
        <v>0</v>
      </c>
      <c r="AL116" s="645">
        <v>0</v>
      </c>
      <c r="AM116" s="638">
        <f t="shared" si="26"/>
        <v>1237990</v>
      </c>
      <c r="AN116" s="661">
        <f t="shared" si="3"/>
        <v>9098371</v>
      </c>
      <c r="AO116" s="638">
        <v>643755</v>
      </c>
      <c r="AP116" s="638">
        <v>44100</v>
      </c>
      <c r="AQ116" s="638">
        <f>+VLOOKUP($B116,[1]Sheet1!$C$15:$BW$1300,52,0)</f>
        <v>0</v>
      </c>
      <c r="AR116" s="638">
        <v>0</v>
      </c>
      <c r="AS116" s="638">
        <v>0</v>
      </c>
      <c r="AT116" s="661">
        <f t="shared" si="4"/>
        <v>8410516</v>
      </c>
      <c r="AU116" s="629"/>
      <c r="AV116" s="585"/>
      <c r="AW116" s="526" t="s">
        <v>3366</v>
      </c>
      <c r="AX116" s="526" t="s">
        <v>3367</v>
      </c>
      <c r="AY116" s="632" t="s">
        <v>260</v>
      </c>
      <c r="AZ116" s="632">
        <v>622</v>
      </c>
      <c r="BA116" s="272" t="str">
        <f t="shared" si="27"/>
        <v>Box</v>
      </c>
      <c r="BB116" s="633"/>
      <c r="BC116" s="634"/>
      <c r="BD116" s="634"/>
    </row>
    <row r="117" spans="1:56" s="635" customFormat="1" ht="36.75" hidden="1" customHeight="1">
      <c r="A117" s="475">
        <f>SUBTOTAL(3,B$6:B117)</f>
        <v>0</v>
      </c>
      <c r="B117" s="475" t="s">
        <v>841</v>
      </c>
      <c r="C117" s="476" t="s">
        <v>842</v>
      </c>
      <c r="D117" s="636">
        <v>42241</v>
      </c>
      <c r="E117" s="636" t="s">
        <v>195</v>
      </c>
      <c r="F117" s="530" t="s">
        <v>563</v>
      </c>
      <c r="G117" s="621" t="s">
        <v>800</v>
      </c>
      <c r="H117" s="637">
        <v>5931000</v>
      </c>
      <c r="I117" s="637">
        <v>500000</v>
      </c>
      <c r="J117" s="637">
        <v>0</v>
      </c>
      <c r="K117" s="637">
        <v>0</v>
      </c>
      <c r="L117" s="638">
        <f t="shared" si="0"/>
        <v>6431000</v>
      </c>
      <c r="M117" s="639">
        <v>24</v>
      </c>
      <c r="N117" s="638">
        <f t="shared" si="31"/>
        <v>5936308</v>
      </c>
      <c r="O117" s="640">
        <v>2</v>
      </c>
      <c r="P117" s="638">
        <f t="shared" si="32"/>
        <v>494692</v>
      </c>
      <c r="Q117" s="641">
        <v>0</v>
      </c>
      <c r="R117" s="638">
        <f t="shared" si="33"/>
        <v>0</v>
      </c>
      <c r="S117" s="638">
        <f t="shared" si="34"/>
        <v>6431000</v>
      </c>
      <c r="T117" s="642">
        <v>0</v>
      </c>
      <c r="U117" s="528">
        <v>0</v>
      </c>
      <c r="V117" s="528">
        <v>200000</v>
      </c>
      <c r="W117" s="642">
        <v>500000</v>
      </c>
      <c r="X117" s="642">
        <v>0</v>
      </c>
      <c r="Y117" s="642">
        <v>400000</v>
      </c>
      <c r="Z117" s="642">
        <v>1159799</v>
      </c>
      <c r="AA117" s="643"/>
      <c r="AB117" s="638"/>
      <c r="AC117" s="642">
        <v>0</v>
      </c>
      <c r="AD117" s="642">
        <v>0</v>
      </c>
      <c r="AE117" s="638">
        <v>46377.40625</v>
      </c>
      <c r="AF117" s="644"/>
      <c r="AG117" s="644">
        <f t="shared" si="1"/>
        <v>8737176</v>
      </c>
      <c r="AH117" s="639">
        <v>28</v>
      </c>
      <c r="AI117" s="639">
        <v>0</v>
      </c>
      <c r="AJ117" s="639">
        <v>0</v>
      </c>
      <c r="AK117" s="643">
        <v>0</v>
      </c>
      <c r="AL117" s="645">
        <v>0</v>
      </c>
      <c r="AM117" s="638">
        <f t="shared" si="26"/>
        <v>1298567</v>
      </c>
      <c r="AN117" s="661">
        <f>ROUND(AG117+AM117,0)</f>
        <v>10035743</v>
      </c>
      <c r="AO117" s="638">
        <v>675255</v>
      </c>
      <c r="AP117" s="638">
        <v>44100</v>
      </c>
      <c r="AQ117" s="638">
        <f>+VLOOKUP($B117,[1]Sheet1!$C$15:$BW$1300,52,0)</f>
        <v>0</v>
      </c>
      <c r="AR117" s="638">
        <v>0</v>
      </c>
      <c r="AS117" s="638">
        <v>0</v>
      </c>
      <c r="AT117" s="661">
        <f t="shared" si="4"/>
        <v>9316388</v>
      </c>
      <c r="AU117" s="629"/>
      <c r="AV117" s="585"/>
      <c r="AW117" s="526" t="s">
        <v>3368</v>
      </c>
      <c r="AX117" s="526" t="s">
        <v>3369</v>
      </c>
      <c r="AY117" s="632" t="s">
        <v>260</v>
      </c>
      <c r="AZ117" s="632">
        <v>622</v>
      </c>
      <c r="BA117" s="272" t="str">
        <f t="shared" si="27"/>
        <v>Box</v>
      </c>
      <c r="BB117" s="633"/>
      <c r="BC117" s="634"/>
      <c r="BD117" s="634"/>
    </row>
    <row r="118" spans="1:56" s="635" customFormat="1" ht="36.75" hidden="1" customHeight="1">
      <c r="A118" s="475">
        <f>SUBTOTAL(3,B$6:B118)</f>
        <v>0</v>
      </c>
      <c r="B118" s="475" t="s">
        <v>843</v>
      </c>
      <c r="C118" s="476" t="s">
        <v>844</v>
      </c>
      <c r="D118" s="636">
        <v>43511</v>
      </c>
      <c r="E118" s="636" t="s">
        <v>195</v>
      </c>
      <c r="F118" s="530" t="s">
        <v>563</v>
      </c>
      <c r="G118" s="621" t="s">
        <v>608</v>
      </c>
      <c r="H118" s="637">
        <v>5931000</v>
      </c>
      <c r="I118" s="637">
        <v>200000</v>
      </c>
      <c r="J118" s="637">
        <v>0</v>
      </c>
      <c r="K118" s="637">
        <v>0</v>
      </c>
      <c r="L118" s="638">
        <f t="shared" si="0"/>
        <v>6131000</v>
      </c>
      <c r="M118" s="639">
        <v>23</v>
      </c>
      <c r="N118" s="638">
        <f t="shared" si="31"/>
        <v>5423577</v>
      </c>
      <c r="O118" s="640">
        <v>3</v>
      </c>
      <c r="P118" s="638">
        <f t="shared" si="32"/>
        <v>707423</v>
      </c>
      <c r="Q118" s="641">
        <v>0</v>
      </c>
      <c r="R118" s="638">
        <f t="shared" si="33"/>
        <v>0</v>
      </c>
      <c r="S118" s="638">
        <f t="shared" si="34"/>
        <v>6131000</v>
      </c>
      <c r="T118" s="642">
        <v>0</v>
      </c>
      <c r="U118" s="528">
        <v>0</v>
      </c>
      <c r="V118" s="528">
        <v>200000</v>
      </c>
      <c r="W118" s="642">
        <v>500000</v>
      </c>
      <c r="X118" s="642">
        <v>0</v>
      </c>
      <c r="Y118" s="642">
        <v>400000</v>
      </c>
      <c r="Z118" s="642">
        <v>616622</v>
      </c>
      <c r="AA118" s="643"/>
      <c r="AB118" s="638"/>
      <c r="AC118" s="642">
        <v>0</v>
      </c>
      <c r="AD118" s="642">
        <v>0</v>
      </c>
      <c r="AE118" s="638">
        <v>44213.942934782608</v>
      </c>
      <c r="AF118" s="644"/>
      <c r="AG118" s="644">
        <f t="shared" si="1"/>
        <v>7891836</v>
      </c>
      <c r="AH118" s="639">
        <v>28</v>
      </c>
      <c r="AI118" s="639">
        <v>0</v>
      </c>
      <c r="AJ118" s="639">
        <v>0</v>
      </c>
      <c r="AK118" s="643">
        <v>0</v>
      </c>
      <c r="AL118" s="645">
        <v>0</v>
      </c>
      <c r="AM118" s="638">
        <f t="shared" si="26"/>
        <v>1237990</v>
      </c>
      <c r="AN118" s="661">
        <f t="shared" ref="AN118:AN125" si="35">ROUND(AG118+AM118,0)</f>
        <v>9129826</v>
      </c>
      <c r="AO118" s="638">
        <v>643755</v>
      </c>
      <c r="AP118" s="638">
        <v>44100</v>
      </c>
      <c r="AQ118" s="638">
        <f>+VLOOKUP($B118,[1]Sheet1!$C$15:$BW$1300,52,0)</f>
        <v>0</v>
      </c>
      <c r="AR118" s="638">
        <v>0</v>
      </c>
      <c r="AS118" s="638">
        <v>0</v>
      </c>
      <c r="AT118" s="661">
        <f t="shared" si="4"/>
        <v>8441971</v>
      </c>
      <c r="AU118" s="629"/>
      <c r="AV118" s="585"/>
      <c r="AW118" s="526" t="s">
        <v>3370</v>
      </c>
      <c r="AX118" s="526" t="s">
        <v>3371</v>
      </c>
      <c r="AY118" s="632" t="s">
        <v>260</v>
      </c>
      <c r="AZ118" s="632">
        <v>622</v>
      </c>
      <c r="BA118" s="272" t="str">
        <f t="shared" si="27"/>
        <v>Box</v>
      </c>
      <c r="BB118" s="633"/>
      <c r="BC118" s="634"/>
      <c r="BD118" s="634"/>
    </row>
    <row r="119" spans="1:56" s="635" customFormat="1" ht="36.75" hidden="1" customHeight="1">
      <c r="A119" s="475">
        <f>SUBTOTAL(3,B$6:B119)</f>
        <v>0</v>
      </c>
      <c r="B119" s="475" t="s">
        <v>845</v>
      </c>
      <c r="C119" s="476" t="s">
        <v>846</v>
      </c>
      <c r="D119" s="636">
        <v>39707</v>
      </c>
      <c r="E119" s="636" t="s">
        <v>195</v>
      </c>
      <c r="F119" s="530" t="s">
        <v>564</v>
      </c>
      <c r="G119" s="621" t="s">
        <v>608</v>
      </c>
      <c r="H119" s="637">
        <v>5931000</v>
      </c>
      <c r="I119" s="637">
        <v>200000</v>
      </c>
      <c r="J119" s="637">
        <v>0</v>
      </c>
      <c r="K119" s="637">
        <v>0</v>
      </c>
      <c r="L119" s="638">
        <f t="shared" si="0"/>
        <v>6131000</v>
      </c>
      <c r="M119" s="639">
        <v>22.8</v>
      </c>
      <c r="N119" s="638">
        <f t="shared" si="31"/>
        <v>5376415</v>
      </c>
      <c r="O119" s="640">
        <v>3</v>
      </c>
      <c r="P119" s="638">
        <f t="shared" si="32"/>
        <v>707423</v>
      </c>
      <c r="Q119" s="641">
        <v>0</v>
      </c>
      <c r="R119" s="638">
        <f t="shared" si="33"/>
        <v>0</v>
      </c>
      <c r="S119" s="638">
        <f t="shared" si="34"/>
        <v>6083838</v>
      </c>
      <c r="T119" s="642">
        <v>0</v>
      </c>
      <c r="U119" s="528">
        <v>0</v>
      </c>
      <c r="V119" s="528">
        <v>200000</v>
      </c>
      <c r="W119" s="642">
        <v>500000</v>
      </c>
      <c r="X119" s="642">
        <v>0</v>
      </c>
      <c r="Y119" s="642">
        <v>400000</v>
      </c>
      <c r="Z119" s="642">
        <v>483048</v>
      </c>
      <c r="AA119" s="643"/>
      <c r="AB119" s="638"/>
      <c r="AC119" s="642">
        <v>0</v>
      </c>
      <c r="AD119" s="642">
        <v>0</v>
      </c>
      <c r="AE119" s="638">
        <v>44213.93914473684</v>
      </c>
      <c r="AF119" s="644"/>
      <c r="AG119" s="644">
        <f t="shared" si="1"/>
        <v>7711100</v>
      </c>
      <c r="AH119" s="639">
        <v>27.5</v>
      </c>
      <c r="AI119" s="639">
        <v>0</v>
      </c>
      <c r="AJ119" s="639">
        <v>0</v>
      </c>
      <c r="AK119" s="643">
        <v>0</v>
      </c>
      <c r="AL119" s="645">
        <v>0</v>
      </c>
      <c r="AM119" s="638">
        <f t="shared" si="26"/>
        <v>1215883</v>
      </c>
      <c r="AN119" s="661">
        <f t="shared" si="35"/>
        <v>8926983</v>
      </c>
      <c r="AO119" s="638">
        <v>643755</v>
      </c>
      <c r="AP119" s="638">
        <v>44100</v>
      </c>
      <c r="AQ119" s="638">
        <f>+VLOOKUP($B119,[1]Sheet1!$C$15:$BW$1300,52,0)</f>
        <v>0</v>
      </c>
      <c r="AR119" s="638">
        <v>0</v>
      </c>
      <c r="AS119" s="638">
        <v>0</v>
      </c>
      <c r="AT119" s="661">
        <f t="shared" si="4"/>
        <v>8239128</v>
      </c>
      <c r="AU119" s="629"/>
      <c r="AV119" s="585"/>
      <c r="AW119" s="526" t="s">
        <v>3372</v>
      </c>
      <c r="AX119" s="526" t="s">
        <v>3373</v>
      </c>
      <c r="AY119" s="632" t="s">
        <v>260</v>
      </c>
      <c r="AZ119" s="632">
        <v>622</v>
      </c>
      <c r="BA119" s="272" t="str">
        <f t="shared" si="27"/>
        <v>Box</v>
      </c>
      <c r="BB119" s="633"/>
      <c r="BC119" s="634"/>
      <c r="BD119" s="634"/>
    </row>
    <row r="120" spans="1:56" s="635" customFormat="1" ht="36.75" hidden="1" customHeight="1">
      <c r="A120" s="475">
        <f>SUBTOTAL(3,B$6:B120)</f>
        <v>0</v>
      </c>
      <c r="B120" s="475" t="s">
        <v>847</v>
      </c>
      <c r="C120" s="476" t="s">
        <v>848</v>
      </c>
      <c r="D120" s="636">
        <v>43868</v>
      </c>
      <c r="E120" s="636" t="s">
        <v>195</v>
      </c>
      <c r="F120" s="530" t="s">
        <v>564</v>
      </c>
      <c r="G120" s="621" t="s">
        <v>619</v>
      </c>
      <c r="H120" s="637">
        <v>5931000</v>
      </c>
      <c r="I120" s="637">
        <v>0</v>
      </c>
      <c r="J120" s="637">
        <v>0</v>
      </c>
      <c r="K120" s="637">
        <v>0</v>
      </c>
      <c r="L120" s="638">
        <f t="shared" si="0"/>
        <v>5931000</v>
      </c>
      <c r="M120" s="639">
        <v>24</v>
      </c>
      <c r="N120" s="638">
        <f t="shared" si="31"/>
        <v>5474769</v>
      </c>
      <c r="O120" s="640">
        <v>2</v>
      </c>
      <c r="P120" s="638">
        <f t="shared" si="32"/>
        <v>456231</v>
      </c>
      <c r="Q120" s="641">
        <v>0</v>
      </c>
      <c r="R120" s="638">
        <f t="shared" si="33"/>
        <v>0</v>
      </c>
      <c r="S120" s="638">
        <f t="shared" si="34"/>
        <v>5931000</v>
      </c>
      <c r="T120" s="642">
        <v>0</v>
      </c>
      <c r="U120" s="528">
        <v>0</v>
      </c>
      <c r="V120" s="528">
        <v>200000</v>
      </c>
      <c r="W120" s="642">
        <v>500000</v>
      </c>
      <c r="X120" s="642">
        <v>0</v>
      </c>
      <c r="Y120" s="642">
        <v>400000</v>
      </c>
      <c r="Z120" s="642">
        <v>423683</v>
      </c>
      <c r="AA120" s="643"/>
      <c r="AB120" s="638"/>
      <c r="AC120" s="642">
        <v>0</v>
      </c>
      <c r="AD120" s="642">
        <v>0</v>
      </c>
      <c r="AE120" s="638">
        <v>42771.6328125</v>
      </c>
      <c r="AF120" s="644"/>
      <c r="AG120" s="644">
        <f t="shared" si="1"/>
        <v>7497455</v>
      </c>
      <c r="AH120" s="639">
        <v>24</v>
      </c>
      <c r="AI120" s="639">
        <v>0</v>
      </c>
      <c r="AJ120" s="639">
        <v>0</v>
      </c>
      <c r="AK120" s="643">
        <v>0</v>
      </c>
      <c r="AL120" s="645">
        <v>0</v>
      </c>
      <c r="AM120" s="638">
        <f t="shared" si="26"/>
        <v>1026519</v>
      </c>
      <c r="AN120" s="661">
        <f t="shared" si="35"/>
        <v>8523974</v>
      </c>
      <c r="AO120" s="638">
        <v>622755</v>
      </c>
      <c r="AP120" s="638">
        <v>44100</v>
      </c>
      <c r="AQ120" s="638">
        <f>+VLOOKUP($B120,[1]Sheet1!$C$15:$BW$1300,52,0)</f>
        <v>0</v>
      </c>
      <c r="AR120" s="638">
        <v>0</v>
      </c>
      <c r="AS120" s="638">
        <v>0</v>
      </c>
      <c r="AT120" s="661">
        <f t="shared" si="4"/>
        <v>7857119</v>
      </c>
      <c r="AU120" s="629"/>
      <c r="AV120" s="585"/>
      <c r="AW120" s="526" t="s">
        <v>3374</v>
      </c>
      <c r="AX120" s="526" t="s">
        <v>3375</v>
      </c>
      <c r="AY120" s="632" t="s">
        <v>260</v>
      </c>
      <c r="AZ120" s="632">
        <v>622</v>
      </c>
      <c r="BA120" s="272" t="str">
        <f t="shared" si="27"/>
        <v>Box</v>
      </c>
      <c r="BB120" s="633"/>
      <c r="BC120" s="634"/>
      <c r="BD120" s="634"/>
    </row>
    <row r="121" spans="1:56" s="635" customFormat="1" ht="36.75" hidden="1" customHeight="1">
      <c r="A121" s="475">
        <f>SUBTOTAL(3,B$6:B121)</f>
        <v>0</v>
      </c>
      <c r="B121" s="475" t="s">
        <v>849</v>
      </c>
      <c r="C121" s="476" t="s">
        <v>850</v>
      </c>
      <c r="D121" s="636">
        <v>44256</v>
      </c>
      <c r="E121" s="636" t="s">
        <v>195</v>
      </c>
      <c r="F121" s="530" t="s">
        <v>564</v>
      </c>
      <c r="G121" s="621" t="s">
        <v>742</v>
      </c>
      <c r="H121" s="637">
        <v>5931000</v>
      </c>
      <c r="I121" s="637">
        <v>0</v>
      </c>
      <c r="J121" s="637">
        <v>0</v>
      </c>
      <c r="K121" s="637">
        <v>0</v>
      </c>
      <c r="L121" s="638">
        <f t="shared" si="0"/>
        <v>5931000</v>
      </c>
      <c r="M121" s="639">
        <v>24</v>
      </c>
      <c r="N121" s="638">
        <f t="shared" si="31"/>
        <v>5474769</v>
      </c>
      <c r="O121" s="640">
        <v>2</v>
      </c>
      <c r="P121" s="638">
        <f t="shared" si="32"/>
        <v>456231</v>
      </c>
      <c r="Q121" s="641">
        <v>0</v>
      </c>
      <c r="R121" s="638">
        <f t="shared" si="33"/>
        <v>0</v>
      </c>
      <c r="S121" s="638">
        <f t="shared" si="34"/>
        <v>5931000</v>
      </c>
      <c r="T121" s="642">
        <v>0</v>
      </c>
      <c r="U121" s="528">
        <v>0</v>
      </c>
      <c r="V121" s="528">
        <v>200000</v>
      </c>
      <c r="W121" s="642">
        <v>500000</v>
      </c>
      <c r="X121" s="642">
        <v>0</v>
      </c>
      <c r="Y121" s="642">
        <v>400000</v>
      </c>
      <c r="Z121" s="642">
        <v>490203</v>
      </c>
      <c r="AA121" s="643"/>
      <c r="AB121" s="638"/>
      <c r="AC121" s="642">
        <v>0</v>
      </c>
      <c r="AD121" s="642">
        <v>0</v>
      </c>
      <c r="AE121" s="638">
        <v>42771.6328125</v>
      </c>
      <c r="AF121" s="644"/>
      <c r="AG121" s="644">
        <f t="shared" si="1"/>
        <v>7563975</v>
      </c>
      <c r="AH121" s="639">
        <v>28</v>
      </c>
      <c r="AI121" s="639">
        <v>0</v>
      </c>
      <c r="AJ121" s="639">
        <v>0</v>
      </c>
      <c r="AK121" s="643">
        <v>0</v>
      </c>
      <c r="AL121" s="645">
        <v>0</v>
      </c>
      <c r="AM121" s="638">
        <f t="shared" si="26"/>
        <v>1197606</v>
      </c>
      <c r="AN121" s="661">
        <f t="shared" si="35"/>
        <v>8761581</v>
      </c>
      <c r="AO121" s="638">
        <v>622755</v>
      </c>
      <c r="AP121" s="638">
        <v>44100</v>
      </c>
      <c r="AQ121" s="638">
        <f>+VLOOKUP($B121,[1]Sheet1!$C$15:$BW$1300,52,0)</f>
        <v>0</v>
      </c>
      <c r="AR121" s="638">
        <v>0</v>
      </c>
      <c r="AS121" s="638">
        <v>0</v>
      </c>
      <c r="AT121" s="661">
        <f t="shared" si="4"/>
        <v>8094726</v>
      </c>
      <c r="AU121" s="629"/>
      <c r="AV121" s="585"/>
      <c r="AW121" s="526" t="s">
        <v>3376</v>
      </c>
      <c r="AX121" s="526" t="s">
        <v>3377</v>
      </c>
      <c r="AY121" s="632" t="s">
        <v>260</v>
      </c>
      <c r="AZ121" s="632">
        <v>622</v>
      </c>
      <c r="BA121" s="272" t="str">
        <f t="shared" si="27"/>
        <v>Box</v>
      </c>
      <c r="BB121" s="633"/>
      <c r="BC121" s="634"/>
      <c r="BD121" s="634"/>
    </row>
    <row r="122" spans="1:56" s="635" customFormat="1" ht="36.75" hidden="1" customHeight="1">
      <c r="A122" s="475">
        <f>SUBTOTAL(3,B$6:B122)</f>
        <v>0</v>
      </c>
      <c r="B122" s="475" t="s">
        <v>851</v>
      </c>
      <c r="C122" s="476" t="s">
        <v>852</v>
      </c>
      <c r="D122" s="636">
        <v>45164</v>
      </c>
      <c r="E122" s="636" t="s">
        <v>195</v>
      </c>
      <c r="F122" s="530" t="s">
        <v>564</v>
      </c>
      <c r="G122" s="621" t="s">
        <v>619</v>
      </c>
      <c r="H122" s="637">
        <v>5538000</v>
      </c>
      <c r="I122" s="637">
        <v>0</v>
      </c>
      <c r="J122" s="637">
        <v>0</v>
      </c>
      <c r="K122" s="637">
        <v>0</v>
      </c>
      <c r="L122" s="638">
        <f t="shared" si="0"/>
        <v>5538000</v>
      </c>
      <c r="M122" s="639">
        <v>22.9</v>
      </c>
      <c r="N122" s="638">
        <f t="shared" si="31"/>
        <v>4877700</v>
      </c>
      <c r="O122" s="640">
        <v>3</v>
      </c>
      <c r="P122" s="638">
        <f t="shared" si="32"/>
        <v>639000</v>
      </c>
      <c r="Q122" s="641">
        <v>0</v>
      </c>
      <c r="R122" s="638">
        <f t="shared" si="33"/>
        <v>0</v>
      </c>
      <c r="S122" s="638">
        <f t="shared" si="34"/>
        <v>5516700</v>
      </c>
      <c r="T122" s="642">
        <v>0</v>
      </c>
      <c r="U122" s="528">
        <v>0</v>
      </c>
      <c r="V122" s="528">
        <v>200000</v>
      </c>
      <c r="W122" s="642">
        <v>500000</v>
      </c>
      <c r="X122" s="642">
        <v>0</v>
      </c>
      <c r="Y122" s="642">
        <v>400000</v>
      </c>
      <c r="Z122" s="642">
        <v>411403</v>
      </c>
      <c r="AA122" s="643"/>
      <c r="AB122" s="638"/>
      <c r="AC122" s="642">
        <v>100000</v>
      </c>
      <c r="AD122" s="642">
        <v>0</v>
      </c>
      <c r="AE122" s="638">
        <v>39937.5</v>
      </c>
      <c r="AF122" s="644"/>
      <c r="AG122" s="644">
        <f t="shared" si="1"/>
        <v>7168041</v>
      </c>
      <c r="AH122" s="639">
        <v>24</v>
      </c>
      <c r="AI122" s="639">
        <v>0</v>
      </c>
      <c r="AJ122" s="639">
        <v>0</v>
      </c>
      <c r="AK122" s="643">
        <v>0</v>
      </c>
      <c r="AL122" s="645">
        <v>0</v>
      </c>
      <c r="AM122" s="638">
        <f t="shared" si="26"/>
        <v>958500</v>
      </c>
      <c r="AN122" s="661">
        <f t="shared" si="35"/>
        <v>8126541</v>
      </c>
      <c r="AO122" s="638">
        <v>581490</v>
      </c>
      <c r="AP122" s="638">
        <v>44100</v>
      </c>
      <c r="AQ122" s="638">
        <f>+VLOOKUP($B122,[1]Sheet1!$C$15:$BW$1300,52,0)</f>
        <v>0</v>
      </c>
      <c r="AR122" s="638">
        <v>0</v>
      </c>
      <c r="AS122" s="638">
        <v>0</v>
      </c>
      <c r="AT122" s="661">
        <f t="shared" si="4"/>
        <v>7500951</v>
      </c>
      <c r="AU122" s="629"/>
      <c r="AV122" s="585"/>
      <c r="AW122" s="526" t="s">
        <v>3378</v>
      </c>
      <c r="AX122" s="526" t="s">
        <v>3379</v>
      </c>
      <c r="AY122" s="632" t="s">
        <v>260</v>
      </c>
      <c r="AZ122" s="632">
        <v>622</v>
      </c>
      <c r="BA122" s="272" t="str">
        <f t="shared" si="27"/>
        <v>Box</v>
      </c>
      <c r="BB122" s="633"/>
      <c r="BC122" s="634"/>
      <c r="BD122" s="634"/>
    </row>
    <row r="123" spans="1:56" s="635" customFormat="1" ht="36.75" hidden="1" customHeight="1">
      <c r="A123" s="475">
        <f>SUBTOTAL(3,B$6:B123)</f>
        <v>0</v>
      </c>
      <c r="B123" s="475" t="s">
        <v>853</v>
      </c>
      <c r="C123" s="476" t="s">
        <v>854</v>
      </c>
      <c r="D123" s="636">
        <v>45164</v>
      </c>
      <c r="E123" s="636" t="s">
        <v>195</v>
      </c>
      <c r="F123" s="530" t="s">
        <v>564</v>
      </c>
      <c r="G123" s="621" t="s">
        <v>608</v>
      </c>
      <c r="H123" s="637">
        <v>5538000</v>
      </c>
      <c r="I123" s="637">
        <v>200000</v>
      </c>
      <c r="J123" s="637">
        <v>0</v>
      </c>
      <c r="K123" s="637">
        <v>0</v>
      </c>
      <c r="L123" s="638">
        <f t="shared" si="0"/>
        <v>5738000</v>
      </c>
      <c r="M123" s="639">
        <v>23</v>
      </c>
      <c r="N123" s="638">
        <f t="shared" si="31"/>
        <v>5075923</v>
      </c>
      <c r="O123" s="640">
        <v>3</v>
      </c>
      <c r="P123" s="638">
        <f t="shared" si="32"/>
        <v>662077</v>
      </c>
      <c r="Q123" s="641">
        <v>0</v>
      </c>
      <c r="R123" s="638">
        <f t="shared" si="33"/>
        <v>0</v>
      </c>
      <c r="S123" s="638">
        <f t="shared" si="34"/>
        <v>5738000</v>
      </c>
      <c r="T123" s="642">
        <v>0</v>
      </c>
      <c r="U123" s="528">
        <v>0</v>
      </c>
      <c r="V123" s="528">
        <v>200000</v>
      </c>
      <c r="W123" s="642">
        <v>500000</v>
      </c>
      <c r="X123" s="642">
        <v>0</v>
      </c>
      <c r="Y123" s="642">
        <v>400000</v>
      </c>
      <c r="Z123" s="642">
        <v>419137</v>
      </c>
      <c r="AA123" s="643"/>
      <c r="AB123" s="638"/>
      <c r="AC123" s="642">
        <v>0</v>
      </c>
      <c r="AD123" s="642">
        <v>0</v>
      </c>
      <c r="AE123" s="638">
        <v>41379.807065217392</v>
      </c>
      <c r="AF123" s="644"/>
      <c r="AG123" s="644">
        <f t="shared" si="1"/>
        <v>7298517</v>
      </c>
      <c r="AH123" s="639">
        <v>28</v>
      </c>
      <c r="AI123" s="639">
        <v>0</v>
      </c>
      <c r="AJ123" s="639">
        <v>0</v>
      </c>
      <c r="AK123" s="643">
        <v>0</v>
      </c>
      <c r="AL123" s="645">
        <v>0</v>
      </c>
      <c r="AM123" s="638">
        <f t="shared" si="26"/>
        <v>1158635</v>
      </c>
      <c r="AN123" s="661">
        <f t="shared" si="35"/>
        <v>8457152</v>
      </c>
      <c r="AO123" s="638">
        <v>602490</v>
      </c>
      <c r="AP123" s="638">
        <v>44100</v>
      </c>
      <c r="AQ123" s="638">
        <f>+VLOOKUP($B123,[1]Sheet1!$C$15:$BW$1300,52,0)</f>
        <v>0</v>
      </c>
      <c r="AR123" s="638">
        <v>0</v>
      </c>
      <c r="AS123" s="638">
        <v>0</v>
      </c>
      <c r="AT123" s="661">
        <f t="shared" si="4"/>
        <v>7810562</v>
      </c>
      <c r="AU123" s="629"/>
      <c r="AV123" s="585"/>
      <c r="AW123" s="526" t="s">
        <v>3380</v>
      </c>
      <c r="AX123" s="526" t="s">
        <v>3381</v>
      </c>
      <c r="AY123" s="632" t="s">
        <v>260</v>
      </c>
      <c r="AZ123" s="632">
        <v>622</v>
      </c>
      <c r="BA123" s="272" t="str">
        <f t="shared" si="27"/>
        <v>Box</v>
      </c>
      <c r="BB123" s="633"/>
      <c r="BC123" s="634"/>
      <c r="BD123" s="634"/>
    </row>
    <row r="124" spans="1:56" s="635" customFormat="1" ht="36.75" hidden="1" customHeight="1">
      <c r="A124" s="475">
        <f>SUBTOTAL(3,B$6:B124)</f>
        <v>0</v>
      </c>
      <c r="B124" s="475" t="s">
        <v>855</v>
      </c>
      <c r="C124" s="476" t="s">
        <v>856</v>
      </c>
      <c r="D124" s="636">
        <v>45164</v>
      </c>
      <c r="E124" s="636" t="s">
        <v>195</v>
      </c>
      <c r="F124" s="530" t="s">
        <v>564</v>
      </c>
      <c r="G124" s="621" t="s">
        <v>619</v>
      </c>
      <c r="H124" s="637">
        <v>5538000</v>
      </c>
      <c r="I124" s="637">
        <v>0</v>
      </c>
      <c r="J124" s="637">
        <v>0</v>
      </c>
      <c r="K124" s="637">
        <v>0</v>
      </c>
      <c r="L124" s="638">
        <f t="shared" si="0"/>
        <v>5538000</v>
      </c>
      <c r="M124" s="639">
        <v>23</v>
      </c>
      <c r="N124" s="638">
        <f t="shared" si="31"/>
        <v>4899000</v>
      </c>
      <c r="O124" s="640">
        <v>3</v>
      </c>
      <c r="P124" s="638">
        <f t="shared" si="32"/>
        <v>639000</v>
      </c>
      <c r="Q124" s="641">
        <v>0</v>
      </c>
      <c r="R124" s="638">
        <f t="shared" si="33"/>
        <v>0</v>
      </c>
      <c r="S124" s="638">
        <f t="shared" si="34"/>
        <v>5538000</v>
      </c>
      <c r="T124" s="642">
        <v>0</v>
      </c>
      <c r="U124" s="528">
        <v>0</v>
      </c>
      <c r="V124" s="528">
        <v>200000</v>
      </c>
      <c r="W124" s="642">
        <v>500000</v>
      </c>
      <c r="X124" s="642">
        <v>0</v>
      </c>
      <c r="Y124" s="642">
        <v>400000</v>
      </c>
      <c r="Z124" s="642">
        <v>441373</v>
      </c>
      <c r="AA124" s="643"/>
      <c r="AB124" s="638"/>
      <c r="AC124" s="642">
        <v>0</v>
      </c>
      <c r="AD124" s="642">
        <v>0</v>
      </c>
      <c r="AE124" s="638">
        <v>39937.5</v>
      </c>
      <c r="AF124" s="644"/>
      <c r="AG124" s="644">
        <f t="shared" si="1"/>
        <v>7119311</v>
      </c>
      <c r="AH124" s="639">
        <v>28</v>
      </c>
      <c r="AI124" s="639">
        <v>0</v>
      </c>
      <c r="AJ124" s="639">
        <v>0</v>
      </c>
      <c r="AK124" s="643">
        <v>0</v>
      </c>
      <c r="AL124" s="645">
        <v>0</v>
      </c>
      <c r="AM124" s="638">
        <f t="shared" si="26"/>
        <v>1118250</v>
      </c>
      <c r="AN124" s="661">
        <f t="shared" si="35"/>
        <v>8237561</v>
      </c>
      <c r="AO124" s="638">
        <v>581490</v>
      </c>
      <c r="AP124" s="638">
        <v>44100</v>
      </c>
      <c r="AQ124" s="638">
        <f>+VLOOKUP($B124,[1]Sheet1!$C$15:$BW$1300,52,0)</f>
        <v>0</v>
      </c>
      <c r="AR124" s="638">
        <v>0</v>
      </c>
      <c r="AS124" s="638">
        <v>0</v>
      </c>
      <c r="AT124" s="661">
        <f t="shared" si="4"/>
        <v>7611971</v>
      </c>
      <c r="AU124" s="629"/>
      <c r="AV124" s="585"/>
      <c r="AW124" s="526" t="s">
        <v>3382</v>
      </c>
      <c r="AX124" s="526" t="s">
        <v>3383</v>
      </c>
      <c r="AY124" s="632" t="s">
        <v>260</v>
      </c>
      <c r="AZ124" s="632">
        <v>622</v>
      </c>
      <c r="BA124" s="272" t="str">
        <f t="shared" si="27"/>
        <v>Box</v>
      </c>
      <c r="BB124" s="633"/>
      <c r="BC124" s="634"/>
      <c r="BD124" s="634"/>
    </row>
    <row r="125" spans="1:56" s="635" customFormat="1" ht="36.75" hidden="1" customHeight="1">
      <c r="A125" s="475">
        <f>SUBTOTAL(3,B$6:B125)</f>
        <v>0</v>
      </c>
      <c r="B125" s="475" t="s">
        <v>857</v>
      </c>
      <c r="C125" s="476" t="s">
        <v>858</v>
      </c>
      <c r="D125" s="636">
        <v>45167</v>
      </c>
      <c r="E125" s="636" t="s">
        <v>195</v>
      </c>
      <c r="F125" s="530" t="s">
        <v>564</v>
      </c>
      <c r="G125" s="621" t="s">
        <v>619</v>
      </c>
      <c r="H125" s="637">
        <v>5538000</v>
      </c>
      <c r="I125" s="637">
        <v>0</v>
      </c>
      <c r="J125" s="637">
        <v>0</v>
      </c>
      <c r="K125" s="637">
        <v>0</v>
      </c>
      <c r="L125" s="638">
        <f t="shared" si="0"/>
        <v>5538000</v>
      </c>
      <c r="M125" s="639">
        <v>22.9</v>
      </c>
      <c r="N125" s="638">
        <f t="shared" si="31"/>
        <v>4877700</v>
      </c>
      <c r="O125" s="640">
        <v>3</v>
      </c>
      <c r="P125" s="638">
        <f t="shared" si="32"/>
        <v>639000</v>
      </c>
      <c r="Q125" s="641">
        <v>0</v>
      </c>
      <c r="R125" s="638">
        <f t="shared" si="33"/>
        <v>0</v>
      </c>
      <c r="S125" s="638">
        <f t="shared" si="34"/>
        <v>5516700</v>
      </c>
      <c r="T125" s="642">
        <v>0</v>
      </c>
      <c r="U125" s="528">
        <v>0</v>
      </c>
      <c r="V125" s="528">
        <v>200000</v>
      </c>
      <c r="W125" s="642">
        <v>500000</v>
      </c>
      <c r="X125" s="642">
        <v>0</v>
      </c>
      <c r="Y125" s="642">
        <v>400000</v>
      </c>
      <c r="Z125" s="642">
        <v>410503</v>
      </c>
      <c r="AA125" s="643"/>
      <c r="AB125" s="638"/>
      <c r="AC125" s="642">
        <v>100000</v>
      </c>
      <c r="AD125" s="642">
        <v>0</v>
      </c>
      <c r="AE125" s="638">
        <v>39937.5</v>
      </c>
      <c r="AF125" s="644"/>
      <c r="AG125" s="644">
        <f t="shared" si="1"/>
        <v>7167141</v>
      </c>
      <c r="AH125" s="639">
        <v>24</v>
      </c>
      <c r="AI125" s="639">
        <v>0</v>
      </c>
      <c r="AJ125" s="639">
        <v>0</v>
      </c>
      <c r="AK125" s="643">
        <v>0</v>
      </c>
      <c r="AL125" s="645">
        <v>0</v>
      </c>
      <c r="AM125" s="638">
        <f t="shared" si="26"/>
        <v>958500</v>
      </c>
      <c r="AN125" s="661">
        <f t="shared" si="35"/>
        <v>8125641</v>
      </c>
      <c r="AO125" s="638">
        <v>581490</v>
      </c>
      <c r="AP125" s="638">
        <v>44100</v>
      </c>
      <c r="AQ125" s="638">
        <f>+VLOOKUP($B125,[1]Sheet1!$C$15:$BW$1300,52,0)</f>
        <v>0</v>
      </c>
      <c r="AR125" s="638">
        <v>0</v>
      </c>
      <c r="AS125" s="638">
        <v>0</v>
      </c>
      <c r="AT125" s="661">
        <f t="shared" si="4"/>
        <v>7500051</v>
      </c>
      <c r="AU125" s="629"/>
      <c r="AV125" s="585"/>
      <c r="AW125" s="526" t="s">
        <v>3384</v>
      </c>
      <c r="AX125" s="526" t="s">
        <v>3385</v>
      </c>
      <c r="AY125" s="632" t="s">
        <v>260</v>
      </c>
      <c r="AZ125" s="632">
        <v>622</v>
      </c>
      <c r="BA125" s="272" t="str">
        <f t="shared" si="27"/>
        <v>Box</v>
      </c>
      <c r="BB125" s="633"/>
      <c r="BC125" s="634"/>
      <c r="BD125" s="634"/>
    </row>
    <row r="126" spans="1:56" s="635" customFormat="1" ht="36.75" hidden="1" customHeight="1">
      <c r="A126" s="475">
        <f>SUBTOTAL(3,B$6:B126)</f>
        <v>0</v>
      </c>
      <c r="B126" s="475" t="s">
        <v>859</v>
      </c>
      <c r="C126" s="476" t="s">
        <v>860</v>
      </c>
      <c r="D126" s="636">
        <v>45167</v>
      </c>
      <c r="E126" s="636" t="s">
        <v>195</v>
      </c>
      <c r="F126" s="530" t="s">
        <v>564</v>
      </c>
      <c r="G126" s="621" t="s">
        <v>608</v>
      </c>
      <c r="H126" s="637">
        <v>5538000</v>
      </c>
      <c r="I126" s="637">
        <v>200000</v>
      </c>
      <c r="J126" s="637">
        <v>0</v>
      </c>
      <c r="K126" s="637">
        <v>0</v>
      </c>
      <c r="L126" s="638">
        <f t="shared" si="0"/>
        <v>5738000</v>
      </c>
      <c r="M126" s="639">
        <v>22.6</v>
      </c>
      <c r="N126" s="638">
        <f t="shared" si="31"/>
        <v>4987646</v>
      </c>
      <c r="O126" s="640">
        <v>3</v>
      </c>
      <c r="P126" s="638">
        <f t="shared" si="32"/>
        <v>662077</v>
      </c>
      <c r="Q126" s="641">
        <v>0</v>
      </c>
      <c r="R126" s="638">
        <f t="shared" si="33"/>
        <v>0</v>
      </c>
      <c r="S126" s="638">
        <f t="shared" si="34"/>
        <v>5649723</v>
      </c>
      <c r="T126" s="642">
        <v>0</v>
      </c>
      <c r="U126" s="528">
        <v>0</v>
      </c>
      <c r="V126" s="528">
        <v>200000</v>
      </c>
      <c r="W126" s="642">
        <v>500000</v>
      </c>
      <c r="X126" s="642">
        <v>0</v>
      </c>
      <c r="Y126" s="642">
        <v>400000</v>
      </c>
      <c r="Z126" s="642">
        <v>453931</v>
      </c>
      <c r="AA126" s="643"/>
      <c r="AB126" s="638"/>
      <c r="AC126" s="642">
        <v>100000</v>
      </c>
      <c r="AD126" s="642">
        <v>0</v>
      </c>
      <c r="AE126" s="638">
        <v>41379.806415929197</v>
      </c>
      <c r="AF126" s="644"/>
      <c r="AG126" s="644">
        <f t="shared" si="1"/>
        <v>7345034</v>
      </c>
      <c r="AH126" s="639">
        <v>28</v>
      </c>
      <c r="AI126" s="639">
        <v>0</v>
      </c>
      <c r="AJ126" s="639">
        <v>0</v>
      </c>
      <c r="AK126" s="643">
        <v>0</v>
      </c>
      <c r="AL126" s="645">
        <v>0</v>
      </c>
      <c r="AM126" s="638">
        <f t="shared" si="26"/>
        <v>1158635</v>
      </c>
      <c r="AN126" s="661">
        <f>ROUND(AG126+AM126,0)</f>
        <v>8503669</v>
      </c>
      <c r="AO126" s="638">
        <v>602490</v>
      </c>
      <c r="AP126" s="638">
        <v>44100</v>
      </c>
      <c r="AQ126" s="638">
        <f>+VLOOKUP($B126,[1]Sheet1!$C$15:$BW$1300,52,0)</f>
        <v>0</v>
      </c>
      <c r="AR126" s="638">
        <v>0</v>
      </c>
      <c r="AS126" s="638">
        <v>0</v>
      </c>
      <c r="AT126" s="661">
        <f t="shared" si="4"/>
        <v>7857079</v>
      </c>
      <c r="AU126" s="629"/>
      <c r="AV126" s="585"/>
      <c r="AW126" s="526" t="s">
        <v>3386</v>
      </c>
      <c r="AX126" s="526" t="s">
        <v>3387</v>
      </c>
      <c r="AY126" s="632" t="s">
        <v>260</v>
      </c>
      <c r="AZ126" s="632">
        <v>622</v>
      </c>
      <c r="BA126" s="272" t="str">
        <f t="shared" si="27"/>
        <v>Box</v>
      </c>
      <c r="BB126" s="633"/>
      <c r="BC126" s="634"/>
      <c r="BD126" s="634"/>
    </row>
    <row r="127" spans="1:56" s="635" customFormat="1" ht="36.75" hidden="1" customHeight="1">
      <c r="A127" s="475">
        <f>SUBTOTAL(3,B$6:B127)</f>
        <v>0</v>
      </c>
      <c r="B127" s="475" t="s">
        <v>861</v>
      </c>
      <c r="C127" s="476" t="s">
        <v>862</v>
      </c>
      <c r="D127" s="636">
        <v>45204</v>
      </c>
      <c r="E127" s="636" t="s">
        <v>195</v>
      </c>
      <c r="F127" s="530" t="s">
        <v>564</v>
      </c>
      <c r="G127" s="621" t="s">
        <v>619</v>
      </c>
      <c r="H127" s="637">
        <v>5538000</v>
      </c>
      <c r="I127" s="637">
        <v>0</v>
      </c>
      <c r="J127" s="637">
        <v>0</v>
      </c>
      <c r="K127" s="637">
        <v>0</v>
      </c>
      <c r="L127" s="638">
        <f t="shared" si="0"/>
        <v>5538000</v>
      </c>
      <c r="M127" s="639">
        <v>23.9</v>
      </c>
      <c r="N127" s="638">
        <f t="shared" si="31"/>
        <v>5090700</v>
      </c>
      <c r="O127" s="640">
        <v>2</v>
      </c>
      <c r="P127" s="638">
        <f t="shared" si="32"/>
        <v>426000</v>
      </c>
      <c r="Q127" s="641">
        <v>0</v>
      </c>
      <c r="R127" s="638">
        <f t="shared" si="33"/>
        <v>0</v>
      </c>
      <c r="S127" s="638">
        <f t="shared" si="34"/>
        <v>5516700</v>
      </c>
      <c r="T127" s="642">
        <v>0</v>
      </c>
      <c r="U127" s="528">
        <v>0</v>
      </c>
      <c r="V127" s="528">
        <v>200000</v>
      </c>
      <c r="W127" s="642">
        <v>500000</v>
      </c>
      <c r="X127" s="642">
        <v>0</v>
      </c>
      <c r="Y127" s="642">
        <v>400000</v>
      </c>
      <c r="Z127" s="642">
        <v>432070</v>
      </c>
      <c r="AA127" s="643"/>
      <c r="AB127" s="638"/>
      <c r="AC127" s="642">
        <v>0</v>
      </c>
      <c r="AD127" s="642">
        <v>0</v>
      </c>
      <c r="AE127" s="638">
        <v>39937.5</v>
      </c>
      <c r="AF127" s="644"/>
      <c r="AG127" s="644">
        <f t="shared" si="1"/>
        <v>7088708</v>
      </c>
      <c r="AH127" s="639">
        <v>28</v>
      </c>
      <c r="AI127" s="639">
        <v>0</v>
      </c>
      <c r="AJ127" s="639">
        <v>0</v>
      </c>
      <c r="AK127" s="643">
        <v>0</v>
      </c>
      <c r="AL127" s="645">
        <v>0</v>
      </c>
      <c r="AM127" s="638">
        <f t="shared" si="26"/>
        <v>1118250</v>
      </c>
      <c r="AN127" s="661">
        <f t="shared" ref="AN127:AN134" si="36">ROUND(AG127+AM127,0)</f>
        <v>8206958</v>
      </c>
      <c r="AO127" s="638">
        <v>581490</v>
      </c>
      <c r="AP127" s="638">
        <v>44100</v>
      </c>
      <c r="AQ127" s="638">
        <f>+VLOOKUP($B127,[1]Sheet1!$C$15:$BW$1300,52,0)</f>
        <v>0</v>
      </c>
      <c r="AR127" s="638">
        <v>0</v>
      </c>
      <c r="AS127" s="638">
        <v>0</v>
      </c>
      <c r="AT127" s="661">
        <f t="shared" si="4"/>
        <v>7581368</v>
      </c>
      <c r="AU127" s="629"/>
      <c r="AV127" s="585"/>
      <c r="AW127" s="526" t="s">
        <v>3388</v>
      </c>
      <c r="AX127" s="526" t="s">
        <v>3389</v>
      </c>
      <c r="AY127" s="632" t="s">
        <v>260</v>
      </c>
      <c r="AZ127" s="632">
        <v>622</v>
      </c>
      <c r="BA127" s="272" t="str">
        <f t="shared" si="27"/>
        <v>Box</v>
      </c>
      <c r="BB127" s="633"/>
      <c r="BC127" s="634"/>
      <c r="BD127" s="634"/>
    </row>
    <row r="128" spans="1:56" s="635" customFormat="1" ht="36.75" hidden="1" customHeight="1">
      <c r="A128" s="475">
        <f>SUBTOTAL(3,B$6:B128)</f>
        <v>0</v>
      </c>
      <c r="B128" s="475" t="s">
        <v>863</v>
      </c>
      <c r="C128" s="476" t="s">
        <v>864</v>
      </c>
      <c r="D128" s="636">
        <v>45645</v>
      </c>
      <c r="E128" s="636" t="s">
        <v>195</v>
      </c>
      <c r="F128" s="530" t="s">
        <v>564</v>
      </c>
      <c r="G128" s="621" t="s">
        <v>619</v>
      </c>
      <c r="H128" s="637">
        <v>5023000</v>
      </c>
      <c r="I128" s="637">
        <v>0</v>
      </c>
      <c r="J128" s="637">
        <v>0</v>
      </c>
      <c r="K128" s="637">
        <v>0</v>
      </c>
      <c r="L128" s="638">
        <f t="shared" si="0"/>
        <v>5023000</v>
      </c>
      <c r="M128" s="639">
        <v>22.8</v>
      </c>
      <c r="N128" s="638">
        <f t="shared" si="31"/>
        <v>4404785</v>
      </c>
      <c r="O128" s="640">
        <v>3</v>
      </c>
      <c r="P128" s="638">
        <f t="shared" si="32"/>
        <v>579577</v>
      </c>
      <c r="Q128" s="641">
        <v>0</v>
      </c>
      <c r="R128" s="638">
        <f t="shared" si="33"/>
        <v>0</v>
      </c>
      <c r="S128" s="638">
        <f t="shared" si="34"/>
        <v>4984362</v>
      </c>
      <c r="T128" s="642">
        <v>0</v>
      </c>
      <c r="U128" s="528">
        <v>0</v>
      </c>
      <c r="V128" s="528">
        <v>200000</v>
      </c>
      <c r="W128" s="642">
        <v>500000</v>
      </c>
      <c r="X128" s="642">
        <v>0</v>
      </c>
      <c r="Y128" s="642">
        <v>400000</v>
      </c>
      <c r="Z128" s="642">
        <v>416683</v>
      </c>
      <c r="AA128" s="643"/>
      <c r="AB128" s="638"/>
      <c r="AC128" s="642">
        <v>0</v>
      </c>
      <c r="AD128" s="642">
        <v>0</v>
      </c>
      <c r="AE128" s="638">
        <v>0</v>
      </c>
      <c r="AF128" s="644"/>
      <c r="AG128" s="644">
        <f t="shared" si="1"/>
        <v>6501045</v>
      </c>
      <c r="AH128" s="639">
        <v>28</v>
      </c>
      <c r="AI128" s="639">
        <v>0</v>
      </c>
      <c r="AJ128" s="639">
        <v>0</v>
      </c>
      <c r="AK128" s="643">
        <v>0</v>
      </c>
      <c r="AL128" s="645">
        <v>0</v>
      </c>
      <c r="AM128" s="638">
        <f t="shared" si="26"/>
        <v>1014260</v>
      </c>
      <c r="AN128" s="661">
        <f t="shared" si="36"/>
        <v>7515305</v>
      </c>
      <c r="AO128" s="638">
        <v>527415</v>
      </c>
      <c r="AP128" s="638">
        <v>44100</v>
      </c>
      <c r="AQ128" s="638">
        <f>+VLOOKUP($B128,[1]Sheet1!$C$15:$BW$1300,52,0)</f>
        <v>0</v>
      </c>
      <c r="AR128" s="638">
        <v>0</v>
      </c>
      <c r="AS128" s="638">
        <v>0</v>
      </c>
      <c r="AT128" s="661">
        <f t="shared" si="4"/>
        <v>6943790</v>
      </c>
      <c r="AU128" s="629"/>
      <c r="AV128" s="585"/>
      <c r="AW128" s="526" t="s">
        <v>3390</v>
      </c>
      <c r="AX128" s="526" t="s">
        <v>3391</v>
      </c>
      <c r="AY128" s="632" t="s">
        <v>260</v>
      </c>
      <c r="AZ128" s="632">
        <v>622</v>
      </c>
      <c r="BA128" s="272" t="str">
        <f t="shared" si="27"/>
        <v>Box</v>
      </c>
      <c r="BB128" s="633"/>
      <c r="BC128" s="634"/>
      <c r="BD128" s="634"/>
    </row>
    <row r="129" spans="1:56" s="635" customFormat="1" ht="36.75" hidden="1" customHeight="1">
      <c r="A129" s="475">
        <f>SUBTOTAL(3,B$6:B129)</f>
        <v>0</v>
      </c>
      <c r="B129" s="475" t="s">
        <v>865</v>
      </c>
      <c r="C129" s="476" t="s">
        <v>866</v>
      </c>
      <c r="D129" s="636">
        <v>39903</v>
      </c>
      <c r="E129" s="636" t="s">
        <v>195</v>
      </c>
      <c r="F129" s="530" t="s">
        <v>564</v>
      </c>
      <c r="G129" s="621" t="s">
        <v>672</v>
      </c>
      <c r="H129" s="637">
        <v>5931000</v>
      </c>
      <c r="I129" s="637">
        <v>1100000</v>
      </c>
      <c r="J129" s="637">
        <v>0</v>
      </c>
      <c r="K129" s="637">
        <v>500000</v>
      </c>
      <c r="L129" s="638">
        <f t="shared" si="0"/>
        <v>7531000</v>
      </c>
      <c r="M129" s="639">
        <v>24</v>
      </c>
      <c r="N129" s="638">
        <f t="shared" si="31"/>
        <v>6951692</v>
      </c>
      <c r="O129" s="640">
        <v>2</v>
      </c>
      <c r="P129" s="638">
        <f t="shared" si="32"/>
        <v>579308</v>
      </c>
      <c r="Q129" s="641">
        <v>0</v>
      </c>
      <c r="R129" s="638">
        <f t="shared" si="33"/>
        <v>0</v>
      </c>
      <c r="S129" s="638">
        <f t="shared" si="34"/>
        <v>7531000</v>
      </c>
      <c r="T129" s="642">
        <v>0</v>
      </c>
      <c r="U129" s="528">
        <v>0</v>
      </c>
      <c r="V129" s="528">
        <v>200000</v>
      </c>
      <c r="W129" s="642">
        <v>500000</v>
      </c>
      <c r="X129" s="642">
        <v>0</v>
      </c>
      <c r="Y129" s="642">
        <v>400000</v>
      </c>
      <c r="Z129" s="642">
        <v>422567</v>
      </c>
      <c r="AA129" s="643"/>
      <c r="AB129" s="638"/>
      <c r="AC129" s="642">
        <v>0</v>
      </c>
      <c r="AD129" s="642">
        <v>0</v>
      </c>
      <c r="AE129" s="638">
        <v>54310.09375</v>
      </c>
      <c r="AF129" s="644"/>
      <c r="AG129" s="644">
        <f t="shared" si="1"/>
        <v>9107877</v>
      </c>
      <c r="AH129" s="639">
        <v>28</v>
      </c>
      <c r="AI129" s="639">
        <v>0</v>
      </c>
      <c r="AJ129" s="639">
        <v>0</v>
      </c>
      <c r="AK129" s="643">
        <v>0</v>
      </c>
      <c r="AL129" s="645">
        <v>0</v>
      </c>
      <c r="AM129" s="638">
        <f t="shared" si="26"/>
        <v>1520683</v>
      </c>
      <c r="AN129" s="661">
        <f t="shared" si="36"/>
        <v>10628560</v>
      </c>
      <c r="AO129" s="638">
        <v>790755</v>
      </c>
      <c r="AP129" s="638">
        <v>44100</v>
      </c>
      <c r="AQ129" s="638">
        <f>+VLOOKUP($B129,[1]Sheet1!$C$15:$BW$1300,52,0)</f>
        <v>0</v>
      </c>
      <c r="AR129" s="638">
        <v>0</v>
      </c>
      <c r="AS129" s="638">
        <v>0</v>
      </c>
      <c r="AT129" s="661">
        <f t="shared" si="4"/>
        <v>9793705</v>
      </c>
      <c r="AU129" s="629"/>
      <c r="AV129" s="585"/>
      <c r="AW129" s="526" t="s">
        <v>3392</v>
      </c>
      <c r="AX129" s="526" t="s">
        <v>3393</v>
      </c>
      <c r="AY129" s="632" t="s">
        <v>260</v>
      </c>
      <c r="AZ129" s="632">
        <v>622</v>
      </c>
      <c r="BA129" s="272" t="str">
        <f t="shared" si="27"/>
        <v>Box</v>
      </c>
      <c r="BB129" s="633"/>
      <c r="BC129" s="634"/>
      <c r="BD129" s="634"/>
    </row>
    <row r="130" spans="1:56" s="635" customFormat="1" ht="36.75" hidden="1" customHeight="1">
      <c r="A130" s="475">
        <f>SUBTOTAL(3,B$6:B130)</f>
        <v>0</v>
      </c>
      <c r="B130" s="475" t="s">
        <v>867</v>
      </c>
      <c r="C130" s="476" t="s">
        <v>868</v>
      </c>
      <c r="D130" s="636">
        <v>40238</v>
      </c>
      <c r="E130" s="636" t="s">
        <v>195</v>
      </c>
      <c r="F130" s="530" t="s">
        <v>564</v>
      </c>
      <c r="G130" s="621" t="s">
        <v>608</v>
      </c>
      <c r="H130" s="637">
        <v>5931000</v>
      </c>
      <c r="I130" s="637">
        <v>200000</v>
      </c>
      <c r="J130" s="637">
        <v>0</v>
      </c>
      <c r="K130" s="637">
        <v>0</v>
      </c>
      <c r="L130" s="638">
        <f t="shared" si="0"/>
        <v>6131000</v>
      </c>
      <c r="M130" s="639">
        <v>23</v>
      </c>
      <c r="N130" s="638">
        <f t="shared" si="31"/>
        <v>5423577</v>
      </c>
      <c r="O130" s="640">
        <v>3</v>
      </c>
      <c r="P130" s="638">
        <f t="shared" si="32"/>
        <v>707423</v>
      </c>
      <c r="Q130" s="641">
        <v>0</v>
      </c>
      <c r="R130" s="638">
        <f t="shared" si="33"/>
        <v>0</v>
      </c>
      <c r="S130" s="638">
        <f t="shared" si="34"/>
        <v>6131000</v>
      </c>
      <c r="T130" s="642">
        <v>0</v>
      </c>
      <c r="U130" s="528">
        <v>0</v>
      </c>
      <c r="V130" s="528">
        <v>200000</v>
      </c>
      <c r="W130" s="642">
        <v>500000</v>
      </c>
      <c r="X130" s="642">
        <v>0</v>
      </c>
      <c r="Y130" s="642">
        <v>400000</v>
      </c>
      <c r="Z130" s="642">
        <v>464305</v>
      </c>
      <c r="AA130" s="643"/>
      <c r="AB130" s="638"/>
      <c r="AC130" s="642">
        <v>0</v>
      </c>
      <c r="AD130" s="642">
        <v>0</v>
      </c>
      <c r="AE130" s="638">
        <v>44213.942934782608</v>
      </c>
      <c r="AF130" s="644"/>
      <c r="AG130" s="644">
        <f t="shared" si="1"/>
        <v>7739519</v>
      </c>
      <c r="AH130" s="639">
        <v>28</v>
      </c>
      <c r="AI130" s="639">
        <v>0</v>
      </c>
      <c r="AJ130" s="639">
        <v>0</v>
      </c>
      <c r="AK130" s="643">
        <v>0</v>
      </c>
      <c r="AL130" s="645">
        <v>0</v>
      </c>
      <c r="AM130" s="638">
        <f t="shared" si="26"/>
        <v>1237990</v>
      </c>
      <c r="AN130" s="661">
        <f t="shared" si="36"/>
        <v>8977509</v>
      </c>
      <c r="AO130" s="638">
        <v>643755</v>
      </c>
      <c r="AP130" s="638">
        <v>44100</v>
      </c>
      <c r="AQ130" s="638">
        <f>+VLOOKUP($B130,[1]Sheet1!$C$15:$BW$1300,52,0)</f>
        <v>0</v>
      </c>
      <c r="AR130" s="638">
        <v>0</v>
      </c>
      <c r="AS130" s="638">
        <v>0</v>
      </c>
      <c r="AT130" s="661">
        <f t="shared" si="4"/>
        <v>8289654</v>
      </c>
      <c r="AU130" s="629"/>
      <c r="AV130" s="585"/>
      <c r="AW130" s="526" t="s">
        <v>3394</v>
      </c>
      <c r="AX130" s="526" t="s">
        <v>3395</v>
      </c>
      <c r="AY130" s="632" t="s">
        <v>260</v>
      </c>
      <c r="AZ130" s="632">
        <v>622</v>
      </c>
      <c r="BA130" s="272" t="str">
        <f t="shared" si="27"/>
        <v>Box</v>
      </c>
      <c r="BB130" s="633"/>
      <c r="BC130" s="634"/>
      <c r="BD130" s="634"/>
    </row>
    <row r="131" spans="1:56" s="635" customFormat="1" ht="36.75" hidden="1" customHeight="1">
      <c r="A131" s="475">
        <f>SUBTOTAL(3,B$6:B131)</f>
        <v>0</v>
      </c>
      <c r="B131" s="475" t="s">
        <v>869</v>
      </c>
      <c r="C131" s="476" t="s">
        <v>870</v>
      </c>
      <c r="D131" s="636">
        <v>40591</v>
      </c>
      <c r="E131" s="636" t="s">
        <v>195</v>
      </c>
      <c r="F131" s="530" t="s">
        <v>564</v>
      </c>
      <c r="G131" s="621" t="s">
        <v>608</v>
      </c>
      <c r="H131" s="637">
        <v>5931000</v>
      </c>
      <c r="I131" s="637">
        <v>200000</v>
      </c>
      <c r="J131" s="637">
        <v>0</v>
      </c>
      <c r="K131" s="637">
        <v>0</v>
      </c>
      <c r="L131" s="638">
        <f t="shared" si="0"/>
        <v>6131000</v>
      </c>
      <c r="M131" s="639">
        <v>22</v>
      </c>
      <c r="N131" s="638">
        <f t="shared" si="31"/>
        <v>5187769</v>
      </c>
      <c r="O131" s="640">
        <v>2</v>
      </c>
      <c r="P131" s="638">
        <f t="shared" si="32"/>
        <v>471615</v>
      </c>
      <c r="Q131" s="641">
        <v>0</v>
      </c>
      <c r="R131" s="638">
        <f t="shared" si="33"/>
        <v>0</v>
      </c>
      <c r="S131" s="638">
        <f t="shared" si="34"/>
        <v>5659384</v>
      </c>
      <c r="T131" s="642">
        <v>0</v>
      </c>
      <c r="U131" s="528">
        <v>0</v>
      </c>
      <c r="V131" s="528">
        <v>200000</v>
      </c>
      <c r="W131" s="642">
        <v>0</v>
      </c>
      <c r="X131" s="642">
        <v>0</v>
      </c>
      <c r="Y131" s="642">
        <v>150000</v>
      </c>
      <c r="Z131" s="642">
        <v>415847</v>
      </c>
      <c r="AA131" s="643"/>
      <c r="AB131" s="638"/>
      <c r="AC131" s="642">
        <v>0</v>
      </c>
      <c r="AD131" s="642">
        <v>0</v>
      </c>
      <c r="AE131" s="638">
        <v>44213.940340909088</v>
      </c>
      <c r="AF131" s="644"/>
      <c r="AG131" s="644">
        <f t="shared" si="1"/>
        <v>6469445</v>
      </c>
      <c r="AH131" s="639">
        <v>20</v>
      </c>
      <c r="AI131" s="639">
        <v>0</v>
      </c>
      <c r="AJ131" s="639">
        <v>0</v>
      </c>
      <c r="AK131" s="643">
        <v>0</v>
      </c>
      <c r="AL131" s="645">
        <v>0</v>
      </c>
      <c r="AM131" s="638">
        <f t="shared" si="26"/>
        <v>884279</v>
      </c>
      <c r="AN131" s="661">
        <f t="shared" si="36"/>
        <v>7353724</v>
      </c>
      <c r="AO131" s="638">
        <v>643755</v>
      </c>
      <c r="AP131" s="638">
        <v>44100</v>
      </c>
      <c r="AQ131" s="638">
        <f>+VLOOKUP($B131,[1]Sheet1!$C$15:$BW$1300,52,0)</f>
        <v>0</v>
      </c>
      <c r="AR131" s="638">
        <v>0</v>
      </c>
      <c r="AS131" s="638">
        <v>0</v>
      </c>
      <c r="AT131" s="661">
        <f t="shared" si="4"/>
        <v>6665869</v>
      </c>
      <c r="AU131" s="629"/>
      <c r="AV131" s="585"/>
      <c r="AW131" s="526" t="s">
        <v>3396</v>
      </c>
      <c r="AX131" s="526" t="s">
        <v>3397</v>
      </c>
      <c r="AY131" s="632" t="s">
        <v>260</v>
      </c>
      <c r="AZ131" s="632">
        <v>622</v>
      </c>
      <c r="BA131" s="272" t="str">
        <f t="shared" si="27"/>
        <v>Box</v>
      </c>
      <c r="BB131" s="633"/>
      <c r="BC131" s="634"/>
      <c r="BD131" s="634"/>
    </row>
    <row r="132" spans="1:56" s="635" customFormat="1" ht="36.75" hidden="1" customHeight="1">
      <c r="A132" s="475">
        <f>SUBTOTAL(3,B$6:B132)</f>
        <v>0</v>
      </c>
      <c r="B132" s="475" t="s">
        <v>871</v>
      </c>
      <c r="C132" s="476" t="s">
        <v>872</v>
      </c>
      <c r="D132" s="636">
        <v>40800</v>
      </c>
      <c r="E132" s="636" t="s">
        <v>195</v>
      </c>
      <c r="F132" s="530" t="s">
        <v>564</v>
      </c>
      <c r="G132" s="621" t="s">
        <v>608</v>
      </c>
      <c r="H132" s="637">
        <v>5931000</v>
      </c>
      <c r="I132" s="637">
        <v>200000</v>
      </c>
      <c r="J132" s="637">
        <v>0</v>
      </c>
      <c r="K132" s="637">
        <v>0</v>
      </c>
      <c r="L132" s="638">
        <f t="shared" si="0"/>
        <v>6131000</v>
      </c>
      <c r="M132" s="639">
        <v>24</v>
      </c>
      <c r="N132" s="638">
        <f t="shared" si="31"/>
        <v>5659385</v>
      </c>
      <c r="O132" s="640">
        <v>2</v>
      </c>
      <c r="P132" s="638">
        <f t="shared" si="32"/>
        <v>471615</v>
      </c>
      <c r="Q132" s="641">
        <v>0</v>
      </c>
      <c r="R132" s="638">
        <f t="shared" si="33"/>
        <v>0</v>
      </c>
      <c r="S132" s="638">
        <f t="shared" si="34"/>
        <v>6131000</v>
      </c>
      <c r="T132" s="642">
        <v>0</v>
      </c>
      <c r="U132" s="528">
        <v>0</v>
      </c>
      <c r="V132" s="528">
        <v>200000</v>
      </c>
      <c r="W132" s="642">
        <v>500000</v>
      </c>
      <c r="X132" s="642">
        <v>0</v>
      </c>
      <c r="Y132" s="642">
        <v>400000</v>
      </c>
      <c r="Z132" s="642">
        <v>433982</v>
      </c>
      <c r="AA132" s="643"/>
      <c r="AB132" s="638"/>
      <c r="AC132" s="642">
        <v>0</v>
      </c>
      <c r="AD132" s="642">
        <v>0</v>
      </c>
      <c r="AE132" s="638">
        <v>44213.9453125</v>
      </c>
      <c r="AF132" s="644"/>
      <c r="AG132" s="644">
        <f t="shared" si="1"/>
        <v>7709196</v>
      </c>
      <c r="AH132" s="639">
        <v>28</v>
      </c>
      <c r="AI132" s="639">
        <v>0</v>
      </c>
      <c r="AJ132" s="639">
        <v>0</v>
      </c>
      <c r="AK132" s="643">
        <v>0</v>
      </c>
      <c r="AL132" s="645">
        <v>0</v>
      </c>
      <c r="AM132" s="638">
        <f t="shared" si="26"/>
        <v>1237990</v>
      </c>
      <c r="AN132" s="661">
        <f t="shared" si="36"/>
        <v>8947186</v>
      </c>
      <c r="AO132" s="638">
        <v>643755</v>
      </c>
      <c r="AP132" s="638">
        <v>44100</v>
      </c>
      <c r="AQ132" s="638">
        <f>+VLOOKUP($B132,[1]Sheet1!$C$15:$BW$1300,52,0)</f>
        <v>0</v>
      </c>
      <c r="AR132" s="638">
        <v>0</v>
      </c>
      <c r="AS132" s="638">
        <v>0</v>
      </c>
      <c r="AT132" s="661">
        <f t="shared" si="4"/>
        <v>8259331</v>
      </c>
      <c r="AU132" s="629"/>
      <c r="AV132" s="585"/>
      <c r="AW132" s="526" t="s">
        <v>3398</v>
      </c>
      <c r="AX132" s="526" t="s">
        <v>3399</v>
      </c>
      <c r="AY132" s="632" t="s">
        <v>260</v>
      </c>
      <c r="AZ132" s="632">
        <v>622</v>
      </c>
      <c r="BA132" s="272" t="str">
        <f t="shared" si="27"/>
        <v>Box</v>
      </c>
      <c r="BB132" s="633"/>
      <c r="BC132" s="634"/>
      <c r="BD132" s="634"/>
    </row>
    <row r="133" spans="1:56" s="635" customFormat="1" ht="36.75" hidden="1" customHeight="1">
      <c r="A133" s="475">
        <f>SUBTOTAL(3,B$6:B133)</f>
        <v>0</v>
      </c>
      <c r="B133" s="475" t="s">
        <v>873</v>
      </c>
      <c r="C133" s="476" t="s">
        <v>874</v>
      </c>
      <c r="D133" s="636">
        <v>41327</v>
      </c>
      <c r="E133" s="636" t="s">
        <v>195</v>
      </c>
      <c r="F133" s="530" t="s">
        <v>564</v>
      </c>
      <c r="G133" s="621" t="s">
        <v>632</v>
      </c>
      <c r="H133" s="637">
        <v>5931000</v>
      </c>
      <c r="I133" s="637">
        <v>1100000</v>
      </c>
      <c r="J133" s="637">
        <v>0</v>
      </c>
      <c r="K133" s="637">
        <v>0</v>
      </c>
      <c r="L133" s="638">
        <f t="shared" si="0"/>
        <v>7031000</v>
      </c>
      <c r="M133" s="639">
        <v>24</v>
      </c>
      <c r="N133" s="638">
        <f t="shared" si="31"/>
        <v>6490154</v>
      </c>
      <c r="O133" s="640">
        <v>2</v>
      </c>
      <c r="P133" s="638">
        <f t="shared" si="32"/>
        <v>540846</v>
      </c>
      <c r="Q133" s="641">
        <v>0</v>
      </c>
      <c r="R133" s="638">
        <f t="shared" si="33"/>
        <v>0</v>
      </c>
      <c r="S133" s="638">
        <f t="shared" si="34"/>
        <v>7031000</v>
      </c>
      <c r="T133" s="642">
        <v>0</v>
      </c>
      <c r="U133" s="528">
        <v>0</v>
      </c>
      <c r="V133" s="528">
        <v>200000</v>
      </c>
      <c r="W133" s="642">
        <v>500000</v>
      </c>
      <c r="X133" s="642">
        <v>0</v>
      </c>
      <c r="Y133" s="642">
        <v>400000</v>
      </c>
      <c r="Z133" s="642">
        <v>422567</v>
      </c>
      <c r="AA133" s="643"/>
      <c r="AB133" s="638"/>
      <c r="AC133" s="642">
        <v>100000</v>
      </c>
      <c r="AD133" s="642">
        <v>0</v>
      </c>
      <c r="AE133" s="638">
        <v>0</v>
      </c>
      <c r="AF133" s="644"/>
      <c r="AG133" s="644">
        <f t="shared" si="1"/>
        <v>8653567</v>
      </c>
      <c r="AH133" s="639">
        <v>28</v>
      </c>
      <c r="AI133" s="639">
        <v>0</v>
      </c>
      <c r="AJ133" s="639">
        <v>0</v>
      </c>
      <c r="AK133" s="643">
        <v>0</v>
      </c>
      <c r="AL133" s="645">
        <v>0</v>
      </c>
      <c r="AM133" s="638">
        <f t="shared" si="26"/>
        <v>1419721</v>
      </c>
      <c r="AN133" s="661">
        <f t="shared" si="36"/>
        <v>10073288</v>
      </c>
      <c r="AO133" s="638">
        <v>738255</v>
      </c>
      <c r="AP133" s="638">
        <v>44100</v>
      </c>
      <c r="AQ133" s="638">
        <f>+VLOOKUP($B133,[1]Sheet1!$C$15:$BW$1300,52,0)</f>
        <v>0</v>
      </c>
      <c r="AR133" s="638">
        <v>0</v>
      </c>
      <c r="AS133" s="638">
        <v>0</v>
      </c>
      <c r="AT133" s="661">
        <f t="shared" si="4"/>
        <v>9290933</v>
      </c>
      <c r="AU133" s="629"/>
      <c r="AV133" s="585"/>
      <c r="AW133" s="526" t="s">
        <v>3400</v>
      </c>
      <c r="AX133" s="526" t="s">
        <v>3401</v>
      </c>
      <c r="AY133" s="632" t="s">
        <v>260</v>
      </c>
      <c r="AZ133" s="632">
        <v>622</v>
      </c>
      <c r="BA133" s="272" t="str">
        <f t="shared" si="27"/>
        <v>Box</v>
      </c>
      <c r="BB133" s="633"/>
      <c r="BC133" s="634"/>
      <c r="BD133" s="634"/>
    </row>
    <row r="134" spans="1:56" s="635" customFormat="1" ht="36.75" hidden="1" customHeight="1">
      <c r="A134" s="475">
        <f>SUBTOTAL(3,B$6:B134)</f>
        <v>0</v>
      </c>
      <c r="B134" s="475" t="s">
        <v>875</v>
      </c>
      <c r="C134" s="476" t="s">
        <v>876</v>
      </c>
      <c r="D134" s="636">
        <v>41330</v>
      </c>
      <c r="E134" s="636" t="s">
        <v>195</v>
      </c>
      <c r="F134" s="530" t="s">
        <v>564</v>
      </c>
      <c r="G134" s="621" t="s">
        <v>619</v>
      </c>
      <c r="H134" s="637">
        <v>5931000</v>
      </c>
      <c r="I134" s="637">
        <v>0</v>
      </c>
      <c r="J134" s="637">
        <v>0</v>
      </c>
      <c r="K134" s="637">
        <v>0</v>
      </c>
      <c r="L134" s="638">
        <f t="shared" si="0"/>
        <v>5931000</v>
      </c>
      <c r="M134" s="639">
        <v>21</v>
      </c>
      <c r="N134" s="638">
        <f t="shared" si="31"/>
        <v>4790423</v>
      </c>
      <c r="O134" s="640">
        <v>2</v>
      </c>
      <c r="P134" s="638">
        <f t="shared" si="32"/>
        <v>456231</v>
      </c>
      <c r="Q134" s="641">
        <v>0</v>
      </c>
      <c r="R134" s="638">
        <f t="shared" si="33"/>
        <v>0</v>
      </c>
      <c r="S134" s="638">
        <f t="shared" si="34"/>
        <v>5246654</v>
      </c>
      <c r="T134" s="642">
        <v>0</v>
      </c>
      <c r="U134" s="528">
        <v>0</v>
      </c>
      <c r="V134" s="528">
        <v>200000</v>
      </c>
      <c r="W134" s="642">
        <v>0</v>
      </c>
      <c r="X134" s="642">
        <v>0</v>
      </c>
      <c r="Y134" s="642">
        <v>0</v>
      </c>
      <c r="Z134" s="642">
        <v>382550</v>
      </c>
      <c r="AA134" s="643"/>
      <c r="AB134" s="638"/>
      <c r="AC134" s="642">
        <v>0</v>
      </c>
      <c r="AD134" s="642">
        <v>0</v>
      </c>
      <c r="AE134" s="638">
        <v>42771.633928571428</v>
      </c>
      <c r="AF134" s="644"/>
      <c r="AG134" s="644">
        <f t="shared" si="1"/>
        <v>5871976</v>
      </c>
      <c r="AH134" s="639">
        <v>28</v>
      </c>
      <c r="AI134" s="639">
        <v>0</v>
      </c>
      <c r="AJ134" s="639">
        <v>0</v>
      </c>
      <c r="AK134" s="643">
        <v>0</v>
      </c>
      <c r="AL134" s="645">
        <v>0</v>
      </c>
      <c r="AM134" s="638">
        <f t="shared" si="26"/>
        <v>1197606</v>
      </c>
      <c r="AN134" s="661">
        <f t="shared" si="36"/>
        <v>7069582</v>
      </c>
      <c r="AO134" s="638">
        <v>622755</v>
      </c>
      <c r="AP134" s="638">
        <v>44100</v>
      </c>
      <c r="AQ134" s="638">
        <f>+VLOOKUP($B134,[1]Sheet1!$C$15:$BW$1300,52,0)</f>
        <v>0</v>
      </c>
      <c r="AR134" s="638">
        <v>0</v>
      </c>
      <c r="AS134" s="638">
        <v>0</v>
      </c>
      <c r="AT134" s="661">
        <f t="shared" si="4"/>
        <v>6402727</v>
      </c>
      <c r="AU134" s="629"/>
      <c r="AV134" s="585"/>
      <c r="AW134" s="526" t="s">
        <v>3402</v>
      </c>
      <c r="AX134" s="526" t="s">
        <v>3403</v>
      </c>
      <c r="AY134" s="632" t="s">
        <v>260</v>
      </c>
      <c r="AZ134" s="632">
        <v>622</v>
      </c>
      <c r="BA134" s="272" t="str">
        <f t="shared" si="27"/>
        <v>Box</v>
      </c>
      <c r="BB134" s="633"/>
      <c r="BC134" s="634"/>
      <c r="BD134" s="634"/>
    </row>
    <row r="135" spans="1:56" s="635" customFormat="1" ht="36.75" hidden="1" customHeight="1">
      <c r="A135" s="475">
        <f>SUBTOTAL(3,B$6:B135)</f>
        <v>0</v>
      </c>
      <c r="B135" s="475" t="s">
        <v>877</v>
      </c>
      <c r="C135" s="476" t="s">
        <v>878</v>
      </c>
      <c r="D135" s="636">
        <v>41715</v>
      </c>
      <c r="E135" s="636" t="s">
        <v>195</v>
      </c>
      <c r="F135" s="530" t="s">
        <v>564</v>
      </c>
      <c r="G135" s="621" t="s">
        <v>608</v>
      </c>
      <c r="H135" s="637">
        <v>5931000</v>
      </c>
      <c r="I135" s="637">
        <v>200000</v>
      </c>
      <c r="J135" s="637">
        <v>0</v>
      </c>
      <c r="K135" s="637">
        <v>0</v>
      </c>
      <c r="L135" s="638">
        <f t="shared" si="0"/>
        <v>6131000</v>
      </c>
      <c r="M135" s="639">
        <v>24</v>
      </c>
      <c r="N135" s="638">
        <f t="shared" si="31"/>
        <v>5659385</v>
      </c>
      <c r="O135" s="640">
        <v>2</v>
      </c>
      <c r="P135" s="638">
        <f t="shared" si="32"/>
        <v>471615</v>
      </c>
      <c r="Q135" s="641">
        <v>0</v>
      </c>
      <c r="R135" s="638">
        <f t="shared" si="33"/>
        <v>0</v>
      </c>
      <c r="S135" s="638">
        <f t="shared" si="34"/>
        <v>6131000</v>
      </c>
      <c r="T135" s="642">
        <v>0</v>
      </c>
      <c r="U135" s="528">
        <v>0</v>
      </c>
      <c r="V135" s="528">
        <v>200000</v>
      </c>
      <c r="W135" s="642">
        <v>500000</v>
      </c>
      <c r="X135" s="642">
        <v>0</v>
      </c>
      <c r="Y135" s="642">
        <v>400000</v>
      </c>
      <c r="Z135" s="642">
        <v>488057</v>
      </c>
      <c r="AA135" s="643"/>
      <c r="AB135" s="638"/>
      <c r="AC135" s="642">
        <v>100000</v>
      </c>
      <c r="AD135" s="642">
        <v>0</v>
      </c>
      <c r="AE135" s="638">
        <v>44213.9453125</v>
      </c>
      <c r="AF135" s="644"/>
      <c r="AG135" s="644">
        <f t="shared" si="1"/>
        <v>7863271</v>
      </c>
      <c r="AH135" s="639">
        <v>28</v>
      </c>
      <c r="AI135" s="639">
        <v>0</v>
      </c>
      <c r="AJ135" s="639">
        <v>0</v>
      </c>
      <c r="AK135" s="643">
        <v>0</v>
      </c>
      <c r="AL135" s="645">
        <v>0</v>
      </c>
      <c r="AM135" s="638">
        <f t="shared" ref="AM135:AM198" si="37">ROUND((N135/IF(M135&gt;26,26,M135)/8*(AH135*$AH$5+AI135*$AI$5+AJ135*$AJ$5+AK135*$AK$5+AL135*$AL$5)),0)</f>
        <v>1237990</v>
      </c>
      <c r="AN135" s="661">
        <f>ROUND(AG135+AM135,0)</f>
        <v>9101261</v>
      </c>
      <c r="AO135" s="638">
        <v>643755</v>
      </c>
      <c r="AP135" s="638">
        <v>44100</v>
      </c>
      <c r="AQ135" s="638">
        <f>+VLOOKUP($B135,[1]Sheet1!$C$15:$BW$1300,52,0)</f>
        <v>0</v>
      </c>
      <c r="AR135" s="638">
        <v>0</v>
      </c>
      <c r="AS135" s="638">
        <v>0</v>
      </c>
      <c r="AT135" s="661">
        <f t="shared" si="4"/>
        <v>8413406</v>
      </c>
      <c r="AU135" s="629"/>
      <c r="AV135" s="585"/>
      <c r="AW135" s="526" t="s">
        <v>3404</v>
      </c>
      <c r="AX135" s="526" t="s">
        <v>3405</v>
      </c>
      <c r="AY135" s="632" t="s">
        <v>260</v>
      </c>
      <c r="AZ135" s="632">
        <v>622</v>
      </c>
      <c r="BA135" s="272" t="str">
        <f t="shared" ref="BA135:BA198" si="38">+IF(AY135="SK1 Box","Box",IF(AY135="Seaman","Seaman","Bag"))</f>
        <v>Box</v>
      </c>
      <c r="BB135" s="633"/>
      <c r="BC135" s="634"/>
      <c r="BD135" s="634"/>
    </row>
    <row r="136" spans="1:56" s="635" customFormat="1" ht="36.75" hidden="1" customHeight="1">
      <c r="A136" s="475">
        <f>SUBTOTAL(3,B$6:B136)</f>
        <v>0</v>
      </c>
      <c r="B136" s="475" t="s">
        <v>879</v>
      </c>
      <c r="C136" s="476" t="s">
        <v>880</v>
      </c>
      <c r="D136" s="636">
        <v>41730</v>
      </c>
      <c r="E136" s="636" t="s">
        <v>195</v>
      </c>
      <c r="F136" s="530" t="s">
        <v>564</v>
      </c>
      <c r="G136" s="621" t="s">
        <v>619</v>
      </c>
      <c r="H136" s="637">
        <v>5931000</v>
      </c>
      <c r="I136" s="637">
        <v>0</v>
      </c>
      <c r="J136" s="637">
        <v>0</v>
      </c>
      <c r="K136" s="637">
        <v>0</v>
      </c>
      <c r="L136" s="638">
        <f t="shared" si="0"/>
        <v>5931000</v>
      </c>
      <c r="M136" s="639">
        <v>22.7</v>
      </c>
      <c r="N136" s="638">
        <f t="shared" si="31"/>
        <v>5178219</v>
      </c>
      <c r="O136" s="640">
        <v>3</v>
      </c>
      <c r="P136" s="638">
        <f t="shared" si="32"/>
        <v>684346</v>
      </c>
      <c r="Q136" s="641">
        <v>0</v>
      </c>
      <c r="R136" s="638">
        <f t="shared" si="33"/>
        <v>0</v>
      </c>
      <c r="S136" s="638">
        <f t="shared" si="34"/>
        <v>5862565</v>
      </c>
      <c r="T136" s="642">
        <v>0</v>
      </c>
      <c r="U136" s="528">
        <v>0</v>
      </c>
      <c r="V136" s="528">
        <v>200000</v>
      </c>
      <c r="W136" s="642">
        <v>500000</v>
      </c>
      <c r="X136" s="642">
        <v>0</v>
      </c>
      <c r="Y136" s="642">
        <v>400000</v>
      </c>
      <c r="Z136" s="642">
        <v>452003</v>
      </c>
      <c r="AA136" s="643"/>
      <c r="AB136" s="638"/>
      <c r="AC136" s="642">
        <v>0</v>
      </c>
      <c r="AD136" s="642">
        <v>0</v>
      </c>
      <c r="AE136" s="638">
        <v>42771.632709251098</v>
      </c>
      <c r="AF136" s="644"/>
      <c r="AG136" s="644">
        <f t="shared" si="1"/>
        <v>7457340</v>
      </c>
      <c r="AH136" s="639">
        <v>24</v>
      </c>
      <c r="AI136" s="639">
        <v>0</v>
      </c>
      <c r="AJ136" s="639">
        <v>0</v>
      </c>
      <c r="AK136" s="643">
        <v>0</v>
      </c>
      <c r="AL136" s="645">
        <v>0</v>
      </c>
      <c r="AM136" s="638">
        <f t="shared" si="37"/>
        <v>1026519</v>
      </c>
      <c r="AN136" s="661">
        <f t="shared" ref="AN136:AN143" si="39">ROUND(AG136+AM136,0)</f>
        <v>8483859</v>
      </c>
      <c r="AO136" s="638">
        <v>622755</v>
      </c>
      <c r="AP136" s="638">
        <v>44100</v>
      </c>
      <c r="AQ136" s="638">
        <f>+VLOOKUP($B136,[1]Sheet1!$C$15:$BW$1300,52,0)</f>
        <v>0</v>
      </c>
      <c r="AR136" s="638">
        <v>0</v>
      </c>
      <c r="AS136" s="638">
        <v>0</v>
      </c>
      <c r="AT136" s="661">
        <f t="shared" si="4"/>
        <v>7817004</v>
      </c>
      <c r="AU136" s="629"/>
      <c r="AV136" s="585"/>
      <c r="AW136" s="526" t="s">
        <v>3406</v>
      </c>
      <c r="AX136" s="526" t="s">
        <v>3407</v>
      </c>
      <c r="AY136" s="632" t="s">
        <v>260</v>
      </c>
      <c r="AZ136" s="632">
        <v>622</v>
      </c>
      <c r="BA136" s="272" t="str">
        <f t="shared" si="38"/>
        <v>Box</v>
      </c>
      <c r="BB136" s="633"/>
      <c r="BC136" s="634"/>
      <c r="BD136" s="634"/>
    </row>
    <row r="137" spans="1:56" s="635" customFormat="1" ht="36.75" hidden="1" customHeight="1">
      <c r="A137" s="475">
        <f>SUBTOTAL(3,B$6:B137)</f>
        <v>0</v>
      </c>
      <c r="B137" s="475" t="s">
        <v>881</v>
      </c>
      <c r="C137" s="476" t="s">
        <v>882</v>
      </c>
      <c r="D137" s="636">
        <v>41744</v>
      </c>
      <c r="E137" s="636" t="s">
        <v>195</v>
      </c>
      <c r="F137" s="530" t="s">
        <v>564</v>
      </c>
      <c r="G137" s="621" t="s">
        <v>608</v>
      </c>
      <c r="H137" s="637">
        <v>5931000</v>
      </c>
      <c r="I137" s="637">
        <v>200000</v>
      </c>
      <c r="J137" s="637">
        <v>0</v>
      </c>
      <c r="K137" s="637">
        <v>0</v>
      </c>
      <c r="L137" s="638">
        <f t="shared" si="0"/>
        <v>6131000</v>
      </c>
      <c r="M137" s="639">
        <v>23.9</v>
      </c>
      <c r="N137" s="638">
        <f t="shared" si="31"/>
        <v>5635804</v>
      </c>
      <c r="O137" s="640">
        <v>2</v>
      </c>
      <c r="P137" s="638">
        <f t="shared" si="32"/>
        <v>471615</v>
      </c>
      <c r="Q137" s="641">
        <v>0</v>
      </c>
      <c r="R137" s="638">
        <f t="shared" si="33"/>
        <v>0</v>
      </c>
      <c r="S137" s="638">
        <f t="shared" si="34"/>
        <v>6107419</v>
      </c>
      <c r="T137" s="642">
        <v>0</v>
      </c>
      <c r="U137" s="528">
        <v>0</v>
      </c>
      <c r="V137" s="528">
        <v>200000</v>
      </c>
      <c r="W137" s="642">
        <v>500000</v>
      </c>
      <c r="X137" s="642">
        <v>0</v>
      </c>
      <c r="Y137" s="642">
        <v>400000</v>
      </c>
      <c r="Z137" s="642">
        <v>436178</v>
      </c>
      <c r="AA137" s="643"/>
      <c r="AB137" s="638"/>
      <c r="AC137" s="642">
        <v>0</v>
      </c>
      <c r="AD137" s="642">
        <v>0</v>
      </c>
      <c r="AE137" s="638">
        <v>44213.94351464435</v>
      </c>
      <c r="AF137" s="644"/>
      <c r="AG137" s="644">
        <f t="shared" si="1"/>
        <v>7687811</v>
      </c>
      <c r="AH137" s="639">
        <v>28</v>
      </c>
      <c r="AI137" s="639">
        <v>0</v>
      </c>
      <c r="AJ137" s="639">
        <v>0</v>
      </c>
      <c r="AK137" s="643">
        <v>0</v>
      </c>
      <c r="AL137" s="645">
        <v>0</v>
      </c>
      <c r="AM137" s="638">
        <f t="shared" si="37"/>
        <v>1237990</v>
      </c>
      <c r="AN137" s="661">
        <f t="shared" si="39"/>
        <v>8925801</v>
      </c>
      <c r="AO137" s="638">
        <v>643755</v>
      </c>
      <c r="AP137" s="638">
        <v>44100</v>
      </c>
      <c r="AQ137" s="638">
        <f>+VLOOKUP($B137,[1]Sheet1!$C$15:$BW$1300,52,0)</f>
        <v>0</v>
      </c>
      <c r="AR137" s="638">
        <v>0</v>
      </c>
      <c r="AS137" s="638">
        <v>0</v>
      </c>
      <c r="AT137" s="661">
        <f t="shared" si="4"/>
        <v>8237946</v>
      </c>
      <c r="AU137" s="629"/>
      <c r="AV137" s="585"/>
      <c r="AW137" s="526" t="s">
        <v>3408</v>
      </c>
      <c r="AX137" s="526" t="s">
        <v>3409</v>
      </c>
      <c r="AY137" s="632" t="s">
        <v>260</v>
      </c>
      <c r="AZ137" s="632">
        <v>622</v>
      </c>
      <c r="BA137" s="272" t="str">
        <f t="shared" si="38"/>
        <v>Box</v>
      </c>
      <c r="BB137" s="633"/>
      <c r="BC137" s="634"/>
      <c r="BD137" s="634"/>
    </row>
    <row r="138" spans="1:56" s="635" customFormat="1" ht="36.75" hidden="1" customHeight="1">
      <c r="A138" s="475">
        <f>SUBTOTAL(3,B$6:B138)</f>
        <v>0</v>
      </c>
      <c r="B138" s="475" t="s">
        <v>883</v>
      </c>
      <c r="C138" s="476" t="s">
        <v>884</v>
      </c>
      <c r="D138" s="636">
        <v>42786</v>
      </c>
      <c r="E138" s="636" t="s">
        <v>195</v>
      </c>
      <c r="F138" s="530" t="s">
        <v>564</v>
      </c>
      <c r="G138" s="621" t="s">
        <v>608</v>
      </c>
      <c r="H138" s="637">
        <v>5931000</v>
      </c>
      <c r="I138" s="637">
        <v>200000</v>
      </c>
      <c r="J138" s="637">
        <v>0</v>
      </c>
      <c r="K138" s="637">
        <v>0</v>
      </c>
      <c r="L138" s="638">
        <f t="shared" si="0"/>
        <v>6131000</v>
      </c>
      <c r="M138" s="639">
        <v>24</v>
      </c>
      <c r="N138" s="638">
        <f t="shared" si="31"/>
        <v>5659385</v>
      </c>
      <c r="O138" s="640">
        <v>2</v>
      </c>
      <c r="P138" s="638">
        <f t="shared" si="32"/>
        <v>471615</v>
      </c>
      <c r="Q138" s="641">
        <v>0</v>
      </c>
      <c r="R138" s="638">
        <f t="shared" si="33"/>
        <v>0</v>
      </c>
      <c r="S138" s="638">
        <f t="shared" si="34"/>
        <v>6131000</v>
      </c>
      <c r="T138" s="642">
        <v>0</v>
      </c>
      <c r="U138" s="528">
        <v>0</v>
      </c>
      <c r="V138" s="528">
        <v>200000</v>
      </c>
      <c r="W138" s="642">
        <v>500000</v>
      </c>
      <c r="X138" s="642">
        <v>0</v>
      </c>
      <c r="Y138" s="642">
        <v>300000</v>
      </c>
      <c r="Z138" s="642">
        <v>323904</v>
      </c>
      <c r="AA138" s="643"/>
      <c r="AB138" s="638"/>
      <c r="AC138" s="642">
        <v>0</v>
      </c>
      <c r="AD138" s="642">
        <v>0</v>
      </c>
      <c r="AE138" s="638">
        <v>44213.9453125</v>
      </c>
      <c r="AF138" s="644"/>
      <c r="AG138" s="644">
        <f t="shared" si="1"/>
        <v>7499118</v>
      </c>
      <c r="AH138" s="639">
        <v>0</v>
      </c>
      <c r="AI138" s="639">
        <v>0</v>
      </c>
      <c r="AJ138" s="639">
        <v>0</v>
      </c>
      <c r="AK138" s="643">
        <v>0</v>
      </c>
      <c r="AL138" s="645">
        <v>0</v>
      </c>
      <c r="AM138" s="638">
        <f t="shared" si="37"/>
        <v>0</v>
      </c>
      <c r="AN138" s="661">
        <f t="shared" si="39"/>
        <v>7499118</v>
      </c>
      <c r="AO138" s="638">
        <v>643755</v>
      </c>
      <c r="AP138" s="638">
        <v>44100</v>
      </c>
      <c r="AQ138" s="638">
        <f>+VLOOKUP($B138,[1]Sheet1!$C$15:$BW$1300,52,0)</f>
        <v>0</v>
      </c>
      <c r="AR138" s="638">
        <v>0</v>
      </c>
      <c r="AS138" s="638">
        <v>0</v>
      </c>
      <c r="AT138" s="661">
        <f t="shared" si="4"/>
        <v>6811263</v>
      </c>
      <c r="AU138" s="629"/>
      <c r="AV138" s="585"/>
      <c r="AW138" s="526" t="s">
        <v>3410</v>
      </c>
      <c r="AX138" s="526" t="s">
        <v>3411</v>
      </c>
      <c r="AY138" s="632" t="s">
        <v>260</v>
      </c>
      <c r="AZ138" s="632">
        <v>622</v>
      </c>
      <c r="BA138" s="272" t="str">
        <f t="shared" si="38"/>
        <v>Box</v>
      </c>
      <c r="BB138" s="633"/>
      <c r="BC138" s="634"/>
      <c r="BD138" s="634"/>
    </row>
    <row r="139" spans="1:56" s="635" customFormat="1" ht="36.75" hidden="1" customHeight="1">
      <c r="A139" s="475">
        <f>SUBTOTAL(3,B$6:B139)</f>
        <v>0</v>
      </c>
      <c r="B139" s="475" t="s">
        <v>885</v>
      </c>
      <c r="C139" s="476" t="s">
        <v>886</v>
      </c>
      <c r="D139" s="636">
        <v>43201</v>
      </c>
      <c r="E139" s="636" t="s">
        <v>195</v>
      </c>
      <c r="F139" s="530" t="s">
        <v>564</v>
      </c>
      <c r="G139" s="621" t="s">
        <v>608</v>
      </c>
      <c r="H139" s="637">
        <v>5931000</v>
      </c>
      <c r="I139" s="637">
        <v>200000</v>
      </c>
      <c r="J139" s="637">
        <v>0</v>
      </c>
      <c r="K139" s="637">
        <v>0</v>
      </c>
      <c r="L139" s="638">
        <f t="shared" si="0"/>
        <v>6131000</v>
      </c>
      <c r="M139" s="639">
        <v>23.9</v>
      </c>
      <c r="N139" s="638">
        <f t="shared" si="31"/>
        <v>5635804</v>
      </c>
      <c r="O139" s="640">
        <v>2</v>
      </c>
      <c r="P139" s="638">
        <f t="shared" si="32"/>
        <v>471615</v>
      </c>
      <c r="Q139" s="641">
        <v>0</v>
      </c>
      <c r="R139" s="638">
        <f t="shared" si="33"/>
        <v>0</v>
      </c>
      <c r="S139" s="638">
        <f t="shared" si="34"/>
        <v>6107419</v>
      </c>
      <c r="T139" s="642">
        <v>0</v>
      </c>
      <c r="U139" s="528">
        <v>0</v>
      </c>
      <c r="V139" s="528">
        <v>200000</v>
      </c>
      <c r="W139" s="642">
        <v>500000</v>
      </c>
      <c r="X139" s="642">
        <v>0</v>
      </c>
      <c r="Y139" s="642">
        <v>400000</v>
      </c>
      <c r="Z139" s="642">
        <v>488057</v>
      </c>
      <c r="AA139" s="643"/>
      <c r="AB139" s="638"/>
      <c r="AC139" s="642">
        <v>0</v>
      </c>
      <c r="AD139" s="642">
        <v>0</v>
      </c>
      <c r="AE139" s="638">
        <v>44213.94351464435</v>
      </c>
      <c r="AF139" s="644"/>
      <c r="AG139" s="644">
        <f t="shared" si="1"/>
        <v>7739690</v>
      </c>
      <c r="AH139" s="639">
        <v>24</v>
      </c>
      <c r="AI139" s="639">
        <v>0</v>
      </c>
      <c r="AJ139" s="639">
        <v>0</v>
      </c>
      <c r="AK139" s="643">
        <v>0</v>
      </c>
      <c r="AL139" s="645">
        <v>0</v>
      </c>
      <c r="AM139" s="638">
        <f t="shared" si="37"/>
        <v>1061135</v>
      </c>
      <c r="AN139" s="661">
        <f t="shared" si="39"/>
        <v>8800825</v>
      </c>
      <c r="AO139" s="638">
        <v>643755</v>
      </c>
      <c r="AP139" s="638">
        <v>44100</v>
      </c>
      <c r="AQ139" s="638">
        <f>+VLOOKUP($B139,[1]Sheet1!$C$15:$BW$1300,52,0)</f>
        <v>0</v>
      </c>
      <c r="AR139" s="638">
        <v>0</v>
      </c>
      <c r="AS139" s="638">
        <v>0</v>
      </c>
      <c r="AT139" s="661">
        <f t="shared" si="4"/>
        <v>8112970</v>
      </c>
      <c r="AU139" s="629"/>
      <c r="AV139" s="585"/>
      <c r="AW139" s="526" t="s">
        <v>3412</v>
      </c>
      <c r="AX139" s="526" t="s">
        <v>3413</v>
      </c>
      <c r="AY139" s="632" t="s">
        <v>260</v>
      </c>
      <c r="AZ139" s="632">
        <v>622</v>
      </c>
      <c r="BA139" s="272" t="str">
        <f t="shared" si="38"/>
        <v>Box</v>
      </c>
      <c r="BB139" s="633"/>
      <c r="BC139" s="634"/>
      <c r="BD139" s="634"/>
    </row>
    <row r="140" spans="1:56" s="635" customFormat="1" ht="36.75" hidden="1" customHeight="1">
      <c r="A140" s="475">
        <f>SUBTOTAL(3,B$6:B140)</f>
        <v>0</v>
      </c>
      <c r="B140" s="475" t="s">
        <v>887</v>
      </c>
      <c r="C140" s="476" t="s">
        <v>888</v>
      </c>
      <c r="D140" s="636">
        <v>43398</v>
      </c>
      <c r="E140" s="636" t="s">
        <v>195</v>
      </c>
      <c r="F140" s="530" t="s">
        <v>564</v>
      </c>
      <c r="G140" s="621" t="s">
        <v>608</v>
      </c>
      <c r="H140" s="637">
        <v>5931000</v>
      </c>
      <c r="I140" s="637">
        <v>200000</v>
      </c>
      <c r="J140" s="637">
        <v>0</v>
      </c>
      <c r="K140" s="637">
        <v>0</v>
      </c>
      <c r="L140" s="638">
        <f t="shared" si="0"/>
        <v>6131000</v>
      </c>
      <c r="M140" s="639">
        <v>24</v>
      </c>
      <c r="N140" s="638">
        <f t="shared" si="31"/>
        <v>5659385</v>
      </c>
      <c r="O140" s="640">
        <v>2</v>
      </c>
      <c r="P140" s="638">
        <f t="shared" si="32"/>
        <v>471615</v>
      </c>
      <c r="Q140" s="641">
        <v>0</v>
      </c>
      <c r="R140" s="638">
        <f t="shared" si="33"/>
        <v>0</v>
      </c>
      <c r="S140" s="638">
        <f t="shared" si="34"/>
        <v>6131000</v>
      </c>
      <c r="T140" s="642">
        <v>0</v>
      </c>
      <c r="U140" s="528">
        <v>0</v>
      </c>
      <c r="V140" s="528">
        <v>200000</v>
      </c>
      <c r="W140" s="642">
        <v>500000</v>
      </c>
      <c r="X140" s="642">
        <v>0</v>
      </c>
      <c r="Y140" s="642">
        <v>400000</v>
      </c>
      <c r="Z140" s="642">
        <v>472537</v>
      </c>
      <c r="AA140" s="643"/>
      <c r="AB140" s="638"/>
      <c r="AC140" s="642">
        <v>0</v>
      </c>
      <c r="AD140" s="642">
        <v>0</v>
      </c>
      <c r="AE140" s="638">
        <v>44213.9453125</v>
      </c>
      <c r="AF140" s="644"/>
      <c r="AG140" s="644">
        <f t="shared" si="1"/>
        <v>7747751</v>
      </c>
      <c r="AH140" s="639">
        <v>28</v>
      </c>
      <c r="AI140" s="639">
        <v>0</v>
      </c>
      <c r="AJ140" s="639">
        <v>0</v>
      </c>
      <c r="AK140" s="643">
        <v>0</v>
      </c>
      <c r="AL140" s="645">
        <v>0</v>
      </c>
      <c r="AM140" s="638">
        <f t="shared" si="37"/>
        <v>1237990</v>
      </c>
      <c r="AN140" s="661">
        <f t="shared" si="39"/>
        <v>8985741</v>
      </c>
      <c r="AO140" s="638">
        <v>643755</v>
      </c>
      <c r="AP140" s="638">
        <v>44100</v>
      </c>
      <c r="AQ140" s="638">
        <f>+VLOOKUP($B140,[1]Sheet1!$C$15:$BW$1300,52,0)</f>
        <v>0</v>
      </c>
      <c r="AR140" s="638">
        <v>0</v>
      </c>
      <c r="AS140" s="638">
        <v>0</v>
      </c>
      <c r="AT140" s="661">
        <f t="shared" si="4"/>
        <v>8297886</v>
      </c>
      <c r="AU140" s="629"/>
      <c r="AV140" s="585"/>
      <c r="AW140" s="526" t="s">
        <v>3414</v>
      </c>
      <c r="AX140" s="526" t="s">
        <v>3415</v>
      </c>
      <c r="AY140" s="632" t="s">
        <v>260</v>
      </c>
      <c r="AZ140" s="632">
        <v>622</v>
      </c>
      <c r="BA140" s="272" t="str">
        <f t="shared" si="38"/>
        <v>Box</v>
      </c>
      <c r="BB140" s="633"/>
      <c r="BC140" s="634"/>
      <c r="BD140" s="634"/>
    </row>
    <row r="141" spans="1:56" s="635" customFormat="1" ht="36.75" hidden="1" customHeight="1">
      <c r="A141" s="475">
        <f>SUBTOTAL(3,B$6:B141)</f>
        <v>0</v>
      </c>
      <c r="B141" s="475" t="s">
        <v>889</v>
      </c>
      <c r="C141" s="476" t="s">
        <v>890</v>
      </c>
      <c r="D141" s="636">
        <v>42597</v>
      </c>
      <c r="E141" s="636" t="s">
        <v>195</v>
      </c>
      <c r="F141" s="530" t="s">
        <v>564</v>
      </c>
      <c r="G141" s="621" t="s">
        <v>742</v>
      </c>
      <c r="H141" s="637">
        <v>5931000</v>
      </c>
      <c r="I141" s="637">
        <v>0</v>
      </c>
      <c r="J141" s="637">
        <v>0</v>
      </c>
      <c r="K141" s="637">
        <v>0</v>
      </c>
      <c r="L141" s="638">
        <f t="shared" si="0"/>
        <v>5931000</v>
      </c>
      <c r="M141" s="639">
        <v>18</v>
      </c>
      <c r="N141" s="638">
        <f t="shared" si="31"/>
        <v>4106077</v>
      </c>
      <c r="O141" s="640">
        <v>2</v>
      </c>
      <c r="P141" s="638">
        <f t="shared" si="32"/>
        <v>456231</v>
      </c>
      <c r="Q141" s="641">
        <v>0</v>
      </c>
      <c r="R141" s="638">
        <f t="shared" si="33"/>
        <v>0</v>
      </c>
      <c r="S141" s="638">
        <f t="shared" si="34"/>
        <v>4562308</v>
      </c>
      <c r="T141" s="642">
        <v>0</v>
      </c>
      <c r="U141" s="528">
        <v>0</v>
      </c>
      <c r="V141" s="528">
        <v>200000</v>
      </c>
      <c r="W141" s="642">
        <v>0</v>
      </c>
      <c r="X141" s="642">
        <v>0</v>
      </c>
      <c r="Y141" s="642">
        <v>0</v>
      </c>
      <c r="Z141" s="642">
        <v>317427</v>
      </c>
      <c r="AA141" s="643"/>
      <c r="AB141" s="638"/>
      <c r="AC141" s="642">
        <v>0</v>
      </c>
      <c r="AD141" s="642">
        <v>0</v>
      </c>
      <c r="AE141" s="638">
        <v>42771.635416666664</v>
      </c>
      <c r="AF141" s="644"/>
      <c r="AG141" s="644">
        <f t="shared" si="1"/>
        <v>5122507</v>
      </c>
      <c r="AH141" s="639">
        <v>16</v>
      </c>
      <c r="AI141" s="639">
        <v>0</v>
      </c>
      <c r="AJ141" s="639">
        <v>0</v>
      </c>
      <c r="AK141" s="643">
        <v>0</v>
      </c>
      <c r="AL141" s="645">
        <v>0</v>
      </c>
      <c r="AM141" s="638">
        <f t="shared" si="37"/>
        <v>684346</v>
      </c>
      <c r="AN141" s="661">
        <f t="shared" si="39"/>
        <v>5806853</v>
      </c>
      <c r="AO141" s="638">
        <v>622755</v>
      </c>
      <c r="AP141" s="638">
        <v>44100</v>
      </c>
      <c r="AQ141" s="638">
        <f>+VLOOKUP($B141,[1]Sheet1!$C$15:$BW$1300,52,0)</f>
        <v>0</v>
      </c>
      <c r="AR141" s="638">
        <v>0</v>
      </c>
      <c r="AS141" s="638">
        <v>0</v>
      </c>
      <c r="AT141" s="661">
        <f t="shared" si="4"/>
        <v>5139998</v>
      </c>
      <c r="AU141" s="629"/>
      <c r="AV141" s="585"/>
      <c r="AW141" s="526" t="s">
        <v>3416</v>
      </c>
      <c r="AX141" s="526" t="s">
        <v>3417</v>
      </c>
      <c r="AY141" s="632" t="s">
        <v>260</v>
      </c>
      <c r="AZ141" s="632">
        <v>622</v>
      </c>
      <c r="BA141" s="272" t="str">
        <f t="shared" si="38"/>
        <v>Box</v>
      </c>
      <c r="BB141" s="633"/>
      <c r="BC141" s="634"/>
      <c r="BD141" s="634"/>
    </row>
    <row r="142" spans="1:56" s="635" customFormat="1" ht="36.75" hidden="1" customHeight="1">
      <c r="A142" s="475">
        <f>SUBTOTAL(3,B$6:B142)</f>
        <v>0</v>
      </c>
      <c r="B142" s="475" t="s">
        <v>891</v>
      </c>
      <c r="C142" s="476" t="s">
        <v>892</v>
      </c>
      <c r="D142" s="636">
        <v>45701</v>
      </c>
      <c r="E142" s="636" t="s">
        <v>195</v>
      </c>
      <c r="F142" s="530" t="s">
        <v>212</v>
      </c>
      <c r="G142" s="621" t="s">
        <v>1334</v>
      </c>
      <c r="H142" s="637">
        <v>5023000</v>
      </c>
      <c r="I142" s="637">
        <v>300000</v>
      </c>
      <c r="J142" s="637">
        <v>0</v>
      </c>
      <c r="K142" s="637">
        <v>600000</v>
      </c>
      <c r="L142" s="638">
        <f t="shared" si="0"/>
        <v>5923000</v>
      </c>
      <c r="M142" s="639">
        <v>20.9</v>
      </c>
      <c r="N142" s="638">
        <f t="shared" si="31"/>
        <v>4761181</v>
      </c>
      <c r="O142" s="640">
        <v>2</v>
      </c>
      <c r="P142" s="638">
        <f t="shared" si="32"/>
        <v>455615</v>
      </c>
      <c r="Q142" s="641">
        <v>0</v>
      </c>
      <c r="R142" s="638">
        <f t="shared" si="33"/>
        <v>0</v>
      </c>
      <c r="S142" s="638">
        <f t="shared" si="34"/>
        <v>5216796</v>
      </c>
      <c r="T142" s="642">
        <v>0</v>
      </c>
      <c r="U142" s="528">
        <v>0</v>
      </c>
      <c r="V142" s="528">
        <v>200000</v>
      </c>
      <c r="W142" s="642">
        <v>0</v>
      </c>
      <c r="X142" s="642">
        <v>0</v>
      </c>
      <c r="Y142" s="642">
        <v>0</v>
      </c>
      <c r="Z142" s="642">
        <v>0</v>
      </c>
      <c r="AA142" s="643"/>
      <c r="AB142" s="638"/>
      <c r="AC142" s="642">
        <v>0</v>
      </c>
      <c r="AD142" s="642">
        <v>0</v>
      </c>
      <c r="AE142" s="638">
        <v>42713.94437799044</v>
      </c>
      <c r="AF142" s="644"/>
      <c r="AG142" s="644">
        <f t="shared" si="1"/>
        <v>5459510</v>
      </c>
      <c r="AH142" s="639">
        <v>24</v>
      </c>
      <c r="AI142" s="639">
        <v>0</v>
      </c>
      <c r="AJ142" s="639">
        <v>0</v>
      </c>
      <c r="AK142" s="643">
        <v>0</v>
      </c>
      <c r="AL142" s="645">
        <v>0</v>
      </c>
      <c r="AM142" s="638">
        <f t="shared" si="37"/>
        <v>1025135</v>
      </c>
      <c r="AN142" s="661">
        <f t="shared" si="39"/>
        <v>6484645</v>
      </c>
      <c r="AO142" s="638">
        <v>621915</v>
      </c>
      <c r="AP142" s="638">
        <v>44100</v>
      </c>
      <c r="AQ142" s="638">
        <f>+VLOOKUP($B142,[1]Sheet1!$C$15:$BW$1300,52,0)</f>
        <v>0</v>
      </c>
      <c r="AR142" s="638">
        <v>0</v>
      </c>
      <c r="AS142" s="638">
        <v>0</v>
      </c>
      <c r="AT142" s="661">
        <f t="shared" si="4"/>
        <v>5818630</v>
      </c>
      <c r="AU142" s="629"/>
      <c r="AV142" s="585"/>
      <c r="AW142" s="526" t="s">
        <v>3418</v>
      </c>
      <c r="AX142" s="526" t="s">
        <v>3419</v>
      </c>
      <c r="AY142" s="632" t="s">
        <v>260</v>
      </c>
      <c r="AZ142" s="632">
        <v>622</v>
      </c>
      <c r="BA142" s="272" t="str">
        <f t="shared" si="38"/>
        <v>Box</v>
      </c>
      <c r="BB142" s="633"/>
      <c r="BC142" s="634"/>
      <c r="BD142" s="634"/>
    </row>
    <row r="143" spans="1:56" s="635" customFormat="1" ht="36.75" hidden="1" customHeight="1">
      <c r="A143" s="475">
        <f>SUBTOTAL(3,B$6:B143)</f>
        <v>0</v>
      </c>
      <c r="B143" s="475" t="s">
        <v>893</v>
      </c>
      <c r="C143" s="476" t="s">
        <v>894</v>
      </c>
      <c r="D143" s="636">
        <v>39631</v>
      </c>
      <c r="E143" s="636" t="s">
        <v>195</v>
      </c>
      <c r="F143" s="530" t="s">
        <v>565</v>
      </c>
      <c r="G143" s="621" t="s">
        <v>814</v>
      </c>
      <c r="H143" s="637">
        <v>5931000</v>
      </c>
      <c r="I143" s="637">
        <v>400000</v>
      </c>
      <c r="J143" s="637">
        <v>0</v>
      </c>
      <c r="K143" s="637">
        <v>0</v>
      </c>
      <c r="L143" s="638">
        <f t="shared" si="0"/>
        <v>6331000</v>
      </c>
      <c r="M143" s="639">
        <v>22.8</v>
      </c>
      <c r="N143" s="638">
        <f t="shared" si="31"/>
        <v>5551800</v>
      </c>
      <c r="O143" s="640">
        <v>3</v>
      </c>
      <c r="P143" s="638">
        <f t="shared" si="32"/>
        <v>730500</v>
      </c>
      <c r="Q143" s="641">
        <v>0</v>
      </c>
      <c r="R143" s="638">
        <f t="shared" si="33"/>
        <v>0</v>
      </c>
      <c r="S143" s="638">
        <f t="shared" si="34"/>
        <v>6282300</v>
      </c>
      <c r="T143" s="642">
        <v>0</v>
      </c>
      <c r="U143" s="528">
        <v>0</v>
      </c>
      <c r="V143" s="528">
        <v>200000</v>
      </c>
      <c r="W143" s="642">
        <v>500000</v>
      </c>
      <c r="X143" s="642">
        <v>0</v>
      </c>
      <c r="Y143" s="642">
        <v>400000</v>
      </c>
      <c r="Z143" s="642">
        <v>404386</v>
      </c>
      <c r="AA143" s="643"/>
      <c r="AB143" s="638"/>
      <c r="AC143" s="642">
        <v>0</v>
      </c>
      <c r="AD143" s="642">
        <v>0</v>
      </c>
      <c r="AE143" s="638">
        <v>45656.25</v>
      </c>
      <c r="AF143" s="644"/>
      <c r="AG143" s="644">
        <f t="shared" si="1"/>
        <v>7832342</v>
      </c>
      <c r="AH143" s="639">
        <v>24</v>
      </c>
      <c r="AI143" s="639">
        <v>0</v>
      </c>
      <c r="AJ143" s="639">
        <v>0</v>
      </c>
      <c r="AK143" s="643">
        <v>0</v>
      </c>
      <c r="AL143" s="645">
        <v>0</v>
      </c>
      <c r="AM143" s="638">
        <f t="shared" si="37"/>
        <v>1095750</v>
      </c>
      <c r="AN143" s="661">
        <f t="shared" si="39"/>
        <v>8928092</v>
      </c>
      <c r="AO143" s="638">
        <v>664755</v>
      </c>
      <c r="AP143" s="638">
        <v>44100</v>
      </c>
      <c r="AQ143" s="638">
        <f>+VLOOKUP($B143,[1]Sheet1!$C$15:$BW$1300,52,0)</f>
        <v>0</v>
      </c>
      <c r="AR143" s="638">
        <v>0</v>
      </c>
      <c r="AS143" s="638">
        <v>0</v>
      </c>
      <c r="AT143" s="661">
        <f t="shared" si="4"/>
        <v>8219237</v>
      </c>
      <c r="AU143" s="629"/>
      <c r="AV143" s="585"/>
      <c r="AW143" s="526" t="s">
        <v>3420</v>
      </c>
      <c r="AX143" s="526" t="s">
        <v>3421</v>
      </c>
      <c r="AY143" s="632" t="s">
        <v>260</v>
      </c>
      <c r="AZ143" s="632">
        <v>622</v>
      </c>
      <c r="BA143" s="272" t="str">
        <f t="shared" si="38"/>
        <v>Box</v>
      </c>
      <c r="BB143" s="633"/>
      <c r="BC143" s="634"/>
      <c r="BD143" s="634"/>
    </row>
    <row r="144" spans="1:56" s="635" customFormat="1" ht="36.75" hidden="1" customHeight="1">
      <c r="A144" s="475">
        <f>SUBTOTAL(3,B$6:B144)</f>
        <v>0</v>
      </c>
      <c r="B144" s="475" t="s">
        <v>895</v>
      </c>
      <c r="C144" s="476" t="s">
        <v>896</v>
      </c>
      <c r="D144" s="636">
        <v>39707</v>
      </c>
      <c r="E144" s="636" t="s">
        <v>195</v>
      </c>
      <c r="F144" s="530" t="s">
        <v>565</v>
      </c>
      <c r="G144" s="621" t="s">
        <v>608</v>
      </c>
      <c r="H144" s="637">
        <v>5931000</v>
      </c>
      <c r="I144" s="637">
        <v>200000</v>
      </c>
      <c r="J144" s="637">
        <v>0</v>
      </c>
      <c r="K144" s="637">
        <v>0</v>
      </c>
      <c r="L144" s="638">
        <f t="shared" si="0"/>
        <v>6131000</v>
      </c>
      <c r="M144" s="639">
        <v>24</v>
      </c>
      <c r="N144" s="638">
        <f t="shared" si="31"/>
        <v>5659385</v>
      </c>
      <c r="O144" s="640">
        <v>2</v>
      </c>
      <c r="P144" s="638">
        <f t="shared" si="32"/>
        <v>471615</v>
      </c>
      <c r="Q144" s="641">
        <v>0</v>
      </c>
      <c r="R144" s="638">
        <f t="shared" si="33"/>
        <v>0</v>
      </c>
      <c r="S144" s="638">
        <f t="shared" si="34"/>
        <v>6131000</v>
      </c>
      <c r="T144" s="642">
        <v>0</v>
      </c>
      <c r="U144" s="528">
        <v>0</v>
      </c>
      <c r="V144" s="528">
        <v>200000</v>
      </c>
      <c r="W144" s="642">
        <v>500000</v>
      </c>
      <c r="X144" s="642">
        <v>0</v>
      </c>
      <c r="Y144" s="642">
        <v>400000</v>
      </c>
      <c r="Z144" s="642">
        <v>429671</v>
      </c>
      <c r="AA144" s="643"/>
      <c r="AB144" s="638"/>
      <c r="AC144" s="642">
        <v>0</v>
      </c>
      <c r="AD144" s="642">
        <v>0</v>
      </c>
      <c r="AE144" s="638">
        <v>44213.9453125</v>
      </c>
      <c r="AF144" s="644"/>
      <c r="AG144" s="644">
        <f t="shared" si="1"/>
        <v>7704885</v>
      </c>
      <c r="AH144" s="639">
        <v>28</v>
      </c>
      <c r="AI144" s="639">
        <v>0</v>
      </c>
      <c r="AJ144" s="639">
        <v>0</v>
      </c>
      <c r="AK144" s="643">
        <v>0</v>
      </c>
      <c r="AL144" s="645">
        <v>0</v>
      </c>
      <c r="AM144" s="638">
        <f t="shared" si="37"/>
        <v>1237990</v>
      </c>
      <c r="AN144" s="661">
        <f>ROUND(AG144+AM144,0)</f>
        <v>8942875</v>
      </c>
      <c r="AO144" s="638">
        <v>643755</v>
      </c>
      <c r="AP144" s="638">
        <v>44100</v>
      </c>
      <c r="AQ144" s="638">
        <f>+VLOOKUP($B144,[1]Sheet1!$C$15:$BW$1300,52,0)</f>
        <v>0</v>
      </c>
      <c r="AR144" s="638">
        <v>0</v>
      </c>
      <c r="AS144" s="638">
        <v>0</v>
      </c>
      <c r="AT144" s="661">
        <f t="shared" si="4"/>
        <v>8255020</v>
      </c>
      <c r="AU144" s="629"/>
      <c r="AV144" s="585"/>
      <c r="AW144" s="526" t="s">
        <v>3422</v>
      </c>
      <c r="AX144" s="526" t="s">
        <v>3423</v>
      </c>
      <c r="AY144" s="632" t="s">
        <v>260</v>
      </c>
      <c r="AZ144" s="632">
        <v>622</v>
      </c>
      <c r="BA144" s="272" t="str">
        <f t="shared" si="38"/>
        <v>Box</v>
      </c>
      <c r="BB144" s="633"/>
      <c r="BC144" s="634"/>
      <c r="BD144" s="634"/>
    </row>
    <row r="145" spans="1:56" s="635" customFormat="1" ht="36.75" hidden="1" customHeight="1">
      <c r="A145" s="475">
        <f>SUBTOTAL(3,B$6:B145)</f>
        <v>0</v>
      </c>
      <c r="B145" s="475" t="s">
        <v>897</v>
      </c>
      <c r="C145" s="476" t="s">
        <v>898</v>
      </c>
      <c r="D145" s="636">
        <v>43567</v>
      </c>
      <c r="E145" s="636" t="s">
        <v>195</v>
      </c>
      <c r="F145" s="530" t="s">
        <v>565</v>
      </c>
      <c r="G145" s="621" t="s">
        <v>608</v>
      </c>
      <c r="H145" s="637">
        <v>5931000</v>
      </c>
      <c r="I145" s="637">
        <v>200000</v>
      </c>
      <c r="J145" s="637">
        <v>0</v>
      </c>
      <c r="K145" s="637">
        <v>0</v>
      </c>
      <c r="L145" s="638">
        <f t="shared" si="0"/>
        <v>6131000</v>
      </c>
      <c r="M145" s="639">
        <v>22.9</v>
      </c>
      <c r="N145" s="638">
        <f t="shared" si="31"/>
        <v>5399996</v>
      </c>
      <c r="O145" s="640">
        <v>3</v>
      </c>
      <c r="P145" s="638">
        <f t="shared" si="32"/>
        <v>707423</v>
      </c>
      <c r="Q145" s="641">
        <v>0</v>
      </c>
      <c r="R145" s="638">
        <f t="shared" si="33"/>
        <v>0</v>
      </c>
      <c r="S145" s="638">
        <f t="shared" si="34"/>
        <v>6107419</v>
      </c>
      <c r="T145" s="642">
        <v>0</v>
      </c>
      <c r="U145" s="528">
        <v>0</v>
      </c>
      <c r="V145" s="528">
        <v>200000</v>
      </c>
      <c r="W145" s="642">
        <v>500000</v>
      </c>
      <c r="X145" s="642">
        <v>0</v>
      </c>
      <c r="Y145" s="642">
        <v>400000</v>
      </c>
      <c r="Z145" s="642">
        <v>409073</v>
      </c>
      <c r="AA145" s="643"/>
      <c r="AB145" s="638"/>
      <c r="AC145" s="642">
        <v>0</v>
      </c>
      <c r="AD145" s="642">
        <v>0</v>
      </c>
      <c r="AE145" s="638">
        <v>44213.94104803494</v>
      </c>
      <c r="AF145" s="644"/>
      <c r="AG145" s="644">
        <f t="shared" si="1"/>
        <v>7660706</v>
      </c>
      <c r="AH145" s="639">
        <v>24</v>
      </c>
      <c r="AI145" s="639">
        <v>0</v>
      </c>
      <c r="AJ145" s="639">
        <v>0</v>
      </c>
      <c r="AK145" s="643">
        <v>0</v>
      </c>
      <c r="AL145" s="645">
        <v>0</v>
      </c>
      <c r="AM145" s="638">
        <f t="shared" si="37"/>
        <v>1061135</v>
      </c>
      <c r="AN145" s="661">
        <f t="shared" ref="AN145:AN155" si="40">ROUND(AG145+AM145,0)</f>
        <v>8721841</v>
      </c>
      <c r="AO145" s="638">
        <v>643755</v>
      </c>
      <c r="AP145" s="638">
        <v>44100</v>
      </c>
      <c r="AQ145" s="638">
        <f>+VLOOKUP($B145,[1]Sheet1!$C$15:$BW$1300,52,0)</f>
        <v>0</v>
      </c>
      <c r="AR145" s="638">
        <v>0</v>
      </c>
      <c r="AS145" s="638">
        <v>0</v>
      </c>
      <c r="AT145" s="661">
        <f t="shared" si="4"/>
        <v>8033986</v>
      </c>
      <c r="AU145" s="629"/>
      <c r="AV145" s="585"/>
      <c r="AW145" s="526" t="s">
        <v>3424</v>
      </c>
      <c r="AX145" s="526" t="s">
        <v>3425</v>
      </c>
      <c r="AY145" s="632" t="s">
        <v>260</v>
      </c>
      <c r="AZ145" s="632">
        <v>622</v>
      </c>
      <c r="BA145" s="272" t="str">
        <f t="shared" si="38"/>
        <v>Box</v>
      </c>
      <c r="BB145" s="633"/>
      <c r="BC145" s="634"/>
      <c r="BD145" s="634"/>
    </row>
    <row r="146" spans="1:56" s="635" customFormat="1" ht="36.75" hidden="1" customHeight="1">
      <c r="A146" s="475">
        <f>SUBTOTAL(3,B$6:B146)</f>
        <v>0</v>
      </c>
      <c r="B146" s="475" t="s">
        <v>899</v>
      </c>
      <c r="C146" s="476" t="s">
        <v>900</v>
      </c>
      <c r="D146" s="636">
        <v>43882</v>
      </c>
      <c r="E146" s="636" t="s">
        <v>195</v>
      </c>
      <c r="F146" s="530" t="s">
        <v>565</v>
      </c>
      <c r="G146" s="621" t="s">
        <v>608</v>
      </c>
      <c r="H146" s="637">
        <v>5931000</v>
      </c>
      <c r="I146" s="637">
        <v>200000</v>
      </c>
      <c r="J146" s="637">
        <v>0</v>
      </c>
      <c r="K146" s="637">
        <v>0</v>
      </c>
      <c r="L146" s="638">
        <f t="shared" si="0"/>
        <v>6131000</v>
      </c>
      <c r="M146" s="639">
        <v>7</v>
      </c>
      <c r="N146" s="638">
        <f t="shared" si="31"/>
        <v>1650654</v>
      </c>
      <c r="O146" s="640">
        <v>2</v>
      </c>
      <c r="P146" s="638">
        <f t="shared" si="32"/>
        <v>471615</v>
      </c>
      <c r="Q146" s="641">
        <v>0</v>
      </c>
      <c r="R146" s="638">
        <f t="shared" si="33"/>
        <v>0</v>
      </c>
      <c r="S146" s="638">
        <f t="shared" si="34"/>
        <v>2122269</v>
      </c>
      <c r="T146" s="642">
        <v>0</v>
      </c>
      <c r="U146" s="528">
        <v>0</v>
      </c>
      <c r="V146" s="528">
        <v>0</v>
      </c>
      <c r="W146" s="642">
        <v>0</v>
      </c>
      <c r="X146" s="642">
        <v>0</v>
      </c>
      <c r="Y146" s="642">
        <v>0</v>
      </c>
      <c r="Z146" s="642">
        <v>0</v>
      </c>
      <c r="AA146" s="643"/>
      <c r="AB146" s="638"/>
      <c r="AC146" s="642">
        <v>0</v>
      </c>
      <c r="AD146" s="642">
        <v>0</v>
      </c>
      <c r="AE146" s="638">
        <v>0</v>
      </c>
      <c r="AF146" s="644"/>
      <c r="AG146" s="644">
        <f t="shared" si="1"/>
        <v>2122269</v>
      </c>
      <c r="AH146" s="639">
        <v>0</v>
      </c>
      <c r="AI146" s="639">
        <v>0</v>
      </c>
      <c r="AJ146" s="639">
        <v>0</v>
      </c>
      <c r="AK146" s="643">
        <v>0</v>
      </c>
      <c r="AL146" s="645">
        <v>0</v>
      </c>
      <c r="AM146" s="638">
        <f t="shared" si="37"/>
        <v>0</v>
      </c>
      <c r="AN146" s="661">
        <f t="shared" si="40"/>
        <v>2122269</v>
      </c>
      <c r="AO146" s="638">
        <v>0</v>
      </c>
      <c r="AP146" s="638">
        <v>44100</v>
      </c>
      <c r="AQ146" s="638">
        <f>+VLOOKUP($B146,[1]Sheet1!$C$15:$BW$1300,52,0)</f>
        <v>0</v>
      </c>
      <c r="AR146" s="638">
        <v>0</v>
      </c>
      <c r="AS146" s="638">
        <v>0</v>
      </c>
      <c r="AT146" s="661">
        <f t="shared" si="4"/>
        <v>2078169</v>
      </c>
      <c r="AU146" s="629"/>
      <c r="AV146" s="585"/>
      <c r="AW146" s="526" t="s">
        <v>3426</v>
      </c>
      <c r="AX146" s="526" t="s">
        <v>3427</v>
      </c>
      <c r="AY146" s="632" t="s">
        <v>260</v>
      </c>
      <c r="AZ146" s="632">
        <v>622</v>
      </c>
      <c r="BA146" s="272" t="str">
        <f t="shared" si="38"/>
        <v>Box</v>
      </c>
      <c r="BB146" s="633"/>
      <c r="BC146" s="634"/>
      <c r="BD146" s="634"/>
    </row>
    <row r="147" spans="1:56" s="635" customFormat="1" ht="36.75" hidden="1" customHeight="1">
      <c r="A147" s="475">
        <f>SUBTOTAL(3,B$6:B147)</f>
        <v>0</v>
      </c>
      <c r="B147" s="475" t="s">
        <v>901</v>
      </c>
      <c r="C147" s="476" t="s">
        <v>902</v>
      </c>
      <c r="D147" s="636">
        <v>44034</v>
      </c>
      <c r="E147" s="636" t="s">
        <v>195</v>
      </c>
      <c r="F147" s="530" t="s">
        <v>565</v>
      </c>
      <c r="G147" s="621" t="s">
        <v>608</v>
      </c>
      <c r="H147" s="637">
        <v>5931000</v>
      </c>
      <c r="I147" s="637">
        <v>200000</v>
      </c>
      <c r="J147" s="637">
        <v>0</v>
      </c>
      <c r="K147" s="637">
        <v>0</v>
      </c>
      <c r="L147" s="638">
        <f t="shared" si="0"/>
        <v>6131000</v>
      </c>
      <c r="M147" s="639">
        <v>23</v>
      </c>
      <c r="N147" s="638">
        <f t="shared" si="31"/>
        <v>5423577</v>
      </c>
      <c r="O147" s="640">
        <v>3</v>
      </c>
      <c r="P147" s="638">
        <f t="shared" si="32"/>
        <v>707423</v>
      </c>
      <c r="Q147" s="641">
        <v>0</v>
      </c>
      <c r="R147" s="638">
        <f t="shared" si="33"/>
        <v>0</v>
      </c>
      <c r="S147" s="638">
        <f t="shared" si="34"/>
        <v>6131000</v>
      </c>
      <c r="T147" s="642">
        <v>0</v>
      </c>
      <c r="U147" s="528">
        <v>0</v>
      </c>
      <c r="V147" s="528">
        <v>200000</v>
      </c>
      <c r="W147" s="642">
        <v>500000</v>
      </c>
      <c r="X147" s="642">
        <v>0</v>
      </c>
      <c r="Y147" s="642">
        <v>400000</v>
      </c>
      <c r="Z147" s="642">
        <v>400686</v>
      </c>
      <c r="AA147" s="643"/>
      <c r="AB147" s="638"/>
      <c r="AC147" s="642">
        <v>0</v>
      </c>
      <c r="AD147" s="642">
        <v>0</v>
      </c>
      <c r="AE147" s="638">
        <v>44213.942934782608</v>
      </c>
      <c r="AF147" s="644"/>
      <c r="AG147" s="644">
        <f t="shared" si="1"/>
        <v>7675900</v>
      </c>
      <c r="AH147" s="639">
        <v>18.5</v>
      </c>
      <c r="AI147" s="639">
        <v>0</v>
      </c>
      <c r="AJ147" s="639">
        <v>0</v>
      </c>
      <c r="AK147" s="643">
        <v>0</v>
      </c>
      <c r="AL147" s="645">
        <v>0</v>
      </c>
      <c r="AM147" s="638">
        <f t="shared" si="37"/>
        <v>817958</v>
      </c>
      <c r="AN147" s="661">
        <f t="shared" si="40"/>
        <v>8493858</v>
      </c>
      <c r="AO147" s="638">
        <v>643755</v>
      </c>
      <c r="AP147" s="638">
        <v>44100</v>
      </c>
      <c r="AQ147" s="638">
        <f>+VLOOKUP($B147,[1]Sheet1!$C$15:$BW$1300,52,0)</f>
        <v>0</v>
      </c>
      <c r="AR147" s="638">
        <v>0</v>
      </c>
      <c r="AS147" s="638">
        <v>0</v>
      </c>
      <c r="AT147" s="661">
        <f t="shared" si="4"/>
        <v>7806003</v>
      </c>
      <c r="AU147" s="629"/>
      <c r="AV147" s="585"/>
      <c r="AW147" s="526" t="s">
        <v>3428</v>
      </c>
      <c r="AX147" s="526" t="s">
        <v>3429</v>
      </c>
      <c r="AY147" s="632" t="s">
        <v>260</v>
      </c>
      <c r="AZ147" s="632">
        <v>622</v>
      </c>
      <c r="BA147" s="272" t="str">
        <f t="shared" si="38"/>
        <v>Box</v>
      </c>
      <c r="BB147" s="633"/>
      <c r="BC147" s="634"/>
      <c r="BD147" s="634"/>
    </row>
    <row r="148" spans="1:56" s="635" customFormat="1" ht="36.75" hidden="1" customHeight="1">
      <c r="A148" s="475">
        <f>SUBTOTAL(3,B$6:B148)</f>
        <v>0</v>
      </c>
      <c r="B148" s="475" t="s">
        <v>904</v>
      </c>
      <c r="C148" s="476" t="s">
        <v>905</v>
      </c>
      <c r="D148" s="636">
        <v>44079</v>
      </c>
      <c r="E148" s="636" t="s">
        <v>195</v>
      </c>
      <c r="F148" s="530" t="s">
        <v>565</v>
      </c>
      <c r="G148" s="621" t="s">
        <v>742</v>
      </c>
      <c r="H148" s="637">
        <v>5931000</v>
      </c>
      <c r="I148" s="637">
        <v>0</v>
      </c>
      <c r="J148" s="637">
        <v>0</v>
      </c>
      <c r="K148" s="637">
        <v>0</v>
      </c>
      <c r="L148" s="638">
        <f t="shared" si="0"/>
        <v>5931000</v>
      </c>
      <c r="M148" s="639">
        <v>21.8</v>
      </c>
      <c r="N148" s="638">
        <f t="shared" si="31"/>
        <v>4972915</v>
      </c>
      <c r="O148" s="640">
        <v>3</v>
      </c>
      <c r="P148" s="638">
        <f t="shared" si="32"/>
        <v>684346</v>
      </c>
      <c r="Q148" s="641">
        <v>0</v>
      </c>
      <c r="R148" s="638">
        <f t="shared" si="33"/>
        <v>0</v>
      </c>
      <c r="S148" s="638">
        <f t="shared" si="34"/>
        <v>5657261</v>
      </c>
      <c r="T148" s="642">
        <v>0</v>
      </c>
      <c r="U148" s="528">
        <v>0</v>
      </c>
      <c r="V148" s="528">
        <v>200000</v>
      </c>
      <c r="W148" s="642">
        <v>0</v>
      </c>
      <c r="X148" s="642">
        <v>0</v>
      </c>
      <c r="Y148" s="642">
        <v>400000</v>
      </c>
      <c r="Z148" s="642">
        <v>409654</v>
      </c>
      <c r="AA148" s="643"/>
      <c r="AB148" s="638"/>
      <c r="AC148" s="642">
        <v>0</v>
      </c>
      <c r="AD148" s="642">
        <v>0</v>
      </c>
      <c r="AE148" s="638">
        <v>42771.631307339449</v>
      </c>
      <c r="AF148" s="644"/>
      <c r="AG148" s="644">
        <f t="shared" si="1"/>
        <v>6709687</v>
      </c>
      <c r="AH148" s="639">
        <v>28</v>
      </c>
      <c r="AI148" s="639">
        <v>0</v>
      </c>
      <c r="AJ148" s="639">
        <v>0</v>
      </c>
      <c r="AK148" s="643">
        <v>0</v>
      </c>
      <c r="AL148" s="645">
        <v>0</v>
      </c>
      <c r="AM148" s="638">
        <f t="shared" si="37"/>
        <v>1197606</v>
      </c>
      <c r="AN148" s="661">
        <f t="shared" si="40"/>
        <v>7907293</v>
      </c>
      <c r="AO148" s="638">
        <v>622755</v>
      </c>
      <c r="AP148" s="638">
        <v>44100</v>
      </c>
      <c r="AQ148" s="638">
        <f>+VLOOKUP($B148,[1]Sheet1!$C$15:$BW$1300,52,0)</f>
        <v>0</v>
      </c>
      <c r="AR148" s="638">
        <v>0</v>
      </c>
      <c r="AS148" s="638">
        <v>0</v>
      </c>
      <c r="AT148" s="661">
        <f t="shared" si="4"/>
        <v>7240438</v>
      </c>
      <c r="AU148" s="629"/>
      <c r="AV148" s="585"/>
      <c r="AW148" s="526" t="s">
        <v>3430</v>
      </c>
      <c r="AX148" s="526" t="s">
        <v>3431</v>
      </c>
      <c r="AY148" s="632" t="s">
        <v>260</v>
      </c>
      <c r="AZ148" s="632">
        <v>622</v>
      </c>
      <c r="BA148" s="272" t="str">
        <f t="shared" si="38"/>
        <v>Box</v>
      </c>
      <c r="BB148" s="633"/>
      <c r="BC148" s="634"/>
      <c r="BD148" s="634"/>
    </row>
    <row r="149" spans="1:56" s="635" customFormat="1" ht="36.75" hidden="1" customHeight="1">
      <c r="A149" s="475">
        <f>SUBTOTAL(3,B$6:B149)</f>
        <v>0</v>
      </c>
      <c r="B149" s="475" t="s">
        <v>906</v>
      </c>
      <c r="C149" s="476" t="s">
        <v>907</v>
      </c>
      <c r="D149" s="636">
        <v>44298</v>
      </c>
      <c r="E149" s="636" t="s">
        <v>195</v>
      </c>
      <c r="F149" s="530" t="s">
        <v>565</v>
      </c>
      <c r="G149" s="621" t="s">
        <v>619</v>
      </c>
      <c r="H149" s="637">
        <v>5931000</v>
      </c>
      <c r="I149" s="637">
        <v>0</v>
      </c>
      <c r="J149" s="637">
        <v>0</v>
      </c>
      <c r="K149" s="637">
        <v>0</v>
      </c>
      <c r="L149" s="638">
        <f t="shared" si="0"/>
        <v>5931000</v>
      </c>
      <c r="M149" s="639">
        <v>22</v>
      </c>
      <c r="N149" s="638">
        <f t="shared" si="31"/>
        <v>5018538</v>
      </c>
      <c r="O149" s="640">
        <v>3</v>
      </c>
      <c r="P149" s="638">
        <f t="shared" si="32"/>
        <v>684346</v>
      </c>
      <c r="Q149" s="641">
        <v>0</v>
      </c>
      <c r="R149" s="638">
        <f t="shared" si="33"/>
        <v>0</v>
      </c>
      <c r="S149" s="638">
        <f t="shared" si="34"/>
        <v>5702884</v>
      </c>
      <c r="T149" s="642">
        <v>0</v>
      </c>
      <c r="U149" s="528">
        <v>0</v>
      </c>
      <c r="V149" s="528">
        <v>200000</v>
      </c>
      <c r="W149" s="642">
        <v>0</v>
      </c>
      <c r="X149" s="642">
        <v>0</v>
      </c>
      <c r="Y149" s="642">
        <v>150000</v>
      </c>
      <c r="Z149" s="642">
        <v>387785</v>
      </c>
      <c r="AA149" s="643"/>
      <c r="AB149" s="638"/>
      <c r="AC149" s="642">
        <v>0</v>
      </c>
      <c r="AD149" s="642">
        <v>0</v>
      </c>
      <c r="AE149" s="638">
        <v>0</v>
      </c>
      <c r="AF149" s="644"/>
      <c r="AG149" s="644">
        <f t="shared" si="1"/>
        <v>6440669</v>
      </c>
      <c r="AH149" s="639">
        <v>20</v>
      </c>
      <c r="AI149" s="639">
        <v>0</v>
      </c>
      <c r="AJ149" s="639">
        <v>0</v>
      </c>
      <c r="AK149" s="643">
        <v>0</v>
      </c>
      <c r="AL149" s="645">
        <v>0</v>
      </c>
      <c r="AM149" s="638">
        <f t="shared" si="37"/>
        <v>855433</v>
      </c>
      <c r="AN149" s="661">
        <f t="shared" si="40"/>
        <v>7296102</v>
      </c>
      <c r="AO149" s="638">
        <v>622755</v>
      </c>
      <c r="AP149" s="638">
        <v>44100</v>
      </c>
      <c r="AQ149" s="638">
        <f>+VLOOKUP($B149,[1]Sheet1!$C$15:$BW$1300,52,0)</f>
        <v>0</v>
      </c>
      <c r="AR149" s="638">
        <v>0</v>
      </c>
      <c r="AS149" s="638">
        <v>0</v>
      </c>
      <c r="AT149" s="661">
        <f t="shared" si="4"/>
        <v>6629247</v>
      </c>
      <c r="AU149" s="629"/>
      <c r="AV149" s="585"/>
      <c r="AW149" s="526" t="s">
        <v>3432</v>
      </c>
      <c r="AX149" s="526" t="s">
        <v>3433</v>
      </c>
      <c r="AY149" s="632" t="s">
        <v>260</v>
      </c>
      <c r="AZ149" s="632">
        <v>622</v>
      </c>
      <c r="BA149" s="272" t="str">
        <f t="shared" si="38"/>
        <v>Box</v>
      </c>
      <c r="BB149" s="633"/>
      <c r="BC149" s="634"/>
      <c r="BD149" s="634"/>
    </row>
    <row r="150" spans="1:56" s="635" customFormat="1" ht="36.75" hidden="1" customHeight="1">
      <c r="A150" s="475">
        <f>SUBTOTAL(3,B$6:B150)</f>
        <v>0</v>
      </c>
      <c r="B150" s="475" t="s">
        <v>908</v>
      </c>
      <c r="C150" s="476" t="s">
        <v>909</v>
      </c>
      <c r="D150" s="636">
        <v>44601</v>
      </c>
      <c r="E150" s="636" t="s">
        <v>195</v>
      </c>
      <c r="F150" s="530" t="s">
        <v>565</v>
      </c>
      <c r="G150" s="621" t="s">
        <v>632</v>
      </c>
      <c r="H150" s="637">
        <v>5931000</v>
      </c>
      <c r="I150" s="637">
        <v>700000</v>
      </c>
      <c r="J150" s="637">
        <v>0</v>
      </c>
      <c r="K150" s="637">
        <v>0</v>
      </c>
      <c r="L150" s="638">
        <f t="shared" si="0"/>
        <v>6631000</v>
      </c>
      <c r="M150" s="639">
        <v>24</v>
      </c>
      <c r="N150" s="638">
        <f t="shared" si="31"/>
        <v>6120923</v>
      </c>
      <c r="O150" s="640">
        <v>2</v>
      </c>
      <c r="P150" s="638">
        <f t="shared" si="32"/>
        <v>510077</v>
      </c>
      <c r="Q150" s="641">
        <v>0</v>
      </c>
      <c r="R150" s="638">
        <f t="shared" si="33"/>
        <v>0</v>
      </c>
      <c r="S150" s="638">
        <f t="shared" si="34"/>
        <v>6631000</v>
      </c>
      <c r="T150" s="642">
        <v>0</v>
      </c>
      <c r="U150" s="528">
        <v>0</v>
      </c>
      <c r="V150" s="528">
        <v>200000</v>
      </c>
      <c r="W150" s="642">
        <v>500000</v>
      </c>
      <c r="X150" s="642">
        <v>0</v>
      </c>
      <c r="Y150" s="642">
        <v>400000</v>
      </c>
      <c r="Z150" s="642">
        <v>397614</v>
      </c>
      <c r="AA150" s="643"/>
      <c r="AB150" s="638"/>
      <c r="AC150" s="642">
        <v>0</v>
      </c>
      <c r="AD150" s="642">
        <v>0</v>
      </c>
      <c r="AE150" s="638">
        <v>0</v>
      </c>
      <c r="AF150" s="644"/>
      <c r="AG150" s="644">
        <f t="shared" si="1"/>
        <v>8128614</v>
      </c>
      <c r="AH150" s="639">
        <v>26.5</v>
      </c>
      <c r="AI150" s="639">
        <v>0</v>
      </c>
      <c r="AJ150" s="639">
        <v>0</v>
      </c>
      <c r="AK150" s="643">
        <v>0</v>
      </c>
      <c r="AL150" s="645">
        <v>0</v>
      </c>
      <c r="AM150" s="638">
        <f t="shared" si="37"/>
        <v>1267222</v>
      </c>
      <c r="AN150" s="661">
        <f t="shared" si="40"/>
        <v>9395836</v>
      </c>
      <c r="AO150" s="638">
        <v>696255</v>
      </c>
      <c r="AP150" s="638">
        <v>44100</v>
      </c>
      <c r="AQ150" s="638">
        <f>+VLOOKUP($B150,[1]Sheet1!$C$15:$BW$1300,52,0)</f>
        <v>0</v>
      </c>
      <c r="AR150" s="638">
        <v>0</v>
      </c>
      <c r="AS150" s="638">
        <v>0</v>
      </c>
      <c r="AT150" s="661">
        <f t="shared" si="4"/>
        <v>8655481</v>
      </c>
      <c r="AU150" s="629"/>
      <c r="AV150" s="585"/>
      <c r="AW150" s="526" t="s">
        <v>3434</v>
      </c>
      <c r="AX150" s="526" t="s">
        <v>3435</v>
      </c>
      <c r="AY150" s="632" t="s">
        <v>260</v>
      </c>
      <c r="AZ150" s="632">
        <v>622</v>
      </c>
      <c r="BA150" s="272" t="str">
        <f t="shared" si="38"/>
        <v>Box</v>
      </c>
      <c r="BB150" s="633"/>
      <c r="BC150" s="634"/>
      <c r="BD150" s="634"/>
    </row>
    <row r="151" spans="1:56" s="635" customFormat="1" ht="36.75" hidden="1" customHeight="1">
      <c r="A151" s="475">
        <f>SUBTOTAL(3,B$6:B151)</f>
        <v>0</v>
      </c>
      <c r="B151" s="475" t="s">
        <v>910</v>
      </c>
      <c r="C151" s="476" t="s">
        <v>911</v>
      </c>
      <c r="D151" s="636">
        <v>44609</v>
      </c>
      <c r="E151" s="636" t="s">
        <v>195</v>
      </c>
      <c r="F151" s="530" t="s">
        <v>565</v>
      </c>
      <c r="G151" s="621" t="s">
        <v>814</v>
      </c>
      <c r="H151" s="637">
        <v>5931000</v>
      </c>
      <c r="I151" s="637">
        <v>400000</v>
      </c>
      <c r="J151" s="637">
        <v>0</v>
      </c>
      <c r="K151" s="637">
        <v>0</v>
      </c>
      <c r="L151" s="638">
        <f t="shared" si="0"/>
        <v>6331000</v>
      </c>
      <c r="M151" s="639">
        <v>23.6</v>
      </c>
      <c r="N151" s="638">
        <f t="shared" si="31"/>
        <v>5746600</v>
      </c>
      <c r="O151" s="640">
        <v>2</v>
      </c>
      <c r="P151" s="638">
        <f t="shared" si="32"/>
        <v>487000</v>
      </c>
      <c r="Q151" s="641">
        <v>0</v>
      </c>
      <c r="R151" s="638">
        <f t="shared" si="33"/>
        <v>0</v>
      </c>
      <c r="S151" s="638">
        <f t="shared" si="34"/>
        <v>6233600</v>
      </c>
      <c r="T151" s="642">
        <v>0</v>
      </c>
      <c r="U151" s="528">
        <v>0</v>
      </c>
      <c r="V151" s="528">
        <v>200000</v>
      </c>
      <c r="W151" s="642">
        <v>500000</v>
      </c>
      <c r="X151" s="642">
        <v>0</v>
      </c>
      <c r="Y151" s="642">
        <v>400000</v>
      </c>
      <c r="Z151" s="642">
        <v>423349</v>
      </c>
      <c r="AA151" s="643"/>
      <c r="AB151" s="638"/>
      <c r="AC151" s="642">
        <v>100000</v>
      </c>
      <c r="AD151" s="642">
        <v>0</v>
      </c>
      <c r="AE151" s="638">
        <v>45656.249999999993</v>
      </c>
      <c r="AF151" s="644"/>
      <c r="AG151" s="644">
        <f t="shared" si="1"/>
        <v>7902605</v>
      </c>
      <c r="AH151" s="639">
        <v>28</v>
      </c>
      <c r="AI151" s="639">
        <v>0</v>
      </c>
      <c r="AJ151" s="639">
        <v>0</v>
      </c>
      <c r="AK151" s="643">
        <v>0</v>
      </c>
      <c r="AL151" s="645">
        <v>0</v>
      </c>
      <c r="AM151" s="638">
        <f t="shared" si="37"/>
        <v>1278375</v>
      </c>
      <c r="AN151" s="661">
        <f t="shared" si="40"/>
        <v>9180980</v>
      </c>
      <c r="AO151" s="638">
        <v>664755</v>
      </c>
      <c r="AP151" s="638">
        <v>44100</v>
      </c>
      <c r="AQ151" s="638">
        <f>+VLOOKUP($B151,[1]Sheet1!$C$15:$BW$1300,52,0)</f>
        <v>0</v>
      </c>
      <c r="AR151" s="638">
        <v>0</v>
      </c>
      <c r="AS151" s="638">
        <v>0</v>
      </c>
      <c r="AT151" s="661">
        <f t="shared" si="4"/>
        <v>8472125</v>
      </c>
      <c r="AU151" s="629"/>
      <c r="AV151" s="585"/>
      <c r="AW151" s="526" t="s">
        <v>3436</v>
      </c>
      <c r="AX151" s="526" t="s">
        <v>3437</v>
      </c>
      <c r="AY151" s="632" t="s">
        <v>260</v>
      </c>
      <c r="AZ151" s="632">
        <v>622</v>
      </c>
      <c r="BA151" s="272" t="str">
        <f t="shared" si="38"/>
        <v>Box</v>
      </c>
      <c r="BB151" s="633"/>
      <c r="BC151" s="634"/>
      <c r="BD151" s="634"/>
    </row>
    <row r="152" spans="1:56" s="635" customFormat="1" ht="36.75" hidden="1" customHeight="1">
      <c r="A152" s="475">
        <f>SUBTOTAL(3,B$6:B152)</f>
        <v>0</v>
      </c>
      <c r="B152" s="475" t="s">
        <v>912</v>
      </c>
      <c r="C152" s="476" t="s">
        <v>913</v>
      </c>
      <c r="D152" s="636">
        <v>45166</v>
      </c>
      <c r="E152" s="636" t="s">
        <v>195</v>
      </c>
      <c r="F152" s="530" t="s">
        <v>565</v>
      </c>
      <c r="G152" s="621" t="s">
        <v>903</v>
      </c>
      <c r="H152" s="637">
        <v>5538000</v>
      </c>
      <c r="I152" s="637">
        <v>300000</v>
      </c>
      <c r="J152" s="637">
        <v>0</v>
      </c>
      <c r="K152" s="637">
        <v>0</v>
      </c>
      <c r="L152" s="638">
        <f t="shared" si="0"/>
        <v>5838000</v>
      </c>
      <c r="M152" s="639">
        <v>24</v>
      </c>
      <c r="N152" s="638">
        <f t="shared" si="31"/>
        <v>5388923</v>
      </c>
      <c r="O152" s="640">
        <v>2</v>
      </c>
      <c r="P152" s="638">
        <f t="shared" si="32"/>
        <v>449077</v>
      </c>
      <c r="Q152" s="641">
        <v>0</v>
      </c>
      <c r="R152" s="638">
        <f t="shared" si="33"/>
        <v>0</v>
      </c>
      <c r="S152" s="638">
        <f t="shared" si="34"/>
        <v>5838000</v>
      </c>
      <c r="T152" s="642">
        <v>0</v>
      </c>
      <c r="U152" s="528">
        <v>0</v>
      </c>
      <c r="V152" s="528">
        <v>200000</v>
      </c>
      <c r="W152" s="642">
        <v>500000</v>
      </c>
      <c r="X152" s="642">
        <v>0</v>
      </c>
      <c r="Y152" s="642">
        <v>400000</v>
      </c>
      <c r="Z152" s="642">
        <v>427768</v>
      </c>
      <c r="AA152" s="643"/>
      <c r="AB152" s="638"/>
      <c r="AC152" s="642">
        <v>0</v>
      </c>
      <c r="AD152" s="642">
        <v>0</v>
      </c>
      <c r="AE152" s="638">
        <v>42100.9609375</v>
      </c>
      <c r="AF152" s="644"/>
      <c r="AG152" s="644">
        <f t="shared" si="1"/>
        <v>7407869</v>
      </c>
      <c r="AH152" s="639">
        <v>28</v>
      </c>
      <c r="AI152" s="639">
        <v>0</v>
      </c>
      <c r="AJ152" s="639">
        <v>0</v>
      </c>
      <c r="AK152" s="643">
        <v>0</v>
      </c>
      <c r="AL152" s="645">
        <v>0</v>
      </c>
      <c r="AM152" s="638">
        <f t="shared" si="37"/>
        <v>1178827</v>
      </c>
      <c r="AN152" s="661">
        <f t="shared" si="40"/>
        <v>8586696</v>
      </c>
      <c r="AO152" s="638">
        <v>612990</v>
      </c>
      <c r="AP152" s="638">
        <v>44100</v>
      </c>
      <c r="AQ152" s="638">
        <f>+VLOOKUP($B152,[1]Sheet1!$C$15:$BW$1300,52,0)</f>
        <v>0</v>
      </c>
      <c r="AR152" s="638">
        <v>0</v>
      </c>
      <c r="AS152" s="638">
        <v>0</v>
      </c>
      <c r="AT152" s="661">
        <f t="shared" si="4"/>
        <v>7929606</v>
      </c>
      <c r="AU152" s="629"/>
      <c r="AV152" s="585"/>
      <c r="AW152" s="526" t="s">
        <v>3438</v>
      </c>
      <c r="AX152" s="526" t="s">
        <v>3439</v>
      </c>
      <c r="AY152" s="632" t="s">
        <v>260</v>
      </c>
      <c r="AZ152" s="632">
        <v>622</v>
      </c>
      <c r="BA152" s="272" t="str">
        <f t="shared" si="38"/>
        <v>Box</v>
      </c>
      <c r="BB152" s="633"/>
      <c r="BC152" s="634"/>
      <c r="BD152" s="634"/>
    </row>
    <row r="153" spans="1:56" s="635" customFormat="1" ht="36.75" hidden="1" customHeight="1">
      <c r="A153" s="475">
        <f>SUBTOTAL(3,B$6:B153)</f>
        <v>0</v>
      </c>
      <c r="B153" s="475" t="s">
        <v>914</v>
      </c>
      <c r="C153" s="476" t="s">
        <v>915</v>
      </c>
      <c r="D153" s="636">
        <v>45204</v>
      </c>
      <c r="E153" s="636" t="s">
        <v>195</v>
      </c>
      <c r="F153" s="530" t="s">
        <v>565</v>
      </c>
      <c r="G153" s="621" t="s">
        <v>619</v>
      </c>
      <c r="H153" s="637">
        <v>5538000</v>
      </c>
      <c r="I153" s="637">
        <v>0</v>
      </c>
      <c r="J153" s="637">
        <v>0</v>
      </c>
      <c r="K153" s="637">
        <v>0</v>
      </c>
      <c r="L153" s="638">
        <f t="shared" si="0"/>
        <v>5538000</v>
      </c>
      <c r="M153" s="639">
        <v>22.6</v>
      </c>
      <c r="N153" s="638">
        <f t="shared" si="31"/>
        <v>4813800</v>
      </c>
      <c r="O153" s="640">
        <v>3</v>
      </c>
      <c r="P153" s="638">
        <f t="shared" si="32"/>
        <v>639000</v>
      </c>
      <c r="Q153" s="641">
        <v>0</v>
      </c>
      <c r="R153" s="638">
        <f t="shared" si="33"/>
        <v>0</v>
      </c>
      <c r="S153" s="638">
        <f t="shared" si="34"/>
        <v>5452800</v>
      </c>
      <c r="T153" s="642">
        <v>0</v>
      </c>
      <c r="U153" s="528">
        <v>0</v>
      </c>
      <c r="V153" s="528">
        <v>200000</v>
      </c>
      <c r="W153" s="642">
        <v>500000</v>
      </c>
      <c r="X153" s="642">
        <v>0</v>
      </c>
      <c r="Y153" s="642">
        <v>400000</v>
      </c>
      <c r="Z153" s="642">
        <v>412608</v>
      </c>
      <c r="AA153" s="643"/>
      <c r="AB153" s="638"/>
      <c r="AC153" s="642">
        <v>0</v>
      </c>
      <c r="AD153" s="642">
        <v>0</v>
      </c>
      <c r="AE153" s="638">
        <v>0</v>
      </c>
      <c r="AF153" s="644"/>
      <c r="AG153" s="644">
        <f t="shared" si="1"/>
        <v>6965408</v>
      </c>
      <c r="AH153" s="639">
        <v>28</v>
      </c>
      <c r="AI153" s="639">
        <v>0</v>
      </c>
      <c r="AJ153" s="639">
        <v>0</v>
      </c>
      <c r="AK153" s="643">
        <v>0</v>
      </c>
      <c r="AL153" s="645">
        <v>0</v>
      </c>
      <c r="AM153" s="638">
        <f t="shared" si="37"/>
        <v>1118250</v>
      </c>
      <c r="AN153" s="661">
        <f t="shared" si="40"/>
        <v>8083658</v>
      </c>
      <c r="AO153" s="638">
        <v>581490</v>
      </c>
      <c r="AP153" s="638">
        <v>44100</v>
      </c>
      <c r="AQ153" s="638">
        <f>+VLOOKUP($B153,[1]Sheet1!$C$15:$BW$1300,52,0)</f>
        <v>0</v>
      </c>
      <c r="AR153" s="638">
        <v>0</v>
      </c>
      <c r="AS153" s="638">
        <v>0</v>
      </c>
      <c r="AT153" s="661">
        <f t="shared" si="4"/>
        <v>7458068</v>
      </c>
      <c r="AU153" s="629"/>
      <c r="AV153" s="585"/>
      <c r="AW153" s="526" t="s">
        <v>3440</v>
      </c>
      <c r="AX153" s="526" t="s">
        <v>3441</v>
      </c>
      <c r="AY153" s="632" t="s">
        <v>260</v>
      </c>
      <c r="AZ153" s="632">
        <v>622</v>
      </c>
      <c r="BA153" s="272" t="str">
        <f t="shared" si="38"/>
        <v>Box</v>
      </c>
      <c r="BB153" s="633"/>
      <c r="BC153" s="634"/>
      <c r="BD153" s="634"/>
    </row>
    <row r="154" spans="1:56" s="635" customFormat="1" ht="36.75" hidden="1" customHeight="1">
      <c r="A154" s="475">
        <f>SUBTOTAL(3,B$6:B154)</f>
        <v>0</v>
      </c>
      <c r="B154" s="475" t="s">
        <v>916</v>
      </c>
      <c r="C154" s="476" t="s">
        <v>917</v>
      </c>
      <c r="D154" s="636">
        <v>45206</v>
      </c>
      <c r="E154" s="636" t="s">
        <v>195</v>
      </c>
      <c r="F154" s="530" t="s">
        <v>565</v>
      </c>
      <c r="G154" s="621" t="s">
        <v>619</v>
      </c>
      <c r="H154" s="637">
        <v>5538000</v>
      </c>
      <c r="I154" s="637">
        <v>0</v>
      </c>
      <c r="J154" s="637">
        <v>0</v>
      </c>
      <c r="K154" s="637">
        <v>0</v>
      </c>
      <c r="L154" s="638">
        <f t="shared" si="0"/>
        <v>5538000</v>
      </c>
      <c r="M154" s="639">
        <v>23.9</v>
      </c>
      <c r="N154" s="638">
        <f t="shared" si="31"/>
        <v>5090700</v>
      </c>
      <c r="O154" s="640">
        <v>2</v>
      </c>
      <c r="P154" s="638">
        <f t="shared" si="32"/>
        <v>426000</v>
      </c>
      <c r="Q154" s="641">
        <v>0</v>
      </c>
      <c r="R154" s="638">
        <f t="shared" si="33"/>
        <v>0</v>
      </c>
      <c r="S154" s="638">
        <f t="shared" si="34"/>
        <v>5516700</v>
      </c>
      <c r="T154" s="642">
        <v>0</v>
      </c>
      <c r="U154" s="528">
        <v>0</v>
      </c>
      <c r="V154" s="528">
        <v>200000</v>
      </c>
      <c r="W154" s="642">
        <v>500000</v>
      </c>
      <c r="X154" s="642">
        <v>0</v>
      </c>
      <c r="Y154" s="642">
        <v>300000</v>
      </c>
      <c r="Z154" s="642">
        <v>324188</v>
      </c>
      <c r="AA154" s="643"/>
      <c r="AB154" s="638"/>
      <c r="AC154" s="642">
        <v>0</v>
      </c>
      <c r="AD154" s="642">
        <v>0</v>
      </c>
      <c r="AE154" s="638">
        <v>39937.5</v>
      </c>
      <c r="AF154" s="644"/>
      <c r="AG154" s="644">
        <f t="shared" si="1"/>
        <v>6880826</v>
      </c>
      <c r="AH154" s="639">
        <v>0</v>
      </c>
      <c r="AI154" s="639">
        <v>0</v>
      </c>
      <c r="AJ154" s="639">
        <v>0</v>
      </c>
      <c r="AK154" s="643">
        <v>0</v>
      </c>
      <c r="AL154" s="645">
        <v>0</v>
      </c>
      <c r="AM154" s="638">
        <f t="shared" si="37"/>
        <v>0</v>
      </c>
      <c r="AN154" s="661">
        <f t="shared" si="40"/>
        <v>6880826</v>
      </c>
      <c r="AO154" s="638">
        <v>581490</v>
      </c>
      <c r="AP154" s="638">
        <v>44100</v>
      </c>
      <c r="AQ154" s="638">
        <f>+VLOOKUP($B154,[1]Sheet1!$C$15:$BW$1300,52,0)</f>
        <v>0</v>
      </c>
      <c r="AR154" s="638">
        <v>0</v>
      </c>
      <c r="AS154" s="638">
        <v>0</v>
      </c>
      <c r="AT154" s="661">
        <f t="shared" si="4"/>
        <v>6255236</v>
      </c>
      <c r="AU154" s="629"/>
      <c r="AV154" s="585"/>
      <c r="AW154" s="526" t="s">
        <v>3442</v>
      </c>
      <c r="AX154" s="526" t="s">
        <v>3443</v>
      </c>
      <c r="AY154" s="632" t="s">
        <v>260</v>
      </c>
      <c r="AZ154" s="632">
        <v>622</v>
      </c>
      <c r="BA154" s="272" t="str">
        <f t="shared" si="38"/>
        <v>Box</v>
      </c>
      <c r="BB154" s="633"/>
      <c r="BC154" s="634"/>
      <c r="BD154" s="634"/>
    </row>
    <row r="155" spans="1:56" s="635" customFormat="1" ht="36.75" hidden="1" customHeight="1">
      <c r="A155" s="475">
        <f>SUBTOTAL(3,B$6:B155)</f>
        <v>0</v>
      </c>
      <c r="B155" s="475" t="s">
        <v>918</v>
      </c>
      <c r="C155" s="476" t="s">
        <v>919</v>
      </c>
      <c r="D155" s="636">
        <v>45209</v>
      </c>
      <c r="E155" s="636" t="s">
        <v>195</v>
      </c>
      <c r="F155" s="530" t="s">
        <v>565</v>
      </c>
      <c r="G155" s="621" t="s">
        <v>619</v>
      </c>
      <c r="H155" s="637">
        <v>5538000</v>
      </c>
      <c r="I155" s="637">
        <v>0</v>
      </c>
      <c r="J155" s="637">
        <v>0</v>
      </c>
      <c r="K155" s="637">
        <v>0</v>
      </c>
      <c r="L155" s="638">
        <f t="shared" si="0"/>
        <v>5538000</v>
      </c>
      <c r="M155" s="639">
        <v>24</v>
      </c>
      <c r="N155" s="638">
        <f t="shared" si="31"/>
        <v>5112000</v>
      </c>
      <c r="O155" s="640">
        <v>2</v>
      </c>
      <c r="P155" s="638">
        <f t="shared" si="32"/>
        <v>426000</v>
      </c>
      <c r="Q155" s="641">
        <v>0</v>
      </c>
      <c r="R155" s="638">
        <f t="shared" si="33"/>
        <v>0</v>
      </c>
      <c r="S155" s="638">
        <f t="shared" si="34"/>
        <v>5538000</v>
      </c>
      <c r="T155" s="642">
        <v>0</v>
      </c>
      <c r="U155" s="528">
        <v>0</v>
      </c>
      <c r="V155" s="528">
        <v>200000</v>
      </c>
      <c r="W155" s="642">
        <v>500000</v>
      </c>
      <c r="X155" s="642">
        <v>0</v>
      </c>
      <c r="Y155" s="642">
        <v>400000</v>
      </c>
      <c r="Z155" s="642">
        <v>429671</v>
      </c>
      <c r="AA155" s="643"/>
      <c r="AB155" s="638"/>
      <c r="AC155" s="642">
        <v>0</v>
      </c>
      <c r="AD155" s="642">
        <v>0</v>
      </c>
      <c r="AE155" s="638">
        <v>39937.5</v>
      </c>
      <c r="AF155" s="644"/>
      <c r="AG155" s="644">
        <f t="shared" si="1"/>
        <v>7107609</v>
      </c>
      <c r="AH155" s="639">
        <v>28</v>
      </c>
      <c r="AI155" s="639">
        <v>0</v>
      </c>
      <c r="AJ155" s="639">
        <v>0</v>
      </c>
      <c r="AK155" s="643">
        <v>0</v>
      </c>
      <c r="AL155" s="645">
        <v>0</v>
      </c>
      <c r="AM155" s="638">
        <f t="shared" si="37"/>
        <v>1118250</v>
      </c>
      <c r="AN155" s="661">
        <f t="shared" si="40"/>
        <v>8225859</v>
      </c>
      <c r="AO155" s="638">
        <v>581490</v>
      </c>
      <c r="AP155" s="638">
        <v>44100</v>
      </c>
      <c r="AQ155" s="638">
        <f>+VLOOKUP($B155,[1]Sheet1!$C$15:$BW$1300,52,0)</f>
        <v>0</v>
      </c>
      <c r="AR155" s="638">
        <v>0</v>
      </c>
      <c r="AS155" s="638">
        <v>0</v>
      </c>
      <c r="AT155" s="661">
        <f t="shared" si="4"/>
        <v>7600269</v>
      </c>
      <c r="AU155" s="629"/>
      <c r="AV155" s="585"/>
      <c r="AW155" s="526" t="s">
        <v>3444</v>
      </c>
      <c r="AX155" s="526" t="s">
        <v>3445</v>
      </c>
      <c r="AY155" s="632" t="s">
        <v>260</v>
      </c>
      <c r="AZ155" s="632">
        <v>622</v>
      </c>
      <c r="BA155" s="272" t="str">
        <f t="shared" si="38"/>
        <v>Box</v>
      </c>
      <c r="BB155" s="633"/>
      <c r="BC155" s="634"/>
      <c r="BD155" s="634"/>
    </row>
    <row r="156" spans="1:56" s="635" customFormat="1" ht="36.75" hidden="1" customHeight="1">
      <c r="A156" s="475">
        <f>SUBTOTAL(3,B$6:B156)</f>
        <v>0</v>
      </c>
      <c r="B156" s="475" t="s">
        <v>920</v>
      </c>
      <c r="C156" s="476" t="s">
        <v>921</v>
      </c>
      <c r="D156" s="636">
        <v>45349</v>
      </c>
      <c r="E156" s="636" t="s">
        <v>195</v>
      </c>
      <c r="F156" s="530" t="s">
        <v>565</v>
      </c>
      <c r="G156" s="621" t="s">
        <v>814</v>
      </c>
      <c r="H156" s="637">
        <v>5538000</v>
      </c>
      <c r="I156" s="637">
        <v>400000</v>
      </c>
      <c r="J156" s="637">
        <v>0</v>
      </c>
      <c r="K156" s="637">
        <v>0</v>
      </c>
      <c r="L156" s="638">
        <f t="shared" ref="L156:L200" si="41">SUM(H156:K156)</f>
        <v>5938000</v>
      </c>
      <c r="M156" s="639">
        <v>19.100000000000001</v>
      </c>
      <c r="N156" s="638">
        <f t="shared" ref="N156:N200" si="42">ROUND((H156+I156+J156+K156)/IF($M$2&gt;26,26,$M$2)*M156,0)</f>
        <v>4362146</v>
      </c>
      <c r="O156" s="640">
        <v>3</v>
      </c>
      <c r="P156" s="638">
        <f t="shared" ref="P156:P200" si="43">ROUND((H156+I156+J156+K156)/IF($M$2&gt;26,26,$M$2)*O156,0)</f>
        <v>685154</v>
      </c>
      <c r="Q156" s="641">
        <v>0</v>
      </c>
      <c r="R156" s="638">
        <f t="shared" ref="R156:R200" si="44">IF(M156&gt;0,ROUND(N156/IF(M156&gt;26,26,M156)/8*Q156*30%,0),0)</f>
        <v>0</v>
      </c>
      <c r="S156" s="638">
        <f t="shared" ref="S156:S200" si="45">N156+P156+R156</f>
        <v>5047300</v>
      </c>
      <c r="T156" s="642">
        <v>0</v>
      </c>
      <c r="U156" s="528">
        <v>0</v>
      </c>
      <c r="V156" s="528">
        <v>200000</v>
      </c>
      <c r="W156" s="642">
        <v>0</v>
      </c>
      <c r="X156" s="642">
        <v>0</v>
      </c>
      <c r="Y156" s="642">
        <v>0</v>
      </c>
      <c r="Z156" s="642">
        <v>352219</v>
      </c>
      <c r="AA156" s="643"/>
      <c r="AB156" s="638"/>
      <c r="AC156" s="642">
        <v>100000</v>
      </c>
      <c r="AD156" s="642">
        <v>0</v>
      </c>
      <c r="AE156" s="638">
        <v>42822.113874345552</v>
      </c>
      <c r="AF156" s="644"/>
      <c r="AG156" s="644">
        <f t="shared" ref="AG156:AG200" si="46">ROUND(SUM(S156:AF156)-AA156,0)</f>
        <v>5742341</v>
      </c>
      <c r="AH156" s="639">
        <v>18</v>
      </c>
      <c r="AI156" s="639">
        <v>0</v>
      </c>
      <c r="AJ156" s="639">
        <v>0</v>
      </c>
      <c r="AK156" s="643">
        <v>0</v>
      </c>
      <c r="AL156" s="645">
        <v>0</v>
      </c>
      <c r="AM156" s="638">
        <f t="shared" si="37"/>
        <v>770798</v>
      </c>
      <c r="AN156" s="661">
        <f t="shared" ref="AN156:AN161" si="47">ROUND(AG156+AM156,0)</f>
        <v>6513139</v>
      </c>
      <c r="AO156" s="638">
        <v>623490</v>
      </c>
      <c r="AP156" s="638">
        <v>44100</v>
      </c>
      <c r="AQ156" s="638">
        <f>+VLOOKUP($B156,[1]Sheet1!$C$15:$BW$1300,52,0)</f>
        <v>0</v>
      </c>
      <c r="AR156" s="638">
        <v>0</v>
      </c>
      <c r="AS156" s="638">
        <v>0</v>
      </c>
      <c r="AT156" s="661">
        <f t="shared" si="4"/>
        <v>5845549</v>
      </c>
      <c r="AU156" s="629"/>
      <c r="AV156" s="585"/>
      <c r="AW156" s="526" t="s">
        <v>3446</v>
      </c>
      <c r="AX156" s="526" t="s">
        <v>3447</v>
      </c>
      <c r="AY156" s="632" t="s">
        <v>260</v>
      </c>
      <c r="AZ156" s="632">
        <v>622</v>
      </c>
      <c r="BA156" s="272" t="str">
        <f t="shared" si="38"/>
        <v>Box</v>
      </c>
      <c r="BB156" s="633"/>
      <c r="BC156" s="634"/>
      <c r="BD156" s="634"/>
    </row>
    <row r="157" spans="1:56" s="635" customFormat="1" ht="36.75" hidden="1" customHeight="1">
      <c r="A157" s="475">
        <f>SUBTOTAL(3,B$6:B157)</f>
        <v>0</v>
      </c>
      <c r="B157" s="475" t="s">
        <v>922</v>
      </c>
      <c r="C157" s="476" t="s">
        <v>923</v>
      </c>
      <c r="D157" s="636">
        <v>45352</v>
      </c>
      <c r="E157" s="636" t="s">
        <v>195</v>
      </c>
      <c r="F157" s="530" t="s">
        <v>565</v>
      </c>
      <c r="G157" s="621" t="s">
        <v>619</v>
      </c>
      <c r="H157" s="637">
        <v>5538000</v>
      </c>
      <c r="I157" s="637">
        <v>0</v>
      </c>
      <c r="J157" s="637">
        <v>0</v>
      </c>
      <c r="K157" s="637">
        <v>0</v>
      </c>
      <c r="L157" s="638">
        <f t="shared" si="41"/>
        <v>5538000</v>
      </c>
      <c r="M157" s="639">
        <v>23.7</v>
      </c>
      <c r="N157" s="638">
        <f t="shared" si="42"/>
        <v>5048100</v>
      </c>
      <c r="O157" s="640">
        <v>2</v>
      </c>
      <c r="P157" s="638">
        <f t="shared" si="43"/>
        <v>426000</v>
      </c>
      <c r="Q157" s="641">
        <v>0</v>
      </c>
      <c r="R157" s="638">
        <f t="shared" si="44"/>
        <v>0</v>
      </c>
      <c r="S157" s="638">
        <f t="shared" si="45"/>
        <v>5474100</v>
      </c>
      <c r="T157" s="642">
        <v>0</v>
      </c>
      <c r="U157" s="528">
        <v>0</v>
      </c>
      <c r="V157" s="528">
        <v>200000</v>
      </c>
      <c r="W157" s="642">
        <v>500000</v>
      </c>
      <c r="X157" s="642">
        <v>0</v>
      </c>
      <c r="Y157" s="642">
        <v>400000</v>
      </c>
      <c r="Z157" s="642">
        <v>427768</v>
      </c>
      <c r="AA157" s="643"/>
      <c r="AB157" s="638"/>
      <c r="AC157" s="642">
        <v>100000</v>
      </c>
      <c r="AD157" s="642">
        <v>0</v>
      </c>
      <c r="AE157" s="638">
        <v>39937.5</v>
      </c>
      <c r="AF157" s="644"/>
      <c r="AG157" s="644">
        <f t="shared" si="46"/>
        <v>7141806</v>
      </c>
      <c r="AH157" s="639">
        <v>28</v>
      </c>
      <c r="AI157" s="639">
        <v>0</v>
      </c>
      <c r="AJ157" s="639">
        <v>0</v>
      </c>
      <c r="AK157" s="643">
        <v>0</v>
      </c>
      <c r="AL157" s="645">
        <v>0</v>
      </c>
      <c r="AM157" s="638">
        <f t="shared" si="37"/>
        <v>1118250</v>
      </c>
      <c r="AN157" s="661">
        <f t="shared" si="47"/>
        <v>8260056</v>
      </c>
      <c r="AO157" s="638">
        <v>581490</v>
      </c>
      <c r="AP157" s="638">
        <v>44100</v>
      </c>
      <c r="AQ157" s="638">
        <f>+VLOOKUP($B157,[1]Sheet1!$C$15:$BW$1300,52,0)</f>
        <v>0</v>
      </c>
      <c r="AR157" s="638">
        <v>0</v>
      </c>
      <c r="AS157" s="638">
        <v>0</v>
      </c>
      <c r="AT157" s="661">
        <f t="shared" si="4"/>
        <v>7634466</v>
      </c>
      <c r="AU157" s="629"/>
      <c r="AV157" s="585"/>
      <c r="AW157" s="526" t="s">
        <v>3448</v>
      </c>
      <c r="AX157" s="526" t="s">
        <v>3449</v>
      </c>
      <c r="AY157" s="632" t="s">
        <v>260</v>
      </c>
      <c r="AZ157" s="632">
        <v>622</v>
      </c>
      <c r="BA157" s="272" t="str">
        <f t="shared" si="38"/>
        <v>Box</v>
      </c>
      <c r="BB157" s="633"/>
      <c r="BC157" s="634"/>
      <c r="BD157" s="634"/>
    </row>
    <row r="158" spans="1:56" s="635" customFormat="1" ht="36.75" hidden="1" customHeight="1">
      <c r="A158" s="475">
        <f>SUBTOTAL(3,B$6:B158)</f>
        <v>0</v>
      </c>
      <c r="B158" s="475" t="s">
        <v>924</v>
      </c>
      <c r="C158" s="476" t="s">
        <v>925</v>
      </c>
      <c r="D158" s="636">
        <v>45360</v>
      </c>
      <c r="E158" s="636" t="s">
        <v>195</v>
      </c>
      <c r="F158" s="530" t="s">
        <v>565</v>
      </c>
      <c r="G158" s="621" t="s">
        <v>619</v>
      </c>
      <c r="H158" s="637">
        <v>5538000</v>
      </c>
      <c r="I158" s="637">
        <v>0</v>
      </c>
      <c r="J158" s="637">
        <v>0</v>
      </c>
      <c r="K158" s="637">
        <v>0</v>
      </c>
      <c r="L158" s="638">
        <f t="shared" si="41"/>
        <v>5538000</v>
      </c>
      <c r="M158" s="639">
        <v>22.8</v>
      </c>
      <c r="N158" s="638">
        <f t="shared" si="42"/>
        <v>4856400</v>
      </c>
      <c r="O158" s="640">
        <v>3</v>
      </c>
      <c r="P158" s="638">
        <f t="shared" si="43"/>
        <v>639000</v>
      </c>
      <c r="Q158" s="641">
        <v>0</v>
      </c>
      <c r="R158" s="638">
        <f t="shared" si="44"/>
        <v>0</v>
      </c>
      <c r="S158" s="638">
        <f t="shared" si="45"/>
        <v>5495400</v>
      </c>
      <c r="T158" s="642">
        <v>0</v>
      </c>
      <c r="U158" s="528">
        <v>0</v>
      </c>
      <c r="V158" s="528">
        <v>200000</v>
      </c>
      <c r="W158" s="642">
        <v>500000</v>
      </c>
      <c r="X158" s="642">
        <v>0</v>
      </c>
      <c r="Y158" s="642">
        <v>400000</v>
      </c>
      <c r="Z158" s="642">
        <v>407124</v>
      </c>
      <c r="AA158" s="643"/>
      <c r="AB158" s="638"/>
      <c r="AC158" s="642">
        <v>0</v>
      </c>
      <c r="AD158" s="642">
        <v>0</v>
      </c>
      <c r="AE158" s="638">
        <v>39937.5</v>
      </c>
      <c r="AF158" s="644"/>
      <c r="AG158" s="644">
        <f t="shared" si="46"/>
        <v>7042462</v>
      </c>
      <c r="AH158" s="639">
        <v>24</v>
      </c>
      <c r="AI158" s="639">
        <v>0</v>
      </c>
      <c r="AJ158" s="639">
        <v>0</v>
      </c>
      <c r="AK158" s="643">
        <v>0</v>
      </c>
      <c r="AL158" s="645">
        <v>0</v>
      </c>
      <c r="AM158" s="638">
        <f t="shared" si="37"/>
        <v>958500</v>
      </c>
      <c r="AN158" s="661">
        <f t="shared" si="47"/>
        <v>8000962</v>
      </c>
      <c r="AO158" s="638">
        <v>581490</v>
      </c>
      <c r="AP158" s="638">
        <v>44100</v>
      </c>
      <c r="AQ158" s="638">
        <f>+VLOOKUP($B158,[1]Sheet1!$C$15:$BW$1300,52,0)</f>
        <v>0</v>
      </c>
      <c r="AR158" s="638">
        <v>0</v>
      </c>
      <c r="AS158" s="638">
        <v>0</v>
      </c>
      <c r="AT158" s="661">
        <f t="shared" si="4"/>
        <v>7375372</v>
      </c>
      <c r="AU158" s="629"/>
      <c r="AV158" s="585"/>
      <c r="AW158" s="526" t="s">
        <v>3450</v>
      </c>
      <c r="AX158" s="526" t="s">
        <v>3451</v>
      </c>
      <c r="AY158" s="632" t="s">
        <v>260</v>
      </c>
      <c r="AZ158" s="632">
        <v>622</v>
      </c>
      <c r="BA158" s="272" t="str">
        <f t="shared" si="38"/>
        <v>Box</v>
      </c>
      <c r="BB158" s="633"/>
      <c r="BC158" s="634"/>
      <c r="BD158" s="634"/>
    </row>
    <row r="159" spans="1:56" s="635" customFormat="1" ht="36.75" hidden="1" customHeight="1">
      <c r="A159" s="475">
        <f>SUBTOTAL(3,B$6:B159)</f>
        <v>0</v>
      </c>
      <c r="B159" s="475" t="s">
        <v>926</v>
      </c>
      <c r="C159" s="476" t="s">
        <v>927</v>
      </c>
      <c r="D159" s="636">
        <v>45621</v>
      </c>
      <c r="E159" s="636" t="s">
        <v>195</v>
      </c>
      <c r="F159" s="530" t="s">
        <v>565</v>
      </c>
      <c r="G159" s="621" t="s">
        <v>619</v>
      </c>
      <c r="H159" s="637">
        <v>5023000</v>
      </c>
      <c r="I159" s="637">
        <v>0</v>
      </c>
      <c r="J159" s="637">
        <v>0</v>
      </c>
      <c r="K159" s="637">
        <v>0</v>
      </c>
      <c r="L159" s="638">
        <f t="shared" si="41"/>
        <v>5023000</v>
      </c>
      <c r="M159" s="639">
        <v>19</v>
      </c>
      <c r="N159" s="638">
        <f t="shared" si="42"/>
        <v>3670654</v>
      </c>
      <c r="O159" s="640">
        <v>2</v>
      </c>
      <c r="P159" s="638">
        <f t="shared" si="43"/>
        <v>386385</v>
      </c>
      <c r="Q159" s="641">
        <v>0</v>
      </c>
      <c r="R159" s="638">
        <f t="shared" si="44"/>
        <v>0</v>
      </c>
      <c r="S159" s="638">
        <f t="shared" si="45"/>
        <v>4057039</v>
      </c>
      <c r="T159" s="642">
        <v>0</v>
      </c>
      <c r="U159" s="528">
        <v>0</v>
      </c>
      <c r="V159" s="528">
        <v>200000</v>
      </c>
      <c r="W159" s="642">
        <v>0</v>
      </c>
      <c r="X159" s="642">
        <v>0</v>
      </c>
      <c r="Y159" s="642">
        <v>0</v>
      </c>
      <c r="Z159" s="642">
        <v>330128</v>
      </c>
      <c r="AA159" s="643"/>
      <c r="AB159" s="638"/>
      <c r="AC159" s="642">
        <v>0</v>
      </c>
      <c r="AD159" s="642">
        <v>0</v>
      </c>
      <c r="AE159" s="638">
        <v>36223.559210526313</v>
      </c>
      <c r="AF159" s="644"/>
      <c r="AG159" s="644">
        <f t="shared" si="46"/>
        <v>4623391</v>
      </c>
      <c r="AH159" s="639">
        <v>20</v>
      </c>
      <c r="AI159" s="639">
        <v>0</v>
      </c>
      <c r="AJ159" s="639">
        <v>0</v>
      </c>
      <c r="AK159" s="643">
        <v>0</v>
      </c>
      <c r="AL159" s="645">
        <v>0</v>
      </c>
      <c r="AM159" s="638">
        <f t="shared" si="37"/>
        <v>724471</v>
      </c>
      <c r="AN159" s="661">
        <f t="shared" si="47"/>
        <v>5347862</v>
      </c>
      <c r="AO159" s="638">
        <v>527415</v>
      </c>
      <c r="AP159" s="638">
        <v>44100</v>
      </c>
      <c r="AQ159" s="638">
        <f>+VLOOKUP($B159,[1]Sheet1!$C$15:$BW$1300,52,0)</f>
        <v>0</v>
      </c>
      <c r="AR159" s="638">
        <v>0</v>
      </c>
      <c r="AS159" s="638">
        <v>0</v>
      </c>
      <c r="AT159" s="661">
        <f t="shared" si="4"/>
        <v>4776347</v>
      </c>
      <c r="AU159" s="629"/>
      <c r="AV159" s="585"/>
      <c r="AW159" s="526" t="s">
        <v>3452</v>
      </c>
      <c r="AX159" s="526" t="s">
        <v>3453</v>
      </c>
      <c r="AY159" s="632" t="s">
        <v>260</v>
      </c>
      <c r="AZ159" s="632">
        <v>622</v>
      </c>
      <c r="BA159" s="272" t="str">
        <f t="shared" si="38"/>
        <v>Box</v>
      </c>
      <c r="BB159" s="633"/>
      <c r="BC159" s="634"/>
      <c r="BD159" s="634"/>
    </row>
    <row r="160" spans="1:56" s="635" customFormat="1" ht="36.75" hidden="1" customHeight="1">
      <c r="A160" s="475">
        <f>SUBTOTAL(3,B$6:B160)</f>
        <v>0</v>
      </c>
      <c r="B160" s="475" t="s">
        <v>928</v>
      </c>
      <c r="C160" s="476" t="s">
        <v>929</v>
      </c>
      <c r="D160" s="636">
        <v>45666</v>
      </c>
      <c r="E160" s="636" t="s">
        <v>195</v>
      </c>
      <c r="F160" s="530" t="s">
        <v>565</v>
      </c>
      <c r="G160" s="621" t="s">
        <v>930</v>
      </c>
      <c r="H160" s="637">
        <v>5023000</v>
      </c>
      <c r="I160" s="637">
        <v>300000</v>
      </c>
      <c r="J160" s="637">
        <v>0</v>
      </c>
      <c r="K160" s="637">
        <v>0</v>
      </c>
      <c r="L160" s="638">
        <f t="shared" si="41"/>
        <v>5323000</v>
      </c>
      <c r="M160" s="639">
        <v>18</v>
      </c>
      <c r="N160" s="638">
        <f t="shared" si="42"/>
        <v>3685154</v>
      </c>
      <c r="O160" s="640">
        <v>2</v>
      </c>
      <c r="P160" s="638">
        <f t="shared" si="43"/>
        <v>409462</v>
      </c>
      <c r="Q160" s="641">
        <v>0</v>
      </c>
      <c r="R160" s="638">
        <f t="shared" si="44"/>
        <v>0</v>
      </c>
      <c r="S160" s="638">
        <f t="shared" si="45"/>
        <v>4094616</v>
      </c>
      <c r="T160" s="642">
        <v>0</v>
      </c>
      <c r="U160" s="528">
        <v>0</v>
      </c>
      <c r="V160" s="528">
        <v>200000</v>
      </c>
      <c r="W160" s="642">
        <v>0</v>
      </c>
      <c r="X160" s="642">
        <v>0</v>
      </c>
      <c r="Y160" s="642">
        <v>0</v>
      </c>
      <c r="Z160" s="642">
        <v>275443</v>
      </c>
      <c r="AA160" s="643"/>
      <c r="AB160" s="638"/>
      <c r="AC160" s="642">
        <v>0</v>
      </c>
      <c r="AD160" s="642">
        <v>0</v>
      </c>
      <c r="AE160" s="638">
        <v>38387.020833333336</v>
      </c>
      <c r="AF160" s="644"/>
      <c r="AG160" s="644">
        <f t="shared" si="46"/>
        <v>4608446</v>
      </c>
      <c r="AH160" s="639">
        <v>16</v>
      </c>
      <c r="AI160" s="639">
        <v>0</v>
      </c>
      <c r="AJ160" s="639">
        <v>0</v>
      </c>
      <c r="AK160" s="643">
        <v>0</v>
      </c>
      <c r="AL160" s="645">
        <v>0</v>
      </c>
      <c r="AM160" s="638">
        <f t="shared" si="37"/>
        <v>614192</v>
      </c>
      <c r="AN160" s="661">
        <f t="shared" si="47"/>
        <v>5222638</v>
      </c>
      <c r="AO160" s="638">
        <v>558915</v>
      </c>
      <c r="AP160" s="638">
        <v>44100</v>
      </c>
      <c r="AQ160" s="638">
        <f>+VLOOKUP($B160,[1]Sheet1!$C$15:$BW$1300,52,0)</f>
        <v>0</v>
      </c>
      <c r="AR160" s="638">
        <v>0</v>
      </c>
      <c r="AS160" s="638">
        <v>0</v>
      </c>
      <c r="AT160" s="661">
        <f t="shared" si="4"/>
        <v>4619623</v>
      </c>
      <c r="AU160" s="629"/>
      <c r="AV160" s="585"/>
      <c r="AW160" s="526" t="s">
        <v>3454</v>
      </c>
      <c r="AX160" s="526" t="s">
        <v>3455</v>
      </c>
      <c r="AY160" s="632" t="s">
        <v>260</v>
      </c>
      <c r="AZ160" s="632">
        <v>622</v>
      </c>
      <c r="BA160" s="272" t="str">
        <f t="shared" si="38"/>
        <v>Box</v>
      </c>
      <c r="BB160" s="633"/>
      <c r="BC160" s="634"/>
      <c r="BD160" s="634"/>
    </row>
    <row r="161" spans="1:56" s="635" customFormat="1" ht="36.75" hidden="1" customHeight="1">
      <c r="A161" s="475">
        <f>SUBTOTAL(3,B$6:B161)</f>
        <v>0</v>
      </c>
      <c r="B161" s="475" t="s">
        <v>931</v>
      </c>
      <c r="C161" s="476" t="s">
        <v>932</v>
      </c>
      <c r="D161" s="636">
        <v>45701</v>
      </c>
      <c r="E161" s="636" t="s">
        <v>195</v>
      </c>
      <c r="F161" s="530" t="s">
        <v>565</v>
      </c>
      <c r="G161" s="621" t="s">
        <v>619</v>
      </c>
      <c r="H161" s="637">
        <v>5023000</v>
      </c>
      <c r="I161" s="637">
        <v>0</v>
      </c>
      <c r="J161" s="637">
        <v>0</v>
      </c>
      <c r="K161" s="637">
        <v>0</v>
      </c>
      <c r="L161" s="638">
        <f t="shared" si="41"/>
        <v>5023000</v>
      </c>
      <c r="M161" s="639">
        <v>22.7</v>
      </c>
      <c r="N161" s="638">
        <f t="shared" si="42"/>
        <v>4385465</v>
      </c>
      <c r="O161" s="640">
        <v>3</v>
      </c>
      <c r="P161" s="638">
        <f t="shared" si="43"/>
        <v>579577</v>
      </c>
      <c r="Q161" s="641">
        <v>0</v>
      </c>
      <c r="R161" s="638">
        <f t="shared" si="44"/>
        <v>0</v>
      </c>
      <c r="S161" s="638">
        <f t="shared" si="45"/>
        <v>4965042</v>
      </c>
      <c r="T161" s="642">
        <v>0</v>
      </c>
      <c r="U161" s="528">
        <v>0</v>
      </c>
      <c r="V161" s="528">
        <v>200000</v>
      </c>
      <c r="W161" s="642">
        <v>500000</v>
      </c>
      <c r="X161" s="642">
        <v>0</v>
      </c>
      <c r="Y161" s="642">
        <v>400000</v>
      </c>
      <c r="Z161" s="642">
        <v>409566</v>
      </c>
      <c r="AA161" s="643"/>
      <c r="AB161" s="638"/>
      <c r="AC161" s="642">
        <v>0</v>
      </c>
      <c r="AD161" s="642">
        <v>0</v>
      </c>
      <c r="AE161" s="638">
        <v>0</v>
      </c>
      <c r="AF161" s="644"/>
      <c r="AG161" s="644">
        <f t="shared" si="46"/>
        <v>6474608</v>
      </c>
      <c r="AH161" s="639">
        <v>28</v>
      </c>
      <c r="AI161" s="639">
        <v>0</v>
      </c>
      <c r="AJ161" s="639">
        <v>0</v>
      </c>
      <c r="AK161" s="643">
        <v>0</v>
      </c>
      <c r="AL161" s="645">
        <v>0</v>
      </c>
      <c r="AM161" s="638">
        <f t="shared" si="37"/>
        <v>1014260</v>
      </c>
      <c r="AN161" s="661">
        <f t="shared" si="47"/>
        <v>7488868</v>
      </c>
      <c r="AO161" s="638">
        <v>527415</v>
      </c>
      <c r="AP161" s="638">
        <v>44100</v>
      </c>
      <c r="AQ161" s="638">
        <f>+VLOOKUP($B161,[1]Sheet1!$C$15:$BW$1300,52,0)</f>
        <v>0</v>
      </c>
      <c r="AR161" s="638">
        <v>0</v>
      </c>
      <c r="AS161" s="638">
        <v>0</v>
      </c>
      <c r="AT161" s="661">
        <f t="shared" si="4"/>
        <v>6917353</v>
      </c>
      <c r="AU161" s="629"/>
      <c r="AV161" s="585"/>
      <c r="AW161" s="526" t="s">
        <v>3456</v>
      </c>
      <c r="AX161" s="526" t="s">
        <v>3457</v>
      </c>
      <c r="AY161" s="632" t="s">
        <v>260</v>
      </c>
      <c r="AZ161" s="632">
        <v>622</v>
      </c>
      <c r="BA161" s="272" t="str">
        <f t="shared" si="38"/>
        <v>Box</v>
      </c>
      <c r="BB161" s="633"/>
      <c r="BC161" s="634"/>
      <c r="BD161" s="634"/>
    </row>
    <row r="162" spans="1:56" s="635" customFormat="1" ht="36.75" hidden="1" customHeight="1">
      <c r="A162" s="475">
        <f>SUBTOTAL(3,B$6:B162)</f>
        <v>0</v>
      </c>
      <c r="B162" s="475" t="s">
        <v>933</v>
      </c>
      <c r="C162" s="476" t="s">
        <v>934</v>
      </c>
      <c r="D162" s="636">
        <v>45710</v>
      </c>
      <c r="E162" s="636" t="s">
        <v>195</v>
      </c>
      <c r="F162" s="530" t="s">
        <v>565</v>
      </c>
      <c r="G162" s="621" t="s">
        <v>619</v>
      </c>
      <c r="H162" s="637">
        <v>5023000</v>
      </c>
      <c r="I162" s="637">
        <v>0</v>
      </c>
      <c r="J162" s="637">
        <v>0</v>
      </c>
      <c r="K162" s="637">
        <v>0</v>
      </c>
      <c r="L162" s="638">
        <f t="shared" si="41"/>
        <v>5023000</v>
      </c>
      <c r="M162" s="639">
        <v>22.9</v>
      </c>
      <c r="N162" s="638">
        <f t="shared" si="42"/>
        <v>4424104</v>
      </c>
      <c r="O162" s="640">
        <v>3</v>
      </c>
      <c r="P162" s="638">
        <f t="shared" si="43"/>
        <v>579577</v>
      </c>
      <c r="Q162" s="641">
        <v>0</v>
      </c>
      <c r="R162" s="638">
        <f t="shared" si="44"/>
        <v>0</v>
      </c>
      <c r="S162" s="638">
        <f t="shared" si="45"/>
        <v>5003681</v>
      </c>
      <c r="T162" s="642">
        <v>0</v>
      </c>
      <c r="U162" s="528">
        <v>0</v>
      </c>
      <c r="V162" s="528">
        <v>200000</v>
      </c>
      <c r="W162" s="642">
        <v>500000</v>
      </c>
      <c r="X162" s="642">
        <v>0</v>
      </c>
      <c r="Y162" s="642">
        <v>400000</v>
      </c>
      <c r="Z162" s="642">
        <v>408922</v>
      </c>
      <c r="AA162" s="643"/>
      <c r="AB162" s="638"/>
      <c r="AC162" s="642">
        <v>0</v>
      </c>
      <c r="AD162" s="642">
        <v>0</v>
      </c>
      <c r="AE162" s="638">
        <v>36223.558951965068</v>
      </c>
      <c r="AF162" s="644"/>
      <c r="AG162" s="644">
        <f t="shared" si="46"/>
        <v>6548827</v>
      </c>
      <c r="AH162" s="639">
        <v>24</v>
      </c>
      <c r="AI162" s="639">
        <v>0</v>
      </c>
      <c r="AJ162" s="639">
        <v>0</v>
      </c>
      <c r="AK162" s="643">
        <v>0</v>
      </c>
      <c r="AL162" s="645">
        <v>0</v>
      </c>
      <c r="AM162" s="638">
        <f t="shared" si="37"/>
        <v>869365</v>
      </c>
      <c r="AN162" s="661">
        <f>ROUND(AG162+AM162,0)</f>
        <v>7418192</v>
      </c>
      <c r="AO162" s="638">
        <v>527415</v>
      </c>
      <c r="AP162" s="638">
        <v>0</v>
      </c>
      <c r="AQ162" s="638">
        <f>+VLOOKUP($B162,[1]Sheet1!$C$15:$BW$1300,52,0)</f>
        <v>0</v>
      </c>
      <c r="AR162" s="638">
        <v>0</v>
      </c>
      <c r="AS162" s="638">
        <v>0</v>
      </c>
      <c r="AT162" s="661">
        <f t="shared" si="4"/>
        <v>6890777</v>
      </c>
      <c r="AU162" s="629"/>
      <c r="AV162" s="585"/>
      <c r="AW162" s="526" t="s">
        <v>3458</v>
      </c>
      <c r="AX162" s="526" t="s">
        <v>3459</v>
      </c>
      <c r="AY162" s="632" t="s">
        <v>260</v>
      </c>
      <c r="AZ162" s="632">
        <v>622</v>
      </c>
      <c r="BA162" s="272" t="str">
        <f t="shared" si="38"/>
        <v>Box</v>
      </c>
      <c r="BB162" s="633"/>
      <c r="BC162" s="634"/>
      <c r="BD162" s="634"/>
    </row>
    <row r="163" spans="1:56" s="635" customFormat="1" ht="36.75" hidden="1" customHeight="1">
      <c r="A163" s="475">
        <f>SUBTOTAL(3,B$6:B163)</f>
        <v>0</v>
      </c>
      <c r="B163" s="475" t="s">
        <v>935</v>
      </c>
      <c r="C163" s="476" t="s">
        <v>936</v>
      </c>
      <c r="D163" s="636">
        <v>45710</v>
      </c>
      <c r="E163" s="636" t="s">
        <v>195</v>
      </c>
      <c r="F163" s="530" t="s">
        <v>565</v>
      </c>
      <c r="G163" s="621" t="s">
        <v>619</v>
      </c>
      <c r="H163" s="637">
        <v>5023000</v>
      </c>
      <c r="I163" s="637">
        <v>0</v>
      </c>
      <c r="J163" s="637">
        <v>0</v>
      </c>
      <c r="K163" s="637">
        <v>0</v>
      </c>
      <c r="L163" s="638">
        <f t="shared" si="41"/>
        <v>5023000</v>
      </c>
      <c r="M163" s="639">
        <v>22.7</v>
      </c>
      <c r="N163" s="638">
        <f t="shared" si="42"/>
        <v>4385465</v>
      </c>
      <c r="O163" s="640">
        <v>3</v>
      </c>
      <c r="P163" s="638">
        <f t="shared" si="43"/>
        <v>579577</v>
      </c>
      <c r="Q163" s="641">
        <v>0</v>
      </c>
      <c r="R163" s="638">
        <f t="shared" si="44"/>
        <v>0</v>
      </c>
      <c r="S163" s="638">
        <f t="shared" si="45"/>
        <v>4965042</v>
      </c>
      <c r="T163" s="642">
        <v>0</v>
      </c>
      <c r="U163" s="528">
        <v>0</v>
      </c>
      <c r="V163" s="528">
        <v>200000</v>
      </c>
      <c r="W163" s="642">
        <v>500000</v>
      </c>
      <c r="X163" s="642">
        <v>0</v>
      </c>
      <c r="Y163" s="642">
        <v>400000</v>
      </c>
      <c r="Z163" s="642">
        <v>407941</v>
      </c>
      <c r="AA163" s="643"/>
      <c r="AB163" s="638"/>
      <c r="AC163" s="642">
        <v>0</v>
      </c>
      <c r="AD163" s="642">
        <v>0</v>
      </c>
      <c r="AE163" s="638">
        <v>36223.554515418509</v>
      </c>
      <c r="AF163" s="644"/>
      <c r="AG163" s="644">
        <f t="shared" si="46"/>
        <v>6509207</v>
      </c>
      <c r="AH163" s="639">
        <v>25</v>
      </c>
      <c r="AI163" s="639">
        <v>0</v>
      </c>
      <c r="AJ163" s="639">
        <v>0</v>
      </c>
      <c r="AK163" s="643">
        <v>0</v>
      </c>
      <c r="AL163" s="645">
        <v>0</v>
      </c>
      <c r="AM163" s="638">
        <f t="shared" si="37"/>
        <v>905589</v>
      </c>
      <c r="AN163" s="661">
        <f t="shared" ref="AN163:AN170" si="48">ROUND(AG163+AM163,0)</f>
        <v>7414796</v>
      </c>
      <c r="AO163" s="638">
        <v>527415</v>
      </c>
      <c r="AP163" s="638">
        <v>0</v>
      </c>
      <c r="AQ163" s="638">
        <f>+VLOOKUP($B163,[1]Sheet1!$C$15:$BW$1300,52,0)</f>
        <v>0</v>
      </c>
      <c r="AR163" s="638">
        <v>0</v>
      </c>
      <c r="AS163" s="638">
        <v>0</v>
      </c>
      <c r="AT163" s="661">
        <f t="shared" si="4"/>
        <v>6887381</v>
      </c>
      <c r="AU163" s="629"/>
      <c r="AV163" s="585"/>
      <c r="AW163" s="526" t="s">
        <v>3460</v>
      </c>
      <c r="AX163" s="526" t="s">
        <v>3461</v>
      </c>
      <c r="AY163" s="632" t="s">
        <v>260</v>
      </c>
      <c r="AZ163" s="632">
        <v>622</v>
      </c>
      <c r="BA163" s="272" t="str">
        <f t="shared" si="38"/>
        <v>Box</v>
      </c>
      <c r="BB163" s="633"/>
      <c r="BC163" s="634"/>
      <c r="BD163" s="634"/>
    </row>
    <row r="164" spans="1:56" s="635" customFormat="1" ht="36.75" hidden="1" customHeight="1">
      <c r="A164" s="475">
        <f>SUBTOTAL(3,B$6:B164)</f>
        <v>0</v>
      </c>
      <c r="B164" s="475" t="s">
        <v>937</v>
      </c>
      <c r="C164" s="476" t="s">
        <v>938</v>
      </c>
      <c r="D164" s="636">
        <v>45715</v>
      </c>
      <c r="E164" s="636" t="s">
        <v>195</v>
      </c>
      <c r="F164" s="530" t="s">
        <v>565</v>
      </c>
      <c r="G164" s="621" t="s">
        <v>619</v>
      </c>
      <c r="H164" s="637">
        <v>5023000</v>
      </c>
      <c r="I164" s="637">
        <v>0</v>
      </c>
      <c r="J164" s="637">
        <v>0</v>
      </c>
      <c r="K164" s="637">
        <v>0</v>
      </c>
      <c r="L164" s="638">
        <f t="shared" si="41"/>
        <v>5023000</v>
      </c>
      <c r="M164" s="639">
        <v>22</v>
      </c>
      <c r="N164" s="638">
        <f t="shared" si="42"/>
        <v>4250231</v>
      </c>
      <c r="O164" s="640">
        <v>2</v>
      </c>
      <c r="P164" s="638">
        <f t="shared" si="43"/>
        <v>386385</v>
      </c>
      <c r="Q164" s="641">
        <v>0</v>
      </c>
      <c r="R164" s="638">
        <f t="shared" si="44"/>
        <v>0</v>
      </c>
      <c r="S164" s="638">
        <f t="shared" si="45"/>
        <v>4636616</v>
      </c>
      <c r="T164" s="642">
        <v>0</v>
      </c>
      <c r="U164" s="528">
        <v>0</v>
      </c>
      <c r="V164" s="528">
        <v>200000</v>
      </c>
      <c r="W164" s="642">
        <v>0</v>
      </c>
      <c r="X164" s="642">
        <v>0</v>
      </c>
      <c r="Y164" s="642">
        <v>150000</v>
      </c>
      <c r="Z164" s="642">
        <v>396693</v>
      </c>
      <c r="AA164" s="643"/>
      <c r="AB164" s="638"/>
      <c r="AC164" s="642">
        <v>0</v>
      </c>
      <c r="AD164" s="642">
        <v>0</v>
      </c>
      <c r="AE164" s="638">
        <v>36223.559659090912</v>
      </c>
      <c r="AF164" s="644"/>
      <c r="AG164" s="644">
        <f t="shared" si="46"/>
        <v>5419533</v>
      </c>
      <c r="AH164" s="639">
        <v>28</v>
      </c>
      <c r="AI164" s="639">
        <v>0</v>
      </c>
      <c r="AJ164" s="639">
        <v>0</v>
      </c>
      <c r="AK164" s="643">
        <v>0</v>
      </c>
      <c r="AL164" s="645">
        <v>0</v>
      </c>
      <c r="AM164" s="638">
        <f t="shared" si="37"/>
        <v>1014260</v>
      </c>
      <c r="AN164" s="661">
        <f t="shared" si="48"/>
        <v>6433793</v>
      </c>
      <c r="AO164" s="638">
        <v>527415</v>
      </c>
      <c r="AP164" s="638">
        <v>0</v>
      </c>
      <c r="AQ164" s="638">
        <f>+VLOOKUP($B164,[1]Sheet1!$C$15:$BW$1300,52,0)</f>
        <v>0</v>
      </c>
      <c r="AR164" s="638">
        <v>0</v>
      </c>
      <c r="AS164" s="638">
        <v>0</v>
      </c>
      <c r="AT164" s="661">
        <f t="shared" si="4"/>
        <v>5906378</v>
      </c>
      <c r="AU164" s="629"/>
      <c r="AV164" s="585"/>
      <c r="AW164" s="526" t="s">
        <v>3462</v>
      </c>
      <c r="AX164" s="526" t="s">
        <v>3463</v>
      </c>
      <c r="AY164" s="632" t="s">
        <v>260</v>
      </c>
      <c r="AZ164" s="632">
        <v>622</v>
      </c>
      <c r="BA164" s="272" t="str">
        <f t="shared" si="38"/>
        <v>Box</v>
      </c>
      <c r="BB164" s="633"/>
      <c r="BC164" s="634"/>
      <c r="BD164" s="634"/>
    </row>
    <row r="165" spans="1:56" s="635" customFormat="1" ht="36.75" hidden="1" customHeight="1">
      <c r="A165" s="475">
        <f>SUBTOTAL(3,B$6:B165)</f>
        <v>0</v>
      </c>
      <c r="B165" s="475" t="s">
        <v>939</v>
      </c>
      <c r="C165" s="476" t="s">
        <v>940</v>
      </c>
      <c r="D165" s="636">
        <v>45729</v>
      </c>
      <c r="E165" s="636" t="s">
        <v>195</v>
      </c>
      <c r="F165" s="530" t="s">
        <v>565</v>
      </c>
      <c r="G165" s="621" t="s">
        <v>619</v>
      </c>
      <c r="H165" s="637">
        <v>5023000</v>
      </c>
      <c r="I165" s="637">
        <v>0</v>
      </c>
      <c r="J165" s="637">
        <v>0</v>
      </c>
      <c r="K165" s="637">
        <v>0</v>
      </c>
      <c r="L165" s="638">
        <f t="shared" si="41"/>
        <v>5023000</v>
      </c>
      <c r="M165" s="639">
        <v>23</v>
      </c>
      <c r="N165" s="638">
        <f t="shared" si="42"/>
        <v>4443423</v>
      </c>
      <c r="O165" s="640">
        <v>3</v>
      </c>
      <c r="P165" s="638">
        <f t="shared" si="43"/>
        <v>579577</v>
      </c>
      <c r="Q165" s="641">
        <v>0</v>
      </c>
      <c r="R165" s="638">
        <f t="shared" si="44"/>
        <v>0</v>
      </c>
      <c r="S165" s="638">
        <f t="shared" si="45"/>
        <v>5023000</v>
      </c>
      <c r="T165" s="642">
        <v>0</v>
      </c>
      <c r="U165" s="528">
        <v>0</v>
      </c>
      <c r="V165" s="528">
        <v>200000</v>
      </c>
      <c r="W165" s="642">
        <v>500000</v>
      </c>
      <c r="X165" s="642">
        <v>0</v>
      </c>
      <c r="Y165" s="642">
        <v>400000</v>
      </c>
      <c r="Z165" s="642">
        <v>407495</v>
      </c>
      <c r="AA165" s="643"/>
      <c r="AB165" s="638"/>
      <c r="AC165" s="642">
        <v>0</v>
      </c>
      <c r="AD165" s="642">
        <v>0</v>
      </c>
      <c r="AE165" s="638">
        <v>36223.557065217392</v>
      </c>
      <c r="AF165" s="644"/>
      <c r="AG165" s="644">
        <f t="shared" si="46"/>
        <v>6566719</v>
      </c>
      <c r="AH165" s="639">
        <v>24</v>
      </c>
      <c r="AI165" s="639">
        <v>0</v>
      </c>
      <c r="AJ165" s="639">
        <v>0</v>
      </c>
      <c r="AK165" s="643">
        <v>0</v>
      </c>
      <c r="AL165" s="645">
        <v>0</v>
      </c>
      <c r="AM165" s="638">
        <f t="shared" si="37"/>
        <v>869365</v>
      </c>
      <c r="AN165" s="661">
        <f t="shared" si="48"/>
        <v>7436084</v>
      </c>
      <c r="AO165" s="638">
        <v>512800</v>
      </c>
      <c r="AP165" s="638">
        <v>0</v>
      </c>
      <c r="AQ165" s="638">
        <f>+VLOOKUP($B165,[1]Sheet1!$C$15:$BW$1300,52,0)</f>
        <v>0</v>
      </c>
      <c r="AR165" s="638">
        <v>0</v>
      </c>
      <c r="AS165" s="638">
        <v>177154</v>
      </c>
      <c r="AT165" s="661">
        <f t="shared" si="4"/>
        <v>6746130</v>
      </c>
      <c r="AU165" s="629"/>
      <c r="AV165" s="585"/>
      <c r="AW165" s="526" t="s">
        <v>3464</v>
      </c>
      <c r="AX165" s="526" t="s">
        <v>3465</v>
      </c>
      <c r="AY165" s="632" t="s">
        <v>260</v>
      </c>
      <c r="AZ165" s="632">
        <v>622</v>
      </c>
      <c r="BA165" s="272" t="str">
        <f t="shared" si="38"/>
        <v>Box</v>
      </c>
      <c r="BB165" s="633"/>
      <c r="BC165" s="634"/>
      <c r="BD165" s="634"/>
    </row>
    <row r="166" spans="1:56" s="635" customFormat="1" ht="36.75" hidden="1" customHeight="1">
      <c r="A166" s="475">
        <f>SUBTOTAL(3,B$6:B166)</f>
        <v>0</v>
      </c>
      <c r="B166" s="475" t="s">
        <v>941</v>
      </c>
      <c r="C166" s="476" t="s">
        <v>942</v>
      </c>
      <c r="D166" s="636">
        <v>45734</v>
      </c>
      <c r="E166" s="636" t="s">
        <v>195</v>
      </c>
      <c r="F166" s="530" t="s">
        <v>565</v>
      </c>
      <c r="G166" s="621" t="s">
        <v>619</v>
      </c>
      <c r="H166" s="637">
        <v>4694000</v>
      </c>
      <c r="I166" s="637">
        <v>0</v>
      </c>
      <c r="J166" s="637">
        <v>0</v>
      </c>
      <c r="K166" s="637">
        <v>0</v>
      </c>
      <c r="L166" s="638">
        <f t="shared" si="41"/>
        <v>4694000</v>
      </c>
      <c r="M166" s="639">
        <v>22.7</v>
      </c>
      <c r="N166" s="638">
        <f t="shared" si="42"/>
        <v>4098223</v>
      </c>
      <c r="O166" s="640">
        <v>3</v>
      </c>
      <c r="P166" s="638">
        <f t="shared" si="43"/>
        <v>541615</v>
      </c>
      <c r="Q166" s="641">
        <v>0</v>
      </c>
      <c r="R166" s="638">
        <f t="shared" si="44"/>
        <v>0</v>
      </c>
      <c r="S166" s="638">
        <f t="shared" si="45"/>
        <v>4639838</v>
      </c>
      <c r="T166" s="642">
        <v>0</v>
      </c>
      <c r="U166" s="528">
        <v>0</v>
      </c>
      <c r="V166" s="528">
        <v>200000</v>
      </c>
      <c r="W166" s="642">
        <v>500000</v>
      </c>
      <c r="X166" s="642">
        <v>0</v>
      </c>
      <c r="Y166" s="642">
        <v>400000</v>
      </c>
      <c r="Z166" s="642">
        <v>413702</v>
      </c>
      <c r="AA166" s="643"/>
      <c r="AB166" s="638"/>
      <c r="AC166" s="642">
        <v>0</v>
      </c>
      <c r="AD166" s="642">
        <v>148682</v>
      </c>
      <c r="AE166" s="638">
        <v>33850.960903083702</v>
      </c>
      <c r="AF166" s="644"/>
      <c r="AG166" s="644">
        <f t="shared" si="46"/>
        <v>6336073</v>
      </c>
      <c r="AH166" s="639">
        <v>28</v>
      </c>
      <c r="AI166" s="639">
        <v>0</v>
      </c>
      <c r="AJ166" s="639">
        <v>0</v>
      </c>
      <c r="AK166" s="643">
        <v>0</v>
      </c>
      <c r="AL166" s="645">
        <v>0</v>
      </c>
      <c r="AM166" s="638">
        <f t="shared" si="37"/>
        <v>947827</v>
      </c>
      <c r="AN166" s="661">
        <f t="shared" si="48"/>
        <v>7283900</v>
      </c>
      <c r="AO166" s="638">
        <v>0</v>
      </c>
      <c r="AP166" s="638">
        <v>0</v>
      </c>
      <c r="AQ166" s="638">
        <f>+VLOOKUP($B166,[1]Sheet1!$C$15:$BW$1300,52,0)</f>
        <v>0</v>
      </c>
      <c r="AR166" s="638">
        <v>0</v>
      </c>
      <c r="AS166" s="638">
        <v>0</v>
      </c>
      <c r="AT166" s="661">
        <f t="shared" si="4"/>
        <v>7283900</v>
      </c>
      <c r="AU166" s="629"/>
      <c r="AV166" s="585"/>
      <c r="AW166" s="526" t="s">
        <v>5641</v>
      </c>
      <c r="AX166" s="526" t="s">
        <v>5642</v>
      </c>
      <c r="AY166" s="632" t="s">
        <v>260</v>
      </c>
      <c r="AZ166" s="632">
        <v>622</v>
      </c>
      <c r="BA166" s="272" t="str">
        <f t="shared" si="38"/>
        <v>Box</v>
      </c>
      <c r="BB166" s="633"/>
      <c r="BC166" s="634"/>
      <c r="BD166" s="634"/>
    </row>
    <row r="167" spans="1:56" s="635" customFormat="1" ht="36.75" hidden="1" customHeight="1">
      <c r="A167" s="475">
        <f>SUBTOTAL(3,B$6:B167)</f>
        <v>0</v>
      </c>
      <c r="B167" s="475" t="s">
        <v>943</v>
      </c>
      <c r="C167" s="476" t="s">
        <v>944</v>
      </c>
      <c r="D167" s="636">
        <v>45745</v>
      </c>
      <c r="E167" s="636" t="s">
        <v>195</v>
      </c>
      <c r="F167" s="530" t="s">
        <v>565</v>
      </c>
      <c r="G167" s="621" t="s">
        <v>459</v>
      </c>
      <c r="H167" s="637">
        <v>4694000</v>
      </c>
      <c r="I167" s="637">
        <v>0</v>
      </c>
      <c r="J167" s="637">
        <v>0</v>
      </c>
      <c r="K167" s="637">
        <v>0</v>
      </c>
      <c r="L167" s="638">
        <f t="shared" si="41"/>
        <v>4694000</v>
      </c>
      <c r="M167" s="639">
        <v>22</v>
      </c>
      <c r="N167" s="638">
        <f t="shared" si="42"/>
        <v>3971846</v>
      </c>
      <c r="O167" s="640">
        <v>3</v>
      </c>
      <c r="P167" s="638">
        <f t="shared" si="43"/>
        <v>541615</v>
      </c>
      <c r="Q167" s="641">
        <v>0</v>
      </c>
      <c r="R167" s="638">
        <f t="shared" si="44"/>
        <v>0</v>
      </c>
      <c r="S167" s="638">
        <f t="shared" si="45"/>
        <v>4513461</v>
      </c>
      <c r="T167" s="642">
        <v>0</v>
      </c>
      <c r="U167" s="528">
        <v>0</v>
      </c>
      <c r="V167" s="528">
        <v>200000</v>
      </c>
      <c r="W167" s="642">
        <v>0</v>
      </c>
      <c r="X167" s="642">
        <v>0</v>
      </c>
      <c r="Y167" s="642">
        <v>150000</v>
      </c>
      <c r="Z167" s="642">
        <v>287175</v>
      </c>
      <c r="AA167" s="643"/>
      <c r="AB167" s="638"/>
      <c r="AC167" s="642">
        <v>0</v>
      </c>
      <c r="AD167" s="642">
        <v>25308</v>
      </c>
      <c r="AE167" s="638">
        <v>33850.960227272728</v>
      </c>
      <c r="AF167" s="644"/>
      <c r="AG167" s="644">
        <f t="shared" si="46"/>
        <v>5209795</v>
      </c>
      <c r="AH167" s="639">
        <v>20</v>
      </c>
      <c r="AI167" s="639">
        <v>0</v>
      </c>
      <c r="AJ167" s="639">
        <v>0</v>
      </c>
      <c r="AK167" s="643">
        <v>0</v>
      </c>
      <c r="AL167" s="645">
        <v>0</v>
      </c>
      <c r="AM167" s="638">
        <f t="shared" si="37"/>
        <v>677019</v>
      </c>
      <c r="AN167" s="661">
        <f t="shared" si="48"/>
        <v>5886814</v>
      </c>
      <c r="AO167" s="638">
        <v>0</v>
      </c>
      <c r="AP167" s="638">
        <v>0</v>
      </c>
      <c r="AQ167" s="638">
        <f>+VLOOKUP($B167,[1]Sheet1!$C$15:$BW$1300,52,0)</f>
        <v>0</v>
      </c>
      <c r="AR167" s="638">
        <v>0</v>
      </c>
      <c r="AS167" s="638">
        <v>0</v>
      </c>
      <c r="AT167" s="661">
        <f t="shared" si="4"/>
        <v>5886814</v>
      </c>
      <c r="AU167" s="629"/>
      <c r="AV167" s="585"/>
      <c r="AW167" s="526" t="s">
        <v>5643</v>
      </c>
      <c r="AX167" s="526" t="s">
        <v>5644</v>
      </c>
      <c r="AY167" s="632" t="s">
        <v>260</v>
      </c>
      <c r="AZ167" s="632">
        <v>622</v>
      </c>
      <c r="BA167" s="272" t="str">
        <f t="shared" si="38"/>
        <v>Box</v>
      </c>
      <c r="BB167" s="633"/>
      <c r="BC167" s="634"/>
      <c r="BD167" s="634"/>
    </row>
    <row r="168" spans="1:56" s="635" customFormat="1" ht="36.75" hidden="1" customHeight="1">
      <c r="A168" s="475">
        <f>SUBTOTAL(3,B$6:B168)</f>
        <v>0</v>
      </c>
      <c r="B168" s="475" t="s">
        <v>945</v>
      </c>
      <c r="C168" s="476" t="s">
        <v>946</v>
      </c>
      <c r="D168" s="636">
        <v>45745</v>
      </c>
      <c r="E168" s="636" t="s">
        <v>195</v>
      </c>
      <c r="F168" s="530" t="s">
        <v>565</v>
      </c>
      <c r="G168" s="621" t="s">
        <v>459</v>
      </c>
      <c r="H168" s="637">
        <v>4694000</v>
      </c>
      <c r="I168" s="637">
        <v>0</v>
      </c>
      <c r="J168" s="637">
        <v>0</v>
      </c>
      <c r="K168" s="637">
        <v>0</v>
      </c>
      <c r="L168" s="638">
        <f t="shared" si="41"/>
        <v>4694000</v>
      </c>
      <c r="M168" s="639">
        <v>23.1</v>
      </c>
      <c r="N168" s="638">
        <f t="shared" si="42"/>
        <v>4170438</v>
      </c>
      <c r="O168" s="640">
        <v>2</v>
      </c>
      <c r="P168" s="638">
        <f t="shared" si="43"/>
        <v>361077</v>
      </c>
      <c r="Q168" s="641">
        <v>0</v>
      </c>
      <c r="R168" s="638">
        <f t="shared" si="44"/>
        <v>0</v>
      </c>
      <c r="S168" s="638">
        <f t="shared" si="45"/>
        <v>4531515</v>
      </c>
      <c r="T168" s="642">
        <v>0</v>
      </c>
      <c r="U168" s="528">
        <v>0</v>
      </c>
      <c r="V168" s="528">
        <v>200000</v>
      </c>
      <c r="W168" s="642">
        <v>0</v>
      </c>
      <c r="X168" s="642">
        <v>0</v>
      </c>
      <c r="Y168" s="642">
        <v>400000</v>
      </c>
      <c r="Z168" s="642">
        <v>226039</v>
      </c>
      <c r="AA168" s="643"/>
      <c r="AB168" s="638"/>
      <c r="AC168" s="642">
        <v>0</v>
      </c>
      <c r="AD168" s="642">
        <v>25307</v>
      </c>
      <c r="AE168" s="638">
        <v>33850.957792207788</v>
      </c>
      <c r="AF168" s="644"/>
      <c r="AG168" s="644">
        <f t="shared" si="46"/>
        <v>5416712</v>
      </c>
      <c r="AH168" s="639">
        <v>20</v>
      </c>
      <c r="AI168" s="639">
        <v>0</v>
      </c>
      <c r="AJ168" s="639">
        <v>0</v>
      </c>
      <c r="AK168" s="643">
        <v>0</v>
      </c>
      <c r="AL168" s="645">
        <v>0</v>
      </c>
      <c r="AM168" s="638">
        <f t="shared" si="37"/>
        <v>677019</v>
      </c>
      <c r="AN168" s="661">
        <f t="shared" si="48"/>
        <v>6093731</v>
      </c>
      <c r="AO168" s="638">
        <v>0</v>
      </c>
      <c r="AP168" s="638">
        <v>0</v>
      </c>
      <c r="AQ168" s="638">
        <f>+VLOOKUP($B168,[1]Sheet1!$C$15:$BW$1300,52,0)</f>
        <v>0</v>
      </c>
      <c r="AR168" s="638">
        <v>0</v>
      </c>
      <c r="AS168" s="638">
        <v>0</v>
      </c>
      <c r="AT168" s="661">
        <f t="shared" si="4"/>
        <v>6093731</v>
      </c>
      <c r="AU168" s="629"/>
      <c r="AV168" s="585"/>
      <c r="AW168" s="526" t="s">
        <v>5645</v>
      </c>
      <c r="AX168" s="526" t="s">
        <v>5646</v>
      </c>
      <c r="AY168" s="632" t="s">
        <v>260</v>
      </c>
      <c r="AZ168" s="632">
        <v>622</v>
      </c>
      <c r="BA168" s="272" t="str">
        <f t="shared" si="38"/>
        <v>Box</v>
      </c>
      <c r="BB168" s="633"/>
      <c r="BC168" s="634"/>
      <c r="BD168" s="634"/>
    </row>
    <row r="169" spans="1:56" s="635" customFormat="1" ht="36.75" hidden="1" customHeight="1">
      <c r="A169" s="475">
        <f>SUBTOTAL(3,B$6:B169)</f>
        <v>0</v>
      </c>
      <c r="B169" s="475" t="s">
        <v>5546</v>
      </c>
      <c r="C169" s="476" t="s">
        <v>5547</v>
      </c>
      <c r="D169" s="636">
        <v>45750</v>
      </c>
      <c r="E169" s="636" t="s">
        <v>195</v>
      </c>
      <c r="F169" s="530" t="s">
        <v>565</v>
      </c>
      <c r="G169" s="621" t="s">
        <v>459</v>
      </c>
      <c r="H169" s="637">
        <v>4694000</v>
      </c>
      <c r="I169" s="637">
        <v>0</v>
      </c>
      <c r="J169" s="637">
        <v>0</v>
      </c>
      <c r="K169" s="637">
        <v>0</v>
      </c>
      <c r="L169" s="638">
        <f t="shared" si="41"/>
        <v>4694000</v>
      </c>
      <c r="M169" s="639">
        <v>20.9</v>
      </c>
      <c r="N169" s="638">
        <f t="shared" si="42"/>
        <v>3773254</v>
      </c>
      <c r="O169" s="640">
        <v>2</v>
      </c>
      <c r="P169" s="638">
        <f t="shared" si="43"/>
        <v>361077</v>
      </c>
      <c r="Q169" s="641">
        <v>0</v>
      </c>
      <c r="R169" s="638">
        <f t="shared" si="44"/>
        <v>0</v>
      </c>
      <c r="S169" s="638">
        <f t="shared" si="45"/>
        <v>4134331</v>
      </c>
      <c r="T169" s="642">
        <v>0</v>
      </c>
      <c r="U169" s="528">
        <v>0</v>
      </c>
      <c r="V169" s="528">
        <v>176000</v>
      </c>
      <c r="W169" s="642">
        <v>440000</v>
      </c>
      <c r="X169" s="642">
        <v>0</v>
      </c>
      <c r="Y169" s="642">
        <v>132000</v>
      </c>
      <c r="Z169" s="642">
        <v>287971</v>
      </c>
      <c r="AA169" s="643"/>
      <c r="AB169" s="638"/>
      <c r="AC169" s="642">
        <v>0</v>
      </c>
      <c r="AD169" s="642">
        <v>0</v>
      </c>
      <c r="AE169" s="638">
        <v>33850.962918660291</v>
      </c>
      <c r="AF169" s="644"/>
      <c r="AG169" s="644">
        <f t="shared" si="46"/>
        <v>5204153</v>
      </c>
      <c r="AH169" s="639">
        <v>16</v>
      </c>
      <c r="AI169" s="639">
        <v>0</v>
      </c>
      <c r="AJ169" s="639">
        <v>0</v>
      </c>
      <c r="AK169" s="643">
        <v>0</v>
      </c>
      <c r="AL169" s="645">
        <v>0</v>
      </c>
      <c r="AM169" s="638">
        <f t="shared" si="37"/>
        <v>541615</v>
      </c>
      <c r="AN169" s="661">
        <f t="shared" si="48"/>
        <v>5745768</v>
      </c>
      <c r="AO169" s="638">
        <v>0</v>
      </c>
      <c r="AP169" s="638">
        <v>0</v>
      </c>
      <c r="AQ169" s="638">
        <f>+VLOOKUP($B169,[1]Sheet1!$C$15:$BW$1300,52,0)</f>
        <v>0</v>
      </c>
      <c r="AR169" s="638">
        <v>0</v>
      </c>
      <c r="AS169" s="638">
        <v>0</v>
      </c>
      <c r="AT169" s="661">
        <f t="shared" si="4"/>
        <v>5745768</v>
      </c>
      <c r="AU169" s="629"/>
      <c r="AV169" s="585"/>
      <c r="AW169" s="526" t="s">
        <v>5647</v>
      </c>
      <c r="AX169" s="526" t="s">
        <v>5648</v>
      </c>
      <c r="AY169" s="632" t="s">
        <v>260</v>
      </c>
      <c r="AZ169" s="632">
        <v>622</v>
      </c>
      <c r="BA169" s="272" t="str">
        <f t="shared" si="38"/>
        <v>Box</v>
      </c>
      <c r="BB169" s="633"/>
      <c r="BC169" s="634"/>
      <c r="BD169" s="634"/>
    </row>
    <row r="170" spans="1:56" s="635" customFormat="1" ht="36.75" hidden="1" customHeight="1">
      <c r="A170" s="475">
        <f>SUBTOTAL(3,B$6:B170)</f>
        <v>0</v>
      </c>
      <c r="B170" s="475" t="s">
        <v>5548</v>
      </c>
      <c r="C170" s="476" t="s">
        <v>5549</v>
      </c>
      <c r="D170" s="636">
        <v>45752</v>
      </c>
      <c r="E170" s="636" t="s">
        <v>195</v>
      </c>
      <c r="F170" s="530" t="s">
        <v>565</v>
      </c>
      <c r="G170" s="621" t="s">
        <v>459</v>
      </c>
      <c r="H170" s="637">
        <v>4694000</v>
      </c>
      <c r="I170" s="637">
        <v>0</v>
      </c>
      <c r="J170" s="637">
        <v>0</v>
      </c>
      <c r="K170" s="637">
        <v>0</v>
      </c>
      <c r="L170" s="638">
        <f t="shared" si="41"/>
        <v>4694000</v>
      </c>
      <c r="M170" s="639">
        <v>18.100000000000001</v>
      </c>
      <c r="N170" s="638">
        <f t="shared" si="42"/>
        <v>3267746</v>
      </c>
      <c r="O170" s="640">
        <v>2</v>
      </c>
      <c r="P170" s="638">
        <f t="shared" si="43"/>
        <v>361077</v>
      </c>
      <c r="Q170" s="641">
        <v>0</v>
      </c>
      <c r="R170" s="638">
        <f t="shared" si="44"/>
        <v>0</v>
      </c>
      <c r="S170" s="638">
        <f t="shared" si="45"/>
        <v>3628823</v>
      </c>
      <c r="T170" s="642">
        <v>0</v>
      </c>
      <c r="U170" s="528">
        <v>0</v>
      </c>
      <c r="V170" s="528">
        <v>155000</v>
      </c>
      <c r="W170" s="642">
        <v>387000</v>
      </c>
      <c r="X170" s="642">
        <v>0</v>
      </c>
      <c r="Y170" s="642">
        <v>116000</v>
      </c>
      <c r="Z170" s="642">
        <v>0</v>
      </c>
      <c r="AA170" s="643"/>
      <c r="AB170" s="638"/>
      <c r="AC170" s="642">
        <v>0</v>
      </c>
      <c r="AD170" s="642">
        <v>0</v>
      </c>
      <c r="AE170" s="638">
        <v>33850.959944751376</v>
      </c>
      <c r="AF170" s="644"/>
      <c r="AG170" s="644">
        <f t="shared" si="46"/>
        <v>4320674</v>
      </c>
      <c r="AH170" s="639">
        <v>20</v>
      </c>
      <c r="AI170" s="639">
        <v>0</v>
      </c>
      <c r="AJ170" s="639">
        <v>0</v>
      </c>
      <c r="AK170" s="643">
        <v>0</v>
      </c>
      <c r="AL170" s="645">
        <v>0</v>
      </c>
      <c r="AM170" s="638">
        <f t="shared" si="37"/>
        <v>677019</v>
      </c>
      <c r="AN170" s="661">
        <f t="shared" si="48"/>
        <v>4997693</v>
      </c>
      <c r="AO170" s="638">
        <v>0</v>
      </c>
      <c r="AP170" s="638">
        <v>0</v>
      </c>
      <c r="AQ170" s="638">
        <f>+VLOOKUP($B170,[1]Sheet1!$C$15:$BW$1300,52,0)</f>
        <v>0</v>
      </c>
      <c r="AR170" s="638">
        <v>0</v>
      </c>
      <c r="AS170" s="638">
        <v>0</v>
      </c>
      <c r="AT170" s="661">
        <f t="shared" si="4"/>
        <v>4997693</v>
      </c>
      <c r="AU170" s="629"/>
      <c r="AV170" s="585"/>
      <c r="AW170" s="526" t="s">
        <v>5649</v>
      </c>
      <c r="AX170" s="526" t="s">
        <v>5650</v>
      </c>
      <c r="AY170" s="632" t="s">
        <v>260</v>
      </c>
      <c r="AZ170" s="632">
        <v>622</v>
      </c>
      <c r="BA170" s="272" t="str">
        <f t="shared" si="38"/>
        <v>Box</v>
      </c>
      <c r="BB170" s="633"/>
      <c r="BC170" s="634"/>
      <c r="BD170" s="634"/>
    </row>
    <row r="171" spans="1:56" s="635" customFormat="1" ht="36.75" hidden="1" customHeight="1">
      <c r="A171" s="475">
        <f>SUBTOTAL(3,B$6:B171)</f>
        <v>0</v>
      </c>
      <c r="B171" s="475" t="s">
        <v>5550</v>
      </c>
      <c r="C171" s="476" t="s">
        <v>5551</v>
      </c>
      <c r="D171" s="636">
        <v>45762</v>
      </c>
      <c r="E171" s="636" t="s">
        <v>195</v>
      </c>
      <c r="F171" s="530" t="s">
        <v>565</v>
      </c>
      <c r="G171" s="621" t="s">
        <v>459</v>
      </c>
      <c r="H171" s="637">
        <v>4694000</v>
      </c>
      <c r="I171" s="637">
        <v>0</v>
      </c>
      <c r="J171" s="637">
        <v>0</v>
      </c>
      <c r="K171" s="637">
        <v>0</v>
      </c>
      <c r="L171" s="638">
        <f t="shared" si="41"/>
        <v>4694000</v>
      </c>
      <c r="M171" s="639">
        <v>10.6</v>
      </c>
      <c r="N171" s="638">
        <f t="shared" si="42"/>
        <v>1913708</v>
      </c>
      <c r="O171" s="640">
        <v>1</v>
      </c>
      <c r="P171" s="638">
        <f t="shared" si="43"/>
        <v>180538</v>
      </c>
      <c r="Q171" s="641">
        <v>0</v>
      </c>
      <c r="R171" s="638">
        <f t="shared" si="44"/>
        <v>0</v>
      </c>
      <c r="S171" s="638">
        <f t="shared" si="45"/>
        <v>2094246</v>
      </c>
      <c r="T171" s="642">
        <v>0</v>
      </c>
      <c r="U171" s="528">
        <v>0</v>
      </c>
      <c r="V171" s="528">
        <v>89000</v>
      </c>
      <c r="W171" s="642">
        <v>223000</v>
      </c>
      <c r="X171" s="642">
        <v>0</v>
      </c>
      <c r="Y171" s="642">
        <v>67000</v>
      </c>
      <c r="Z171" s="642">
        <v>0</v>
      </c>
      <c r="AA171" s="643"/>
      <c r="AB171" s="638"/>
      <c r="AC171" s="642">
        <v>0</v>
      </c>
      <c r="AD171" s="642">
        <v>0</v>
      </c>
      <c r="AE171" s="638">
        <v>0</v>
      </c>
      <c r="AF171" s="644"/>
      <c r="AG171" s="644">
        <f t="shared" si="46"/>
        <v>2473246</v>
      </c>
      <c r="AH171" s="639">
        <v>0</v>
      </c>
      <c r="AI171" s="639">
        <v>0</v>
      </c>
      <c r="AJ171" s="639">
        <v>0</v>
      </c>
      <c r="AK171" s="643">
        <v>0</v>
      </c>
      <c r="AL171" s="645">
        <v>0</v>
      </c>
      <c r="AM171" s="638">
        <f t="shared" si="37"/>
        <v>0</v>
      </c>
      <c r="AN171" s="661">
        <f>ROUND(AG171+AM171,0)</f>
        <v>2473246</v>
      </c>
      <c r="AO171" s="638">
        <v>0</v>
      </c>
      <c r="AP171" s="638">
        <v>0</v>
      </c>
      <c r="AQ171" s="638">
        <f>+VLOOKUP($B171,[1]Sheet1!$C$15:$BW$1300,52,0)</f>
        <v>0</v>
      </c>
      <c r="AR171" s="638">
        <v>0</v>
      </c>
      <c r="AS171" s="638">
        <v>0</v>
      </c>
      <c r="AT171" s="661">
        <f t="shared" si="4"/>
        <v>2473246</v>
      </c>
      <c r="AU171" s="629"/>
      <c r="AV171" s="585"/>
      <c r="AW171" s="526" t="s">
        <v>5651</v>
      </c>
      <c r="AX171" s="526" t="s">
        <v>5652</v>
      </c>
      <c r="AY171" s="632" t="s">
        <v>260</v>
      </c>
      <c r="AZ171" s="632">
        <v>622</v>
      </c>
      <c r="BA171" s="272" t="str">
        <f t="shared" si="38"/>
        <v>Box</v>
      </c>
      <c r="BB171" s="633"/>
      <c r="BC171" s="634"/>
      <c r="BD171" s="634"/>
    </row>
    <row r="172" spans="1:56" s="635" customFormat="1" ht="36.75" hidden="1" customHeight="1">
      <c r="A172" s="475">
        <f>SUBTOTAL(3,B$6:B172)</f>
        <v>0</v>
      </c>
      <c r="B172" s="475" t="s">
        <v>5552</v>
      </c>
      <c r="C172" s="476" t="s">
        <v>5553</v>
      </c>
      <c r="D172" s="636">
        <v>45762</v>
      </c>
      <c r="E172" s="636" t="s">
        <v>195</v>
      </c>
      <c r="F172" s="530" t="s">
        <v>565</v>
      </c>
      <c r="G172" s="621" t="s">
        <v>459</v>
      </c>
      <c r="H172" s="637">
        <v>4694000</v>
      </c>
      <c r="I172" s="637">
        <v>0</v>
      </c>
      <c r="J172" s="637">
        <v>0</v>
      </c>
      <c r="K172" s="637">
        <v>0</v>
      </c>
      <c r="L172" s="638">
        <f t="shared" si="41"/>
        <v>4694000</v>
      </c>
      <c r="M172" s="639">
        <v>12.7</v>
      </c>
      <c r="N172" s="638">
        <f t="shared" si="42"/>
        <v>2292838</v>
      </c>
      <c r="O172" s="640">
        <v>1</v>
      </c>
      <c r="P172" s="638">
        <f t="shared" si="43"/>
        <v>180538</v>
      </c>
      <c r="Q172" s="641">
        <v>0</v>
      </c>
      <c r="R172" s="638">
        <f t="shared" si="44"/>
        <v>0</v>
      </c>
      <c r="S172" s="638">
        <f t="shared" si="45"/>
        <v>2473376</v>
      </c>
      <c r="T172" s="642">
        <v>0</v>
      </c>
      <c r="U172" s="528">
        <v>0</v>
      </c>
      <c r="V172" s="528">
        <v>105000</v>
      </c>
      <c r="W172" s="642">
        <v>263000</v>
      </c>
      <c r="X172" s="642">
        <v>0</v>
      </c>
      <c r="Y172" s="642">
        <v>79000</v>
      </c>
      <c r="Z172" s="642">
        <v>0</v>
      </c>
      <c r="AA172" s="643"/>
      <c r="AB172" s="638"/>
      <c r="AC172" s="642">
        <v>0</v>
      </c>
      <c r="AD172" s="642">
        <v>0</v>
      </c>
      <c r="AE172" s="638">
        <v>33850.95472440945</v>
      </c>
      <c r="AF172" s="644"/>
      <c r="AG172" s="644">
        <f t="shared" si="46"/>
        <v>2954227</v>
      </c>
      <c r="AH172" s="639">
        <v>4</v>
      </c>
      <c r="AI172" s="639">
        <v>0</v>
      </c>
      <c r="AJ172" s="639">
        <v>0</v>
      </c>
      <c r="AK172" s="643">
        <v>0</v>
      </c>
      <c r="AL172" s="645">
        <v>0</v>
      </c>
      <c r="AM172" s="638">
        <f t="shared" si="37"/>
        <v>135404</v>
      </c>
      <c r="AN172" s="661">
        <f t="shared" ref="AN172:AN179" si="49">ROUND(AG172+AM172,0)</f>
        <v>3089631</v>
      </c>
      <c r="AO172" s="638">
        <v>0</v>
      </c>
      <c r="AP172" s="638">
        <v>0</v>
      </c>
      <c r="AQ172" s="638">
        <f>+VLOOKUP($B172,[1]Sheet1!$C$15:$BW$1300,52,0)</f>
        <v>0</v>
      </c>
      <c r="AR172" s="638">
        <v>0</v>
      </c>
      <c r="AS172" s="638">
        <v>0</v>
      </c>
      <c r="AT172" s="661">
        <f t="shared" si="4"/>
        <v>3089631</v>
      </c>
      <c r="AU172" s="629"/>
      <c r="AV172" s="585"/>
      <c r="AW172" s="526" t="s">
        <v>5653</v>
      </c>
      <c r="AX172" s="526" t="s">
        <v>5654</v>
      </c>
      <c r="AY172" s="632" t="s">
        <v>260</v>
      </c>
      <c r="AZ172" s="632">
        <v>622</v>
      </c>
      <c r="BA172" s="272" t="str">
        <f t="shared" si="38"/>
        <v>Box</v>
      </c>
      <c r="BB172" s="633"/>
      <c r="BC172" s="634"/>
      <c r="BD172" s="634"/>
    </row>
    <row r="173" spans="1:56" s="635" customFormat="1" ht="36.75" hidden="1" customHeight="1">
      <c r="A173" s="475">
        <f>SUBTOTAL(3,B$6:B173)</f>
        <v>0</v>
      </c>
      <c r="B173" s="475" t="s">
        <v>5554</v>
      </c>
      <c r="C173" s="476" t="s">
        <v>5555</v>
      </c>
      <c r="D173" s="636">
        <v>45771</v>
      </c>
      <c r="E173" s="636" t="s">
        <v>195</v>
      </c>
      <c r="F173" s="530" t="s">
        <v>565</v>
      </c>
      <c r="G173" s="621" t="s">
        <v>459</v>
      </c>
      <c r="H173" s="637">
        <v>4694000</v>
      </c>
      <c r="I173" s="637">
        <v>0</v>
      </c>
      <c r="J173" s="637">
        <v>0</v>
      </c>
      <c r="K173" s="637">
        <v>0</v>
      </c>
      <c r="L173" s="638">
        <f t="shared" si="41"/>
        <v>4694000</v>
      </c>
      <c r="M173" s="639">
        <v>5</v>
      </c>
      <c r="N173" s="638">
        <f t="shared" si="42"/>
        <v>902692</v>
      </c>
      <c r="O173" s="640">
        <v>1</v>
      </c>
      <c r="P173" s="638">
        <f t="shared" si="43"/>
        <v>180538</v>
      </c>
      <c r="Q173" s="641">
        <v>0</v>
      </c>
      <c r="R173" s="638">
        <f t="shared" si="44"/>
        <v>0</v>
      </c>
      <c r="S173" s="638">
        <f t="shared" si="45"/>
        <v>1083230</v>
      </c>
      <c r="T173" s="642">
        <v>0</v>
      </c>
      <c r="U173" s="528">
        <v>0</v>
      </c>
      <c r="V173" s="528">
        <v>46000</v>
      </c>
      <c r="W173" s="642">
        <v>115000</v>
      </c>
      <c r="X173" s="642">
        <v>0</v>
      </c>
      <c r="Y173" s="642">
        <v>35000</v>
      </c>
      <c r="Z173" s="642">
        <v>0</v>
      </c>
      <c r="AA173" s="643"/>
      <c r="AB173" s="638"/>
      <c r="AC173" s="642">
        <v>0</v>
      </c>
      <c r="AD173" s="642">
        <v>0</v>
      </c>
      <c r="AE173" s="638">
        <v>0</v>
      </c>
      <c r="AF173" s="644"/>
      <c r="AG173" s="644">
        <f t="shared" si="46"/>
        <v>1279230</v>
      </c>
      <c r="AH173" s="639">
        <v>0</v>
      </c>
      <c r="AI173" s="639">
        <v>0</v>
      </c>
      <c r="AJ173" s="639">
        <v>0</v>
      </c>
      <c r="AK173" s="643">
        <v>0</v>
      </c>
      <c r="AL173" s="645">
        <v>0</v>
      </c>
      <c r="AM173" s="638">
        <f t="shared" si="37"/>
        <v>0</v>
      </c>
      <c r="AN173" s="661">
        <f t="shared" si="49"/>
        <v>1279230</v>
      </c>
      <c r="AO173" s="638">
        <v>0</v>
      </c>
      <c r="AP173" s="638">
        <v>0</v>
      </c>
      <c r="AQ173" s="638">
        <f>+VLOOKUP($B173,[1]Sheet1!$C$15:$BW$1300,52,0)</f>
        <v>0</v>
      </c>
      <c r="AR173" s="638">
        <v>0</v>
      </c>
      <c r="AS173" s="638">
        <v>0</v>
      </c>
      <c r="AT173" s="661">
        <f t="shared" si="4"/>
        <v>1279230</v>
      </c>
      <c r="AU173" s="629"/>
      <c r="AV173" s="585"/>
      <c r="AW173" s="526" t="s">
        <v>5655</v>
      </c>
      <c r="AX173" s="526" t="s">
        <v>5656</v>
      </c>
      <c r="AY173" s="632" t="s">
        <v>260</v>
      </c>
      <c r="AZ173" s="632">
        <v>622</v>
      </c>
      <c r="BA173" s="272" t="str">
        <f t="shared" si="38"/>
        <v>Box</v>
      </c>
      <c r="BB173" s="633"/>
      <c r="BC173" s="634"/>
      <c r="BD173" s="634"/>
    </row>
    <row r="174" spans="1:56" s="635" customFormat="1" ht="36.75" hidden="1" customHeight="1">
      <c r="A174" s="475">
        <f>SUBTOTAL(3,B$6:B174)</f>
        <v>0</v>
      </c>
      <c r="B174" s="475" t="s">
        <v>947</v>
      </c>
      <c r="C174" s="476" t="s">
        <v>948</v>
      </c>
      <c r="D174" s="636">
        <v>39973</v>
      </c>
      <c r="E174" s="636" t="s">
        <v>195</v>
      </c>
      <c r="F174" s="530" t="s">
        <v>565</v>
      </c>
      <c r="G174" s="621" t="s">
        <v>742</v>
      </c>
      <c r="H174" s="637">
        <v>5931000</v>
      </c>
      <c r="I174" s="637">
        <v>0</v>
      </c>
      <c r="J174" s="637">
        <v>0</v>
      </c>
      <c r="K174" s="637">
        <v>0</v>
      </c>
      <c r="L174" s="638">
        <f t="shared" si="41"/>
        <v>5931000</v>
      </c>
      <c r="M174" s="639">
        <v>24</v>
      </c>
      <c r="N174" s="638">
        <f t="shared" si="42"/>
        <v>5474769</v>
      </c>
      <c r="O174" s="640">
        <v>2</v>
      </c>
      <c r="P174" s="638">
        <f t="shared" si="43"/>
        <v>456231</v>
      </c>
      <c r="Q174" s="641">
        <v>0</v>
      </c>
      <c r="R174" s="638">
        <f t="shared" si="44"/>
        <v>0</v>
      </c>
      <c r="S174" s="638">
        <f t="shared" si="45"/>
        <v>5931000</v>
      </c>
      <c r="T174" s="642">
        <v>0</v>
      </c>
      <c r="U174" s="528">
        <v>0</v>
      </c>
      <c r="V174" s="528">
        <v>200000</v>
      </c>
      <c r="W174" s="642">
        <v>500000</v>
      </c>
      <c r="X174" s="642">
        <v>0</v>
      </c>
      <c r="Y174" s="642">
        <v>400000</v>
      </c>
      <c r="Z174" s="642">
        <v>427917</v>
      </c>
      <c r="AA174" s="643"/>
      <c r="AB174" s="638"/>
      <c r="AC174" s="642">
        <v>0</v>
      </c>
      <c r="AD174" s="642">
        <v>0</v>
      </c>
      <c r="AE174" s="638">
        <v>42771.6328125</v>
      </c>
      <c r="AF174" s="644"/>
      <c r="AG174" s="644">
        <f t="shared" si="46"/>
        <v>7501689</v>
      </c>
      <c r="AH174" s="639">
        <v>28</v>
      </c>
      <c r="AI174" s="639">
        <v>0</v>
      </c>
      <c r="AJ174" s="639">
        <v>0</v>
      </c>
      <c r="AK174" s="643">
        <v>0</v>
      </c>
      <c r="AL174" s="645">
        <v>0</v>
      </c>
      <c r="AM174" s="638">
        <f t="shared" si="37"/>
        <v>1197606</v>
      </c>
      <c r="AN174" s="661">
        <f t="shared" si="49"/>
        <v>8699295</v>
      </c>
      <c r="AO174" s="638">
        <v>622755</v>
      </c>
      <c r="AP174" s="638">
        <v>44100</v>
      </c>
      <c r="AQ174" s="638">
        <f>+VLOOKUP($B174,[1]Sheet1!$C$15:$BW$1300,52,0)</f>
        <v>0</v>
      </c>
      <c r="AR174" s="638">
        <v>0</v>
      </c>
      <c r="AS174" s="638">
        <v>0</v>
      </c>
      <c r="AT174" s="661">
        <f t="shared" ref="AT174:AT237" si="50">+ROUND(SUM(AN174:AN174)-SUM(AO174:AS174),0)</f>
        <v>8032440</v>
      </c>
      <c r="AU174" s="629"/>
      <c r="AV174" s="585"/>
      <c r="AW174" s="526" t="s">
        <v>3467</v>
      </c>
      <c r="AX174" s="526" t="s">
        <v>3468</v>
      </c>
      <c r="AY174" s="632" t="s">
        <v>260</v>
      </c>
      <c r="AZ174" s="632">
        <v>622</v>
      </c>
      <c r="BA174" s="272" t="str">
        <f t="shared" si="38"/>
        <v>Box</v>
      </c>
      <c r="BB174" s="633"/>
      <c r="BC174" s="634"/>
      <c r="BD174" s="634"/>
    </row>
    <row r="175" spans="1:56" s="635" customFormat="1" ht="36.75" hidden="1" customHeight="1">
      <c r="A175" s="475">
        <f>SUBTOTAL(3,B$6:B175)</f>
        <v>0</v>
      </c>
      <c r="B175" s="475" t="s">
        <v>949</v>
      </c>
      <c r="C175" s="476" t="s">
        <v>950</v>
      </c>
      <c r="D175" s="636">
        <v>40233</v>
      </c>
      <c r="E175" s="636" t="s">
        <v>195</v>
      </c>
      <c r="F175" s="530" t="s">
        <v>565</v>
      </c>
      <c r="G175" s="621" t="s">
        <v>814</v>
      </c>
      <c r="H175" s="637">
        <v>5931000</v>
      </c>
      <c r="I175" s="637">
        <v>400000</v>
      </c>
      <c r="J175" s="637">
        <v>0</v>
      </c>
      <c r="K175" s="637">
        <v>0</v>
      </c>
      <c r="L175" s="638">
        <f t="shared" si="41"/>
        <v>6331000</v>
      </c>
      <c r="M175" s="639">
        <v>23.9</v>
      </c>
      <c r="N175" s="638">
        <f t="shared" si="42"/>
        <v>5819650</v>
      </c>
      <c r="O175" s="640">
        <v>2</v>
      </c>
      <c r="P175" s="638">
        <f t="shared" si="43"/>
        <v>487000</v>
      </c>
      <c r="Q175" s="641">
        <v>0</v>
      </c>
      <c r="R175" s="638">
        <f t="shared" si="44"/>
        <v>0</v>
      </c>
      <c r="S175" s="638">
        <f t="shared" si="45"/>
        <v>6306650</v>
      </c>
      <c r="T175" s="642">
        <v>0</v>
      </c>
      <c r="U175" s="528">
        <v>0</v>
      </c>
      <c r="V175" s="528">
        <v>200000</v>
      </c>
      <c r="W175" s="642">
        <v>500000</v>
      </c>
      <c r="X175" s="642">
        <v>0</v>
      </c>
      <c r="Y175" s="642">
        <v>400000</v>
      </c>
      <c r="Z175" s="642">
        <v>427917</v>
      </c>
      <c r="AA175" s="643"/>
      <c r="AB175" s="638"/>
      <c r="AC175" s="642">
        <v>100000</v>
      </c>
      <c r="AD175" s="642">
        <v>0</v>
      </c>
      <c r="AE175" s="638">
        <v>45656.25</v>
      </c>
      <c r="AF175" s="644"/>
      <c r="AG175" s="644">
        <f t="shared" si="46"/>
        <v>7980223</v>
      </c>
      <c r="AH175" s="639">
        <v>28</v>
      </c>
      <c r="AI175" s="639">
        <v>0</v>
      </c>
      <c r="AJ175" s="639">
        <v>0</v>
      </c>
      <c r="AK175" s="643">
        <v>0</v>
      </c>
      <c r="AL175" s="645">
        <v>0</v>
      </c>
      <c r="AM175" s="638">
        <f t="shared" si="37"/>
        <v>1278375</v>
      </c>
      <c r="AN175" s="661">
        <f t="shared" si="49"/>
        <v>9258598</v>
      </c>
      <c r="AO175" s="638">
        <v>664755</v>
      </c>
      <c r="AP175" s="638">
        <v>44100</v>
      </c>
      <c r="AQ175" s="638">
        <f>+VLOOKUP($B175,[1]Sheet1!$C$15:$BW$1300,52,0)</f>
        <v>0</v>
      </c>
      <c r="AR175" s="638">
        <v>0</v>
      </c>
      <c r="AS175" s="638">
        <v>0</v>
      </c>
      <c r="AT175" s="661">
        <f t="shared" si="50"/>
        <v>8549743</v>
      </c>
      <c r="AU175" s="629"/>
      <c r="AV175" s="585"/>
      <c r="AW175" s="526" t="s">
        <v>3469</v>
      </c>
      <c r="AX175" s="526" t="s">
        <v>3470</v>
      </c>
      <c r="AY175" s="632" t="s">
        <v>260</v>
      </c>
      <c r="AZ175" s="632">
        <v>622</v>
      </c>
      <c r="BA175" s="272" t="str">
        <f t="shared" si="38"/>
        <v>Box</v>
      </c>
      <c r="BB175" s="633"/>
      <c r="BC175" s="634"/>
      <c r="BD175" s="634"/>
    </row>
    <row r="176" spans="1:56" s="635" customFormat="1" ht="36.75" hidden="1" customHeight="1">
      <c r="A176" s="475">
        <f>SUBTOTAL(3,B$6:B176)</f>
        <v>0</v>
      </c>
      <c r="B176" s="475" t="s">
        <v>951</v>
      </c>
      <c r="C176" s="476" t="s">
        <v>952</v>
      </c>
      <c r="D176" s="636">
        <v>40591</v>
      </c>
      <c r="E176" s="636" t="s">
        <v>195</v>
      </c>
      <c r="F176" s="530" t="s">
        <v>565</v>
      </c>
      <c r="G176" s="621" t="s">
        <v>814</v>
      </c>
      <c r="H176" s="637">
        <v>5931000</v>
      </c>
      <c r="I176" s="637">
        <v>400000</v>
      </c>
      <c r="J176" s="637">
        <v>0</v>
      </c>
      <c r="K176" s="637">
        <v>0</v>
      </c>
      <c r="L176" s="638">
        <f t="shared" si="41"/>
        <v>6331000</v>
      </c>
      <c r="M176" s="639">
        <v>24</v>
      </c>
      <c r="N176" s="638">
        <f t="shared" si="42"/>
        <v>5844000</v>
      </c>
      <c r="O176" s="640">
        <v>2</v>
      </c>
      <c r="P176" s="638">
        <f t="shared" si="43"/>
        <v>487000</v>
      </c>
      <c r="Q176" s="641">
        <v>0</v>
      </c>
      <c r="R176" s="638">
        <f t="shared" si="44"/>
        <v>0</v>
      </c>
      <c r="S176" s="638">
        <f t="shared" si="45"/>
        <v>6331000</v>
      </c>
      <c r="T176" s="642">
        <v>0</v>
      </c>
      <c r="U176" s="528">
        <v>0</v>
      </c>
      <c r="V176" s="528">
        <v>200000</v>
      </c>
      <c r="W176" s="642">
        <v>500000</v>
      </c>
      <c r="X176" s="642">
        <v>0</v>
      </c>
      <c r="Y176" s="642">
        <v>400000</v>
      </c>
      <c r="Z176" s="642">
        <v>429671</v>
      </c>
      <c r="AA176" s="643"/>
      <c r="AB176" s="638"/>
      <c r="AC176" s="642">
        <v>0</v>
      </c>
      <c r="AD176" s="642">
        <v>0</v>
      </c>
      <c r="AE176" s="638">
        <v>45656.25</v>
      </c>
      <c r="AF176" s="644"/>
      <c r="AG176" s="644">
        <f t="shared" si="46"/>
        <v>7906327</v>
      </c>
      <c r="AH176" s="639">
        <v>28</v>
      </c>
      <c r="AI176" s="639">
        <v>0</v>
      </c>
      <c r="AJ176" s="639">
        <v>0</v>
      </c>
      <c r="AK176" s="643">
        <v>0</v>
      </c>
      <c r="AL176" s="645">
        <v>0</v>
      </c>
      <c r="AM176" s="638">
        <f t="shared" si="37"/>
        <v>1278375</v>
      </c>
      <c r="AN176" s="661">
        <f t="shared" si="49"/>
        <v>9184702</v>
      </c>
      <c r="AO176" s="638">
        <v>664755</v>
      </c>
      <c r="AP176" s="638">
        <v>44100</v>
      </c>
      <c r="AQ176" s="638">
        <f>+VLOOKUP($B176,[1]Sheet1!$C$15:$BW$1300,52,0)</f>
        <v>0</v>
      </c>
      <c r="AR176" s="638">
        <v>0</v>
      </c>
      <c r="AS176" s="638">
        <v>0</v>
      </c>
      <c r="AT176" s="661">
        <f t="shared" si="50"/>
        <v>8475847</v>
      </c>
      <c r="AU176" s="629"/>
      <c r="AV176" s="585"/>
      <c r="AW176" s="526" t="s">
        <v>3471</v>
      </c>
      <c r="AX176" s="526" t="s">
        <v>3472</v>
      </c>
      <c r="AY176" s="632" t="s">
        <v>260</v>
      </c>
      <c r="AZ176" s="632">
        <v>622</v>
      </c>
      <c r="BA176" s="272" t="str">
        <f t="shared" si="38"/>
        <v>Box</v>
      </c>
      <c r="BB176" s="633"/>
      <c r="BC176" s="634"/>
      <c r="BD176" s="634"/>
    </row>
    <row r="177" spans="1:56" s="635" customFormat="1" ht="36.75" hidden="1" customHeight="1">
      <c r="A177" s="475">
        <f>SUBTOTAL(3,B$6:B177)</f>
        <v>0</v>
      </c>
      <c r="B177" s="475" t="s">
        <v>953</v>
      </c>
      <c r="C177" s="476" t="s">
        <v>954</v>
      </c>
      <c r="D177" s="636">
        <v>41165</v>
      </c>
      <c r="E177" s="636" t="s">
        <v>195</v>
      </c>
      <c r="F177" s="530" t="s">
        <v>565</v>
      </c>
      <c r="G177" s="621" t="s">
        <v>672</v>
      </c>
      <c r="H177" s="637">
        <v>5931000</v>
      </c>
      <c r="I177" s="637">
        <v>700000</v>
      </c>
      <c r="J177" s="637">
        <v>0</v>
      </c>
      <c r="K177" s="637">
        <v>0</v>
      </c>
      <c r="L177" s="638">
        <f t="shared" si="41"/>
        <v>6631000</v>
      </c>
      <c r="M177" s="639">
        <v>24</v>
      </c>
      <c r="N177" s="638">
        <f t="shared" si="42"/>
        <v>6120923</v>
      </c>
      <c r="O177" s="640">
        <v>2</v>
      </c>
      <c r="P177" s="638">
        <f t="shared" si="43"/>
        <v>510077</v>
      </c>
      <c r="Q177" s="641">
        <v>0</v>
      </c>
      <c r="R177" s="638">
        <f t="shared" si="44"/>
        <v>0</v>
      </c>
      <c r="S177" s="638">
        <f t="shared" si="45"/>
        <v>6631000</v>
      </c>
      <c r="T177" s="642">
        <v>0</v>
      </c>
      <c r="U177" s="528">
        <v>0</v>
      </c>
      <c r="V177" s="528">
        <v>200000</v>
      </c>
      <c r="W177" s="642">
        <v>500000</v>
      </c>
      <c r="X177" s="642">
        <v>0</v>
      </c>
      <c r="Y177" s="642">
        <v>400000</v>
      </c>
      <c r="Z177" s="642">
        <v>397614</v>
      </c>
      <c r="AA177" s="643"/>
      <c r="AB177" s="638"/>
      <c r="AC177" s="642">
        <v>200000</v>
      </c>
      <c r="AD177" s="642">
        <v>0</v>
      </c>
      <c r="AE177" s="638">
        <v>47819.7109375</v>
      </c>
      <c r="AF177" s="644"/>
      <c r="AG177" s="644">
        <f t="shared" si="46"/>
        <v>8376434</v>
      </c>
      <c r="AH177" s="639">
        <v>28</v>
      </c>
      <c r="AI177" s="639">
        <v>0</v>
      </c>
      <c r="AJ177" s="639">
        <v>0</v>
      </c>
      <c r="AK177" s="643">
        <v>0</v>
      </c>
      <c r="AL177" s="645">
        <v>0</v>
      </c>
      <c r="AM177" s="638">
        <f t="shared" si="37"/>
        <v>1338952</v>
      </c>
      <c r="AN177" s="661">
        <f t="shared" si="49"/>
        <v>9715386</v>
      </c>
      <c r="AO177" s="638">
        <v>696255</v>
      </c>
      <c r="AP177" s="638">
        <v>44100</v>
      </c>
      <c r="AQ177" s="638">
        <f>+VLOOKUP($B177,[1]Sheet1!$C$15:$BW$1300,52,0)</f>
        <v>0</v>
      </c>
      <c r="AR177" s="638">
        <v>0</v>
      </c>
      <c r="AS177" s="638">
        <v>0</v>
      </c>
      <c r="AT177" s="661">
        <f t="shared" si="50"/>
        <v>8975031</v>
      </c>
      <c r="AU177" s="629"/>
      <c r="AV177" s="585"/>
      <c r="AW177" s="526" t="s">
        <v>3473</v>
      </c>
      <c r="AX177" s="526" t="s">
        <v>3474</v>
      </c>
      <c r="AY177" s="632" t="s">
        <v>260</v>
      </c>
      <c r="AZ177" s="632">
        <v>622</v>
      </c>
      <c r="BA177" s="272" t="str">
        <f t="shared" si="38"/>
        <v>Box</v>
      </c>
      <c r="BB177" s="633"/>
      <c r="BC177" s="634"/>
      <c r="BD177" s="634"/>
    </row>
    <row r="178" spans="1:56" s="635" customFormat="1" ht="36.75" hidden="1" customHeight="1">
      <c r="A178" s="475">
        <f>SUBTOTAL(3,B$6:B178)</f>
        <v>0</v>
      </c>
      <c r="B178" s="475" t="s">
        <v>955</v>
      </c>
      <c r="C178" s="476" t="s">
        <v>956</v>
      </c>
      <c r="D178" s="636">
        <v>41263</v>
      </c>
      <c r="E178" s="636" t="s">
        <v>195</v>
      </c>
      <c r="F178" s="530" t="s">
        <v>565</v>
      </c>
      <c r="G178" s="621" t="s">
        <v>608</v>
      </c>
      <c r="H178" s="637">
        <v>5931000</v>
      </c>
      <c r="I178" s="637">
        <v>200000</v>
      </c>
      <c r="J178" s="637">
        <v>0</v>
      </c>
      <c r="K178" s="637">
        <v>0</v>
      </c>
      <c r="L178" s="638">
        <f t="shared" si="41"/>
        <v>6131000</v>
      </c>
      <c r="M178" s="639">
        <v>21.8</v>
      </c>
      <c r="N178" s="638">
        <f t="shared" si="42"/>
        <v>5140608</v>
      </c>
      <c r="O178" s="640">
        <v>3</v>
      </c>
      <c r="P178" s="638">
        <f t="shared" si="43"/>
        <v>707423</v>
      </c>
      <c r="Q178" s="641">
        <v>0</v>
      </c>
      <c r="R178" s="638">
        <f t="shared" si="44"/>
        <v>0</v>
      </c>
      <c r="S178" s="638">
        <f t="shared" si="45"/>
        <v>5848031</v>
      </c>
      <c r="T178" s="642">
        <v>0</v>
      </c>
      <c r="U178" s="528">
        <v>0</v>
      </c>
      <c r="V178" s="528">
        <v>200000</v>
      </c>
      <c r="W178" s="642">
        <v>0</v>
      </c>
      <c r="X178" s="642">
        <v>0</v>
      </c>
      <c r="Y178" s="642">
        <v>150000</v>
      </c>
      <c r="Z178" s="642">
        <v>393904</v>
      </c>
      <c r="AA178" s="643"/>
      <c r="AB178" s="638"/>
      <c r="AC178" s="642">
        <v>100000</v>
      </c>
      <c r="AD178" s="642">
        <v>0</v>
      </c>
      <c r="AE178" s="638">
        <v>44213.944954128441</v>
      </c>
      <c r="AF178" s="644"/>
      <c r="AG178" s="644">
        <f t="shared" si="46"/>
        <v>6736149</v>
      </c>
      <c r="AH178" s="639">
        <v>28</v>
      </c>
      <c r="AI178" s="639">
        <v>0</v>
      </c>
      <c r="AJ178" s="639">
        <v>0</v>
      </c>
      <c r="AK178" s="643">
        <v>0</v>
      </c>
      <c r="AL178" s="645">
        <v>0</v>
      </c>
      <c r="AM178" s="638">
        <f t="shared" si="37"/>
        <v>1237990</v>
      </c>
      <c r="AN178" s="661">
        <f t="shared" si="49"/>
        <v>7974139</v>
      </c>
      <c r="AO178" s="638">
        <v>643755</v>
      </c>
      <c r="AP178" s="638">
        <v>44100</v>
      </c>
      <c r="AQ178" s="638">
        <f>+VLOOKUP($B178,[1]Sheet1!$C$15:$BW$1300,52,0)</f>
        <v>0</v>
      </c>
      <c r="AR178" s="638">
        <v>0</v>
      </c>
      <c r="AS178" s="638">
        <v>0</v>
      </c>
      <c r="AT178" s="661">
        <f t="shared" si="50"/>
        <v>7286284</v>
      </c>
      <c r="AU178" s="629"/>
      <c r="AV178" s="585"/>
      <c r="AW178" s="526" t="s">
        <v>3475</v>
      </c>
      <c r="AX178" s="526" t="s">
        <v>3476</v>
      </c>
      <c r="AY178" s="632" t="s">
        <v>260</v>
      </c>
      <c r="AZ178" s="632">
        <v>622</v>
      </c>
      <c r="BA178" s="272" t="str">
        <f t="shared" si="38"/>
        <v>Box</v>
      </c>
      <c r="BB178" s="633"/>
      <c r="BC178" s="634"/>
      <c r="BD178" s="634"/>
    </row>
    <row r="179" spans="1:56" s="635" customFormat="1" ht="36.75" hidden="1" customHeight="1">
      <c r="A179" s="475">
        <f>SUBTOTAL(3,B$6:B179)</f>
        <v>0</v>
      </c>
      <c r="B179" s="475" t="s">
        <v>957</v>
      </c>
      <c r="C179" s="476" t="s">
        <v>958</v>
      </c>
      <c r="D179" s="636">
        <v>41396</v>
      </c>
      <c r="E179" s="636" t="s">
        <v>195</v>
      </c>
      <c r="F179" s="530" t="s">
        <v>565</v>
      </c>
      <c r="G179" s="621" t="s">
        <v>608</v>
      </c>
      <c r="H179" s="637">
        <v>5931000</v>
      </c>
      <c r="I179" s="637">
        <v>200000</v>
      </c>
      <c r="J179" s="637">
        <v>0</v>
      </c>
      <c r="K179" s="637">
        <v>0</v>
      </c>
      <c r="L179" s="638">
        <f t="shared" si="41"/>
        <v>6131000</v>
      </c>
      <c r="M179" s="639">
        <v>24</v>
      </c>
      <c r="N179" s="638">
        <f t="shared" si="42"/>
        <v>5659385</v>
      </c>
      <c r="O179" s="640">
        <v>2</v>
      </c>
      <c r="P179" s="638">
        <f t="shared" si="43"/>
        <v>471615</v>
      </c>
      <c r="Q179" s="641">
        <v>0</v>
      </c>
      <c r="R179" s="638">
        <f t="shared" si="44"/>
        <v>0</v>
      </c>
      <c r="S179" s="638">
        <f t="shared" si="45"/>
        <v>6131000</v>
      </c>
      <c r="T179" s="642">
        <v>0</v>
      </c>
      <c r="U179" s="528">
        <v>0</v>
      </c>
      <c r="V179" s="528">
        <v>200000</v>
      </c>
      <c r="W179" s="642">
        <v>500000</v>
      </c>
      <c r="X179" s="642">
        <v>0</v>
      </c>
      <c r="Y179" s="642">
        <v>400000</v>
      </c>
      <c r="Z179" s="642">
        <v>427917</v>
      </c>
      <c r="AA179" s="643"/>
      <c r="AB179" s="638"/>
      <c r="AC179" s="642">
        <v>0</v>
      </c>
      <c r="AD179" s="642">
        <v>0</v>
      </c>
      <c r="AE179" s="638">
        <v>44213.9453125</v>
      </c>
      <c r="AF179" s="644"/>
      <c r="AG179" s="644">
        <f t="shared" si="46"/>
        <v>7703131</v>
      </c>
      <c r="AH179" s="639">
        <v>28</v>
      </c>
      <c r="AI179" s="639">
        <v>0</v>
      </c>
      <c r="AJ179" s="639">
        <v>0</v>
      </c>
      <c r="AK179" s="643">
        <v>0</v>
      </c>
      <c r="AL179" s="645">
        <v>0</v>
      </c>
      <c r="AM179" s="638">
        <f t="shared" si="37"/>
        <v>1237990</v>
      </c>
      <c r="AN179" s="661">
        <f t="shared" si="49"/>
        <v>8941121</v>
      </c>
      <c r="AO179" s="638">
        <v>643755</v>
      </c>
      <c r="AP179" s="638">
        <v>44100</v>
      </c>
      <c r="AQ179" s="638">
        <f>+VLOOKUP($B179,[1]Sheet1!$C$15:$BW$1300,52,0)</f>
        <v>0</v>
      </c>
      <c r="AR179" s="638">
        <v>0</v>
      </c>
      <c r="AS179" s="638">
        <v>0</v>
      </c>
      <c r="AT179" s="661">
        <f t="shared" si="50"/>
        <v>8253266</v>
      </c>
      <c r="AU179" s="629"/>
      <c r="AV179" s="585"/>
      <c r="AW179" s="526" t="s">
        <v>3477</v>
      </c>
      <c r="AX179" s="526" t="s">
        <v>3478</v>
      </c>
      <c r="AY179" s="632" t="s">
        <v>260</v>
      </c>
      <c r="AZ179" s="632">
        <v>622</v>
      </c>
      <c r="BA179" s="272" t="str">
        <f t="shared" si="38"/>
        <v>Box</v>
      </c>
      <c r="BB179" s="633"/>
      <c r="BC179" s="634"/>
      <c r="BD179" s="634"/>
    </row>
    <row r="180" spans="1:56" s="635" customFormat="1" ht="36.75" hidden="1" customHeight="1">
      <c r="A180" s="475">
        <f>SUBTOTAL(3,B$6:B180)</f>
        <v>0</v>
      </c>
      <c r="B180" s="475" t="s">
        <v>959</v>
      </c>
      <c r="C180" s="476" t="s">
        <v>960</v>
      </c>
      <c r="D180" s="636">
        <v>41401</v>
      </c>
      <c r="E180" s="636" t="s">
        <v>195</v>
      </c>
      <c r="F180" s="530" t="s">
        <v>565</v>
      </c>
      <c r="G180" s="621" t="s">
        <v>619</v>
      </c>
      <c r="H180" s="637">
        <v>5931000</v>
      </c>
      <c r="I180" s="637">
        <v>0</v>
      </c>
      <c r="J180" s="637">
        <v>0</v>
      </c>
      <c r="K180" s="637">
        <v>0</v>
      </c>
      <c r="L180" s="638">
        <f t="shared" si="41"/>
        <v>5931000</v>
      </c>
      <c r="M180" s="639">
        <v>21.7</v>
      </c>
      <c r="N180" s="638">
        <f t="shared" si="42"/>
        <v>4950104</v>
      </c>
      <c r="O180" s="640">
        <v>3</v>
      </c>
      <c r="P180" s="638">
        <f t="shared" si="43"/>
        <v>684346</v>
      </c>
      <c r="Q180" s="641">
        <v>0</v>
      </c>
      <c r="R180" s="638">
        <f t="shared" si="44"/>
        <v>0</v>
      </c>
      <c r="S180" s="638">
        <f t="shared" si="45"/>
        <v>5634450</v>
      </c>
      <c r="T180" s="642">
        <v>0</v>
      </c>
      <c r="U180" s="528">
        <v>0</v>
      </c>
      <c r="V180" s="528">
        <v>200000</v>
      </c>
      <c r="W180" s="642">
        <v>0</v>
      </c>
      <c r="X180" s="642">
        <v>0</v>
      </c>
      <c r="Y180" s="642">
        <v>150000</v>
      </c>
      <c r="Z180" s="642">
        <v>386796</v>
      </c>
      <c r="AA180" s="643"/>
      <c r="AB180" s="638"/>
      <c r="AC180" s="642">
        <v>100000</v>
      </c>
      <c r="AD180" s="642">
        <v>0</v>
      </c>
      <c r="AE180" s="638">
        <v>42771.635944700465</v>
      </c>
      <c r="AF180" s="644"/>
      <c r="AG180" s="644">
        <f t="shared" si="46"/>
        <v>6514018</v>
      </c>
      <c r="AH180" s="639">
        <v>20</v>
      </c>
      <c r="AI180" s="639">
        <v>0</v>
      </c>
      <c r="AJ180" s="639">
        <v>0</v>
      </c>
      <c r="AK180" s="643">
        <v>0</v>
      </c>
      <c r="AL180" s="645">
        <v>0</v>
      </c>
      <c r="AM180" s="638">
        <f t="shared" si="37"/>
        <v>855433</v>
      </c>
      <c r="AN180" s="661">
        <f>ROUND(AG180+AM180,0)</f>
        <v>7369451</v>
      </c>
      <c r="AO180" s="638">
        <v>622755</v>
      </c>
      <c r="AP180" s="638">
        <v>44100</v>
      </c>
      <c r="AQ180" s="638">
        <f>+VLOOKUP($B180,[1]Sheet1!$C$15:$BW$1300,52,0)</f>
        <v>0</v>
      </c>
      <c r="AR180" s="638">
        <v>0</v>
      </c>
      <c r="AS180" s="638">
        <v>0</v>
      </c>
      <c r="AT180" s="661">
        <f t="shared" si="50"/>
        <v>6702596</v>
      </c>
      <c r="AU180" s="629"/>
      <c r="AV180" s="585"/>
      <c r="AW180" s="526" t="s">
        <v>3479</v>
      </c>
      <c r="AX180" s="526" t="s">
        <v>3480</v>
      </c>
      <c r="AY180" s="632" t="s">
        <v>260</v>
      </c>
      <c r="AZ180" s="632">
        <v>622</v>
      </c>
      <c r="BA180" s="272" t="str">
        <f t="shared" si="38"/>
        <v>Box</v>
      </c>
      <c r="BB180" s="633"/>
      <c r="BC180" s="634"/>
      <c r="BD180" s="634"/>
    </row>
    <row r="181" spans="1:56" s="635" customFormat="1" ht="36.75" hidden="1" customHeight="1">
      <c r="A181" s="475">
        <f>SUBTOTAL(3,B$6:B181)</f>
        <v>0</v>
      </c>
      <c r="B181" s="475" t="s">
        <v>961</v>
      </c>
      <c r="C181" s="476" t="s">
        <v>962</v>
      </c>
      <c r="D181" s="636">
        <v>41459</v>
      </c>
      <c r="E181" s="636" t="s">
        <v>195</v>
      </c>
      <c r="F181" s="530" t="s">
        <v>565</v>
      </c>
      <c r="G181" s="621" t="s">
        <v>742</v>
      </c>
      <c r="H181" s="637">
        <v>5931000</v>
      </c>
      <c r="I181" s="637">
        <v>0</v>
      </c>
      <c r="J181" s="637">
        <v>0</v>
      </c>
      <c r="K181" s="637">
        <v>0</v>
      </c>
      <c r="L181" s="638">
        <f t="shared" si="41"/>
        <v>5931000</v>
      </c>
      <c r="M181" s="639">
        <v>24</v>
      </c>
      <c r="N181" s="638">
        <f t="shared" si="42"/>
        <v>5474769</v>
      </c>
      <c r="O181" s="640">
        <v>2</v>
      </c>
      <c r="P181" s="638">
        <f t="shared" si="43"/>
        <v>456231</v>
      </c>
      <c r="Q181" s="641">
        <v>0</v>
      </c>
      <c r="R181" s="638">
        <f t="shared" si="44"/>
        <v>0</v>
      </c>
      <c r="S181" s="638">
        <f t="shared" si="45"/>
        <v>5931000</v>
      </c>
      <c r="T181" s="642">
        <v>0</v>
      </c>
      <c r="U181" s="528">
        <v>0</v>
      </c>
      <c r="V181" s="528">
        <v>200000</v>
      </c>
      <c r="W181" s="642">
        <v>500000</v>
      </c>
      <c r="X181" s="642">
        <v>0</v>
      </c>
      <c r="Y181" s="642">
        <v>300000</v>
      </c>
      <c r="Z181" s="642">
        <v>327267</v>
      </c>
      <c r="AA181" s="643"/>
      <c r="AB181" s="638"/>
      <c r="AC181" s="642">
        <v>0</v>
      </c>
      <c r="AD181" s="642">
        <v>0</v>
      </c>
      <c r="AE181" s="638">
        <v>42771.6328125</v>
      </c>
      <c r="AF181" s="644"/>
      <c r="AG181" s="644">
        <f t="shared" si="46"/>
        <v>7301039</v>
      </c>
      <c r="AH181" s="639">
        <v>0</v>
      </c>
      <c r="AI181" s="639">
        <v>0</v>
      </c>
      <c r="AJ181" s="639">
        <v>0</v>
      </c>
      <c r="AK181" s="643">
        <v>0</v>
      </c>
      <c r="AL181" s="645">
        <v>0</v>
      </c>
      <c r="AM181" s="638">
        <f t="shared" si="37"/>
        <v>0</v>
      </c>
      <c r="AN181" s="661">
        <f t="shared" ref="AN181:AN188" si="51">ROUND(AG181+AM181,0)</f>
        <v>7301039</v>
      </c>
      <c r="AO181" s="638">
        <v>622755</v>
      </c>
      <c r="AP181" s="638">
        <v>44100</v>
      </c>
      <c r="AQ181" s="638">
        <f>+VLOOKUP($B181,[1]Sheet1!$C$15:$BW$1300,52,0)</f>
        <v>0</v>
      </c>
      <c r="AR181" s="638">
        <v>0</v>
      </c>
      <c r="AS181" s="638">
        <v>0</v>
      </c>
      <c r="AT181" s="661">
        <f t="shared" si="50"/>
        <v>6634184</v>
      </c>
      <c r="AU181" s="629"/>
      <c r="AV181" s="585"/>
      <c r="AW181" s="526" t="s">
        <v>3481</v>
      </c>
      <c r="AX181" s="526" t="s">
        <v>3482</v>
      </c>
      <c r="AY181" s="632" t="s">
        <v>260</v>
      </c>
      <c r="AZ181" s="632">
        <v>622</v>
      </c>
      <c r="BA181" s="272" t="str">
        <f t="shared" si="38"/>
        <v>Box</v>
      </c>
      <c r="BB181" s="633"/>
      <c r="BC181" s="634"/>
      <c r="BD181" s="634"/>
    </row>
    <row r="182" spans="1:56" s="635" customFormat="1" ht="36.75" hidden="1" customHeight="1">
      <c r="A182" s="475">
        <f>SUBTOTAL(3,B$6:B182)</f>
        <v>0</v>
      </c>
      <c r="B182" s="475" t="s">
        <v>5556</v>
      </c>
      <c r="C182" s="476" t="s">
        <v>5557</v>
      </c>
      <c r="D182" s="636">
        <v>41717</v>
      </c>
      <c r="E182" s="636" t="s">
        <v>195</v>
      </c>
      <c r="F182" s="530" t="s">
        <v>565</v>
      </c>
      <c r="G182" s="621" t="s">
        <v>608</v>
      </c>
      <c r="H182" s="637">
        <v>5931000</v>
      </c>
      <c r="I182" s="637">
        <v>200000</v>
      </c>
      <c r="J182" s="637">
        <v>0</v>
      </c>
      <c r="K182" s="637">
        <v>0</v>
      </c>
      <c r="L182" s="638">
        <f t="shared" si="41"/>
        <v>6131000</v>
      </c>
      <c r="M182" s="639">
        <v>2</v>
      </c>
      <c r="N182" s="638">
        <f t="shared" si="42"/>
        <v>471615</v>
      </c>
      <c r="O182" s="640">
        <v>1</v>
      </c>
      <c r="P182" s="638">
        <f t="shared" si="43"/>
        <v>235808</v>
      </c>
      <c r="Q182" s="641">
        <v>0</v>
      </c>
      <c r="R182" s="638">
        <f t="shared" si="44"/>
        <v>0</v>
      </c>
      <c r="S182" s="638">
        <f t="shared" si="45"/>
        <v>707423</v>
      </c>
      <c r="T182" s="642">
        <v>0</v>
      </c>
      <c r="U182" s="528">
        <v>0</v>
      </c>
      <c r="V182" s="528">
        <v>0</v>
      </c>
      <c r="W182" s="642">
        <v>0</v>
      </c>
      <c r="X182" s="642">
        <v>0</v>
      </c>
      <c r="Y182" s="642">
        <v>0</v>
      </c>
      <c r="Z182" s="642">
        <v>0</v>
      </c>
      <c r="AA182" s="643"/>
      <c r="AB182" s="638"/>
      <c r="AC182" s="642">
        <v>0</v>
      </c>
      <c r="AD182" s="642">
        <v>0</v>
      </c>
      <c r="AE182" s="638">
        <v>0</v>
      </c>
      <c r="AF182" s="644"/>
      <c r="AG182" s="644">
        <f t="shared" si="46"/>
        <v>707423</v>
      </c>
      <c r="AH182" s="639">
        <v>0</v>
      </c>
      <c r="AI182" s="639">
        <v>0</v>
      </c>
      <c r="AJ182" s="639">
        <v>0</v>
      </c>
      <c r="AK182" s="643">
        <v>0</v>
      </c>
      <c r="AL182" s="645">
        <v>0</v>
      </c>
      <c r="AM182" s="638">
        <f t="shared" si="37"/>
        <v>0</v>
      </c>
      <c r="AN182" s="661">
        <f t="shared" si="51"/>
        <v>707423</v>
      </c>
      <c r="AO182" s="638">
        <v>0</v>
      </c>
      <c r="AP182" s="638">
        <v>44100</v>
      </c>
      <c r="AQ182" s="638">
        <f>+VLOOKUP($B182,[1]Sheet1!$C$15:$BW$1300,52,0)</f>
        <v>0</v>
      </c>
      <c r="AR182" s="638">
        <v>0</v>
      </c>
      <c r="AS182" s="638">
        <v>0</v>
      </c>
      <c r="AT182" s="661">
        <f t="shared" si="50"/>
        <v>663323</v>
      </c>
      <c r="AU182" s="629"/>
      <c r="AV182" s="585"/>
      <c r="AW182" s="526" t="s">
        <v>5657</v>
      </c>
      <c r="AX182" s="526" t="s">
        <v>5658</v>
      </c>
      <c r="AY182" s="632" t="s">
        <v>260</v>
      </c>
      <c r="AZ182" s="632">
        <v>622</v>
      </c>
      <c r="BA182" s="272" t="str">
        <f t="shared" si="38"/>
        <v>Box</v>
      </c>
      <c r="BB182" s="633"/>
      <c r="BC182" s="634"/>
      <c r="BD182" s="634"/>
    </row>
    <row r="183" spans="1:56" s="635" customFormat="1" ht="36.75" hidden="1" customHeight="1">
      <c r="A183" s="475">
        <f>SUBTOTAL(3,B$6:B183)</f>
        <v>0</v>
      </c>
      <c r="B183" s="475" t="s">
        <v>963</v>
      </c>
      <c r="C183" s="476" t="s">
        <v>964</v>
      </c>
      <c r="D183" s="636">
        <v>42195</v>
      </c>
      <c r="E183" s="636" t="s">
        <v>195</v>
      </c>
      <c r="F183" s="530" t="s">
        <v>565</v>
      </c>
      <c r="G183" s="621" t="s">
        <v>632</v>
      </c>
      <c r="H183" s="637">
        <v>5931000</v>
      </c>
      <c r="I183" s="637">
        <v>1100000</v>
      </c>
      <c r="J183" s="637">
        <v>0</v>
      </c>
      <c r="K183" s="637">
        <v>0</v>
      </c>
      <c r="L183" s="638">
        <f t="shared" si="41"/>
        <v>7031000</v>
      </c>
      <c r="M183" s="639">
        <v>22.9</v>
      </c>
      <c r="N183" s="638">
        <f t="shared" si="42"/>
        <v>6192688</v>
      </c>
      <c r="O183" s="640">
        <v>3</v>
      </c>
      <c r="P183" s="638">
        <f t="shared" si="43"/>
        <v>811269</v>
      </c>
      <c r="Q183" s="641">
        <v>0</v>
      </c>
      <c r="R183" s="638">
        <f t="shared" si="44"/>
        <v>0</v>
      </c>
      <c r="S183" s="638">
        <f t="shared" si="45"/>
        <v>7003957</v>
      </c>
      <c r="T183" s="642">
        <v>0</v>
      </c>
      <c r="U183" s="528">
        <v>0</v>
      </c>
      <c r="V183" s="528">
        <v>200000</v>
      </c>
      <c r="W183" s="642">
        <v>500000</v>
      </c>
      <c r="X183" s="642">
        <v>200000</v>
      </c>
      <c r="Y183" s="642">
        <v>400000</v>
      </c>
      <c r="Z183" s="642">
        <v>566093</v>
      </c>
      <c r="AA183" s="643"/>
      <c r="AB183" s="638"/>
      <c r="AC183" s="642">
        <v>0</v>
      </c>
      <c r="AD183" s="642">
        <v>0</v>
      </c>
      <c r="AE183" s="638">
        <v>50704.323144104812</v>
      </c>
      <c r="AF183" s="644"/>
      <c r="AG183" s="644">
        <f t="shared" si="46"/>
        <v>8920754</v>
      </c>
      <c r="AH183" s="639">
        <v>24</v>
      </c>
      <c r="AI183" s="639">
        <v>0</v>
      </c>
      <c r="AJ183" s="639">
        <v>0</v>
      </c>
      <c r="AK183" s="643">
        <v>0</v>
      </c>
      <c r="AL183" s="645">
        <v>0</v>
      </c>
      <c r="AM183" s="638">
        <f t="shared" si="37"/>
        <v>1216904</v>
      </c>
      <c r="AN183" s="661">
        <f t="shared" si="51"/>
        <v>10137658</v>
      </c>
      <c r="AO183" s="638">
        <v>738255</v>
      </c>
      <c r="AP183" s="638">
        <v>44100</v>
      </c>
      <c r="AQ183" s="638">
        <f>+VLOOKUP($B183,[1]Sheet1!$C$15:$BW$1300,52,0)</f>
        <v>0</v>
      </c>
      <c r="AR183" s="638">
        <v>0</v>
      </c>
      <c r="AS183" s="638">
        <v>0</v>
      </c>
      <c r="AT183" s="661">
        <f t="shared" si="50"/>
        <v>9355303</v>
      </c>
      <c r="AU183" s="629"/>
      <c r="AV183" s="585"/>
      <c r="AW183" s="526" t="s">
        <v>3483</v>
      </c>
      <c r="AX183" s="526" t="s">
        <v>3484</v>
      </c>
      <c r="AY183" s="632" t="s">
        <v>260</v>
      </c>
      <c r="AZ183" s="632">
        <v>622</v>
      </c>
      <c r="BA183" s="272" t="str">
        <f t="shared" si="38"/>
        <v>Box</v>
      </c>
      <c r="BB183" s="633"/>
      <c r="BC183" s="634"/>
      <c r="BD183" s="634"/>
    </row>
    <row r="184" spans="1:56" s="635" customFormat="1" ht="36.75" hidden="1" customHeight="1">
      <c r="A184" s="475">
        <f>SUBTOTAL(3,B$6:B184)</f>
        <v>0</v>
      </c>
      <c r="B184" s="475" t="s">
        <v>965</v>
      </c>
      <c r="C184" s="476" t="s">
        <v>966</v>
      </c>
      <c r="D184" s="636">
        <v>42781</v>
      </c>
      <c r="E184" s="636" t="s">
        <v>195</v>
      </c>
      <c r="F184" s="530" t="s">
        <v>565</v>
      </c>
      <c r="G184" s="621" t="s">
        <v>608</v>
      </c>
      <c r="H184" s="637">
        <v>5931000</v>
      </c>
      <c r="I184" s="637">
        <v>200000</v>
      </c>
      <c r="J184" s="637">
        <v>0</v>
      </c>
      <c r="K184" s="637">
        <v>0</v>
      </c>
      <c r="L184" s="638">
        <f t="shared" si="41"/>
        <v>6131000</v>
      </c>
      <c r="M184" s="639">
        <v>22.9</v>
      </c>
      <c r="N184" s="638">
        <f t="shared" si="42"/>
        <v>5399996</v>
      </c>
      <c r="O184" s="640">
        <v>3</v>
      </c>
      <c r="P184" s="638">
        <f t="shared" si="43"/>
        <v>707423</v>
      </c>
      <c r="Q184" s="641">
        <v>0</v>
      </c>
      <c r="R184" s="638">
        <f t="shared" si="44"/>
        <v>0</v>
      </c>
      <c r="S184" s="638">
        <f t="shared" si="45"/>
        <v>6107419</v>
      </c>
      <c r="T184" s="642">
        <v>0</v>
      </c>
      <c r="U184" s="528">
        <v>0</v>
      </c>
      <c r="V184" s="528">
        <v>200000</v>
      </c>
      <c r="W184" s="642">
        <v>500000</v>
      </c>
      <c r="X184" s="642">
        <v>0</v>
      </c>
      <c r="Y184" s="642">
        <v>400000</v>
      </c>
      <c r="Z184" s="642">
        <v>407480</v>
      </c>
      <c r="AA184" s="643"/>
      <c r="AB184" s="638"/>
      <c r="AC184" s="642">
        <v>0</v>
      </c>
      <c r="AD184" s="642">
        <v>0</v>
      </c>
      <c r="AE184" s="638">
        <v>44213.94104803494</v>
      </c>
      <c r="AF184" s="644"/>
      <c r="AG184" s="644">
        <f t="shared" si="46"/>
        <v>7659113</v>
      </c>
      <c r="AH184" s="639">
        <v>24</v>
      </c>
      <c r="AI184" s="639">
        <v>0</v>
      </c>
      <c r="AJ184" s="639">
        <v>0</v>
      </c>
      <c r="AK184" s="643">
        <v>0</v>
      </c>
      <c r="AL184" s="645">
        <v>0</v>
      </c>
      <c r="AM184" s="638">
        <f t="shared" si="37"/>
        <v>1061135</v>
      </c>
      <c r="AN184" s="661">
        <f t="shared" si="51"/>
        <v>8720248</v>
      </c>
      <c r="AO184" s="638">
        <v>643755</v>
      </c>
      <c r="AP184" s="638">
        <v>44100</v>
      </c>
      <c r="AQ184" s="638">
        <f>+VLOOKUP($B184,[1]Sheet1!$C$15:$BW$1300,52,0)</f>
        <v>0</v>
      </c>
      <c r="AR184" s="638">
        <v>0</v>
      </c>
      <c r="AS184" s="638">
        <v>0</v>
      </c>
      <c r="AT184" s="661">
        <f t="shared" si="50"/>
        <v>8032393</v>
      </c>
      <c r="AU184" s="629"/>
      <c r="AV184" s="585"/>
      <c r="AW184" s="526" t="s">
        <v>3485</v>
      </c>
      <c r="AX184" s="526" t="s">
        <v>3486</v>
      </c>
      <c r="AY184" s="632" t="s">
        <v>260</v>
      </c>
      <c r="AZ184" s="632">
        <v>622</v>
      </c>
      <c r="BA184" s="272" t="str">
        <f t="shared" si="38"/>
        <v>Box</v>
      </c>
      <c r="BB184" s="633"/>
      <c r="BC184" s="634"/>
      <c r="BD184" s="634"/>
    </row>
    <row r="185" spans="1:56" s="635" customFormat="1" ht="36.75" hidden="1" customHeight="1">
      <c r="A185" s="475">
        <f>SUBTOTAL(3,B$6:B185)</f>
        <v>0</v>
      </c>
      <c r="B185" s="475" t="s">
        <v>967</v>
      </c>
      <c r="C185" s="476" t="s">
        <v>968</v>
      </c>
      <c r="D185" s="636">
        <v>42781</v>
      </c>
      <c r="E185" s="636" t="s">
        <v>195</v>
      </c>
      <c r="F185" s="530" t="s">
        <v>565</v>
      </c>
      <c r="G185" s="621" t="s">
        <v>903</v>
      </c>
      <c r="H185" s="637">
        <v>5931000</v>
      </c>
      <c r="I185" s="637">
        <v>300000</v>
      </c>
      <c r="J185" s="637">
        <v>0</v>
      </c>
      <c r="K185" s="637">
        <v>0</v>
      </c>
      <c r="L185" s="638">
        <f t="shared" si="41"/>
        <v>6231000</v>
      </c>
      <c r="M185" s="639">
        <v>24</v>
      </c>
      <c r="N185" s="638">
        <f t="shared" si="42"/>
        <v>5751692</v>
      </c>
      <c r="O185" s="640">
        <v>2</v>
      </c>
      <c r="P185" s="638">
        <f t="shared" si="43"/>
        <v>479308</v>
      </c>
      <c r="Q185" s="641">
        <v>0</v>
      </c>
      <c r="R185" s="638">
        <f t="shared" si="44"/>
        <v>0</v>
      </c>
      <c r="S185" s="638">
        <f t="shared" si="45"/>
        <v>6231000</v>
      </c>
      <c r="T185" s="642">
        <v>0</v>
      </c>
      <c r="U185" s="528">
        <v>0</v>
      </c>
      <c r="V185" s="528">
        <v>200000</v>
      </c>
      <c r="W185" s="642">
        <v>500000</v>
      </c>
      <c r="X185" s="642">
        <v>0</v>
      </c>
      <c r="Y185" s="642">
        <v>400000</v>
      </c>
      <c r="Z185" s="642">
        <v>427917</v>
      </c>
      <c r="AA185" s="643"/>
      <c r="AB185" s="638"/>
      <c r="AC185" s="642">
        <v>0</v>
      </c>
      <c r="AD185" s="642">
        <v>0</v>
      </c>
      <c r="AE185" s="638">
        <v>44935.09375</v>
      </c>
      <c r="AF185" s="644"/>
      <c r="AG185" s="644">
        <f t="shared" si="46"/>
        <v>7803852</v>
      </c>
      <c r="AH185" s="639">
        <v>28</v>
      </c>
      <c r="AI185" s="639">
        <v>0</v>
      </c>
      <c r="AJ185" s="639">
        <v>0</v>
      </c>
      <c r="AK185" s="643">
        <v>0</v>
      </c>
      <c r="AL185" s="645">
        <v>0</v>
      </c>
      <c r="AM185" s="638">
        <f t="shared" si="37"/>
        <v>1258183</v>
      </c>
      <c r="AN185" s="661">
        <f t="shared" si="51"/>
        <v>9062035</v>
      </c>
      <c r="AO185" s="638">
        <v>654255</v>
      </c>
      <c r="AP185" s="638">
        <v>44100</v>
      </c>
      <c r="AQ185" s="638">
        <f>+VLOOKUP($B185,[1]Sheet1!$C$15:$BW$1300,52,0)</f>
        <v>0</v>
      </c>
      <c r="AR185" s="638">
        <v>0</v>
      </c>
      <c r="AS185" s="638">
        <v>0</v>
      </c>
      <c r="AT185" s="661">
        <f t="shared" si="50"/>
        <v>8363680</v>
      </c>
      <c r="AU185" s="629"/>
      <c r="AV185" s="585"/>
      <c r="AW185" s="526" t="s">
        <v>3487</v>
      </c>
      <c r="AX185" s="526" t="s">
        <v>3488</v>
      </c>
      <c r="AY185" s="632" t="s">
        <v>260</v>
      </c>
      <c r="AZ185" s="632">
        <v>622</v>
      </c>
      <c r="BA185" s="272" t="str">
        <f t="shared" si="38"/>
        <v>Box</v>
      </c>
      <c r="BB185" s="633"/>
      <c r="BC185" s="634"/>
      <c r="BD185" s="634"/>
    </row>
    <row r="186" spans="1:56" s="635" customFormat="1" ht="36.75" hidden="1" customHeight="1">
      <c r="A186" s="475">
        <f>SUBTOTAL(3,B$6:B186)</f>
        <v>0</v>
      </c>
      <c r="B186" s="475" t="s">
        <v>969</v>
      </c>
      <c r="C186" s="476" t="s">
        <v>970</v>
      </c>
      <c r="D186" s="636">
        <v>43200</v>
      </c>
      <c r="E186" s="636" t="s">
        <v>195</v>
      </c>
      <c r="F186" s="530" t="s">
        <v>565</v>
      </c>
      <c r="G186" s="621" t="s">
        <v>742</v>
      </c>
      <c r="H186" s="637">
        <v>5931000</v>
      </c>
      <c r="I186" s="637">
        <v>0</v>
      </c>
      <c r="J186" s="637">
        <v>0</v>
      </c>
      <c r="K186" s="637">
        <v>0</v>
      </c>
      <c r="L186" s="638">
        <f t="shared" si="41"/>
        <v>5931000</v>
      </c>
      <c r="M186" s="639">
        <v>24</v>
      </c>
      <c r="N186" s="638">
        <f t="shared" si="42"/>
        <v>5474769</v>
      </c>
      <c r="O186" s="640">
        <v>2</v>
      </c>
      <c r="P186" s="638">
        <f t="shared" si="43"/>
        <v>456231</v>
      </c>
      <c r="Q186" s="641">
        <v>0</v>
      </c>
      <c r="R186" s="638">
        <f t="shared" si="44"/>
        <v>0</v>
      </c>
      <c r="S186" s="638">
        <f t="shared" si="45"/>
        <v>5931000</v>
      </c>
      <c r="T186" s="642">
        <v>0</v>
      </c>
      <c r="U186" s="528">
        <v>0</v>
      </c>
      <c r="V186" s="528">
        <v>200000</v>
      </c>
      <c r="W186" s="642">
        <v>500000</v>
      </c>
      <c r="X186" s="642">
        <v>0</v>
      </c>
      <c r="Y186" s="642">
        <v>400000</v>
      </c>
      <c r="Z186" s="642">
        <v>427768</v>
      </c>
      <c r="AA186" s="643"/>
      <c r="AB186" s="638"/>
      <c r="AC186" s="642">
        <v>0</v>
      </c>
      <c r="AD186" s="642">
        <v>0</v>
      </c>
      <c r="AE186" s="638">
        <v>0</v>
      </c>
      <c r="AF186" s="644"/>
      <c r="AG186" s="644">
        <f t="shared" si="46"/>
        <v>7458768</v>
      </c>
      <c r="AH186" s="639">
        <v>28</v>
      </c>
      <c r="AI186" s="639">
        <v>0</v>
      </c>
      <c r="AJ186" s="639">
        <v>0</v>
      </c>
      <c r="AK186" s="643">
        <v>0</v>
      </c>
      <c r="AL186" s="645">
        <v>0</v>
      </c>
      <c r="AM186" s="638">
        <f t="shared" si="37"/>
        <v>1197606</v>
      </c>
      <c r="AN186" s="661">
        <f t="shared" si="51"/>
        <v>8656374</v>
      </c>
      <c r="AO186" s="638">
        <v>622755</v>
      </c>
      <c r="AP186" s="638">
        <v>44100</v>
      </c>
      <c r="AQ186" s="638">
        <f>+VLOOKUP($B186,[1]Sheet1!$C$15:$BW$1300,52,0)</f>
        <v>0</v>
      </c>
      <c r="AR186" s="638">
        <v>0</v>
      </c>
      <c r="AS186" s="638">
        <v>0</v>
      </c>
      <c r="AT186" s="661">
        <f t="shared" si="50"/>
        <v>7989519</v>
      </c>
      <c r="AU186" s="629"/>
      <c r="AV186" s="585"/>
      <c r="AW186" s="526" t="s">
        <v>3489</v>
      </c>
      <c r="AX186" s="526" t="s">
        <v>3490</v>
      </c>
      <c r="AY186" s="632" t="s">
        <v>260</v>
      </c>
      <c r="AZ186" s="632">
        <v>622</v>
      </c>
      <c r="BA186" s="272" t="str">
        <f t="shared" si="38"/>
        <v>Box</v>
      </c>
      <c r="BB186" s="633"/>
      <c r="BC186" s="634"/>
      <c r="BD186" s="634"/>
    </row>
    <row r="187" spans="1:56" s="635" customFormat="1" ht="36.75" hidden="1" customHeight="1">
      <c r="A187" s="475">
        <f>SUBTOTAL(3,B$6:B187)</f>
        <v>0</v>
      </c>
      <c r="B187" s="475" t="s">
        <v>971</v>
      </c>
      <c r="C187" s="476" t="s">
        <v>972</v>
      </c>
      <c r="D187" s="636">
        <v>43490</v>
      </c>
      <c r="E187" s="636" t="s">
        <v>195</v>
      </c>
      <c r="F187" s="530" t="s">
        <v>565</v>
      </c>
      <c r="G187" s="621" t="s">
        <v>742</v>
      </c>
      <c r="H187" s="637">
        <v>5931000</v>
      </c>
      <c r="I187" s="637">
        <v>0</v>
      </c>
      <c r="J187" s="637">
        <v>0</v>
      </c>
      <c r="K187" s="637">
        <v>0</v>
      </c>
      <c r="L187" s="638">
        <f t="shared" si="41"/>
        <v>5931000</v>
      </c>
      <c r="M187" s="639">
        <v>23.9</v>
      </c>
      <c r="N187" s="638">
        <f t="shared" si="42"/>
        <v>5451958</v>
      </c>
      <c r="O187" s="640">
        <v>2</v>
      </c>
      <c r="P187" s="638">
        <f t="shared" si="43"/>
        <v>456231</v>
      </c>
      <c r="Q187" s="641">
        <v>0</v>
      </c>
      <c r="R187" s="638">
        <f t="shared" si="44"/>
        <v>0</v>
      </c>
      <c r="S187" s="638">
        <f t="shared" si="45"/>
        <v>5908189</v>
      </c>
      <c r="T187" s="642">
        <v>0</v>
      </c>
      <c r="U187" s="528">
        <v>0</v>
      </c>
      <c r="V187" s="528">
        <v>200000</v>
      </c>
      <c r="W187" s="642">
        <v>500000</v>
      </c>
      <c r="X187" s="642">
        <v>0</v>
      </c>
      <c r="Y187" s="642">
        <v>400000</v>
      </c>
      <c r="Z187" s="642">
        <v>427917</v>
      </c>
      <c r="AA187" s="643"/>
      <c r="AB187" s="638"/>
      <c r="AC187" s="642">
        <v>0</v>
      </c>
      <c r="AD187" s="642">
        <v>0</v>
      </c>
      <c r="AE187" s="638">
        <v>42771.6370292887</v>
      </c>
      <c r="AF187" s="644"/>
      <c r="AG187" s="644">
        <f t="shared" si="46"/>
        <v>7478878</v>
      </c>
      <c r="AH187" s="639">
        <v>28</v>
      </c>
      <c r="AI187" s="639">
        <v>0</v>
      </c>
      <c r="AJ187" s="639">
        <v>0</v>
      </c>
      <c r="AK187" s="643">
        <v>0</v>
      </c>
      <c r="AL187" s="645">
        <v>0</v>
      </c>
      <c r="AM187" s="638">
        <f t="shared" si="37"/>
        <v>1197606</v>
      </c>
      <c r="AN187" s="661">
        <f t="shared" si="51"/>
        <v>8676484</v>
      </c>
      <c r="AO187" s="638">
        <v>622755</v>
      </c>
      <c r="AP187" s="638">
        <v>44100</v>
      </c>
      <c r="AQ187" s="638">
        <f>+VLOOKUP($B187,[1]Sheet1!$C$15:$BW$1300,52,0)</f>
        <v>0</v>
      </c>
      <c r="AR187" s="638">
        <v>0</v>
      </c>
      <c r="AS187" s="638">
        <v>0</v>
      </c>
      <c r="AT187" s="661">
        <f t="shared" si="50"/>
        <v>8009629</v>
      </c>
      <c r="AU187" s="629"/>
      <c r="AV187" s="585"/>
      <c r="AW187" s="526" t="s">
        <v>3491</v>
      </c>
      <c r="AX187" s="526" t="s">
        <v>3492</v>
      </c>
      <c r="AY187" s="632" t="s">
        <v>260</v>
      </c>
      <c r="AZ187" s="632">
        <v>622</v>
      </c>
      <c r="BA187" s="272" t="str">
        <f t="shared" si="38"/>
        <v>Box</v>
      </c>
      <c r="BB187" s="633"/>
      <c r="BC187" s="634"/>
      <c r="BD187" s="634"/>
    </row>
    <row r="188" spans="1:56" s="635" customFormat="1" ht="36.75" hidden="1" customHeight="1">
      <c r="A188" s="475">
        <f>SUBTOTAL(3,B$6:B188)</f>
        <v>0</v>
      </c>
      <c r="B188" s="475" t="s">
        <v>973</v>
      </c>
      <c r="C188" s="476" t="s">
        <v>974</v>
      </c>
      <c r="D188" s="636">
        <v>39707</v>
      </c>
      <c r="E188" s="636" t="s">
        <v>195</v>
      </c>
      <c r="F188" s="530" t="s">
        <v>566</v>
      </c>
      <c r="G188" s="621" t="s">
        <v>608</v>
      </c>
      <c r="H188" s="637">
        <v>5931000</v>
      </c>
      <c r="I188" s="637">
        <v>200000</v>
      </c>
      <c r="J188" s="637">
        <v>0</v>
      </c>
      <c r="K188" s="637">
        <v>0</v>
      </c>
      <c r="L188" s="638">
        <f t="shared" si="41"/>
        <v>6131000</v>
      </c>
      <c r="M188" s="639">
        <v>23.9</v>
      </c>
      <c r="N188" s="638">
        <f t="shared" si="42"/>
        <v>5635804</v>
      </c>
      <c r="O188" s="640">
        <v>2</v>
      </c>
      <c r="P188" s="638">
        <f t="shared" si="43"/>
        <v>471615</v>
      </c>
      <c r="Q188" s="641">
        <v>0</v>
      </c>
      <c r="R188" s="638">
        <f t="shared" si="44"/>
        <v>0</v>
      </c>
      <c r="S188" s="638">
        <f t="shared" si="45"/>
        <v>6107419</v>
      </c>
      <c r="T188" s="642">
        <v>0</v>
      </c>
      <c r="U188" s="528">
        <v>0</v>
      </c>
      <c r="V188" s="528">
        <v>200000</v>
      </c>
      <c r="W188" s="642">
        <v>500000</v>
      </c>
      <c r="X188" s="642">
        <v>0</v>
      </c>
      <c r="Y188" s="642">
        <v>400000</v>
      </c>
      <c r="Z188" s="642">
        <v>396960</v>
      </c>
      <c r="AA188" s="643"/>
      <c r="AB188" s="638"/>
      <c r="AC188" s="642">
        <v>0</v>
      </c>
      <c r="AD188" s="642">
        <v>0</v>
      </c>
      <c r="AE188" s="638">
        <v>44213.94351464435</v>
      </c>
      <c r="AF188" s="644"/>
      <c r="AG188" s="644">
        <f t="shared" si="46"/>
        <v>7648593</v>
      </c>
      <c r="AH188" s="639">
        <v>28</v>
      </c>
      <c r="AI188" s="639">
        <v>0</v>
      </c>
      <c r="AJ188" s="639">
        <v>0</v>
      </c>
      <c r="AK188" s="643">
        <v>0</v>
      </c>
      <c r="AL188" s="645">
        <v>0</v>
      </c>
      <c r="AM188" s="638">
        <f t="shared" si="37"/>
        <v>1237990</v>
      </c>
      <c r="AN188" s="661">
        <f t="shared" si="51"/>
        <v>8886583</v>
      </c>
      <c r="AO188" s="638">
        <v>643755</v>
      </c>
      <c r="AP188" s="638">
        <v>44100</v>
      </c>
      <c r="AQ188" s="638">
        <f>+VLOOKUP($B188,[1]Sheet1!$C$15:$BW$1300,52,0)</f>
        <v>0</v>
      </c>
      <c r="AR188" s="638">
        <v>0</v>
      </c>
      <c r="AS188" s="638">
        <v>0</v>
      </c>
      <c r="AT188" s="661">
        <f t="shared" si="50"/>
        <v>8198728</v>
      </c>
      <c r="AU188" s="629"/>
      <c r="AV188" s="585"/>
      <c r="AW188" s="526" t="s">
        <v>3493</v>
      </c>
      <c r="AX188" s="526" t="s">
        <v>3494</v>
      </c>
      <c r="AY188" s="632" t="s">
        <v>260</v>
      </c>
      <c r="AZ188" s="632">
        <v>622</v>
      </c>
      <c r="BA188" s="272" t="str">
        <f t="shared" si="38"/>
        <v>Box</v>
      </c>
      <c r="BB188" s="633"/>
      <c r="BC188" s="634"/>
      <c r="BD188" s="634"/>
    </row>
    <row r="189" spans="1:56" s="635" customFormat="1" ht="36.75" hidden="1" customHeight="1">
      <c r="A189" s="475">
        <f>SUBTOTAL(3,B$6:B189)</f>
        <v>0</v>
      </c>
      <c r="B189" s="475" t="s">
        <v>975</v>
      </c>
      <c r="C189" s="476" t="s">
        <v>976</v>
      </c>
      <c r="D189" s="636">
        <v>43579</v>
      </c>
      <c r="E189" s="636" t="s">
        <v>195</v>
      </c>
      <c r="F189" s="530" t="s">
        <v>566</v>
      </c>
      <c r="G189" s="621" t="s">
        <v>608</v>
      </c>
      <c r="H189" s="637">
        <v>5931000</v>
      </c>
      <c r="I189" s="637">
        <v>200000</v>
      </c>
      <c r="J189" s="637">
        <v>0</v>
      </c>
      <c r="K189" s="637">
        <v>0</v>
      </c>
      <c r="L189" s="638">
        <f t="shared" si="41"/>
        <v>6131000</v>
      </c>
      <c r="M189" s="639">
        <v>23</v>
      </c>
      <c r="N189" s="638">
        <f t="shared" si="42"/>
        <v>5423577</v>
      </c>
      <c r="O189" s="640">
        <v>3</v>
      </c>
      <c r="P189" s="638">
        <f t="shared" si="43"/>
        <v>707423</v>
      </c>
      <c r="Q189" s="641">
        <v>0</v>
      </c>
      <c r="R189" s="638">
        <f t="shared" si="44"/>
        <v>0</v>
      </c>
      <c r="S189" s="638">
        <f t="shared" si="45"/>
        <v>6131000</v>
      </c>
      <c r="T189" s="642">
        <v>0</v>
      </c>
      <c r="U189" s="528">
        <v>0</v>
      </c>
      <c r="V189" s="528">
        <v>200000</v>
      </c>
      <c r="W189" s="642">
        <v>500000</v>
      </c>
      <c r="X189" s="642">
        <v>0</v>
      </c>
      <c r="Y189" s="642">
        <v>400000</v>
      </c>
      <c r="Z189" s="642">
        <v>379822</v>
      </c>
      <c r="AA189" s="643"/>
      <c r="AB189" s="638"/>
      <c r="AC189" s="642">
        <v>0</v>
      </c>
      <c r="AD189" s="642">
        <v>0</v>
      </c>
      <c r="AE189" s="638">
        <v>44213.942934782608</v>
      </c>
      <c r="AF189" s="644"/>
      <c r="AG189" s="644">
        <f t="shared" si="46"/>
        <v>7655036</v>
      </c>
      <c r="AH189" s="639">
        <v>28</v>
      </c>
      <c r="AI189" s="639">
        <v>0</v>
      </c>
      <c r="AJ189" s="639">
        <v>0</v>
      </c>
      <c r="AK189" s="643">
        <v>0</v>
      </c>
      <c r="AL189" s="645">
        <v>0</v>
      </c>
      <c r="AM189" s="638">
        <f t="shared" si="37"/>
        <v>1237990</v>
      </c>
      <c r="AN189" s="661">
        <f>ROUND(AG189+AM189,0)</f>
        <v>8893026</v>
      </c>
      <c r="AO189" s="638">
        <v>643755</v>
      </c>
      <c r="AP189" s="638">
        <v>44100</v>
      </c>
      <c r="AQ189" s="638">
        <f>+VLOOKUP($B189,[1]Sheet1!$C$15:$BW$1300,52,0)</f>
        <v>0</v>
      </c>
      <c r="AR189" s="638">
        <v>0</v>
      </c>
      <c r="AS189" s="638">
        <v>0</v>
      </c>
      <c r="AT189" s="661">
        <f t="shared" si="50"/>
        <v>8205171</v>
      </c>
      <c r="AU189" s="629"/>
      <c r="AV189" s="585"/>
      <c r="AW189" s="526" t="s">
        <v>3471</v>
      </c>
      <c r="AX189" s="526" t="s">
        <v>3495</v>
      </c>
      <c r="AY189" s="632" t="s">
        <v>260</v>
      </c>
      <c r="AZ189" s="632">
        <v>622</v>
      </c>
      <c r="BA189" s="272" t="str">
        <f t="shared" si="38"/>
        <v>Box</v>
      </c>
      <c r="BB189" s="633"/>
      <c r="BC189" s="634"/>
      <c r="BD189" s="634"/>
    </row>
    <row r="190" spans="1:56" s="635" customFormat="1" ht="36.75" hidden="1" customHeight="1">
      <c r="A190" s="475">
        <f>SUBTOTAL(3,B$6:B190)</f>
        <v>0</v>
      </c>
      <c r="B190" s="475" t="s">
        <v>977</v>
      </c>
      <c r="C190" s="476" t="s">
        <v>978</v>
      </c>
      <c r="D190" s="636">
        <v>43649</v>
      </c>
      <c r="E190" s="636" t="s">
        <v>195</v>
      </c>
      <c r="F190" s="530" t="s">
        <v>566</v>
      </c>
      <c r="G190" s="621" t="s">
        <v>707</v>
      </c>
      <c r="H190" s="637">
        <v>5931000</v>
      </c>
      <c r="I190" s="637">
        <v>2500000</v>
      </c>
      <c r="J190" s="637">
        <v>0</v>
      </c>
      <c r="K190" s="637">
        <v>0</v>
      </c>
      <c r="L190" s="638">
        <f t="shared" si="41"/>
        <v>8431000</v>
      </c>
      <c r="M190" s="639">
        <v>24</v>
      </c>
      <c r="N190" s="638">
        <f t="shared" si="42"/>
        <v>7782462</v>
      </c>
      <c r="O190" s="640">
        <v>2</v>
      </c>
      <c r="P190" s="638">
        <f t="shared" si="43"/>
        <v>648538</v>
      </c>
      <c r="Q190" s="641">
        <v>0</v>
      </c>
      <c r="R190" s="638">
        <f t="shared" si="44"/>
        <v>0</v>
      </c>
      <c r="S190" s="638">
        <f t="shared" si="45"/>
        <v>8431000</v>
      </c>
      <c r="T190" s="642">
        <v>0</v>
      </c>
      <c r="U190" s="528">
        <v>0</v>
      </c>
      <c r="V190" s="528">
        <v>200000</v>
      </c>
      <c r="W190" s="642">
        <v>500000</v>
      </c>
      <c r="X190" s="642">
        <v>0</v>
      </c>
      <c r="Y190" s="642">
        <v>400000</v>
      </c>
      <c r="Z190" s="642">
        <v>399637</v>
      </c>
      <c r="AA190" s="643"/>
      <c r="AB190" s="638"/>
      <c r="AC190" s="642">
        <v>0</v>
      </c>
      <c r="AD190" s="642">
        <v>0</v>
      </c>
      <c r="AE190" s="638">
        <v>0</v>
      </c>
      <c r="AF190" s="644"/>
      <c r="AG190" s="644">
        <f t="shared" si="46"/>
        <v>9930637</v>
      </c>
      <c r="AH190" s="639">
        <v>28</v>
      </c>
      <c r="AI190" s="639">
        <v>0</v>
      </c>
      <c r="AJ190" s="639">
        <v>0</v>
      </c>
      <c r="AK190" s="643">
        <v>0</v>
      </c>
      <c r="AL190" s="645">
        <v>0</v>
      </c>
      <c r="AM190" s="638">
        <f t="shared" si="37"/>
        <v>1702414</v>
      </c>
      <c r="AN190" s="661">
        <f t="shared" ref="AN190:AN200" si="52">ROUND(AG190+AM190,0)</f>
        <v>11633051</v>
      </c>
      <c r="AO190" s="638">
        <v>885255</v>
      </c>
      <c r="AP190" s="638">
        <v>44100</v>
      </c>
      <c r="AQ190" s="638">
        <f>+VLOOKUP($B190,[1]Sheet1!$C$15:$BW$1300,52,0)</f>
        <v>0</v>
      </c>
      <c r="AR190" s="638">
        <v>0</v>
      </c>
      <c r="AS190" s="638">
        <v>0</v>
      </c>
      <c r="AT190" s="661">
        <f t="shared" si="50"/>
        <v>10703696</v>
      </c>
      <c r="AU190" s="629"/>
      <c r="AV190" s="585"/>
      <c r="AW190" s="526" t="s">
        <v>3496</v>
      </c>
      <c r="AX190" s="526" t="s">
        <v>3497</v>
      </c>
      <c r="AY190" s="632" t="s">
        <v>260</v>
      </c>
      <c r="AZ190" s="632">
        <v>622</v>
      </c>
      <c r="BA190" s="272" t="str">
        <f t="shared" si="38"/>
        <v>Box</v>
      </c>
      <c r="BB190" s="633"/>
      <c r="BC190" s="634"/>
      <c r="BD190" s="634"/>
    </row>
    <row r="191" spans="1:56" s="635" customFormat="1" ht="36.75" hidden="1" customHeight="1">
      <c r="A191" s="475">
        <f>SUBTOTAL(3,B$6:B191)</f>
        <v>0</v>
      </c>
      <c r="B191" s="475" t="s">
        <v>979</v>
      </c>
      <c r="C191" s="476" t="s">
        <v>980</v>
      </c>
      <c r="D191" s="636">
        <v>43673</v>
      </c>
      <c r="E191" s="636" t="s">
        <v>195</v>
      </c>
      <c r="F191" s="530" t="s">
        <v>566</v>
      </c>
      <c r="G191" s="621" t="s">
        <v>608</v>
      </c>
      <c r="H191" s="637">
        <v>5931000</v>
      </c>
      <c r="I191" s="637">
        <v>200000</v>
      </c>
      <c r="J191" s="637">
        <v>0</v>
      </c>
      <c r="K191" s="637">
        <v>0</v>
      </c>
      <c r="L191" s="638">
        <f t="shared" si="41"/>
        <v>6131000</v>
      </c>
      <c r="M191" s="639">
        <v>24</v>
      </c>
      <c r="N191" s="638">
        <f t="shared" si="42"/>
        <v>5659385</v>
      </c>
      <c r="O191" s="640">
        <v>2</v>
      </c>
      <c r="P191" s="638">
        <f t="shared" si="43"/>
        <v>471615</v>
      </c>
      <c r="Q191" s="641">
        <v>0</v>
      </c>
      <c r="R191" s="638">
        <f t="shared" si="44"/>
        <v>0</v>
      </c>
      <c r="S191" s="638">
        <f t="shared" si="45"/>
        <v>6131000</v>
      </c>
      <c r="T191" s="642">
        <v>0</v>
      </c>
      <c r="U191" s="528">
        <v>0</v>
      </c>
      <c r="V191" s="528">
        <v>200000</v>
      </c>
      <c r="W191" s="642">
        <v>500000</v>
      </c>
      <c r="X191" s="642">
        <v>0</v>
      </c>
      <c r="Y191" s="642">
        <v>400000</v>
      </c>
      <c r="Z191" s="642">
        <v>399480</v>
      </c>
      <c r="AA191" s="643"/>
      <c r="AB191" s="638"/>
      <c r="AC191" s="642">
        <v>100000</v>
      </c>
      <c r="AD191" s="642">
        <v>0</v>
      </c>
      <c r="AE191" s="638">
        <v>44213.9453125</v>
      </c>
      <c r="AF191" s="644"/>
      <c r="AG191" s="644">
        <f t="shared" si="46"/>
        <v>7774694</v>
      </c>
      <c r="AH191" s="639">
        <v>28</v>
      </c>
      <c r="AI191" s="639">
        <v>0</v>
      </c>
      <c r="AJ191" s="639">
        <v>0</v>
      </c>
      <c r="AK191" s="643">
        <v>0</v>
      </c>
      <c r="AL191" s="645">
        <v>0</v>
      </c>
      <c r="AM191" s="638">
        <f t="shared" si="37"/>
        <v>1237990</v>
      </c>
      <c r="AN191" s="661">
        <f t="shared" si="52"/>
        <v>9012684</v>
      </c>
      <c r="AO191" s="638">
        <v>643755</v>
      </c>
      <c r="AP191" s="638">
        <v>44100</v>
      </c>
      <c r="AQ191" s="638">
        <f>+VLOOKUP($B191,[1]Sheet1!$C$15:$BW$1300,52,0)</f>
        <v>0</v>
      </c>
      <c r="AR191" s="638">
        <v>0</v>
      </c>
      <c r="AS191" s="638">
        <v>0</v>
      </c>
      <c r="AT191" s="661">
        <f t="shared" si="50"/>
        <v>8324829</v>
      </c>
      <c r="AU191" s="629"/>
      <c r="AV191" s="585"/>
      <c r="AW191" s="526" t="s">
        <v>3498</v>
      </c>
      <c r="AX191" s="526" t="s">
        <v>3499</v>
      </c>
      <c r="AY191" s="632" t="s">
        <v>260</v>
      </c>
      <c r="AZ191" s="632">
        <v>622</v>
      </c>
      <c r="BA191" s="272" t="str">
        <f t="shared" si="38"/>
        <v>Box</v>
      </c>
      <c r="BB191" s="633"/>
      <c r="BC191" s="634"/>
      <c r="BD191" s="634"/>
    </row>
    <row r="192" spans="1:56" s="635" customFormat="1" ht="36.75" hidden="1" customHeight="1">
      <c r="A192" s="475">
        <f>SUBTOTAL(3,B$6:B192)</f>
        <v>0</v>
      </c>
      <c r="B192" s="475" t="s">
        <v>981</v>
      </c>
      <c r="C192" s="476" t="s">
        <v>982</v>
      </c>
      <c r="D192" s="636">
        <v>43673</v>
      </c>
      <c r="E192" s="636" t="s">
        <v>195</v>
      </c>
      <c r="F192" s="530" t="s">
        <v>566</v>
      </c>
      <c r="G192" s="621" t="s">
        <v>707</v>
      </c>
      <c r="H192" s="637">
        <v>5931000</v>
      </c>
      <c r="I192" s="637">
        <v>2500000</v>
      </c>
      <c r="J192" s="637">
        <v>0</v>
      </c>
      <c r="K192" s="637">
        <v>0</v>
      </c>
      <c r="L192" s="638">
        <f t="shared" si="41"/>
        <v>8431000</v>
      </c>
      <c r="M192" s="639">
        <v>24</v>
      </c>
      <c r="N192" s="638">
        <f t="shared" si="42"/>
        <v>7782462</v>
      </c>
      <c r="O192" s="640">
        <v>2</v>
      </c>
      <c r="P192" s="638">
        <f t="shared" si="43"/>
        <v>648538</v>
      </c>
      <c r="Q192" s="641">
        <v>0</v>
      </c>
      <c r="R192" s="638">
        <f t="shared" si="44"/>
        <v>0</v>
      </c>
      <c r="S192" s="638">
        <f t="shared" si="45"/>
        <v>8431000</v>
      </c>
      <c r="T192" s="642">
        <v>0</v>
      </c>
      <c r="U192" s="528">
        <v>0</v>
      </c>
      <c r="V192" s="528">
        <v>200000</v>
      </c>
      <c r="W192" s="642">
        <v>500000</v>
      </c>
      <c r="X192" s="642">
        <v>0</v>
      </c>
      <c r="Y192" s="642">
        <v>400000</v>
      </c>
      <c r="Z192" s="642">
        <v>399828</v>
      </c>
      <c r="AA192" s="643"/>
      <c r="AB192" s="638"/>
      <c r="AC192" s="642">
        <v>0</v>
      </c>
      <c r="AD192" s="642">
        <v>0</v>
      </c>
      <c r="AE192" s="638">
        <v>0</v>
      </c>
      <c r="AF192" s="644"/>
      <c r="AG192" s="644">
        <f t="shared" si="46"/>
        <v>9930828</v>
      </c>
      <c r="AH192" s="639">
        <v>28</v>
      </c>
      <c r="AI192" s="639">
        <v>0</v>
      </c>
      <c r="AJ192" s="639">
        <v>0</v>
      </c>
      <c r="AK192" s="643">
        <v>0</v>
      </c>
      <c r="AL192" s="645">
        <v>0</v>
      </c>
      <c r="AM192" s="638">
        <f t="shared" si="37"/>
        <v>1702414</v>
      </c>
      <c r="AN192" s="661">
        <f t="shared" si="52"/>
        <v>11633242</v>
      </c>
      <c r="AO192" s="638">
        <v>885255</v>
      </c>
      <c r="AP192" s="638">
        <v>44100</v>
      </c>
      <c r="AQ192" s="638">
        <f>+VLOOKUP($B192,[1]Sheet1!$C$15:$BW$1300,52,0)</f>
        <v>0</v>
      </c>
      <c r="AR192" s="638">
        <v>0</v>
      </c>
      <c r="AS192" s="638">
        <v>0</v>
      </c>
      <c r="AT192" s="661">
        <f t="shared" si="50"/>
        <v>10703887</v>
      </c>
      <c r="AU192" s="629"/>
      <c r="AV192" s="585"/>
      <c r="AW192" s="526" t="s">
        <v>3500</v>
      </c>
      <c r="AX192" s="526" t="s">
        <v>3501</v>
      </c>
      <c r="AY192" s="632" t="s">
        <v>260</v>
      </c>
      <c r="AZ192" s="632">
        <v>622</v>
      </c>
      <c r="BA192" s="272" t="str">
        <f t="shared" si="38"/>
        <v>Box</v>
      </c>
      <c r="BB192" s="633"/>
      <c r="BC192" s="634"/>
      <c r="BD192" s="634"/>
    </row>
    <row r="193" spans="1:56" s="635" customFormat="1" ht="36.75" hidden="1" customHeight="1">
      <c r="A193" s="475">
        <f>SUBTOTAL(3,B$6:B193)</f>
        <v>0</v>
      </c>
      <c r="B193" s="475" t="s">
        <v>983</v>
      </c>
      <c r="C193" s="476" t="s">
        <v>984</v>
      </c>
      <c r="D193" s="636">
        <v>44061</v>
      </c>
      <c r="E193" s="636" t="s">
        <v>195</v>
      </c>
      <c r="F193" s="530" t="s">
        <v>566</v>
      </c>
      <c r="G193" s="621" t="s">
        <v>985</v>
      </c>
      <c r="H193" s="637">
        <v>5931000</v>
      </c>
      <c r="I193" s="637">
        <v>900000</v>
      </c>
      <c r="J193" s="637">
        <v>0</v>
      </c>
      <c r="K193" s="637">
        <v>0</v>
      </c>
      <c r="L193" s="638">
        <f t="shared" si="41"/>
        <v>6831000</v>
      </c>
      <c r="M193" s="639">
        <v>19</v>
      </c>
      <c r="N193" s="638">
        <f t="shared" si="42"/>
        <v>4991885</v>
      </c>
      <c r="O193" s="640">
        <v>2</v>
      </c>
      <c r="P193" s="638">
        <f t="shared" si="43"/>
        <v>525462</v>
      </c>
      <c r="Q193" s="641">
        <v>0</v>
      </c>
      <c r="R193" s="638">
        <f t="shared" si="44"/>
        <v>0</v>
      </c>
      <c r="S193" s="638">
        <f t="shared" si="45"/>
        <v>5517347</v>
      </c>
      <c r="T193" s="642">
        <v>0</v>
      </c>
      <c r="U193" s="528">
        <v>0</v>
      </c>
      <c r="V193" s="528">
        <v>200000</v>
      </c>
      <c r="W193" s="642">
        <v>0</v>
      </c>
      <c r="X193" s="642">
        <v>0</v>
      </c>
      <c r="Y193" s="642">
        <v>0</v>
      </c>
      <c r="Z193" s="642">
        <v>315604</v>
      </c>
      <c r="AA193" s="643"/>
      <c r="AB193" s="638"/>
      <c r="AC193" s="642">
        <v>0</v>
      </c>
      <c r="AD193" s="642">
        <v>0</v>
      </c>
      <c r="AE193" s="638">
        <v>0</v>
      </c>
      <c r="AF193" s="644"/>
      <c r="AG193" s="644">
        <f t="shared" si="46"/>
        <v>6032951</v>
      </c>
      <c r="AH193" s="639">
        <v>16</v>
      </c>
      <c r="AI193" s="639">
        <v>0</v>
      </c>
      <c r="AJ193" s="639">
        <v>0</v>
      </c>
      <c r="AK193" s="643">
        <v>0</v>
      </c>
      <c r="AL193" s="645">
        <v>0</v>
      </c>
      <c r="AM193" s="638">
        <f t="shared" si="37"/>
        <v>788192</v>
      </c>
      <c r="AN193" s="661">
        <f t="shared" si="52"/>
        <v>6821143</v>
      </c>
      <c r="AO193" s="638">
        <v>717255</v>
      </c>
      <c r="AP193" s="638">
        <v>44100</v>
      </c>
      <c r="AQ193" s="638">
        <f>+VLOOKUP($B193,[1]Sheet1!$C$15:$BW$1300,52,0)</f>
        <v>0</v>
      </c>
      <c r="AR193" s="638">
        <v>0</v>
      </c>
      <c r="AS193" s="638">
        <v>0</v>
      </c>
      <c r="AT193" s="661">
        <f t="shared" si="50"/>
        <v>6059788</v>
      </c>
      <c r="AU193" s="629"/>
      <c r="AV193" s="585"/>
      <c r="AW193" s="526" t="s">
        <v>3502</v>
      </c>
      <c r="AX193" s="526" t="s">
        <v>3503</v>
      </c>
      <c r="AY193" s="632" t="s">
        <v>260</v>
      </c>
      <c r="AZ193" s="632">
        <v>622</v>
      </c>
      <c r="BA193" s="272" t="str">
        <f t="shared" si="38"/>
        <v>Box</v>
      </c>
      <c r="BB193" s="633"/>
      <c r="BC193" s="634"/>
      <c r="BD193" s="634"/>
    </row>
    <row r="194" spans="1:56" s="635" customFormat="1" ht="36.75" hidden="1" customHeight="1">
      <c r="A194" s="475">
        <f>SUBTOTAL(3,B$6:B194)</f>
        <v>0</v>
      </c>
      <c r="B194" s="475" t="s">
        <v>986</v>
      </c>
      <c r="C194" s="476" t="s">
        <v>987</v>
      </c>
      <c r="D194" s="636">
        <v>44257</v>
      </c>
      <c r="E194" s="636" t="s">
        <v>195</v>
      </c>
      <c r="F194" s="530" t="s">
        <v>566</v>
      </c>
      <c r="G194" s="621" t="s">
        <v>721</v>
      </c>
      <c r="H194" s="637">
        <v>5931000</v>
      </c>
      <c r="I194" s="637">
        <v>800000</v>
      </c>
      <c r="J194" s="637">
        <v>0</v>
      </c>
      <c r="K194" s="637">
        <v>0</v>
      </c>
      <c r="L194" s="638">
        <f t="shared" si="41"/>
        <v>6731000</v>
      </c>
      <c r="M194" s="639">
        <v>15.9</v>
      </c>
      <c r="N194" s="638">
        <f t="shared" si="42"/>
        <v>4116265</v>
      </c>
      <c r="O194" s="640">
        <v>2</v>
      </c>
      <c r="P194" s="638">
        <f t="shared" si="43"/>
        <v>517769</v>
      </c>
      <c r="Q194" s="641">
        <v>0</v>
      </c>
      <c r="R194" s="638">
        <f t="shared" si="44"/>
        <v>0</v>
      </c>
      <c r="S194" s="638">
        <f t="shared" si="45"/>
        <v>4634034</v>
      </c>
      <c r="T194" s="642">
        <v>0</v>
      </c>
      <c r="U194" s="528">
        <v>0</v>
      </c>
      <c r="V194" s="528">
        <v>200000</v>
      </c>
      <c r="W194" s="642">
        <v>0</v>
      </c>
      <c r="X194" s="642">
        <v>0</v>
      </c>
      <c r="Y194" s="642">
        <v>0</v>
      </c>
      <c r="Z194" s="642">
        <v>270106</v>
      </c>
      <c r="AA194" s="643"/>
      <c r="AB194" s="638"/>
      <c r="AC194" s="642">
        <v>0</v>
      </c>
      <c r="AD194" s="642">
        <v>0</v>
      </c>
      <c r="AE194" s="638">
        <v>0</v>
      </c>
      <c r="AF194" s="644"/>
      <c r="AG194" s="644">
        <f t="shared" si="46"/>
        <v>5104140</v>
      </c>
      <c r="AH194" s="639">
        <v>24</v>
      </c>
      <c r="AI194" s="639">
        <v>0</v>
      </c>
      <c r="AJ194" s="639">
        <v>0</v>
      </c>
      <c r="AK194" s="643">
        <v>0</v>
      </c>
      <c r="AL194" s="645">
        <v>0</v>
      </c>
      <c r="AM194" s="638">
        <f t="shared" si="37"/>
        <v>1164981</v>
      </c>
      <c r="AN194" s="661">
        <f t="shared" si="52"/>
        <v>6269121</v>
      </c>
      <c r="AO194" s="638">
        <v>706755</v>
      </c>
      <c r="AP194" s="638">
        <v>44100</v>
      </c>
      <c r="AQ194" s="638">
        <f>+VLOOKUP($B194,[1]Sheet1!$C$15:$BW$1300,52,0)</f>
        <v>0</v>
      </c>
      <c r="AR194" s="638">
        <v>0</v>
      </c>
      <c r="AS194" s="638">
        <v>0</v>
      </c>
      <c r="AT194" s="661">
        <f t="shared" si="50"/>
        <v>5518266</v>
      </c>
      <c r="AU194" s="629"/>
      <c r="AV194" s="585"/>
      <c r="AW194" s="526" t="s">
        <v>3504</v>
      </c>
      <c r="AX194" s="526" t="s">
        <v>3505</v>
      </c>
      <c r="AY194" s="632" t="s">
        <v>260</v>
      </c>
      <c r="AZ194" s="632">
        <v>622</v>
      </c>
      <c r="BA194" s="272" t="str">
        <f t="shared" si="38"/>
        <v>Box</v>
      </c>
      <c r="BB194" s="633"/>
      <c r="BC194" s="634"/>
      <c r="BD194" s="634"/>
    </row>
    <row r="195" spans="1:56" s="635" customFormat="1" ht="36.75" hidden="1" customHeight="1">
      <c r="A195" s="475">
        <f>SUBTOTAL(3,B$6:B195)</f>
        <v>0</v>
      </c>
      <c r="B195" s="475" t="s">
        <v>988</v>
      </c>
      <c r="C195" s="476" t="s">
        <v>989</v>
      </c>
      <c r="D195" s="636">
        <v>44340</v>
      </c>
      <c r="E195" s="636" t="s">
        <v>195</v>
      </c>
      <c r="F195" s="530" t="s">
        <v>566</v>
      </c>
      <c r="G195" s="621" t="s">
        <v>903</v>
      </c>
      <c r="H195" s="637">
        <v>5931000</v>
      </c>
      <c r="I195" s="637">
        <v>300000</v>
      </c>
      <c r="J195" s="637">
        <v>0</v>
      </c>
      <c r="K195" s="637">
        <v>0</v>
      </c>
      <c r="L195" s="638">
        <f t="shared" si="41"/>
        <v>6231000</v>
      </c>
      <c r="M195" s="639">
        <v>24</v>
      </c>
      <c r="N195" s="638">
        <f t="shared" si="42"/>
        <v>5751692</v>
      </c>
      <c r="O195" s="640">
        <v>2</v>
      </c>
      <c r="P195" s="638">
        <f t="shared" si="43"/>
        <v>479308</v>
      </c>
      <c r="Q195" s="641">
        <v>0</v>
      </c>
      <c r="R195" s="638">
        <f t="shared" si="44"/>
        <v>0</v>
      </c>
      <c r="S195" s="638">
        <f t="shared" si="45"/>
        <v>6231000</v>
      </c>
      <c r="T195" s="642">
        <v>0</v>
      </c>
      <c r="U195" s="528">
        <v>0</v>
      </c>
      <c r="V195" s="528">
        <v>200000</v>
      </c>
      <c r="W195" s="642">
        <v>500000</v>
      </c>
      <c r="X195" s="642">
        <v>0</v>
      </c>
      <c r="Y195" s="642">
        <v>400000</v>
      </c>
      <c r="Z195" s="642">
        <v>405245</v>
      </c>
      <c r="AA195" s="643"/>
      <c r="AB195" s="638"/>
      <c r="AC195" s="642">
        <v>0</v>
      </c>
      <c r="AD195" s="642">
        <v>0</v>
      </c>
      <c r="AE195" s="638">
        <v>44935.09375</v>
      </c>
      <c r="AF195" s="644"/>
      <c r="AG195" s="644">
        <f t="shared" si="46"/>
        <v>7781180</v>
      </c>
      <c r="AH195" s="639">
        <v>28</v>
      </c>
      <c r="AI195" s="639">
        <v>0</v>
      </c>
      <c r="AJ195" s="639">
        <v>0</v>
      </c>
      <c r="AK195" s="643">
        <v>0</v>
      </c>
      <c r="AL195" s="645">
        <v>0</v>
      </c>
      <c r="AM195" s="638">
        <f t="shared" si="37"/>
        <v>1258183</v>
      </c>
      <c r="AN195" s="661">
        <f t="shared" si="52"/>
        <v>9039363</v>
      </c>
      <c r="AO195" s="638">
        <v>654255</v>
      </c>
      <c r="AP195" s="638">
        <v>44100</v>
      </c>
      <c r="AQ195" s="638">
        <f>+VLOOKUP($B195,[1]Sheet1!$C$15:$BW$1300,52,0)</f>
        <v>0</v>
      </c>
      <c r="AR195" s="638">
        <v>0</v>
      </c>
      <c r="AS195" s="638">
        <v>0</v>
      </c>
      <c r="AT195" s="661">
        <f t="shared" si="50"/>
        <v>8341008</v>
      </c>
      <c r="AU195" s="629"/>
      <c r="AV195" s="585"/>
      <c r="AW195" s="526" t="s">
        <v>3506</v>
      </c>
      <c r="AX195" s="526" t="s">
        <v>3507</v>
      </c>
      <c r="AY195" s="632" t="s">
        <v>260</v>
      </c>
      <c r="AZ195" s="632">
        <v>622</v>
      </c>
      <c r="BA195" s="272" t="str">
        <f t="shared" si="38"/>
        <v>Box</v>
      </c>
      <c r="BB195" s="633"/>
      <c r="BC195" s="634"/>
      <c r="BD195" s="634"/>
    </row>
    <row r="196" spans="1:56" s="635" customFormat="1" ht="36.75" hidden="1" customHeight="1">
      <c r="A196" s="475">
        <f>SUBTOTAL(3,B$6:B196)</f>
        <v>0</v>
      </c>
      <c r="B196" s="475" t="s">
        <v>990</v>
      </c>
      <c r="C196" s="476" t="s">
        <v>991</v>
      </c>
      <c r="D196" s="636">
        <v>44607</v>
      </c>
      <c r="E196" s="636" t="s">
        <v>195</v>
      </c>
      <c r="F196" s="530" t="s">
        <v>566</v>
      </c>
      <c r="G196" s="621" t="s">
        <v>985</v>
      </c>
      <c r="H196" s="637">
        <v>5931000</v>
      </c>
      <c r="I196" s="637">
        <v>1100000</v>
      </c>
      <c r="J196" s="637">
        <v>0</v>
      </c>
      <c r="K196" s="637">
        <v>0</v>
      </c>
      <c r="L196" s="638">
        <f t="shared" si="41"/>
        <v>7031000</v>
      </c>
      <c r="M196" s="639">
        <v>17</v>
      </c>
      <c r="N196" s="638">
        <f t="shared" si="42"/>
        <v>4597192</v>
      </c>
      <c r="O196" s="640">
        <v>9</v>
      </c>
      <c r="P196" s="638">
        <f t="shared" si="43"/>
        <v>2433808</v>
      </c>
      <c r="Q196" s="641">
        <v>0</v>
      </c>
      <c r="R196" s="638">
        <f t="shared" si="44"/>
        <v>0</v>
      </c>
      <c r="S196" s="638">
        <f t="shared" si="45"/>
        <v>7031000</v>
      </c>
      <c r="T196" s="642">
        <v>0</v>
      </c>
      <c r="U196" s="528">
        <v>0</v>
      </c>
      <c r="V196" s="528">
        <v>200000</v>
      </c>
      <c r="W196" s="642">
        <v>500000</v>
      </c>
      <c r="X196" s="642">
        <v>0</v>
      </c>
      <c r="Y196" s="642">
        <v>400000</v>
      </c>
      <c r="Z196" s="642">
        <v>298575</v>
      </c>
      <c r="AA196" s="643"/>
      <c r="AB196" s="638"/>
      <c r="AC196" s="642">
        <v>0</v>
      </c>
      <c r="AD196" s="642">
        <v>0</v>
      </c>
      <c r="AE196" s="638">
        <v>0</v>
      </c>
      <c r="AF196" s="644"/>
      <c r="AG196" s="644">
        <f t="shared" si="46"/>
        <v>8429575</v>
      </c>
      <c r="AH196" s="639">
        <v>24</v>
      </c>
      <c r="AI196" s="639">
        <v>0</v>
      </c>
      <c r="AJ196" s="639">
        <v>0</v>
      </c>
      <c r="AK196" s="643">
        <v>0</v>
      </c>
      <c r="AL196" s="645">
        <v>0</v>
      </c>
      <c r="AM196" s="638">
        <f t="shared" si="37"/>
        <v>1216904</v>
      </c>
      <c r="AN196" s="661">
        <f t="shared" si="52"/>
        <v>9646479</v>
      </c>
      <c r="AO196" s="638">
        <v>738255</v>
      </c>
      <c r="AP196" s="638">
        <v>44100</v>
      </c>
      <c r="AQ196" s="638">
        <f>+VLOOKUP($B196,[1]Sheet1!$C$15:$BW$1300,52,0)</f>
        <v>0</v>
      </c>
      <c r="AR196" s="638">
        <v>0</v>
      </c>
      <c r="AS196" s="638">
        <v>0</v>
      </c>
      <c r="AT196" s="661">
        <f t="shared" si="50"/>
        <v>8864124</v>
      </c>
      <c r="AU196" s="629"/>
      <c r="AV196" s="585"/>
      <c r="AW196" s="526" t="s">
        <v>3508</v>
      </c>
      <c r="AX196" s="526" t="s">
        <v>3509</v>
      </c>
      <c r="AY196" s="632" t="s">
        <v>260</v>
      </c>
      <c r="AZ196" s="632">
        <v>622</v>
      </c>
      <c r="BA196" s="272" t="str">
        <f t="shared" si="38"/>
        <v>Box</v>
      </c>
      <c r="BB196" s="633"/>
      <c r="BC196" s="634"/>
      <c r="BD196" s="634"/>
    </row>
    <row r="197" spans="1:56" s="635" customFormat="1" ht="36.75" hidden="1" customHeight="1">
      <c r="A197" s="475">
        <f>SUBTOTAL(3,B$6:B197)</f>
        <v>0</v>
      </c>
      <c r="B197" s="475" t="s">
        <v>992</v>
      </c>
      <c r="C197" s="476" t="s">
        <v>993</v>
      </c>
      <c r="D197" s="636">
        <v>44609</v>
      </c>
      <c r="E197" s="636" t="s">
        <v>195</v>
      </c>
      <c r="F197" s="530" t="s">
        <v>566</v>
      </c>
      <c r="G197" s="621" t="s">
        <v>994</v>
      </c>
      <c r="H197" s="637">
        <v>5931000</v>
      </c>
      <c r="I197" s="637">
        <v>500000</v>
      </c>
      <c r="J197" s="637">
        <v>0</v>
      </c>
      <c r="K197" s="637">
        <v>0</v>
      </c>
      <c r="L197" s="638">
        <f t="shared" si="41"/>
        <v>6431000</v>
      </c>
      <c r="M197" s="639">
        <v>24</v>
      </c>
      <c r="N197" s="638">
        <f t="shared" si="42"/>
        <v>5936308</v>
      </c>
      <c r="O197" s="640">
        <v>2</v>
      </c>
      <c r="P197" s="638">
        <f t="shared" si="43"/>
        <v>494692</v>
      </c>
      <c r="Q197" s="641">
        <v>0</v>
      </c>
      <c r="R197" s="638">
        <f t="shared" si="44"/>
        <v>0</v>
      </c>
      <c r="S197" s="638">
        <f t="shared" si="45"/>
        <v>6431000</v>
      </c>
      <c r="T197" s="642">
        <v>0</v>
      </c>
      <c r="U197" s="528">
        <v>0</v>
      </c>
      <c r="V197" s="528">
        <v>200000</v>
      </c>
      <c r="W197" s="642">
        <v>500000</v>
      </c>
      <c r="X197" s="642">
        <v>0</v>
      </c>
      <c r="Y197" s="642">
        <v>400000</v>
      </c>
      <c r="Z197" s="642">
        <v>593285</v>
      </c>
      <c r="AA197" s="643"/>
      <c r="AB197" s="638"/>
      <c r="AC197" s="642">
        <v>0</v>
      </c>
      <c r="AD197" s="642">
        <v>0</v>
      </c>
      <c r="AE197" s="638">
        <v>0</v>
      </c>
      <c r="AF197" s="644"/>
      <c r="AG197" s="644">
        <f t="shared" si="46"/>
        <v>8124285</v>
      </c>
      <c r="AH197" s="639">
        <v>28</v>
      </c>
      <c r="AI197" s="639">
        <v>0</v>
      </c>
      <c r="AJ197" s="639">
        <v>0</v>
      </c>
      <c r="AK197" s="643">
        <v>0</v>
      </c>
      <c r="AL197" s="645">
        <v>0</v>
      </c>
      <c r="AM197" s="638">
        <f t="shared" si="37"/>
        <v>1298567</v>
      </c>
      <c r="AN197" s="661">
        <f t="shared" si="52"/>
        <v>9422852</v>
      </c>
      <c r="AO197" s="638">
        <v>675255</v>
      </c>
      <c r="AP197" s="638">
        <v>44100</v>
      </c>
      <c r="AQ197" s="638">
        <f>+VLOOKUP($B197,[1]Sheet1!$C$15:$BW$1300,52,0)</f>
        <v>0</v>
      </c>
      <c r="AR197" s="638">
        <v>0</v>
      </c>
      <c r="AS197" s="638">
        <v>0</v>
      </c>
      <c r="AT197" s="661">
        <f t="shared" si="50"/>
        <v>8703497</v>
      </c>
      <c r="AU197" s="629"/>
      <c r="AV197" s="585"/>
      <c r="AW197" s="526" t="s">
        <v>3510</v>
      </c>
      <c r="AX197" s="526" t="s">
        <v>3511</v>
      </c>
      <c r="AY197" s="632" t="s">
        <v>260</v>
      </c>
      <c r="AZ197" s="632">
        <v>622</v>
      </c>
      <c r="BA197" s="272" t="str">
        <f t="shared" si="38"/>
        <v>Box</v>
      </c>
      <c r="BB197" s="633"/>
      <c r="BC197" s="634"/>
      <c r="BD197" s="634"/>
    </row>
    <row r="198" spans="1:56" s="696" customFormat="1" ht="36.75" hidden="1" customHeight="1">
      <c r="A198" s="676">
        <f>SUBTOTAL(3,B$6:B198)</f>
        <v>0</v>
      </c>
      <c r="B198" s="676" t="s">
        <v>5558</v>
      </c>
      <c r="C198" s="677" t="s">
        <v>5559</v>
      </c>
      <c r="D198" s="678">
        <v>45750</v>
      </c>
      <c r="E198" s="678" t="s">
        <v>195</v>
      </c>
      <c r="F198" s="679" t="s">
        <v>566</v>
      </c>
      <c r="G198" s="680" t="s">
        <v>459</v>
      </c>
      <c r="H198" s="681">
        <v>4694000</v>
      </c>
      <c r="I198" s="681">
        <v>0</v>
      </c>
      <c r="J198" s="681">
        <v>0</v>
      </c>
      <c r="K198" s="681">
        <v>0</v>
      </c>
      <c r="L198" s="682">
        <f t="shared" si="41"/>
        <v>4694000</v>
      </c>
      <c r="M198" s="683">
        <v>20.8</v>
      </c>
      <c r="N198" s="682">
        <f t="shared" si="42"/>
        <v>3755200</v>
      </c>
      <c r="O198" s="684">
        <v>2</v>
      </c>
      <c r="P198" s="682">
        <f t="shared" si="43"/>
        <v>361077</v>
      </c>
      <c r="Q198" s="685">
        <v>0</v>
      </c>
      <c r="R198" s="682">
        <f t="shared" si="44"/>
        <v>0</v>
      </c>
      <c r="S198" s="682">
        <f t="shared" si="45"/>
        <v>4116277</v>
      </c>
      <c r="T198" s="686">
        <v>0</v>
      </c>
      <c r="U198" s="687">
        <v>0</v>
      </c>
      <c r="V198" s="687">
        <v>175000</v>
      </c>
      <c r="W198" s="686">
        <v>438000</v>
      </c>
      <c r="X198" s="686">
        <v>0</v>
      </c>
      <c r="Y198" s="686">
        <v>132000</v>
      </c>
      <c r="Z198" s="686">
        <v>294339</v>
      </c>
      <c r="AA198" s="643"/>
      <c r="AB198" s="638"/>
      <c r="AC198" s="686">
        <v>0</v>
      </c>
      <c r="AD198" s="686">
        <v>0</v>
      </c>
      <c r="AE198" s="682">
        <v>33850.961538461539</v>
      </c>
      <c r="AF198" s="644"/>
      <c r="AG198" s="688">
        <f t="shared" si="46"/>
        <v>5189467</v>
      </c>
      <c r="AH198" s="683">
        <v>8</v>
      </c>
      <c r="AI198" s="683">
        <v>0</v>
      </c>
      <c r="AJ198" s="683">
        <v>0</v>
      </c>
      <c r="AK198" s="689">
        <v>0</v>
      </c>
      <c r="AL198" s="690">
        <v>0</v>
      </c>
      <c r="AM198" s="638">
        <f t="shared" si="37"/>
        <v>270808</v>
      </c>
      <c r="AN198" s="691">
        <f t="shared" si="52"/>
        <v>5460275</v>
      </c>
      <c r="AO198" s="682">
        <v>0</v>
      </c>
      <c r="AP198" s="682">
        <v>0</v>
      </c>
      <c r="AQ198" s="682">
        <f>+VLOOKUP($B198,[1]Sheet1!$C$15:$BW$1300,52,0)</f>
        <v>0</v>
      </c>
      <c r="AR198" s="682">
        <v>0</v>
      </c>
      <c r="AS198" s="682">
        <v>0</v>
      </c>
      <c r="AT198" s="691">
        <f t="shared" si="50"/>
        <v>5460275</v>
      </c>
      <c r="AU198" s="629"/>
      <c r="AV198" s="585"/>
      <c r="AW198" s="692" t="s">
        <v>5659</v>
      </c>
      <c r="AX198" s="692" t="s">
        <v>5660</v>
      </c>
      <c r="AY198" s="693" t="s">
        <v>260</v>
      </c>
      <c r="AZ198" s="693">
        <v>622</v>
      </c>
      <c r="BA198" s="272" t="str">
        <f t="shared" si="38"/>
        <v>Box</v>
      </c>
      <c r="BB198" s="694"/>
      <c r="BC198" s="695"/>
      <c r="BD198" s="695"/>
    </row>
    <row r="199" spans="1:56" s="635" customFormat="1" ht="36.75" hidden="1" customHeight="1">
      <c r="A199" s="475">
        <f>SUBTOTAL(3,B$6:B199)</f>
        <v>0</v>
      </c>
      <c r="B199" s="475" t="s">
        <v>5560</v>
      </c>
      <c r="C199" s="476" t="s">
        <v>5561</v>
      </c>
      <c r="D199" s="636">
        <v>45750</v>
      </c>
      <c r="E199" s="636" t="s">
        <v>195</v>
      </c>
      <c r="F199" s="530" t="s">
        <v>566</v>
      </c>
      <c r="G199" s="621" t="s">
        <v>459</v>
      </c>
      <c r="H199" s="637">
        <v>4694000</v>
      </c>
      <c r="I199" s="637">
        <v>0</v>
      </c>
      <c r="J199" s="637">
        <v>0</v>
      </c>
      <c r="K199" s="637">
        <v>0</v>
      </c>
      <c r="L199" s="638">
        <f t="shared" si="41"/>
        <v>4694000</v>
      </c>
      <c r="M199" s="639">
        <v>20.7</v>
      </c>
      <c r="N199" s="638">
        <f t="shared" si="42"/>
        <v>3737146</v>
      </c>
      <c r="O199" s="640">
        <v>2</v>
      </c>
      <c r="P199" s="638">
        <f t="shared" si="43"/>
        <v>361077</v>
      </c>
      <c r="Q199" s="641">
        <v>0</v>
      </c>
      <c r="R199" s="638">
        <f t="shared" si="44"/>
        <v>0</v>
      </c>
      <c r="S199" s="638">
        <f t="shared" si="45"/>
        <v>4098223</v>
      </c>
      <c r="T199" s="642">
        <v>0</v>
      </c>
      <c r="U199" s="528">
        <v>0</v>
      </c>
      <c r="V199" s="528">
        <v>175000</v>
      </c>
      <c r="W199" s="642">
        <v>437000</v>
      </c>
      <c r="X199" s="642">
        <v>0</v>
      </c>
      <c r="Y199" s="642">
        <v>131000</v>
      </c>
      <c r="Z199" s="642">
        <v>270506</v>
      </c>
      <c r="AA199" s="643"/>
      <c r="AB199" s="638"/>
      <c r="AC199" s="642">
        <v>0</v>
      </c>
      <c r="AD199" s="642">
        <v>0</v>
      </c>
      <c r="AE199" s="638">
        <v>33850.960144927536</v>
      </c>
      <c r="AF199" s="644"/>
      <c r="AG199" s="644">
        <f t="shared" si="46"/>
        <v>5145580</v>
      </c>
      <c r="AH199" s="639">
        <v>12</v>
      </c>
      <c r="AI199" s="639">
        <v>0</v>
      </c>
      <c r="AJ199" s="639">
        <v>0</v>
      </c>
      <c r="AK199" s="643">
        <v>0</v>
      </c>
      <c r="AL199" s="645">
        <v>0</v>
      </c>
      <c r="AM199" s="638">
        <f t="shared" ref="AM199:AM262" si="53">ROUND((N199/IF(M199&gt;26,26,M199)/8*(AH199*$AH$5+AI199*$AI$5+AJ199*$AJ$5+AK199*$AK$5+AL199*$AL$5)),0)</f>
        <v>406212</v>
      </c>
      <c r="AN199" s="661">
        <f t="shared" si="52"/>
        <v>5551792</v>
      </c>
      <c r="AO199" s="638">
        <v>0</v>
      </c>
      <c r="AP199" s="638">
        <v>0</v>
      </c>
      <c r="AQ199" s="638">
        <f>+VLOOKUP($B199,[1]Sheet1!$C$15:$BW$1300,52,0)</f>
        <v>0</v>
      </c>
      <c r="AR199" s="638">
        <v>0</v>
      </c>
      <c r="AS199" s="638">
        <v>0</v>
      </c>
      <c r="AT199" s="661">
        <f t="shared" si="50"/>
        <v>5551792</v>
      </c>
      <c r="AU199" s="629"/>
      <c r="AV199" s="585"/>
      <c r="AW199" s="526" t="s">
        <v>5661</v>
      </c>
      <c r="AX199" s="526" t="s">
        <v>5662</v>
      </c>
      <c r="AY199" s="632" t="s">
        <v>260</v>
      </c>
      <c r="AZ199" s="632">
        <v>622</v>
      </c>
      <c r="BA199" s="272" t="str">
        <f t="shared" ref="BA199:BA261" si="54">+IF(AY199="SK1 Box","Box",IF(AY199="Seaman","Seaman","Bag"))</f>
        <v>Box</v>
      </c>
      <c r="BB199" s="633"/>
      <c r="BC199" s="634"/>
      <c r="BD199" s="634"/>
    </row>
    <row r="200" spans="1:56" s="635" customFormat="1" ht="36.75" hidden="1" customHeight="1">
      <c r="A200" s="475">
        <f>SUBTOTAL(3,B$6:B200)</f>
        <v>0</v>
      </c>
      <c r="B200" s="475" t="s">
        <v>995</v>
      </c>
      <c r="C200" s="476" t="s">
        <v>996</v>
      </c>
      <c r="D200" s="636">
        <v>40238</v>
      </c>
      <c r="E200" s="636" t="s">
        <v>195</v>
      </c>
      <c r="F200" s="530" t="s">
        <v>566</v>
      </c>
      <c r="G200" s="621" t="s">
        <v>742</v>
      </c>
      <c r="H200" s="637">
        <v>5931000</v>
      </c>
      <c r="I200" s="637">
        <v>0</v>
      </c>
      <c r="J200" s="637">
        <v>0</v>
      </c>
      <c r="K200" s="637">
        <v>0</v>
      </c>
      <c r="L200" s="638">
        <f t="shared" si="41"/>
        <v>5931000</v>
      </c>
      <c r="M200" s="639">
        <v>23</v>
      </c>
      <c r="N200" s="638">
        <f t="shared" si="42"/>
        <v>5246654</v>
      </c>
      <c r="O200" s="640">
        <v>3</v>
      </c>
      <c r="P200" s="638">
        <f t="shared" si="43"/>
        <v>684346</v>
      </c>
      <c r="Q200" s="641">
        <v>0</v>
      </c>
      <c r="R200" s="638">
        <f t="shared" si="44"/>
        <v>0</v>
      </c>
      <c r="S200" s="638">
        <f t="shared" si="45"/>
        <v>5931000</v>
      </c>
      <c r="T200" s="642">
        <v>0</v>
      </c>
      <c r="U200" s="528">
        <v>0</v>
      </c>
      <c r="V200" s="528">
        <v>200000</v>
      </c>
      <c r="W200" s="642">
        <v>500000</v>
      </c>
      <c r="X200" s="642">
        <v>0</v>
      </c>
      <c r="Y200" s="642">
        <v>400000</v>
      </c>
      <c r="Z200" s="642">
        <v>388462</v>
      </c>
      <c r="AA200" s="643"/>
      <c r="AB200" s="638"/>
      <c r="AC200" s="642">
        <v>0</v>
      </c>
      <c r="AD200" s="642">
        <v>0</v>
      </c>
      <c r="AE200" s="638">
        <v>42771.635869565216</v>
      </c>
      <c r="AF200" s="644"/>
      <c r="AG200" s="644">
        <f t="shared" si="46"/>
        <v>7462234</v>
      </c>
      <c r="AH200" s="639">
        <v>24</v>
      </c>
      <c r="AI200" s="639">
        <v>0</v>
      </c>
      <c r="AJ200" s="639">
        <v>0</v>
      </c>
      <c r="AK200" s="643">
        <v>0</v>
      </c>
      <c r="AL200" s="645">
        <v>0</v>
      </c>
      <c r="AM200" s="638">
        <f t="shared" si="53"/>
        <v>1026519</v>
      </c>
      <c r="AN200" s="661">
        <f t="shared" si="52"/>
        <v>8488753</v>
      </c>
      <c r="AO200" s="638">
        <v>622755</v>
      </c>
      <c r="AP200" s="638">
        <v>44100</v>
      </c>
      <c r="AQ200" s="638">
        <f>+VLOOKUP($B200,[1]Sheet1!$C$15:$BW$1300,52,0)</f>
        <v>0</v>
      </c>
      <c r="AR200" s="638">
        <v>0</v>
      </c>
      <c r="AS200" s="638">
        <v>0</v>
      </c>
      <c r="AT200" s="661">
        <f t="shared" si="50"/>
        <v>7821898</v>
      </c>
      <c r="AU200" s="629"/>
      <c r="AV200" s="585"/>
      <c r="AW200" s="526" t="s">
        <v>3512</v>
      </c>
      <c r="AX200" s="526" t="s">
        <v>3513</v>
      </c>
      <c r="AY200" s="632" t="s">
        <v>260</v>
      </c>
      <c r="AZ200" s="632">
        <v>622</v>
      </c>
      <c r="BA200" s="272" t="str">
        <f t="shared" si="54"/>
        <v>Box</v>
      </c>
      <c r="BB200" s="633"/>
      <c r="BC200" s="634"/>
      <c r="BD200" s="634"/>
    </row>
    <row r="201" spans="1:56" s="635" customFormat="1" ht="36.75" hidden="1" customHeight="1">
      <c r="A201" s="475">
        <f>SUBTOTAL(3,B$6:B201)</f>
        <v>0</v>
      </c>
      <c r="B201" s="475" t="s">
        <v>999</v>
      </c>
      <c r="C201" s="476" t="s">
        <v>1000</v>
      </c>
      <c r="D201" s="636">
        <v>40708</v>
      </c>
      <c r="E201" s="636" t="s">
        <v>195</v>
      </c>
      <c r="F201" s="530" t="s">
        <v>566</v>
      </c>
      <c r="G201" s="621" t="s">
        <v>608</v>
      </c>
      <c r="H201" s="637">
        <v>5931000</v>
      </c>
      <c r="I201" s="637">
        <v>200000</v>
      </c>
      <c r="J201" s="637">
        <v>0</v>
      </c>
      <c r="K201" s="637">
        <v>0</v>
      </c>
      <c r="L201" s="638">
        <f t="shared" si="0"/>
        <v>6131000</v>
      </c>
      <c r="M201" s="639">
        <v>23</v>
      </c>
      <c r="N201" s="638">
        <f t="shared" ref="N201:N209" si="55">ROUND((H201+I201+J201+K201)/IF($M$2&gt;26,26,$M$2)*M201,0)</f>
        <v>5423577</v>
      </c>
      <c r="O201" s="640">
        <v>3</v>
      </c>
      <c r="P201" s="638">
        <f t="shared" ref="P201:P209" si="56">ROUND((H201+I201+J201+K201)/IF($M$2&gt;26,26,$M$2)*O201,0)</f>
        <v>707423</v>
      </c>
      <c r="Q201" s="641">
        <v>0</v>
      </c>
      <c r="R201" s="638">
        <f t="shared" ref="R201:R209" si="57">IF(M201&gt;0,ROUND(N201/IF(M201&gt;26,26,M201)/8*Q201*30%,0),0)</f>
        <v>0</v>
      </c>
      <c r="S201" s="638">
        <f t="shared" ref="S201:S209" si="58">N201+P201+R201</f>
        <v>6131000</v>
      </c>
      <c r="T201" s="642">
        <v>0</v>
      </c>
      <c r="U201" s="528">
        <v>0</v>
      </c>
      <c r="V201" s="528">
        <v>200000</v>
      </c>
      <c r="W201" s="642">
        <v>500000</v>
      </c>
      <c r="X201" s="642">
        <v>0</v>
      </c>
      <c r="Y201" s="642">
        <v>400000</v>
      </c>
      <c r="Z201" s="642">
        <v>363757</v>
      </c>
      <c r="AA201" s="643"/>
      <c r="AB201" s="638"/>
      <c r="AC201" s="642">
        <v>0</v>
      </c>
      <c r="AD201" s="642">
        <v>0</v>
      </c>
      <c r="AE201" s="638">
        <v>44213.942934782608</v>
      </c>
      <c r="AF201" s="644"/>
      <c r="AG201" s="644">
        <f t="shared" si="1"/>
        <v>7638971</v>
      </c>
      <c r="AH201" s="639">
        <v>28</v>
      </c>
      <c r="AI201" s="639">
        <v>0</v>
      </c>
      <c r="AJ201" s="639">
        <v>0</v>
      </c>
      <c r="AK201" s="643">
        <v>0</v>
      </c>
      <c r="AL201" s="645">
        <v>0</v>
      </c>
      <c r="AM201" s="638">
        <f t="shared" si="53"/>
        <v>1237990</v>
      </c>
      <c r="AN201" s="661">
        <f t="shared" si="3"/>
        <v>8876961</v>
      </c>
      <c r="AO201" s="638">
        <v>643755</v>
      </c>
      <c r="AP201" s="638">
        <v>44100</v>
      </c>
      <c r="AQ201" s="638">
        <f>+VLOOKUP($B201,[1]Sheet1!$C$15:$BW$1300,52,0)</f>
        <v>0</v>
      </c>
      <c r="AR201" s="638">
        <v>0</v>
      </c>
      <c r="AS201" s="638">
        <v>0</v>
      </c>
      <c r="AT201" s="661">
        <f t="shared" si="50"/>
        <v>8189106</v>
      </c>
      <c r="AU201" s="629"/>
      <c r="AV201" s="585"/>
      <c r="AW201" s="526" t="s">
        <v>3516</v>
      </c>
      <c r="AX201" s="526" t="s">
        <v>3517</v>
      </c>
      <c r="AY201" s="632" t="s">
        <v>260</v>
      </c>
      <c r="AZ201" s="632">
        <v>622</v>
      </c>
      <c r="BA201" s="272" t="str">
        <f t="shared" si="54"/>
        <v>Box</v>
      </c>
      <c r="BB201" s="633"/>
      <c r="BC201" s="634"/>
      <c r="BD201" s="634"/>
    </row>
    <row r="202" spans="1:56" s="635" customFormat="1" ht="36.75" hidden="1" customHeight="1">
      <c r="A202" s="475">
        <f>SUBTOTAL(3,B$6:B202)</f>
        <v>0</v>
      </c>
      <c r="B202" s="475" t="s">
        <v>1001</v>
      </c>
      <c r="C202" s="476" t="s">
        <v>1002</v>
      </c>
      <c r="D202" s="636">
        <v>40943</v>
      </c>
      <c r="E202" s="636" t="s">
        <v>195</v>
      </c>
      <c r="F202" s="530" t="s">
        <v>566</v>
      </c>
      <c r="G202" s="621" t="s">
        <v>619</v>
      </c>
      <c r="H202" s="637">
        <v>5931000</v>
      </c>
      <c r="I202" s="637">
        <v>0</v>
      </c>
      <c r="J202" s="637">
        <v>0</v>
      </c>
      <c r="K202" s="637">
        <v>0</v>
      </c>
      <c r="L202" s="638">
        <f t="shared" si="0"/>
        <v>5931000</v>
      </c>
      <c r="M202" s="639">
        <v>24</v>
      </c>
      <c r="N202" s="638">
        <f t="shared" si="55"/>
        <v>5474769</v>
      </c>
      <c r="O202" s="640">
        <v>2</v>
      </c>
      <c r="P202" s="638">
        <f t="shared" si="56"/>
        <v>456231</v>
      </c>
      <c r="Q202" s="641">
        <v>0</v>
      </c>
      <c r="R202" s="638">
        <f t="shared" si="57"/>
        <v>0</v>
      </c>
      <c r="S202" s="638">
        <f t="shared" si="58"/>
        <v>5931000</v>
      </c>
      <c r="T202" s="642">
        <v>0</v>
      </c>
      <c r="U202" s="528">
        <v>0</v>
      </c>
      <c r="V202" s="528">
        <v>200000</v>
      </c>
      <c r="W202" s="642">
        <v>500000</v>
      </c>
      <c r="X202" s="642">
        <v>0</v>
      </c>
      <c r="Y202" s="642">
        <v>400000</v>
      </c>
      <c r="Z202" s="642">
        <v>413675</v>
      </c>
      <c r="AA202" s="643"/>
      <c r="AB202" s="638"/>
      <c r="AC202" s="642">
        <v>0</v>
      </c>
      <c r="AD202" s="642">
        <v>0</v>
      </c>
      <c r="AE202" s="638">
        <v>42771.6328125</v>
      </c>
      <c r="AF202" s="644"/>
      <c r="AG202" s="644">
        <f t="shared" si="1"/>
        <v>7487447</v>
      </c>
      <c r="AH202" s="639">
        <v>24</v>
      </c>
      <c r="AI202" s="639">
        <v>0</v>
      </c>
      <c r="AJ202" s="639">
        <v>0</v>
      </c>
      <c r="AK202" s="643">
        <v>0</v>
      </c>
      <c r="AL202" s="645">
        <v>0</v>
      </c>
      <c r="AM202" s="638">
        <f t="shared" si="53"/>
        <v>1026519</v>
      </c>
      <c r="AN202" s="661">
        <f t="shared" si="3"/>
        <v>8513966</v>
      </c>
      <c r="AO202" s="638">
        <v>622755</v>
      </c>
      <c r="AP202" s="638">
        <v>44100</v>
      </c>
      <c r="AQ202" s="638">
        <f>+VLOOKUP($B202,[1]Sheet1!$C$15:$BW$1300,52,0)</f>
        <v>0</v>
      </c>
      <c r="AR202" s="638">
        <v>0</v>
      </c>
      <c r="AS202" s="638">
        <v>0</v>
      </c>
      <c r="AT202" s="661">
        <f t="shared" si="50"/>
        <v>7847111</v>
      </c>
      <c r="AU202" s="629"/>
      <c r="AV202" s="585"/>
      <c r="AW202" s="526" t="s">
        <v>3518</v>
      </c>
      <c r="AX202" s="526" t="s">
        <v>3519</v>
      </c>
      <c r="AY202" s="632" t="s">
        <v>260</v>
      </c>
      <c r="AZ202" s="632">
        <v>622</v>
      </c>
      <c r="BA202" s="272" t="str">
        <f t="shared" si="54"/>
        <v>Box</v>
      </c>
      <c r="BB202" s="633"/>
      <c r="BC202" s="634"/>
      <c r="BD202" s="634"/>
    </row>
    <row r="203" spans="1:56" s="635" customFormat="1" ht="36.75" hidden="1" customHeight="1">
      <c r="A203" s="475">
        <f>SUBTOTAL(3,B$6:B203)</f>
        <v>0</v>
      </c>
      <c r="B203" s="475" t="s">
        <v>1007</v>
      </c>
      <c r="C203" s="476" t="s">
        <v>1008</v>
      </c>
      <c r="D203" s="636">
        <v>41001</v>
      </c>
      <c r="E203" s="636" t="s">
        <v>195</v>
      </c>
      <c r="F203" s="530" t="s">
        <v>566</v>
      </c>
      <c r="G203" s="621" t="s">
        <v>619</v>
      </c>
      <c r="H203" s="637">
        <v>5931000</v>
      </c>
      <c r="I203" s="637">
        <v>0</v>
      </c>
      <c r="J203" s="637">
        <v>0</v>
      </c>
      <c r="K203" s="637">
        <v>0</v>
      </c>
      <c r="L203" s="638">
        <f t="shared" si="0"/>
        <v>5931000</v>
      </c>
      <c r="M203" s="639">
        <v>21.4</v>
      </c>
      <c r="N203" s="638">
        <f t="shared" si="55"/>
        <v>4881669</v>
      </c>
      <c r="O203" s="640">
        <v>3</v>
      </c>
      <c r="P203" s="638">
        <f t="shared" si="56"/>
        <v>684346</v>
      </c>
      <c r="Q203" s="641">
        <v>0</v>
      </c>
      <c r="R203" s="638">
        <f t="shared" si="57"/>
        <v>0</v>
      </c>
      <c r="S203" s="638">
        <f t="shared" si="58"/>
        <v>5566015</v>
      </c>
      <c r="T203" s="642">
        <v>0</v>
      </c>
      <c r="U203" s="528">
        <v>0</v>
      </c>
      <c r="V203" s="528">
        <v>200000</v>
      </c>
      <c r="W203" s="642">
        <v>0</v>
      </c>
      <c r="X203" s="642">
        <v>0</v>
      </c>
      <c r="Y203" s="642">
        <v>400000</v>
      </c>
      <c r="Z203" s="642">
        <v>354928</v>
      </c>
      <c r="AA203" s="643"/>
      <c r="AB203" s="638"/>
      <c r="AC203" s="642">
        <v>0</v>
      </c>
      <c r="AD203" s="642">
        <v>0</v>
      </c>
      <c r="AE203" s="638">
        <v>42771.632593457944</v>
      </c>
      <c r="AF203" s="644"/>
      <c r="AG203" s="644">
        <f t="shared" si="1"/>
        <v>6563715</v>
      </c>
      <c r="AH203" s="639">
        <v>16</v>
      </c>
      <c r="AI203" s="639">
        <v>0</v>
      </c>
      <c r="AJ203" s="639">
        <v>0</v>
      </c>
      <c r="AK203" s="643">
        <v>0</v>
      </c>
      <c r="AL203" s="645">
        <v>0</v>
      </c>
      <c r="AM203" s="638">
        <f t="shared" si="53"/>
        <v>684346</v>
      </c>
      <c r="AN203" s="661">
        <f t="shared" si="3"/>
        <v>7248061</v>
      </c>
      <c r="AO203" s="638">
        <v>622755</v>
      </c>
      <c r="AP203" s="638">
        <v>44100</v>
      </c>
      <c r="AQ203" s="638">
        <f>+VLOOKUP($B203,[1]Sheet1!$C$15:$BW$1300,52,0)</f>
        <v>0</v>
      </c>
      <c r="AR203" s="638">
        <v>0</v>
      </c>
      <c r="AS203" s="638">
        <v>0</v>
      </c>
      <c r="AT203" s="661">
        <f t="shared" si="50"/>
        <v>6581206</v>
      </c>
      <c r="AU203" s="629"/>
      <c r="AV203" s="585"/>
      <c r="AW203" s="526" t="s">
        <v>3524</v>
      </c>
      <c r="AX203" s="526" t="s">
        <v>3525</v>
      </c>
      <c r="AY203" s="632" t="s">
        <v>260</v>
      </c>
      <c r="AZ203" s="632">
        <v>622</v>
      </c>
      <c r="BA203" s="272" t="str">
        <f t="shared" si="54"/>
        <v>Box</v>
      </c>
      <c r="BB203" s="633"/>
      <c r="BC203" s="634"/>
      <c r="BD203" s="634"/>
    </row>
    <row r="204" spans="1:56" s="635" customFormat="1" ht="36.75" hidden="1" customHeight="1">
      <c r="A204" s="475">
        <f>SUBTOTAL(3,B$6:B204)</f>
        <v>0</v>
      </c>
      <c r="B204" s="475" t="s">
        <v>1011</v>
      </c>
      <c r="C204" s="476" t="s">
        <v>1012</v>
      </c>
      <c r="D204" s="636">
        <v>41443</v>
      </c>
      <c r="E204" s="636" t="s">
        <v>195</v>
      </c>
      <c r="F204" s="530" t="s">
        <v>566</v>
      </c>
      <c r="G204" s="621" t="s">
        <v>1013</v>
      </c>
      <c r="H204" s="637">
        <v>5931000</v>
      </c>
      <c r="I204" s="637">
        <v>3800000</v>
      </c>
      <c r="J204" s="637">
        <v>0</v>
      </c>
      <c r="K204" s="637">
        <v>300000</v>
      </c>
      <c r="L204" s="638">
        <f t="shared" si="0"/>
        <v>10031000</v>
      </c>
      <c r="M204" s="639">
        <v>22.8</v>
      </c>
      <c r="N204" s="638">
        <f t="shared" si="55"/>
        <v>8796415</v>
      </c>
      <c r="O204" s="640">
        <v>3</v>
      </c>
      <c r="P204" s="638">
        <f t="shared" si="56"/>
        <v>1157423</v>
      </c>
      <c r="Q204" s="641">
        <v>0</v>
      </c>
      <c r="R204" s="638">
        <f t="shared" si="57"/>
        <v>0</v>
      </c>
      <c r="S204" s="638">
        <f t="shared" si="58"/>
        <v>9953838</v>
      </c>
      <c r="T204" s="642">
        <v>0</v>
      </c>
      <c r="U204" s="528">
        <v>0</v>
      </c>
      <c r="V204" s="528">
        <v>200000</v>
      </c>
      <c r="W204" s="642">
        <v>500000</v>
      </c>
      <c r="X204" s="642">
        <v>0</v>
      </c>
      <c r="Y204" s="642">
        <v>0</v>
      </c>
      <c r="Z204" s="642">
        <v>242957</v>
      </c>
      <c r="AA204" s="643"/>
      <c r="AB204" s="638"/>
      <c r="AC204" s="642">
        <v>100000</v>
      </c>
      <c r="AD204" s="642">
        <v>0</v>
      </c>
      <c r="AE204" s="638">
        <v>0</v>
      </c>
      <c r="AF204" s="644"/>
      <c r="AG204" s="644">
        <f t="shared" si="1"/>
        <v>10996795</v>
      </c>
      <c r="AH204" s="639">
        <v>28</v>
      </c>
      <c r="AI204" s="639">
        <v>0</v>
      </c>
      <c r="AJ204" s="639">
        <v>0</v>
      </c>
      <c r="AK204" s="643">
        <v>0</v>
      </c>
      <c r="AL204" s="645">
        <v>0</v>
      </c>
      <c r="AM204" s="638">
        <f t="shared" si="53"/>
        <v>2025490</v>
      </c>
      <c r="AN204" s="661">
        <f t="shared" si="3"/>
        <v>13022285</v>
      </c>
      <c r="AO204" s="638">
        <v>1053255</v>
      </c>
      <c r="AP204" s="638">
        <v>44100</v>
      </c>
      <c r="AQ204" s="638">
        <f>+VLOOKUP($B204,[1]Sheet1!$C$15:$BW$1300,52,0)</f>
        <v>0</v>
      </c>
      <c r="AR204" s="638">
        <v>0</v>
      </c>
      <c r="AS204" s="638">
        <v>0</v>
      </c>
      <c r="AT204" s="661">
        <f t="shared" si="50"/>
        <v>11924930</v>
      </c>
      <c r="AU204" s="629"/>
      <c r="AV204" s="585"/>
      <c r="AW204" s="526" t="s">
        <v>3528</v>
      </c>
      <c r="AX204" s="526" t="s">
        <v>3529</v>
      </c>
      <c r="AY204" s="632" t="s">
        <v>260</v>
      </c>
      <c r="AZ204" s="632">
        <v>622</v>
      </c>
      <c r="BA204" s="272" t="str">
        <f t="shared" si="54"/>
        <v>Box</v>
      </c>
      <c r="BB204" s="633"/>
      <c r="BC204" s="634"/>
      <c r="BD204" s="634"/>
    </row>
    <row r="205" spans="1:56" s="635" customFormat="1" ht="36.75" hidden="1" customHeight="1">
      <c r="A205" s="475">
        <f>SUBTOTAL(3,B$6:B205)</f>
        <v>0</v>
      </c>
      <c r="B205" s="475" t="s">
        <v>1016</v>
      </c>
      <c r="C205" s="476" t="s">
        <v>1017</v>
      </c>
      <c r="D205" s="636">
        <v>41683</v>
      </c>
      <c r="E205" s="636" t="s">
        <v>195</v>
      </c>
      <c r="F205" s="530" t="s">
        <v>566</v>
      </c>
      <c r="G205" s="621" t="s">
        <v>694</v>
      </c>
      <c r="H205" s="637">
        <v>5931000</v>
      </c>
      <c r="I205" s="637">
        <v>2300000</v>
      </c>
      <c r="J205" s="637">
        <v>0</v>
      </c>
      <c r="K205" s="637">
        <v>0</v>
      </c>
      <c r="L205" s="638">
        <f t="shared" si="0"/>
        <v>8231000</v>
      </c>
      <c r="M205" s="639">
        <v>23</v>
      </c>
      <c r="N205" s="638">
        <f t="shared" si="55"/>
        <v>7281269</v>
      </c>
      <c r="O205" s="640">
        <v>3</v>
      </c>
      <c r="P205" s="638">
        <f t="shared" si="56"/>
        <v>949731</v>
      </c>
      <c r="Q205" s="641">
        <v>0</v>
      </c>
      <c r="R205" s="638">
        <f t="shared" si="57"/>
        <v>0</v>
      </c>
      <c r="S205" s="638">
        <f t="shared" si="58"/>
        <v>8231000</v>
      </c>
      <c r="T205" s="642">
        <v>0</v>
      </c>
      <c r="U205" s="528">
        <v>0</v>
      </c>
      <c r="V205" s="528">
        <v>200000</v>
      </c>
      <c r="W205" s="642">
        <v>500000</v>
      </c>
      <c r="X205" s="642">
        <v>0</v>
      </c>
      <c r="Y205" s="642">
        <v>400000</v>
      </c>
      <c r="Z205" s="642">
        <v>415449</v>
      </c>
      <c r="AA205" s="643"/>
      <c r="AB205" s="638"/>
      <c r="AC205" s="642">
        <v>0</v>
      </c>
      <c r="AD205" s="642">
        <v>0</v>
      </c>
      <c r="AE205" s="638">
        <v>0</v>
      </c>
      <c r="AF205" s="644"/>
      <c r="AG205" s="644">
        <f t="shared" si="1"/>
        <v>9746449</v>
      </c>
      <c r="AH205" s="639">
        <v>28</v>
      </c>
      <c r="AI205" s="639">
        <v>0</v>
      </c>
      <c r="AJ205" s="639">
        <v>0</v>
      </c>
      <c r="AK205" s="643">
        <v>0</v>
      </c>
      <c r="AL205" s="645">
        <v>0</v>
      </c>
      <c r="AM205" s="638">
        <f t="shared" si="53"/>
        <v>1662029</v>
      </c>
      <c r="AN205" s="661">
        <f t="shared" si="3"/>
        <v>11408478</v>
      </c>
      <c r="AO205" s="638">
        <v>864255</v>
      </c>
      <c r="AP205" s="638">
        <v>44100</v>
      </c>
      <c r="AQ205" s="638">
        <f>+VLOOKUP($B205,[1]Sheet1!$C$15:$BW$1300,52,0)</f>
        <v>0</v>
      </c>
      <c r="AR205" s="638">
        <v>0</v>
      </c>
      <c r="AS205" s="638">
        <v>0</v>
      </c>
      <c r="AT205" s="661">
        <f t="shared" si="50"/>
        <v>10500123</v>
      </c>
      <c r="AU205" s="629"/>
      <c r="AV205" s="585"/>
      <c r="AW205" s="526" t="s">
        <v>3532</v>
      </c>
      <c r="AX205" s="526" t="s">
        <v>3533</v>
      </c>
      <c r="AY205" s="632" t="s">
        <v>260</v>
      </c>
      <c r="AZ205" s="632">
        <v>622</v>
      </c>
      <c r="BA205" s="272" t="str">
        <f t="shared" si="54"/>
        <v>Box</v>
      </c>
      <c r="BB205" s="633"/>
      <c r="BC205" s="634"/>
      <c r="BD205" s="634"/>
    </row>
    <row r="206" spans="1:56" s="635" customFormat="1" ht="36.75" hidden="1" customHeight="1">
      <c r="A206" s="475">
        <f>SUBTOTAL(3,B$6:B206)</f>
        <v>0</v>
      </c>
      <c r="B206" s="475" t="s">
        <v>1020</v>
      </c>
      <c r="C206" s="476" t="s">
        <v>1021</v>
      </c>
      <c r="D206" s="636">
        <v>43517</v>
      </c>
      <c r="E206" s="636" t="s">
        <v>195</v>
      </c>
      <c r="F206" s="530" t="s">
        <v>566</v>
      </c>
      <c r="G206" s="621" t="s">
        <v>694</v>
      </c>
      <c r="H206" s="637">
        <v>5931000</v>
      </c>
      <c r="I206" s="637">
        <v>1300000</v>
      </c>
      <c r="J206" s="637">
        <v>0</v>
      </c>
      <c r="K206" s="637">
        <v>0</v>
      </c>
      <c r="L206" s="638">
        <f t="shared" si="0"/>
        <v>7231000</v>
      </c>
      <c r="M206" s="639">
        <v>23.8</v>
      </c>
      <c r="N206" s="638">
        <f t="shared" si="55"/>
        <v>6619146</v>
      </c>
      <c r="O206" s="640">
        <v>2</v>
      </c>
      <c r="P206" s="638">
        <f t="shared" si="56"/>
        <v>556231</v>
      </c>
      <c r="Q206" s="641">
        <v>0</v>
      </c>
      <c r="R206" s="638">
        <f t="shared" si="57"/>
        <v>0</v>
      </c>
      <c r="S206" s="638">
        <f t="shared" si="58"/>
        <v>7175377</v>
      </c>
      <c r="T206" s="642">
        <v>0</v>
      </c>
      <c r="U206" s="528">
        <v>0</v>
      </c>
      <c r="V206" s="528">
        <v>200000</v>
      </c>
      <c r="W206" s="642">
        <v>500000</v>
      </c>
      <c r="X206" s="642">
        <v>0</v>
      </c>
      <c r="Y206" s="642">
        <v>400000</v>
      </c>
      <c r="Z206" s="642">
        <v>375909</v>
      </c>
      <c r="AA206" s="643"/>
      <c r="AB206" s="638"/>
      <c r="AC206" s="642">
        <v>0</v>
      </c>
      <c r="AD206" s="642">
        <v>0</v>
      </c>
      <c r="AE206" s="638">
        <v>0</v>
      </c>
      <c r="AF206" s="644"/>
      <c r="AG206" s="644">
        <f t="shared" si="1"/>
        <v>8651286</v>
      </c>
      <c r="AH206" s="639">
        <v>28</v>
      </c>
      <c r="AI206" s="639">
        <v>0</v>
      </c>
      <c r="AJ206" s="639">
        <v>0</v>
      </c>
      <c r="AK206" s="643">
        <v>0</v>
      </c>
      <c r="AL206" s="645">
        <v>0</v>
      </c>
      <c r="AM206" s="638">
        <f t="shared" si="53"/>
        <v>1460106</v>
      </c>
      <c r="AN206" s="661">
        <f t="shared" si="3"/>
        <v>10111392</v>
      </c>
      <c r="AO206" s="638">
        <v>759255</v>
      </c>
      <c r="AP206" s="638">
        <v>44100</v>
      </c>
      <c r="AQ206" s="638">
        <f>+VLOOKUP($B206,[1]Sheet1!$C$15:$BW$1300,52,0)</f>
        <v>0</v>
      </c>
      <c r="AR206" s="638">
        <v>0</v>
      </c>
      <c r="AS206" s="638">
        <v>0</v>
      </c>
      <c r="AT206" s="661">
        <f t="shared" si="50"/>
        <v>9308037</v>
      </c>
      <c r="AU206" s="629"/>
      <c r="AV206" s="585"/>
      <c r="AW206" s="526" t="s">
        <v>3536</v>
      </c>
      <c r="AX206" s="526" t="s">
        <v>3537</v>
      </c>
      <c r="AY206" s="632" t="s">
        <v>260</v>
      </c>
      <c r="AZ206" s="632">
        <v>622</v>
      </c>
      <c r="BA206" s="272" t="str">
        <f t="shared" si="54"/>
        <v>Box</v>
      </c>
      <c r="BB206" s="633"/>
      <c r="BC206" s="634"/>
      <c r="BD206" s="634"/>
    </row>
    <row r="207" spans="1:56" s="635" customFormat="1" ht="36.75" hidden="1" customHeight="1">
      <c r="A207" s="475">
        <f>SUBTOTAL(3,B$6:B207)</f>
        <v>0</v>
      </c>
      <c r="B207" s="475" t="s">
        <v>1022</v>
      </c>
      <c r="C207" s="476" t="s">
        <v>1023</v>
      </c>
      <c r="D207" s="636">
        <v>39707</v>
      </c>
      <c r="E207" s="636" t="s">
        <v>195</v>
      </c>
      <c r="F207" s="530" t="s">
        <v>567</v>
      </c>
      <c r="G207" s="621" t="s">
        <v>1024</v>
      </c>
      <c r="H207" s="637">
        <v>5931000</v>
      </c>
      <c r="I207" s="637">
        <v>200000</v>
      </c>
      <c r="J207" s="637">
        <v>0</v>
      </c>
      <c r="K207" s="637">
        <v>0</v>
      </c>
      <c r="L207" s="638">
        <f t="shared" si="0"/>
        <v>6131000</v>
      </c>
      <c r="M207" s="639">
        <v>24</v>
      </c>
      <c r="N207" s="638">
        <f t="shared" si="55"/>
        <v>5659385</v>
      </c>
      <c r="O207" s="640">
        <v>2</v>
      </c>
      <c r="P207" s="638">
        <f t="shared" si="56"/>
        <v>471615</v>
      </c>
      <c r="Q207" s="641">
        <v>0</v>
      </c>
      <c r="R207" s="638">
        <f t="shared" si="57"/>
        <v>0</v>
      </c>
      <c r="S207" s="638">
        <f t="shared" si="58"/>
        <v>6131000</v>
      </c>
      <c r="T207" s="642">
        <v>0</v>
      </c>
      <c r="U207" s="528">
        <v>0</v>
      </c>
      <c r="V207" s="528">
        <v>200000</v>
      </c>
      <c r="W207" s="642">
        <v>500000</v>
      </c>
      <c r="X207" s="642">
        <v>0</v>
      </c>
      <c r="Y207" s="642">
        <v>400000</v>
      </c>
      <c r="Z207" s="642">
        <v>413842</v>
      </c>
      <c r="AA207" s="643"/>
      <c r="AB207" s="638"/>
      <c r="AC207" s="642">
        <v>0</v>
      </c>
      <c r="AD207" s="642">
        <v>0</v>
      </c>
      <c r="AE207" s="638">
        <v>44213.9453125</v>
      </c>
      <c r="AF207" s="644"/>
      <c r="AG207" s="644">
        <f t="shared" si="1"/>
        <v>7689056</v>
      </c>
      <c r="AH207" s="639">
        <v>24</v>
      </c>
      <c r="AI207" s="639">
        <v>0</v>
      </c>
      <c r="AJ207" s="639">
        <v>0</v>
      </c>
      <c r="AK207" s="643">
        <v>0</v>
      </c>
      <c r="AL207" s="645">
        <v>0</v>
      </c>
      <c r="AM207" s="638">
        <f t="shared" si="53"/>
        <v>1061135</v>
      </c>
      <c r="AN207" s="661">
        <f>ROUND(AG207+AM207,0)</f>
        <v>8750191</v>
      </c>
      <c r="AO207" s="638">
        <v>643755</v>
      </c>
      <c r="AP207" s="638">
        <v>44100</v>
      </c>
      <c r="AQ207" s="638">
        <f>+VLOOKUP($B207,[1]Sheet1!$C$15:$BW$1300,52,0)</f>
        <v>0</v>
      </c>
      <c r="AR207" s="638">
        <v>0</v>
      </c>
      <c r="AS207" s="638">
        <v>0</v>
      </c>
      <c r="AT207" s="661">
        <f t="shared" si="50"/>
        <v>8062336</v>
      </c>
      <c r="AU207" s="629"/>
      <c r="AV207" s="585"/>
      <c r="AW207" s="526" t="s">
        <v>3538</v>
      </c>
      <c r="AX207" s="526" t="s">
        <v>3539</v>
      </c>
      <c r="AY207" s="632" t="s">
        <v>260</v>
      </c>
      <c r="AZ207" s="632">
        <v>622</v>
      </c>
      <c r="BA207" s="272" t="str">
        <f t="shared" si="54"/>
        <v>Box</v>
      </c>
      <c r="BB207" s="633"/>
      <c r="BC207" s="634"/>
      <c r="BD207" s="634"/>
    </row>
    <row r="208" spans="1:56" s="635" customFormat="1" ht="36.75" hidden="1" customHeight="1">
      <c r="A208" s="475">
        <f>SUBTOTAL(3,B$6:B208)</f>
        <v>0</v>
      </c>
      <c r="B208" s="475" t="s">
        <v>1025</v>
      </c>
      <c r="C208" s="476" t="s">
        <v>1026</v>
      </c>
      <c r="D208" s="636">
        <v>44144</v>
      </c>
      <c r="E208" s="636" t="s">
        <v>195</v>
      </c>
      <c r="F208" s="530" t="s">
        <v>567</v>
      </c>
      <c r="G208" s="621" t="s">
        <v>632</v>
      </c>
      <c r="H208" s="637">
        <v>5931000</v>
      </c>
      <c r="I208" s="637">
        <v>1100000</v>
      </c>
      <c r="J208" s="637">
        <v>0</v>
      </c>
      <c r="K208" s="637">
        <v>0</v>
      </c>
      <c r="L208" s="638">
        <f t="shared" si="0"/>
        <v>7031000</v>
      </c>
      <c r="M208" s="639">
        <v>20.8</v>
      </c>
      <c r="N208" s="638">
        <f t="shared" si="55"/>
        <v>5624800</v>
      </c>
      <c r="O208" s="640">
        <v>3</v>
      </c>
      <c r="P208" s="638">
        <f t="shared" si="56"/>
        <v>811269</v>
      </c>
      <c r="Q208" s="641">
        <v>0</v>
      </c>
      <c r="R208" s="638">
        <f t="shared" si="57"/>
        <v>0</v>
      </c>
      <c r="S208" s="638">
        <f t="shared" si="58"/>
        <v>6436069</v>
      </c>
      <c r="T208" s="642">
        <v>0</v>
      </c>
      <c r="U208" s="528">
        <v>0</v>
      </c>
      <c r="V208" s="528">
        <v>200000</v>
      </c>
      <c r="W208" s="642">
        <v>0</v>
      </c>
      <c r="X208" s="642">
        <v>0</v>
      </c>
      <c r="Y208" s="642">
        <v>0</v>
      </c>
      <c r="Z208" s="642">
        <v>306714</v>
      </c>
      <c r="AA208" s="643"/>
      <c r="AB208" s="638"/>
      <c r="AC208" s="642">
        <v>0</v>
      </c>
      <c r="AD208" s="642">
        <v>0</v>
      </c>
      <c r="AE208" s="638">
        <v>0</v>
      </c>
      <c r="AF208" s="644"/>
      <c r="AG208" s="644">
        <f t="shared" si="1"/>
        <v>6942783</v>
      </c>
      <c r="AH208" s="639">
        <v>28</v>
      </c>
      <c r="AI208" s="639">
        <v>0</v>
      </c>
      <c r="AJ208" s="639">
        <v>0</v>
      </c>
      <c r="AK208" s="643">
        <v>0</v>
      </c>
      <c r="AL208" s="645">
        <v>0</v>
      </c>
      <c r="AM208" s="638">
        <f t="shared" si="53"/>
        <v>1419721</v>
      </c>
      <c r="AN208" s="661">
        <f t="shared" ref="AN208:AN209" si="59">ROUND(AG208+AM208,0)</f>
        <v>8362504</v>
      </c>
      <c r="AO208" s="638">
        <v>738255</v>
      </c>
      <c r="AP208" s="638">
        <v>44100</v>
      </c>
      <c r="AQ208" s="638">
        <f>+VLOOKUP($B208,[1]Sheet1!$C$15:$BW$1300,52,0)</f>
        <v>0</v>
      </c>
      <c r="AR208" s="638">
        <v>0</v>
      </c>
      <c r="AS208" s="638">
        <v>0</v>
      </c>
      <c r="AT208" s="661">
        <f t="shared" si="50"/>
        <v>7580149</v>
      </c>
      <c r="AU208" s="629"/>
      <c r="AV208" s="585"/>
      <c r="AW208" s="526" t="s">
        <v>3540</v>
      </c>
      <c r="AX208" s="526" t="s">
        <v>3541</v>
      </c>
      <c r="AY208" s="632" t="s">
        <v>260</v>
      </c>
      <c r="AZ208" s="632">
        <v>622</v>
      </c>
      <c r="BA208" s="272" t="str">
        <f t="shared" si="54"/>
        <v>Box</v>
      </c>
      <c r="BB208" s="633"/>
      <c r="BC208" s="634"/>
      <c r="BD208" s="634"/>
    </row>
    <row r="209" spans="1:56" s="635" customFormat="1" ht="36.75" hidden="1" customHeight="1">
      <c r="A209" s="475">
        <f>SUBTOTAL(3,B$6:B209)</f>
        <v>0</v>
      </c>
      <c r="B209" s="475" t="s">
        <v>1027</v>
      </c>
      <c r="C209" s="476" t="s">
        <v>646</v>
      </c>
      <c r="D209" s="636">
        <v>44256</v>
      </c>
      <c r="E209" s="636" t="s">
        <v>195</v>
      </c>
      <c r="F209" s="530" t="s">
        <v>567</v>
      </c>
      <c r="G209" s="621" t="s">
        <v>1024</v>
      </c>
      <c r="H209" s="637">
        <v>5931000</v>
      </c>
      <c r="I209" s="637">
        <v>200000</v>
      </c>
      <c r="J209" s="637">
        <v>0</v>
      </c>
      <c r="K209" s="637">
        <v>0</v>
      </c>
      <c r="L209" s="638">
        <f t="shared" si="0"/>
        <v>6131000</v>
      </c>
      <c r="M209" s="639">
        <v>22.8</v>
      </c>
      <c r="N209" s="638">
        <f t="shared" si="55"/>
        <v>5376415</v>
      </c>
      <c r="O209" s="640">
        <v>3</v>
      </c>
      <c r="P209" s="638">
        <f t="shared" si="56"/>
        <v>707423</v>
      </c>
      <c r="Q209" s="641">
        <v>0</v>
      </c>
      <c r="R209" s="638">
        <f t="shared" si="57"/>
        <v>0</v>
      </c>
      <c r="S209" s="638">
        <f t="shared" si="58"/>
        <v>6083838</v>
      </c>
      <c r="T209" s="642">
        <v>0</v>
      </c>
      <c r="U209" s="528">
        <v>0</v>
      </c>
      <c r="V209" s="528">
        <v>200000</v>
      </c>
      <c r="W209" s="642">
        <v>500000</v>
      </c>
      <c r="X209" s="642">
        <v>0</v>
      </c>
      <c r="Y209" s="642">
        <v>400000</v>
      </c>
      <c r="Z209" s="642">
        <v>398432</v>
      </c>
      <c r="AA209" s="643"/>
      <c r="AB209" s="638"/>
      <c r="AC209" s="642">
        <v>0</v>
      </c>
      <c r="AD209" s="642">
        <v>0</v>
      </c>
      <c r="AE209" s="638">
        <v>44213.93914473684</v>
      </c>
      <c r="AF209" s="644"/>
      <c r="AG209" s="644">
        <f t="shared" si="1"/>
        <v>7626484</v>
      </c>
      <c r="AH209" s="639">
        <v>20</v>
      </c>
      <c r="AI209" s="639">
        <v>0</v>
      </c>
      <c r="AJ209" s="639">
        <v>0</v>
      </c>
      <c r="AK209" s="643">
        <v>0</v>
      </c>
      <c r="AL209" s="645">
        <v>0</v>
      </c>
      <c r="AM209" s="638">
        <f t="shared" si="53"/>
        <v>884279</v>
      </c>
      <c r="AN209" s="661">
        <f t="shared" si="59"/>
        <v>8510763</v>
      </c>
      <c r="AO209" s="638">
        <v>643755</v>
      </c>
      <c r="AP209" s="638">
        <v>44100</v>
      </c>
      <c r="AQ209" s="638">
        <f>+VLOOKUP($B209,[1]Sheet1!$C$15:$BW$1300,52,0)</f>
        <v>0</v>
      </c>
      <c r="AR209" s="638">
        <v>0</v>
      </c>
      <c r="AS209" s="638">
        <v>0</v>
      </c>
      <c r="AT209" s="661">
        <f t="shared" si="50"/>
        <v>7822908</v>
      </c>
      <c r="AU209" s="629"/>
      <c r="AV209" s="585"/>
      <c r="AW209" s="526" t="s">
        <v>3182</v>
      </c>
      <c r="AX209" s="526" t="s">
        <v>3542</v>
      </c>
      <c r="AY209" s="632" t="s">
        <v>260</v>
      </c>
      <c r="AZ209" s="632">
        <v>622</v>
      </c>
      <c r="BA209" s="272" t="str">
        <f t="shared" si="54"/>
        <v>Box</v>
      </c>
      <c r="BB209" s="633"/>
      <c r="BC209" s="634"/>
      <c r="BD209" s="634"/>
    </row>
    <row r="210" spans="1:56" s="635" customFormat="1" ht="36.75" hidden="1" customHeight="1">
      <c r="A210" s="475">
        <f>SUBTOTAL(3,B$6:B210)</f>
        <v>0</v>
      </c>
      <c r="B210" s="475" t="s">
        <v>1028</v>
      </c>
      <c r="C210" s="476" t="s">
        <v>1029</v>
      </c>
      <c r="D210" s="636">
        <v>39797</v>
      </c>
      <c r="E210" s="636" t="s">
        <v>195</v>
      </c>
      <c r="F210" s="530" t="s">
        <v>567</v>
      </c>
      <c r="G210" s="621" t="s">
        <v>1024</v>
      </c>
      <c r="H210" s="637">
        <v>5931000</v>
      </c>
      <c r="I210" s="637">
        <v>200000</v>
      </c>
      <c r="J210" s="637">
        <v>0</v>
      </c>
      <c r="K210" s="637">
        <v>0</v>
      </c>
      <c r="L210" s="638">
        <f t="shared" ref="L210:L218" si="60">SUM(H210:K210)</f>
        <v>6131000</v>
      </c>
      <c r="M210" s="639">
        <v>23.8</v>
      </c>
      <c r="N210" s="638">
        <f t="shared" ref="N210:N218" si="61">ROUND((H210+I210+J210+K210)/IF($M$2&gt;26,26,$M$2)*M210,0)</f>
        <v>5612223</v>
      </c>
      <c r="O210" s="640">
        <v>2</v>
      </c>
      <c r="P210" s="638">
        <f t="shared" ref="P210:P218" si="62">ROUND((H210+I210+J210+K210)/IF($M$2&gt;26,26,$M$2)*O210,0)</f>
        <v>471615</v>
      </c>
      <c r="Q210" s="641">
        <v>0</v>
      </c>
      <c r="R210" s="638">
        <f t="shared" ref="R210:R218" si="63">IF(M210&gt;0,ROUND(N210/IF(M210&gt;26,26,M210)/8*Q210*30%,0),0)</f>
        <v>0</v>
      </c>
      <c r="S210" s="638">
        <f t="shared" ref="S210:S218" si="64">N210+P210+R210</f>
        <v>6083838</v>
      </c>
      <c r="T210" s="642">
        <v>0</v>
      </c>
      <c r="U210" s="528">
        <v>0</v>
      </c>
      <c r="V210" s="528">
        <v>200000</v>
      </c>
      <c r="W210" s="642">
        <v>500000</v>
      </c>
      <c r="X210" s="642">
        <v>0</v>
      </c>
      <c r="Y210" s="642">
        <v>400000</v>
      </c>
      <c r="Z210" s="642">
        <v>338489</v>
      </c>
      <c r="AA210" s="643"/>
      <c r="AB210" s="638"/>
      <c r="AC210" s="642">
        <v>0</v>
      </c>
      <c r="AD210" s="642">
        <v>0</v>
      </c>
      <c r="AE210" s="638">
        <v>44213.941701680669</v>
      </c>
      <c r="AF210" s="644"/>
      <c r="AG210" s="644">
        <f t="shared" ref="AG210:AG218" si="65">ROUND(SUM(S210:AF210)-AA210,0)</f>
        <v>7566541</v>
      </c>
      <c r="AH210" s="639">
        <v>0</v>
      </c>
      <c r="AI210" s="639">
        <v>0</v>
      </c>
      <c r="AJ210" s="639">
        <v>0</v>
      </c>
      <c r="AK210" s="643">
        <v>0</v>
      </c>
      <c r="AL210" s="645">
        <v>0</v>
      </c>
      <c r="AM210" s="638">
        <f t="shared" si="53"/>
        <v>0</v>
      </c>
      <c r="AN210" s="661">
        <f t="shared" ref="AN210:AN215" si="66">ROUND(AG210+AM210,0)</f>
        <v>7566541</v>
      </c>
      <c r="AO210" s="638">
        <v>643755</v>
      </c>
      <c r="AP210" s="638">
        <v>44100</v>
      </c>
      <c r="AQ210" s="638">
        <f>+VLOOKUP($B210,[1]Sheet1!$C$15:$BW$1300,52,0)</f>
        <v>0</v>
      </c>
      <c r="AR210" s="638">
        <v>0</v>
      </c>
      <c r="AS210" s="638">
        <v>0</v>
      </c>
      <c r="AT210" s="661">
        <f t="shared" si="50"/>
        <v>6878686</v>
      </c>
      <c r="AU210" s="629"/>
      <c r="AV210" s="585"/>
      <c r="AW210" s="526" t="s">
        <v>3543</v>
      </c>
      <c r="AX210" s="526" t="s">
        <v>3544</v>
      </c>
      <c r="AY210" s="632" t="s">
        <v>260</v>
      </c>
      <c r="AZ210" s="632">
        <v>622</v>
      </c>
      <c r="BA210" s="272" t="str">
        <f t="shared" si="54"/>
        <v>Box</v>
      </c>
      <c r="BB210" s="633"/>
      <c r="BC210" s="634"/>
      <c r="BD210" s="634"/>
    </row>
    <row r="211" spans="1:56" s="635" customFormat="1" ht="36.75" hidden="1" customHeight="1">
      <c r="A211" s="475">
        <f>SUBTOTAL(3,B$6:B211)</f>
        <v>0</v>
      </c>
      <c r="B211" s="475" t="s">
        <v>1030</v>
      </c>
      <c r="C211" s="476" t="s">
        <v>1031</v>
      </c>
      <c r="D211" s="636">
        <v>44609</v>
      </c>
      <c r="E211" s="636" t="s">
        <v>195</v>
      </c>
      <c r="F211" s="530" t="s">
        <v>567</v>
      </c>
      <c r="G211" s="621" t="s">
        <v>1024</v>
      </c>
      <c r="H211" s="637">
        <v>5931000</v>
      </c>
      <c r="I211" s="637">
        <v>200000</v>
      </c>
      <c r="J211" s="637">
        <v>0</v>
      </c>
      <c r="K211" s="637">
        <v>0</v>
      </c>
      <c r="L211" s="638">
        <f t="shared" si="60"/>
        <v>6131000</v>
      </c>
      <c r="M211" s="639">
        <v>22.8</v>
      </c>
      <c r="N211" s="638">
        <f t="shared" si="61"/>
        <v>5376415</v>
      </c>
      <c r="O211" s="640">
        <v>3</v>
      </c>
      <c r="P211" s="638">
        <f t="shared" si="62"/>
        <v>707423</v>
      </c>
      <c r="Q211" s="641">
        <v>0</v>
      </c>
      <c r="R211" s="638">
        <f t="shared" si="63"/>
        <v>0</v>
      </c>
      <c r="S211" s="638">
        <f t="shared" si="64"/>
        <v>6083838</v>
      </c>
      <c r="T211" s="642">
        <v>0</v>
      </c>
      <c r="U211" s="528">
        <v>0</v>
      </c>
      <c r="V211" s="528">
        <v>200000</v>
      </c>
      <c r="W211" s="642">
        <v>500000</v>
      </c>
      <c r="X211" s="642">
        <v>0</v>
      </c>
      <c r="Y211" s="642">
        <v>400000</v>
      </c>
      <c r="Z211" s="642">
        <v>400589</v>
      </c>
      <c r="AA211" s="643"/>
      <c r="AB211" s="638"/>
      <c r="AC211" s="642">
        <v>200000</v>
      </c>
      <c r="AD211" s="642">
        <v>0</v>
      </c>
      <c r="AE211" s="638">
        <v>44213.93914473684</v>
      </c>
      <c r="AF211" s="644"/>
      <c r="AG211" s="644">
        <f t="shared" si="65"/>
        <v>7828641</v>
      </c>
      <c r="AH211" s="639">
        <v>24</v>
      </c>
      <c r="AI211" s="639">
        <v>0</v>
      </c>
      <c r="AJ211" s="639">
        <v>0</v>
      </c>
      <c r="AK211" s="643">
        <v>0</v>
      </c>
      <c r="AL211" s="645">
        <v>0</v>
      </c>
      <c r="AM211" s="638">
        <f t="shared" si="53"/>
        <v>1061135</v>
      </c>
      <c r="AN211" s="661">
        <f t="shared" si="66"/>
        <v>8889776</v>
      </c>
      <c r="AO211" s="638">
        <v>643755</v>
      </c>
      <c r="AP211" s="638">
        <v>44100</v>
      </c>
      <c r="AQ211" s="638">
        <f>+VLOOKUP($B211,[1]Sheet1!$C$15:$BW$1300,52,0)</f>
        <v>0</v>
      </c>
      <c r="AR211" s="638">
        <v>0</v>
      </c>
      <c r="AS211" s="638">
        <v>0</v>
      </c>
      <c r="AT211" s="661">
        <f t="shared" si="50"/>
        <v>8201921</v>
      </c>
      <c r="AU211" s="629"/>
      <c r="AV211" s="585"/>
      <c r="AW211" s="526" t="s">
        <v>3545</v>
      </c>
      <c r="AX211" s="526" t="s">
        <v>3546</v>
      </c>
      <c r="AY211" s="632" t="s">
        <v>260</v>
      </c>
      <c r="AZ211" s="632">
        <v>622</v>
      </c>
      <c r="BA211" s="272" t="str">
        <f t="shared" si="54"/>
        <v>Box</v>
      </c>
      <c r="BB211" s="633"/>
      <c r="BC211" s="634"/>
      <c r="BD211" s="634"/>
    </row>
    <row r="212" spans="1:56" s="635" customFormat="1" ht="36.75" hidden="1" customHeight="1">
      <c r="A212" s="475">
        <f>SUBTOTAL(3,B$6:B212)</f>
        <v>0</v>
      </c>
      <c r="B212" s="475" t="s">
        <v>1032</v>
      </c>
      <c r="C212" s="476" t="s">
        <v>1033</v>
      </c>
      <c r="D212" s="636">
        <v>44775</v>
      </c>
      <c r="E212" s="636" t="s">
        <v>195</v>
      </c>
      <c r="F212" s="530" t="s">
        <v>567</v>
      </c>
      <c r="G212" s="621" t="s">
        <v>1024</v>
      </c>
      <c r="H212" s="637">
        <v>5815000</v>
      </c>
      <c r="I212" s="637">
        <v>200000</v>
      </c>
      <c r="J212" s="637">
        <v>0</v>
      </c>
      <c r="K212" s="637">
        <v>0</v>
      </c>
      <c r="L212" s="638">
        <f t="shared" si="60"/>
        <v>6015000</v>
      </c>
      <c r="M212" s="639">
        <v>23.9</v>
      </c>
      <c r="N212" s="638">
        <f t="shared" si="61"/>
        <v>5529173</v>
      </c>
      <c r="O212" s="640">
        <v>2</v>
      </c>
      <c r="P212" s="638">
        <f t="shared" si="62"/>
        <v>462692</v>
      </c>
      <c r="Q212" s="641">
        <v>0</v>
      </c>
      <c r="R212" s="638">
        <f t="shared" si="63"/>
        <v>0</v>
      </c>
      <c r="S212" s="638">
        <f t="shared" si="64"/>
        <v>5991865</v>
      </c>
      <c r="T212" s="642">
        <v>0</v>
      </c>
      <c r="U212" s="528">
        <v>0</v>
      </c>
      <c r="V212" s="528">
        <v>200000</v>
      </c>
      <c r="W212" s="642">
        <v>500000</v>
      </c>
      <c r="X212" s="642">
        <v>0</v>
      </c>
      <c r="Y212" s="642">
        <v>400000</v>
      </c>
      <c r="Z212" s="642">
        <v>417025</v>
      </c>
      <c r="AA212" s="643"/>
      <c r="AB212" s="638"/>
      <c r="AC212" s="642">
        <v>0</v>
      </c>
      <c r="AD212" s="642">
        <v>0</v>
      </c>
      <c r="AE212" s="638">
        <v>43377.403242677829</v>
      </c>
      <c r="AF212" s="644"/>
      <c r="AG212" s="644">
        <f t="shared" si="65"/>
        <v>7552267</v>
      </c>
      <c r="AH212" s="639">
        <v>24</v>
      </c>
      <c r="AI212" s="639">
        <v>0</v>
      </c>
      <c r="AJ212" s="639">
        <v>0</v>
      </c>
      <c r="AK212" s="643">
        <v>0</v>
      </c>
      <c r="AL212" s="645">
        <v>0</v>
      </c>
      <c r="AM212" s="638">
        <f t="shared" si="53"/>
        <v>1041058</v>
      </c>
      <c r="AN212" s="661">
        <f t="shared" si="66"/>
        <v>8593325</v>
      </c>
      <c r="AO212" s="638">
        <v>631575</v>
      </c>
      <c r="AP212" s="638">
        <v>44100</v>
      </c>
      <c r="AQ212" s="638">
        <f>+VLOOKUP($B212,[1]Sheet1!$C$15:$BW$1300,52,0)</f>
        <v>0</v>
      </c>
      <c r="AR212" s="638">
        <v>0</v>
      </c>
      <c r="AS212" s="638">
        <v>0</v>
      </c>
      <c r="AT212" s="661">
        <f t="shared" si="50"/>
        <v>7917650</v>
      </c>
      <c r="AU212" s="629"/>
      <c r="AV212" s="585"/>
      <c r="AW212" s="526" t="s">
        <v>3547</v>
      </c>
      <c r="AX212" s="526" t="s">
        <v>3548</v>
      </c>
      <c r="AY212" s="632" t="s">
        <v>260</v>
      </c>
      <c r="AZ212" s="632">
        <v>622</v>
      </c>
      <c r="BA212" s="272" t="str">
        <f t="shared" si="54"/>
        <v>Box</v>
      </c>
      <c r="BB212" s="633"/>
      <c r="BC212" s="634"/>
      <c r="BD212" s="634"/>
    </row>
    <row r="213" spans="1:56" s="635" customFormat="1" ht="36.75" hidden="1" customHeight="1">
      <c r="A213" s="475">
        <f>SUBTOTAL(3,B$6:B213)</f>
        <v>0</v>
      </c>
      <c r="B213" s="475" t="s">
        <v>1034</v>
      </c>
      <c r="C213" s="476" t="s">
        <v>1035</v>
      </c>
      <c r="D213" s="636">
        <v>44775</v>
      </c>
      <c r="E213" s="636" t="s">
        <v>195</v>
      </c>
      <c r="F213" s="530" t="s">
        <v>567</v>
      </c>
      <c r="G213" s="621" t="s">
        <v>1024</v>
      </c>
      <c r="H213" s="637">
        <v>5815000</v>
      </c>
      <c r="I213" s="637">
        <v>200000</v>
      </c>
      <c r="J213" s="637">
        <v>0</v>
      </c>
      <c r="K213" s="637">
        <v>0</v>
      </c>
      <c r="L213" s="638">
        <f t="shared" si="60"/>
        <v>6015000</v>
      </c>
      <c r="M213" s="639">
        <v>23.9</v>
      </c>
      <c r="N213" s="638">
        <f t="shared" si="61"/>
        <v>5529173</v>
      </c>
      <c r="O213" s="640">
        <v>2</v>
      </c>
      <c r="P213" s="638">
        <f t="shared" si="62"/>
        <v>462692</v>
      </c>
      <c r="Q213" s="641">
        <v>0</v>
      </c>
      <c r="R213" s="638">
        <f t="shared" si="63"/>
        <v>0</v>
      </c>
      <c r="S213" s="638">
        <f t="shared" si="64"/>
        <v>5991865</v>
      </c>
      <c r="T213" s="642">
        <v>0</v>
      </c>
      <c r="U213" s="528">
        <v>0</v>
      </c>
      <c r="V213" s="528">
        <v>200000</v>
      </c>
      <c r="W213" s="642">
        <v>500000</v>
      </c>
      <c r="X213" s="642">
        <v>0</v>
      </c>
      <c r="Y213" s="642">
        <v>400000</v>
      </c>
      <c r="Z213" s="642">
        <v>431367</v>
      </c>
      <c r="AA213" s="643"/>
      <c r="AB213" s="638"/>
      <c r="AC213" s="642">
        <v>0</v>
      </c>
      <c r="AD213" s="642">
        <v>0</v>
      </c>
      <c r="AE213" s="638">
        <v>43377.403242677829</v>
      </c>
      <c r="AF213" s="644"/>
      <c r="AG213" s="644">
        <f t="shared" si="65"/>
        <v>7566609</v>
      </c>
      <c r="AH213" s="639">
        <v>24</v>
      </c>
      <c r="AI213" s="639">
        <v>0</v>
      </c>
      <c r="AJ213" s="639">
        <v>0</v>
      </c>
      <c r="AK213" s="643">
        <v>0</v>
      </c>
      <c r="AL213" s="645">
        <v>0</v>
      </c>
      <c r="AM213" s="638">
        <f t="shared" si="53"/>
        <v>1041058</v>
      </c>
      <c r="AN213" s="661">
        <f t="shared" si="66"/>
        <v>8607667</v>
      </c>
      <c r="AO213" s="638">
        <v>631575</v>
      </c>
      <c r="AP213" s="638">
        <v>44100</v>
      </c>
      <c r="AQ213" s="638">
        <f>+VLOOKUP($B213,[1]Sheet1!$C$15:$BW$1300,52,0)</f>
        <v>0</v>
      </c>
      <c r="AR213" s="638">
        <v>0</v>
      </c>
      <c r="AS213" s="638">
        <v>0</v>
      </c>
      <c r="AT213" s="661">
        <f t="shared" si="50"/>
        <v>7931992</v>
      </c>
      <c r="AU213" s="629"/>
      <c r="AV213" s="585"/>
      <c r="AW213" s="526" t="s">
        <v>3549</v>
      </c>
      <c r="AX213" s="526" t="s">
        <v>3550</v>
      </c>
      <c r="AY213" s="632" t="s">
        <v>260</v>
      </c>
      <c r="AZ213" s="632">
        <v>622</v>
      </c>
      <c r="BA213" s="272" t="str">
        <f t="shared" si="54"/>
        <v>Box</v>
      </c>
      <c r="BB213" s="633"/>
      <c r="BC213" s="634"/>
      <c r="BD213" s="634"/>
    </row>
    <row r="214" spans="1:56" s="635" customFormat="1" ht="36.75" hidden="1" customHeight="1">
      <c r="A214" s="475">
        <f>SUBTOTAL(3,B$6:B214)</f>
        <v>0</v>
      </c>
      <c r="B214" s="475" t="s">
        <v>1036</v>
      </c>
      <c r="C214" s="476" t="s">
        <v>1037</v>
      </c>
      <c r="D214" s="636">
        <v>45164</v>
      </c>
      <c r="E214" s="636" t="s">
        <v>195</v>
      </c>
      <c r="F214" s="530" t="s">
        <v>567</v>
      </c>
      <c r="G214" s="621" t="s">
        <v>1024</v>
      </c>
      <c r="H214" s="637">
        <v>5538000</v>
      </c>
      <c r="I214" s="637">
        <v>200000</v>
      </c>
      <c r="J214" s="637">
        <v>0</v>
      </c>
      <c r="K214" s="637">
        <v>0</v>
      </c>
      <c r="L214" s="638">
        <f t="shared" si="60"/>
        <v>5738000</v>
      </c>
      <c r="M214" s="639">
        <v>24</v>
      </c>
      <c r="N214" s="638">
        <f t="shared" si="61"/>
        <v>5296615</v>
      </c>
      <c r="O214" s="640">
        <v>2</v>
      </c>
      <c r="P214" s="638">
        <f t="shared" si="62"/>
        <v>441385</v>
      </c>
      <c r="Q214" s="641">
        <v>0</v>
      </c>
      <c r="R214" s="638">
        <f t="shared" si="63"/>
        <v>0</v>
      </c>
      <c r="S214" s="638">
        <f t="shared" si="64"/>
        <v>5738000</v>
      </c>
      <c r="T214" s="642">
        <v>0</v>
      </c>
      <c r="U214" s="528">
        <v>0</v>
      </c>
      <c r="V214" s="528">
        <v>200000</v>
      </c>
      <c r="W214" s="642">
        <v>500000</v>
      </c>
      <c r="X214" s="642">
        <v>0</v>
      </c>
      <c r="Y214" s="642">
        <v>400000</v>
      </c>
      <c r="Z214" s="642">
        <v>417107</v>
      </c>
      <c r="AA214" s="643"/>
      <c r="AB214" s="638"/>
      <c r="AC214" s="642">
        <v>0</v>
      </c>
      <c r="AD214" s="642">
        <v>0</v>
      </c>
      <c r="AE214" s="638">
        <v>41379.8046875</v>
      </c>
      <c r="AF214" s="644"/>
      <c r="AG214" s="644">
        <f t="shared" si="65"/>
        <v>7296487</v>
      </c>
      <c r="AH214" s="639">
        <v>24</v>
      </c>
      <c r="AI214" s="639">
        <v>0</v>
      </c>
      <c r="AJ214" s="639">
        <v>0</v>
      </c>
      <c r="AK214" s="643">
        <v>0</v>
      </c>
      <c r="AL214" s="645">
        <v>0</v>
      </c>
      <c r="AM214" s="638">
        <f t="shared" si="53"/>
        <v>993115</v>
      </c>
      <c r="AN214" s="661">
        <f t="shared" si="66"/>
        <v>8289602</v>
      </c>
      <c r="AO214" s="638">
        <v>602490</v>
      </c>
      <c r="AP214" s="638">
        <v>44100</v>
      </c>
      <c r="AQ214" s="638">
        <f>+VLOOKUP($B214,[1]Sheet1!$C$15:$BW$1300,52,0)</f>
        <v>0</v>
      </c>
      <c r="AR214" s="638">
        <v>0</v>
      </c>
      <c r="AS214" s="638">
        <v>0</v>
      </c>
      <c r="AT214" s="661">
        <f t="shared" si="50"/>
        <v>7643012</v>
      </c>
      <c r="AU214" s="629"/>
      <c r="AV214" s="585"/>
      <c r="AW214" s="526" t="s">
        <v>3551</v>
      </c>
      <c r="AX214" s="526" t="s">
        <v>3552</v>
      </c>
      <c r="AY214" s="632" t="s">
        <v>260</v>
      </c>
      <c r="AZ214" s="632">
        <v>622</v>
      </c>
      <c r="BA214" s="272" t="str">
        <f t="shared" si="54"/>
        <v>Box</v>
      </c>
      <c r="BB214" s="633"/>
      <c r="BC214" s="634"/>
      <c r="BD214" s="634"/>
    </row>
    <row r="215" spans="1:56" s="635" customFormat="1" ht="36.75" hidden="1" customHeight="1">
      <c r="A215" s="475">
        <f>SUBTOTAL(3,B$6:B215)</f>
        <v>0</v>
      </c>
      <c r="B215" s="475" t="s">
        <v>1038</v>
      </c>
      <c r="C215" s="476" t="s">
        <v>1039</v>
      </c>
      <c r="D215" s="636">
        <v>45603</v>
      </c>
      <c r="E215" s="636" t="s">
        <v>195</v>
      </c>
      <c r="F215" s="530" t="s">
        <v>567</v>
      </c>
      <c r="G215" s="621" t="s">
        <v>619</v>
      </c>
      <c r="H215" s="637">
        <v>5023000</v>
      </c>
      <c r="I215" s="637">
        <v>0</v>
      </c>
      <c r="J215" s="637">
        <v>0</v>
      </c>
      <c r="K215" s="637">
        <v>0</v>
      </c>
      <c r="L215" s="638">
        <f t="shared" si="60"/>
        <v>5023000</v>
      </c>
      <c r="M215" s="639">
        <v>24</v>
      </c>
      <c r="N215" s="638">
        <f t="shared" si="61"/>
        <v>4636615</v>
      </c>
      <c r="O215" s="640">
        <v>2</v>
      </c>
      <c r="P215" s="638">
        <f t="shared" si="62"/>
        <v>386385</v>
      </c>
      <c r="Q215" s="641">
        <v>0</v>
      </c>
      <c r="R215" s="638">
        <f t="shared" si="63"/>
        <v>0</v>
      </c>
      <c r="S215" s="638">
        <f t="shared" si="64"/>
        <v>5023000</v>
      </c>
      <c r="T215" s="642">
        <v>0</v>
      </c>
      <c r="U215" s="528">
        <v>0</v>
      </c>
      <c r="V215" s="528">
        <v>200000</v>
      </c>
      <c r="W215" s="642">
        <v>500000</v>
      </c>
      <c r="X215" s="642">
        <v>0</v>
      </c>
      <c r="Y215" s="642">
        <v>400000</v>
      </c>
      <c r="Z215" s="642">
        <v>424689</v>
      </c>
      <c r="AA215" s="643"/>
      <c r="AB215" s="638"/>
      <c r="AC215" s="642">
        <v>0</v>
      </c>
      <c r="AD215" s="642">
        <v>0</v>
      </c>
      <c r="AE215" s="638">
        <v>36223.5546875</v>
      </c>
      <c r="AF215" s="644"/>
      <c r="AG215" s="644">
        <f t="shared" si="65"/>
        <v>6583913</v>
      </c>
      <c r="AH215" s="639">
        <v>28</v>
      </c>
      <c r="AI215" s="639">
        <v>0</v>
      </c>
      <c r="AJ215" s="639">
        <v>0</v>
      </c>
      <c r="AK215" s="643">
        <v>0</v>
      </c>
      <c r="AL215" s="645">
        <v>0</v>
      </c>
      <c r="AM215" s="638">
        <f t="shared" si="53"/>
        <v>1014260</v>
      </c>
      <c r="AN215" s="661">
        <f t="shared" si="66"/>
        <v>7598173</v>
      </c>
      <c r="AO215" s="638">
        <v>527415</v>
      </c>
      <c r="AP215" s="638">
        <v>44100</v>
      </c>
      <c r="AQ215" s="638">
        <f>+VLOOKUP($B215,[1]Sheet1!$C$15:$BW$1300,52,0)</f>
        <v>0</v>
      </c>
      <c r="AR215" s="638">
        <v>0</v>
      </c>
      <c r="AS215" s="638">
        <v>0</v>
      </c>
      <c r="AT215" s="661">
        <f t="shared" si="50"/>
        <v>7026658</v>
      </c>
      <c r="AU215" s="629"/>
      <c r="AV215" s="585"/>
      <c r="AW215" s="526" t="s">
        <v>3553</v>
      </c>
      <c r="AX215" s="526" t="s">
        <v>3554</v>
      </c>
      <c r="AY215" s="632" t="s">
        <v>260</v>
      </c>
      <c r="AZ215" s="632">
        <v>622</v>
      </c>
      <c r="BA215" s="272" t="str">
        <f t="shared" si="54"/>
        <v>Box</v>
      </c>
      <c r="BB215" s="633"/>
      <c r="BC215" s="634"/>
      <c r="BD215" s="634"/>
    </row>
    <row r="216" spans="1:56" s="635" customFormat="1" ht="36.75" hidden="1" customHeight="1">
      <c r="A216" s="475">
        <f>SUBTOTAL(3,B$6:B216)</f>
        <v>0</v>
      </c>
      <c r="B216" s="475" t="s">
        <v>5562</v>
      </c>
      <c r="C216" s="476" t="s">
        <v>5563</v>
      </c>
      <c r="D216" s="636">
        <v>45762</v>
      </c>
      <c r="E216" s="636" t="s">
        <v>195</v>
      </c>
      <c r="F216" s="530" t="s">
        <v>567</v>
      </c>
      <c r="G216" s="621" t="s">
        <v>459</v>
      </c>
      <c r="H216" s="637">
        <v>4694000</v>
      </c>
      <c r="I216" s="637">
        <v>0</v>
      </c>
      <c r="J216" s="637">
        <v>0</v>
      </c>
      <c r="K216" s="637">
        <v>0</v>
      </c>
      <c r="L216" s="638">
        <f t="shared" si="60"/>
        <v>4694000</v>
      </c>
      <c r="M216" s="639">
        <v>10.8</v>
      </c>
      <c r="N216" s="638">
        <f t="shared" si="61"/>
        <v>1949815</v>
      </c>
      <c r="O216" s="640">
        <v>1</v>
      </c>
      <c r="P216" s="638">
        <f t="shared" si="62"/>
        <v>180538</v>
      </c>
      <c r="Q216" s="641">
        <v>0</v>
      </c>
      <c r="R216" s="638">
        <f t="shared" si="63"/>
        <v>0</v>
      </c>
      <c r="S216" s="638">
        <f t="shared" si="64"/>
        <v>2130353</v>
      </c>
      <c r="T216" s="642">
        <v>0</v>
      </c>
      <c r="U216" s="528">
        <v>0</v>
      </c>
      <c r="V216" s="528">
        <v>91000</v>
      </c>
      <c r="W216" s="642">
        <v>227000</v>
      </c>
      <c r="X216" s="642">
        <v>0</v>
      </c>
      <c r="Y216" s="642">
        <v>68000</v>
      </c>
      <c r="Z216" s="642">
        <v>0</v>
      </c>
      <c r="AA216" s="643"/>
      <c r="AB216" s="638"/>
      <c r="AC216" s="642">
        <v>0</v>
      </c>
      <c r="AD216" s="642">
        <v>0</v>
      </c>
      <c r="AE216" s="638">
        <v>0</v>
      </c>
      <c r="AF216" s="644"/>
      <c r="AG216" s="644">
        <f t="shared" si="65"/>
        <v>2516353</v>
      </c>
      <c r="AH216" s="639">
        <v>4</v>
      </c>
      <c r="AI216" s="639">
        <v>0</v>
      </c>
      <c r="AJ216" s="639">
        <v>0</v>
      </c>
      <c r="AK216" s="643">
        <v>0</v>
      </c>
      <c r="AL216" s="645">
        <v>0</v>
      </c>
      <c r="AM216" s="638">
        <f t="shared" si="53"/>
        <v>135404</v>
      </c>
      <c r="AN216" s="661">
        <f>ROUND(AG216+AM216,0)</f>
        <v>2651757</v>
      </c>
      <c r="AO216" s="638">
        <v>0</v>
      </c>
      <c r="AP216" s="638">
        <v>0</v>
      </c>
      <c r="AQ216" s="638">
        <f>+VLOOKUP($B216,[1]Sheet1!$C$15:$BW$1300,52,0)</f>
        <v>0</v>
      </c>
      <c r="AR216" s="638">
        <v>0</v>
      </c>
      <c r="AS216" s="638">
        <v>0</v>
      </c>
      <c r="AT216" s="661">
        <f t="shared" si="50"/>
        <v>2651757</v>
      </c>
      <c r="AU216" s="629"/>
      <c r="AV216" s="585"/>
      <c r="AW216" s="526" t="s">
        <v>5663</v>
      </c>
      <c r="AX216" s="526" t="s">
        <v>5664</v>
      </c>
      <c r="AY216" s="632" t="s">
        <v>260</v>
      </c>
      <c r="AZ216" s="632">
        <v>622</v>
      </c>
      <c r="BA216" s="272" t="str">
        <f t="shared" si="54"/>
        <v>Box</v>
      </c>
      <c r="BB216" s="633"/>
      <c r="BC216" s="634"/>
      <c r="BD216" s="634"/>
    </row>
    <row r="217" spans="1:56" s="635" customFormat="1" ht="36.75" hidden="1" customHeight="1">
      <c r="A217" s="475">
        <f>SUBTOTAL(3,B$6:B217)</f>
        <v>0</v>
      </c>
      <c r="B217" s="475" t="s">
        <v>1040</v>
      </c>
      <c r="C217" s="476" t="s">
        <v>1041</v>
      </c>
      <c r="D217" s="636">
        <v>40241</v>
      </c>
      <c r="E217" s="636" t="s">
        <v>195</v>
      </c>
      <c r="F217" s="530" t="s">
        <v>567</v>
      </c>
      <c r="G217" s="621" t="s">
        <v>1024</v>
      </c>
      <c r="H217" s="637">
        <v>5931000</v>
      </c>
      <c r="I217" s="637">
        <v>200000</v>
      </c>
      <c r="J217" s="637">
        <v>0</v>
      </c>
      <c r="K217" s="637">
        <v>0</v>
      </c>
      <c r="L217" s="638">
        <f t="shared" si="60"/>
        <v>6131000</v>
      </c>
      <c r="M217" s="639">
        <v>24</v>
      </c>
      <c r="N217" s="638">
        <f t="shared" si="61"/>
        <v>5659385</v>
      </c>
      <c r="O217" s="640">
        <v>2</v>
      </c>
      <c r="P217" s="638">
        <f t="shared" si="62"/>
        <v>471615</v>
      </c>
      <c r="Q217" s="641">
        <v>0</v>
      </c>
      <c r="R217" s="638">
        <f t="shared" si="63"/>
        <v>0</v>
      </c>
      <c r="S217" s="638">
        <f t="shared" si="64"/>
        <v>6131000</v>
      </c>
      <c r="T217" s="642">
        <v>0</v>
      </c>
      <c r="U217" s="528">
        <v>0</v>
      </c>
      <c r="V217" s="528">
        <v>200000</v>
      </c>
      <c r="W217" s="642">
        <v>500000</v>
      </c>
      <c r="X217" s="642">
        <v>0</v>
      </c>
      <c r="Y217" s="642">
        <v>400000</v>
      </c>
      <c r="Z217" s="642">
        <v>411293</v>
      </c>
      <c r="AA217" s="643"/>
      <c r="AB217" s="638"/>
      <c r="AC217" s="642">
        <v>0</v>
      </c>
      <c r="AD217" s="642">
        <v>0</v>
      </c>
      <c r="AE217" s="638">
        <v>44213.9453125</v>
      </c>
      <c r="AF217" s="644"/>
      <c r="AG217" s="644">
        <f t="shared" si="65"/>
        <v>7686507</v>
      </c>
      <c r="AH217" s="639">
        <v>24</v>
      </c>
      <c r="AI217" s="639">
        <v>0</v>
      </c>
      <c r="AJ217" s="639">
        <v>0</v>
      </c>
      <c r="AK217" s="643">
        <v>0</v>
      </c>
      <c r="AL217" s="645">
        <v>0</v>
      </c>
      <c r="AM217" s="638">
        <f t="shared" si="53"/>
        <v>1061135</v>
      </c>
      <c r="AN217" s="661">
        <f t="shared" ref="AN217:AN218" si="67">ROUND(AG217+AM217,0)</f>
        <v>8747642</v>
      </c>
      <c r="AO217" s="638">
        <v>643755</v>
      </c>
      <c r="AP217" s="638">
        <v>44100</v>
      </c>
      <c r="AQ217" s="638">
        <f>+VLOOKUP($B217,[1]Sheet1!$C$15:$BW$1300,52,0)</f>
        <v>0</v>
      </c>
      <c r="AR217" s="638">
        <v>0</v>
      </c>
      <c r="AS217" s="638">
        <v>0</v>
      </c>
      <c r="AT217" s="661">
        <f t="shared" si="50"/>
        <v>8059787</v>
      </c>
      <c r="AU217" s="629"/>
      <c r="AV217" s="585"/>
      <c r="AW217" s="526" t="s">
        <v>3555</v>
      </c>
      <c r="AX217" s="526" t="s">
        <v>3556</v>
      </c>
      <c r="AY217" s="632" t="s">
        <v>260</v>
      </c>
      <c r="AZ217" s="632">
        <v>622</v>
      </c>
      <c r="BA217" s="272" t="str">
        <f t="shared" si="54"/>
        <v>Box</v>
      </c>
      <c r="BB217" s="633"/>
      <c r="BC217" s="634"/>
      <c r="BD217" s="634"/>
    </row>
    <row r="218" spans="1:56" s="635" customFormat="1" ht="36.75" hidden="1" customHeight="1">
      <c r="A218" s="475">
        <f>SUBTOTAL(3,B$6:B218)</f>
        <v>0</v>
      </c>
      <c r="B218" s="475" t="s">
        <v>1042</v>
      </c>
      <c r="C218" s="476" t="s">
        <v>1043</v>
      </c>
      <c r="D218" s="636">
        <v>40753</v>
      </c>
      <c r="E218" s="636" t="s">
        <v>195</v>
      </c>
      <c r="F218" s="530" t="s">
        <v>567</v>
      </c>
      <c r="G218" s="621" t="s">
        <v>1024</v>
      </c>
      <c r="H218" s="637">
        <v>5931000</v>
      </c>
      <c r="I218" s="637">
        <v>200000</v>
      </c>
      <c r="J218" s="637">
        <v>0</v>
      </c>
      <c r="K218" s="637">
        <v>0</v>
      </c>
      <c r="L218" s="638">
        <f t="shared" si="60"/>
        <v>6131000</v>
      </c>
      <c r="M218" s="639">
        <v>24</v>
      </c>
      <c r="N218" s="638">
        <f t="shared" si="61"/>
        <v>5659385</v>
      </c>
      <c r="O218" s="640">
        <v>2</v>
      </c>
      <c r="P218" s="638">
        <f t="shared" si="62"/>
        <v>471615</v>
      </c>
      <c r="Q218" s="641">
        <v>0</v>
      </c>
      <c r="R218" s="638">
        <f t="shared" si="63"/>
        <v>0</v>
      </c>
      <c r="S218" s="638">
        <f t="shared" si="64"/>
        <v>6131000</v>
      </c>
      <c r="T218" s="642">
        <v>0</v>
      </c>
      <c r="U218" s="528">
        <v>0</v>
      </c>
      <c r="V218" s="528">
        <v>200000</v>
      </c>
      <c r="W218" s="642">
        <v>500000</v>
      </c>
      <c r="X218" s="642">
        <v>0</v>
      </c>
      <c r="Y218" s="642">
        <v>400000</v>
      </c>
      <c r="Z218" s="642">
        <v>422781</v>
      </c>
      <c r="AA218" s="643"/>
      <c r="AB218" s="638"/>
      <c r="AC218" s="642">
        <v>0</v>
      </c>
      <c r="AD218" s="642">
        <v>0</v>
      </c>
      <c r="AE218" s="638">
        <v>44213.9453125</v>
      </c>
      <c r="AF218" s="644"/>
      <c r="AG218" s="644">
        <f t="shared" si="65"/>
        <v>7697995</v>
      </c>
      <c r="AH218" s="639">
        <v>24</v>
      </c>
      <c r="AI218" s="639">
        <v>0</v>
      </c>
      <c r="AJ218" s="639">
        <v>0</v>
      </c>
      <c r="AK218" s="643">
        <v>0</v>
      </c>
      <c r="AL218" s="645">
        <v>0</v>
      </c>
      <c r="AM218" s="638">
        <f t="shared" si="53"/>
        <v>1061135</v>
      </c>
      <c r="AN218" s="661">
        <f t="shared" si="67"/>
        <v>8759130</v>
      </c>
      <c r="AO218" s="638">
        <v>643755</v>
      </c>
      <c r="AP218" s="638">
        <v>44100</v>
      </c>
      <c r="AQ218" s="638">
        <f>+VLOOKUP($B218,[1]Sheet1!$C$15:$BW$1300,52,0)</f>
        <v>0</v>
      </c>
      <c r="AR218" s="638">
        <v>0</v>
      </c>
      <c r="AS218" s="638">
        <v>0</v>
      </c>
      <c r="AT218" s="661">
        <f t="shared" si="50"/>
        <v>8071275</v>
      </c>
      <c r="AU218" s="629"/>
      <c r="AV218" s="585"/>
      <c r="AW218" s="526" t="s">
        <v>3557</v>
      </c>
      <c r="AX218" s="526" t="s">
        <v>3558</v>
      </c>
      <c r="AY218" s="632" t="s">
        <v>260</v>
      </c>
      <c r="AZ218" s="632">
        <v>622</v>
      </c>
      <c r="BA218" s="272" t="str">
        <f t="shared" si="54"/>
        <v>Box</v>
      </c>
      <c r="BB218" s="633"/>
      <c r="BC218" s="634"/>
      <c r="BD218" s="634"/>
    </row>
    <row r="219" spans="1:56" s="635" customFormat="1" ht="36.75" hidden="1" customHeight="1">
      <c r="A219" s="475">
        <f>SUBTOTAL(3,B$6:B219)</f>
        <v>0</v>
      </c>
      <c r="B219" s="475" t="s">
        <v>1044</v>
      </c>
      <c r="C219" s="476" t="s">
        <v>1045</v>
      </c>
      <c r="D219" s="636">
        <v>40949</v>
      </c>
      <c r="E219" s="636" t="s">
        <v>195</v>
      </c>
      <c r="F219" s="530" t="s">
        <v>567</v>
      </c>
      <c r="G219" s="621" t="s">
        <v>1024</v>
      </c>
      <c r="H219" s="637">
        <v>5931000</v>
      </c>
      <c r="I219" s="637">
        <v>200000</v>
      </c>
      <c r="J219" s="637">
        <v>0</v>
      </c>
      <c r="K219" s="637">
        <v>0</v>
      </c>
      <c r="L219" s="638">
        <f t="shared" si="0"/>
        <v>6131000</v>
      </c>
      <c r="M219" s="639">
        <v>14</v>
      </c>
      <c r="N219" s="638">
        <f t="shared" ref="N219:N227" si="68">ROUND((H219+I219+J219+K219)/IF($M$2&gt;26,26,$M$2)*M219,0)</f>
        <v>3301308</v>
      </c>
      <c r="O219" s="640">
        <v>2</v>
      </c>
      <c r="P219" s="638">
        <f t="shared" ref="P219:P227" si="69">ROUND((H219+I219+J219+K219)/IF($M$2&gt;26,26,$M$2)*O219,0)</f>
        <v>471615</v>
      </c>
      <c r="Q219" s="641">
        <v>0</v>
      </c>
      <c r="R219" s="638">
        <f t="shared" ref="R219:R227" si="70">IF(M219&gt;0,ROUND(N219/IF(M219&gt;26,26,M219)/8*Q219*30%,0),0)</f>
        <v>0</v>
      </c>
      <c r="S219" s="638">
        <f t="shared" ref="S219:S227" si="71">N219+P219+R219</f>
        <v>3772923</v>
      </c>
      <c r="T219" s="642">
        <v>0</v>
      </c>
      <c r="U219" s="528">
        <v>0</v>
      </c>
      <c r="V219" s="528">
        <v>200000</v>
      </c>
      <c r="W219" s="642">
        <v>0</v>
      </c>
      <c r="X219" s="642">
        <v>0</v>
      </c>
      <c r="Y219" s="642">
        <v>0</v>
      </c>
      <c r="Z219" s="642">
        <v>229937</v>
      </c>
      <c r="AA219" s="643"/>
      <c r="AB219" s="638"/>
      <c r="AC219" s="642">
        <v>0</v>
      </c>
      <c r="AD219" s="642">
        <v>0</v>
      </c>
      <c r="AE219" s="638">
        <v>44213.946428571428</v>
      </c>
      <c r="AF219" s="644"/>
      <c r="AG219" s="644">
        <f t="shared" si="1"/>
        <v>4247074</v>
      </c>
      <c r="AH219" s="639">
        <v>16</v>
      </c>
      <c r="AI219" s="639">
        <v>0</v>
      </c>
      <c r="AJ219" s="639">
        <v>0</v>
      </c>
      <c r="AK219" s="643">
        <v>0</v>
      </c>
      <c r="AL219" s="645">
        <v>0</v>
      </c>
      <c r="AM219" s="638">
        <f t="shared" si="53"/>
        <v>707423</v>
      </c>
      <c r="AN219" s="661">
        <f t="shared" si="3"/>
        <v>4954497</v>
      </c>
      <c r="AO219" s="638">
        <v>643755</v>
      </c>
      <c r="AP219" s="638">
        <v>44100</v>
      </c>
      <c r="AQ219" s="638">
        <f>+VLOOKUP($B219,[1]Sheet1!$C$15:$BW$1300,52,0)</f>
        <v>0</v>
      </c>
      <c r="AR219" s="638">
        <v>0</v>
      </c>
      <c r="AS219" s="638">
        <v>0</v>
      </c>
      <c r="AT219" s="661">
        <f t="shared" si="50"/>
        <v>4266642</v>
      </c>
      <c r="AU219" s="629"/>
      <c r="AV219" s="585"/>
      <c r="AW219" s="526" t="s">
        <v>3559</v>
      </c>
      <c r="AX219" s="526" t="s">
        <v>3560</v>
      </c>
      <c r="AY219" s="632" t="s">
        <v>260</v>
      </c>
      <c r="AZ219" s="632">
        <v>622</v>
      </c>
      <c r="BA219" s="272" t="str">
        <f t="shared" si="54"/>
        <v>Box</v>
      </c>
      <c r="BB219" s="633"/>
      <c r="BC219" s="634"/>
      <c r="BD219" s="634"/>
    </row>
    <row r="220" spans="1:56" s="635" customFormat="1" ht="36.75" hidden="1" customHeight="1">
      <c r="A220" s="475">
        <f>SUBTOTAL(3,B$6:B220)</f>
        <v>0</v>
      </c>
      <c r="B220" s="475" t="s">
        <v>1046</v>
      </c>
      <c r="C220" s="476" t="s">
        <v>1047</v>
      </c>
      <c r="D220" s="636">
        <v>41326</v>
      </c>
      <c r="E220" s="636" t="s">
        <v>195</v>
      </c>
      <c r="F220" s="530" t="s">
        <v>567</v>
      </c>
      <c r="G220" s="621" t="s">
        <v>1024</v>
      </c>
      <c r="H220" s="637">
        <v>5931000</v>
      </c>
      <c r="I220" s="637">
        <v>200000</v>
      </c>
      <c r="J220" s="637">
        <v>0</v>
      </c>
      <c r="K220" s="637">
        <v>0</v>
      </c>
      <c r="L220" s="638">
        <f t="shared" si="0"/>
        <v>6131000</v>
      </c>
      <c r="M220" s="639">
        <v>23.6</v>
      </c>
      <c r="N220" s="638">
        <f t="shared" si="68"/>
        <v>5565062</v>
      </c>
      <c r="O220" s="640">
        <v>2</v>
      </c>
      <c r="P220" s="638">
        <f t="shared" si="69"/>
        <v>471615</v>
      </c>
      <c r="Q220" s="641">
        <v>0</v>
      </c>
      <c r="R220" s="638">
        <f t="shared" si="70"/>
        <v>0</v>
      </c>
      <c r="S220" s="638">
        <f t="shared" si="71"/>
        <v>6036677</v>
      </c>
      <c r="T220" s="642">
        <v>0</v>
      </c>
      <c r="U220" s="528">
        <v>0</v>
      </c>
      <c r="V220" s="528">
        <v>200000</v>
      </c>
      <c r="W220" s="642">
        <v>500000</v>
      </c>
      <c r="X220" s="642">
        <v>0</v>
      </c>
      <c r="Y220" s="642">
        <v>400000</v>
      </c>
      <c r="Z220" s="642">
        <v>415421</v>
      </c>
      <c r="AA220" s="643"/>
      <c r="AB220" s="638"/>
      <c r="AC220" s="642">
        <v>0</v>
      </c>
      <c r="AD220" s="642">
        <v>0</v>
      </c>
      <c r="AE220" s="638">
        <v>44213.945974576272</v>
      </c>
      <c r="AF220" s="644"/>
      <c r="AG220" s="644">
        <f t="shared" si="1"/>
        <v>7596312</v>
      </c>
      <c r="AH220" s="639">
        <v>24</v>
      </c>
      <c r="AI220" s="639">
        <v>0</v>
      </c>
      <c r="AJ220" s="639">
        <v>0</v>
      </c>
      <c r="AK220" s="643">
        <v>0</v>
      </c>
      <c r="AL220" s="645">
        <v>0</v>
      </c>
      <c r="AM220" s="638">
        <f t="shared" si="53"/>
        <v>1061135</v>
      </c>
      <c r="AN220" s="661">
        <f t="shared" si="3"/>
        <v>8657447</v>
      </c>
      <c r="AO220" s="638">
        <v>643755</v>
      </c>
      <c r="AP220" s="638">
        <v>44100</v>
      </c>
      <c r="AQ220" s="638">
        <f>+VLOOKUP($B220,[1]Sheet1!$C$15:$BW$1300,52,0)</f>
        <v>0</v>
      </c>
      <c r="AR220" s="638">
        <v>0</v>
      </c>
      <c r="AS220" s="638">
        <v>0</v>
      </c>
      <c r="AT220" s="661">
        <f t="shared" si="50"/>
        <v>7969592</v>
      </c>
      <c r="AU220" s="629"/>
      <c r="AV220" s="585"/>
      <c r="AW220" s="526" t="s">
        <v>3561</v>
      </c>
      <c r="AX220" s="526" t="s">
        <v>3562</v>
      </c>
      <c r="AY220" s="632" t="s">
        <v>260</v>
      </c>
      <c r="AZ220" s="632">
        <v>622</v>
      </c>
      <c r="BA220" s="272" t="str">
        <f t="shared" si="54"/>
        <v>Box</v>
      </c>
      <c r="BB220" s="633"/>
      <c r="BC220" s="634"/>
      <c r="BD220" s="634"/>
    </row>
    <row r="221" spans="1:56" s="635" customFormat="1" ht="36.75" hidden="1" customHeight="1">
      <c r="A221" s="475">
        <f>SUBTOTAL(3,B$6:B221)</f>
        <v>0</v>
      </c>
      <c r="B221" s="475" t="s">
        <v>1048</v>
      </c>
      <c r="C221" s="476" t="s">
        <v>1049</v>
      </c>
      <c r="D221" s="636">
        <v>41348</v>
      </c>
      <c r="E221" s="636" t="s">
        <v>195</v>
      </c>
      <c r="F221" s="530" t="s">
        <v>567</v>
      </c>
      <c r="G221" s="621" t="s">
        <v>672</v>
      </c>
      <c r="H221" s="637">
        <v>5931000</v>
      </c>
      <c r="I221" s="637">
        <v>700000</v>
      </c>
      <c r="J221" s="637">
        <v>0</v>
      </c>
      <c r="K221" s="637">
        <v>0</v>
      </c>
      <c r="L221" s="638">
        <f t="shared" si="0"/>
        <v>6631000</v>
      </c>
      <c r="M221" s="639">
        <v>24</v>
      </c>
      <c r="N221" s="638">
        <f t="shared" si="68"/>
        <v>6120923</v>
      </c>
      <c r="O221" s="640">
        <v>2</v>
      </c>
      <c r="P221" s="638">
        <f t="shared" si="69"/>
        <v>510077</v>
      </c>
      <c r="Q221" s="641">
        <v>0</v>
      </c>
      <c r="R221" s="638">
        <f t="shared" si="70"/>
        <v>0</v>
      </c>
      <c r="S221" s="638">
        <f t="shared" si="71"/>
        <v>6631000</v>
      </c>
      <c r="T221" s="642">
        <v>0</v>
      </c>
      <c r="U221" s="528">
        <v>0</v>
      </c>
      <c r="V221" s="528">
        <v>200000</v>
      </c>
      <c r="W221" s="642">
        <v>500000</v>
      </c>
      <c r="X221" s="642">
        <v>0</v>
      </c>
      <c r="Y221" s="642">
        <v>400000</v>
      </c>
      <c r="Z221" s="642">
        <v>353901</v>
      </c>
      <c r="AA221" s="643"/>
      <c r="AB221" s="638"/>
      <c r="AC221" s="642">
        <v>0</v>
      </c>
      <c r="AD221" s="642">
        <v>0</v>
      </c>
      <c r="AE221" s="638">
        <v>47819.7109375</v>
      </c>
      <c r="AF221" s="644"/>
      <c r="AG221" s="644">
        <f t="shared" si="1"/>
        <v>8132721</v>
      </c>
      <c r="AH221" s="639">
        <v>24</v>
      </c>
      <c r="AI221" s="639">
        <v>0</v>
      </c>
      <c r="AJ221" s="639">
        <v>0</v>
      </c>
      <c r="AK221" s="643">
        <v>0</v>
      </c>
      <c r="AL221" s="645">
        <v>0</v>
      </c>
      <c r="AM221" s="638">
        <f t="shared" si="53"/>
        <v>1147673</v>
      </c>
      <c r="AN221" s="661">
        <f t="shared" si="3"/>
        <v>9280394</v>
      </c>
      <c r="AO221" s="638">
        <v>696255</v>
      </c>
      <c r="AP221" s="638">
        <v>44100</v>
      </c>
      <c r="AQ221" s="638">
        <f>+VLOOKUP($B221,[1]Sheet1!$C$15:$BW$1300,52,0)</f>
        <v>0</v>
      </c>
      <c r="AR221" s="638">
        <v>0</v>
      </c>
      <c r="AS221" s="638">
        <v>0</v>
      </c>
      <c r="AT221" s="661">
        <f t="shared" si="50"/>
        <v>8540039</v>
      </c>
      <c r="AU221" s="629"/>
      <c r="AV221" s="585"/>
      <c r="AW221" s="526" t="s">
        <v>3563</v>
      </c>
      <c r="AX221" s="526" t="s">
        <v>3564</v>
      </c>
      <c r="AY221" s="632" t="s">
        <v>260</v>
      </c>
      <c r="AZ221" s="632">
        <v>622</v>
      </c>
      <c r="BA221" s="272" t="str">
        <f t="shared" si="54"/>
        <v>Box</v>
      </c>
      <c r="BB221" s="633"/>
      <c r="BC221" s="634"/>
      <c r="BD221" s="634"/>
    </row>
    <row r="222" spans="1:56" s="635" customFormat="1" ht="36.75" hidden="1" customHeight="1">
      <c r="A222" s="475">
        <f>SUBTOTAL(3,B$6:B222)</f>
        <v>0</v>
      </c>
      <c r="B222" s="475" t="s">
        <v>1050</v>
      </c>
      <c r="C222" s="476" t="s">
        <v>1051</v>
      </c>
      <c r="D222" s="636">
        <v>41400</v>
      </c>
      <c r="E222" s="636" t="s">
        <v>195</v>
      </c>
      <c r="F222" s="530" t="s">
        <v>567</v>
      </c>
      <c r="G222" s="621" t="s">
        <v>1024</v>
      </c>
      <c r="H222" s="637">
        <v>5931000</v>
      </c>
      <c r="I222" s="637">
        <v>200000</v>
      </c>
      <c r="J222" s="637">
        <v>0</v>
      </c>
      <c r="K222" s="637">
        <v>0</v>
      </c>
      <c r="L222" s="638">
        <f t="shared" si="0"/>
        <v>6131000</v>
      </c>
      <c r="M222" s="639">
        <v>22.8</v>
      </c>
      <c r="N222" s="638">
        <f t="shared" si="68"/>
        <v>5376415</v>
      </c>
      <c r="O222" s="640">
        <v>3</v>
      </c>
      <c r="P222" s="638">
        <f t="shared" si="69"/>
        <v>707423</v>
      </c>
      <c r="Q222" s="641">
        <v>0</v>
      </c>
      <c r="R222" s="638">
        <f t="shared" si="70"/>
        <v>0</v>
      </c>
      <c r="S222" s="638">
        <f t="shared" si="71"/>
        <v>6083838</v>
      </c>
      <c r="T222" s="642">
        <v>0</v>
      </c>
      <c r="U222" s="528">
        <v>0</v>
      </c>
      <c r="V222" s="528">
        <v>200000</v>
      </c>
      <c r="W222" s="642">
        <v>500000</v>
      </c>
      <c r="X222" s="642">
        <v>0</v>
      </c>
      <c r="Y222" s="642">
        <v>400000</v>
      </c>
      <c r="Z222" s="642">
        <v>396644</v>
      </c>
      <c r="AA222" s="643"/>
      <c r="AB222" s="638"/>
      <c r="AC222" s="642">
        <v>0</v>
      </c>
      <c r="AD222" s="642">
        <v>0</v>
      </c>
      <c r="AE222" s="638">
        <v>44213.93914473684</v>
      </c>
      <c r="AF222" s="644"/>
      <c r="AG222" s="644">
        <f t="shared" si="1"/>
        <v>7624696</v>
      </c>
      <c r="AH222" s="639">
        <v>24</v>
      </c>
      <c r="AI222" s="639">
        <v>0</v>
      </c>
      <c r="AJ222" s="639">
        <v>0</v>
      </c>
      <c r="AK222" s="643">
        <v>0</v>
      </c>
      <c r="AL222" s="645">
        <v>0</v>
      </c>
      <c r="AM222" s="638">
        <f t="shared" si="53"/>
        <v>1061135</v>
      </c>
      <c r="AN222" s="661">
        <f t="shared" si="3"/>
        <v>8685831</v>
      </c>
      <c r="AO222" s="638">
        <v>643755</v>
      </c>
      <c r="AP222" s="638">
        <v>44100</v>
      </c>
      <c r="AQ222" s="638">
        <f>+VLOOKUP($B222,[1]Sheet1!$C$15:$BW$1300,52,0)</f>
        <v>0</v>
      </c>
      <c r="AR222" s="638">
        <v>0</v>
      </c>
      <c r="AS222" s="638">
        <v>0</v>
      </c>
      <c r="AT222" s="661">
        <f t="shared" si="50"/>
        <v>7997976</v>
      </c>
      <c r="AU222" s="629"/>
      <c r="AV222" s="585"/>
      <c r="AW222" s="526" t="s">
        <v>3565</v>
      </c>
      <c r="AX222" s="526" t="s">
        <v>3566</v>
      </c>
      <c r="AY222" s="632" t="s">
        <v>260</v>
      </c>
      <c r="AZ222" s="632">
        <v>622</v>
      </c>
      <c r="BA222" s="272" t="str">
        <f t="shared" si="54"/>
        <v>Box</v>
      </c>
      <c r="BB222" s="633"/>
      <c r="BC222" s="634"/>
      <c r="BD222" s="634"/>
    </row>
    <row r="223" spans="1:56" s="635" customFormat="1" ht="36.75" hidden="1" customHeight="1">
      <c r="A223" s="475">
        <f>SUBTOTAL(3,B$6:B223)</f>
        <v>0</v>
      </c>
      <c r="B223" s="475" t="s">
        <v>1052</v>
      </c>
      <c r="C223" s="476" t="s">
        <v>1053</v>
      </c>
      <c r="D223" s="636">
        <v>41705</v>
      </c>
      <c r="E223" s="636" t="s">
        <v>195</v>
      </c>
      <c r="F223" s="530" t="s">
        <v>567</v>
      </c>
      <c r="G223" s="621" t="s">
        <v>1054</v>
      </c>
      <c r="H223" s="637">
        <v>5931000</v>
      </c>
      <c r="I223" s="637">
        <v>200000</v>
      </c>
      <c r="J223" s="637">
        <v>0</v>
      </c>
      <c r="K223" s="637">
        <v>0</v>
      </c>
      <c r="L223" s="638">
        <f t="shared" si="0"/>
        <v>6131000</v>
      </c>
      <c r="M223" s="639">
        <v>24</v>
      </c>
      <c r="N223" s="638">
        <f t="shared" si="68"/>
        <v>5659385</v>
      </c>
      <c r="O223" s="640">
        <v>2</v>
      </c>
      <c r="P223" s="638">
        <f t="shared" si="69"/>
        <v>471615</v>
      </c>
      <c r="Q223" s="641">
        <v>0</v>
      </c>
      <c r="R223" s="638">
        <f t="shared" si="70"/>
        <v>0</v>
      </c>
      <c r="S223" s="638">
        <f t="shared" si="71"/>
        <v>6131000</v>
      </c>
      <c r="T223" s="642">
        <v>0</v>
      </c>
      <c r="U223" s="528">
        <v>0</v>
      </c>
      <c r="V223" s="528">
        <v>200000</v>
      </c>
      <c r="W223" s="642">
        <v>500000</v>
      </c>
      <c r="X223" s="642">
        <v>0</v>
      </c>
      <c r="Y223" s="642">
        <v>400000</v>
      </c>
      <c r="Z223" s="642">
        <v>415904</v>
      </c>
      <c r="AA223" s="643"/>
      <c r="AB223" s="638"/>
      <c r="AC223" s="642">
        <v>100000</v>
      </c>
      <c r="AD223" s="642">
        <v>0</v>
      </c>
      <c r="AE223" s="638">
        <v>44213.9453125</v>
      </c>
      <c r="AF223" s="644"/>
      <c r="AG223" s="644">
        <f t="shared" si="1"/>
        <v>7791118</v>
      </c>
      <c r="AH223" s="639">
        <v>28</v>
      </c>
      <c r="AI223" s="639">
        <v>0</v>
      </c>
      <c r="AJ223" s="639">
        <v>0</v>
      </c>
      <c r="AK223" s="643">
        <v>0</v>
      </c>
      <c r="AL223" s="645">
        <v>0</v>
      </c>
      <c r="AM223" s="638">
        <f t="shared" si="53"/>
        <v>1237990</v>
      </c>
      <c r="AN223" s="661">
        <f t="shared" si="3"/>
        <v>9029108</v>
      </c>
      <c r="AO223" s="638">
        <v>643755</v>
      </c>
      <c r="AP223" s="638">
        <v>44100</v>
      </c>
      <c r="AQ223" s="638">
        <f>+VLOOKUP($B223,[1]Sheet1!$C$15:$BW$1300,52,0)</f>
        <v>0</v>
      </c>
      <c r="AR223" s="638">
        <v>0</v>
      </c>
      <c r="AS223" s="638">
        <v>0</v>
      </c>
      <c r="AT223" s="661">
        <f t="shared" si="50"/>
        <v>8341253</v>
      </c>
      <c r="AU223" s="629"/>
      <c r="AV223" s="585"/>
      <c r="AW223" s="526" t="s">
        <v>3567</v>
      </c>
      <c r="AX223" s="526" t="s">
        <v>3568</v>
      </c>
      <c r="AY223" s="632" t="s">
        <v>260</v>
      </c>
      <c r="AZ223" s="632">
        <v>622</v>
      </c>
      <c r="BA223" s="272" t="str">
        <f t="shared" si="54"/>
        <v>Box</v>
      </c>
      <c r="BB223" s="633"/>
      <c r="BC223" s="634"/>
      <c r="BD223" s="634"/>
    </row>
    <row r="224" spans="1:56" s="635" customFormat="1" ht="36.75" hidden="1" customHeight="1">
      <c r="A224" s="475">
        <f>SUBTOTAL(3,B$6:B224)</f>
        <v>0</v>
      </c>
      <c r="B224" s="475" t="s">
        <v>1055</v>
      </c>
      <c r="C224" s="476" t="s">
        <v>1056</v>
      </c>
      <c r="D224" s="636">
        <v>43398</v>
      </c>
      <c r="E224" s="636" t="s">
        <v>195</v>
      </c>
      <c r="F224" s="530" t="s">
        <v>567</v>
      </c>
      <c r="G224" s="621" t="s">
        <v>1024</v>
      </c>
      <c r="H224" s="637">
        <v>5931000</v>
      </c>
      <c r="I224" s="637">
        <v>200000</v>
      </c>
      <c r="J224" s="637">
        <v>0</v>
      </c>
      <c r="K224" s="637">
        <v>0</v>
      </c>
      <c r="L224" s="638">
        <f t="shared" si="0"/>
        <v>6131000</v>
      </c>
      <c r="M224" s="639">
        <v>21</v>
      </c>
      <c r="N224" s="638">
        <f t="shared" si="68"/>
        <v>4951962</v>
      </c>
      <c r="O224" s="640">
        <v>3</v>
      </c>
      <c r="P224" s="638">
        <f t="shared" si="69"/>
        <v>707423</v>
      </c>
      <c r="Q224" s="641">
        <v>0</v>
      </c>
      <c r="R224" s="638">
        <f t="shared" si="70"/>
        <v>0</v>
      </c>
      <c r="S224" s="638">
        <f t="shared" si="71"/>
        <v>5659385</v>
      </c>
      <c r="T224" s="642">
        <v>0</v>
      </c>
      <c r="U224" s="528">
        <v>0</v>
      </c>
      <c r="V224" s="528">
        <v>200000</v>
      </c>
      <c r="W224" s="642">
        <v>0</v>
      </c>
      <c r="X224" s="642">
        <v>0</v>
      </c>
      <c r="Y224" s="642">
        <v>0</v>
      </c>
      <c r="Z224" s="642">
        <v>366506</v>
      </c>
      <c r="AA224" s="643"/>
      <c r="AB224" s="638"/>
      <c r="AC224" s="642">
        <v>100000</v>
      </c>
      <c r="AD224" s="642">
        <v>0</v>
      </c>
      <c r="AE224" s="638">
        <v>44213.946428571428</v>
      </c>
      <c r="AF224" s="644"/>
      <c r="AG224" s="644">
        <f t="shared" si="1"/>
        <v>6370105</v>
      </c>
      <c r="AH224" s="639">
        <v>24</v>
      </c>
      <c r="AI224" s="639">
        <v>0</v>
      </c>
      <c r="AJ224" s="639">
        <v>0</v>
      </c>
      <c r="AK224" s="643">
        <v>0</v>
      </c>
      <c r="AL224" s="645">
        <v>0</v>
      </c>
      <c r="AM224" s="638">
        <f t="shared" si="53"/>
        <v>1061135</v>
      </c>
      <c r="AN224" s="661">
        <f t="shared" si="3"/>
        <v>7431240</v>
      </c>
      <c r="AO224" s="638">
        <v>643755</v>
      </c>
      <c r="AP224" s="638">
        <v>44100</v>
      </c>
      <c r="AQ224" s="638">
        <f>+VLOOKUP($B224,[1]Sheet1!$C$15:$BW$1300,52,0)</f>
        <v>0</v>
      </c>
      <c r="AR224" s="638">
        <v>0</v>
      </c>
      <c r="AS224" s="638">
        <v>0</v>
      </c>
      <c r="AT224" s="661">
        <f t="shared" si="50"/>
        <v>6743385</v>
      </c>
      <c r="AU224" s="629"/>
      <c r="AV224" s="585"/>
      <c r="AW224" s="526" t="s">
        <v>3569</v>
      </c>
      <c r="AX224" s="526" t="s">
        <v>3570</v>
      </c>
      <c r="AY224" s="632" t="s">
        <v>260</v>
      </c>
      <c r="AZ224" s="632">
        <v>622</v>
      </c>
      <c r="BA224" s="272" t="str">
        <f t="shared" si="54"/>
        <v>Box</v>
      </c>
      <c r="BB224" s="633"/>
      <c r="BC224" s="634"/>
      <c r="BD224" s="634"/>
    </row>
    <row r="225" spans="1:56" s="635" customFormat="1" ht="36.75" hidden="1" customHeight="1">
      <c r="A225" s="475">
        <f>SUBTOTAL(3,B$6:B225)</f>
        <v>0</v>
      </c>
      <c r="B225" s="475" t="s">
        <v>1057</v>
      </c>
      <c r="C225" s="476" t="s">
        <v>1058</v>
      </c>
      <c r="D225" s="636">
        <v>43453</v>
      </c>
      <c r="E225" s="636" t="s">
        <v>195</v>
      </c>
      <c r="F225" s="530" t="s">
        <v>567</v>
      </c>
      <c r="G225" s="621" t="s">
        <v>619</v>
      </c>
      <c r="H225" s="637">
        <v>5931000</v>
      </c>
      <c r="I225" s="637">
        <v>0</v>
      </c>
      <c r="J225" s="637">
        <v>0</v>
      </c>
      <c r="K225" s="637">
        <v>0</v>
      </c>
      <c r="L225" s="638">
        <f t="shared" si="0"/>
        <v>5931000</v>
      </c>
      <c r="M225" s="639">
        <v>24</v>
      </c>
      <c r="N225" s="638">
        <f t="shared" si="68"/>
        <v>5474769</v>
      </c>
      <c r="O225" s="640">
        <v>2</v>
      </c>
      <c r="P225" s="638">
        <f t="shared" si="69"/>
        <v>456231</v>
      </c>
      <c r="Q225" s="641">
        <v>0</v>
      </c>
      <c r="R225" s="638">
        <f t="shared" si="70"/>
        <v>0</v>
      </c>
      <c r="S225" s="638">
        <f t="shared" si="71"/>
        <v>5931000</v>
      </c>
      <c r="T225" s="642">
        <v>0</v>
      </c>
      <c r="U225" s="528">
        <v>0</v>
      </c>
      <c r="V225" s="528">
        <v>200000</v>
      </c>
      <c r="W225" s="642">
        <v>500000</v>
      </c>
      <c r="X225" s="642">
        <v>0</v>
      </c>
      <c r="Y225" s="642">
        <v>400000</v>
      </c>
      <c r="Z225" s="642">
        <v>415210</v>
      </c>
      <c r="AA225" s="643"/>
      <c r="AB225" s="638"/>
      <c r="AC225" s="642">
        <v>0</v>
      </c>
      <c r="AD225" s="642">
        <v>0</v>
      </c>
      <c r="AE225" s="638">
        <v>42771.6328125</v>
      </c>
      <c r="AF225" s="644"/>
      <c r="AG225" s="644">
        <f t="shared" si="1"/>
        <v>7488982</v>
      </c>
      <c r="AH225" s="639">
        <v>24</v>
      </c>
      <c r="AI225" s="639">
        <v>0</v>
      </c>
      <c r="AJ225" s="639">
        <v>0</v>
      </c>
      <c r="AK225" s="643">
        <v>0</v>
      </c>
      <c r="AL225" s="645">
        <v>0</v>
      </c>
      <c r="AM225" s="638">
        <f t="shared" si="53"/>
        <v>1026519</v>
      </c>
      <c r="AN225" s="661">
        <f>ROUND(AG225+AM225,0)</f>
        <v>8515501</v>
      </c>
      <c r="AO225" s="638">
        <v>622755</v>
      </c>
      <c r="AP225" s="638">
        <v>44100</v>
      </c>
      <c r="AQ225" s="638">
        <f>+VLOOKUP($B225,[1]Sheet1!$C$15:$BW$1300,52,0)</f>
        <v>0</v>
      </c>
      <c r="AR225" s="638">
        <v>0</v>
      </c>
      <c r="AS225" s="638">
        <v>0</v>
      </c>
      <c r="AT225" s="661">
        <f t="shared" si="50"/>
        <v>7848646</v>
      </c>
      <c r="AU225" s="629"/>
      <c r="AV225" s="585"/>
      <c r="AW225" s="526" t="s">
        <v>3571</v>
      </c>
      <c r="AX225" s="526" t="s">
        <v>3572</v>
      </c>
      <c r="AY225" s="632" t="s">
        <v>260</v>
      </c>
      <c r="AZ225" s="632">
        <v>622</v>
      </c>
      <c r="BA225" s="272" t="str">
        <f t="shared" si="54"/>
        <v>Box</v>
      </c>
      <c r="BB225" s="633"/>
      <c r="BC225" s="634"/>
      <c r="BD225" s="634"/>
    </row>
    <row r="226" spans="1:56" s="635" customFormat="1" ht="36.75" hidden="1" customHeight="1">
      <c r="A226" s="475">
        <f>SUBTOTAL(3,B$6:B226)</f>
        <v>0</v>
      </c>
      <c r="B226" s="475" t="s">
        <v>1059</v>
      </c>
      <c r="C226" s="476" t="s">
        <v>1060</v>
      </c>
      <c r="D226" s="636">
        <v>44658</v>
      </c>
      <c r="E226" s="636" t="s">
        <v>195</v>
      </c>
      <c r="F226" s="530" t="s">
        <v>213</v>
      </c>
      <c r="G226" s="621" t="s">
        <v>814</v>
      </c>
      <c r="H226" s="637">
        <v>5931000</v>
      </c>
      <c r="I226" s="637">
        <v>800000</v>
      </c>
      <c r="J226" s="637">
        <v>298000</v>
      </c>
      <c r="K226" s="637">
        <v>200000</v>
      </c>
      <c r="L226" s="638">
        <f t="shared" si="0"/>
        <v>7229000</v>
      </c>
      <c r="M226" s="639">
        <v>23.8</v>
      </c>
      <c r="N226" s="638">
        <f t="shared" si="68"/>
        <v>6617315</v>
      </c>
      <c r="O226" s="640">
        <v>2</v>
      </c>
      <c r="P226" s="638">
        <f t="shared" si="69"/>
        <v>556077</v>
      </c>
      <c r="Q226" s="641">
        <v>0</v>
      </c>
      <c r="R226" s="638">
        <f t="shared" si="70"/>
        <v>0</v>
      </c>
      <c r="S226" s="638">
        <f t="shared" si="71"/>
        <v>7173392</v>
      </c>
      <c r="T226" s="642">
        <v>0</v>
      </c>
      <c r="U226" s="528">
        <v>0</v>
      </c>
      <c r="V226" s="528">
        <v>200000</v>
      </c>
      <c r="W226" s="642">
        <v>500000</v>
      </c>
      <c r="X226" s="642">
        <v>0</v>
      </c>
      <c r="Y226" s="642">
        <v>400000</v>
      </c>
      <c r="Z226" s="642">
        <v>411209</v>
      </c>
      <c r="AA226" s="643"/>
      <c r="AB226" s="638"/>
      <c r="AC226" s="642">
        <v>0</v>
      </c>
      <c r="AD226" s="642">
        <v>0</v>
      </c>
      <c r="AE226" s="638">
        <v>0</v>
      </c>
      <c r="AF226" s="644"/>
      <c r="AG226" s="644">
        <f t="shared" si="1"/>
        <v>8684601</v>
      </c>
      <c r="AH226" s="639">
        <v>28</v>
      </c>
      <c r="AI226" s="639">
        <v>0</v>
      </c>
      <c r="AJ226" s="639">
        <v>0</v>
      </c>
      <c r="AK226" s="643">
        <v>0</v>
      </c>
      <c r="AL226" s="645">
        <v>0</v>
      </c>
      <c r="AM226" s="638">
        <f t="shared" si="53"/>
        <v>1459702</v>
      </c>
      <c r="AN226" s="661">
        <f t="shared" ref="AN226:AN227" si="72">ROUND(AG226+AM226,0)</f>
        <v>10144303</v>
      </c>
      <c r="AO226" s="638">
        <v>759045</v>
      </c>
      <c r="AP226" s="638">
        <v>44100</v>
      </c>
      <c r="AQ226" s="638">
        <f>+VLOOKUP($B226,[1]Sheet1!$C$15:$BW$1300,52,0)</f>
        <v>0</v>
      </c>
      <c r="AR226" s="638">
        <v>0</v>
      </c>
      <c r="AS226" s="638">
        <v>0</v>
      </c>
      <c r="AT226" s="661">
        <f t="shared" si="50"/>
        <v>9341158</v>
      </c>
      <c r="AU226" s="629"/>
      <c r="AV226" s="585"/>
      <c r="AW226" s="526" t="s">
        <v>3573</v>
      </c>
      <c r="AX226" s="526" t="s">
        <v>3574</v>
      </c>
      <c r="AY226" s="632" t="s">
        <v>260</v>
      </c>
      <c r="AZ226" s="632">
        <v>622</v>
      </c>
      <c r="BA226" s="272" t="str">
        <f t="shared" si="54"/>
        <v>Box</v>
      </c>
      <c r="BB226" s="633"/>
      <c r="BC226" s="634"/>
      <c r="BD226" s="634"/>
    </row>
    <row r="227" spans="1:56" s="635" customFormat="1" ht="36.75" hidden="1" customHeight="1">
      <c r="A227" s="475">
        <f>SUBTOTAL(3,B$6:B227)</f>
        <v>0</v>
      </c>
      <c r="B227" s="475" t="s">
        <v>1061</v>
      </c>
      <c r="C227" s="476" t="s">
        <v>1062</v>
      </c>
      <c r="D227" s="636">
        <v>41698</v>
      </c>
      <c r="E227" s="636" t="s">
        <v>195</v>
      </c>
      <c r="F227" s="530" t="s">
        <v>213</v>
      </c>
      <c r="G227" s="621" t="s">
        <v>632</v>
      </c>
      <c r="H227" s="637">
        <v>5931000</v>
      </c>
      <c r="I227" s="637">
        <v>1100000</v>
      </c>
      <c r="J227" s="637">
        <v>298000</v>
      </c>
      <c r="K227" s="637">
        <v>700000</v>
      </c>
      <c r="L227" s="638">
        <f t="shared" si="0"/>
        <v>8029000</v>
      </c>
      <c r="M227" s="639">
        <v>23.9</v>
      </c>
      <c r="N227" s="638">
        <f t="shared" si="68"/>
        <v>7380504</v>
      </c>
      <c r="O227" s="640">
        <v>2</v>
      </c>
      <c r="P227" s="638">
        <f t="shared" si="69"/>
        <v>617615</v>
      </c>
      <c r="Q227" s="641">
        <v>0</v>
      </c>
      <c r="R227" s="638">
        <f t="shared" si="70"/>
        <v>0</v>
      </c>
      <c r="S227" s="638">
        <f t="shared" si="71"/>
        <v>7998119</v>
      </c>
      <c r="T227" s="642">
        <v>0</v>
      </c>
      <c r="U227" s="528">
        <v>0</v>
      </c>
      <c r="V227" s="528">
        <v>200000</v>
      </c>
      <c r="W227" s="642">
        <v>500000</v>
      </c>
      <c r="X227" s="642">
        <v>0</v>
      </c>
      <c r="Y227" s="642">
        <v>400000</v>
      </c>
      <c r="Z227" s="642">
        <v>412936</v>
      </c>
      <c r="AA227" s="643"/>
      <c r="AB227" s="638"/>
      <c r="AC227" s="642">
        <v>0</v>
      </c>
      <c r="AD227" s="642">
        <v>0</v>
      </c>
      <c r="AE227" s="638">
        <v>0</v>
      </c>
      <c r="AF227" s="644"/>
      <c r="AG227" s="644">
        <f t="shared" si="1"/>
        <v>9511055</v>
      </c>
      <c r="AH227" s="639">
        <v>28</v>
      </c>
      <c r="AI227" s="639">
        <v>0</v>
      </c>
      <c r="AJ227" s="639">
        <v>0</v>
      </c>
      <c r="AK227" s="643">
        <v>0</v>
      </c>
      <c r="AL227" s="645">
        <v>0</v>
      </c>
      <c r="AM227" s="638">
        <f t="shared" si="53"/>
        <v>1621240</v>
      </c>
      <c r="AN227" s="661">
        <f t="shared" si="72"/>
        <v>11132295</v>
      </c>
      <c r="AO227" s="638">
        <v>843045</v>
      </c>
      <c r="AP227" s="638">
        <v>44100</v>
      </c>
      <c r="AQ227" s="638">
        <f>+VLOOKUP($B227,[1]Sheet1!$C$15:$BW$1300,52,0)</f>
        <v>0</v>
      </c>
      <c r="AR227" s="638">
        <v>0</v>
      </c>
      <c r="AS227" s="638">
        <v>0</v>
      </c>
      <c r="AT227" s="661">
        <f t="shared" si="50"/>
        <v>10245150</v>
      </c>
      <c r="AU227" s="629"/>
      <c r="AV227" s="585"/>
      <c r="AW227" s="526" t="s">
        <v>3575</v>
      </c>
      <c r="AX227" s="526" t="s">
        <v>3576</v>
      </c>
      <c r="AY227" s="632" t="s">
        <v>260</v>
      </c>
      <c r="AZ227" s="632">
        <v>622</v>
      </c>
      <c r="BA227" s="272" t="str">
        <f t="shared" si="54"/>
        <v>Box</v>
      </c>
      <c r="BB227" s="633"/>
      <c r="BC227" s="634"/>
      <c r="BD227" s="634"/>
    </row>
    <row r="228" spans="1:56" s="635" customFormat="1" ht="36.75" hidden="1" customHeight="1">
      <c r="A228" s="475">
        <f>SUBTOTAL(3,B$6:B228)</f>
        <v>0</v>
      </c>
      <c r="B228" s="475" t="s">
        <v>1063</v>
      </c>
      <c r="C228" s="476" t="s">
        <v>1064</v>
      </c>
      <c r="D228" s="636">
        <v>43575</v>
      </c>
      <c r="E228" s="636" t="s">
        <v>195</v>
      </c>
      <c r="F228" s="530" t="s">
        <v>568</v>
      </c>
      <c r="G228" s="621" t="s">
        <v>994</v>
      </c>
      <c r="H228" s="637">
        <v>5931000</v>
      </c>
      <c r="I228" s="637">
        <v>600000</v>
      </c>
      <c r="J228" s="637">
        <v>0</v>
      </c>
      <c r="K228" s="637">
        <v>0</v>
      </c>
      <c r="L228" s="638">
        <f t="shared" ref="L228:L240" si="73">SUM(H228:K228)</f>
        <v>6531000</v>
      </c>
      <c r="M228" s="639">
        <v>23.7</v>
      </c>
      <c r="N228" s="638">
        <f t="shared" ref="N228:N240" si="74">ROUND((H228+I228+J228+K228)/IF($M$2&gt;26,26,$M$2)*M228,0)</f>
        <v>5953258</v>
      </c>
      <c r="O228" s="640">
        <v>2</v>
      </c>
      <c r="P228" s="638">
        <f t="shared" ref="P228:P240" si="75">ROUND((H228+I228+J228+K228)/IF($M$2&gt;26,26,$M$2)*O228,0)</f>
        <v>502385</v>
      </c>
      <c r="Q228" s="641">
        <v>0</v>
      </c>
      <c r="R228" s="638">
        <f t="shared" ref="R228:R240" si="76">IF(M228&gt;0,ROUND(N228/IF(M228&gt;26,26,M228)/8*Q228*30%,0),0)</f>
        <v>0</v>
      </c>
      <c r="S228" s="638">
        <f t="shared" ref="S228:S240" si="77">N228+P228+R228</f>
        <v>6455643</v>
      </c>
      <c r="T228" s="642">
        <v>0</v>
      </c>
      <c r="U228" s="528">
        <v>0</v>
      </c>
      <c r="V228" s="528">
        <v>200000</v>
      </c>
      <c r="W228" s="642">
        <v>500000</v>
      </c>
      <c r="X228" s="642">
        <v>0</v>
      </c>
      <c r="Y228" s="642">
        <v>400000</v>
      </c>
      <c r="Z228" s="642">
        <v>585869</v>
      </c>
      <c r="AA228" s="643"/>
      <c r="AB228" s="638"/>
      <c r="AC228" s="642">
        <v>0</v>
      </c>
      <c r="AD228" s="642">
        <v>0</v>
      </c>
      <c r="AE228" s="638">
        <v>0</v>
      </c>
      <c r="AF228" s="644"/>
      <c r="AG228" s="644">
        <f t="shared" ref="AG228:AG240" si="78">ROUND(SUM(S228:AF228)-AA228,0)</f>
        <v>8141512</v>
      </c>
      <c r="AH228" s="639">
        <v>28</v>
      </c>
      <c r="AI228" s="639">
        <v>0</v>
      </c>
      <c r="AJ228" s="639">
        <v>0</v>
      </c>
      <c r="AK228" s="643">
        <v>0</v>
      </c>
      <c r="AL228" s="645">
        <v>0</v>
      </c>
      <c r="AM228" s="638">
        <f t="shared" si="53"/>
        <v>1318760</v>
      </c>
      <c r="AN228" s="661">
        <f t="shared" ref="AN228:AN233" si="79">ROUND(AG228+AM228,0)</f>
        <v>9460272</v>
      </c>
      <c r="AO228" s="638">
        <v>685755</v>
      </c>
      <c r="AP228" s="638">
        <v>44100</v>
      </c>
      <c r="AQ228" s="638">
        <f>+VLOOKUP($B228,[1]Sheet1!$C$15:$BW$1300,52,0)</f>
        <v>0</v>
      </c>
      <c r="AR228" s="638">
        <v>0</v>
      </c>
      <c r="AS228" s="638">
        <v>0</v>
      </c>
      <c r="AT228" s="661">
        <f t="shared" si="50"/>
        <v>8730417</v>
      </c>
      <c r="AU228" s="629"/>
      <c r="AV228" s="585"/>
      <c r="AW228" s="526" t="s">
        <v>3577</v>
      </c>
      <c r="AX228" s="526" t="s">
        <v>3578</v>
      </c>
      <c r="AY228" s="632" t="s">
        <v>260</v>
      </c>
      <c r="AZ228" s="632">
        <v>622</v>
      </c>
      <c r="BA228" s="272" t="str">
        <f t="shared" si="54"/>
        <v>Box</v>
      </c>
      <c r="BB228" s="633"/>
      <c r="BC228" s="634"/>
      <c r="BD228" s="634"/>
    </row>
    <row r="229" spans="1:56" s="635" customFormat="1" ht="36.75" hidden="1" customHeight="1">
      <c r="A229" s="475">
        <f>SUBTOTAL(3,B$6:B229)</f>
        <v>0</v>
      </c>
      <c r="B229" s="475" t="s">
        <v>1065</v>
      </c>
      <c r="C229" s="476" t="s">
        <v>1066</v>
      </c>
      <c r="D229" s="636">
        <v>43595</v>
      </c>
      <c r="E229" s="636" t="s">
        <v>195</v>
      </c>
      <c r="F229" s="530" t="s">
        <v>568</v>
      </c>
      <c r="G229" s="621" t="s">
        <v>994</v>
      </c>
      <c r="H229" s="637">
        <v>5931000</v>
      </c>
      <c r="I229" s="637">
        <v>600000</v>
      </c>
      <c r="J229" s="637">
        <v>0</v>
      </c>
      <c r="K229" s="637">
        <v>0</v>
      </c>
      <c r="L229" s="638">
        <f t="shared" si="73"/>
        <v>6531000</v>
      </c>
      <c r="M229" s="639">
        <v>23</v>
      </c>
      <c r="N229" s="638">
        <f t="shared" si="74"/>
        <v>5777423</v>
      </c>
      <c r="O229" s="640">
        <v>3</v>
      </c>
      <c r="P229" s="638">
        <f t="shared" si="75"/>
        <v>753577</v>
      </c>
      <c r="Q229" s="641">
        <v>0</v>
      </c>
      <c r="R229" s="638">
        <f t="shared" si="76"/>
        <v>0</v>
      </c>
      <c r="S229" s="638">
        <f t="shared" si="77"/>
        <v>6531000</v>
      </c>
      <c r="T229" s="642">
        <v>0</v>
      </c>
      <c r="U229" s="528">
        <v>0</v>
      </c>
      <c r="V229" s="528">
        <v>200000</v>
      </c>
      <c r="W229" s="642">
        <v>500000</v>
      </c>
      <c r="X229" s="642">
        <v>0</v>
      </c>
      <c r="Y229" s="642">
        <v>400000</v>
      </c>
      <c r="Z229" s="642">
        <v>568565</v>
      </c>
      <c r="AA229" s="643"/>
      <c r="AB229" s="638"/>
      <c r="AC229" s="642">
        <v>0</v>
      </c>
      <c r="AD229" s="642">
        <v>0</v>
      </c>
      <c r="AE229" s="638">
        <v>0</v>
      </c>
      <c r="AF229" s="644"/>
      <c r="AG229" s="644">
        <f t="shared" si="78"/>
        <v>8199565</v>
      </c>
      <c r="AH229" s="639">
        <v>16</v>
      </c>
      <c r="AI229" s="639">
        <v>0</v>
      </c>
      <c r="AJ229" s="639">
        <v>0</v>
      </c>
      <c r="AK229" s="643">
        <v>0</v>
      </c>
      <c r="AL229" s="645">
        <v>0</v>
      </c>
      <c r="AM229" s="638">
        <f t="shared" si="53"/>
        <v>753577</v>
      </c>
      <c r="AN229" s="661">
        <f t="shared" si="79"/>
        <v>8953142</v>
      </c>
      <c r="AO229" s="638">
        <v>685755</v>
      </c>
      <c r="AP229" s="638">
        <v>44100</v>
      </c>
      <c r="AQ229" s="638">
        <f>+VLOOKUP($B229,[1]Sheet1!$C$15:$BW$1300,52,0)</f>
        <v>0</v>
      </c>
      <c r="AR229" s="638">
        <v>0</v>
      </c>
      <c r="AS229" s="638">
        <v>0</v>
      </c>
      <c r="AT229" s="661">
        <f t="shared" si="50"/>
        <v>8223287</v>
      </c>
      <c r="AU229" s="629"/>
      <c r="AV229" s="585"/>
      <c r="AW229" s="526" t="s">
        <v>3579</v>
      </c>
      <c r="AX229" s="526" t="s">
        <v>3580</v>
      </c>
      <c r="AY229" s="632" t="s">
        <v>260</v>
      </c>
      <c r="AZ229" s="632">
        <v>622</v>
      </c>
      <c r="BA229" s="272" t="str">
        <f t="shared" si="54"/>
        <v>Box</v>
      </c>
      <c r="BB229" s="633"/>
      <c r="BC229" s="634"/>
      <c r="BD229" s="634"/>
    </row>
    <row r="230" spans="1:56" s="635" customFormat="1" ht="36.75" hidden="1" customHeight="1">
      <c r="A230" s="475">
        <f>SUBTOTAL(3,B$6:B230)</f>
        <v>0</v>
      </c>
      <c r="B230" s="475" t="s">
        <v>1067</v>
      </c>
      <c r="C230" s="476" t="s">
        <v>1068</v>
      </c>
      <c r="D230" s="636">
        <v>43614</v>
      </c>
      <c r="E230" s="636" t="s">
        <v>195</v>
      </c>
      <c r="F230" s="530" t="s">
        <v>568</v>
      </c>
      <c r="G230" s="621" t="s">
        <v>903</v>
      </c>
      <c r="H230" s="637">
        <v>5931000</v>
      </c>
      <c r="I230" s="637">
        <v>700000</v>
      </c>
      <c r="J230" s="637">
        <v>0</v>
      </c>
      <c r="K230" s="637">
        <v>0</v>
      </c>
      <c r="L230" s="638">
        <f t="shared" si="73"/>
        <v>6631000</v>
      </c>
      <c r="M230" s="639">
        <v>24</v>
      </c>
      <c r="N230" s="638">
        <f t="shared" si="74"/>
        <v>6120923</v>
      </c>
      <c r="O230" s="640">
        <v>2</v>
      </c>
      <c r="P230" s="638">
        <f t="shared" si="75"/>
        <v>510077</v>
      </c>
      <c r="Q230" s="641">
        <v>0</v>
      </c>
      <c r="R230" s="638">
        <f t="shared" si="76"/>
        <v>0</v>
      </c>
      <c r="S230" s="638">
        <f t="shared" si="77"/>
        <v>6631000</v>
      </c>
      <c r="T230" s="642">
        <v>0</v>
      </c>
      <c r="U230" s="528">
        <v>0</v>
      </c>
      <c r="V230" s="528">
        <v>200000</v>
      </c>
      <c r="W230" s="642">
        <v>500000</v>
      </c>
      <c r="X230" s="642">
        <v>0</v>
      </c>
      <c r="Y230" s="642">
        <v>400000</v>
      </c>
      <c r="Z230" s="642">
        <v>593285</v>
      </c>
      <c r="AA230" s="643"/>
      <c r="AB230" s="638"/>
      <c r="AC230" s="642">
        <v>0</v>
      </c>
      <c r="AD230" s="642">
        <v>0</v>
      </c>
      <c r="AE230" s="638">
        <v>47819.7109375</v>
      </c>
      <c r="AF230" s="644"/>
      <c r="AG230" s="644">
        <f t="shared" si="78"/>
        <v>8372105</v>
      </c>
      <c r="AH230" s="639">
        <v>28</v>
      </c>
      <c r="AI230" s="639">
        <v>0</v>
      </c>
      <c r="AJ230" s="639">
        <v>0</v>
      </c>
      <c r="AK230" s="643">
        <v>0</v>
      </c>
      <c r="AL230" s="645">
        <v>0</v>
      </c>
      <c r="AM230" s="638">
        <f t="shared" si="53"/>
        <v>1338952</v>
      </c>
      <c r="AN230" s="661">
        <f t="shared" si="79"/>
        <v>9711057</v>
      </c>
      <c r="AO230" s="638">
        <v>696255</v>
      </c>
      <c r="AP230" s="638">
        <v>44100</v>
      </c>
      <c r="AQ230" s="638">
        <f>+VLOOKUP($B230,[1]Sheet1!$C$15:$BW$1300,52,0)</f>
        <v>0</v>
      </c>
      <c r="AR230" s="638">
        <v>0</v>
      </c>
      <c r="AS230" s="638">
        <v>0</v>
      </c>
      <c r="AT230" s="661">
        <f t="shared" si="50"/>
        <v>8970702</v>
      </c>
      <c r="AU230" s="629"/>
      <c r="AV230" s="585"/>
      <c r="AW230" s="526" t="s">
        <v>3581</v>
      </c>
      <c r="AX230" s="526" t="s">
        <v>3582</v>
      </c>
      <c r="AY230" s="632" t="s">
        <v>260</v>
      </c>
      <c r="AZ230" s="632">
        <v>622</v>
      </c>
      <c r="BA230" s="272" t="str">
        <f t="shared" si="54"/>
        <v>Box</v>
      </c>
      <c r="BB230" s="633"/>
      <c r="BC230" s="634"/>
      <c r="BD230" s="634"/>
    </row>
    <row r="231" spans="1:56" s="635" customFormat="1" ht="36.75" hidden="1" customHeight="1">
      <c r="A231" s="475">
        <f>SUBTOTAL(3,B$6:B231)</f>
        <v>0</v>
      </c>
      <c r="B231" s="475" t="s">
        <v>1069</v>
      </c>
      <c r="C231" s="476" t="s">
        <v>1070</v>
      </c>
      <c r="D231" s="636">
        <v>43642</v>
      </c>
      <c r="E231" s="636" t="s">
        <v>195</v>
      </c>
      <c r="F231" s="530" t="s">
        <v>568</v>
      </c>
      <c r="G231" s="621" t="s">
        <v>994</v>
      </c>
      <c r="H231" s="637">
        <v>5931000</v>
      </c>
      <c r="I231" s="637">
        <v>600000</v>
      </c>
      <c r="J231" s="637">
        <v>0</v>
      </c>
      <c r="K231" s="637">
        <v>0</v>
      </c>
      <c r="L231" s="638">
        <f t="shared" si="73"/>
        <v>6531000</v>
      </c>
      <c r="M231" s="639">
        <v>23</v>
      </c>
      <c r="N231" s="638">
        <f t="shared" si="74"/>
        <v>5777423</v>
      </c>
      <c r="O231" s="640">
        <v>3</v>
      </c>
      <c r="P231" s="638">
        <f t="shared" si="75"/>
        <v>753577</v>
      </c>
      <c r="Q231" s="641">
        <v>0</v>
      </c>
      <c r="R231" s="638">
        <f t="shared" si="76"/>
        <v>0</v>
      </c>
      <c r="S231" s="638">
        <f t="shared" si="77"/>
        <v>6531000</v>
      </c>
      <c r="T231" s="642">
        <v>0</v>
      </c>
      <c r="U231" s="528">
        <v>0</v>
      </c>
      <c r="V231" s="528">
        <v>200000</v>
      </c>
      <c r="W231" s="642">
        <v>500000</v>
      </c>
      <c r="X231" s="642">
        <v>0</v>
      </c>
      <c r="Y231" s="642">
        <v>400000</v>
      </c>
      <c r="Z231" s="642">
        <v>568565</v>
      </c>
      <c r="AA231" s="643"/>
      <c r="AB231" s="638"/>
      <c r="AC231" s="642">
        <v>0</v>
      </c>
      <c r="AD231" s="642">
        <v>0</v>
      </c>
      <c r="AE231" s="638">
        <v>0</v>
      </c>
      <c r="AF231" s="644"/>
      <c r="AG231" s="644">
        <f t="shared" si="78"/>
        <v>8199565</v>
      </c>
      <c r="AH231" s="639">
        <v>24</v>
      </c>
      <c r="AI231" s="639">
        <v>0</v>
      </c>
      <c r="AJ231" s="639">
        <v>0</v>
      </c>
      <c r="AK231" s="643">
        <v>0</v>
      </c>
      <c r="AL231" s="645">
        <v>0</v>
      </c>
      <c r="AM231" s="638">
        <f t="shared" si="53"/>
        <v>1130365</v>
      </c>
      <c r="AN231" s="661">
        <f t="shared" si="79"/>
        <v>9329930</v>
      </c>
      <c r="AO231" s="638">
        <v>685755</v>
      </c>
      <c r="AP231" s="638">
        <v>44100</v>
      </c>
      <c r="AQ231" s="638">
        <f>+VLOOKUP($B231,[1]Sheet1!$C$15:$BW$1300,52,0)</f>
        <v>0</v>
      </c>
      <c r="AR231" s="638">
        <v>0</v>
      </c>
      <c r="AS231" s="638">
        <v>0</v>
      </c>
      <c r="AT231" s="661">
        <f t="shared" si="50"/>
        <v>8600075</v>
      </c>
      <c r="AU231" s="629"/>
      <c r="AV231" s="585"/>
      <c r="AW231" s="526" t="s">
        <v>3583</v>
      </c>
      <c r="AX231" s="526" t="s">
        <v>3584</v>
      </c>
      <c r="AY231" s="632" t="s">
        <v>260</v>
      </c>
      <c r="AZ231" s="632">
        <v>622</v>
      </c>
      <c r="BA231" s="272" t="str">
        <f t="shared" si="54"/>
        <v>Box</v>
      </c>
      <c r="BB231" s="633"/>
      <c r="BC231" s="634"/>
      <c r="BD231" s="634"/>
    </row>
    <row r="232" spans="1:56" s="635" customFormat="1" ht="36.75" hidden="1" customHeight="1">
      <c r="A232" s="475">
        <f>SUBTOTAL(3,B$6:B232)</f>
        <v>0</v>
      </c>
      <c r="B232" s="475" t="s">
        <v>1071</v>
      </c>
      <c r="C232" s="476" t="s">
        <v>1072</v>
      </c>
      <c r="D232" s="636">
        <v>43700</v>
      </c>
      <c r="E232" s="636" t="s">
        <v>195</v>
      </c>
      <c r="F232" s="530" t="s">
        <v>568</v>
      </c>
      <c r="G232" s="621" t="s">
        <v>903</v>
      </c>
      <c r="H232" s="637">
        <v>5931000</v>
      </c>
      <c r="I232" s="637">
        <v>700000</v>
      </c>
      <c r="J232" s="637">
        <v>0</v>
      </c>
      <c r="K232" s="637">
        <v>0</v>
      </c>
      <c r="L232" s="638">
        <f t="shared" si="73"/>
        <v>6631000</v>
      </c>
      <c r="M232" s="639">
        <v>23.7</v>
      </c>
      <c r="N232" s="638">
        <f t="shared" si="74"/>
        <v>6044412</v>
      </c>
      <c r="O232" s="640">
        <v>2</v>
      </c>
      <c r="P232" s="638">
        <f t="shared" si="75"/>
        <v>510077</v>
      </c>
      <c r="Q232" s="641">
        <v>0</v>
      </c>
      <c r="R232" s="638">
        <f t="shared" si="76"/>
        <v>0</v>
      </c>
      <c r="S232" s="638">
        <f t="shared" si="77"/>
        <v>6554489</v>
      </c>
      <c r="T232" s="642">
        <v>0</v>
      </c>
      <c r="U232" s="528">
        <v>0</v>
      </c>
      <c r="V232" s="528">
        <v>200000</v>
      </c>
      <c r="W232" s="642">
        <v>500000</v>
      </c>
      <c r="X232" s="642">
        <v>0</v>
      </c>
      <c r="Y232" s="642">
        <v>400000</v>
      </c>
      <c r="Z232" s="642">
        <v>585869</v>
      </c>
      <c r="AA232" s="643"/>
      <c r="AB232" s="638"/>
      <c r="AC232" s="642">
        <v>0</v>
      </c>
      <c r="AD232" s="642">
        <v>0</v>
      </c>
      <c r="AE232" s="638">
        <v>47819.715189873423</v>
      </c>
      <c r="AF232" s="644"/>
      <c r="AG232" s="644">
        <f t="shared" si="78"/>
        <v>8288178</v>
      </c>
      <c r="AH232" s="639">
        <v>28</v>
      </c>
      <c r="AI232" s="639">
        <v>0</v>
      </c>
      <c r="AJ232" s="639">
        <v>0</v>
      </c>
      <c r="AK232" s="643">
        <v>0</v>
      </c>
      <c r="AL232" s="645">
        <v>0</v>
      </c>
      <c r="AM232" s="638">
        <f t="shared" si="53"/>
        <v>1338952</v>
      </c>
      <c r="AN232" s="661">
        <f t="shared" si="79"/>
        <v>9627130</v>
      </c>
      <c r="AO232" s="638">
        <v>696255</v>
      </c>
      <c r="AP232" s="638">
        <v>44100</v>
      </c>
      <c r="AQ232" s="638">
        <f>+VLOOKUP($B232,[1]Sheet1!$C$15:$BW$1300,52,0)</f>
        <v>0</v>
      </c>
      <c r="AR232" s="638">
        <v>0</v>
      </c>
      <c r="AS232" s="638">
        <v>0</v>
      </c>
      <c r="AT232" s="661">
        <f t="shared" si="50"/>
        <v>8886775</v>
      </c>
      <c r="AU232" s="629"/>
      <c r="AV232" s="585"/>
      <c r="AW232" s="526" t="s">
        <v>3585</v>
      </c>
      <c r="AX232" s="526" t="s">
        <v>3586</v>
      </c>
      <c r="AY232" s="632" t="s">
        <v>260</v>
      </c>
      <c r="AZ232" s="632">
        <v>622</v>
      </c>
      <c r="BA232" s="272" t="str">
        <f t="shared" si="54"/>
        <v>Box</v>
      </c>
      <c r="BB232" s="633"/>
      <c r="BC232" s="634"/>
      <c r="BD232" s="634"/>
    </row>
    <row r="233" spans="1:56" s="635" customFormat="1" ht="36.75" hidden="1" customHeight="1">
      <c r="A233" s="475">
        <f>SUBTOTAL(3,B$6:B233)</f>
        <v>0</v>
      </c>
      <c r="B233" s="475" t="s">
        <v>1073</v>
      </c>
      <c r="C233" s="476" t="s">
        <v>1074</v>
      </c>
      <c r="D233" s="636">
        <v>43753</v>
      </c>
      <c r="E233" s="636" t="s">
        <v>195</v>
      </c>
      <c r="F233" s="530" t="s">
        <v>568</v>
      </c>
      <c r="G233" s="621" t="s">
        <v>903</v>
      </c>
      <c r="H233" s="637">
        <v>5931000</v>
      </c>
      <c r="I233" s="637">
        <v>700000</v>
      </c>
      <c r="J233" s="637">
        <v>0</v>
      </c>
      <c r="K233" s="637">
        <v>0</v>
      </c>
      <c r="L233" s="638">
        <f t="shared" si="73"/>
        <v>6631000</v>
      </c>
      <c r="M233" s="639">
        <v>23</v>
      </c>
      <c r="N233" s="638">
        <f t="shared" si="74"/>
        <v>5865885</v>
      </c>
      <c r="O233" s="640">
        <v>3</v>
      </c>
      <c r="P233" s="638">
        <f t="shared" si="75"/>
        <v>765115</v>
      </c>
      <c r="Q233" s="641">
        <v>0</v>
      </c>
      <c r="R233" s="638">
        <f t="shared" si="76"/>
        <v>0</v>
      </c>
      <c r="S233" s="638">
        <f t="shared" si="77"/>
        <v>6631000</v>
      </c>
      <c r="T233" s="642">
        <v>0</v>
      </c>
      <c r="U233" s="528">
        <v>0</v>
      </c>
      <c r="V233" s="528">
        <v>200000</v>
      </c>
      <c r="W233" s="642">
        <v>500000</v>
      </c>
      <c r="X233" s="642">
        <v>0</v>
      </c>
      <c r="Y233" s="642">
        <v>400000</v>
      </c>
      <c r="Z233" s="642">
        <v>568565</v>
      </c>
      <c r="AA233" s="643"/>
      <c r="AB233" s="638"/>
      <c r="AC233" s="642">
        <v>0</v>
      </c>
      <c r="AD233" s="642">
        <v>0</v>
      </c>
      <c r="AE233" s="638">
        <v>47819.71467391304</v>
      </c>
      <c r="AF233" s="644"/>
      <c r="AG233" s="644">
        <f t="shared" si="78"/>
        <v>8347385</v>
      </c>
      <c r="AH233" s="639">
        <v>28</v>
      </c>
      <c r="AI233" s="639">
        <v>0</v>
      </c>
      <c r="AJ233" s="639">
        <v>0</v>
      </c>
      <c r="AK233" s="643">
        <v>0</v>
      </c>
      <c r="AL233" s="645">
        <v>0</v>
      </c>
      <c r="AM233" s="638">
        <f t="shared" si="53"/>
        <v>1338952</v>
      </c>
      <c r="AN233" s="661">
        <f t="shared" si="79"/>
        <v>9686337</v>
      </c>
      <c r="AO233" s="638">
        <v>696255</v>
      </c>
      <c r="AP233" s="638">
        <v>44100</v>
      </c>
      <c r="AQ233" s="638">
        <f>+VLOOKUP($B233,[1]Sheet1!$C$15:$BW$1300,52,0)</f>
        <v>0</v>
      </c>
      <c r="AR233" s="638">
        <v>0</v>
      </c>
      <c r="AS233" s="638">
        <v>0</v>
      </c>
      <c r="AT233" s="661">
        <f t="shared" si="50"/>
        <v>8945982</v>
      </c>
      <c r="AU233" s="629"/>
      <c r="AV233" s="585"/>
      <c r="AW233" s="526" t="s">
        <v>3587</v>
      </c>
      <c r="AX233" s="526" t="s">
        <v>3588</v>
      </c>
      <c r="AY233" s="632" t="s">
        <v>260</v>
      </c>
      <c r="AZ233" s="632">
        <v>622</v>
      </c>
      <c r="BA233" s="272" t="str">
        <f t="shared" si="54"/>
        <v>Box</v>
      </c>
      <c r="BB233" s="633"/>
      <c r="BC233" s="634"/>
      <c r="BD233" s="634"/>
    </row>
    <row r="234" spans="1:56" s="635" customFormat="1" ht="36.75" hidden="1" customHeight="1">
      <c r="A234" s="475">
        <f>SUBTOTAL(3,B$6:B234)</f>
        <v>0</v>
      </c>
      <c r="B234" s="475" t="s">
        <v>1075</v>
      </c>
      <c r="C234" s="476" t="s">
        <v>1076</v>
      </c>
      <c r="D234" s="636">
        <v>43777</v>
      </c>
      <c r="E234" s="636" t="s">
        <v>195</v>
      </c>
      <c r="F234" s="530" t="s">
        <v>568</v>
      </c>
      <c r="G234" s="621" t="s">
        <v>1077</v>
      </c>
      <c r="H234" s="637">
        <v>5931000</v>
      </c>
      <c r="I234" s="637">
        <v>1100000</v>
      </c>
      <c r="J234" s="637">
        <v>0</v>
      </c>
      <c r="K234" s="637">
        <v>1000000</v>
      </c>
      <c r="L234" s="638">
        <f t="shared" si="73"/>
        <v>8031000</v>
      </c>
      <c r="M234" s="639">
        <v>24</v>
      </c>
      <c r="N234" s="638">
        <f t="shared" si="74"/>
        <v>7413231</v>
      </c>
      <c r="O234" s="640">
        <v>2</v>
      </c>
      <c r="P234" s="638">
        <f t="shared" si="75"/>
        <v>617769</v>
      </c>
      <c r="Q234" s="641">
        <v>0</v>
      </c>
      <c r="R234" s="638">
        <f t="shared" si="76"/>
        <v>0</v>
      </c>
      <c r="S234" s="638">
        <f t="shared" si="77"/>
        <v>8031000</v>
      </c>
      <c r="T234" s="642">
        <v>0</v>
      </c>
      <c r="U234" s="528">
        <v>0</v>
      </c>
      <c r="V234" s="528">
        <v>200000</v>
      </c>
      <c r="W234" s="642">
        <v>500000</v>
      </c>
      <c r="X234" s="642">
        <v>0</v>
      </c>
      <c r="Y234" s="642">
        <v>400000</v>
      </c>
      <c r="Z234" s="642">
        <v>593285</v>
      </c>
      <c r="AA234" s="643"/>
      <c r="AB234" s="638"/>
      <c r="AC234" s="642">
        <v>100000</v>
      </c>
      <c r="AD234" s="642">
        <v>0</v>
      </c>
      <c r="AE234" s="638">
        <v>57915.8671875</v>
      </c>
      <c r="AF234" s="644"/>
      <c r="AG234" s="644">
        <f t="shared" si="78"/>
        <v>9882201</v>
      </c>
      <c r="AH234" s="639">
        <v>28</v>
      </c>
      <c r="AI234" s="639">
        <v>0</v>
      </c>
      <c r="AJ234" s="639">
        <v>0</v>
      </c>
      <c r="AK234" s="643">
        <v>0</v>
      </c>
      <c r="AL234" s="645">
        <v>0</v>
      </c>
      <c r="AM234" s="638">
        <f t="shared" si="53"/>
        <v>1621644</v>
      </c>
      <c r="AN234" s="661">
        <f>ROUND(AG234+AM234,0)</f>
        <v>11503845</v>
      </c>
      <c r="AO234" s="638">
        <v>843255</v>
      </c>
      <c r="AP234" s="638">
        <v>44100</v>
      </c>
      <c r="AQ234" s="638">
        <f>+VLOOKUP($B234,[1]Sheet1!$C$15:$BW$1300,52,0)</f>
        <v>0</v>
      </c>
      <c r="AR234" s="638">
        <v>0</v>
      </c>
      <c r="AS234" s="638">
        <v>0</v>
      </c>
      <c r="AT234" s="661">
        <f t="shared" si="50"/>
        <v>10616490</v>
      </c>
      <c r="AU234" s="629"/>
      <c r="AV234" s="585"/>
      <c r="AW234" s="526" t="s">
        <v>3589</v>
      </c>
      <c r="AX234" s="526" t="s">
        <v>3590</v>
      </c>
      <c r="AY234" s="632" t="s">
        <v>260</v>
      </c>
      <c r="AZ234" s="632">
        <v>622</v>
      </c>
      <c r="BA234" s="272" t="str">
        <f t="shared" si="54"/>
        <v>Box</v>
      </c>
      <c r="BB234" s="633"/>
      <c r="BC234" s="634"/>
      <c r="BD234" s="634"/>
    </row>
    <row r="235" spans="1:56" s="635" customFormat="1" ht="36.75" hidden="1" customHeight="1">
      <c r="A235" s="475">
        <f>SUBTOTAL(3,B$6:B235)</f>
        <v>0</v>
      </c>
      <c r="B235" s="475" t="s">
        <v>1078</v>
      </c>
      <c r="C235" s="476" t="s">
        <v>1079</v>
      </c>
      <c r="D235" s="636">
        <v>43874</v>
      </c>
      <c r="E235" s="636" t="s">
        <v>195</v>
      </c>
      <c r="F235" s="530" t="s">
        <v>568</v>
      </c>
      <c r="G235" s="621" t="s">
        <v>903</v>
      </c>
      <c r="H235" s="637">
        <v>5931000</v>
      </c>
      <c r="I235" s="637">
        <v>700000</v>
      </c>
      <c r="J235" s="637">
        <v>0</v>
      </c>
      <c r="K235" s="637">
        <v>0</v>
      </c>
      <c r="L235" s="638">
        <f t="shared" si="73"/>
        <v>6631000</v>
      </c>
      <c r="M235" s="639">
        <v>14.6</v>
      </c>
      <c r="N235" s="638">
        <f t="shared" si="74"/>
        <v>3723562</v>
      </c>
      <c r="O235" s="640">
        <v>3</v>
      </c>
      <c r="P235" s="638">
        <f t="shared" si="75"/>
        <v>765115</v>
      </c>
      <c r="Q235" s="641">
        <v>0</v>
      </c>
      <c r="R235" s="638">
        <f t="shared" si="76"/>
        <v>0</v>
      </c>
      <c r="S235" s="638">
        <f t="shared" si="77"/>
        <v>4488677</v>
      </c>
      <c r="T235" s="642">
        <v>0</v>
      </c>
      <c r="U235" s="528">
        <v>0</v>
      </c>
      <c r="V235" s="528">
        <v>200000</v>
      </c>
      <c r="W235" s="642">
        <v>0</v>
      </c>
      <c r="X235" s="642">
        <v>0</v>
      </c>
      <c r="Y235" s="642">
        <v>0</v>
      </c>
      <c r="Z235" s="642">
        <v>360915</v>
      </c>
      <c r="AA235" s="643"/>
      <c r="AB235" s="638"/>
      <c r="AC235" s="642">
        <v>0</v>
      </c>
      <c r="AD235" s="642">
        <v>0</v>
      </c>
      <c r="AE235" s="638">
        <v>47819.71746575342</v>
      </c>
      <c r="AF235" s="644"/>
      <c r="AG235" s="644">
        <f t="shared" si="78"/>
        <v>5097412</v>
      </c>
      <c r="AH235" s="639">
        <v>0</v>
      </c>
      <c r="AI235" s="639">
        <v>0</v>
      </c>
      <c r="AJ235" s="639">
        <v>0</v>
      </c>
      <c r="AK235" s="643">
        <v>0</v>
      </c>
      <c r="AL235" s="645">
        <v>0</v>
      </c>
      <c r="AM235" s="638">
        <f t="shared" si="53"/>
        <v>0</v>
      </c>
      <c r="AN235" s="661">
        <f t="shared" ref="AN235:AN240" si="80">ROUND(AG235+AM235,0)</f>
        <v>5097412</v>
      </c>
      <c r="AO235" s="638">
        <v>696255</v>
      </c>
      <c r="AP235" s="638">
        <v>44100</v>
      </c>
      <c r="AQ235" s="638">
        <f>+VLOOKUP($B235,[1]Sheet1!$C$15:$BW$1300,52,0)</f>
        <v>0</v>
      </c>
      <c r="AR235" s="638">
        <v>0</v>
      </c>
      <c r="AS235" s="638">
        <v>0</v>
      </c>
      <c r="AT235" s="661">
        <f t="shared" si="50"/>
        <v>4357057</v>
      </c>
      <c r="AU235" s="629"/>
      <c r="AV235" s="585"/>
      <c r="AW235" s="526" t="s">
        <v>3591</v>
      </c>
      <c r="AX235" s="526" t="s">
        <v>3592</v>
      </c>
      <c r="AY235" s="632" t="s">
        <v>260</v>
      </c>
      <c r="AZ235" s="632">
        <v>622</v>
      </c>
      <c r="BA235" s="272" t="str">
        <f t="shared" si="54"/>
        <v>Box</v>
      </c>
      <c r="BB235" s="633"/>
      <c r="BC235" s="634"/>
      <c r="BD235" s="634"/>
    </row>
    <row r="236" spans="1:56" s="635" customFormat="1" ht="36.75" hidden="1" customHeight="1">
      <c r="A236" s="475">
        <f>SUBTOTAL(3,B$6:B236)</f>
        <v>0</v>
      </c>
      <c r="B236" s="475" t="s">
        <v>1080</v>
      </c>
      <c r="C236" s="476" t="s">
        <v>1081</v>
      </c>
      <c r="D236" s="636">
        <v>43875</v>
      </c>
      <c r="E236" s="636" t="s">
        <v>195</v>
      </c>
      <c r="F236" s="530" t="s">
        <v>568</v>
      </c>
      <c r="G236" s="621" t="s">
        <v>994</v>
      </c>
      <c r="H236" s="637">
        <v>5931000</v>
      </c>
      <c r="I236" s="637">
        <v>600000</v>
      </c>
      <c r="J236" s="637">
        <v>0</v>
      </c>
      <c r="K236" s="637">
        <v>0</v>
      </c>
      <c r="L236" s="638">
        <f t="shared" si="73"/>
        <v>6531000</v>
      </c>
      <c r="M236" s="639">
        <v>23.9</v>
      </c>
      <c r="N236" s="638">
        <f t="shared" si="74"/>
        <v>6003496</v>
      </c>
      <c r="O236" s="640">
        <v>2</v>
      </c>
      <c r="P236" s="638">
        <f t="shared" si="75"/>
        <v>502385</v>
      </c>
      <c r="Q236" s="641">
        <v>0</v>
      </c>
      <c r="R236" s="638">
        <f t="shared" si="76"/>
        <v>0</v>
      </c>
      <c r="S236" s="638">
        <f t="shared" si="77"/>
        <v>6505881</v>
      </c>
      <c r="T236" s="642">
        <v>0</v>
      </c>
      <c r="U236" s="528">
        <v>0</v>
      </c>
      <c r="V236" s="528">
        <v>200000</v>
      </c>
      <c r="W236" s="642">
        <v>500000</v>
      </c>
      <c r="X236" s="642">
        <v>0</v>
      </c>
      <c r="Y236" s="642">
        <v>400000</v>
      </c>
      <c r="Z236" s="642">
        <v>590813</v>
      </c>
      <c r="AA236" s="643"/>
      <c r="AB236" s="638"/>
      <c r="AC236" s="642">
        <v>0</v>
      </c>
      <c r="AD236" s="642">
        <v>0</v>
      </c>
      <c r="AE236" s="638">
        <v>0</v>
      </c>
      <c r="AF236" s="644"/>
      <c r="AG236" s="644">
        <f t="shared" si="78"/>
        <v>8196694</v>
      </c>
      <c r="AH236" s="639">
        <v>28</v>
      </c>
      <c r="AI236" s="639">
        <v>0</v>
      </c>
      <c r="AJ236" s="639">
        <v>0</v>
      </c>
      <c r="AK236" s="643">
        <v>0</v>
      </c>
      <c r="AL236" s="645">
        <v>0</v>
      </c>
      <c r="AM236" s="638">
        <f t="shared" si="53"/>
        <v>1318760</v>
      </c>
      <c r="AN236" s="661">
        <f t="shared" si="80"/>
        <v>9515454</v>
      </c>
      <c r="AO236" s="638">
        <v>685755</v>
      </c>
      <c r="AP236" s="638">
        <v>44100</v>
      </c>
      <c r="AQ236" s="638">
        <f>+VLOOKUP($B236,[1]Sheet1!$C$15:$BW$1300,52,0)</f>
        <v>0</v>
      </c>
      <c r="AR236" s="638">
        <v>0</v>
      </c>
      <c r="AS236" s="638">
        <v>0</v>
      </c>
      <c r="AT236" s="661">
        <f t="shared" si="50"/>
        <v>8785599</v>
      </c>
      <c r="AU236" s="629"/>
      <c r="AV236" s="585"/>
      <c r="AW236" s="526" t="s">
        <v>3593</v>
      </c>
      <c r="AX236" s="526" t="s">
        <v>3594</v>
      </c>
      <c r="AY236" s="632" t="s">
        <v>260</v>
      </c>
      <c r="AZ236" s="632">
        <v>622</v>
      </c>
      <c r="BA236" s="272" t="str">
        <f t="shared" si="54"/>
        <v>Box</v>
      </c>
      <c r="BB236" s="633"/>
      <c r="BC236" s="634"/>
      <c r="BD236" s="634"/>
    </row>
    <row r="237" spans="1:56" s="635" customFormat="1" ht="36.75" hidden="1" customHeight="1">
      <c r="A237" s="475">
        <f>SUBTOTAL(3,B$6:B237)</f>
        <v>0</v>
      </c>
      <c r="B237" s="475" t="s">
        <v>1082</v>
      </c>
      <c r="C237" s="476" t="s">
        <v>1083</v>
      </c>
      <c r="D237" s="636">
        <v>43875</v>
      </c>
      <c r="E237" s="636" t="s">
        <v>195</v>
      </c>
      <c r="F237" s="530" t="s">
        <v>568</v>
      </c>
      <c r="G237" s="621" t="s">
        <v>903</v>
      </c>
      <c r="H237" s="637">
        <v>5931000</v>
      </c>
      <c r="I237" s="637">
        <v>700000</v>
      </c>
      <c r="J237" s="637">
        <v>0</v>
      </c>
      <c r="K237" s="637">
        <v>0</v>
      </c>
      <c r="L237" s="638">
        <f t="shared" si="73"/>
        <v>6631000</v>
      </c>
      <c r="M237" s="639">
        <v>20.8</v>
      </c>
      <c r="N237" s="638">
        <f t="shared" si="74"/>
        <v>5304800</v>
      </c>
      <c r="O237" s="640">
        <v>2</v>
      </c>
      <c r="P237" s="638">
        <f t="shared" si="75"/>
        <v>510077</v>
      </c>
      <c r="Q237" s="641">
        <v>0</v>
      </c>
      <c r="R237" s="638">
        <f t="shared" si="76"/>
        <v>0</v>
      </c>
      <c r="S237" s="638">
        <f t="shared" si="77"/>
        <v>5814877</v>
      </c>
      <c r="T237" s="642">
        <v>0</v>
      </c>
      <c r="U237" s="528">
        <v>0</v>
      </c>
      <c r="V237" s="528">
        <v>200000</v>
      </c>
      <c r="W237" s="642">
        <v>0</v>
      </c>
      <c r="X237" s="642">
        <v>0</v>
      </c>
      <c r="Y237" s="642">
        <v>150000</v>
      </c>
      <c r="Z237" s="642">
        <v>514181</v>
      </c>
      <c r="AA237" s="643"/>
      <c r="AB237" s="638"/>
      <c r="AC237" s="642">
        <v>0</v>
      </c>
      <c r="AD237" s="642">
        <v>0</v>
      </c>
      <c r="AE237" s="638">
        <v>47819.711538461539</v>
      </c>
      <c r="AF237" s="644"/>
      <c r="AG237" s="644">
        <f t="shared" si="78"/>
        <v>6726878</v>
      </c>
      <c r="AH237" s="639">
        <v>24</v>
      </c>
      <c r="AI237" s="639">
        <v>0</v>
      </c>
      <c r="AJ237" s="639">
        <v>0</v>
      </c>
      <c r="AK237" s="643">
        <v>0</v>
      </c>
      <c r="AL237" s="645">
        <v>0</v>
      </c>
      <c r="AM237" s="638">
        <f t="shared" si="53"/>
        <v>1147673</v>
      </c>
      <c r="AN237" s="661">
        <f t="shared" si="80"/>
        <v>7874551</v>
      </c>
      <c r="AO237" s="638">
        <v>696255</v>
      </c>
      <c r="AP237" s="638">
        <v>44100</v>
      </c>
      <c r="AQ237" s="638">
        <f>+VLOOKUP($B237,[1]Sheet1!$C$15:$BW$1300,52,0)</f>
        <v>0</v>
      </c>
      <c r="AR237" s="638">
        <v>0</v>
      </c>
      <c r="AS237" s="638">
        <v>0</v>
      </c>
      <c r="AT237" s="661">
        <f t="shared" si="50"/>
        <v>7134196</v>
      </c>
      <c r="AU237" s="629"/>
      <c r="AV237" s="585"/>
      <c r="AW237" s="526" t="s">
        <v>3595</v>
      </c>
      <c r="AX237" s="526" t="s">
        <v>3596</v>
      </c>
      <c r="AY237" s="632" t="s">
        <v>260</v>
      </c>
      <c r="AZ237" s="632">
        <v>622</v>
      </c>
      <c r="BA237" s="272" t="str">
        <f t="shared" si="54"/>
        <v>Box</v>
      </c>
      <c r="BB237" s="633"/>
      <c r="BC237" s="634"/>
      <c r="BD237" s="634"/>
    </row>
    <row r="238" spans="1:56" s="635" customFormat="1" ht="36.75" hidden="1" customHeight="1">
      <c r="A238" s="475">
        <f>SUBTOTAL(3,B$6:B238)</f>
        <v>0</v>
      </c>
      <c r="B238" s="475" t="s">
        <v>1084</v>
      </c>
      <c r="C238" s="476" t="s">
        <v>1085</v>
      </c>
      <c r="D238" s="636">
        <v>43882</v>
      </c>
      <c r="E238" s="636" t="s">
        <v>195</v>
      </c>
      <c r="F238" s="530" t="s">
        <v>568</v>
      </c>
      <c r="G238" s="621" t="s">
        <v>994</v>
      </c>
      <c r="H238" s="637">
        <v>5931000</v>
      </c>
      <c r="I238" s="637">
        <v>600000</v>
      </c>
      <c r="J238" s="637">
        <v>0</v>
      </c>
      <c r="K238" s="637">
        <v>0</v>
      </c>
      <c r="L238" s="638">
        <f t="shared" si="73"/>
        <v>6531000</v>
      </c>
      <c r="M238" s="639">
        <v>22.6</v>
      </c>
      <c r="N238" s="638">
        <f t="shared" si="74"/>
        <v>5676946</v>
      </c>
      <c r="O238" s="640">
        <v>3</v>
      </c>
      <c r="P238" s="638">
        <f t="shared" si="75"/>
        <v>753577</v>
      </c>
      <c r="Q238" s="641">
        <v>0</v>
      </c>
      <c r="R238" s="638">
        <f t="shared" si="76"/>
        <v>0</v>
      </c>
      <c r="S238" s="638">
        <f t="shared" si="77"/>
        <v>6430523</v>
      </c>
      <c r="T238" s="642">
        <v>0</v>
      </c>
      <c r="U238" s="528">
        <v>0</v>
      </c>
      <c r="V238" s="528">
        <v>200000</v>
      </c>
      <c r="W238" s="642">
        <v>500000</v>
      </c>
      <c r="X238" s="642">
        <v>0</v>
      </c>
      <c r="Y238" s="642">
        <v>400000</v>
      </c>
      <c r="Z238" s="642">
        <v>558677</v>
      </c>
      <c r="AA238" s="643"/>
      <c r="AB238" s="638"/>
      <c r="AC238" s="642">
        <v>0</v>
      </c>
      <c r="AD238" s="642">
        <v>0</v>
      </c>
      <c r="AE238" s="638">
        <v>0</v>
      </c>
      <c r="AF238" s="644"/>
      <c r="AG238" s="644">
        <f t="shared" si="78"/>
        <v>8089200</v>
      </c>
      <c r="AH238" s="639">
        <v>28</v>
      </c>
      <c r="AI238" s="639">
        <v>0</v>
      </c>
      <c r="AJ238" s="639">
        <v>0</v>
      </c>
      <c r="AK238" s="643">
        <v>0</v>
      </c>
      <c r="AL238" s="645">
        <v>0</v>
      </c>
      <c r="AM238" s="638">
        <f t="shared" si="53"/>
        <v>1318760</v>
      </c>
      <c r="AN238" s="661">
        <f t="shared" si="80"/>
        <v>9407960</v>
      </c>
      <c r="AO238" s="638">
        <v>685755</v>
      </c>
      <c r="AP238" s="638">
        <v>44100</v>
      </c>
      <c r="AQ238" s="638">
        <f>+VLOOKUP($B238,[1]Sheet1!$C$15:$BW$1300,52,0)</f>
        <v>0</v>
      </c>
      <c r="AR238" s="638">
        <v>0</v>
      </c>
      <c r="AS238" s="638">
        <v>0</v>
      </c>
      <c r="AT238" s="661">
        <f t="shared" ref="AT238:AT301" si="81">+ROUND(SUM(AN238:AN238)-SUM(AO238:AS238),0)</f>
        <v>8678105</v>
      </c>
      <c r="AU238" s="629"/>
      <c r="AV238" s="585"/>
      <c r="AW238" s="526" t="s">
        <v>3597</v>
      </c>
      <c r="AX238" s="526" t="s">
        <v>3598</v>
      </c>
      <c r="AY238" s="632" t="s">
        <v>260</v>
      </c>
      <c r="AZ238" s="632">
        <v>622</v>
      </c>
      <c r="BA238" s="272" t="str">
        <f t="shared" si="54"/>
        <v>Box</v>
      </c>
      <c r="BB238" s="633"/>
      <c r="BC238" s="634"/>
      <c r="BD238" s="634"/>
    </row>
    <row r="239" spans="1:56" s="635" customFormat="1" ht="36.75" hidden="1" customHeight="1">
      <c r="A239" s="475">
        <f>SUBTOTAL(3,B$6:B239)</f>
        <v>0</v>
      </c>
      <c r="B239" s="475" t="s">
        <v>1086</v>
      </c>
      <c r="C239" s="476" t="s">
        <v>1087</v>
      </c>
      <c r="D239" s="636">
        <v>43887</v>
      </c>
      <c r="E239" s="636" t="s">
        <v>195</v>
      </c>
      <c r="F239" s="530" t="s">
        <v>568</v>
      </c>
      <c r="G239" s="621" t="s">
        <v>903</v>
      </c>
      <c r="H239" s="637">
        <v>5931000</v>
      </c>
      <c r="I239" s="637">
        <v>700000</v>
      </c>
      <c r="J239" s="637">
        <v>0</v>
      </c>
      <c r="K239" s="637">
        <v>0</v>
      </c>
      <c r="L239" s="638">
        <f t="shared" si="73"/>
        <v>6631000</v>
      </c>
      <c r="M239" s="639">
        <v>22.8</v>
      </c>
      <c r="N239" s="638">
        <f t="shared" si="74"/>
        <v>5814877</v>
      </c>
      <c r="O239" s="640">
        <v>3</v>
      </c>
      <c r="P239" s="638">
        <f t="shared" si="75"/>
        <v>765115</v>
      </c>
      <c r="Q239" s="641">
        <v>0</v>
      </c>
      <c r="R239" s="638">
        <f t="shared" si="76"/>
        <v>0</v>
      </c>
      <c r="S239" s="638">
        <f t="shared" si="77"/>
        <v>6579992</v>
      </c>
      <c r="T239" s="642">
        <v>0</v>
      </c>
      <c r="U239" s="528">
        <v>0</v>
      </c>
      <c r="V239" s="528">
        <v>200000</v>
      </c>
      <c r="W239" s="642">
        <v>500000</v>
      </c>
      <c r="X239" s="642">
        <v>0</v>
      </c>
      <c r="Y239" s="642">
        <v>400000</v>
      </c>
      <c r="Z239" s="642">
        <v>563621</v>
      </c>
      <c r="AA239" s="643"/>
      <c r="AB239" s="638"/>
      <c r="AC239" s="642">
        <v>0</v>
      </c>
      <c r="AD239" s="642">
        <v>0</v>
      </c>
      <c r="AE239" s="638">
        <v>47819.712171052633</v>
      </c>
      <c r="AF239" s="644"/>
      <c r="AG239" s="644">
        <f t="shared" si="78"/>
        <v>8291433</v>
      </c>
      <c r="AH239" s="639">
        <v>28</v>
      </c>
      <c r="AI239" s="639">
        <v>0</v>
      </c>
      <c r="AJ239" s="639">
        <v>0</v>
      </c>
      <c r="AK239" s="643">
        <v>0</v>
      </c>
      <c r="AL239" s="645">
        <v>0</v>
      </c>
      <c r="AM239" s="638">
        <f t="shared" si="53"/>
        <v>1338952</v>
      </c>
      <c r="AN239" s="661">
        <f t="shared" si="80"/>
        <v>9630385</v>
      </c>
      <c r="AO239" s="638">
        <v>696255</v>
      </c>
      <c r="AP239" s="638">
        <v>44100</v>
      </c>
      <c r="AQ239" s="638">
        <f>+VLOOKUP($B239,[1]Sheet1!$C$15:$BW$1300,52,0)</f>
        <v>0</v>
      </c>
      <c r="AR239" s="638">
        <v>0</v>
      </c>
      <c r="AS239" s="638">
        <v>0</v>
      </c>
      <c r="AT239" s="661">
        <f t="shared" si="81"/>
        <v>8890030</v>
      </c>
      <c r="AU239" s="629"/>
      <c r="AV239" s="585"/>
      <c r="AW239" s="526" t="s">
        <v>3599</v>
      </c>
      <c r="AX239" s="526" t="s">
        <v>3600</v>
      </c>
      <c r="AY239" s="632" t="s">
        <v>260</v>
      </c>
      <c r="AZ239" s="632">
        <v>622</v>
      </c>
      <c r="BA239" s="272" t="str">
        <f t="shared" si="54"/>
        <v>Box</v>
      </c>
      <c r="BB239" s="633"/>
      <c r="BC239" s="634"/>
      <c r="BD239" s="634"/>
    </row>
    <row r="240" spans="1:56" s="635" customFormat="1" ht="36.75" hidden="1" customHeight="1">
      <c r="A240" s="475">
        <f>SUBTOTAL(3,B$6:B240)</f>
        <v>0</v>
      </c>
      <c r="B240" s="475" t="s">
        <v>1088</v>
      </c>
      <c r="C240" s="476" t="s">
        <v>1089</v>
      </c>
      <c r="D240" s="636">
        <v>44288</v>
      </c>
      <c r="E240" s="636" t="s">
        <v>195</v>
      </c>
      <c r="F240" s="530" t="s">
        <v>568</v>
      </c>
      <c r="G240" s="621" t="s">
        <v>903</v>
      </c>
      <c r="H240" s="637">
        <v>5931000</v>
      </c>
      <c r="I240" s="637">
        <v>700000</v>
      </c>
      <c r="J240" s="637">
        <v>0</v>
      </c>
      <c r="K240" s="637">
        <v>0</v>
      </c>
      <c r="L240" s="638">
        <f t="shared" si="73"/>
        <v>6631000</v>
      </c>
      <c r="M240" s="639">
        <v>24</v>
      </c>
      <c r="N240" s="638">
        <f t="shared" si="74"/>
        <v>6120923</v>
      </c>
      <c r="O240" s="640">
        <v>2</v>
      </c>
      <c r="P240" s="638">
        <f t="shared" si="75"/>
        <v>510077</v>
      </c>
      <c r="Q240" s="641">
        <v>0</v>
      </c>
      <c r="R240" s="638">
        <f t="shared" si="76"/>
        <v>0</v>
      </c>
      <c r="S240" s="638">
        <f t="shared" si="77"/>
        <v>6631000</v>
      </c>
      <c r="T240" s="642">
        <v>0</v>
      </c>
      <c r="U240" s="528">
        <v>0</v>
      </c>
      <c r="V240" s="528">
        <v>200000</v>
      </c>
      <c r="W240" s="642">
        <v>500000</v>
      </c>
      <c r="X240" s="642">
        <v>0</v>
      </c>
      <c r="Y240" s="642">
        <v>400000</v>
      </c>
      <c r="Z240" s="642">
        <v>593285</v>
      </c>
      <c r="AA240" s="643"/>
      <c r="AB240" s="638"/>
      <c r="AC240" s="642">
        <v>0</v>
      </c>
      <c r="AD240" s="642">
        <v>0</v>
      </c>
      <c r="AE240" s="638">
        <v>0</v>
      </c>
      <c r="AF240" s="644"/>
      <c r="AG240" s="644">
        <f t="shared" si="78"/>
        <v>8324285</v>
      </c>
      <c r="AH240" s="639">
        <v>28</v>
      </c>
      <c r="AI240" s="639">
        <v>0</v>
      </c>
      <c r="AJ240" s="639">
        <v>0</v>
      </c>
      <c r="AK240" s="643">
        <v>0</v>
      </c>
      <c r="AL240" s="645">
        <v>0</v>
      </c>
      <c r="AM240" s="638">
        <f t="shared" si="53"/>
        <v>1338952</v>
      </c>
      <c r="AN240" s="661">
        <f t="shared" si="80"/>
        <v>9663237</v>
      </c>
      <c r="AO240" s="638">
        <v>696255</v>
      </c>
      <c r="AP240" s="638">
        <v>44100</v>
      </c>
      <c r="AQ240" s="638">
        <f>+VLOOKUP($B240,[1]Sheet1!$C$15:$BW$1300,52,0)</f>
        <v>0</v>
      </c>
      <c r="AR240" s="638">
        <v>0</v>
      </c>
      <c r="AS240" s="638">
        <v>0</v>
      </c>
      <c r="AT240" s="661">
        <f t="shared" si="81"/>
        <v>8922882</v>
      </c>
      <c r="AU240" s="629"/>
      <c r="AV240" s="585"/>
      <c r="AW240" s="526" t="s">
        <v>3601</v>
      </c>
      <c r="AX240" s="526" t="s">
        <v>3602</v>
      </c>
      <c r="AY240" s="632" t="s">
        <v>260</v>
      </c>
      <c r="AZ240" s="632">
        <v>622</v>
      </c>
      <c r="BA240" s="272" t="str">
        <f t="shared" si="54"/>
        <v>Box</v>
      </c>
      <c r="BB240" s="633"/>
      <c r="BC240" s="634"/>
      <c r="BD240" s="634"/>
    </row>
    <row r="241" spans="1:56" s="635" customFormat="1" ht="36.75" hidden="1" customHeight="1">
      <c r="A241" s="475">
        <f>SUBTOTAL(3,B$6:B241)</f>
        <v>0</v>
      </c>
      <c r="B241" s="475" t="s">
        <v>1090</v>
      </c>
      <c r="C241" s="476" t="s">
        <v>1091</v>
      </c>
      <c r="D241" s="636">
        <v>44291</v>
      </c>
      <c r="E241" s="636" t="s">
        <v>195</v>
      </c>
      <c r="F241" s="530" t="s">
        <v>568</v>
      </c>
      <c r="G241" s="621" t="s">
        <v>994</v>
      </c>
      <c r="H241" s="637">
        <v>5931000</v>
      </c>
      <c r="I241" s="637">
        <v>300000</v>
      </c>
      <c r="J241" s="637">
        <v>0</v>
      </c>
      <c r="K241" s="637">
        <v>0</v>
      </c>
      <c r="L241" s="638">
        <f t="shared" si="0"/>
        <v>6231000</v>
      </c>
      <c r="M241" s="639">
        <v>24</v>
      </c>
      <c r="N241" s="638">
        <f t="shared" ref="N241:N748" si="82">ROUND((H241+I241+J241+K241)/IF($M$2&gt;26,26,$M$2)*M241,0)</f>
        <v>5751692</v>
      </c>
      <c r="O241" s="640">
        <v>2</v>
      </c>
      <c r="P241" s="638">
        <f t="shared" ref="P241:P748" si="83">ROUND((H241+I241+J241+K241)/IF($M$2&gt;26,26,$M$2)*O241,0)</f>
        <v>479308</v>
      </c>
      <c r="Q241" s="641">
        <v>0</v>
      </c>
      <c r="R241" s="638">
        <f t="shared" ref="R241:R748" si="84">IF(M241&gt;0,ROUND(N241/IF(M241&gt;26,26,M241)/8*Q241*30%,0),0)</f>
        <v>0</v>
      </c>
      <c r="S241" s="638">
        <f t="shared" ref="S241:S748" si="85">N241+P241+R241</f>
        <v>6231000</v>
      </c>
      <c r="T241" s="642">
        <v>0</v>
      </c>
      <c r="U241" s="528">
        <v>0</v>
      </c>
      <c r="V241" s="528">
        <v>200000</v>
      </c>
      <c r="W241" s="642">
        <v>500000</v>
      </c>
      <c r="X241" s="642">
        <v>0</v>
      </c>
      <c r="Y241" s="642">
        <v>400000</v>
      </c>
      <c r="Z241" s="642">
        <v>593285</v>
      </c>
      <c r="AA241" s="643"/>
      <c r="AB241" s="638"/>
      <c r="AC241" s="642">
        <v>0</v>
      </c>
      <c r="AD241" s="642">
        <v>0</v>
      </c>
      <c r="AE241" s="638">
        <v>0</v>
      </c>
      <c r="AF241" s="644"/>
      <c r="AG241" s="644">
        <f t="shared" si="1"/>
        <v>7924285</v>
      </c>
      <c r="AH241" s="639">
        <v>28</v>
      </c>
      <c r="AI241" s="639">
        <v>0</v>
      </c>
      <c r="AJ241" s="639">
        <v>0</v>
      </c>
      <c r="AK241" s="643">
        <v>0</v>
      </c>
      <c r="AL241" s="645">
        <v>0</v>
      </c>
      <c r="AM241" s="638">
        <f t="shared" si="53"/>
        <v>1258183</v>
      </c>
      <c r="AN241" s="661">
        <f t="shared" si="3"/>
        <v>9182468</v>
      </c>
      <c r="AO241" s="638">
        <v>654255</v>
      </c>
      <c r="AP241" s="638">
        <v>44100</v>
      </c>
      <c r="AQ241" s="638">
        <f>+VLOOKUP($B241,[1]Sheet1!$C$15:$BW$1300,52,0)</f>
        <v>0</v>
      </c>
      <c r="AR241" s="638">
        <v>0</v>
      </c>
      <c r="AS241" s="638">
        <v>0</v>
      </c>
      <c r="AT241" s="661">
        <f t="shared" si="81"/>
        <v>8484113</v>
      </c>
      <c r="AU241" s="629"/>
      <c r="AV241" s="585"/>
      <c r="AW241" s="526" t="s">
        <v>3603</v>
      </c>
      <c r="AX241" s="526" t="s">
        <v>3604</v>
      </c>
      <c r="AY241" s="632" t="s">
        <v>260</v>
      </c>
      <c r="AZ241" s="632">
        <v>622</v>
      </c>
      <c r="BA241" s="272" t="str">
        <f t="shared" si="54"/>
        <v>Box</v>
      </c>
      <c r="BB241" s="633"/>
      <c r="BC241" s="634"/>
      <c r="BD241" s="634"/>
    </row>
    <row r="242" spans="1:56" s="635" customFormat="1" ht="36.75" hidden="1" customHeight="1">
      <c r="A242" s="475">
        <f>SUBTOTAL(3,B$6:B242)</f>
        <v>0</v>
      </c>
      <c r="B242" s="475" t="s">
        <v>1092</v>
      </c>
      <c r="C242" s="476" t="s">
        <v>1093</v>
      </c>
      <c r="D242" s="636">
        <v>44333</v>
      </c>
      <c r="E242" s="636" t="s">
        <v>195</v>
      </c>
      <c r="F242" s="530" t="s">
        <v>568</v>
      </c>
      <c r="G242" s="621" t="s">
        <v>994</v>
      </c>
      <c r="H242" s="637">
        <v>5931000</v>
      </c>
      <c r="I242" s="637">
        <v>500000</v>
      </c>
      <c r="J242" s="637">
        <v>0</v>
      </c>
      <c r="K242" s="637">
        <v>0</v>
      </c>
      <c r="L242" s="638">
        <f t="shared" ref="L242:L249" si="86">SUM(H242:K242)</f>
        <v>6431000</v>
      </c>
      <c r="M242" s="639">
        <v>24</v>
      </c>
      <c r="N242" s="638">
        <f t="shared" ref="N242:N249" si="87">ROUND((H242+I242+J242+K242)/IF($M$2&gt;26,26,$M$2)*M242,0)</f>
        <v>5936308</v>
      </c>
      <c r="O242" s="640">
        <v>2</v>
      </c>
      <c r="P242" s="638">
        <f t="shared" ref="P242:P249" si="88">ROUND((H242+I242+J242+K242)/IF($M$2&gt;26,26,$M$2)*O242,0)</f>
        <v>494692</v>
      </c>
      <c r="Q242" s="641">
        <v>0</v>
      </c>
      <c r="R242" s="638">
        <f t="shared" ref="R242:R249" si="89">IF(M242&gt;0,ROUND(N242/IF(M242&gt;26,26,M242)/8*Q242*30%,0),0)</f>
        <v>0</v>
      </c>
      <c r="S242" s="638">
        <f t="shared" ref="S242:S249" si="90">N242+P242+R242</f>
        <v>6431000</v>
      </c>
      <c r="T242" s="642">
        <v>0</v>
      </c>
      <c r="U242" s="528">
        <v>0</v>
      </c>
      <c r="V242" s="528">
        <v>200000</v>
      </c>
      <c r="W242" s="642">
        <v>500000</v>
      </c>
      <c r="X242" s="642">
        <v>0</v>
      </c>
      <c r="Y242" s="642">
        <v>400000</v>
      </c>
      <c r="Z242" s="642">
        <v>593285</v>
      </c>
      <c r="AA242" s="643"/>
      <c r="AB242" s="638"/>
      <c r="AC242" s="642">
        <v>0</v>
      </c>
      <c r="AD242" s="642">
        <v>0</v>
      </c>
      <c r="AE242" s="638">
        <v>0</v>
      </c>
      <c r="AF242" s="644"/>
      <c r="AG242" s="644">
        <f t="shared" ref="AG242:AG249" si="91">ROUND(SUM(S242:AF242)-AA242,0)</f>
        <v>8124285</v>
      </c>
      <c r="AH242" s="639">
        <v>24</v>
      </c>
      <c r="AI242" s="639">
        <v>0</v>
      </c>
      <c r="AJ242" s="639">
        <v>0</v>
      </c>
      <c r="AK242" s="643">
        <v>0</v>
      </c>
      <c r="AL242" s="645">
        <v>0</v>
      </c>
      <c r="AM242" s="638">
        <f t="shared" si="53"/>
        <v>1113058</v>
      </c>
      <c r="AN242" s="661">
        <f t="shared" ref="AN242:AN246" si="92">ROUND(AG242+AM242,0)</f>
        <v>9237343</v>
      </c>
      <c r="AO242" s="638">
        <v>675255</v>
      </c>
      <c r="AP242" s="638">
        <v>44100</v>
      </c>
      <c r="AQ242" s="638">
        <f>+VLOOKUP($B242,[1]Sheet1!$C$15:$BW$1300,52,0)</f>
        <v>0</v>
      </c>
      <c r="AR242" s="638">
        <v>0</v>
      </c>
      <c r="AS242" s="638">
        <v>0</v>
      </c>
      <c r="AT242" s="661">
        <f t="shared" si="81"/>
        <v>8517988</v>
      </c>
      <c r="AU242" s="629"/>
      <c r="AV242" s="585"/>
      <c r="AW242" s="526" t="s">
        <v>3605</v>
      </c>
      <c r="AX242" s="526" t="s">
        <v>3606</v>
      </c>
      <c r="AY242" s="632" t="s">
        <v>260</v>
      </c>
      <c r="AZ242" s="632">
        <v>622</v>
      </c>
      <c r="BA242" s="272" t="str">
        <f t="shared" si="54"/>
        <v>Box</v>
      </c>
      <c r="BB242" s="633"/>
      <c r="BC242" s="634"/>
      <c r="BD242" s="634"/>
    </row>
    <row r="243" spans="1:56" s="635" customFormat="1" ht="36.75" hidden="1" customHeight="1">
      <c r="A243" s="475">
        <f>SUBTOTAL(3,B$6:B243)</f>
        <v>0</v>
      </c>
      <c r="B243" s="475" t="s">
        <v>1094</v>
      </c>
      <c r="C243" s="476" t="s">
        <v>1095</v>
      </c>
      <c r="D243" s="636">
        <v>44333</v>
      </c>
      <c r="E243" s="636" t="s">
        <v>195</v>
      </c>
      <c r="F243" s="530" t="s">
        <v>568</v>
      </c>
      <c r="G243" s="621" t="s">
        <v>903</v>
      </c>
      <c r="H243" s="637">
        <v>5931000</v>
      </c>
      <c r="I243" s="637">
        <v>700000</v>
      </c>
      <c r="J243" s="637">
        <v>0</v>
      </c>
      <c r="K243" s="637">
        <v>0</v>
      </c>
      <c r="L243" s="638">
        <f t="shared" si="86"/>
        <v>6631000</v>
      </c>
      <c r="M243" s="639">
        <v>23</v>
      </c>
      <c r="N243" s="638">
        <f t="shared" si="87"/>
        <v>5865885</v>
      </c>
      <c r="O243" s="640">
        <v>3</v>
      </c>
      <c r="P243" s="638">
        <f t="shared" si="88"/>
        <v>765115</v>
      </c>
      <c r="Q243" s="641">
        <v>0</v>
      </c>
      <c r="R243" s="638">
        <f t="shared" si="89"/>
        <v>0</v>
      </c>
      <c r="S243" s="638">
        <f t="shared" si="90"/>
        <v>6631000</v>
      </c>
      <c r="T243" s="642">
        <v>0</v>
      </c>
      <c r="U243" s="528">
        <v>0</v>
      </c>
      <c r="V243" s="528">
        <v>200000</v>
      </c>
      <c r="W243" s="642">
        <v>500000</v>
      </c>
      <c r="X243" s="642">
        <v>0</v>
      </c>
      <c r="Y243" s="642">
        <v>400000</v>
      </c>
      <c r="Z243" s="642">
        <v>568565</v>
      </c>
      <c r="AA243" s="643"/>
      <c r="AB243" s="638"/>
      <c r="AC243" s="642">
        <v>0</v>
      </c>
      <c r="AD243" s="642">
        <v>0</v>
      </c>
      <c r="AE243" s="638">
        <v>47819.71467391304</v>
      </c>
      <c r="AF243" s="644"/>
      <c r="AG243" s="644">
        <f t="shared" si="91"/>
        <v>8347385</v>
      </c>
      <c r="AH243" s="639">
        <v>28</v>
      </c>
      <c r="AI243" s="639">
        <v>0</v>
      </c>
      <c r="AJ243" s="639">
        <v>0</v>
      </c>
      <c r="AK243" s="643">
        <v>0</v>
      </c>
      <c r="AL243" s="645">
        <v>0</v>
      </c>
      <c r="AM243" s="638">
        <f t="shared" si="53"/>
        <v>1338952</v>
      </c>
      <c r="AN243" s="661">
        <f t="shared" si="92"/>
        <v>9686337</v>
      </c>
      <c r="AO243" s="638">
        <v>696255</v>
      </c>
      <c r="AP243" s="638">
        <v>44100</v>
      </c>
      <c r="AQ243" s="638">
        <f>+VLOOKUP($B243,[1]Sheet1!$C$15:$BW$1300,52,0)</f>
        <v>0</v>
      </c>
      <c r="AR243" s="638">
        <v>0</v>
      </c>
      <c r="AS243" s="638">
        <v>0</v>
      </c>
      <c r="AT243" s="661">
        <f t="shared" si="81"/>
        <v>8945982</v>
      </c>
      <c r="AU243" s="629"/>
      <c r="AV243" s="585"/>
      <c r="AW243" s="526" t="s">
        <v>3607</v>
      </c>
      <c r="AX243" s="526" t="s">
        <v>3608</v>
      </c>
      <c r="AY243" s="632" t="s">
        <v>260</v>
      </c>
      <c r="AZ243" s="632">
        <v>622</v>
      </c>
      <c r="BA243" s="272" t="str">
        <f t="shared" si="54"/>
        <v>Box</v>
      </c>
      <c r="BB243" s="633"/>
      <c r="BC243" s="634"/>
      <c r="BD243" s="634"/>
    </row>
    <row r="244" spans="1:56" s="635" customFormat="1" ht="36.75" hidden="1" customHeight="1">
      <c r="A244" s="475">
        <f>SUBTOTAL(3,B$6:B244)</f>
        <v>0</v>
      </c>
      <c r="B244" s="475" t="s">
        <v>1096</v>
      </c>
      <c r="C244" s="476" t="s">
        <v>1097</v>
      </c>
      <c r="D244" s="636">
        <v>44707</v>
      </c>
      <c r="E244" s="636" t="s">
        <v>195</v>
      </c>
      <c r="F244" s="530" t="s">
        <v>568</v>
      </c>
      <c r="G244" s="621" t="s">
        <v>903</v>
      </c>
      <c r="H244" s="637">
        <v>5815000</v>
      </c>
      <c r="I244" s="637">
        <v>700000</v>
      </c>
      <c r="J244" s="637">
        <v>0</v>
      </c>
      <c r="K244" s="637">
        <v>0</v>
      </c>
      <c r="L244" s="638">
        <f t="shared" si="86"/>
        <v>6515000</v>
      </c>
      <c r="M244" s="639">
        <v>24</v>
      </c>
      <c r="N244" s="638">
        <f t="shared" si="87"/>
        <v>6013846</v>
      </c>
      <c r="O244" s="640">
        <v>2</v>
      </c>
      <c r="P244" s="638">
        <f t="shared" si="88"/>
        <v>501154</v>
      </c>
      <c r="Q244" s="641">
        <v>0</v>
      </c>
      <c r="R244" s="638">
        <f t="shared" si="89"/>
        <v>0</v>
      </c>
      <c r="S244" s="638">
        <f t="shared" si="90"/>
        <v>6515000</v>
      </c>
      <c r="T244" s="642">
        <v>0</v>
      </c>
      <c r="U244" s="528">
        <v>0</v>
      </c>
      <c r="V244" s="528">
        <v>200000</v>
      </c>
      <c r="W244" s="642">
        <v>500000</v>
      </c>
      <c r="X244" s="642">
        <v>0</v>
      </c>
      <c r="Y244" s="642">
        <v>400000</v>
      </c>
      <c r="Z244" s="642">
        <v>593285</v>
      </c>
      <c r="AA244" s="643"/>
      <c r="AB244" s="638"/>
      <c r="AC244" s="642">
        <v>0</v>
      </c>
      <c r="AD244" s="642">
        <v>0</v>
      </c>
      <c r="AE244" s="638">
        <v>46983.171875</v>
      </c>
      <c r="AF244" s="644"/>
      <c r="AG244" s="644">
        <f t="shared" si="91"/>
        <v>8255268</v>
      </c>
      <c r="AH244" s="639">
        <v>28</v>
      </c>
      <c r="AI244" s="639">
        <v>0</v>
      </c>
      <c r="AJ244" s="639">
        <v>0</v>
      </c>
      <c r="AK244" s="643">
        <v>0</v>
      </c>
      <c r="AL244" s="645">
        <v>0</v>
      </c>
      <c r="AM244" s="638">
        <f t="shared" si="53"/>
        <v>1315529</v>
      </c>
      <c r="AN244" s="661">
        <f t="shared" si="92"/>
        <v>9570797</v>
      </c>
      <c r="AO244" s="638">
        <v>684075</v>
      </c>
      <c r="AP244" s="638">
        <v>44100</v>
      </c>
      <c r="AQ244" s="638">
        <f>+VLOOKUP($B244,[1]Sheet1!$C$15:$BW$1300,52,0)</f>
        <v>0</v>
      </c>
      <c r="AR244" s="638">
        <v>0</v>
      </c>
      <c r="AS244" s="638">
        <v>0</v>
      </c>
      <c r="AT244" s="661">
        <f t="shared" si="81"/>
        <v>8842622</v>
      </c>
      <c r="AU244" s="629"/>
      <c r="AV244" s="585"/>
      <c r="AW244" s="526" t="s">
        <v>3609</v>
      </c>
      <c r="AX244" s="526" t="s">
        <v>3610</v>
      </c>
      <c r="AY244" s="632" t="s">
        <v>260</v>
      </c>
      <c r="AZ244" s="632">
        <v>622</v>
      </c>
      <c r="BA244" s="272" t="str">
        <f t="shared" si="54"/>
        <v>Box</v>
      </c>
      <c r="BB244" s="633"/>
      <c r="BC244" s="634"/>
      <c r="BD244" s="634"/>
    </row>
    <row r="245" spans="1:56" s="635" customFormat="1" ht="36.75" hidden="1" customHeight="1">
      <c r="A245" s="475">
        <f>SUBTOTAL(3,B$6:B245)</f>
        <v>0</v>
      </c>
      <c r="B245" s="475" t="s">
        <v>1098</v>
      </c>
      <c r="C245" s="476" t="s">
        <v>1099</v>
      </c>
      <c r="D245" s="636">
        <v>45164</v>
      </c>
      <c r="E245" s="636" t="s">
        <v>195</v>
      </c>
      <c r="F245" s="530" t="s">
        <v>568</v>
      </c>
      <c r="G245" s="621" t="s">
        <v>903</v>
      </c>
      <c r="H245" s="637">
        <v>5538000</v>
      </c>
      <c r="I245" s="637">
        <v>500000</v>
      </c>
      <c r="J245" s="637">
        <v>0</v>
      </c>
      <c r="K245" s="637">
        <v>0</v>
      </c>
      <c r="L245" s="638">
        <f t="shared" si="86"/>
        <v>6038000</v>
      </c>
      <c r="M245" s="639">
        <v>23.6</v>
      </c>
      <c r="N245" s="638">
        <f t="shared" si="87"/>
        <v>5480646</v>
      </c>
      <c r="O245" s="640">
        <v>2</v>
      </c>
      <c r="P245" s="638">
        <f t="shared" si="88"/>
        <v>464462</v>
      </c>
      <c r="Q245" s="641">
        <v>0</v>
      </c>
      <c r="R245" s="638">
        <f t="shared" si="89"/>
        <v>0</v>
      </c>
      <c r="S245" s="638">
        <f t="shared" si="90"/>
        <v>5945108</v>
      </c>
      <c r="T245" s="642">
        <v>0</v>
      </c>
      <c r="U245" s="528">
        <v>0</v>
      </c>
      <c r="V245" s="528">
        <v>200000</v>
      </c>
      <c r="W245" s="642">
        <v>500000</v>
      </c>
      <c r="X245" s="642">
        <v>0</v>
      </c>
      <c r="Y245" s="642">
        <v>400000</v>
      </c>
      <c r="Z245" s="642">
        <v>583397</v>
      </c>
      <c r="AA245" s="643"/>
      <c r="AB245" s="638"/>
      <c r="AC245" s="642">
        <v>0</v>
      </c>
      <c r="AD245" s="642">
        <v>0</v>
      </c>
      <c r="AE245" s="638">
        <v>43543.268008474573</v>
      </c>
      <c r="AF245" s="644"/>
      <c r="AG245" s="644">
        <f t="shared" si="91"/>
        <v>7672048</v>
      </c>
      <c r="AH245" s="639">
        <v>28</v>
      </c>
      <c r="AI245" s="639">
        <v>0</v>
      </c>
      <c r="AJ245" s="639">
        <v>0</v>
      </c>
      <c r="AK245" s="643">
        <v>0</v>
      </c>
      <c r="AL245" s="645">
        <v>0</v>
      </c>
      <c r="AM245" s="638">
        <f t="shared" si="53"/>
        <v>1219212</v>
      </c>
      <c r="AN245" s="661">
        <f t="shared" si="92"/>
        <v>8891260</v>
      </c>
      <c r="AO245" s="638">
        <v>633990</v>
      </c>
      <c r="AP245" s="638">
        <v>44100</v>
      </c>
      <c r="AQ245" s="638">
        <f>+VLOOKUP($B245,[1]Sheet1!$C$15:$BW$1300,52,0)</f>
        <v>0</v>
      </c>
      <c r="AR245" s="638">
        <v>0</v>
      </c>
      <c r="AS245" s="638">
        <v>0</v>
      </c>
      <c r="AT245" s="661">
        <f t="shared" si="81"/>
        <v>8213170</v>
      </c>
      <c r="AU245" s="629"/>
      <c r="AV245" s="585"/>
      <c r="AW245" s="526" t="s">
        <v>3611</v>
      </c>
      <c r="AX245" s="526" t="s">
        <v>3612</v>
      </c>
      <c r="AY245" s="632" t="s">
        <v>260</v>
      </c>
      <c r="AZ245" s="632">
        <v>622</v>
      </c>
      <c r="BA245" s="272" t="str">
        <f t="shared" si="54"/>
        <v>Box</v>
      </c>
      <c r="BB245" s="633"/>
      <c r="BC245" s="634"/>
      <c r="BD245" s="634"/>
    </row>
    <row r="246" spans="1:56" s="635" customFormat="1" ht="36.75" hidden="1" customHeight="1">
      <c r="A246" s="475">
        <f>SUBTOTAL(3,B$6:B246)</f>
        <v>0</v>
      </c>
      <c r="B246" s="475" t="s">
        <v>1100</v>
      </c>
      <c r="C246" s="476" t="s">
        <v>1101</v>
      </c>
      <c r="D246" s="636">
        <v>45204</v>
      </c>
      <c r="E246" s="636" t="s">
        <v>195</v>
      </c>
      <c r="F246" s="530" t="s">
        <v>568</v>
      </c>
      <c r="G246" s="621" t="s">
        <v>903</v>
      </c>
      <c r="H246" s="637">
        <v>5538000</v>
      </c>
      <c r="I246" s="637">
        <v>300000</v>
      </c>
      <c r="J246" s="637">
        <v>0</v>
      </c>
      <c r="K246" s="637">
        <v>0</v>
      </c>
      <c r="L246" s="638">
        <f t="shared" si="86"/>
        <v>5838000</v>
      </c>
      <c r="M246" s="639">
        <v>23.9</v>
      </c>
      <c r="N246" s="638">
        <f t="shared" si="87"/>
        <v>5366469</v>
      </c>
      <c r="O246" s="640">
        <v>2</v>
      </c>
      <c r="P246" s="638">
        <f t="shared" si="88"/>
        <v>449077</v>
      </c>
      <c r="Q246" s="641">
        <v>0</v>
      </c>
      <c r="R246" s="638">
        <f t="shared" si="89"/>
        <v>0</v>
      </c>
      <c r="S246" s="638">
        <f t="shared" si="90"/>
        <v>5815546</v>
      </c>
      <c r="T246" s="642">
        <v>0</v>
      </c>
      <c r="U246" s="528">
        <v>0</v>
      </c>
      <c r="V246" s="528">
        <v>200000</v>
      </c>
      <c r="W246" s="642">
        <v>500000</v>
      </c>
      <c r="X246" s="642">
        <v>0</v>
      </c>
      <c r="Y246" s="642">
        <v>400000</v>
      </c>
      <c r="Z246" s="642">
        <v>590813</v>
      </c>
      <c r="AA246" s="643"/>
      <c r="AB246" s="638"/>
      <c r="AC246" s="642">
        <v>0</v>
      </c>
      <c r="AD246" s="642">
        <v>0</v>
      </c>
      <c r="AE246" s="638">
        <v>42100.959728033471</v>
      </c>
      <c r="AF246" s="644"/>
      <c r="AG246" s="644">
        <f t="shared" si="91"/>
        <v>7548460</v>
      </c>
      <c r="AH246" s="639">
        <v>28</v>
      </c>
      <c r="AI246" s="639">
        <v>0</v>
      </c>
      <c r="AJ246" s="639">
        <v>0</v>
      </c>
      <c r="AK246" s="643">
        <v>0</v>
      </c>
      <c r="AL246" s="645">
        <v>0</v>
      </c>
      <c r="AM246" s="638">
        <f t="shared" si="53"/>
        <v>1178827</v>
      </c>
      <c r="AN246" s="661">
        <f t="shared" si="92"/>
        <v>8727287</v>
      </c>
      <c r="AO246" s="638">
        <v>612990</v>
      </c>
      <c r="AP246" s="638">
        <v>44100</v>
      </c>
      <c r="AQ246" s="638">
        <f>+VLOOKUP($B246,[1]Sheet1!$C$15:$BW$1300,52,0)</f>
        <v>0</v>
      </c>
      <c r="AR246" s="638">
        <v>0</v>
      </c>
      <c r="AS246" s="638">
        <v>0</v>
      </c>
      <c r="AT246" s="661">
        <f t="shared" si="81"/>
        <v>8070197</v>
      </c>
      <c r="AU246" s="629"/>
      <c r="AV246" s="585"/>
      <c r="AW246" s="526" t="s">
        <v>3613</v>
      </c>
      <c r="AX246" s="526" t="s">
        <v>3614</v>
      </c>
      <c r="AY246" s="632" t="s">
        <v>260</v>
      </c>
      <c r="AZ246" s="632">
        <v>622</v>
      </c>
      <c r="BA246" s="272" t="str">
        <f t="shared" si="54"/>
        <v>Box</v>
      </c>
      <c r="BB246" s="633"/>
      <c r="BC246" s="634"/>
      <c r="BD246" s="634"/>
    </row>
    <row r="247" spans="1:56" s="635" customFormat="1" ht="36.75" hidden="1" customHeight="1">
      <c r="A247" s="475">
        <f>SUBTOTAL(3,B$6:B247)</f>
        <v>0</v>
      </c>
      <c r="B247" s="475" t="s">
        <v>1102</v>
      </c>
      <c r="C247" s="476" t="s">
        <v>1103</v>
      </c>
      <c r="D247" s="636">
        <v>45346</v>
      </c>
      <c r="E247" s="636" t="s">
        <v>195</v>
      </c>
      <c r="F247" s="530" t="s">
        <v>568</v>
      </c>
      <c r="G247" s="621" t="s">
        <v>903</v>
      </c>
      <c r="H247" s="637">
        <v>5538000</v>
      </c>
      <c r="I247" s="637">
        <v>500000</v>
      </c>
      <c r="J247" s="637">
        <v>0</v>
      </c>
      <c r="K247" s="637">
        <v>0</v>
      </c>
      <c r="L247" s="638">
        <f t="shared" si="86"/>
        <v>6038000</v>
      </c>
      <c r="M247" s="639">
        <v>23.8</v>
      </c>
      <c r="N247" s="638">
        <f t="shared" si="87"/>
        <v>5527092</v>
      </c>
      <c r="O247" s="640">
        <v>2</v>
      </c>
      <c r="P247" s="638">
        <f t="shared" si="88"/>
        <v>464462</v>
      </c>
      <c r="Q247" s="641">
        <v>0</v>
      </c>
      <c r="R247" s="638">
        <f t="shared" si="89"/>
        <v>0</v>
      </c>
      <c r="S247" s="638">
        <f t="shared" si="90"/>
        <v>5991554</v>
      </c>
      <c r="T247" s="642">
        <v>0</v>
      </c>
      <c r="U247" s="528">
        <v>0</v>
      </c>
      <c r="V247" s="528">
        <v>200000</v>
      </c>
      <c r="W247" s="642">
        <v>500000</v>
      </c>
      <c r="X247" s="642">
        <v>0</v>
      </c>
      <c r="Y247" s="642">
        <v>400000</v>
      </c>
      <c r="Z247" s="642">
        <v>588341</v>
      </c>
      <c r="AA247" s="643"/>
      <c r="AB247" s="638"/>
      <c r="AC247" s="642">
        <v>0</v>
      </c>
      <c r="AD247" s="642">
        <v>0</v>
      </c>
      <c r="AE247" s="638">
        <v>43543.266806722691</v>
      </c>
      <c r="AF247" s="644"/>
      <c r="AG247" s="644">
        <f t="shared" si="91"/>
        <v>7723438</v>
      </c>
      <c r="AH247" s="639">
        <v>28</v>
      </c>
      <c r="AI247" s="639">
        <v>0</v>
      </c>
      <c r="AJ247" s="639">
        <v>0</v>
      </c>
      <c r="AK247" s="643">
        <v>0</v>
      </c>
      <c r="AL247" s="645">
        <v>0</v>
      </c>
      <c r="AM247" s="638">
        <f t="shared" si="53"/>
        <v>1219211</v>
      </c>
      <c r="AN247" s="661">
        <f>ROUND(AG247+AM247,0)</f>
        <v>8942649</v>
      </c>
      <c r="AO247" s="638">
        <v>633990</v>
      </c>
      <c r="AP247" s="638">
        <v>44100</v>
      </c>
      <c r="AQ247" s="638">
        <f>+VLOOKUP($B247,[1]Sheet1!$C$15:$BW$1300,52,0)</f>
        <v>0</v>
      </c>
      <c r="AR247" s="638">
        <v>0</v>
      </c>
      <c r="AS247" s="638">
        <v>0</v>
      </c>
      <c r="AT247" s="661">
        <f t="shared" si="81"/>
        <v>8264559</v>
      </c>
      <c r="AU247" s="629"/>
      <c r="AV247" s="585"/>
      <c r="AW247" s="526" t="s">
        <v>3615</v>
      </c>
      <c r="AX247" s="526" t="s">
        <v>3616</v>
      </c>
      <c r="AY247" s="632" t="s">
        <v>260</v>
      </c>
      <c r="AZ247" s="632">
        <v>622</v>
      </c>
      <c r="BA247" s="272" t="str">
        <f t="shared" si="54"/>
        <v>Box</v>
      </c>
      <c r="BB247" s="633"/>
      <c r="BC247" s="634"/>
      <c r="BD247" s="634"/>
    </row>
    <row r="248" spans="1:56" s="635" customFormat="1" ht="36.75" hidden="1" customHeight="1">
      <c r="A248" s="475">
        <f>SUBTOTAL(3,B$6:B248)</f>
        <v>0</v>
      </c>
      <c r="B248" s="475" t="s">
        <v>1104</v>
      </c>
      <c r="C248" s="476" t="s">
        <v>1105</v>
      </c>
      <c r="D248" s="636">
        <v>45352</v>
      </c>
      <c r="E248" s="636" t="s">
        <v>195</v>
      </c>
      <c r="F248" s="530" t="s">
        <v>568</v>
      </c>
      <c r="G248" s="621" t="s">
        <v>994</v>
      </c>
      <c r="H248" s="637">
        <v>5538000</v>
      </c>
      <c r="I248" s="637">
        <v>200000</v>
      </c>
      <c r="J248" s="637">
        <v>0</v>
      </c>
      <c r="K248" s="637">
        <v>0</v>
      </c>
      <c r="L248" s="638">
        <f t="shared" si="86"/>
        <v>5738000</v>
      </c>
      <c r="M248" s="639">
        <v>23</v>
      </c>
      <c r="N248" s="638">
        <f t="shared" si="87"/>
        <v>5075923</v>
      </c>
      <c r="O248" s="640">
        <v>3</v>
      </c>
      <c r="P248" s="638">
        <f t="shared" si="88"/>
        <v>662077</v>
      </c>
      <c r="Q248" s="641">
        <v>0</v>
      </c>
      <c r="R248" s="638">
        <f t="shared" si="89"/>
        <v>0</v>
      </c>
      <c r="S248" s="638">
        <f t="shared" si="90"/>
        <v>5738000</v>
      </c>
      <c r="T248" s="642">
        <v>0</v>
      </c>
      <c r="U248" s="528">
        <v>0</v>
      </c>
      <c r="V248" s="528">
        <v>200000</v>
      </c>
      <c r="W248" s="642">
        <v>500000</v>
      </c>
      <c r="X248" s="642">
        <v>0</v>
      </c>
      <c r="Y248" s="642">
        <v>400000</v>
      </c>
      <c r="Z248" s="642">
        <v>568565</v>
      </c>
      <c r="AA248" s="643"/>
      <c r="AB248" s="638"/>
      <c r="AC248" s="642">
        <v>0</v>
      </c>
      <c r="AD248" s="642">
        <v>0</v>
      </c>
      <c r="AE248" s="638">
        <v>0</v>
      </c>
      <c r="AF248" s="644"/>
      <c r="AG248" s="644">
        <f t="shared" si="91"/>
        <v>7406565</v>
      </c>
      <c r="AH248" s="639">
        <v>23</v>
      </c>
      <c r="AI248" s="639">
        <v>0</v>
      </c>
      <c r="AJ248" s="639">
        <v>0</v>
      </c>
      <c r="AK248" s="643">
        <v>0</v>
      </c>
      <c r="AL248" s="645">
        <v>0</v>
      </c>
      <c r="AM248" s="638">
        <f t="shared" si="53"/>
        <v>951736</v>
      </c>
      <c r="AN248" s="661">
        <f t="shared" ref="AN248:AN249" si="93">ROUND(AG248+AM248,0)</f>
        <v>8358301</v>
      </c>
      <c r="AO248" s="638">
        <v>602490</v>
      </c>
      <c r="AP248" s="638">
        <v>44100</v>
      </c>
      <c r="AQ248" s="638">
        <f>+VLOOKUP($B248,[1]Sheet1!$C$15:$BW$1300,52,0)</f>
        <v>0</v>
      </c>
      <c r="AR248" s="638">
        <v>0</v>
      </c>
      <c r="AS248" s="638">
        <v>0</v>
      </c>
      <c r="AT248" s="661">
        <f t="shared" si="81"/>
        <v>7711711</v>
      </c>
      <c r="AU248" s="629"/>
      <c r="AV248" s="585"/>
      <c r="AW248" s="526" t="s">
        <v>3617</v>
      </c>
      <c r="AX248" s="526" t="s">
        <v>3618</v>
      </c>
      <c r="AY248" s="632" t="s">
        <v>260</v>
      </c>
      <c r="AZ248" s="632">
        <v>622</v>
      </c>
      <c r="BA248" s="272" t="str">
        <f t="shared" si="54"/>
        <v>Box</v>
      </c>
      <c r="BB248" s="633"/>
      <c r="BC248" s="634"/>
      <c r="BD248" s="634"/>
    </row>
    <row r="249" spans="1:56" s="635" customFormat="1" ht="36.75" hidden="1" customHeight="1">
      <c r="A249" s="475">
        <f>SUBTOTAL(3,B$6:B249)</f>
        <v>0</v>
      </c>
      <c r="B249" s="475" t="s">
        <v>1106</v>
      </c>
      <c r="C249" s="476" t="s">
        <v>1107</v>
      </c>
      <c r="D249" s="636">
        <v>45519</v>
      </c>
      <c r="E249" s="636" t="s">
        <v>195</v>
      </c>
      <c r="F249" s="530" t="s">
        <v>568</v>
      </c>
      <c r="G249" s="621" t="s">
        <v>994</v>
      </c>
      <c r="H249" s="637">
        <v>5274000</v>
      </c>
      <c r="I249" s="637">
        <v>200000</v>
      </c>
      <c r="J249" s="637">
        <v>0</v>
      </c>
      <c r="K249" s="637">
        <v>0</v>
      </c>
      <c r="L249" s="638">
        <f t="shared" si="86"/>
        <v>5474000</v>
      </c>
      <c r="M249" s="639">
        <v>23</v>
      </c>
      <c r="N249" s="638">
        <f t="shared" si="87"/>
        <v>4842385</v>
      </c>
      <c r="O249" s="640">
        <v>3</v>
      </c>
      <c r="P249" s="638">
        <f t="shared" si="88"/>
        <v>631615</v>
      </c>
      <c r="Q249" s="641">
        <v>0</v>
      </c>
      <c r="R249" s="638">
        <f t="shared" si="89"/>
        <v>0</v>
      </c>
      <c r="S249" s="638">
        <f t="shared" si="90"/>
        <v>5474000</v>
      </c>
      <c r="T249" s="642">
        <v>0</v>
      </c>
      <c r="U249" s="528">
        <v>0</v>
      </c>
      <c r="V249" s="528">
        <v>200000</v>
      </c>
      <c r="W249" s="642">
        <v>500000</v>
      </c>
      <c r="X249" s="642">
        <v>0</v>
      </c>
      <c r="Y249" s="642">
        <v>400000</v>
      </c>
      <c r="Z249" s="642">
        <v>568565</v>
      </c>
      <c r="AA249" s="643"/>
      <c r="AB249" s="638"/>
      <c r="AC249" s="642">
        <v>0</v>
      </c>
      <c r="AD249" s="642">
        <v>0</v>
      </c>
      <c r="AE249" s="638">
        <v>0</v>
      </c>
      <c r="AF249" s="644"/>
      <c r="AG249" s="644">
        <f t="shared" si="91"/>
        <v>7142565</v>
      </c>
      <c r="AH249" s="639">
        <v>24</v>
      </c>
      <c r="AI249" s="639">
        <v>0</v>
      </c>
      <c r="AJ249" s="639">
        <v>0</v>
      </c>
      <c r="AK249" s="643">
        <v>0</v>
      </c>
      <c r="AL249" s="645">
        <v>0</v>
      </c>
      <c r="AM249" s="638">
        <f t="shared" si="53"/>
        <v>947423</v>
      </c>
      <c r="AN249" s="661">
        <f t="shared" si="93"/>
        <v>8089988</v>
      </c>
      <c r="AO249" s="638">
        <v>574770</v>
      </c>
      <c r="AP249" s="638">
        <v>44100</v>
      </c>
      <c r="AQ249" s="638">
        <f>+VLOOKUP($B249,[1]Sheet1!$C$15:$BW$1300,52,0)</f>
        <v>0</v>
      </c>
      <c r="AR249" s="638">
        <v>0</v>
      </c>
      <c r="AS249" s="638">
        <v>0</v>
      </c>
      <c r="AT249" s="661">
        <f t="shared" si="81"/>
        <v>7471118</v>
      </c>
      <c r="AU249" s="629"/>
      <c r="AV249" s="585"/>
      <c r="AW249" s="526" t="s">
        <v>3619</v>
      </c>
      <c r="AX249" s="526" t="s">
        <v>3620</v>
      </c>
      <c r="AY249" s="632" t="s">
        <v>260</v>
      </c>
      <c r="AZ249" s="632">
        <v>622</v>
      </c>
      <c r="BA249" s="272" t="str">
        <f t="shared" si="54"/>
        <v>Box</v>
      </c>
      <c r="BB249" s="633"/>
      <c r="BC249" s="634"/>
      <c r="BD249" s="634"/>
    </row>
    <row r="250" spans="1:56" s="635" customFormat="1" ht="36.75" hidden="1" customHeight="1">
      <c r="A250" s="475">
        <f>SUBTOTAL(3,B$6:B250)</f>
        <v>0</v>
      </c>
      <c r="B250" s="475" t="s">
        <v>1108</v>
      </c>
      <c r="C250" s="476" t="s">
        <v>1109</v>
      </c>
      <c r="D250" s="636">
        <v>45533</v>
      </c>
      <c r="E250" s="636" t="s">
        <v>195</v>
      </c>
      <c r="F250" s="530" t="s">
        <v>568</v>
      </c>
      <c r="G250" s="621" t="s">
        <v>903</v>
      </c>
      <c r="H250" s="637">
        <v>5274000</v>
      </c>
      <c r="I250" s="637">
        <v>300000</v>
      </c>
      <c r="J250" s="637">
        <v>0</v>
      </c>
      <c r="K250" s="637">
        <v>0</v>
      </c>
      <c r="L250" s="638">
        <f t="shared" si="0"/>
        <v>5574000</v>
      </c>
      <c r="M250" s="639">
        <v>22.6</v>
      </c>
      <c r="N250" s="638">
        <f t="shared" si="82"/>
        <v>4845092</v>
      </c>
      <c r="O250" s="640">
        <v>3</v>
      </c>
      <c r="P250" s="638">
        <f t="shared" si="83"/>
        <v>643154</v>
      </c>
      <c r="Q250" s="641">
        <v>0</v>
      </c>
      <c r="R250" s="638">
        <f t="shared" si="84"/>
        <v>0</v>
      </c>
      <c r="S250" s="638">
        <f t="shared" si="85"/>
        <v>5488246</v>
      </c>
      <c r="T250" s="642">
        <v>0</v>
      </c>
      <c r="U250" s="528">
        <v>0</v>
      </c>
      <c r="V250" s="528">
        <v>200000</v>
      </c>
      <c r="W250" s="642">
        <v>500000</v>
      </c>
      <c r="X250" s="642">
        <v>0</v>
      </c>
      <c r="Y250" s="642">
        <v>400000</v>
      </c>
      <c r="Z250" s="642">
        <v>558677</v>
      </c>
      <c r="AA250" s="643"/>
      <c r="AB250" s="638"/>
      <c r="AC250" s="642">
        <v>0</v>
      </c>
      <c r="AD250" s="642">
        <v>0</v>
      </c>
      <c r="AE250" s="638">
        <v>40197.112831858409</v>
      </c>
      <c r="AF250" s="644"/>
      <c r="AG250" s="644">
        <f t="shared" si="1"/>
        <v>7187120</v>
      </c>
      <c r="AH250" s="639">
        <v>28</v>
      </c>
      <c r="AI250" s="639">
        <v>0</v>
      </c>
      <c r="AJ250" s="639">
        <v>0</v>
      </c>
      <c r="AK250" s="643">
        <v>0</v>
      </c>
      <c r="AL250" s="645">
        <v>0</v>
      </c>
      <c r="AM250" s="638">
        <f t="shared" si="53"/>
        <v>1125519</v>
      </c>
      <c r="AN250" s="661">
        <f t="shared" si="3"/>
        <v>8312639</v>
      </c>
      <c r="AO250" s="638">
        <v>585270</v>
      </c>
      <c r="AP250" s="638">
        <v>44100</v>
      </c>
      <c r="AQ250" s="638">
        <f>+VLOOKUP($B250,[1]Sheet1!$C$15:$BW$1300,52,0)</f>
        <v>0</v>
      </c>
      <c r="AR250" s="638">
        <v>0</v>
      </c>
      <c r="AS250" s="638">
        <v>0</v>
      </c>
      <c r="AT250" s="661">
        <f t="shared" si="81"/>
        <v>7683269</v>
      </c>
      <c r="AU250" s="629"/>
      <c r="AV250" s="585"/>
      <c r="AW250" s="526" t="s">
        <v>3621</v>
      </c>
      <c r="AX250" s="526" t="s">
        <v>3622</v>
      </c>
      <c r="AY250" s="632" t="s">
        <v>260</v>
      </c>
      <c r="AZ250" s="632">
        <v>622</v>
      </c>
      <c r="BA250" s="272" t="str">
        <f t="shared" si="54"/>
        <v>Box</v>
      </c>
      <c r="BB250" s="633"/>
      <c r="BC250" s="634"/>
      <c r="BD250" s="634"/>
    </row>
    <row r="251" spans="1:56" s="635" customFormat="1" ht="36.75" hidden="1" customHeight="1">
      <c r="A251" s="475">
        <f>SUBTOTAL(3,B$6:B251)</f>
        <v>0</v>
      </c>
      <c r="B251" s="475" t="s">
        <v>1110</v>
      </c>
      <c r="C251" s="476" t="s">
        <v>1111</v>
      </c>
      <c r="D251" s="636">
        <v>45563</v>
      </c>
      <c r="E251" s="636" t="s">
        <v>195</v>
      </c>
      <c r="F251" s="530" t="s">
        <v>568</v>
      </c>
      <c r="G251" s="621" t="s">
        <v>903</v>
      </c>
      <c r="H251" s="637">
        <v>5274000</v>
      </c>
      <c r="I251" s="637">
        <v>300000</v>
      </c>
      <c r="J251" s="637">
        <v>0</v>
      </c>
      <c r="K251" s="637">
        <v>0</v>
      </c>
      <c r="L251" s="638">
        <f t="shared" si="0"/>
        <v>5574000</v>
      </c>
      <c r="M251" s="639">
        <v>23</v>
      </c>
      <c r="N251" s="638">
        <f t="shared" si="82"/>
        <v>4930846</v>
      </c>
      <c r="O251" s="640">
        <v>3</v>
      </c>
      <c r="P251" s="638">
        <f t="shared" si="83"/>
        <v>643154</v>
      </c>
      <c r="Q251" s="641">
        <v>0</v>
      </c>
      <c r="R251" s="638">
        <f t="shared" si="84"/>
        <v>0</v>
      </c>
      <c r="S251" s="638">
        <f t="shared" si="85"/>
        <v>5574000</v>
      </c>
      <c r="T251" s="642">
        <v>0</v>
      </c>
      <c r="U251" s="528">
        <v>0</v>
      </c>
      <c r="V251" s="528">
        <v>200000</v>
      </c>
      <c r="W251" s="642">
        <v>500000</v>
      </c>
      <c r="X251" s="642">
        <v>0</v>
      </c>
      <c r="Y251" s="642">
        <v>300000</v>
      </c>
      <c r="Z251" s="642">
        <v>568565</v>
      </c>
      <c r="AA251" s="643"/>
      <c r="AB251" s="638"/>
      <c r="AC251" s="642">
        <v>0</v>
      </c>
      <c r="AD251" s="642">
        <v>0</v>
      </c>
      <c r="AE251" s="638">
        <v>40197.114130434784</v>
      </c>
      <c r="AF251" s="644"/>
      <c r="AG251" s="644">
        <f t="shared" si="1"/>
        <v>7182762</v>
      </c>
      <c r="AH251" s="639">
        <v>0</v>
      </c>
      <c r="AI251" s="639">
        <v>0</v>
      </c>
      <c r="AJ251" s="639">
        <v>0</v>
      </c>
      <c r="AK251" s="643">
        <v>0</v>
      </c>
      <c r="AL251" s="645">
        <v>0</v>
      </c>
      <c r="AM251" s="638">
        <f t="shared" si="53"/>
        <v>0</v>
      </c>
      <c r="AN251" s="661">
        <f t="shared" si="3"/>
        <v>7182762</v>
      </c>
      <c r="AO251" s="638">
        <v>585270</v>
      </c>
      <c r="AP251" s="638">
        <v>44100</v>
      </c>
      <c r="AQ251" s="638">
        <f>+VLOOKUP($B251,[1]Sheet1!$C$15:$BW$1300,52,0)</f>
        <v>0</v>
      </c>
      <c r="AR251" s="638">
        <v>0</v>
      </c>
      <c r="AS251" s="638">
        <v>0</v>
      </c>
      <c r="AT251" s="661">
        <f t="shared" si="81"/>
        <v>6553392</v>
      </c>
      <c r="AU251" s="629"/>
      <c r="AV251" s="585"/>
      <c r="AW251" s="526" t="s">
        <v>3623</v>
      </c>
      <c r="AX251" s="526" t="s">
        <v>3624</v>
      </c>
      <c r="AY251" s="632" t="s">
        <v>260</v>
      </c>
      <c r="AZ251" s="632">
        <v>622</v>
      </c>
      <c r="BA251" s="272" t="str">
        <f t="shared" si="54"/>
        <v>Box</v>
      </c>
      <c r="BB251" s="633"/>
      <c r="BC251" s="634"/>
      <c r="BD251" s="634"/>
    </row>
    <row r="252" spans="1:56" s="635" customFormat="1" ht="36.75" hidden="1" customHeight="1">
      <c r="A252" s="475">
        <f>SUBTOTAL(3,B$6:B252)</f>
        <v>0</v>
      </c>
      <c r="B252" s="475" t="s">
        <v>1112</v>
      </c>
      <c r="C252" s="476" t="s">
        <v>1113</v>
      </c>
      <c r="D252" s="636">
        <v>45710</v>
      </c>
      <c r="E252" s="636" t="s">
        <v>195</v>
      </c>
      <c r="F252" s="530" t="s">
        <v>568</v>
      </c>
      <c r="G252" s="621" t="s">
        <v>994</v>
      </c>
      <c r="H252" s="637">
        <v>5023000</v>
      </c>
      <c r="I252" s="637">
        <v>200000</v>
      </c>
      <c r="J252" s="637">
        <v>0</v>
      </c>
      <c r="K252" s="637">
        <v>0</v>
      </c>
      <c r="L252" s="638">
        <f t="shared" ref="L252:L277" si="94">SUM(H252:K252)</f>
        <v>5223000</v>
      </c>
      <c r="M252" s="639">
        <v>20</v>
      </c>
      <c r="N252" s="638">
        <f t="shared" ref="N252:N277" si="95">ROUND((H252+I252+J252+K252)/IF($M$2&gt;26,26,$M$2)*M252,0)</f>
        <v>4017692</v>
      </c>
      <c r="O252" s="640">
        <v>3</v>
      </c>
      <c r="P252" s="638">
        <f t="shared" ref="P252:P277" si="96">ROUND((H252+I252+J252+K252)/IF($M$2&gt;26,26,$M$2)*O252,0)</f>
        <v>602654</v>
      </c>
      <c r="Q252" s="641">
        <v>0</v>
      </c>
      <c r="R252" s="638">
        <f t="shared" ref="R252:R277" si="97">IF(M252&gt;0,ROUND(N252/IF(M252&gt;26,26,M252)/8*Q252*30%,0),0)</f>
        <v>0</v>
      </c>
      <c r="S252" s="638">
        <f t="shared" ref="S252:S277" si="98">N252+P252+R252</f>
        <v>4620346</v>
      </c>
      <c r="T252" s="642">
        <v>0</v>
      </c>
      <c r="U252" s="528">
        <v>0</v>
      </c>
      <c r="V252" s="528">
        <v>200000</v>
      </c>
      <c r="W252" s="642">
        <v>0</v>
      </c>
      <c r="X252" s="642">
        <v>0</v>
      </c>
      <c r="Y252" s="642">
        <v>150000</v>
      </c>
      <c r="Z252" s="642">
        <v>494405</v>
      </c>
      <c r="AA252" s="643"/>
      <c r="AB252" s="638"/>
      <c r="AC252" s="642">
        <v>0</v>
      </c>
      <c r="AD252" s="642">
        <v>0</v>
      </c>
      <c r="AE252" s="638">
        <v>0</v>
      </c>
      <c r="AF252" s="644"/>
      <c r="AG252" s="644">
        <f t="shared" ref="AG252:AG277" si="99">ROUND(SUM(S252:AF252)-AA252,0)</f>
        <v>5464751</v>
      </c>
      <c r="AH252" s="639">
        <v>24</v>
      </c>
      <c r="AI252" s="639">
        <v>0</v>
      </c>
      <c r="AJ252" s="639">
        <v>0</v>
      </c>
      <c r="AK252" s="643">
        <v>0</v>
      </c>
      <c r="AL252" s="645">
        <v>0</v>
      </c>
      <c r="AM252" s="638">
        <f t="shared" si="53"/>
        <v>903981</v>
      </c>
      <c r="AN252" s="661">
        <f t="shared" ref="AN252:AN254" si="100">ROUND(AG252+AM252,0)</f>
        <v>6368732</v>
      </c>
      <c r="AO252" s="638">
        <v>548415</v>
      </c>
      <c r="AP252" s="638">
        <v>44100</v>
      </c>
      <c r="AQ252" s="638">
        <f>+VLOOKUP($B252,[1]Sheet1!$C$15:$BW$1300,52,0)</f>
        <v>0</v>
      </c>
      <c r="AR252" s="638">
        <v>0</v>
      </c>
      <c r="AS252" s="638">
        <v>0</v>
      </c>
      <c r="AT252" s="661">
        <f t="shared" si="81"/>
        <v>5776217</v>
      </c>
      <c r="AU252" s="629"/>
      <c r="AV252" s="585"/>
      <c r="AW252" s="526" t="s">
        <v>3625</v>
      </c>
      <c r="AX252" s="526" t="s">
        <v>3626</v>
      </c>
      <c r="AY252" s="632" t="s">
        <v>260</v>
      </c>
      <c r="AZ252" s="632">
        <v>622</v>
      </c>
      <c r="BA252" s="272" t="str">
        <f t="shared" si="54"/>
        <v>Box</v>
      </c>
      <c r="BB252" s="633"/>
      <c r="BC252" s="634"/>
      <c r="BD252" s="634"/>
    </row>
    <row r="253" spans="1:56" s="635" customFormat="1" ht="36.75" hidden="1" customHeight="1">
      <c r="A253" s="475">
        <f>SUBTOTAL(3,B$6:B253)</f>
        <v>0</v>
      </c>
      <c r="B253" s="475" t="s">
        <v>1114</v>
      </c>
      <c r="C253" s="476" t="s">
        <v>1115</v>
      </c>
      <c r="D253" s="636">
        <v>45715</v>
      </c>
      <c r="E253" s="636" t="s">
        <v>195</v>
      </c>
      <c r="F253" s="530" t="s">
        <v>568</v>
      </c>
      <c r="G253" s="621" t="s">
        <v>903</v>
      </c>
      <c r="H253" s="637">
        <v>5023000</v>
      </c>
      <c r="I253" s="637">
        <v>300000</v>
      </c>
      <c r="J253" s="637">
        <v>0</v>
      </c>
      <c r="K253" s="637">
        <v>0</v>
      </c>
      <c r="L253" s="638">
        <f t="shared" si="94"/>
        <v>5323000</v>
      </c>
      <c r="M253" s="639">
        <v>22.8</v>
      </c>
      <c r="N253" s="638">
        <f t="shared" si="95"/>
        <v>4667862</v>
      </c>
      <c r="O253" s="640">
        <v>3</v>
      </c>
      <c r="P253" s="638">
        <f t="shared" si="96"/>
        <v>614192</v>
      </c>
      <c r="Q253" s="641">
        <v>0</v>
      </c>
      <c r="R253" s="638">
        <f t="shared" si="97"/>
        <v>0</v>
      </c>
      <c r="S253" s="638">
        <f t="shared" si="98"/>
        <v>5282054</v>
      </c>
      <c r="T253" s="642">
        <v>0</v>
      </c>
      <c r="U253" s="528">
        <v>0</v>
      </c>
      <c r="V253" s="528">
        <v>200000</v>
      </c>
      <c r="W253" s="642">
        <v>500000</v>
      </c>
      <c r="X253" s="642">
        <v>0</v>
      </c>
      <c r="Y253" s="642">
        <v>400000</v>
      </c>
      <c r="Z253" s="642">
        <v>563621</v>
      </c>
      <c r="AA253" s="643"/>
      <c r="AB253" s="638"/>
      <c r="AC253" s="642">
        <v>0</v>
      </c>
      <c r="AD253" s="642">
        <v>0</v>
      </c>
      <c r="AE253" s="638">
        <v>38387.023026315786</v>
      </c>
      <c r="AF253" s="644"/>
      <c r="AG253" s="644">
        <f t="shared" si="99"/>
        <v>6984062</v>
      </c>
      <c r="AH253" s="639">
        <v>28</v>
      </c>
      <c r="AI253" s="639">
        <v>0</v>
      </c>
      <c r="AJ253" s="639">
        <v>0</v>
      </c>
      <c r="AK253" s="643">
        <v>0</v>
      </c>
      <c r="AL253" s="645">
        <v>0</v>
      </c>
      <c r="AM253" s="638">
        <f t="shared" si="53"/>
        <v>1074837</v>
      </c>
      <c r="AN253" s="661">
        <f t="shared" si="100"/>
        <v>8058899</v>
      </c>
      <c r="AO253" s="638">
        <v>558915</v>
      </c>
      <c r="AP253" s="638">
        <v>44100</v>
      </c>
      <c r="AQ253" s="638">
        <f>+VLOOKUP($B253,[1]Sheet1!$C$15:$BW$1300,52,0)</f>
        <v>0</v>
      </c>
      <c r="AR253" s="638">
        <v>0</v>
      </c>
      <c r="AS253" s="638">
        <v>0</v>
      </c>
      <c r="AT253" s="661">
        <f t="shared" si="81"/>
        <v>7455884</v>
      </c>
      <c r="AU253" s="629"/>
      <c r="AV253" s="585"/>
      <c r="AW253" s="526" t="s">
        <v>3627</v>
      </c>
      <c r="AX253" s="526" t="s">
        <v>3628</v>
      </c>
      <c r="AY253" s="632" t="s">
        <v>260</v>
      </c>
      <c r="AZ253" s="632">
        <v>622</v>
      </c>
      <c r="BA253" s="272" t="str">
        <f t="shared" si="54"/>
        <v>Box</v>
      </c>
      <c r="BB253" s="633"/>
      <c r="BC253" s="634"/>
      <c r="BD253" s="634"/>
    </row>
    <row r="254" spans="1:56" s="635" customFormat="1" ht="36.75" hidden="1" customHeight="1">
      <c r="A254" s="475">
        <f>SUBTOTAL(3,B$6:B254)</f>
        <v>0</v>
      </c>
      <c r="B254" s="475" t="s">
        <v>1116</v>
      </c>
      <c r="C254" s="476" t="s">
        <v>1117</v>
      </c>
      <c r="D254" s="636">
        <v>40949</v>
      </c>
      <c r="E254" s="636" t="s">
        <v>195</v>
      </c>
      <c r="F254" s="530" t="s">
        <v>568</v>
      </c>
      <c r="G254" s="621" t="s">
        <v>903</v>
      </c>
      <c r="H254" s="637">
        <v>5931000</v>
      </c>
      <c r="I254" s="637">
        <v>700000</v>
      </c>
      <c r="J254" s="637">
        <v>0</v>
      </c>
      <c r="K254" s="637">
        <v>100000</v>
      </c>
      <c r="L254" s="638">
        <f t="shared" si="94"/>
        <v>6731000</v>
      </c>
      <c r="M254" s="639">
        <v>17.8</v>
      </c>
      <c r="N254" s="638">
        <f t="shared" si="95"/>
        <v>4608146</v>
      </c>
      <c r="O254" s="640">
        <v>5</v>
      </c>
      <c r="P254" s="638">
        <f t="shared" si="96"/>
        <v>1294423</v>
      </c>
      <c r="Q254" s="641">
        <v>0</v>
      </c>
      <c r="R254" s="638">
        <f t="shared" si="97"/>
        <v>0</v>
      </c>
      <c r="S254" s="638">
        <f t="shared" si="98"/>
        <v>5902569</v>
      </c>
      <c r="T254" s="642">
        <v>0</v>
      </c>
      <c r="U254" s="528">
        <v>0</v>
      </c>
      <c r="V254" s="528">
        <v>200000</v>
      </c>
      <c r="W254" s="642">
        <v>0</v>
      </c>
      <c r="X254" s="642">
        <v>0</v>
      </c>
      <c r="Y254" s="642">
        <v>150000</v>
      </c>
      <c r="Z254" s="642">
        <v>440020</v>
      </c>
      <c r="AA254" s="643"/>
      <c r="AB254" s="638"/>
      <c r="AC254" s="642">
        <v>100000</v>
      </c>
      <c r="AD254" s="642">
        <v>0</v>
      </c>
      <c r="AE254" s="638">
        <v>48540.863764044945</v>
      </c>
      <c r="AF254" s="644"/>
      <c r="AG254" s="644">
        <f t="shared" si="99"/>
        <v>6841130</v>
      </c>
      <c r="AH254" s="639">
        <v>20</v>
      </c>
      <c r="AI254" s="639">
        <v>0</v>
      </c>
      <c r="AJ254" s="639">
        <v>0</v>
      </c>
      <c r="AK254" s="643">
        <v>0</v>
      </c>
      <c r="AL254" s="645">
        <v>0</v>
      </c>
      <c r="AM254" s="638">
        <f t="shared" si="53"/>
        <v>970817</v>
      </c>
      <c r="AN254" s="661">
        <f t="shared" si="100"/>
        <v>7811947</v>
      </c>
      <c r="AO254" s="638">
        <v>706755</v>
      </c>
      <c r="AP254" s="638">
        <v>44100</v>
      </c>
      <c r="AQ254" s="638">
        <f>+VLOOKUP($B254,[1]Sheet1!$C$15:$BW$1300,52,0)</f>
        <v>0</v>
      </c>
      <c r="AR254" s="638">
        <v>0</v>
      </c>
      <c r="AS254" s="638">
        <v>0</v>
      </c>
      <c r="AT254" s="661">
        <f t="shared" si="81"/>
        <v>7061092</v>
      </c>
      <c r="AU254" s="629"/>
      <c r="AV254" s="585"/>
      <c r="AW254" s="526" t="s">
        <v>3629</v>
      </c>
      <c r="AX254" s="526" t="s">
        <v>3630</v>
      </c>
      <c r="AY254" s="632" t="s">
        <v>260</v>
      </c>
      <c r="AZ254" s="632">
        <v>622</v>
      </c>
      <c r="BA254" s="272" t="str">
        <f t="shared" si="54"/>
        <v>Box</v>
      </c>
      <c r="BB254" s="633"/>
      <c r="BC254" s="634"/>
      <c r="BD254" s="634"/>
    </row>
    <row r="255" spans="1:56" s="635" customFormat="1" ht="36.75" hidden="1" customHeight="1">
      <c r="A255" s="475">
        <f>SUBTOTAL(3,B$6:B255)</f>
        <v>0</v>
      </c>
      <c r="B255" s="475" t="s">
        <v>1118</v>
      </c>
      <c r="C255" s="476" t="s">
        <v>1119</v>
      </c>
      <c r="D255" s="636">
        <v>41452</v>
      </c>
      <c r="E255" s="636" t="s">
        <v>195</v>
      </c>
      <c r="F255" s="530" t="s">
        <v>568</v>
      </c>
      <c r="G255" s="621" t="s">
        <v>903</v>
      </c>
      <c r="H255" s="637">
        <v>5931000</v>
      </c>
      <c r="I255" s="637">
        <v>700000</v>
      </c>
      <c r="J255" s="637">
        <v>0</v>
      </c>
      <c r="K255" s="637">
        <v>0</v>
      </c>
      <c r="L255" s="638">
        <f t="shared" si="94"/>
        <v>6631000</v>
      </c>
      <c r="M255" s="639">
        <v>23.9</v>
      </c>
      <c r="N255" s="638">
        <f t="shared" si="95"/>
        <v>6095419</v>
      </c>
      <c r="O255" s="640">
        <v>2</v>
      </c>
      <c r="P255" s="638">
        <f t="shared" si="96"/>
        <v>510077</v>
      </c>
      <c r="Q255" s="641">
        <v>0</v>
      </c>
      <c r="R255" s="638">
        <f t="shared" si="97"/>
        <v>0</v>
      </c>
      <c r="S255" s="638">
        <f t="shared" si="98"/>
        <v>6605496</v>
      </c>
      <c r="T255" s="642">
        <v>0</v>
      </c>
      <c r="U255" s="528">
        <v>0</v>
      </c>
      <c r="V255" s="528">
        <v>200000</v>
      </c>
      <c r="W255" s="642">
        <v>500000</v>
      </c>
      <c r="X255" s="642">
        <v>0</v>
      </c>
      <c r="Y255" s="642">
        <v>400000</v>
      </c>
      <c r="Z255" s="642">
        <v>590813</v>
      </c>
      <c r="AA255" s="643"/>
      <c r="AB255" s="638"/>
      <c r="AC255" s="642">
        <v>0</v>
      </c>
      <c r="AD255" s="642">
        <v>0</v>
      </c>
      <c r="AE255" s="638">
        <v>47819.709728033471</v>
      </c>
      <c r="AF255" s="644"/>
      <c r="AG255" s="644">
        <f t="shared" si="99"/>
        <v>8344129</v>
      </c>
      <c r="AH255" s="639">
        <v>28</v>
      </c>
      <c r="AI255" s="639">
        <v>0</v>
      </c>
      <c r="AJ255" s="639">
        <v>0</v>
      </c>
      <c r="AK255" s="643">
        <v>0</v>
      </c>
      <c r="AL255" s="645">
        <v>0</v>
      </c>
      <c r="AM255" s="638">
        <f t="shared" si="53"/>
        <v>1338952</v>
      </c>
      <c r="AN255" s="661">
        <f>ROUND(AG255+AM255,0)</f>
        <v>9683081</v>
      </c>
      <c r="AO255" s="638">
        <v>696255</v>
      </c>
      <c r="AP255" s="638">
        <v>44100</v>
      </c>
      <c r="AQ255" s="638">
        <f>+VLOOKUP($B255,[1]Sheet1!$C$15:$BW$1300,52,0)</f>
        <v>0</v>
      </c>
      <c r="AR255" s="638">
        <v>0</v>
      </c>
      <c r="AS255" s="638">
        <v>0</v>
      </c>
      <c r="AT255" s="661">
        <f t="shared" si="81"/>
        <v>8942726</v>
      </c>
      <c r="AU255" s="629"/>
      <c r="AV255" s="585"/>
      <c r="AW255" s="526" t="s">
        <v>3631</v>
      </c>
      <c r="AX255" s="526" t="s">
        <v>3632</v>
      </c>
      <c r="AY255" s="632" t="s">
        <v>260</v>
      </c>
      <c r="AZ255" s="632">
        <v>622</v>
      </c>
      <c r="BA255" s="272" t="str">
        <f t="shared" si="54"/>
        <v>Box</v>
      </c>
      <c r="BB255" s="633"/>
      <c r="BC255" s="634"/>
      <c r="BD255" s="634"/>
    </row>
    <row r="256" spans="1:56" s="635" customFormat="1" ht="36.75" hidden="1" customHeight="1">
      <c r="A256" s="475">
        <f>SUBTOTAL(3,B$6:B256)</f>
        <v>0</v>
      </c>
      <c r="B256" s="475" t="s">
        <v>1120</v>
      </c>
      <c r="C256" s="476" t="s">
        <v>1121</v>
      </c>
      <c r="D256" s="636">
        <v>41829</v>
      </c>
      <c r="E256" s="636" t="s">
        <v>195</v>
      </c>
      <c r="F256" s="530" t="s">
        <v>568</v>
      </c>
      <c r="G256" s="621" t="s">
        <v>903</v>
      </c>
      <c r="H256" s="637">
        <v>5931000</v>
      </c>
      <c r="I256" s="637">
        <v>700000</v>
      </c>
      <c r="J256" s="637">
        <v>0</v>
      </c>
      <c r="K256" s="637">
        <v>0</v>
      </c>
      <c r="L256" s="638">
        <f t="shared" si="94"/>
        <v>6631000</v>
      </c>
      <c r="M256" s="639">
        <v>24</v>
      </c>
      <c r="N256" s="638">
        <f t="shared" si="95"/>
        <v>6120923</v>
      </c>
      <c r="O256" s="640">
        <v>2</v>
      </c>
      <c r="P256" s="638">
        <f t="shared" si="96"/>
        <v>510077</v>
      </c>
      <c r="Q256" s="641">
        <v>0</v>
      </c>
      <c r="R256" s="638">
        <f t="shared" si="97"/>
        <v>0</v>
      </c>
      <c r="S256" s="638">
        <f t="shared" si="98"/>
        <v>6631000</v>
      </c>
      <c r="T256" s="642">
        <v>0</v>
      </c>
      <c r="U256" s="528">
        <v>0</v>
      </c>
      <c r="V256" s="528">
        <v>200000</v>
      </c>
      <c r="W256" s="642">
        <v>500000</v>
      </c>
      <c r="X256" s="642">
        <v>0</v>
      </c>
      <c r="Y256" s="642">
        <v>400000</v>
      </c>
      <c r="Z256" s="642">
        <v>593285</v>
      </c>
      <c r="AA256" s="643"/>
      <c r="AB256" s="638"/>
      <c r="AC256" s="642">
        <v>0</v>
      </c>
      <c r="AD256" s="642">
        <v>0</v>
      </c>
      <c r="AE256" s="638">
        <v>47819.7109375</v>
      </c>
      <c r="AF256" s="644"/>
      <c r="AG256" s="644">
        <f t="shared" si="99"/>
        <v>8372105</v>
      </c>
      <c r="AH256" s="639">
        <v>28</v>
      </c>
      <c r="AI256" s="639">
        <v>0</v>
      </c>
      <c r="AJ256" s="639">
        <v>0</v>
      </c>
      <c r="AK256" s="643">
        <v>0</v>
      </c>
      <c r="AL256" s="645">
        <v>0</v>
      </c>
      <c r="AM256" s="638">
        <f t="shared" si="53"/>
        <v>1338952</v>
      </c>
      <c r="AN256" s="661">
        <f t="shared" ref="AN256:AN277" si="101">ROUND(AG256+AM256,0)</f>
        <v>9711057</v>
      </c>
      <c r="AO256" s="638">
        <v>696255</v>
      </c>
      <c r="AP256" s="638">
        <v>44100</v>
      </c>
      <c r="AQ256" s="638">
        <f>+VLOOKUP($B256,[1]Sheet1!$C$15:$BW$1300,52,0)</f>
        <v>0</v>
      </c>
      <c r="AR256" s="638">
        <v>0</v>
      </c>
      <c r="AS256" s="638">
        <v>0</v>
      </c>
      <c r="AT256" s="661">
        <f t="shared" si="81"/>
        <v>8970702</v>
      </c>
      <c r="AU256" s="629"/>
      <c r="AV256" s="585"/>
      <c r="AW256" s="526" t="s">
        <v>3633</v>
      </c>
      <c r="AX256" s="526" t="s">
        <v>3634</v>
      </c>
      <c r="AY256" s="632" t="s">
        <v>260</v>
      </c>
      <c r="AZ256" s="632">
        <v>622</v>
      </c>
      <c r="BA256" s="272" t="str">
        <f t="shared" si="54"/>
        <v>Box</v>
      </c>
      <c r="BB256" s="633"/>
      <c r="BC256" s="634"/>
      <c r="BD256" s="634"/>
    </row>
    <row r="257" spans="1:56" s="635" customFormat="1" ht="36.75" hidden="1" customHeight="1">
      <c r="A257" s="475">
        <f>SUBTOTAL(3,B$6:B257)</f>
        <v>0</v>
      </c>
      <c r="B257" s="475" t="s">
        <v>1122</v>
      </c>
      <c r="C257" s="476" t="s">
        <v>1123</v>
      </c>
      <c r="D257" s="636">
        <v>42786</v>
      </c>
      <c r="E257" s="636" t="s">
        <v>195</v>
      </c>
      <c r="F257" s="530" t="s">
        <v>568</v>
      </c>
      <c r="G257" s="621" t="s">
        <v>994</v>
      </c>
      <c r="H257" s="637">
        <v>5931000</v>
      </c>
      <c r="I257" s="637">
        <v>600000</v>
      </c>
      <c r="J257" s="637">
        <v>0</v>
      </c>
      <c r="K257" s="637">
        <v>0</v>
      </c>
      <c r="L257" s="638">
        <f t="shared" si="94"/>
        <v>6531000</v>
      </c>
      <c r="M257" s="639">
        <v>22.5</v>
      </c>
      <c r="N257" s="638">
        <f t="shared" si="95"/>
        <v>5651827</v>
      </c>
      <c r="O257" s="640">
        <v>3</v>
      </c>
      <c r="P257" s="638">
        <f t="shared" si="96"/>
        <v>753577</v>
      </c>
      <c r="Q257" s="641">
        <v>0</v>
      </c>
      <c r="R257" s="638">
        <f t="shared" si="97"/>
        <v>0</v>
      </c>
      <c r="S257" s="638">
        <f t="shared" si="98"/>
        <v>6405404</v>
      </c>
      <c r="T257" s="642">
        <v>0</v>
      </c>
      <c r="U257" s="528">
        <v>0</v>
      </c>
      <c r="V257" s="528">
        <v>200000</v>
      </c>
      <c r="W257" s="642">
        <v>500000</v>
      </c>
      <c r="X257" s="642">
        <v>0</v>
      </c>
      <c r="Y257" s="642">
        <v>400000</v>
      </c>
      <c r="Z257" s="642">
        <v>556205</v>
      </c>
      <c r="AA257" s="643"/>
      <c r="AB257" s="638"/>
      <c r="AC257" s="642">
        <v>0</v>
      </c>
      <c r="AD257" s="642">
        <v>0</v>
      </c>
      <c r="AE257" s="638">
        <v>0</v>
      </c>
      <c r="AF257" s="644"/>
      <c r="AG257" s="644">
        <f t="shared" si="99"/>
        <v>8061609</v>
      </c>
      <c r="AH257" s="639">
        <v>28</v>
      </c>
      <c r="AI257" s="639">
        <v>0</v>
      </c>
      <c r="AJ257" s="639">
        <v>0</v>
      </c>
      <c r="AK257" s="643">
        <v>0</v>
      </c>
      <c r="AL257" s="645">
        <v>0</v>
      </c>
      <c r="AM257" s="638">
        <f t="shared" si="53"/>
        <v>1318760</v>
      </c>
      <c r="AN257" s="661">
        <f t="shared" si="101"/>
        <v>9380369</v>
      </c>
      <c r="AO257" s="638">
        <v>685755</v>
      </c>
      <c r="AP257" s="638">
        <v>44100</v>
      </c>
      <c r="AQ257" s="638">
        <f>+VLOOKUP($B257,[1]Sheet1!$C$15:$BW$1300,52,0)</f>
        <v>0</v>
      </c>
      <c r="AR257" s="638">
        <v>0</v>
      </c>
      <c r="AS257" s="638">
        <v>0</v>
      </c>
      <c r="AT257" s="661">
        <f t="shared" si="81"/>
        <v>8650514</v>
      </c>
      <c r="AU257" s="629"/>
      <c r="AV257" s="585"/>
      <c r="AW257" s="526" t="s">
        <v>3635</v>
      </c>
      <c r="AX257" s="526" t="s">
        <v>3636</v>
      </c>
      <c r="AY257" s="632" t="s">
        <v>260</v>
      </c>
      <c r="AZ257" s="632">
        <v>622</v>
      </c>
      <c r="BA257" s="272" t="str">
        <f t="shared" si="54"/>
        <v>Box</v>
      </c>
      <c r="BB257" s="633"/>
      <c r="BC257" s="634"/>
      <c r="BD257" s="634"/>
    </row>
    <row r="258" spans="1:56" s="635" customFormat="1" ht="36.75" hidden="1" customHeight="1">
      <c r="A258" s="475">
        <f>SUBTOTAL(3,B$6:B258)</f>
        <v>0</v>
      </c>
      <c r="B258" s="475" t="s">
        <v>1124</v>
      </c>
      <c r="C258" s="476" t="s">
        <v>1125</v>
      </c>
      <c r="D258" s="636">
        <v>43438</v>
      </c>
      <c r="E258" s="636" t="s">
        <v>195</v>
      </c>
      <c r="F258" s="530" t="s">
        <v>568</v>
      </c>
      <c r="G258" s="621" t="s">
        <v>903</v>
      </c>
      <c r="H258" s="637">
        <v>5931000</v>
      </c>
      <c r="I258" s="637">
        <v>700000</v>
      </c>
      <c r="J258" s="637">
        <v>0</v>
      </c>
      <c r="K258" s="637">
        <v>0</v>
      </c>
      <c r="L258" s="638">
        <f t="shared" si="94"/>
        <v>6631000</v>
      </c>
      <c r="M258" s="639">
        <v>24</v>
      </c>
      <c r="N258" s="638">
        <f t="shared" si="95"/>
        <v>6120923</v>
      </c>
      <c r="O258" s="640">
        <v>2</v>
      </c>
      <c r="P258" s="638">
        <f t="shared" si="96"/>
        <v>510077</v>
      </c>
      <c r="Q258" s="641">
        <v>0</v>
      </c>
      <c r="R258" s="638">
        <f t="shared" si="97"/>
        <v>0</v>
      </c>
      <c r="S258" s="638">
        <f t="shared" si="98"/>
        <v>6631000</v>
      </c>
      <c r="T258" s="642">
        <v>0</v>
      </c>
      <c r="U258" s="528">
        <v>0</v>
      </c>
      <c r="V258" s="528">
        <v>200000</v>
      </c>
      <c r="W258" s="642">
        <v>500000</v>
      </c>
      <c r="X258" s="642">
        <v>0</v>
      </c>
      <c r="Y258" s="642">
        <v>400000</v>
      </c>
      <c r="Z258" s="642">
        <v>593285</v>
      </c>
      <c r="AA258" s="643"/>
      <c r="AB258" s="638"/>
      <c r="AC258" s="642">
        <v>0</v>
      </c>
      <c r="AD258" s="642">
        <v>0</v>
      </c>
      <c r="AE258" s="638">
        <v>47819.7109375</v>
      </c>
      <c r="AF258" s="644"/>
      <c r="AG258" s="644">
        <f t="shared" si="99"/>
        <v>8372105</v>
      </c>
      <c r="AH258" s="639">
        <v>28</v>
      </c>
      <c r="AI258" s="639">
        <v>0</v>
      </c>
      <c r="AJ258" s="639">
        <v>0</v>
      </c>
      <c r="AK258" s="643">
        <v>0</v>
      </c>
      <c r="AL258" s="645">
        <v>0</v>
      </c>
      <c r="AM258" s="638">
        <f t="shared" si="53"/>
        <v>1338952</v>
      </c>
      <c r="AN258" s="661">
        <f t="shared" si="101"/>
        <v>9711057</v>
      </c>
      <c r="AO258" s="638">
        <v>696255</v>
      </c>
      <c r="AP258" s="638">
        <v>44100</v>
      </c>
      <c r="AQ258" s="638">
        <f>+VLOOKUP($B258,[1]Sheet1!$C$15:$BW$1300,52,0)</f>
        <v>0</v>
      </c>
      <c r="AR258" s="638">
        <v>0</v>
      </c>
      <c r="AS258" s="638">
        <v>0</v>
      </c>
      <c r="AT258" s="661">
        <f t="shared" si="81"/>
        <v>8970702</v>
      </c>
      <c r="AU258" s="629"/>
      <c r="AV258" s="585"/>
      <c r="AW258" s="526" t="s">
        <v>3637</v>
      </c>
      <c r="AX258" s="526" t="s">
        <v>3638</v>
      </c>
      <c r="AY258" s="632" t="s">
        <v>260</v>
      </c>
      <c r="AZ258" s="632">
        <v>622</v>
      </c>
      <c r="BA258" s="272" t="str">
        <f t="shared" si="54"/>
        <v>Box</v>
      </c>
      <c r="BB258" s="633"/>
      <c r="BC258" s="634"/>
      <c r="BD258" s="634"/>
    </row>
    <row r="259" spans="1:56" s="635" customFormat="1" ht="36.75" hidden="1" customHeight="1">
      <c r="A259" s="475">
        <f>SUBTOTAL(3,B$6:B259)</f>
        <v>0</v>
      </c>
      <c r="B259" s="475" t="s">
        <v>1126</v>
      </c>
      <c r="C259" s="476" t="s">
        <v>1127</v>
      </c>
      <c r="D259" s="636">
        <v>43522</v>
      </c>
      <c r="E259" s="636" t="s">
        <v>195</v>
      </c>
      <c r="F259" s="530" t="s">
        <v>568</v>
      </c>
      <c r="G259" s="621" t="s">
        <v>903</v>
      </c>
      <c r="H259" s="637">
        <v>5931000</v>
      </c>
      <c r="I259" s="637">
        <v>300000</v>
      </c>
      <c r="J259" s="637">
        <v>0</v>
      </c>
      <c r="K259" s="637">
        <v>0</v>
      </c>
      <c r="L259" s="638">
        <f t="shared" si="94"/>
        <v>6231000</v>
      </c>
      <c r="M259" s="639">
        <v>22.8</v>
      </c>
      <c r="N259" s="638">
        <f t="shared" si="95"/>
        <v>5464108</v>
      </c>
      <c r="O259" s="640">
        <v>3</v>
      </c>
      <c r="P259" s="638">
        <f t="shared" si="96"/>
        <v>718962</v>
      </c>
      <c r="Q259" s="641">
        <v>0</v>
      </c>
      <c r="R259" s="638">
        <f t="shared" si="97"/>
        <v>0</v>
      </c>
      <c r="S259" s="638">
        <f t="shared" si="98"/>
        <v>6183070</v>
      </c>
      <c r="T259" s="642">
        <v>0</v>
      </c>
      <c r="U259" s="528">
        <v>0</v>
      </c>
      <c r="V259" s="528">
        <v>200000</v>
      </c>
      <c r="W259" s="642">
        <v>500000</v>
      </c>
      <c r="X259" s="642">
        <v>0</v>
      </c>
      <c r="Y259" s="642">
        <v>400000</v>
      </c>
      <c r="Z259" s="642">
        <v>563621</v>
      </c>
      <c r="AA259" s="643"/>
      <c r="AB259" s="638"/>
      <c r="AC259" s="642">
        <v>0</v>
      </c>
      <c r="AD259" s="642">
        <v>0</v>
      </c>
      <c r="AE259" s="638">
        <v>44935.098684210527</v>
      </c>
      <c r="AF259" s="644"/>
      <c r="AG259" s="644">
        <f t="shared" si="99"/>
        <v>7891626</v>
      </c>
      <c r="AH259" s="639">
        <v>24</v>
      </c>
      <c r="AI259" s="639">
        <v>0</v>
      </c>
      <c r="AJ259" s="639">
        <v>0</v>
      </c>
      <c r="AK259" s="643">
        <v>0</v>
      </c>
      <c r="AL259" s="645">
        <v>0</v>
      </c>
      <c r="AM259" s="638">
        <f t="shared" si="53"/>
        <v>1078442</v>
      </c>
      <c r="AN259" s="661">
        <f t="shared" si="101"/>
        <v>8970068</v>
      </c>
      <c r="AO259" s="638">
        <v>654255</v>
      </c>
      <c r="AP259" s="638">
        <v>44100</v>
      </c>
      <c r="AQ259" s="638">
        <f>+VLOOKUP($B259,[1]Sheet1!$C$15:$BW$1300,52,0)</f>
        <v>0</v>
      </c>
      <c r="AR259" s="638">
        <v>0</v>
      </c>
      <c r="AS259" s="638">
        <v>0</v>
      </c>
      <c r="AT259" s="661">
        <f t="shared" si="81"/>
        <v>8271713</v>
      </c>
      <c r="AU259" s="629"/>
      <c r="AV259" s="585"/>
      <c r="AW259" s="526" t="s">
        <v>3639</v>
      </c>
      <c r="AX259" s="526" t="s">
        <v>3640</v>
      </c>
      <c r="AY259" s="632" t="s">
        <v>260</v>
      </c>
      <c r="AZ259" s="632">
        <v>622</v>
      </c>
      <c r="BA259" s="272" t="str">
        <f t="shared" si="54"/>
        <v>Box</v>
      </c>
      <c r="BB259" s="633"/>
      <c r="BC259" s="634"/>
      <c r="BD259" s="634"/>
    </row>
    <row r="260" spans="1:56" s="635" customFormat="1" ht="36.75" hidden="1" customHeight="1">
      <c r="A260" s="475">
        <f>SUBTOTAL(3,B$6:B260)</f>
        <v>0</v>
      </c>
      <c r="B260" s="475" t="s">
        <v>1128</v>
      </c>
      <c r="C260" s="476" t="s">
        <v>1129</v>
      </c>
      <c r="D260" s="636">
        <v>43532</v>
      </c>
      <c r="E260" s="636" t="s">
        <v>195</v>
      </c>
      <c r="F260" s="530" t="s">
        <v>568</v>
      </c>
      <c r="G260" s="621" t="s">
        <v>994</v>
      </c>
      <c r="H260" s="637">
        <v>5931000</v>
      </c>
      <c r="I260" s="637">
        <v>600000</v>
      </c>
      <c r="J260" s="637">
        <v>0</v>
      </c>
      <c r="K260" s="637">
        <v>0</v>
      </c>
      <c r="L260" s="638">
        <f t="shared" si="94"/>
        <v>6531000</v>
      </c>
      <c r="M260" s="639">
        <v>24</v>
      </c>
      <c r="N260" s="638">
        <f t="shared" si="95"/>
        <v>6028615</v>
      </c>
      <c r="O260" s="640">
        <v>2</v>
      </c>
      <c r="P260" s="638">
        <f t="shared" si="96"/>
        <v>502385</v>
      </c>
      <c r="Q260" s="641">
        <v>0</v>
      </c>
      <c r="R260" s="638">
        <f t="shared" si="97"/>
        <v>0</v>
      </c>
      <c r="S260" s="638">
        <f t="shared" si="98"/>
        <v>6531000</v>
      </c>
      <c r="T260" s="642">
        <v>0</v>
      </c>
      <c r="U260" s="528">
        <v>0</v>
      </c>
      <c r="V260" s="528">
        <v>200000</v>
      </c>
      <c r="W260" s="642">
        <v>500000</v>
      </c>
      <c r="X260" s="642">
        <v>0</v>
      </c>
      <c r="Y260" s="642">
        <v>400000</v>
      </c>
      <c r="Z260" s="642">
        <v>593285</v>
      </c>
      <c r="AA260" s="643"/>
      <c r="AB260" s="638"/>
      <c r="AC260" s="642">
        <v>0</v>
      </c>
      <c r="AD260" s="642">
        <v>0</v>
      </c>
      <c r="AE260" s="638">
        <v>0</v>
      </c>
      <c r="AF260" s="644"/>
      <c r="AG260" s="644">
        <f t="shared" si="99"/>
        <v>8224285</v>
      </c>
      <c r="AH260" s="639">
        <v>28</v>
      </c>
      <c r="AI260" s="639">
        <v>0</v>
      </c>
      <c r="AJ260" s="639">
        <v>0</v>
      </c>
      <c r="AK260" s="643">
        <v>0</v>
      </c>
      <c r="AL260" s="645">
        <v>0</v>
      </c>
      <c r="AM260" s="638">
        <f t="shared" si="53"/>
        <v>1318760</v>
      </c>
      <c r="AN260" s="661">
        <f t="shared" si="101"/>
        <v>9543045</v>
      </c>
      <c r="AO260" s="638">
        <v>685755</v>
      </c>
      <c r="AP260" s="638">
        <v>44100</v>
      </c>
      <c r="AQ260" s="638">
        <f>+VLOOKUP($B260,[1]Sheet1!$C$15:$BW$1300,52,0)</f>
        <v>0</v>
      </c>
      <c r="AR260" s="638">
        <v>0</v>
      </c>
      <c r="AS260" s="638">
        <v>0</v>
      </c>
      <c r="AT260" s="661">
        <f t="shared" si="81"/>
        <v>8813190</v>
      </c>
      <c r="AU260" s="629"/>
      <c r="AV260" s="585"/>
      <c r="AW260" s="526" t="s">
        <v>3641</v>
      </c>
      <c r="AX260" s="526" t="s">
        <v>3642</v>
      </c>
      <c r="AY260" s="632" t="s">
        <v>260</v>
      </c>
      <c r="AZ260" s="632">
        <v>622</v>
      </c>
      <c r="BA260" s="272" t="str">
        <f t="shared" si="54"/>
        <v>Box</v>
      </c>
      <c r="BB260" s="633"/>
      <c r="BC260" s="634"/>
      <c r="BD260" s="634"/>
    </row>
    <row r="261" spans="1:56" s="635" customFormat="1" ht="36.75" hidden="1" customHeight="1">
      <c r="A261" s="475">
        <f>SUBTOTAL(3,B$6:B261)</f>
        <v>0</v>
      </c>
      <c r="B261" s="475" t="s">
        <v>1130</v>
      </c>
      <c r="C261" s="476" t="s">
        <v>1131</v>
      </c>
      <c r="D261" s="636">
        <v>43878</v>
      </c>
      <c r="E261" s="636" t="s">
        <v>195</v>
      </c>
      <c r="F261" s="530" t="s">
        <v>423</v>
      </c>
      <c r="G261" s="621" t="s">
        <v>1132</v>
      </c>
      <c r="H261" s="637">
        <v>7643000</v>
      </c>
      <c r="I261" s="637">
        <v>7300000</v>
      </c>
      <c r="J261" s="637">
        <v>0</v>
      </c>
      <c r="K261" s="637">
        <v>0</v>
      </c>
      <c r="L261" s="638">
        <f t="shared" si="94"/>
        <v>14943000</v>
      </c>
      <c r="M261" s="639">
        <v>23.6</v>
      </c>
      <c r="N261" s="638">
        <f t="shared" si="95"/>
        <v>13563646</v>
      </c>
      <c r="O261" s="640">
        <v>2</v>
      </c>
      <c r="P261" s="638">
        <f t="shared" si="96"/>
        <v>1149462</v>
      </c>
      <c r="Q261" s="641">
        <v>0</v>
      </c>
      <c r="R261" s="638">
        <f t="shared" si="97"/>
        <v>0</v>
      </c>
      <c r="S261" s="638">
        <f t="shared" si="98"/>
        <v>14713108</v>
      </c>
      <c r="T261" s="642">
        <v>0</v>
      </c>
      <c r="U261" s="528">
        <v>0</v>
      </c>
      <c r="V261" s="528">
        <v>200000</v>
      </c>
      <c r="W261" s="642">
        <v>500000</v>
      </c>
      <c r="X261" s="642">
        <v>0</v>
      </c>
      <c r="Y261" s="642">
        <v>400000</v>
      </c>
      <c r="Z261" s="642">
        <v>0</v>
      </c>
      <c r="AA261" s="643"/>
      <c r="AB261" s="638"/>
      <c r="AC261" s="642">
        <v>0</v>
      </c>
      <c r="AD261" s="642">
        <v>0</v>
      </c>
      <c r="AE261" s="638">
        <v>107762.01800847455</v>
      </c>
      <c r="AF261" s="644"/>
      <c r="AG261" s="644">
        <f t="shared" si="99"/>
        <v>15920870</v>
      </c>
      <c r="AH261" s="639">
        <v>28</v>
      </c>
      <c r="AI261" s="639">
        <v>0</v>
      </c>
      <c r="AJ261" s="639">
        <v>0</v>
      </c>
      <c r="AK261" s="643">
        <v>0</v>
      </c>
      <c r="AL261" s="645">
        <v>0</v>
      </c>
      <c r="AM261" s="638">
        <f t="shared" si="53"/>
        <v>3017337</v>
      </c>
      <c r="AN261" s="661">
        <f t="shared" si="101"/>
        <v>18938207</v>
      </c>
      <c r="AO261" s="638">
        <v>1569015</v>
      </c>
      <c r="AP261" s="638">
        <v>44100</v>
      </c>
      <c r="AQ261" s="638">
        <f>+VLOOKUP($B261,[1]Sheet1!$C$15:$BW$1300,52,0)</f>
        <v>0</v>
      </c>
      <c r="AR261" s="638">
        <v>0</v>
      </c>
      <c r="AS261" s="638">
        <v>0</v>
      </c>
      <c r="AT261" s="661">
        <f t="shared" si="81"/>
        <v>17325092</v>
      </c>
      <c r="AU261" s="629"/>
      <c r="AV261" s="585"/>
      <c r="AW261" s="526" t="s">
        <v>3643</v>
      </c>
      <c r="AX261" s="526" t="s">
        <v>3644</v>
      </c>
      <c r="AY261" s="632" t="s">
        <v>260</v>
      </c>
      <c r="AZ261" s="632">
        <v>627</v>
      </c>
      <c r="BA261" s="272" t="str">
        <f t="shared" si="54"/>
        <v>Box</v>
      </c>
      <c r="BB261" s="633"/>
      <c r="BC261" s="634"/>
      <c r="BD261" s="634"/>
    </row>
    <row r="262" spans="1:56" s="635" customFormat="1" ht="36.75" hidden="1" customHeight="1">
      <c r="A262" s="475">
        <f>SUBTOTAL(3,B$6:B262)</f>
        <v>0</v>
      </c>
      <c r="B262" s="475" t="s">
        <v>135</v>
      </c>
      <c r="C262" s="476" t="s">
        <v>145</v>
      </c>
      <c r="D262" s="636">
        <v>40589</v>
      </c>
      <c r="E262" s="636" t="s">
        <v>195</v>
      </c>
      <c r="F262" s="530" t="s">
        <v>423</v>
      </c>
      <c r="G262" s="621" t="s">
        <v>1133</v>
      </c>
      <c r="H262" s="637">
        <v>13094000</v>
      </c>
      <c r="I262" s="637">
        <v>11306000</v>
      </c>
      <c r="J262" s="637">
        <v>0</v>
      </c>
      <c r="K262" s="637">
        <v>0</v>
      </c>
      <c r="L262" s="638">
        <f t="shared" si="94"/>
        <v>24400000</v>
      </c>
      <c r="M262" s="639">
        <v>24</v>
      </c>
      <c r="N262" s="638">
        <f t="shared" si="95"/>
        <v>22523077</v>
      </c>
      <c r="O262" s="640">
        <v>2</v>
      </c>
      <c r="P262" s="638">
        <f t="shared" si="96"/>
        <v>1876923</v>
      </c>
      <c r="Q262" s="641">
        <v>0</v>
      </c>
      <c r="R262" s="638">
        <f t="shared" si="97"/>
        <v>0</v>
      </c>
      <c r="S262" s="638">
        <f t="shared" si="98"/>
        <v>24400000</v>
      </c>
      <c r="T262" s="642">
        <v>150000</v>
      </c>
      <c r="U262" s="528">
        <v>0</v>
      </c>
      <c r="V262" s="528">
        <v>0</v>
      </c>
      <c r="W262" s="642">
        <v>0</v>
      </c>
      <c r="X262" s="642">
        <v>0</v>
      </c>
      <c r="Y262" s="642">
        <v>0</v>
      </c>
      <c r="Z262" s="642">
        <v>0</v>
      </c>
      <c r="AA262" s="643"/>
      <c r="AB262" s="638"/>
      <c r="AC262" s="642">
        <v>0</v>
      </c>
      <c r="AD262" s="642">
        <v>0</v>
      </c>
      <c r="AE262" s="638">
        <v>175961.5390625</v>
      </c>
      <c r="AF262" s="644"/>
      <c r="AG262" s="644">
        <f t="shared" si="99"/>
        <v>24725962</v>
      </c>
      <c r="AH262" s="639">
        <v>0</v>
      </c>
      <c r="AI262" s="639">
        <v>0</v>
      </c>
      <c r="AJ262" s="639">
        <v>0</v>
      </c>
      <c r="AK262" s="643">
        <v>0</v>
      </c>
      <c r="AL262" s="645">
        <v>0</v>
      </c>
      <c r="AM262" s="638">
        <f t="shared" si="53"/>
        <v>0</v>
      </c>
      <c r="AN262" s="661">
        <f t="shared" si="101"/>
        <v>24725962</v>
      </c>
      <c r="AO262" s="638">
        <v>2562000</v>
      </c>
      <c r="AP262" s="638">
        <v>44100</v>
      </c>
      <c r="AQ262" s="638">
        <f>+VLOOKUP($B262,[1]Sheet1!$C$15:$BW$1300,52,0)</f>
        <v>115698</v>
      </c>
      <c r="AR262" s="638">
        <v>0</v>
      </c>
      <c r="AS262" s="638">
        <v>0</v>
      </c>
      <c r="AT262" s="661">
        <f t="shared" si="81"/>
        <v>22004164</v>
      </c>
      <c r="AU262" s="629"/>
      <c r="AV262" s="585"/>
      <c r="AW262" s="526" t="s">
        <v>3645</v>
      </c>
      <c r="AX262" s="526" t="s">
        <v>3646</v>
      </c>
      <c r="AY262" s="632" t="s">
        <v>260</v>
      </c>
      <c r="AZ262" s="632">
        <v>627</v>
      </c>
      <c r="BA262" s="272" t="s">
        <v>75</v>
      </c>
      <c r="BB262" s="633"/>
      <c r="BC262" s="634"/>
      <c r="BD262" s="634"/>
    </row>
    <row r="263" spans="1:56" s="635" customFormat="1" ht="36.75" hidden="1" customHeight="1">
      <c r="A263" s="475">
        <f>SUBTOTAL(3,B$6:B263)</f>
        <v>0</v>
      </c>
      <c r="B263" s="475" t="s">
        <v>1134</v>
      </c>
      <c r="C263" s="476" t="s">
        <v>1135</v>
      </c>
      <c r="D263" s="636">
        <v>41369</v>
      </c>
      <c r="E263" s="636" t="s">
        <v>195</v>
      </c>
      <c r="F263" s="530" t="s">
        <v>423</v>
      </c>
      <c r="G263" s="621" t="s">
        <v>1136</v>
      </c>
      <c r="H263" s="637">
        <v>6576000</v>
      </c>
      <c r="I263" s="637">
        <v>2000000</v>
      </c>
      <c r="J263" s="637">
        <v>0</v>
      </c>
      <c r="K263" s="637">
        <v>0</v>
      </c>
      <c r="L263" s="638">
        <f t="shared" si="94"/>
        <v>8576000</v>
      </c>
      <c r="M263" s="639">
        <v>23.8</v>
      </c>
      <c r="N263" s="638">
        <f t="shared" si="95"/>
        <v>7850338</v>
      </c>
      <c r="O263" s="640">
        <v>2</v>
      </c>
      <c r="P263" s="638">
        <f t="shared" si="96"/>
        <v>659692</v>
      </c>
      <c r="Q263" s="641">
        <v>0</v>
      </c>
      <c r="R263" s="638">
        <f t="shared" si="97"/>
        <v>0</v>
      </c>
      <c r="S263" s="638">
        <f t="shared" si="98"/>
        <v>8510030</v>
      </c>
      <c r="T263" s="642">
        <v>0</v>
      </c>
      <c r="U263" s="528">
        <v>0</v>
      </c>
      <c r="V263" s="528">
        <v>200000</v>
      </c>
      <c r="W263" s="642">
        <v>500000</v>
      </c>
      <c r="X263" s="642">
        <v>0</v>
      </c>
      <c r="Y263" s="642">
        <v>400000</v>
      </c>
      <c r="Z263" s="642">
        <v>411209</v>
      </c>
      <c r="AA263" s="643"/>
      <c r="AB263" s="638"/>
      <c r="AC263" s="642">
        <v>0</v>
      </c>
      <c r="AD263" s="642">
        <v>0</v>
      </c>
      <c r="AE263" s="638">
        <v>61846.150210084037</v>
      </c>
      <c r="AF263" s="644"/>
      <c r="AG263" s="644">
        <f t="shared" si="99"/>
        <v>10083085</v>
      </c>
      <c r="AH263" s="639">
        <v>28</v>
      </c>
      <c r="AI263" s="639">
        <v>0</v>
      </c>
      <c r="AJ263" s="639">
        <v>0</v>
      </c>
      <c r="AK263" s="643">
        <v>0</v>
      </c>
      <c r="AL263" s="645">
        <v>0</v>
      </c>
      <c r="AM263" s="638">
        <f t="shared" ref="AM263:AM326" si="102">ROUND((N263/IF(M263&gt;26,26,M263)/8*(AH263*$AH$5+AI263*$AI$5+AJ263*$AJ$5+AK263*$AK$5+AL263*$AL$5)),0)</f>
        <v>1731692</v>
      </c>
      <c r="AN263" s="661">
        <f t="shared" si="101"/>
        <v>11814777</v>
      </c>
      <c r="AO263" s="638">
        <v>900480</v>
      </c>
      <c r="AP263" s="638">
        <v>44100</v>
      </c>
      <c r="AQ263" s="638">
        <f>+VLOOKUP($B263,[1]Sheet1!$C$15:$BW$1300,52,0)</f>
        <v>0</v>
      </c>
      <c r="AR263" s="638">
        <v>0</v>
      </c>
      <c r="AS263" s="638">
        <v>0</v>
      </c>
      <c r="AT263" s="661">
        <f t="shared" si="81"/>
        <v>10870197</v>
      </c>
      <c r="AU263" s="629"/>
      <c r="AV263" s="585"/>
      <c r="AW263" s="526" t="s">
        <v>3647</v>
      </c>
      <c r="AX263" s="526" t="s">
        <v>3648</v>
      </c>
      <c r="AY263" s="632" t="s">
        <v>260</v>
      </c>
      <c r="AZ263" s="632">
        <v>627</v>
      </c>
      <c r="BA263" s="272" t="str">
        <f>+IF(AY263="SK1 Box","Box",IF(AY263="Seaman","Seaman","Bag"))</f>
        <v>Box</v>
      </c>
      <c r="BB263" s="633"/>
      <c r="BC263" s="634"/>
      <c r="BD263" s="634"/>
    </row>
    <row r="264" spans="1:56" s="635" customFormat="1" ht="36.75" hidden="1" customHeight="1">
      <c r="A264" s="475">
        <f>SUBTOTAL(3,B$6:B264)</f>
        <v>0</v>
      </c>
      <c r="B264" s="475" t="s">
        <v>50</v>
      </c>
      <c r="C264" s="476" t="s">
        <v>51</v>
      </c>
      <c r="D264" s="636">
        <v>41491</v>
      </c>
      <c r="E264" s="636" t="s">
        <v>195</v>
      </c>
      <c r="F264" s="530" t="s">
        <v>423</v>
      </c>
      <c r="G264" s="621" t="s">
        <v>1133</v>
      </c>
      <c r="H264" s="637">
        <v>15240000</v>
      </c>
      <c r="I264" s="637">
        <v>9200000</v>
      </c>
      <c r="J264" s="637">
        <v>0</v>
      </c>
      <c r="K264" s="637">
        <v>0</v>
      </c>
      <c r="L264" s="638">
        <f t="shared" si="94"/>
        <v>24440000</v>
      </c>
      <c r="M264" s="639">
        <v>23.7</v>
      </c>
      <c r="N264" s="638">
        <f t="shared" si="95"/>
        <v>22278000</v>
      </c>
      <c r="O264" s="640">
        <v>2</v>
      </c>
      <c r="P264" s="638">
        <f t="shared" si="96"/>
        <v>1880000</v>
      </c>
      <c r="Q264" s="641">
        <v>0</v>
      </c>
      <c r="R264" s="638">
        <f t="shared" si="97"/>
        <v>0</v>
      </c>
      <c r="S264" s="638">
        <f t="shared" si="98"/>
        <v>24158000</v>
      </c>
      <c r="T264" s="642">
        <v>691923</v>
      </c>
      <c r="U264" s="528">
        <v>0</v>
      </c>
      <c r="V264" s="528">
        <v>0</v>
      </c>
      <c r="W264" s="642">
        <v>0</v>
      </c>
      <c r="X264" s="642">
        <v>0</v>
      </c>
      <c r="Y264" s="642">
        <v>0</v>
      </c>
      <c r="Z264" s="642">
        <v>0</v>
      </c>
      <c r="AA264" s="643"/>
      <c r="AB264" s="638"/>
      <c r="AC264" s="642">
        <v>0</v>
      </c>
      <c r="AD264" s="642">
        <v>0</v>
      </c>
      <c r="AE264" s="638">
        <v>0</v>
      </c>
      <c r="AF264" s="644"/>
      <c r="AG264" s="644">
        <f t="shared" si="99"/>
        <v>24849923</v>
      </c>
      <c r="AH264" s="639">
        <v>0</v>
      </c>
      <c r="AI264" s="639">
        <v>0</v>
      </c>
      <c r="AJ264" s="639">
        <v>0</v>
      </c>
      <c r="AK264" s="643">
        <v>0</v>
      </c>
      <c r="AL264" s="645">
        <v>0</v>
      </c>
      <c r="AM264" s="638">
        <f t="shared" si="102"/>
        <v>0</v>
      </c>
      <c r="AN264" s="661">
        <f t="shared" si="101"/>
        <v>24849923</v>
      </c>
      <c r="AO264" s="638">
        <v>2566200</v>
      </c>
      <c r="AP264" s="638">
        <v>44100</v>
      </c>
      <c r="AQ264" s="638">
        <f>+VLOOKUP($B264,[1]Sheet1!$C$15:$BW$1300,52,0)</f>
        <v>94590</v>
      </c>
      <c r="AR264" s="638">
        <v>0</v>
      </c>
      <c r="AS264" s="638">
        <v>0</v>
      </c>
      <c r="AT264" s="661">
        <f t="shared" si="81"/>
        <v>22145033</v>
      </c>
      <c r="AU264" s="629"/>
      <c r="AV264" s="585"/>
      <c r="AW264" s="526" t="s">
        <v>3649</v>
      </c>
      <c r="AX264" s="526" t="s">
        <v>3650</v>
      </c>
      <c r="AY264" s="632" t="s">
        <v>260</v>
      </c>
      <c r="AZ264" s="632">
        <v>627</v>
      </c>
      <c r="BA264" s="272" t="s">
        <v>75</v>
      </c>
      <c r="BB264" s="633"/>
      <c r="BC264" s="634"/>
      <c r="BD264" s="634"/>
    </row>
    <row r="265" spans="1:56" s="635" customFormat="1" ht="36.75" hidden="1" customHeight="1">
      <c r="A265" s="475">
        <f>SUBTOTAL(3,B$6:B265)</f>
        <v>0</v>
      </c>
      <c r="B265" s="475" t="s">
        <v>1137</v>
      </c>
      <c r="C265" s="476" t="s">
        <v>1138</v>
      </c>
      <c r="D265" s="636">
        <v>41621</v>
      </c>
      <c r="E265" s="636" t="s">
        <v>195</v>
      </c>
      <c r="F265" s="530" t="s">
        <v>423</v>
      </c>
      <c r="G265" s="621" t="s">
        <v>1132</v>
      </c>
      <c r="H265" s="637">
        <v>6876000</v>
      </c>
      <c r="I265" s="637">
        <v>6600000</v>
      </c>
      <c r="J265" s="637">
        <v>0</v>
      </c>
      <c r="K265" s="637">
        <v>0</v>
      </c>
      <c r="L265" s="638">
        <f t="shared" si="94"/>
        <v>13476000</v>
      </c>
      <c r="M265" s="639">
        <v>24</v>
      </c>
      <c r="N265" s="638">
        <f t="shared" si="95"/>
        <v>12439385</v>
      </c>
      <c r="O265" s="640">
        <v>2</v>
      </c>
      <c r="P265" s="638">
        <f t="shared" si="96"/>
        <v>1036615</v>
      </c>
      <c r="Q265" s="641">
        <v>0</v>
      </c>
      <c r="R265" s="638">
        <f t="shared" si="97"/>
        <v>0</v>
      </c>
      <c r="S265" s="638">
        <f t="shared" si="98"/>
        <v>13476000</v>
      </c>
      <c r="T265" s="642">
        <v>0</v>
      </c>
      <c r="U265" s="528">
        <v>0</v>
      </c>
      <c r="V265" s="528">
        <v>200000</v>
      </c>
      <c r="W265" s="642">
        <v>500000</v>
      </c>
      <c r="X265" s="642">
        <v>0</v>
      </c>
      <c r="Y265" s="642">
        <v>400000</v>
      </c>
      <c r="Z265" s="642">
        <v>0</v>
      </c>
      <c r="AA265" s="643"/>
      <c r="AB265" s="638"/>
      <c r="AC265" s="642">
        <v>0</v>
      </c>
      <c r="AD265" s="642">
        <v>0</v>
      </c>
      <c r="AE265" s="638">
        <v>97182.6953125</v>
      </c>
      <c r="AF265" s="644"/>
      <c r="AG265" s="644">
        <f t="shared" si="99"/>
        <v>14673183</v>
      </c>
      <c r="AH265" s="639">
        <v>28</v>
      </c>
      <c r="AI265" s="639">
        <v>0</v>
      </c>
      <c r="AJ265" s="639">
        <v>0</v>
      </c>
      <c r="AK265" s="643">
        <v>0</v>
      </c>
      <c r="AL265" s="645">
        <v>0</v>
      </c>
      <c r="AM265" s="638">
        <f t="shared" si="102"/>
        <v>2721115</v>
      </c>
      <c r="AN265" s="661">
        <f t="shared" si="101"/>
        <v>17394298</v>
      </c>
      <c r="AO265" s="638">
        <v>1414980</v>
      </c>
      <c r="AP265" s="638">
        <v>44100</v>
      </c>
      <c r="AQ265" s="638">
        <f>+VLOOKUP($B265,[1]Sheet1!$C$15:$BW$1300,52,0)</f>
        <v>0</v>
      </c>
      <c r="AR265" s="638">
        <v>0</v>
      </c>
      <c r="AS265" s="638">
        <v>0</v>
      </c>
      <c r="AT265" s="661">
        <f t="shared" si="81"/>
        <v>15935218</v>
      </c>
      <c r="AU265" s="629"/>
      <c r="AV265" s="585"/>
      <c r="AW265" s="526" t="s">
        <v>3651</v>
      </c>
      <c r="AX265" s="526" t="s">
        <v>3652</v>
      </c>
      <c r="AY265" s="632" t="s">
        <v>260</v>
      </c>
      <c r="AZ265" s="632">
        <v>627</v>
      </c>
      <c r="BA265" s="272" t="str">
        <f t="shared" ref="BA265:BA279" si="103">+IF(AY265="SK1 Box","Box",IF(AY265="Seaman","Seaman","Bag"))</f>
        <v>Box</v>
      </c>
      <c r="BB265" s="633"/>
      <c r="BC265" s="634"/>
      <c r="BD265" s="634"/>
    </row>
    <row r="266" spans="1:56" s="635" customFormat="1" ht="36.75" hidden="1" customHeight="1">
      <c r="A266" s="475">
        <f>SUBTOTAL(3,B$6:B266)</f>
        <v>0</v>
      </c>
      <c r="B266" s="475" t="s">
        <v>1139</v>
      </c>
      <c r="C266" s="476" t="s">
        <v>1140</v>
      </c>
      <c r="D266" s="636">
        <v>44270</v>
      </c>
      <c r="E266" s="636" t="s">
        <v>195</v>
      </c>
      <c r="F266" s="530" t="s">
        <v>424</v>
      </c>
      <c r="G266" s="621" t="s">
        <v>1141</v>
      </c>
      <c r="H266" s="637">
        <v>5931000</v>
      </c>
      <c r="I266" s="637">
        <v>1100000</v>
      </c>
      <c r="J266" s="637">
        <v>0</v>
      </c>
      <c r="K266" s="637">
        <v>0</v>
      </c>
      <c r="L266" s="638">
        <f t="shared" si="94"/>
        <v>7031000</v>
      </c>
      <c r="M266" s="639">
        <v>24</v>
      </c>
      <c r="N266" s="638">
        <f t="shared" si="95"/>
        <v>6490154</v>
      </c>
      <c r="O266" s="640">
        <v>2</v>
      </c>
      <c r="P266" s="638">
        <f t="shared" si="96"/>
        <v>540846</v>
      </c>
      <c r="Q266" s="641">
        <v>0</v>
      </c>
      <c r="R266" s="638">
        <f t="shared" si="97"/>
        <v>0</v>
      </c>
      <c r="S266" s="638">
        <f t="shared" si="98"/>
        <v>7031000</v>
      </c>
      <c r="T266" s="642">
        <v>0</v>
      </c>
      <c r="U266" s="528">
        <v>0</v>
      </c>
      <c r="V266" s="528">
        <v>200000</v>
      </c>
      <c r="W266" s="642">
        <v>500000</v>
      </c>
      <c r="X266" s="642">
        <v>0</v>
      </c>
      <c r="Y266" s="642">
        <v>400000</v>
      </c>
      <c r="Z266" s="642">
        <v>400000</v>
      </c>
      <c r="AA266" s="643"/>
      <c r="AB266" s="638"/>
      <c r="AC266" s="642">
        <v>100000</v>
      </c>
      <c r="AD266" s="642">
        <v>0</v>
      </c>
      <c r="AE266" s="638">
        <v>50704.328125</v>
      </c>
      <c r="AF266" s="644"/>
      <c r="AG266" s="644">
        <f t="shared" si="99"/>
        <v>8681704</v>
      </c>
      <c r="AH266" s="639">
        <v>0</v>
      </c>
      <c r="AI266" s="639">
        <v>0</v>
      </c>
      <c r="AJ266" s="639">
        <v>0</v>
      </c>
      <c r="AK266" s="643">
        <v>0</v>
      </c>
      <c r="AL266" s="645">
        <v>0</v>
      </c>
      <c r="AM266" s="638">
        <f t="shared" si="102"/>
        <v>0</v>
      </c>
      <c r="AN266" s="661">
        <f t="shared" si="101"/>
        <v>8681704</v>
      </c>
      <c r="AO266" s="638">
        <v>738255</v>
      </c>
      <c r="AP266" s="638">
        <v>44100</v>
      </c>
      <c r="AQ266" s="638">
        <f>+VLOOKUP($B266,[1]Sheet1!$C$15:$BW$1300,52,0)</f>
        <v>0</v>
      </c>
      <c r="AR266" s="638">
        <v>0</v>
      </c>
      <c r="AS266" s="638">
        <v>0</v>
      </c>
      <c r="AT266" s="661">
        <f t="shared" si="81"/>
        <v>7899349</v>
      </c>
      <c r="AU266" s="629"/>
      <c r="AV266" s="585"/>
      <c r="AW266" s="526" t="s">
        <v>3653</v>
      </c>
      <c r="AX266" s="526" t="s">
        <v>3654</v>
      </c>
      <c r="AY266" s="632" t="s">
        <v>260</v>
      </c>
      <c r="AZ266" s="632">
        <v>622</v>
      </c>
      <c r="BA266" s="272" t="str">
        <f t="shared" si="103"/>
        <v>Box</v>
      </c>
      <c r="BB266" s="633"/>
      <c r="BC266" s="634"/>
      <c r="BD266" s="634"/>
    </row>
    <row r="267" spans="1:56" s="635" customFormat="1" ht="36.75" hidden="1" customHeight="1">
      <c r="A267" s="475">
        <f>SUBTOTAL(3,B$6:B267)</f>
        <v>0</v>
      </c>
      <c r="B267" s="475" t="s">
        <v>1142</v>
      </c>
      <c r="C267" s="476" t="s">
        <v>1143</v>
      </c>
      <c r="D267" s="636">
        <v>44287</v>
      </c>
      <c r="E267" s="636" t="s">
        <v>195</v>
      </c>
      <c r="F267" s="530" t="s">
        <v>424</v>
      </c>
      <c r="G267" s="621" t="s">
        <v>1144</v>
      </c>
      <c r="H267" s="637">
        <v>5931000</v>
      </c>
      <c r="I267" s="637">
        <v>1100000</v>
      </c>
      <c r="J267" s="637">
        <v>0</v>
      </c>
      <c r="K267" s="637">
        <v>0</v>
      </c>
      <c r="L267" s="638">
        <f t="shared" si="94"/>
        <v>7031000</v>
      </c>
      <c r="M267" s="639">
        <v>24</v>
      </c>
      <c r="N267" s="638">
        <f t="shared" si="95"/>
        <v>6490154</v>
      </c>
      <c r="O267" s="640">
        <v>2</v>
      </c>
      <c r="P267" s="638">
        <f t="shared" si="96"/>
        <v>540846</v>
      </c>
      <c r="Q267" s="641">
        <v>0</v>
      </c>
      <c r="R267" s="638">
        <f t="shared" si="97"/>
        <v>0</v>
      </c>
      <c r="S267" s="638">
        <f t="shared" si="98"/>
        <v>7031000</v>
      </c>
      <c r="T267" s="642">
        <v>0</v>
      </c>
      <c r="U267" s="528">
        <v>0</v>
      </c>
      <c r="V267" s="528">
        <v>200000</v>
      </c>
      <c r="W267" s="642">
        <v>500000</v>
      </c>
      <c r="X267" s="642">
        <v>0</v>
      </c>
      <c r="Y267" s="642">
        <v>400000</v>
      </c>
      <c r="Z267" s="642">
        <v>500000</v>
      </c>
      <c r="AA267" s="643"/>
      <c r="AB267" s="638"/>
      <c r="AC267" s="642">
        <v>100000</v>
      </c>
      <c r="AD267" s="642">
        <v>0</v>
      </c>
      <c r="AE267" s="638">
        <v>50704.328125</v>
      </c>
      <c r="AF267" s="644"/>
      <c r="AG267" s="644">
        <f t="shared" si="99"/>
        <v>8781704</v>
      </c>
      <c r="AH267" s="639">
        <v>21.5</v>
      </c>
      <c r="AI267" s="639">
        <v>0</v>
      </c>
      <c r="AJ267" s="639">
        <v>0</v>
      </c>
      <c r="AK267" s="643">
        <v>0</v>
      </c>
      <c r="AL267" s="645">
        <v>0</v>
      </c>
      <c r="AM267" s="638">
        <f t="shared" si="102"/>
        <v>1090143</v>
      </c>
      <c r="AN267" s="661">
        <f t="shared" si="101"/>
        <v>9871847</v>
      </c>
      <c r="AO267" s="638">
        <v>738255</v>
      </c>
      <c r="AP267" s="638">
        <v>44100</v>
      </c>
      <c r="AQ267" s="638">
        <f>+VLOOKUP($B267,[1]Sheet1!$C$15:$BW$1300,52,0)</f>
        <v>0</v>
      </c>
      <c r="AR267" s="638">
        <v>0</v>
      </c>
      <c r="AS267" s="638">
        <v>0</v>
      </c>
      <c r="AT267" s="661">
        <f t="shared" si="81"/>
        <v>9089492</v>
      </c>
      <c r="AU267" s="629"/>
      <c r="AV267" s="585"/>
      <c r="AW267" s="526" t="s">
        <v>3655</v>
      </c>
      <c r="AX267" s="526" t="s">
        <v>3656</v>
      </c>
      <c r="AY267" s="632" t="s">
        <v>260</v>
      </c>
      <c r="AZ267" s="632">
        <v>622</v>
      </c>
      <c r="BA267" s="272" t="str">
        <f t="shared" si="103"/>
        <v>Box</v>
      </c>
      <c r="BB267" s="633"/>
      <c r="BC267" s="634"/>
      <c r="BD267" s="634"/>
    </row>
    <row r="268" spans="1:56" s="635" customFormat="1" ht="36.75" hidden="1" customHeight="1">
      <c r="A268" s="475">
        <f>SUBTOTAL(3,B$6:B268)</f>
        <v>0</v>
      </c>
      <c r="B268" s="475" t="s">
        <v>1145</v>
      </c>
      <c r="C268" s="476" t="s">
        <v>1146</v>
      </c>
      <c r="D268" s="636">
        <v>45164</v>
      </c>
      <c r="E268" s="636" t="s">
        <v>195</v>
      </c>
      <c r="F268" s="530" t="s">
        <v>424</v>
      </c>
      <c r="G268" s="621" t="s">
        <v>1144</v>
      </c>
      <c r="H268" s="637">
        <v>5538000</v>
      </c>
      <c r="I268" s="637">
        <v>500000</v>
      </c>
      <c r="J268" s="637">
        <v>0</v>
      </c>
      <c r="K268" s="637">
        <v>0</v>
      </c>
      <c r="L268" s="638">
        <f t="shared" si="94"/>
        <v>6038000</v>
      </c>
      <c r="M268" s="639">
        <v>23.5</v>
      </c>
      <c r="N268" s="638">
        <f t="shared" si="95"/>
        <v>5457423</v>
      </c>
      <c r="O268" s="640">
        <v>2</v>
      </c>
      <c r="P268" s="638">
        <f t="shared" si="96"/>
        <v>464462</v>
      </c>
      <c r="Q268" s="641">
        <v>0</v>
      </c>
      <c r="R268" s="638">
        <f t="shared" si="97"/>
        <v>0</v>
      </c>
      <c r="S268" s="638">
        <f t="shared" si="98"/>
        <v>5921885</v>
      </c>
      <c r="T268" s="642">
        <v>0</v>
      </c>
      <c r="U268" s="528">
        <v>0</v>
      </c>
      <c r="V268" s="528">
        <v>200000</v>
      </c>
      <c r="W268" s="642">
        <v>500000</v>
      </c>
      <c r="X268" s="642">
        <v>0</v>
      </c>
      <c r="Y268" s="642">
        <v>400000</v>
      </c>
      <c r="Z268" s="642">
        <v>391700</v>
      </c>
      <c r="AA268" s="643"/>
      <c r="AB268" s="638"/>
      <c r="AC268" s="642">
        <v>0</v>
      </c>
      <c r="AD268" s="642">
        <v>0</v>
      </c>
      <c r="AE268" s="638">
        <v>43543.268617021276</v>
      </c>
      <c r="AF268" s="644"/>
      <c r="AG268" s="644">
        <f t="shared" si="99"/>
        <v>7457128</v>
      </c>
      <c r="AH268" s="639">
        <v>28</v>
      </c>
      <c r="AI268" s="639">
        <v>0</v>
      </c>
      <c r="AJ268" s="639">
        <v>0</v>
      </c>
      <c r="AK268" s="643">
        <v>0</v>
      </c>
      <c r="AL268" s="645">
        <v>0</v>
      </c>
      <c r="AM268" s="638">
        <f t="shared" si="102"/>
        <v>1219212</v>
      </c>
      <c r="AN268" s="661">
        <f t="shared" si="101"/>
        <v>8676340</v>
      </c>
      <c r="AO268" s="638">
        <v>633990</v>
      </c>
      <c r="AP268" s="638">
        <v>44100</v>
      </c>
      <c r="AQ268" s="638">
        <f>+VLOOKUP($B268,[1]Sheet1!$C$15:$BW$1300,52,0)</f>
        <v>0</v>
      </c>
      <c r="AR268" s="638">
        <v>0</v>
      </c>
      <c r="AS268" s="638">
        <v>0</v>
      </c>
      <c r="AT268" s="661">
        <f t="shared" si="81"/>
        <v>7998250</v>
      </c>
      <c r="AU268" s="629"/>
      <c r="AV268" s="585"/>
      <c r="AW268" s="526" t="s">
        <v>3657</v>
      </c>
      <c r="AX268" s="526" t="s">
        <v>3658</v>
      </c>
      <c r="AY268" s="632" t="s">
        <v>260</v>
      </c>
      <c r="AZ268" s="632">
        <v>622</v>
      </c>
      <c r="BA268" s="272" t="str">
        <f t="shared" si="103"/>
        <v>Box</v>
      </c>
      <c r="BB268" s="633"/>
      <c r="BC268" s="634"/>
      <c r="BD268" s="634"/>
    </row>
    <row r="269" spans="1:56" s="635" customFormat="1" ht="36.75" hidden="1" customHeight="1">
      <c r="A269" s="475">
        <f>SUBTOTAL(3,B$6:B269)</f>
        <v>0</v>
      </c>
      <c r="B269" s="475" t="s">
        <v>1147</v>
      </c>
      <c r="C269" s="476" t="s">
        <v>1148</v>
      </c>
      <c r="D269" s="636">
        <v>45419</v>
      </c>
      <c r="E269" s="636" t="s">
        <v>195</v>
      </c>
      <c r="F269" s="530" t="s">
        <v>424</v>
      </c>
      <c r="G269" s="621" t="s">
        <v>1144</v>
      </c>
      <c r="H269" s="637">
        <v>5274000</v>
      </c>
      <c r="I269" s="637">
        <v>500000</v>
      </c>
      <c r="J269" s="637">
        <v>0</v>
      </c>
      <c r="K269" s="637">
        <v>0</v>
      </c>
      <c r="L269" s="638">
        <f t="shared" si="94"/>
        <v>5774000</v>
      </c>
      <c r="M269" s="639">
        <v>22.8</v>
      </c>
      <c r="N269" s="638">
        <f t="shared" si="95"/>
        <v>5063354</v>
      </c>
      <c r="O269" s="640">
        <v>3</v>
      </c>
      <c r="P269" s="638">
        <f t="shared" si="96"/>
        <v>666231</v>
      </c>
      <c r="Q269" s="641">
        <v>0</v>
      </c>
      <c r="R269" s="638">
        <f t="shared" si="97"/>
        <v>0</v>
      </c>
      <c r="S269" s="638">
        <f t="shared" si="98"/>
        <v>5729585</v>
      </c>
      <c r="T269" s="642">
        <v>0</v>
      </c>
      <c r="U269" s="528">
        <v>0</v>
      </c>
      <c r="V269" s="528">
        <v>200000</v>
      </c>
      <c r="W269" s="642">
        <v>500000</v>
      </c>
      <c r="X269" s="642">
        <v>0</v>
      </c>
      <c r="Y269" s="642">
        <v>400000</v>
      </c>
      <c r="Z269" s="642">
        <v>380000</v>
      </c>
      <c r="AA269" s="643"/>
      <c r="AB269" s="638"/>
      <c r="AC269" s="642">
        <v>0</v>
      </c>
      <c r="AD269" s="642">
        <v>0</v>
      </c>
      <c r="AE269" s="638">
        <v>41639.424342105267</v>
      </c>
      <c r="AF269" s="644"/>
      <c r="AG269" s="644">
        <f t="shared" si="99"/>
        <v>7251224</v>
      </c>
      <c r="AH269" s="639">
        <v>24</v>
      </c>
      <c r="AI269" s="639">
        <v>0</v>
      </c>
      <c r="AJ269" s="639">
        <v>0</v>
      </c>
      <c r="AK269" s="643">
        <v>0</v>
      </c>
      <c r="AL269" s="645">
        <v>0</v>
      </c>
      <c r="AM269" s="638">
        <f t="shared" si="102"/>
        <v>999346</v>
      </c>
      <c r="AN269" s="661">
        <f t="shared" si="101"/>
        <v>8250570</v>
      </c>
      <c r="AO269" s="638">
        <v>606270</v>
      </c>
      <c r="AP269" s="638">
        <v>44100</v>
      </c>
      <c r="AQ269" s="638">
        <f>+VLOOKUP($B269,[1]Sheet1!$C$15:$BW$1300,52,0)</f>
        <v>0</v>
      </c>
      <c r="AR269" s="638">
        <v>0</v>
      </c>
      <c r="AS269" s="638">
        <v>0</v>
      </c>
      <c r="AT269" s="661">
        <f t="shared" si="81"/>
        <v>7600200</v>
      </c>
      <c r="AU269" s="629"/>
      <c r="AV269" s="585"/>
      <c r="AW269" s="526" t="s">
        <v>3659</v>
      </c>
      <c r="AX269" s="526" t="s">
        <v>3660</v>
      </c>
      <c r="AY269" s="632" t="s">
        <v>260</v>
      </c>
      <c r="AZ269" s="632">
        <v>622</v>
      </c>
      <c r="BA269" s="272" t="str">
        <f t="shared" si="103"/>
        <v>Box</v>
      </c>
      <c r="BB269" s="633"/>
      <c r="BC269" s="634"/>
      <c r="BD269" s="634"/>
    </row>
    <row r="270" spans="1:56" s="635" customFormat="1" ht="36.75" hidden="1" customHeight="1">
      <c r="A270" s="475">
        <f>SUBTOTAL(3,B$6:B270)</f>
        <v>0</v>
      </c>
      <c r="B270" s="475" t="s">
        <v>1149</v>
      </c>
      <c r="C270" s="476" t="s">
        <v>1150</v>
      </c>
      <c r="D270" s="636">
        <v>45444</v>
      </c>
      <c r="E270" s="636" t="s">
        <v>195</v>
      </c>
      <c r="F270" s="530" t="s">
        <v>424</v>
      </c>
      <c r="G270" s="621" t="s">
        <v>1144</v>
      </c>
      <c r="H270" s="637">
        <v>5274000</v>
      </c>
      <c r="I270" s="637">
        <v>500000</v>
      </c>
      <c r="J270" s="637">
        <v>0</v>
      </c>
      <c r="K270" s="637">
        <v>0</v>
      </c>
      <c r="L270" s="638">
        <f t="shared" si="94"/>
        <v>5774000</v>
      </c>
      <c r="M270" s="639">
        <v>23.8</v>
      </c>
      <c r="N270" s="638">
        <f t="shared" si="95"/>
        <v>5285431</v>
      </c>
      <c r="O270" s="640">
        <v>2</v>
      </c>
      <c r="P270" s="638">
        <f t="shared" si="96"/>
        <v>444154</v>
      </c>
      <c r="Q270" s="641">
        <v>0</v>
      </c>
      <c r="R270" s="638">
        <f t="shared" si="97"/>
        <v>0</v>
      </c>
      <c r="S270" s="638">
        <f t="shared" si="98"/>
        <v>5729585</v>
      </c>
      <c r="T270" s="642">
        <v>0</v>
      </c>
      <c r="U270" s="528">
        <v>0</v>
      </c>
      <c r="V270" s="528">
        <v>200000</v>
      </c>
      <c r="W270" s="642">
        <v>500000</v>
      </c>
      <c r="X270" s="642">
        <v>0</v>
      </c>
      <c r="Y270" s="642">
        <v>400000</v>
      </c>
      <c r="Z270" s="642">
        <v>396700</v>
      </c>
      <c r="AA270" s="643"/>
      <c r="AB270" s="638"/>
      <c r="AC270" s="642">
        <v>0</v>
      </c>
      <c r="AD270" s="642">
        <v>0</v>
      </c>
      <c r="AE270" s="638">
        <v>41639.424894957978</v>
      </c>
      <c r="AF270" s="644"/>
      <c r="AG270" s="644">
        <f t="shared" si="99"/>
        <v>7267924</v>
      </c>
      <c r="AH270" s="639">
        <v>28</v>
      </c>
      <c r="AI270" s="639">
        <v>0</v>
      </c>
      <c r="AJ270" s="639">
        <v>0</v>
      </c>
      <c r="AK270" s="643">
        <v>0</v>
      </c>
      <c r="AL270" s="645">
        <v>0</v>
      </c>
      <c r="AM270" s="638">
        <f t="shared" si="102"/>
        <v>1165904</v>
      </c>
      <c r="AN270" s="661">
        <f t="shared" si="101"/>
        <v>8433828</v>
      </c>
      <c r="AO270" s="638">
        <v>606270</v>
      </c>
      <c r="AP270" s="638">
        <v>44100</v>
      </c>
      <c r="AQ270" s="638">
        <f>+VLOOKUP($B270,[1]Sheet1!$C$15:$BW$1300,52,0)</f>
        <v>0</v>
      </c>
      <c r="AR270" s="638">
        <v>0</v>
      </c>
      <c r="AS270" s="638">
        <v>0</v>
      </c>
      <c r="AT270" s="661">
        <f t="shared" si="81"/>
        <v>7783458</v>
      </c>
      <c r="AU270" s="629"/>
      <c r="AV270" s="585"/>
      <c r="AW270" s="526" t="s">
        <v>3661</v>
      </c>
      <c r="AX270" s="526" t="s">
        <v>3662</v>
      </c>
      <c r="AY270" s="632" t="s">
        <v>260</v>
      </c>
      <c r="AZ270" s="632">
        <v>622</v>
      </c>
      <c r="BA270" s="272" t="str">
        <f t="shared" si="103"/>
        <v>Box</v>
      </c>
      <c r="BB270" s="633"/>
      <c r="BC270" s="634"/>
      <c r="BD270" s="634"/>
    </row>
    <row r="271" spans="1:56" s="635" customFormat="1" ht="36.75" hidden="1" customHeight="1">
      <c r="A271" s="475">
        <f>SUBTOTAL(3,B$6:B271)</f>
        <v>0</v>
      </c>
      <c r="B271" s="475" t="s">
        <v>1151</v>
      </c>
      <c r="C271" s="476" t="s">
        <v>1152</v>
      </c>
      <c r="D271" s="636">
        <v>45710</v>
      </c>
      <c r="E271" s="636" t="s">
        <v>195</v>
      </c>
      <c r="F271" s="530" t="s">
        <v>424</v>
      </c>
      <c r="G271" s="621" t="s">
        <v>1144</v>
      </c>
      <c r="H271" s="637">
        <v>5023000</v>
      </c>
      <c r="I271" s="637">
        <v>500000</v>
      </c>
      <c r="J271" s="637">
        <v>0</v>
      </c>
      <c r="K271" s="637">
        <v>0</v>
      </c>
      <c r="L271" s="638">
        <f t="shared" si="94"/>
        <v>5523000</v>
      </c>
      <c r="M271" s="639">
        <v>23</v>
      </c>
      <c r="N271" s="638">
        <f t="shared" si="95"/>
        <v>4885731</v>
      </c>
      <c r="O271" s="640">
        <v>3</v>
      </c>
      <c r="P271" s="638">
        <f t="shared" si="96"/>
        <v>637269</v>
      </c>
      <c r="Q271" s="641">
        <v>0</v>
      </c>
      <c r="R271" s="638">
        <f t="shared" si="97"/>
        <v>0</v>
      </c>
      <c r="S271" s="638">
        <f t="shared" si="98"/>
        <v>5523000</v>
      </c>
      <c r="T271" s="642">
        <v>0</v>
      </c>
      <c r="U271" s="528">
        <v>0</v>
      </c>
      <c r="V271" s="528">
        <v>200000</v>
      </c>
      <c r="W271" s="642">
        <v>500000</v>
      </c>
      <c r="X271" s="642">
        <v>0</v>
      </c>
      <c r="Y271" s="642">
        <v>400000</v>
      </c>
      <c r="Z271" s="642">
        <v>383300</v>
      </c>
      <c r="AA271" s="643"/>
      <c r="AB271" s="638"/>
      <c r="AC271" s="642">
        <v>0</v>
      </c>
      <c r="AD271" s="642">
        <v>0</v>
      </c>
      <c r="AE271" s="638">
        <v>0</v>
      </c>
      <c r="AF271" s="644"/>
      <c r="AG271" s="644">
        <f t="shared" si="99"/>
        <v>7006300</v>
      </c>
      <c r="AH271" s="639">
        <v>20</v>
      </c>
      <c r="AI271" s="639">
        <v>0</v>
      </c>
      <c r="AJ271" s="639">
        <v>0</v>
      </c>
      <c r="AK271" s="643">
        <v>0</v>
      </c>
      <c r="AL271" s="645">
        <v>0</v>
      </c>
      <c r="AM271" s="638">
        <f t="shared" si="102"/>
        <v>796587</v>
      </c>
      <c r="AN271" s="661">
        <f t="shared" si="101"/>
        <v>7802887</v>
      </c>
      <c r="AO271" s="638">
        <v>579915</v>
      </c>
      <c r="AP271" s="638">
        <v>0</v>
      </c>
      <c r="AQ271" s="638">
        <f>+VLOOKUP($B271,[1]Sheet1!$C$15:$BW$1300,52,0)</f>
        <v>0</v>
      </c>
      <c r="AR271" s="638">
        <v>0</v>
      </c>
      <c r="AS271" s="638">
        <v>0</v>
      </c>
      <c r="AT271" s="661">
        <f t="shared" si="81"/>
        <v>7222972</v>
      </c>
      <c r="AU271" s="629"/>
      <c r="AV271" s="585"/>
      <c r="AW271" s="526" t="s">
        <v>3663</v>
      </c>
      <c r="AX271" s="526" t="s">
        <v>3664</v>
      </c>
      <c r="AY271" s="632" t="s">
        <v>260</v>
      </c>
      <c r="AZ271" s="632">
        <v>622</v>
      </c>
      <c r="BA271" s="272" t="str">
        <f t="shared" si="103"/>
        <v>Box</v>
      </c>
      <c r="BB271" s="633"/>
      <c r="BC271" s="634"/>
      <c r="BD271" s="634"/>
    </row>
    <row r="272" spans="1:56" s="635" customFormat="1" ht="36.75" hidden="1" customHeight="1">
      <c r="A272" s="475">
        <f>SUBTOTAL(3,B$6:B272)</f>
        <v>0</v>
      </c>
      <c r="B272" s="475" t="s">
        <v>1153</v>
      </c>
      <c r="C272" s="476" t="s">
        <v>1154</v>
      </c>
      <c r="D272" s="636">
        <v>40369</v>
      </c>
      <c r="E272" s="636" t="s">
        <v>195</v>
      </c>
      <c r="F272" s="530" t="s">
        <v>424</v>
      </c>
      <c r="G272" s="621" t="s">
        <v>1144</v>
      </c>
      <c r="H272" s="637">
        <v>5931000</v>
      </c>
      <c r="I272" s="637">
        <v>1100000</v>
      </c>
      <c r="J272" s="637">
        <v>0</v>
      </c>
      <c r="K272" s="637">
        <v>0</v>
      </c>
      <c r="L272" s="638">
        <f t="shared" si="94"/>
        <v>7031000</v>
      </c>
      <c r="M272" s="639">
        <v>23.9</v>
      </c>
      <c r="N272" s="638">
        <f t="shared" si="95"/>
        <v>6463112</v>
      </c>
      <c r="O272" s="640">
        <v>2</v>
      </c>
      <c r="P272" s="638">
        <f t="shared" si="96"/>
        <v>540846</v>
      </c>
      <c r="Q272" s="641">
        <v>0</v>
      </c>
      <c r="R272" s="638">
        <f t="shared" si="97"/>
        <v>0</v>
      </c>
      <c r="S272" s="638">
        <f t="shared" si="98"/>
        <v>7003958</v>
      </c>
      <c r="T272" s="642">
        <v>0</v>
      </c>
      <c r="U272" s="528">
        <v>0</v>
      </c>
      <c r="V272" s="528">
        <v>200000</v>
      </c>
      <c r="W272" s="642">
        <v>500000</v>
      </c>
      <c r="X272" s="642">
        <v>0</v>
      </c>
      <c r="Y272" s="642">
        <v>400000</v>
      </c>
      <c r="Z272" s="642">
        <v>398300</v>
      </c>
      <c r="AA272" s="643"/>
      <c r="AB272" s="638"/>
      <c r="AC272" s="642">
        <v>100000</v>
      </c>
      <c r="AD272" s="642">
        <v>0</v>
      </c>
      <c r="AE272" s="638">
        <v>50704.330543933058</v>
      </c>
      <c r="AF272" s="644"/>
      <c r="AG272" s="644">
        <f t="shared" si="99"/>
        <v>8652962</v>
      </c>
      <c r="AH272" s="639">
        <v>28</v>
      </c>
      <c r="AI272" s="639">
        <v>0</v>
      </c>
      <c r="AJ272" s="639">
        <v>0</v>
      </c>
      <c r="AK272" s="643">
        <v>0</v>
      </c>
      <c r="AL272" s="645">
        <v>0</v>
      </c>
      <c r="AM272" s="638">
        <f t="shared" si="102"/>
        <v>1419721</v>
      </c>
      <c r="AN272" s="661">
        <f t="shared" si="101"/>
        <v>10072683</v>
      </c>
      <c r="AO272" s="638">
        <v>738255</v>
      </c>
      <c r="AP272" s="638">
        <v>44100</v>
      </c>
      <c r="AQ272" s="638">
        <f>+VLOOKUP($B272,[1]Sheet1!$C$15:$BW$1300,52,0)</f>
        <v>0</v>
      </c>
      <c r="AR272" s="638">
        <v>0</v>
      </c>
      <c r="AS272" s="638">
        <v>0</v>
      </c>
      <c r="AT272" s="661">
        <f t="shared" si="81"/>
        <v>9290328</v>
      </c>
      <c r="AU272" s="629"/>
      <c r="AV272" s="585"/>
      <c r="AW272" s="526" t="s">
        <v>3665</v>
      </c>
      <c r="AX272" s="526" t="s">
        <v>3666</v>
      </c>
      <c r="AY272" s="632" t="s">
        <v>260</v>
      </c>
      <c r="AZ272" s="632">
        <v>622</v>
      </c>
      <c r="BA272" s="272" t="str">
        <f t="shared" si="103"/>
        <v>Box</v>
      </c>
      <c r="BB272" s="633"/>
      <c r="BC272" s="634"/>
      <c r="BD272" s="634"/>
    </row>
    <row r="273" spans="1:56" s="635" customFormat="1" ht="36.75" hidden="1" customHeight="1">
      <c r="A273" s="475">
        <f>SUBTOTAL(3,B$6:B273)</f>
        <v>0</v>
      </c>
      <c r="B273" s="475" t="s">
        <v>1155</v>
      </c>
      <c r="C273" s="476" t="s">
        <v>1156</v>
      </c>
      <c r="D273" s="636">
        <v>41764</v>
      </c>
      <c r="E273" s="636" t="s">
        <v>195</v>
      </c>
      <c r="F273" s="530" t="s">
        <v>424</v>
      </c>
      <c r="G273" s="621" t="s">
        <v>1157</v>
      </c>
      <c r="H273" s="637">
        <v>8176000</v>
      </c>
      <c r="I273" s="637">
        <v>3200000</v>
      </c>
      <c r="J273" s="637">
        <v>0</v>
      </c>
      <c r="K273" s="637">
        <v>5200000</v>
      </c>
      <c r="L273" s="638">
        <f t="shared" si="94"/>
        <v>16576000</v>
      </c>
      <c r="M273" s="639">
        <v>23.9</v>
      </c>
      <c r="N273" s="638">
        <f t="shared" si="95"/>
        <v>15237169</v>
      </c>
      <c r="O273" s="640">
        <v>2</v>
      </c>
      <c r="P273" s="638">
        <f t="shared" si="96"/>
        <v>1275077</v>
      </c>
      <c r="Q273" s="641">
        <v>0</v>
      </c>
      <c r="R273" s="638">
        <f t="shared" si="97"/>
        <v>0</v>
      </c>
      <c r="S273" s="638">
        <f t="shared" si="98"/>
        <v>16512246</v>
      </c>
      <c r="T273" s="642">
        <v>0</v>
      </c>
      <c r="U273" s="528">
        <v>0</v>
      </c>
      <c r="V273" s="528">
        <v>200000</v>
      </c>
      <c r="W273" s="642">
        <v>500000</v>
      </c>
      <c r="X273" s="642">
        <v>0</v>
      </c>
      <c r="Y273" s="642">
        <v>400000</v>
      </c>
      <c r="Z273" s="642">
        <v>697100</v>
      </c>
      <c r="AA273" s="643"/>
      <c r="AB273" s="638"/>
      <c r="AC273" s="642">
        <v>100000</v>
      </c>
      <c r="AD273" s="642">
        <v>0</v>
      </c>
      <c r="AE273" s="638">
        <v>0</v>
      </c>
      <c r="AF273" s="644"/>
      <c r="AG273" s="644">
        <f t="shared" si="99"/>
        <v>18409346</v>
      </c>
      <c r="AH273" s="639">
        <v>28</v>
      </c>
      <c r="AI273" s="639">
        <v>0</v>
      </c>
      <c r="AJ273" s="639">
        <v>0</v>
      </c>
      <c r="AK273" s="643">
        <v>0</v>
      </c>
      <c r="AL273" s="645">
        <v>0</v>
      </c>
      <c r="AM273" s="638">
        <f t="shared" si="102"/>
        <v>3347077</v>
      </c>
      <c r="AN273" s="661">
        <f t="shared" si="101"/>
        <v>21756423</v>
      </c>
      <c r="AO273" s="638">
        <v>1740480</v>
      </c>
      <c r="AP273" s="638">
        <v>44100</v>
      </c>
      <c r="AQ273" s="638">
        <f>+VLOOKUP($B273,[1]Sheet1!$C$15:$BW$1300,52,0)</f>
        <v>0</v>
      </c>
      <c r="AR273" s="638">
        <v>0</v>
      </c>
      <c r="AS273" s="638">
        <v>0</v>
      </c>
      <c r="AT273" s="661">
        <f t="shared" si="81"/>
        <v>19971843</v>
      </c>
      <c r="AU273" s="629"/>
      <c r="AV273" s="585"/>
      <c r="AW273" s="526" t="s">
        <v>3667</v>
      </c>
      <c r="AX273" s="526" t="s">
        <v>3668</v>
      </c>
      <c r="AY273" s="632" t="s">
        <v>260</v>
      </c>
      <c r="AZ273" s="632">
        <v>622</v>
      </c>
      <c r="BA273" s="272" t="str">
        <f t="shared" si="103"/>
        <v>Box</v>
      </c>
      <c r="BB273" s="633"/>
      <c r="BC273" s="634"/>
      <c r="BD273" s="634"/>
    </row>
    <row r="274" spans="1:56" s="635" customFormat="1" ht="36.75" hidden="1" customHeight="1">
      <c r="A274" s="475">
        <f>SUBTOTAL(3,B$6:B274)</f>
        <v>0</v>
      </c>
      <c r="B274" s="475" t="s">
        <v>1158</v>
      </c>
      <c r="C274" s="476" t="s">
        <v>1159</v>
      </c>
      <c r="D274" s="636">
        <v>44604</v>
      </c>
      <c r="E274" s="636" t="s">
        <v>195</v>
      </c>
      <c r="F274" s="530" t="s">
        <v>425</v>
      </c>
      <c r="G274" s="621" t="s">
        <v>1160</v>
      </c>
      <c r="H274" s="637">
        <v>5931000</v>
      </c>
      <c r="I274" s="637">
        <v>500000</v>
      </c>
      <c r="J274" s="637">
        <v>0</v>
      </c>
      <c r="K274" s="637">
        <v>0</v>
      </c>
      <c r="L274" s="638">
        <f t="shared" si="94"/>
        <v>6431000</v>
      </c>
      <c r="M274" s="639">
        <v>23.9</v>
      </c>
      <c r="N274" s="638">
        <f t="shared" si="95"/>
        <v>5911573</v>
      </c>
      <c r="O274" s="640">
        <v>2</v>
      </c>
      <c r="P274" s="638">
        <f t="shared" si="96"/>
        <v>494692</v>
      </c>
      <c r="Q274" s="641">
        <v>0</v>
      </c>
      <c r="R274" s="638">
        <f t="shared" si="97"/>
        <v>0</v>
      </c>
      <c r="S274" s="638">
        <f t="shared" si="98"/>
        <v>6406265</v>
      </c>
      <c r="T274" s="642">
        <v>0</v>
      </c>
      <c r="U274" s="528">
        <v>0</v>
      </c>
      <c r="V274" s="528">
        <v>200000</v>
      </c>
      <c r="W274" s="642">
        <v>500000</v>
      </c>
      <c r="X274" s="642">
        <v>0</v>
      </c>
      <c r="Y274" s="642">
        <v>400000</v>
      </c>
      <c r="Z274" s="642">
        <v>590813</v>
      </c>
      <c r="AA274" s="643"/>
      <c r="AB274" s="638"/>
      <c r="AC274" s="642">
        <v>0</v>
      </c>
      <c r="AD274" s="642">
        <v>0</v>
      </c>
      <c r="AE274" s="638">
        <v>0</v>
      </c>
      <c r="AF274" s="644"/>
      <c r="AG274" s="644">
        <f t="shared" si="99"/>
        <v>8097078</v>
      </c>
      <c r="AH274" s="639">
        <v>28</v>
      </c>
      <c r="AI274" s="639">
        <v>0</v>
      </c>
      <c r="AJ274" s="639">
        <v>0</v>
      </c>
      <c r="AK274" s="643">
        <v>0</v>
      </c>
      <c r="AL274" s="645">
        <v>0</v>
      </c>
      <c r="AM274" s="638">
        <f t="shared" si="102"/>
        <v>1298567</v>
      </c>
      <c r="AN274" s="661">
        <f t="shared" si="101"/>
        <v>9395645</v>
      </c>
      <c r="AO274" s="638">
        <v>675255</v>
      </c>
      <c r="AP274" s="638">
        <v>44100</v>
      </c>
      <c r="AQ274" s="638">
        <f>+VLOOKUP($B274,[1]Sheet1!$C$15:$BW$1300,52,0)</f>
        <v>0</v>
      </c>
      <c r="AR274" s="638">
        <v>0</v>
      </c>
      <c r="AS274" s="638">
        <v>0</v>
      </c>
      <c r="AT274" s="661">
        <f t="shared" si="81"/>
        <v>8676290</v>
      </c>
      <c r="AU274" s="629"/>
      <c r="AV274" s="585"/>
      <c r="AW274" s="526" t="s">
        <v>3669</v>
      </c>
      <c r="AX274" s="526" t="s">
        <v>3670</v>
      </c>
      <c r="AY274" s="632" t="s">
        <v>260</v>
      </c>
      <c r="AZ274" s="632">
        <v>622</v>
      </c>
      <c r="BA274" s="272" t="str">
        <f t="shared" si="103"/>
        <v>Box</v>
      </c>
      <c r="BB274" s="633"/>
      <c r="BC274" s="634"/>
      <c r="BD274" s="634"/>
    </row>
    <row r="275" spans="1:56" s="635" customFormat="1" ht="36.75" hidden="1" customHeight="1">
      <c r="A275" s="475">
        <f>SUBTOTAL(3,B$6:B275)</f>
        <v>0</v>
      </c>
      <c r="B275" s="475" t="s">
        <v>1161</v>
      </c>
      <c r="C275" s="476" t="s">
        <v>1162</v>
      </c>
      <c r="D275" s="636">
        <v>45005</v>
      </c>
      <c r="E275" s="636" t="s">
        <v>195</v>
      </c>
      <c r="F275" s="530" t="s">
        <v>541</v>
      </c>
      <c r="G275" s="621" t="s">
        <v>1163</v>
      </c>
      <c r="H275" s="637">
        <v>5815000</v>
      </c>
      <c r="I275" s="637">
        <v>800000</v>
      </c>
      <c r="J275" s="637">
        <v>292000</v>
      </c>
      <c r="K275" s="637">
        <v>100000</v>
      </c>
      <c r="L275" s="638">
        <f t="shared" si="94"/>
        <v>7007000</v>
      </c>
      <c r="M275" s="639">
        <v>18.600000000000001</v>
      </c>
      <c r="N275" s="638">
        <f t="shared" si="95"/>
        <v>5012700</v>
      </c>
      <c r="O275" s="640">
        <v>2</v>
      </c>
      <c r="P275" s="638">
        <f t="shared" si="96"/>
        <v>539000</v>
      </c>
      <c r="Q275" s="641">
        <v>0</v>
      </c>
      <c r="R275" s="638">
        <f t="shared" si="97"/>
        <v>0</v>
      </c>
      <c r="S275" s="638">
        <f t="shared" si="98"/>
        <v>5551700</v>
      </c>
      <c r="T275" s="642">
        <v>0</v>
      </c>
      <c r="U275" s="528">
        <v>0</v>
      </c>
      <c r="V275" s="528">
        <v>200000</v>
      </c>
      <c r="W275" s="642">
        <v>0</v>
      </c>
      <c r="X275" s="642">
        <v>200000</v>
      </c>
      <c r="Y275" s="642">
        <v>0</v>
      </c>
      <c r="Z275" s="642">
        <v>348482</v>
      </c>
      <c r="AA275" s="643"/>
      <c r="AB275" s="638"/>
      <c r="AC275" s="642">
        <v>0</v>
      </c>
      <c r="AD275" s="642">
        <v>0</v>
      </c>
      <c r="AE275" s="638">
        <v>0</v>
      </c>
      <c r="AF275" s="644"/>
      <c r="AG275" s="644">
        <f t="shared" si="99"/>
        <v>6300182</v>
      </c>
      <c r="AH275" s="639">
        <v>28</v>
      </c>
      <c r="AI275" s="639">
        <v>0</v>
      </c>
      <c r="AJ275" s="639">
        <v>0</v>
      </c>
      <c r="AK275" s="643">
        <v>0</v>
      </c>
      <c r="AL275" s="645">
        <v>0</v>
      </c>
      <c r="AM275" s="638">
        <f t="shared" si="102"/>
        <v>1414875</v>
      </c>
      <c r="AN275" s="661">
        <f t="shared" si="101"/>
        <v>7715057</v>
      </c>
      <c r="AO275" s="638">
        <v>735735</v>
      </c>
      <c r="AP275" s="638">
        <v>44100</v>
      </c>
      <c r="AQ275" s="638">
        <f>+VLOOKUP($B275,[1]Sheet1!$C$15:$BW$1300,52,0)</f>
        <v>0</v>
      </c>
      <c r="AR275" s="638">
        <v>0</v>
      </c>
      <c r="AS275" s="638">
        <v>0</v>
      </c>
      <c r="AT275" s="661">
        <f t="shared" si="81"/>
        <v>6935222</v>
      </c>
      <c r="AU275" s="629"/>
      <c r="AV275" s="585"/>
      <c r="AW275" s="526" t="s">
        <v>3671</v>
      </c>
      <c r="AX275" s="526" t="s">
        <v>3672</v>
      </c>
      <c r="AY275" s="632" t="s">
        <v>545</v>
      </c>
      <c r="AZ275" s="632">
        <v>622</v>
      </c>
      <c r="BA275" s="272" t="str">
        <f t="shared" si="103"/>
        <v>Seaman</v>
      </c>
      <c r="BB275" s="633"/>
      <c r="BC275" s="634"/>
      <c r="BD275" s="634"/>
    </row>
    <row r="276" spans="1:56" s="635" customFormat="1" ht="36.75" hidden="1" customHeight="1">
      <c r="A276" s="475">
        <f>SUBTOTAL(3,B$6:B276)</f>
        <v>0</v>
      </c>
      <c r="B276" s="475" t="s">
        <v>1164</v>
      </c>
      <c r="C276" s="476" t="s">
        <v>1165</v>
      </c>
      <c r="D276" s="636">
        <v>45344</v>
      </c>
      <c r="E276" s="636" t="s">
        <v>195</v>
      </c>
      <c r="F276" s="530" t="s">
        <v>541</v>
      </c>
      <c r="G276" s="621" t="s">
        <v>1166</v>
      </c>
      <c r="H276" s="637">
        <v>5538000</v>
      </c>
      <c r="I276" s="637">
        <v>600000</v>
      </c>
      <c r="J276" s="637">
        <v>278000</v>
      </c>
      <c r="K276" s="637">
        <v>0</v>
      </c>
      <c r="L276" s="638">
        <f t="shared" si="94"/>
        <v>6416000</v>
      </c>
      <c r="M276" s="639">
        <v>23</v>
      </c>
      <c r="N276" s="638">
        <f t="shared" si="95"/>
        <v>5675692</v>
      </c>
      <c r="O276" s="640">
        <v>2</v>
      </c>
      <c r="P276" s="638">
        <f t="shared" si="96"/>
        <v>493538</v>
      </c>
      <c r="Q276" s="641">
        <v>0</v>
      </c>
      <c r="R276" s="638">
        <f t="shared" si="97"/>
        <v>0</v>
      </c>
      <c r="S276" s="638">
        <f t="shared" si="98"/>
        <v>6169230</v>
      </c>
      <c r="T276" s="642">
        <v>0</v>
      </c>
      <c r="U276" s="528">
        <v>0</v>
      </c>
      <c r="V276" s="528">
        <v>200000</v>
      </c>
      <c r="W276" s="642">
        <v>0</v>
      </c>
      <c r="X276" s="642">
        <v>0</v>
      </c>
      <c r="Y276" s="642">
        <v>400000</v>
      </c>
      <c r="Z276" s="642">
        <v>371683</v>
      </c>
      <c r="AA276" s="643"/>
      <c r="AB276" s="638"/>
      <c r="AC276" s="642">
        <v>0</v>
      </c>
      <c r="AD276" s="642">
        <v>0</v>
      </c>
      <c r="AE276" s="638">
        <v>0</v>
      </c>
      <c r="AF276" s="644"/>
      <c r="AG276" s="644">
        <f t="shared" si="99"/>
        <v>7140913</v>
      </c>
      <c r="AH276" s="639">
        <v>28</v>
      </c>
      <c r="AI276" s="639">
        <v>0</v>
      </c>
      <c r="AJ276" s="639">
        <v>0</v>
      </c>
      <c r="AK276" s="643">
        <v>0</v>
      </c>
      <c r="AL276" s="645">
        <v>0</v>
      </c>
      <c r="AM276" s="638">
        <f t="shared" si="102"/>
        <v>1295538</v>
      </c>
      <c r="AN276" s="661">
        <f t="shared" si="101"/>
        <v>8436451</v>
      </c>
      <c r="AO276" s="638">
        <v>673680</v>
      </c>
      <c r="AP276" s="638">
        <v>44100</v>
      </c>
      <c r="AQ276" s="638">
        <f>+VLOOKUP($B276,[1]Sheet1!$C$15:$BW$1300,52,0)</f>
        <v>0</v>
      </c>
      <c r="AR276" s="638">
        <v>0</v>
      </c>
      <c r="AS276" s="638">
        <v>0</v>
      </c>
      <c r="AT276" s="661">
        <f t="shared" si="81"/>
        <v>7718671</v>
      </c>
      <c r="AU276" s="629"/>
      <c r="AV276" s="585"/>
      <c r="AW276" s="526" t="s">
        <v>3673</v>
      </c>
      <c r="AX276" s="526" t="s">
        <v>3674</v>
      </c>
      <c r="AY276" s="632" t="s">
        <v>545</v>
      </c>
      <c r="AZ276" s="632">
        <v>622</v>
      </c>
      <c r="BA276" s="272" t="str">
        <f t="shared" si="103"/>
        <v>Seaman</v>
      </c>
      <c r="BB276" s="633"/>
      <c r="BC276" s="634"/>
      <c r="BD276" s="634"/>
    </row>
    <row r="277" spans="1:56" s="635" customFormat="1" ht="36.75" hidden="1" customHeight="1">
      <c r="A277" s="475">
        <f>SUBTOTAL(3,B$6:B277)</f>
        <v>0</v>
      </c>
      <c r="B277" s="475" t="s">
        <v>1167</v>
      </c>
      <c r="C277" s="476" t="s">
        <v>1168</v>
      </c>
      <c r="D277" s="636">
        <v>45439</v>
      </c>
      <c r="E277" s="636" t="s">
        <v>195</v>
      </c>
      <c r="F277" s="530" t="s">
        <v>541</v>
      </c>
      <c r="G277" s="621" t="s">
        <v>1169</v>
      </c>
      <c r="H277" s="637">
        <v>9240000</v>
      </c>
      <c r="I277" s="637">
        <v>7000000</v>
      </c>
      <c r="J277" s="637">
        <v>462000</v>
      </c>
      <c r="K277" s="637">
        <v>0</v>
      </c>
      <c r="L277" s="638">
        <f t="shared" si="94"/>
        <v>16702000</v>
      </c>
      <c r="M277" s="639">
        <v>21.5</v>
      </c>
      <c r="N277" s="638">
        <f t="shared" si="95"/>
        <v>13811269</v>
      </c>
      <c r="O277" s="640">
        <v>4</v>
      </c>
      <c r="P277" s="638">
        <f t="shared" si="96"/>
        <v>2569538</v>
      </c>
      <c r="Q277" s="641">
        <v>0</v>
      </c>
      <c r="R277" s="638">
        <f t="shared" si="97"/>
        <v>0</v>
      </c>
      <c r="S277" s="638">
        <f t="shared" si="98"/>
        <v>16380807</v>
      </c>
      <c r="T277" s="642">
        <v>441346</v>
      </c>
      <c r="U277" s="528">
        <v>0</v>
      </c>
      <c r="V277" s="528">
        <v>200000</v>
      </c>
      <c r="W277" s="642">
        <v>500000</v>
      </c>
      <c r="X277" s="642">
        <v>0</v>
      </c>
      <c r="Y277" s="642">
        <v>300000</v>
      </c>
      <c r="Z277" s="642">
        <v>404100</v>
      </c>
      <c r="AA277" s="643"/>
      <c r="AB277" s="638"/>
      <c r="AC277" s="642">
        <v>200000</v>
      </c>
      <c r="AD277" s="642">
        <v>0</v>
      </c>
      <c r="AE277" s="638">
        <v>0</v>
      </c>
      <c r="AF277" s="644"/>
      <c r="AG277" s="644">
        <f t="shared" si="99"/>
        <v>18426253</v>
      </c>
      <c r="AH277" s="639">
        <v>24</v>
      </c>
      <c r="AI277" s="639">
        <v>0</v>
      </c>
      <c r="AJ277" s="639">
        <v>0</v>
      </c>
      <c r="AK277" s="643">
        <v>0</v>
      </c>
      <c r="AL277" s="645">
        <v>0</v>
      </c>
      <c r="AM277" s="638">
        <f t="shared" si="102"/>
        <v>2890731</v>
      </c>
      <c r="AN277" s="661">
        <f t="shared" si="101"/>
        <v>21316984</v>
      </c>
      <c r="AO277" s="638">
        <v>1753710</v>
      </c>
      <c r="AP277" s="638">
        <v>44100</v>
      </c>
      <c r="AQ277" s="638">
        <f>+VLOOKUP($B277,[1]Sheet1!$C$15:$BW$1300,52,0)</f>
        <v>0</v>
      </c>
      <c r="AR277" s="638">
        <v>0</v>
      </c>
      <c r="AS277" s="638">
        <v>0</v>
      </c>
      <c r="AT277" s="661">
        <f t="shared" si="81"/>
        <v>19519174</v>
      </c>
      <c r="AU277" s="629"/>
      <c r="AV277" s="585"/>
      <c r="AW277" s="526" t="s">
        <v>3675</v>
      </c>
      <c r="AX277" s="526" t="s">
        <v>3676</v>
      </c>
      <c r="AY277" s="632" t="s">
        <v>545</v>
      </c>
      <c r="AZ277" s="632">
        <v>622</v>
      </c>
      <c r="BA277" s="272" t="str">
        <f t="shared" si="103"/>
        <v>Seaman</v>
      </c>
      <c r="BB277" s="633"/>
      <c r="BC277" s="634"/>
      <c r="BD277" s="634"/>
    </row>
    <row r="278" spans="1:56" s="635" customFormat="1" ht="36.75" hidden="1" customHeight="1">
      <c r="A278" s="475">
        <f>SUBTOTAL(3,B$6:B278)</f>
        <v>0</v>
      </c>
      <c r="B278" s="475" t="s">
        <v>1170</v>
      </c>
      <c r="C278" s="476" t="s">
        <v>1171</v>
      </c>
      <c r="D278" s="636">
        <v>45706</v>
      </c>
      <c r="E278" s="636" t="s">
        <v>195</v>
      </c>
      <c r="F278" s="530" t="s">
        <v>541</v>
      </c>
      <c r="G278" s="621" t="s">
        <v>721</v>
      </c>
      <c r="H278" s="637">
        <v>5023000</v>
      </c>
      <c r="I278" s="637">
        <v>600000</v>
      </c>
      <c r="J278" s="637">
        <v>252000</v>
      </c>
      <c r="K278" s="637">
        <v>0</v>
      </c>
      <c r="L278" s="638">
        <f t="shared" si="0"/>
        <v>5875000</v>
      </c>
      <c r="M278" s="639">
        <v>23</v>
      </c>
      <c r="N278" s="638">
        <f t="shared" si="82"/>
        <v>5197115</v>
      </c>
      <c r="O278" s="640">
        <v>3</v>
      </c>
      <c r="P278" s="638">
        <f t="shared" si="83"/>
        <v>677885</v>
      </c>
      <c r="Q278" s="641">
        <v>0</v>
      </c>
      <c r="R278" s="638">
        <f t="shared" si="84"/>
        <v>0</v>
      </c>
      <c r="S278" s="638">
        <f t="shared" si="85"/>
        <v>5875000</v>
      </c>
      <c r="T278" s="642">
        <v>0</v>
      </c>
      <c r="U278" s="528">
        <v>0</v>
      </c>
      <c r="V278" s="528">
        <v>200000</v>
      </c>
      <c r="W278" s="642">
        <v>500000</v>
      </c>
      <c r="X278" s="642">
        <v>0</v>
      </c>
      <c r="Y278" s="642">
        <v>400000</v>
      </c>
      <c r="Z278" s="642">
        <v>390155</v>
      </c>
      <c r="AA278" s="643"/>
      <c r="AB278" s="638"/>
      <c r="AC278" s="642">
        <v>0</v>
      </c>
      <c r="AD278" s="642">
        <v>0</v>
      </c>
      <c r="AE278" s="638">
        <v>0</v>
      </c>
      <c r="AF278" s="644"/>
      <c r="AG278" s="644">
        <f t="shared" si="1"/>
        <v>7365155</v>
      </c>
      <c r="AH278" s="639">
        <v>28</v>
      </c>
      <c r="AI278" s="639">
        <v>0</v>
      </c>
      <c r="AJ278" s="639">
        <v>0</v>
      </c>
      <c r="AK278" s="643">
        <v>0</v>
      </c>
      <c r="AL278" s="645">
        <v>0</v>
      </c>
      <c r="AM278" s="638">
        <f t="shared" si="102"/>
        <v>1186298</v>
      </c>
      <c r="AN278" s="661">
        <f t="shared" si="3"/>
        <v>8551453</v>
      </c>
      <c r="AO278" s="638">
        <v>616875</v>
      </c>
      <c r="AP278" s="638">
        <v>44100</v>
      </c>
      <c r="AQ278" s="638">
        <f>+VLOOKUP($B278,[1]Sheet1!$C$15:$BW$1300,52,0)</f>
        <v>0</v>
      </c>
      <c r="AR278" s="638">
        <v>0</v>
      </c>
      <c r="AS278" s="638">
        <v>0</v>
      </c>
      <c r="AT278" s="661">
        <f t="shared" si="81"/>
        <v>7890478</v>
      </c>
      <c r="AU278" s="629"/>
      <c r="AV278" s="585"/>
      <c r="AW278" s="526" t="s">
        <v>3677</v>
      </c>
      <c r="AX278" s="526" t="s">
        <v>3678</v>
      </c>
      <c r="AY278" s="632" t="s">
        <v>545</v>
      </c>
      <c r="AZ278" s="632">
        <v>622</v>
      </c>
      <c r="BA278" s="272" t="str">
        <f t="shared" si="103"/>
        <v>Seaman</v>
      </c>
      <c r="BB278" s="633"/>
      <c r="BC278" s="634"/>
      <c r="BD278" s="634"/>
    </row>
    <row r="279" spans="1:56" s="635" customFormat="1" ht="36.75" hidden="1" customHeight="1">
      <c r="A279" s="475">
        <f>SUBTOTAL(3,B$6:B279)</f>
        <v>0</v>
      </c>
      <c r="B279" s="475" t="s">
        <v>1172</v>
      </c>
      <c r="C279" s="476" t="s">
        <v>1173</v>
      </c>
      <c r="D279" s="636">
        <v>44621</v>
      </c>
      <c r="E279" s="636" t="s">
        <v>195</v>
      </c>
      <c r="F279" s="530" t="s">
        <v>558</v>
      </c>
      <c r="G279" s="621" t="s">
        <v>994</v>
      </c>
      <c r="H279" s="637">
        <v>5931000</v>
      </c>
      <c r="I279" s="637">
        <v>200000</v>
      </c>
      <c r="J279" s="637">
        <v>0</v>
      </c>
      <c r="K279" s="637">
        <v>0</v>
      </c>
      <c r="L279" s="638">
        <f t="shared" si="0"/>
        <v>6131000</v>
      </c>
      <c r="M279" s="639">
        <v>23.9</v>
      </c>
      <c r="N279" s="638">
        <f t="shared" si="82"/>
        <v>5635804</v>
      </c>
      <c r="O279" s="640">
        <v>2</v>
      </c>
      <c r="P279" s="638">
        <f t="shared" si="83"/>
        <v>471615</v>
      </c>
      <c r="Q279" s="641">
        <v>0</v>
      </c>
      <c r="R279" s="638">
        <f t="shared" si="84"/>
        <v>0</v>
      </c>
      <c r="S279" s="638">
        <f t="shared" si="85"/>
        <v>6107419</v>
      </c>
      <c r="T279" s="642">
        <v>0</v>
      </c>
      <c r="U279" s="528">
        <v>0</v>
      </c>
      <c r="V279" s="528">
        <v>200000</v>
      </c>
      <c r="W279" s="642">
        <v>500000</v>
      </c>
      <c r="X279" s="642">
        <v>0</v>
      </c>
      <c r="Y279" s="642">
        <v>300000</v>
      </c>
      <c r="Z279" s="642">
        <v>360449</v>
      </c>
      <c r="AA279" s="643"/>
      <c r="AB279" s="638"/>
      <c r="AC279" s="642">
        <v>0</v>
      </c>
      <c r="AD279" s="642">
        <v>0</v>
      </c>
      <c r="AE279" s="638">
        <v>0</v>
      </c>
      <c r="AF279" s="644"/>
      <c r="AG279" s="644">
        <f t="shared" si="1"/>
        <v>7467868</v>
      </c>
      <c r="AH279" s="639">
        <v>20</v>
      </c>
      <c r="AI279" s="639">
        <v>0</v>
      </c>
      <c r="AJ279" s="639">
        <v>0</v>
      </c>
      <c r="AK279" s="643">
        <v>0</v>
      </c>
      <c r="AL279" s="645">
        <v>0</v>
      </c>
      <c r="AM279" s="638">
        <f t="shared" si="102"/>
        <v>884279</v>
      </c>
      <c r="AN279" s="661">
        <f t="shared" si="3"/>
        <v>8352147</v>
      </c>
      <c r="AO279" s="638">
        <v>643755</v>
      </c>
      <c r="AP279" s="638">
        <v>44100</v>
      </c>
      <c r="AQ279" s="638">
        <f>+VLOOKUP($B279,[1]Sheet1!$C$15:$BW$1300,52,0)</f>
        <v>0</v>
      </c>
      <c r="AR279" s="638">
        <v>140000</v>
      </c>
      <c r="AS279" s="638">
        <v>0</v>
      </c>
      <c r="AT279" s="661">
        <f t="shared" si="81"/>
        <v>7524292</v>
      </c>
      <c r="AU279" s="629"/>
      <c r="AV279" s="585"/>
      <c r="AW279" s="526" t="s">
        <v>3679</v>
      </c>
      <c r="AX279" s="526" t="s">
        <v>3680</v>
      </c>
      <c r="AY279" s="632" t="s">
        <v>545</v>
      </c>
      <c r="AZ279" s="632">
        <v>622</v>
      </c>
      <c r="BA279" s="272" t="str">
        <f t="shared" si="103"/>
        <v>Seaman</v>
      </c>
      <c r="BB279" s="633"/>
      <c r="BC279" s="634"/>
      <c r="BD279" s="634"/>
    </row>
    <row r="280" spans="1:56" s="635" customFormat="1" ht="36.75" hidden="1" customHeight="1">
      <c r="A280" s="475">
        <f>SUBTOTAL(3,B$6:B280)</f>
        <v>0</v>
      </c>
      <c r="B280" s="475" t="s">
        <v>1174</v>
      </c>
      <c r="C280" s="476" t="s">
        <v>1175</v>
      </c>
      <c r="D280" s="636">
        <v>45414</v>
      </c>
      <c r="E280" s="636" t="s">
        <v>195</v>
      </c>
      <c r="F280" s="530" t="s">
        <v>542</v>
      </c>
      <c r="G280" s="621" t="s">
        <v>1133</v>
      </c>
      <c r="H280" s="637">
        <v>14500000</v>
      </c>
      <c r="I280" s="637">
        <v>13000000</v>
      </c>
      <c r="J280" s="637">
        <v>0</v>
      </c>
      <c r="K280" s="637">
        <v>0</v>
      </c>
      <c r="L280" s="638">
        <f t="shared" si="0"/>
        <v>27500000</v>
      </c>
      <c r="M280" s="639">
        <v>24</v>
      </c>
      <c r="N280" s="638">
        <f t="shared" si="82"/>
        <v>25384615</v>
      </c>
      <c r="O280" s="640">
        <v>2</v>
      </c>
      <c r="P280" s="638">
        <f t="shared" si="83"/>
        <v>2115385</v>
      </c>
      <c r="Q280" s="641">
        <v>0</v>
      </c>
      <c r="R280" s="638">
        <f t="shared" si="84"/>
        <v>0</v>
      </c>
      <c r="S280" s="638">
        <f t="shared" si="85"/>
        <v>27500000</v>
      </c>
      <c r="T280" s="642">
        <v>500000</v>
      </c>
      <c r="U280" s="528">
        <v>0</v>
      </c>
      <c r="V280" s="528">
        <v>0</v>
      </c>
      <c r="W280" s="642">
        <v>0</v>
      </c>
      <c r="X280" s="642">
        <v>0</v>
      </c>
      <c r="Y280" s="642">
        <v>0</v>
      </c>
      <c r="Z280" s="642">
        <v>0</v>
      </c>
      <c r="AA280" s="643"/>
      <c r="AB280" s="638"/>
      <c r="AC280" s="642">
        <v>0</v>
      </c>
      <c r="AD280" s="642">
        <v>0</v>
      </c>
      <c r="AE280" s="638">
        <v>0</v>
      </c>
      <c r="AF280" s="644"/>
      <c r="AG280" s="644">
        <f t="shared" si="1"/>
        <v>28000000</v>
      </c>
      <c r="AH280" s="639">
        <v>0</v>
      </c>
      <c r="AI280" s="639">
        <v>0</v>
      </c>
      <c r="AJ280" s="639">
        <v>0</v>
      </c>
      <c r="AK280" s="643">
        <v>0</v>
      </c>
      <c r="AL280" s="645">
        <v>0</v>
      </c>
      <c r="AM280" s="638">
        <f t="shared" si="102"/>
        <v>0</v>
      </c>
      <c r="AN280" s="661">
        <f t="shared" si="3"/>
        <v>28000000</v>
      </c>
      <c r="AO280" s="638">
        <v>2887500</v>
      </c>
      <c r="AP280" s="638">
        <v>44100</v>
      </c>
      <c r="AQ280" s="638">
        <f>+VLOOKUP($B280,[1]Sheet1!$C$15:$BW$1300,52,0)</f>
        <v>245625</v>
      </c>
      <c r="AR280" s="638">
        <v>0</v>
      </c>
      <c r="AS280" s="638">
        <v>0</v>
      </c>
      <c r="AT280" s="661">
        <f t="shared" si="81"/>
        <v>24822775</v>
      </c>
      <c r="AU280" s="629"/>
      <c r="AV280" s="585"/>
      <c r="AW280" s="526" t="s">
        <v>3681</v>
      </c>
      <c r="AX280" s="526" t="s">
        <v>3682</v>
      </c>
      <c r="AY280" s="632" t="s">
        <v>545</v>
      </c>
      <c r="AZ280" s="632">
        <v>627</v>
      </c>
      <c r="BA280" s="272" t="s">
        <v>75</v>
      </c>
      <c r="BB280" s="633"/>
      <c r="BC280" s="634"/>
      <c r="BD280" s="634"/>
    </row>
    <row r="281" spans="1:56" s="635" customFormat="1" ht="36.75" hidden="1" customHeight="1">
      <c r="A281" s="475">
        <f>SUBTOTAL(3,B$6:B281)</f>
        <v>0</v>
      </c>
      <c r="B281" s="475" t="s">
        <v>1176</v>
      </c>
      <c r="C281" s="476" t="s">
        <v>1177</v>
      </c>
      <c r="D281" s="636">
        <v>44264</v>
      </c>
      <c r="E281" s="636" t="s">
        <v>195</v>
      </c>
      <c r="F281" s="530" t="s">
        <v>552</v>
      </c>
      <c r="G281" s="621" t="s">
        <v>1178</v>
      </c>
      <c r="H281" s="637">
        <v>6500000</v>
      </c>
      <c r="I281" s="637">
        <v>3800000</v>
      </c>
      <c r="J281" s="637">
        <v>0</v>
      </c>
      <c r="K281" s="637">
        <v>0</v>
      </c>
      <c r="L281" s="638">
        <f t="shared" si="0"/>
        <v>10300000</v>
      </c>
      <c r="M281" s="639">
        <v>24</v>
      </c>
      <c r="N281" s="638">
        <f t="shared" si="82"/>
        <v>9507692</v>
      </c>
      <c r="O281" s="640">
        <v>2</v>
      </c>
      <c r="P281" s="638">
        <f t="shared" si="83"/>
        <v>792308</v>
      </c>
      <c r="Q281" s="641">
        <v>0</v>
      </c>
      <c r="R281" s="638">
        <f t="shared" si="84"/>
        <v>0</v>
      </c>
      <c r="S281" s="638">
        <f t="shared" si="85"/>
        <v>10300000</v>
      </c>
      <c r="T281" s="642">
        <v>500000</v>
      </c>
      <c r="U281" s="528">
        <v>0</v>
      </c>
      <c r="V281" s="528">
        <v>200000</v>
      </c>
      <c r="W281" s="642">
        <v>500000</v>
      </c>
      <c r="X281" s="642">
        <v>0</v>
      </c>
      <c r="Y281" s="642">
        <v>400000</v>
      </c>
      <c r="Z281" s="642">
        <v>250000</v>
      </c>
      <c r="AA281" s="643"/>
      <c r="AB281" s="638"/>
      <c r="AC281" s="642">
        <v>100000</v>
      </c>
      <c r="AD281" s="642">
        <v>0</v>
      </c>
      <c r="AE281" s="638">
        <v>0</v>
      </c>
      <c r="AF281" s="644"/>
      <c r="AG281" s="644">
        <f t="shared" si="1"/>
        <v>12250000</v>
      </c>
      <c r="AH281" s="639">
        <v>28</v>
      </c>
      <c r="AI281" s="639">
        <v>0</v>
      </c>
      <c r="AJ281" s="639">
        <v>0</v>
      </c>
      <c r="AK281" s="643">
        <v>0</v>
      </c>
      <c r="AL281" s="645">
        <v>0</v>
      </c>
      <c r="AM281" s="638">
        <f t="shared" si="102"/>
        <v>2079808</v>
      </c>
      <c r="AN281" s="661">
        <f>ROUND(AG281+AM281,0)</f>
        <v>14329808</v>
      </c>
      <c r="AO281" s="638">
        <v>1081500</v>
      </c>
      <c r="AP281" s="638">
        <v>44100</v>
      </c>
      <c r="AQ281" s="638">
        <f>+VLOOKUP($B281,[1]Sheet1!$C$15:$BW$1300,52,0)</f>
        <v>0</v>
      </c>
      <c r="AR281" s="638">
        <v>0</v>
      </c>
      <c r="AS281" s="638">
        <v>0</v>
      </c>
      <c r="AT281" s="661">
        <f t="shared" si="81"/>
        <v>13204208</v>
      </c>
      <c r="AU281" s="629"/>
      <c r="AV281" s="585"/>
      <c r="AW281" s="526" t="s">
        <v>3683</v>
      </c>
      <c r="AX281" s="526" t="s">
        <v>3684</v>
      </c>
      <c r="AY281" s="632" t="s">
        <v>545</v>
      </c>
      <c r="AZ281" s="632">
        <v>622</v>
      </c>
      <c r="BA281" s="272" t="str">
        <f t="shared" ref="BA281:BA344" si="104">+IF(AY281="SK1 Box","Box",IF(AY281="Seaman","Seaman","Bag"))</f>
        <v>Seaman</v>
      </c>
      <c r="BB281" s="633"/>
      <c r="BC281" s="634"/>
      <c r="BD281" s="634"/>
    </row>
    <row r="282" spans="1:56" s="635" customFormat="1" ht="36.75" hidden="1" customHeight="1">
      <c r="A282" s="475">
        <f>SUBTOTAL(3,B$6:B282)</f>
        <v>0</v>
      </c>
      <c r="B282" s="475" t="s">
        <v>1179</v>
      </c>
      <c r="C282" s="476" t="s">
        <v>1180</v>
      </c>
      <c r="D282" s="636">
        <v>45502</v>
      </c>
      <c r="E282" s="636" t="s">
        <v>195</v>
      </c>
      <c r="F282" s="530" t="s">
        <v>552</v>
      </c>
      <c r="G282" s="621" t="s">
        <v>1144</v>
      </c>
      <c r="H282" s="637">
        <v>5274000</v>
      </c>
      <c r="I282" s="637">
        <v>500000</v>
      </c>
      <c r="J282" s="637">
        <v>0</v>
      </c>
      <c r="K282" s="637">
        <v>0</v>
      </c>
      <c r="L282" s="638">
        <f t="shared" si="0"/>
        <v>5774000</v>
      </c>
      <c r="M282" s="639">
        <v>22.7</v>
      </c>
      <c r="N282" s="638">
        <f t="shared" si="82"/>
        <v>5041146</v>
      </c>
      <c r="O282" s="640">
        <v>3</v>
      </c>
      <c r="P282" s="638">
        <f t="shared" si="83"/>
        <v>666231</v>
      </c>
      <c r="Q282" s="641">
        <v>0</v>
      </c>
      <c r="R282" s="638">
        <f t="shared" si="84"/>
        <v>0</v>
      </c>
      <c r="S282" s="638">
        <f t="shared" si="85"/>
        <v>5707377</v>
      </c>
      <c r="T282" s="642">
        <v>0</v>
      </c>
      <c r="U282" s="528">
        <v>0</v>
      </c>
      <c r="V282" s="528">
        <v>200000</v>
      </c>
      <c r="W282" s="642">
        <v>500000</v>
      </c>
      <c r="X282" s="642">
        <v>0</v>
      </c>
      <c r="Y282" s="642">
        <v>400000</v>
      </c>
      <c r="Z282" s="642">
        <v>378300</v>
      </c>
      <c r="AA282" s="643"/>
      <c r="AB282" s="638"/>
      <c r="AC282" s="642">
        <v>0</v>
      </c>
      <c r="AD282" s="642">
        <v>0</v>
      </c>
      <c r="AE282" s="638">
        <v>41639.421806167404</v>
      </c>
      <c r="AF282" s="644"/>
      <c r="AG282" s="644">
        <f t="shared" si="1"/>
        <v>7227316</v>
      </c>
      <c r="AH282" s="639">
        <v>8</v>
      </c>
      <c r="AI282" s="639">
        <v>0</v>
      </c>
      <c r="AJ282" s="639">
        <v>0</v>
      </c>
      <c r="AK282" s="643">
        <v>0</v>
      </c>
      <c r="AL282" s="645">
        <v>0</v>
      </c>
      <c r="AM282" s="638">
        <f t="shared" si="102"/>
        <v>333115</v>
      </c>
      <c r="AN282" s="661">
        <f t="shared" si="3"/>
        <v>7560431</v>
      </c>
      <c r="AO282" s="638">
        <v>606270</v>
      </c>
      <c r="AP282" s="638">
        <v>44100</v>
      </c>
      <c r="AQ282" s="638">
        <f>+VLOOKUP($B282,[1]Sheet1!$C$15:$BW$1300,52,0)</f>
        <v>0</v>
      </c>
      <c r="AR282" s="638">
        <v>0</v>
      </c>
      <c r="AS282" s="638">
        <v>0</v>
      </c>
      <c r="AT282" s="661">
        <f t="shared" si="81"/>
        <v>6910061</v>
      </c>
      <c r="AU282" s="629"/>
      <c r="AV282" s="585"/>
      <c r="AW282" s="526" t="s">
        <v>3685</v>
      </c>
      <c r="AX282" s="526" t="s">
        <v>3686</v>
      </c>
      <c r="AY282" s="632" t="s">
        <v>545</v>
      </c>
      <c r="AZ282" s="632">
        <v>622</v>
      </c>
      <c r="BA282" s="272" t="str">
        <f t="shared" si="104"/>
        <v>Seaman</v>
      </c>
      <c r="BB282" s="633"/>
      <c r="BC282" s="634"/>
      <c r="BD282" s="634"/>
    </row>
    <row r="283" spans="1:56" s="635" customFormat="1" ht="36.75" hidden="1" customHeight="1">
      <c r="A283" s="475">
        <f>SUBTOTAL(3,B$6:B283)</f>
        <v>0</v>
      </c>
      <c r="B283" s="475" t="s">
        <v>1181</v>
      </c>
      <c r="C283" s="476" t="s">
        <v>1182</v>
      </c>
      <c r="D283" s="636">
        <v>43602</v>
      </c>
      <c r="E283" s="636" t="s">
        <v>195</v>
      </c>
      <c r="F283" s="530" t="s">
        <v>553</v>
      </c>
      <c r="G283" s="621" t="s">
        <v>795</v>
      </c>
      <c r="H283" s="637">
        <v>5931000</v>
      </c>
      <c r="I283" s="637">
        <v>2100000</v>
      </c>
      <c r="J283" s="637">
        <v>0</v>
      </c>
      <c r="K283" s="637">
        <v>0</v>
      </c>
      <c r="L283" s="638">
        <f t="shared" si="0"/>
        <v>8031000</v>
      </c>
      <c r="M283" s="639">
        <v>23.5</v>
      </c>
      <c r="N283" s="638">
        <f t="shared" si="82"/>
        <v>7258788</v>
      </c>
      <c r="O283" s="640">
        <v>2</v>
      </c>
      <c r="P283" s="638">
        <f t="shared" si="83"/>
        <v>617769</v>
      </c>
      <c r="Q283" s="641">
        <v>0</v>
      </c>
      <c r="R283" s="638">
        <f t="shared" si="84"/>
        <v>0</v>
      </c>
      <c r="S283" s="638">
        <f t="shared" si="85"/>
        <v>7876557</v>
      </c>
      <c r="T283" s="642">
        <v>0</v>
      </c>
      <c r="U283" s="528">
        <v>0</v>
      </c>
      <c r="V283" s="528">
        <v>200000</v>
      </c>
      <c r="W283" s="642">
        <v>500000</v>
      </c>
      <c r="X283" s="642">
        <v>0</v>
      </c>
      <c r="Y283" s="642">
        <v>300000</v>
      </c>
      <c r="Z283" s="642">
        <v>513173</v>
      </c>
      <c r="AA283" s="643"/>
      <c r="AB283" s="638"/>
      <c r="AC283" s="642">
        <v>0</v>
      </c>
      <c r="AD283" s="642">
        <v>0</v>
      </c>
      <c r="AE283" s="638">
        <v>0</v>
      </c>
      <c r="AF283" s="644"/>
      <c r="AG283" s="644">
        <f t="shared" si="1"/>
        <v>9389730</v>
      </c>
      <c r="AH283" s="639">
        <v>28</v>
      </c>
      <c r="AI283" s="639">
        <v>0</v>
      </c>
      <c r="AJ283" s="639">
        <v>0</v>
      </c>
      <c r="AK283" s="643">
        <v>0</v>
      </c>
      <c r="AL283" s="645">
        <v>0</v>
      </c>
      <c r="AM283" s="638">
        <f t="shared" si="102"/>
        <v>1621644</v>
      </c>
      <c r="AN283" s="661">
        <f t="shared" si="3"/>
        <v>11011374</v>
      </c>
      <c r="AO283" s="638">
        <v>843255</v>
      </c>
      <c r="AP283" s="638">
        <v>44100</v>
      </c>
      <c r="AQ283" s="638">
        <f>+VLOOKUP($B283,[1]Sheet1!$C$15:$BW$1300,52,0)</f>
        <v>0</v>
      </c>
      <c r="AR283" s="638">
        <v>0</v>
      </c>
      <c r="AS283" s="638">
        <v>0</v>
      </c>
      <c r="AT283" s="661">
        <f t="shared" si="81"/>
        <v>10124019</v>
      </c>
      <c r="AU283" s="629"/>
      <c r="AV283" s="585"/>
      <c r="AW283" s="526" t="s">
        <v>3687</v>
      </c>
      <c r="AX283" s="526" t="s">
        <v>3688</v>
      </c>
      <c r="AY283" s="632" t="s">
        <v>545</v>
      </c>
      <c r="AZ283" s="632">
        <v>622</v>
      </c>
      <c r="BA283" s="272" t="str">
        <f t="shared" si="104"/>
        <v>Seaman</v>
      </c>
      <c r="BB283" s="633"/>
      <c r="BC283" s="634"/>
      <c r="BD283" s="634"/>
    </row>
    <row r="284" spans="1:56" s="635" customFormat="1" ht="36.75" hidden="1" customHeight="1">
      <c r="A284" s="475">
        <f>SUBTOTAL(3,B$6:B284)</f>
        <v>0</v>
      </c>
      <c r="B284" s="475" t="s">
        <v>1183</v>
      </c>
      <c r="C284" s="476" t="s">
        <v>1184</v>
      </c>
      <c r="D284" s="636">
        <v>45446</v>
      </c>
      <c r="E284" s="636" t="s">
        <v>195</v>
      </c>
      <c r="F284" s="530" t="s">
        <v>553</v>
      </c>
      <c r="G284" s="621" t="s">
        <v>1185</v>
      </c>
      <c r="H284" s="637">
        <v>5274000</v>
      </c>
      <c r="I284" s="637">
        <v>400000</v>
      </c>
      <c r="J284" s="637">
        <v>0</v>
      </c>
      <c r="K284" s="637">
        <v>0</v>
      </c>
      <c r="L284" s="638">
        <f t="shared" si="0"/>
        <v>5674000</v>
      </c>
      <c r="M284" s="639">
        <v>23.6</v>
      </c>
      <c r="N284" s="638">
        <f t="shared" si="82"/>
        <v>5150246</v>
      </c>
      <c r="O284" s="640">
        <v>2</v>
      </c>
      <c r="P284" s="638">
        <f t="shared" si="83"/>
        <v>436462</v>
      </c>
      <c r="Q284" s="641">
        <v>0</v>
      </c>
      <c r="R284" s="638">
        <f t="shared" si="84"/>
        <v>0</v>
      </c>
      <c r="S284" s="638">
        <f t="shared" si="85"/>
        <v>5586708</v>
      </c>
      <c r="T284" s="642">
        <v>0</v>
      </c>
      <c r="U284" s="528">
        <v>0</v>
      </c>
      <c r="V284" s="528">
        <v>200000</v>
      </c>
      <c r="W284" s="642">
        <v>500000</v>
      </c>
      <c r="X284" s="642">
        <v>0</v>
      </c>
      <c r="Y284" s="642">
        <v>400000</v>
      </c>
      <c r="Z284" s="642">
        <v>427378</v>
      </c>
      <c r="AA284" s="643"/>
      <c r="AB284" s="638"/>
      <c r="AC284" s="642">
        <v>0</v>
      </c>
      <c r="AD284" s="642">
        <v>0</v>
      </c>
      <c r="AE284" s="638">
        <v>40918.268008474573</v>
      </c>
      <c r="AF284" s="644"/>
      <c r="AG284" s="644">
        <f t="shared" si="1"/>
        <v>7155004</v>
      </c>
      <c r="AH284" s="639">
        <v>24</v>
      </c>
      <c r="AI284" s="639">
        <v>0</v>
      </c>
      <c r="AJ284" s="639">
        <v>0</v>
      </c>
      <c r="AK284" s="643">
        <v>0</v>
      </c>
      <c r="AL284" s="645">
        <v>0</v>
      </c>
      <c r="AM284" s="638">
        <f t="shared" si="102"/>
        <v>982038</v>
      </c>
      <c r="AN284" s="661">
        <f t="shared" si="3"/>
        <v>8137042</v>
      </c>
      <c r="AO284" s="638">
        <v>595770</v>
      </c>
      <c r="AP284" s="638">
        <v>44100</v>
      </c>
      <c r="AQ284" s="638">
        <f>+VLOOKUP($B284,[1]Sheet1!$C$15:$BW$1300,52,0)</f>
        <v>0</v>
      </c>
      <c r="AR284" s="638">
        <v>0</v>
      </c>
      <c r="AS284" s="638">
        <v>0</v>
      </c>
      <c r="AT284" s="661">
        <f t="shared" si="81"/>
        <v>7497172</v>
      </c>
      <c r="AU284" s="629"/>
      <c r="AV284" s="585"/>
      <c r="AW284" s="526" t="s">
        <v>3689</v>
      </c>
      <c r="AX284" s="526" t="s">
        <v>3690</v>
      </c>
      <c r="AY284" s="632" t="s">
        <v>545</v>
      </c>
      <c r="AZ284" s="632">
        <v>622</v>
      </c>
      <c r="BA284" s="272" t="str">
        <f t="shared" si="104"/>
        <v>Seaman</v>
      </c>
      <c r="BB284" s="633"/>
      <c r="BC284" s="634"/>
      <c r="BD284" s="634"/>
    </row>
    <row r="285" spans="1:56" s="635" customFormat="1" ht="36.75" hidden="1" customHeight="1">
      <c r="A285" s="475">
        <f>SUBTOTAL(3,B$6:B285)</f>
        <v>0</v>
      </c>
      <c r="B285" s="475" t="s">
        <v>1186</v>
      </c>
      <c r="C285" s="476" t="s">
        <v>1187</v>
      </c>
      <c r="D285" s="636">
        <v>45458</v>
      </c>
      <c r="E285" s="636" t="s">
        <v>195</v>
      </c>
      <c r="F285" s="530" t="s">
        <v>553</v>
      </c>
      <c r="G285" s="621" t="s">
        <v>1185</v>
      </c>
      <c r="H285" s="637">
        <v>5274000</v>
      </c>
      <c r="I285" s="637">
        <v>400000</v>
      </c>
      <c r="J285" s="637">
        <v>0</v>
      </c>
      <c r="K285" s="637">
        <v>0</v>
      </c>
      <c r="L285" s="638">
        <f t="shared" si="0"/>
        <v>5674000</v>
      </c>
      <c r="M285" s="639">
        <v>22.6</v>
      </c>
      <c r="N285" s="638">
        <f t="shared" si="82"/>
        <v>4932015</v>
      </c>
      <c r="O285" s="640">
        <v>3</v>
      </c>
      <c r="P285" s="638">
        <f t="shared" si="83"/>
        <v>654692</v>
      </c>
      <c r="Q285" s="641">
        <v>0</v>
      </c>
      <c r="R285" s="638">
        <f t="shared" si="84"/>
        <v>0</v>
      </c>
      <c r="S285" s="638">
        <f t="shared" si="85"/>
        <v>5586707</v>
      </c>
      <c r="T285" s="642">
        <v>0</v>
      </c>
      <c r="U285" s="528">
        <v>0</v>
      </c>
      <c r="V285" s="528">
        <v>200000</v>
      </c>
      <c r="W285" s="642">
        <v>500000</v>
      </c>
      <c r="X285" s="642">
        <v>0</v>
      </c>
      <c r="Y285" s="642">
        <v>300000</v>
      </c>
      <c r="Z285" s="642">
        <v>376230</v>
      </c>
      <c r="AA285" s="643"/>
      <c r="AB285" s="638"/>
      <c r="AC285" s="642">
        <v>100000</v>
      </c>
      <c r="AD285" s="642">
        <v>0</v>
      </c>
      <c r="AE285" s="638">
        <v>40918.266039823007</v>
      </c>
      <c r="AF285" s="644"/>
      <c r="AG285" s="644">
        <f t="shared" si="1"/>
        <v>7103855</v>
      </c>
      <c r="AH285" s="639">
        <v>20</v>
      </c>
      <c r="AI285" s="639">
        <v>0</v>
      </c>
      <c r="AJ285" s="639">
        <v>0</v>
      </c>
      <c r="AK285" s="643">
        <v>0</v>
      </c>
      <c r="AL285" s="645">
        <v>0</v>
      </c>
      <c r="AM285" s="638">
        <f t="shared" si="102"/>
        <v>818365</v>
      </c>
      <c r="AN285" s="661">
        <f t="shared" si="3"/>
        <v>7922220</v>
      </c>
      <c r="AO285" s="638">
        <v>595770</v>
      </c>
      <c r="AP285" s="638">
        <v>44100</v>
      </c>
      <c r="AQ285" s="638">
        <f>+VLOOKUP($B285,[1]Sheet1!$C$15:$BW$1300,52,0)</f>
        <v>0</v>
      </c>
      <c r="AR285" s="638">
        <v>130000</v>
      </c>
      <c r="AS285" s="638">
        <v>0</v>
      </c>
      <c r="AT285" s="661">
        <f t="shared" si="81"/>
        <v>7152350</v>
      </c>
      <c r="AU285" s="629"/>
      <c r="AV285" s="585"/>
      <c r="AW285" s="526" t="s">
        <v>3691</v>
      </c>
      <c r="AX285" s="526" t="s">
        <v>3692</v>
      </c>
      <c r="AY285" s="632" t="s">
        <v>545</v>
      </c>
      <c r="AZ285" s="632">
        <v>622</v>
      </c>
      <c r="BA285" s="272" t="str">
        <f t="shared" si="104"/>
        <v>Seaman</v>
      </c>
      <c r="BB285" s="633"/>
      <c r="BC285" s="634"/>
      <c r="BD285" s="634"/>
    </row>
    <row r="286" spans="1:56" s="635" customFormat="1" ht="36.75" hidden="1" customHeight="1">
      <c r="A286" s="475">
        <f>SUBTOTAL(3,B$6:B286)</f>
        <v>0</v>
      </c>
      <c r="B286" s="475" t="s">
        <v>1188</v>
      </c>
      <c r="C286" s="476" t="s">
        <v>1189</v>
      </c>
      <c r="D286" s="636">
        <v>45496</v>
      </c>
      <c r="E286" s="636" t="s">
        <v>195</v>
      </c>
      <c r="F286" s="530" t="s">
        <v>553</v>
      </c>
      <c r="G286" s="621" t="s">
        <v>795</v>
      </c>
      <c r="H286" s="637">
        <v>5274000</v>
      </c>
      <c r="I286" s="637">
        <v>700000</v>
      </c>
      <c r="J286" s="637">
        <v>0</v>
      </c>
      <c r="K286" s="637">
        <v>0</v>
      </c>
      <c r="L286" s="638">
        <f t="shared" si="0"/>
        <v>5974000</v>
      </c>
      <c r="M286" s="639">
        <v>24</v>
      </c>
      <c r="N286" s="638">
        <f t="shared" si="82"/>
        <v>5514462</v>
      </c>
      <c r="O286" s="640">
        <v>2</v>
      </c>
      <c r="P286" s="638">
        <f t="shared" si="83"/>
        <v>459538</v>
      </c>
      <c r="Q286" s="641">
        <v>0</v>
      </c>
      <c r="R286" s="638">
        <f t="shared" si="84"/>
        <v>0</v>
      </c>
      <c r="S286" s="638">
        <f t="shared" si="85"/>
        <v>5974000</v>
      </c>
      <c r="T286" s="642">
        <v>0</v>
      </c>
      <c r="U286" s="528">
        <v>0</v>
      </c>
      <c r="V286" s="528">
        <v>200000</v>
      </c>
      <c r="W286" s="642">
        <v>500000</v>
      </c>
      <c r="X286" s="642">
        <v>0</v>
      </c>
      <c r="Y286" s="642">
        <v>400000</v>
      </c>
      <c r="Z286" s="642">
        <v>415112</v>
      </c>
      <c r="AA286" s="643"/>
      <c r="AB286" s="638"/>
      <c r="AC286" s="642">
        <v>0</v>
      </c>
      <c r="AD286" s="642">
        <v>0</v>
      </c>
      <c r="AE286" s="638">
        <v>0</v>
      </c>
      <c r="AF286" s="644"/>
      <c r="AG286" s="644">
        <f t="shared" si="1"/>
        <v>7489112</v>
      </c>
      <c r="AH286" s="639">
        <v>28</v>
      </c>
      <c r="AI286" s="639">
        <v>0</v>
      </c>
      <c r="AJ286" s="639">
        <v>0</v>
      </c>
      <c r="AK286" s="643">
        <v>0</v>
      </c>
      <c r="AL286" s="645">
        <v>0</v>
      </c>
      <c r="AM286" s="638">
        <f t="shared" si="102"/>
        <v>1206289</v>
      </c>
      <c r="AN286" s="661">
        <f t="shared" si="3"/>
        <v>8695401</v>
      </c>
      <c r="AO286" s="638">
        <v>627270</v>
      </c>
      <c r="AP286" s="638">
        <v>44100</v>
      </c>
      <c r="AQ286" s="638">
        <f>+VLOOKUP($B286,[1]Sheet1!$C$15:$BW$1300,52,0)</f>
        <v>0</v>
      </c>
      <c r="AR286" s="638">
        <v>0</v>
      </c>
      <c r="AS286" s="638">
        <v>0</v>
      </c>
      <c r="AT286" s="661">
        <f t="shared" si="81"/>
        <v>8024031</v>
      </c>
      <c r="AU286" s="629"/>
      <c r="AV286" s="585"/>
      <c r="AW286" s="526" t="s">
        <v>3693</v>
      </c>
      <c r="AX286" s="526" t="s">
        <v>3694</v>
      </c>
      <c r="AY286" s="632" t="s">
        <v>545</v>
      </c>
      <c r="AZ286" s="632">
        <v>622</v>
      </c>
      <c r="BA286" s="272" t="str">
        <f t="shared" si="104"/>
        <v>Seaman</v>
      </c>
      <c r="BB286" s="633"/>
      <c r="BC286" s="634"/>
      <c r="BD286" s="634"/>
    </row>
    <row r="287" spans="1:56" s="635" customFormat="1" ht="36.75" hidden="1" customHeight="1">
      <c r="A287" s="475">
        <f>SUBTOTAL(3,B$6:B287)</f>
        <v>0</v>
      </c>
      <c r="B287" s="475" t="s">
        <v>1190</v>
      </c>
      <c r="C287" s="476" t="s">
        <v>1191</v>
      </c>
      <c r="D287" s="636">
        <v>45701</v>
      </c>
      <c r="E287" s="636" t="s">
        <v>195</v>
      </c>
      <c r="F287" s="530" t="s">
        <v>553</v>
      </c>
      <c r="G287" s="621" t="s">
        <v>1185</v>
      </c>
      <c r="H287" s="637">
        <v>5023000</v>
      </c>
      <c r="I287" s="637">
        <v>400000</v>
      </c>
      <c r="J287" s="637">
        <v>0</v>
      </c>
      <c r="K287" s="637">
        <v>0</v>
      </c>
      <c r="L287" s="638">
        <f t="shared" si="0"/>
        <v>5423000</v>
      </c>
      <c r="M287" s="639">
        <v>22.9</v>
      </c>
      <c r="N287" s="638">
        <f t="shared" si="82"/>
        <v>4776412</v>
      </c>
      <c r="O287" s="640">
        <v>2</v>
      </c>
      <c r="P287" s="638">
        <f t="shared" si="83"/>
        <v>417154</v>
      </c>
      <c r="Q287" s="641">
        <v>0</v>
      </c>
      <c r="R287" s="638">
        <f t="shared" si="84"/>
        <v>0</v>
      </c>
      <c r="S287" s="638">
        <f t="shared" si="85"/>
        <v>5193566</v>
      </c>
      <c r="T287" s="642">
        <v>0</v>
      </c>
      <c r="U287" s="528">
        <v>0</v>
      </c>
      <c r="V287" s="528">
        <v>200000</v>
      </c>
      <c r="W287" s="642">
        <v>0</v>
      </c>
      <c r="X287" s="642">
        <v>0</v>
      </c>
      <c r="Y287" s="642">
        <v>400000</v>
      </c>
      <c r="Z287" s="642">
        <v>448574</v>
      </c>
      <c r="AA287" s="643"/>
      <c r="AB287" s="638"/>
      <c r="AC287" s="642">
        <v>0</v>
      </c>
      <c r="AD287" s="642">
        <v>0</v>
      </c>
      <c r="AE287" s="638">
        <v>0</v>
      </c>
      <c r="AF287" s="644"/>
      <c r="AG287" s="644">
        <f t="shared" si="1"/>
        <v>6242140</v>
      </c>
      <c r="AH287" s="639">
        <v>20</v>
      </c>
      <c r="AI287" s="639">
        <v>0</v>
      </c>
      <c r="AJ287" s="639">
        <v>0</v>
      </c>
      <c r="AK287" s="643">
        <v>0</v>
      </c>
      <c r="AL287" s="645">
        <v>0</v>
      </c>
      <c r="AM287" s="638">
        <f t="shared" si="102"/>
        <v>782164</v>
      </c>
      <c r="AN287" s="661">
        <f t="shared" si="3"/>
        <v>7024304</v>
      </c>
      <c r="AO287" s="638">
        <v>569415</v>
      </c>
      <c r="AP287" s="638">
        <v>44100</v>
      </c>
      <c r="AQ287" s="638">
        <f>+VLOOKUP($B287,[1]Sheet1!$C$15:$BW$1300,52,0)</f>
        <v>0</v>
      </c>
      <c r="AR287" s="638">
        <v>0</v>
      </c>
      <c r="AS287" s="638">
        <v>0</v>
      </c>
      <c r="AT287" s="661">
        <f t="shared" si="81"/>
        <v>6410789</v>
      </c>
      <c r="AU287" s="629"/>
      <c r="AV287" s="585"/>
      <c r="AW287" s="526" t="s">
        <v>3695</v>
      </c>
      <c r="AX287" s="526" t="s">
        <v>3696</v>
      </c>
      <c r="AY287" s="632" t="s">
        <v>545</v>
      </c>
      <c r="AZ287" s="632">
        <v>622</v>
      </c>
      <c r="BA287" s="272" t="str">
        <f t="shared" si="104"/>
        <v>Seaman</v>
      </c>
      <c r="BB287" s="633"/>
      <c r="BC287" s="634"/>
      <c r="BD287" s="634"/>
    </row>
    <row r="288" spans="1:56" s="635" customFormat="1" ht="36.75" hidden="1" customHeight="1">
      <c r="A288" s="475">
        <f>SUBTOTAL(3,B$6:B288)</f>
        <v>0</v>
      </c>
      <c r="B288" s="475" t="s">
        <v>5564</v>
      </c>
      <c r="C288" s="476" t="s">
        <v>5565</v>
      </c>
      <c r="D288" s="636">
        <v>45762</v>
      </c>
      <c r="E288" s="636" t="s">
        <v>195</v>
      </c>
      <c r="F288" s="530" t="s">
        <v>553</v>
      </c>
      <c r="G288" s="621" t="s">
        <v>459</v>
      </c>
      <c r="H288" s="637">
        <v>4694000</v>
      </c>
      <c r="I288" s="637">
        <v>0</v>
      </c>
      <c r="J288" s="637">
        <v>0</v>
      </c>
      <c r="K288" s="637">
        <v>0</v>
      </c>
      <c r="L288" s="638">
        <f t="shared" si="0"/>
        <v>4694000</v>
      </c>
      <c r="M288" s="639">
        <v>13</v>
      </c>
      <c r="N288" s="638">
        <f t="shared" si="82"/>
        <v>2347000</v>
      </c>
      <c r="O288" s="640">
        <v>1</v>
      </c>
      <c r="P288" s="638">
        <f t="shared" si="83"/>
        <v>180538</v>
      </c>
      <c r="Q288" s="641">
        <v>0</v>
      </c>
      <c r="R288" s="638">
        <f t="shared" si="84"/>
        <v>0</v>
      </c>
      <c r="S288" s="638">
        <f t="shared" si="85"/>
        <v>2527538</v>
      </c>
      <c r="T288" s="642">
        <v>0</v>
      </c>
      <c r="U288" s="528">
        <v>0</v>
      </c>
      <c r="V288" s="528">
        <v>108000</v>
      </c>
      <c r="W288" s="642">
        <v>269000</v>
      </c>
      <c r="X288" s="642">
        <v>0</v>
      </c>
      <c r="Y288" s="642">
        <v>81000</v>
      </c>
      <c r="Z288" s="642">
        <v>205921</v>
      </c>
      <c r="AA288" s="643"/>
      <c r="AB288" s="638"/>
      <c r="AC288" s="642">
        <v>0</v>
      </c>
      <c r="AD288" s="642">
        <v>0</v>
      </c>
      <c r="AE288" s="638">
        <v>0</v>
      </c>
      <c r="AF288" s="644"/>
      <c r="AG288" s="644">
        <f t="shared" si="1"/>
        <v>3191459</v>
      </c>
      <c r="AH288" s="639">
        <v>4</v>
      </c>
      <c r="AI288" s="639">
        <v>0</v>
      </c>
      <c r="AJ288" s="639">
        <v>0</v>
      </c>
      <c r="AK288" s="643">
        <v>0</v>
      </c>
      <c r="AL288" s="645">
        <v>0</v>
      </c>
      <c r="AM288" s="638">
        <f t="shared" si="102"/>
        <v>135404</v>
      </c>
      <c r="AN288" s="661">
        <f t="shared" si="3"/>
        <v>3326863</v>
      </c>
      <c r="AO288" s="638">
        <v>0</v>
      </c>
      <c r="AP288" s="638">
        <v>0</v>
      </c>
      <c r="AQ288" s="638">
        <f>+VLOOKUP($B288,[1]Sheet1!$C$15:$BW$1300,52,0)</f>
        <v>0</v>
      </c>
      <c r="AR288" s="638">
        <v>0</v>
      </c>
      <c r="AS288" s="638">
        <v>0</v>
      </c>
      <c r="AT288" s="661">
        <f t="shared" si="81"/>
        <v>3326863</v>
      </c>
      <c r="AU288" s="629"/>
      <c r="AV288" s="585"/>
      <c r="AW288" s="526" t="s">
        <v>5665</v>
      </c>
      <c r="AX288" s="526" t="s">
        <v>5666</v>
      </c>
      <c r="AY288" s="632" t="s">
        <v>545</v>
      </c>
      <c r="AZ288" s="632">
        <v>622</v>
      </c>
      <c r="BA288" s="272" t="str">
        <f t="shared" si="104"/>
        <v>Seaman</v>
      </c>
      <c r="BB288" s="633"/>
      <c r="BC288" s="634"/>
      <c r="BD288" s="634"/>
    </row>
    <row r="289" spans="1:56" s="635" customFormat="1" ht="36.75" customHeight="1">
      <c r="A289" s="475">
        <f>SUBTOTAL(3,B$6:B289)</f>
        <v>1</v>
      </c>
      <c r="B289" s="475" t="s">
        <v>1192</v>
      </c>
      <c r="C289" s="476" t="s">
        <v>1193</v>
      </c>
      <c r="D289" s="636">
        <v>45528</v>
      </c>
      <c r="E289" s="636" t="s">
        <v>195</v>
      </c>
      <c r="F289" s="530" t="s">
        <v>554</v>
      </c>
      <c r="G289" s="621" t="s">
        <v>795</v>
      </c>
      <c r="H289" s="637">
        <v>5274000</v>
      </c>
      <c r="I289" s="637">
        <v>700000</v>
      </c>
      <c r="J289" s="637">
        <v>0</v>
      </c>
      <c r="K289" s="637">
        <v>0</v>
      </c>
      <c r="L289" s="638">
        <f t="shared" si="0"/>
        <v>5974000</v>
      </c>
      <c r="M289" s="639">
        <v>22.6</v>
      </c>
      <c r="N289" s="638">
        <f t="shared" si="82"/>
        <v>5192785</v>
      </c>
      <c r="O289" s="640">
        <v>3</v>
      </c>
      <c r="P289" s="638">
        <f t="shared" si="83"/>
        <v>689308</v>
      </c>
      <c r="Q289" s="641">
        <v>0</v>
      </c>
      <c r="R289" s="638">
        <f t="shared" si="84"/>
        <v>0</v>
      </c>
      <c r="S289" s="638">
        <f t="shared" si="85"/>
        <v>5882093</v>
      </c>
      <c r="T289" s="642">
        <v>0</v>
      </c>
      <c r="U289" s="528">
        <v>0</v>
      </c>
      <c r="V289" s="528">
        <v>200000</v>
      </c>
      <c r="W289" s="642">
        <v>500000</v>
      </c>
      <c r="X289" s="642">
        <v>0</v>
      </c>
      <c r="Y289" s="642">
        <v>300000</v>
      </c>
      <c r="Z289" s="642">
        <v>340843</v>
      </c>
      <c r="AA289" s="643"/>
      <c r="AB289" s="638"/>
      <c r="AC289" s="642">
        <v>0</v>
      </c>
      <c r="AD289" s="642">
        <v>0</v>
      </c>
      <c r="AE289" s="638">
        <v>0</v>
      </c>
      <c r="AF289" s="644"/>
      <c r="AG289" s="644">
        <f t="shared" si="1"/>
        <v>7222936</v>
      </c>
      <c r="AH289" s="639">
        <v>16</v>
      </c>
      <c r="AI289" s="639">
        <v>0</v>
      </c>
      <c r="AJ289" s="639">
        <v>0</v>
      </c>
      <c r="AK289" s="643">
        <v>0</v>
      </c>
      <c r="AL289" s="645">
        <v>0</v>
      </c>
      <c r="AM289" s="638">
        <f t="shared" si="102"/>
        <v>689308</v>
      </c>
      <c r="AN289" s="661">
        <f t="shared" si="3"/>
        <v>7912244</v>
      </c>
      <c r="AO289" s="638">
        <v>627270</v>
      </c>
      <c r="AP289" s="638">
        <v>44100</v>
      </c>
      <c r="AQ289" s="638">
        <f>+VLOOKUP($B289,[1]Sheet1!$C$15:$BW$1300,52,0)</f>
        <v>0</v>
      </c>
      <c r="AR289" s="638">
        <v>0</v>
      </c>
      <c r="AS289" s="638">
        <v>0</v>
      </c>
      <c r="AT289" s="661">
        <f t="shared" si="81"/>
        <v>7240874</v>
      </c>
      <c r="AU289" s="629"/>
      <c r="AV289" s="585"/>
      <c r="AW289" s="526" t="s">
        <v>3697</v>
      </c>
      <c r="AX289" s="526" t="s">
        <v>3698</v>
      </c>
      <c r="AY289" s="632" t="s">
        <v>545</v>
      </c>
      <c r="AZ289" s="632">
        <v>622</v>
      </c>
      <c r="BA289" s="272" t="str">
        <f t="shared" si="104"/>
        <v>Seaman</v>
      </c>
      <c r="BB289" s="633"/>
      <c r="BC289" s="634"/>
      <c r="BD289" s="634"/>
    </row>
    <row r="290" spans="1:56" s="635" customFormat="1" ht="36.75" hidden="1" customHeight="1">
      <c r="A290" s="475">
        <f>SUBTOTAL(3,B$6:B290)</f>
        <v>1</v>
      </c>
      <c r="B290" s="475" t="s">
        <v>1194</v>
      </c>
      <c r="C290" s="476" t="s">
        <v>1195</v>
      </c>
      <c r="D290" s="636">
        <v>44257</v>
      </c>
      <c r="E290" s="636" t="s">
        <v>196</v>
      </c>
      <c r="F290" s="530" t="s">
        <v>460</v>
      </c>
      <c r="G290" s="621" t="s">
        <v>1196</v>
      </c>
      <c r="H290" s="637">
        <v>5931000</v>
      </c>
      <c r="I290" s="637">
        <v>1500000</v>
      </c>
      <c r="J290" s="637">
        <v>0</v>
      </c>
      <c r="K290" s="637">
        <v>0</v>
      </c>
      <c r="L290" s="638">
        <f t="shared" si="0"/>
        <v>7431000</v>
      </c>
      <c r="M290" s="639">
        <v>23.8</v>
      </c>
      <c r="N290" s="638">
        <f t="shared" si="82"/>
        <v>6802223</v>
      </c>
      <c r="O290" s="640">
        <v>2</v>
      </c>
      <c r="P290" s="638">
        <f t="shared" si="83"/>
        <v>571615</v>
      </c>
      <c r="Q290" s="641">
        <v>0</v>
      </c>
      <c r="R290" s="638">
        <f t="shared" si="84"/>
        <v>0</v>
      </c>
      <c r="S290" s="638">
        <f t="shared" si="85"/>
        <v>7373838</v>
      </c>
      <c r="T290" s="642">
        <v>0</v>
      </c>
      <c r="U290" s="528">
        <v>0</v>
      </c>
      <c r="V290" s="528">
        <v>200000</v>
      </c>
      <c r="W290" s="642">
        <v>500000</v>
      </c>
      <c r="X290" s="642">
        <v>0</v>
      </c>
      <c r="Y290" s="642">
        <v>400000</v>
      </c>
      <c r="Z290" s="642">
        <v>190110</v>
      </c>
      <c r="AA290" s="643"/>
      <c r="AB290" s="638"/>
      <c r="AC290" s="642">
        <v>0</v>
      </c>
      <c r="AD290" s="642">
        <v>0</v>
      </c>
      <c r="AE290" s="638">
        <v>0</v>
      </c>
      <c r="AF290" s="644"/>
      <c r="AG290" s="644">
        <f t="shared" si="1"/>
        <v>8663948</v>
      </c>
      <c r="AH290" s="639">
        <v>20</v>
      </c>
      <c r="AI290" s="639">
        <v>0</v>
      </c>
      <c r="AJ290" s="639">
        <v>0</v>
      </c>
      <c r="AK290" s="643">
        <v>0</v>
      </c>
      <c r="AL290" s="645">
        <v>0</v>
      </c>
      <c r="AM290" s="638">
        <f t="shared" si="102"/>
        <v>1071779</v>
      </c>
      <c r="AN290" s="661">
        <f t="shared" si="3"/>
        <v>9735727</v>
      </c>
      <c r="AO290" s="638">
        <v>780255</v>
      </c>
      <c r="AP290" s="638">
        <v>44100</v>
      </c>
      <c r="AQ290" s="638">
        <f>+VLOOKUP($B290,[1]Sheet1!$C$15:$BW$1300,52,0)</f>
        <v>0</v>
      </c>
      <c r="AR290" s="638">
        <v>0</v>
      </c>
      <c r="AS290" s="638">
        <v>0</v>
      </c>
      <c r="AT290" s="661">
        <f t="shared" si="81"/>
        <v>8911372</v>
      </c>
      <c r="AU290" s="629"/>
      <c r="AV290" s="585"/>
      <c r="AW290" s="526" t="s">
        <v>3699</v>
      </c>
      <c r="AX290" s="526" t="s">
        <v>3700</v>
      </c>
      <c r="AY290" s="632" t="s">
        <v>260</v>
      </c>
      <c r="AZ290" s="632">
        <v>622</v>
      </c>
      <c r="BA290" s="272" t="str">
        <f t="shared" si="104"/>
        <v>Box</v>
      </c>
      <c r="BB290" s="633"/>
      <c r="BC290" s="634"/>
      <c r="BD290" s="634"/>
    </row>
    <row r="291" spans="1:56" s="635" customFormat="1" ht="36.75" hidden="1" customHeight="1">
      <c r="A291" s="475">
        <f>SUBTOTAL(3,B$6:B291)</f>
        <v>1</v>
      </c>
      <c r="B291" s="475" t="s">
        <v>1197</v>
      </c>
      <c r="C291" s="476" t="s">
        <v>1198</v>
      </c>
      <c r="D291" s="636">
        <v>40233</v>
      </c>
      <c r="E291" s="636" t="s">
        <v>196</v>
      </c>
      <c r="F291" s="530" t="s">
        <v>460</v>
      </c>
      <c r="G291" s="621" t="s">
        <v>1199</v>
      </c>
      <c r="H291" s="637">
        <v>5931000</v>
      </c>
      <c r="I291" s="637">
        <v>3500000</v>
      </c>
      <c r="J291" s="637">
        <v>0</v>
      </c>
      <c r="K291" s="637">
        <v>200000</v>
      </c>
      <c r="L291" s="638">
        <f t="shared" si="0"/>
        <v>9631000</v>
      </c>
      <c r="M291" s="639">
        <v>23.8</v>
      </c>
      <c r="N291" s="638">
        <f t="shared" si="82"/>
        <v>8816069</v>
      </c>
      <c r="O291" s="640">
        <v>2</v>
      </c>
      <c r="P291" s="638">
        <f t="shared" si="83"/>
        <v>740846</v>
      </c>
      <c r="Q291" s="641">
        <v>0</v>
      </c>
      <c r="R291" s="638">
        <f t="shared" si="84"/>
        <v>0</v>
      </c>
      <c r="S291" s="638">
        <f t="shared" si="85"/>
        <v>9556915</v>
      </c>
      <c r="T291" s="642">
        <v>0</v>
      </c>
      <c r="U291" s="528">
        <v>0</v>
      </c>
      <c r="V291" s="528">
        <v>200000</v>
      </c>
      <c r="W291" s="642">
        <v>500000</v>
      </c>
      <c r="X291" s="642">
        <v>0</v>
      </c>
      <c r="Y291" s="642">
        <v>400000</v>
      </c>
      <c r="Z291" s="642">
        <v>532606</v>
      </c>
      <c r="AA291" s="643"/>
      <c r="AB291" s="638"/>
      <c r="AC291" s="642">
        <v>0</v>
      </c>
      <c r="AD291" s="642">
        <v>0</v>
      </c>
      <c r="AE291" s="638">
        <v>0</v>
      </c>
      <c r="AF291" s="644"/>
      <c r="AG291" s="644">
        <f t="shared" si="1"/>
        <v>11189521</v>
      </c>
      <c r="AH291" s="639">
        <v>20</v>
      </c>
      <c r="AI291" s="639">
        <v>0</v>
      </c>
      <c r="AJ291" s="639">
        <v>0</v>
      </c>
      <c r="AK291" s="643">
        <v>0</v>
      </c>
      <c r="AL291" s="645">
        <v>0</v>
      </c>
      <c r="AM291" s="638">
        <f t="shared" si="102"/>
        <v>1389087</v>
      </c>
      <c r="AN291" s="661">
        <f t="shared" si="3"/>
        <v>12578608</v>
      </c>
      <c r="AO291" s="638">
        <v>1011255</v>
      </c>
      <c r="AP291" s="638">
        <v>44100</v>
      </c>
      <c r="AQ291" s="638">
        <f>+VLOOKUP($B291,[1]Sheet1!$C$15:$BW$1300,52,0)</f>
        <v>10216</v>
      </c>
      <c r="AR291" s="638">
        <v>0</v>
      </c>
      <c r="AS291" s="638">
        <v>0</v>
      </c>
      <c r="AT291" s="661">
        <f t="shared" si="81"/>
        <v>11513037</v>
      </c>
      <c r="AU291" s="629"/>
      <c r="AV291" s="585"/>
      <c r="AW291" s="526" t="s">
        <v>3701</v>
      </c>
      <c r="AX291" s="526" t="s">
        <v>3702</v>
      </c>
      <c r="AY291" s="632" t="s">
        <v>260</v>
      </c>
      <c r="AZ291" s="632">
        <v>622</v>
      </c>
      <c r="BA291" s="272" t="str">
        <f t="shared" si="104"/>
        <v>Box</v>
      </c>
      <c r="BB291" s="633"/>
      <c r="BC291" s="634"/>
      <c r="BD291" s="634"/>
    </row>
    <row r="292" spans="1:56" s="635" customFormat="1" ht="36.75" hidden="1" customHeight="1">
      <c r="A292" s="475">
        <f>SUBTOTAL(3,B$6:B292)</f>
        <v>1</v>
      </c>
      <c r="B292" s="475" t="s">
        <v>1200</v>
      </c>
      <c r="C292" s="476" t="s">
        <v>1201</v>
      </c>
      <c r="D292" s="636">
        <v>43179</v>
      </c>
      <c r="E292" s="636" t="s">
        <v>196</v>
      </c>
      <c r="F292" s="530" t="s">
        <v>460</v>
      </c>
      <c r="G292" s="621" t="s">
        <v>795</v>
      </c>
      <c r="H292" s="637">
        <v>5931000</v>
      </c>
      <c r="I292" s="637">
        <v>2100000</v>
      </c>
      <c r="J292" s="637">
        <v>0</v>
      </c>
      <c r="K292" s="637">
        <v>500000</v>
      </c>
      <c r="L292" s="638">
        <f t="shared" si="0"/>
        <v>8531000</v>
      </c>
      <c r="M292" s="639">
        <v>24</v>
      </c>
      <c r="N292" s="638">
        <f t="shared" si="82"/>
        <v>7874769</v>
      </c>
      <c r="O292" s="640">
        <v>2</v>
      </c>
      <c r="P292" s="638">
        <f t="shared" si="83"/>
        <v>656231</v>
      </c>
      <c r="Q292" s="641">
        <v>0</v>
      </c>
      <c r="R292" s="638">
        <f t="shared" si="84"/>
        <v>0</v>
      </c>
      <c r="S292" s="638">
        <f t="shared" si="85"/>
        <v>8531000</v>
      </c>
      <c r="T292" s="642">
        <v>0</v>
      </c>
      <c r="U292" s="528">
        <v>0</v>
      </c>
      <c r="V292" s="528">
        <v>200000</v>
      </c>
      <c r="W292" s="642">
        <v>500000</v>
      </c>
      <c r="X292" s="642">
        <v>0</v>
      </c>
      <c r="Y292" s="642">
        <v>400000</v>
      </c>
      <c r="Z292" s="642">
        <v>483317</v>
      </c>
      <c r="AA292" s="643"/>
      <c r="AB292" s="638"/>
      <c r="AC292" s="642">
        <v>100000</v>
      </c>
      <c r="AD292" s="642">
        <v>0</v>
      </c>
      <c r="AE292" s="638">
        <v>0</v>
      </c>
      <c r="AF292" s="644"/>
      <c r="AG292" s="644">
        <f t="shared" si="1"/>
        <v>10214317</v>
      </c>
      <c r="AH292" s="639">
        <v>20</v>
      </c>
      <c r="AI292" s="639">
        <v>0</v>
      </c>
      <c r="AJ292" s="639">
        <v>0</v>
      </c>
      <c r="AK292" s="643">
        <v>0</v>
      </c>
      <c r="AL292" s="645">
        <v>0</v>
      </c>
      <c r="AM292" s="638">
        <f t="shared" si="102"/>
        <v>1230433</v>
      </c>
      <c r="AN292" s="661">
        <f t="shared" si="3"/>
        <v>11444750</v>
      </c>
      <c r="AO292" s="638">
        <v>895755</v>
      </c>
      <c r="AP292" s="638">
        <v>44100</v>
      </c>
      <c r="AQ292" s="638">
        <f>+VLOOKUP($B292,[1]Sheet1!$C$15:$BW$1300,52,0)</f>
        <v>0</v>
      </c>
      <c r="AR292" s="638">
        <v>0</v>
      </c>
      <c r="AS292" s="638">
        <v>0</v>
      </c>
      <c r="AT292" s="661">
        <f t="shared" si="81"/>
        <v>10504895</v>
      </c>
      <c r="AU292" s="629"/>
      <c r="AV292" s="585"/>
      <c r="AW292" s="526" t="s">
        <v>3703</v>
      </c>
      <c r="AX292" s="526" t="s">
        <v>3704</v>
      </c>
      <c r="AY292" s="632" t="s">
        <v>260</v>
      </c>
      <c r="AZ292" s="632">
        <v>622</v>
      </c>
      <c r="BA292" s="272" t="str">
        <f t="shared" si="104"/>
        <v>Box</v>
      </c>
      <c r="BB292" s="633"/>
      <c r="BC292" s="634"/>
      <c r="BD292" s="634"/>
    </row>
    <row r="293" spans="1:56" s="635" customFormat="1" ht="36.75" hidden="1" customHeight="1">
      <c r="A293" s="475">
        <f>SUBTOTAL(3,B$6:B293)</f>
        <v>1</v>
      </c>
      <c r="B293" s="475" t="s">
        <v>1202</v>
      </c>
      <c r="C293" s="476" t="s">
        <v>1203</v>
      </c>
      <c r="D293" s="636">
        <v>43265</v>
      </c>
      <c r="E293" s="636" t="s">
        <v>196</v>
      </c>
      <c r="F293" s="530" t="s">
        <v>460</v>
      </c>
      <c r="G293" s="621" t="s">
        <v>1204</v>
      </c>
      <c r="H293" s="637">
        <v>5931000</v>
      </c>
      <c r="I293" s="637">
        <v>1500000</v>
      </c>
      <c r="J293" s="637">
        <v>0</v>
      </c>
      <c r="K293" s="637">
        <v>0</v>
      </c>
      <c r="L293" s="638">
        <f t="shared" si="0"/>
        <v>7431000</v>
      </c>
      <c r="M293" s="639">
        <v>24</v>
      </c>
      <c r="N293" s="638">
        <f t="shared" si="82"/>
        <v>6859385</v>
      </c>
      <c r="O293" s="640">
        <v>2</v>
      </c>
      <c r="P293" s="638">
        <f t="shared" si="83"/>
        <v>571615</v>
      </c>
      <c r="Q293" s="641">
        <v>0</v>
      </c>
      <c r="R293" s="638">
        <f t="shared" si="84"/>
        <v>0</v>
      </c>
      <c r="S293" s="638">
        <f t="shared" si="85"/>
        <v>7431000</v>
      </c>
      <c r="T293" s="642">
        <v>0</v>
      </c>
      <c r="U293" s="528">
        <v>0</v>
      </c>
      <c r="V293" s="528">
        <v>200000</v>
      </c>
      <c r="W293" s="642">
        <v>500000</v>
      </c>
      <c r="X293" s="642">
        <v>0</v>
      </c>
      <c r="Y293" s="642">
        <v>400000</v>
      </c>
      <c r="Z293" s="642">
        <v>190110</v>
      </c>
      <c r="AA293" s="643"/>
      <c r="AB293" s="638"/>
      <c r="AC293" s="642">
        <v>0</v>
      </c>
      <c r="AD293" s="642">
        <v>0</v>
      </c>
      <c r="AE293" s="638">
        <v>0</v>
      </c>
      <c r="AF293" s="644"/>
      <c r="AG293" s="644">
        <f t="shared" si="1"/>
        <v>8721110</v>
      </c>
      <c r="AH293" s="639">
        <v>20</v>
      </c>
      <c r="AI293" s="639">
        <v>0</v>
      </c>
      <c r="AJ293" s="639">
        <v>0</v>
      </c>
      <c r="AK293" s="643">
        <v>0</v>
      </c>
      <c r="AL293" s="645">
        <v>0</v>
      </c>
      <c r="AM293" s="638">
        <f t="shared" si="102"/>
        <v>1071779</v>
      </c>
      <c r="AN293" s="661">
        <f t="shared" si="3"/>
        <v>9792889</v>
      </c>
      <c r="AO293" s="638">
        <v>780255</v>
      </c>
      <c r="AP293" s="638">
        <v>44100</v>
      </c>
      <c r="AQ293" s="638">
        <f>+VLOOKUP($B293,[1]Sheet1!$C$15:$BW$1300,52,0)</f>
        <v>0</v>
      </c>
      <c r="AR293" s="638">
        <v>0</v>
      </c>
      <c r="AS293" s="638">
        <v>0</v>
      </c>
      <c r="AT293" s="661">
        <f t="shared" si="81"/>
        <v>8968534</v>
      </c>
      <c r="AU293" s="629"/>
      <c r="AV293" s="585"/>
      <c r="AW293" s="526" t="s">
        <v>3705</v>
      </c>
      <c r="AX293" s="526" t="s">
        <v>3706</v>
      </c>
      <c r="AY293" s="632" t="s">
        <v>260</v>
      </c>
      <c r="AZ293" s="632">
        <v>622</v>
      </c>
      <c r="BA293" s="272" t="str">
        <f t="shared" si="104"/>
        <v>Box</v>
      </c>
      <c r="BB293" s="633"/>
      <c r="BC293" s="634"/>
      <c r="BD293" s="634"/>
    </row>
    <row r="294" spans="1:56" s="635" customFormat="1" ht="36.75" hidden="1" customHeight="1">
      <c r="A294" s="475">
        <f>SUBTOTAL(3,B$6:B294)</f>
        <v>1</v>
      </c>
      <c r="B294" s="475" t="s">
        <v>1205</v>
      </c>
      <c r="C294" s="476" t="s">
        <v>1206</v>
      </c>
      <c r="D294" s="636">
        <v>44302</v>
      </c>
      <c r="E294" s="636" t="s">
        <v>196</v>
      </c>
      <c r="F294" s="530" t="s">
        <v>461</v>
      </c>
      <c r="G294" s="621" t="s">
        <v>795</v>
      </c>
      <c r="H294" s="637">
        <v>5931000</v>
      </c>
      <c r="I294" s="637">
        <v>1800000</v>
      </c>
      <c r="J294" s="637">
        <v>0</v>
      </c>
      <c r="K294" s="637">
        <v>0</v>
      </c>
      <c r="L294" s="638">
        <f t="shared" si="0"/>
        <v>7731000</v>
      </c>
      <c r="M294" s="639">
        <v>24</v>
      </c>
      <c r="N294" s="638">
        <f t="shared" si="82"/>
        <v>7136308</v>
      </c>
      <c r="O294" s="640">
        <v>2</v>
      </c>
      <c r="P294" s="638">
        <f t="shared" si="83"/>
        <v>594692</v>
      </c>
      <c r="Q294" s="641">
        <v>39</v>
      </c>
      <c r="R294" s="638">
        <f t="shared" si="84"/>
        <v>434869</v>
      </c>
      <c r="S294" s="638">
        <f t="shared" si="85"/>
        <v>8165869</v>
      </c>
      <c r="T294" s="642">
        <v>0</v>
      </c>
      <c r="U294" s="528">
        <v>180000</v>
      </c>
      <c r="V294" s="528">
        <v>200000</v>
      </c>
      <c r="W294" s="642">
        <v>500000</v>
      </c>
      <c r="X294" s="642">
        <v>0</v>
      </c>
      <c r="Y294" s="642">
        <v>400000</v>
      </c>
      <c r="Z294" s="642">
        <v>438734</v>
      </c>
      <c r="AA294" s="643"/>
      <c r="AB294" s="638"/>
      <c r="AC294" s="642">
        <v>0</v>
      </c>
      <c r="AD294" s="642">
        <v>0</v>
      </c>
      <c r="AE294" s="638">
        <v>0</v>
      </c>
      <c r="AF294" s="644"/>
      <c r="AG294" s="644">
        <f t="shared" si="1"/>
        <v>9884603</v>
      </c>
      <c r="AH294" s="639">
        <v>16</v>
      </c>
      <c r="AI294" s="639">
        <v>0</v>
      </c>
      <c r="AJ294" s="639">
        <v>0</v>
      </c>
      <c r="AK294" s="643">
        <v>0</v>
      </c>
      <c r="AL294" s="645">
        <v>0</v>
      </c>
      <c r="AM294" s="638">
        <f t="shared" si="102"/>
        <v>892039</v>
      </c>
      <c r="AN294" s="661">
        <f t="shared" si="3"/>
        <v>10776642</v>
      </c>
      <c r="AO294" s="638">
        <v>811755</v>
      </c>
      <c r="AP294" s="638">
        <v>44100</v>
      </c>
      <c r="AQ294" s="638">
        <f>+VLOOKUP($B294,[1]Sheet1!$C$15:$BW$1300,52,0)</f>
        <v>0</v>
      </c>
      <c r="AR294" s="638">
        <v>0</v>
      </c>
      <c r="AS294" s="638">
        <v>0</v>
      </c>
      <c r="AT294" s="661">
        <f t="shared" si="81"/>
        <v>9920787</v>
      </c>
      <c r="AU294" s="629"/>
      <c r="AV294" s="585"/>
      <c r="AW294" s="526" t="s">
        <v>3707</v>
      </c>
      <c r="AX294" s="526" t="s">
        <v>3708</v>
      </c>
      <c r="AY294" s="632" t="s">
        <v>261</v>
      </c>
      <c r="AZ294" s="632">
        <v>622</v>
      </c>
      <c r="BA294" s="272" t="str">
        <f t="shared" si="104"/>
        <v>Bag</v>
      </c>
      <c r="BB294" s="633"/>
      <c r="BC294" s="634"/>
      <c r="BD294" s="634"/>
    </row>
    <row r="295" spans="1:56" s="635" customFormat="1" ht="36.75" hidden="1" customHeight="1">
      <c r="A295" s="475">
        <f>SUBTOTAL(3,B$6:B295)</f>
        <v>1</v>
      </c>
      <c r="B295" s="475" t="s">
        <v>1207</v>
      </c>
      <c r="C295" s="476" t="s">
        <v>1208</v>
      </c>
      <c r="D295" s="636">
        <v>44323</v>
      </c>
      <c r="E295" s="636" t="s">
        <v>196</v>
      </c>
      <c r="F295" s="530" t="s">
        <v>461</v>
      </c>
      <c r="G295" s="621" t="s">
        <v>694</v>
      </c>
      <c r="H295" s="637">
        <v>5931000</v>
      </c>
      <c r="I295" s="637">
        <v>1300000</v>
      </c>
      <c r="J295" s="637">
        <v>0</v>
      </c>
      <c r="K295" s="637">
        <v>0</v>
      </c>
      <c r="L295" s="638">
        <f t="shared" si="0"/>
        <v>7231000</v>
      </c>
      <c r="M295" s="639">
        <v>24</v>
      </c>
      <c r="N295" s="638">
        <f t="shared" si="82"/>
        <v>6674769</v>
      </c>
      <c r="O295" s="640">
        <v>2</v>
      </c>
      <c r="P295" s="638">
        <f t="shared" si="83"/>
        <v>556231</v>
      </c>
      <c r="Q295" s="641">
        <v>58.5</v>
      </c>
      <c r="R295" s="638">
        <f t="shared" si="84"/>
        <v>610116</v>
      </c>
      <c r="S295" s="638">
        <f t="shared" si="85"/>
        <v>7841116</v>
      </c>
      <c r="T295" s="642">
        <v>0</v>
      </c>
      <c r="U295" s="528">
        <v>270000</v>
      </c>
      <c r="V295" s="528">
        <v>200000</v>
      </c>
      <c r="W295" s="642">
        <v>500000</v>
      </c>
      <c r="X295" s="642">
        <v>0</v>
      </c>
      <c r="Y295" s="642">
        <v>400000</v>
      </c>
      <c r="Z295" s="642">
        <v>166830</v>
      </c>
      <c r="AA295" s="643"/>
      <c r="AB295" s="638"/>
      <c r="AC295" s="642">
        <v>0</v>
      </c>
      <c r="AD295" s="642">
        <v>0</v>
      </c>
      <c r="AE295" s="638">
        <v>0</v>
      </c>
      <c r="AF295" s="644"/>
      <c r="AG295" s="644">
        <f t="shared" si="1"/>
        <v>9377946</v>
      </c>
      <c r="AH295" s="639">
        <v>16</v>
      </c>
      <c r="AI295" s="639">
        <v>0</v>
      </c>
      <c r="AJ295" s="639">
        <v>0</v>
      </c>
      <c r="AK295" s="643">
        <v>0</v>
      </c>
      <c r="AL295" s="645">
        <v>0</v>
      </c>
      <c r="AM295" s="638">
        <f t="shared" si="102"/>
        <v>834346</v>
      </c>
      <c r="AN295" s="661">
        <f t="shared" si="3"/>
        <v>10212292</v>
      </c>
      <c r="AO295" s="638">
        <v>759255</v>
      </c>
      <c r="AP295" s="638">
        <v>44100</v>
      </c>
      <c r="AQ295" s="638">
        <f>+VLOOKUP($B295,[1]Sheet1!$C$15:$BW$1300,52,0)</f>
        <v>0</v>
      </c>
      <c r="AR295" s="638">
        <v>0</v>
      </c>
      <c r="AS295" s="638">
        <v>0</v>
      </c>
      <c r="AT295" s="661">
        <f t="shared" si="81"/>
        <v>9408937</v>
      </c>
      <c r="AU295" s="629"/>
      <c r="AV295" s="585"/>
      <c r="AW295" s="526" t="s">
        <v>3709</v>
      </c>
      <c r="AX295" s="526" t="s">
        <v>3710</v>
      </c>
      <c r="AY295" s="632" t="s">
        <v>261</v>
      </c>
      <c r="AZ295" s="632">
        <v>622</v>
      </c>
      <c r="BA295" s="272" t="str">
        <f t="shared" si="104"/>
        <v>Bag</v>
      </c>
      <c r="BB295" s="633"/>
      <c r="BC295" s="634"/>
      <c r="BD295" s="634"/>
    </row>
    <row r="296" spans="1:56" s="635" customFormat="1" ht="36.75" hidden="1" customHeight="1">
      <c r="A296" s="475">
        <f>SUBTOTAL(3,B$6:B296)</f>
        <v>1</v>
      </c>
      <c r="B296" s="475" t="s">
        <v>1209</v>
      </c>
      <c r="C296" s="476" t="s">
        <v>1210</v>
      </c>
      <c r="D296" s="636">
        <v>44613</v>
      </c>
      <c r="E296" s="636" t="s">
        <v>196</v>
      </c>
      <c r="F296" s="530" t="s">
        <v>461</v>
      </c>
      <c r="G296" s="621" t="s">
        <v>795</v>
      </c>
      <c r="H296" s="637">
        <v>5931000</v>
      </c>
      <c r="I296" s="637">
        <v>1500000</v>
      </c>
      <c r="J296" s="637">
        <v>0</v>
      </c>
      <c r="K296" s="637">
        <v>0</v>
      </c>
      <c r="L296" s="638">
        <f t="shared" si="0"/>
        <v>7431000</v>
      </c>
      <c r="M296" s="639">
        <v>23</v>
      </c>
      <c r="N296" s="638">
        <f t="shared" si="82"/>
        <v>6573577</v>
      </c>
      <c r="O296" s="640">
        <v>3</v>
      </c>
      <c r="P296" s="638">
        <f t="shared" si="83"/>
        <v>857423</v>
      </c>
      <c r="Q296" s="641">
        <v>32.5</v>
      </c>
      <c r="R296" s="638">
        <f t="shared" si="84"/>
        <v>348328</v>
      </c>
      <c r="S296" s="638">
        <f t="shared" si="85"/>
        <v>7779328</v>
      </c>
      <c r="T296" s="642">
        <v>0</v>
      </c>
      <c r="U296" s="528">
        <v>150000</v>
      </c>
      <c r="V296" s="528">
        <v>200000</v>
      </c>
      <c r="W296" s="642">
        <v>500000</v>
      </c>
      <c r="X296" s="642">
        <v>0</v>
      </c>
      <c r="Y296" s="642">
        <v>400000</v>
      </c>
      <c r="Z296" s="642">
        <v>401881</v>
      </c>
      <c r="AA296" s="643"/>
      <c r="AB296" s="638"/>
      <c r="AC296" s="642">
        <v>0</v>
      </c>
      <c r="AD296" s="642">
        <v>0</v>
      </c>
      <c r="AE296" s="638">
        <v>0</v>
      </c>
      <c r="AF296" s="644"/>
      <c r="AG296" s="644">
        <f t="shared" si="1"/>
        <v>9431209</v>
      </c>
      <c r="AH296" s="639">
        <v>16</v>
      </c>
      <c r="AI296" s="639">
        <v>0</v>
      </c>
      <c r="AJ296" s="639">
        <v>0</v>
      </c>
      <c r="AK296" s="643">
        <v>0</v>
      </c>
      <c r="AL296" s="645">
        <v>0</v>
      </c>
      <c r="AM296" s="638">
        <f t="shared" si="102"/>
        <v>857423</v>
      </c>
      <c r="AN296" s="661">
        <f t="shared" si="3"/>
        <v>10288632</v>
      </c>
      <c r="AO296" s="638">
        <v>780255</v>
      </c>
      <c r="AP296" s="638">
        <v>44100</v>
      </c>
      <c r="AQ296" s="638">
        <f>+VLOOKUP($B296,[1]Sheet1!$C$15:$BW$1300,52,0)</f>
        <v>0</v>
      </c>
      <c r="AR296" s="638">
        <v>0</v>
      </c>
      <c r="AS296" s="638">
        <v>0</v>
      </c>
      <c r="AT296" s="661">
        <f t="shared" si="81"/>
        <v>9464277</v>
      </c>
      <c r="AU296" s="629"/>
      <c r="AV296" s="585"/>
      <c r="AW296" s="526" t="s">
        <v>3711</v>
      </c>
      <c r="AX296" s="526" t="s">
        <v>3712</v>
      </c>
      <c r="AY296" s="632" t="s">
        <v>261</v>
      </c>
      <c r="AZ296" s="632">
        <v>622</v>
      </c>
      <c r="BA296" s="272" t="str">
        <f t="shared" si="104"/>
        <v>Bag</v>
      </c>
      <c r="BB296" s="633"/>
      <c r="BC296" s="634"/>
      <c r="BD296" s="634"/>
    </row>
    <row r="297" spans="1:56" s="635" customFormat="1" ht="36.75" hidden="1" customHeight="1">
      <c r="A297" s="475">
        <f>SUBTOTAL(3,B$6:B297)</f>
        <v>1</v>
      </c>
      <c r="B297" s="475" t="s">
        <v>1211</v>
      </c>
      <c r="C297" s="476" t="s">
        <v>1212</v>
      </c>
      <c r="D297" s="636">
        <v>45405</v>
      </c>
      <c r="E297" s="636" t="s">
        <v>196</v>
      </c>
      <c r="F297" s="530" t="s">
        <v>461</v>
      </c>
      <c r="G297" s="621" t="s">
        <v>716</v>
      </c>
      <c r="H297" s="637">
        <v>5274000</v>
      </c>
      <c r="I297" s="637">
        <v>600000</v>
      </c>
      <c r="J297" s="637">
        <v>0</v>
      </c>
      <c r="K297" s="637">
        <v>0</v>
      </c>
      <c r="L297" s="638">
        <f t="shared" si="0"/>
        <v>5874000</v>
      </c>
      <c r="M297" s="639">
        <v>24</v>
      </c>
      <c r="N297" s="638">
        <f t="shared" si="82"/>
        <v>5422154</v>
      </c>
      <c r="O297" s="640">
        <v>2</v>
      </c>
      <c r="P297" s="638">
        <f t="shared" si="83"/>
        <v>451846</v>
      </c>
      <c r="Q297" s="641">
        <v>65</v>
      </c>
      <c r="R297" s="638">
        <f t="shared" si="84"/>
        <v>550688</v>
      </c>
      <c r="S297" s="638">
        <f t="shared" si="85"/>
        <v>6424688</v>
      </c>
      <c r="T297" s="642">
        <v>0</v>
      </c>
      <c r="U297" s="528">
        <v>300000</v>
      </c>
      <c r="V297" s="528">
        <v>200000</v>
      </c>
      <c r="W297" s="642">
        <v>500000</v>
      </c>
      <c r="X297" s="642">
        <v>0</v>
      </c>
      <c r="Y297" s="642">
        <v>400000</v>
      </c>
      <c r="Z297" s="642">
        <v>116143</v>
      </c>
      <c r="AA297" s="643"/>
      <c r="AB297" s="638"/>
      <c r="AC297" s="642">
        <v>0</v>
      </c>
      <c r="AD297" s="642">
        <v>0</v>
      </c>
      <c r="AE297" s="638">
        <v>0</v>
      </c>
      <c r="AF297" s="644"/>
      <c r="AG297" s="644">
        <f t="shared" si="1"/>
        <v>7940831</v>
      </c>
      <c r="AH297" s="639">
        <v>8</v>
      </c>
      <c r="AI297" s="639">
        <v>0</v>
      </c>
      <c r="AJ297" s="639">
        <v>0</v>
      </c>
      <c r="AK297" s="643">
        <v>0</v>
      </c>
      <c r="AL297" s="645">
        <v>0</v>
      </c>
      <c r="AM297" s="638">
        <f t="shared" si="102"/>
        <v>338885</v>
      </c>
      <c r="AN297" s="661">
        <f t="shared" si="3"/>
        <v>8279716</v>
      </c>
      <c r="AO297" s="638">
        <v>616770</v>
      </c>
      <c r="AP297" s="638">
        <v>44100</v>
      </c>
      <c r="AQ297" s="638">
        <f>+VLOOKUP($B297,[1]Sheet1!$C$15:$BW$1300,52,0)</f>
        <v>0</v>
      </c>
      <c r="AR297" s="638">
        <v>0</v>
      </c>
      <c r="AS297" s="638">
        <v>0</v>
      </c>
      <c r="AT297" s="661">
        <f t="shared" si="81"/>
        <v>7618846</v>
      </c>
      <c r="AU297" s="629"/>
      <c r="AV297" s="585"/>
      <c r="AW297" s="526" t="s">
        <v>3713</v>
      </c>
      <c r="AX297" s="526" t="s">
        <v>3714</v>
      </c>
      <c r="AY297" s="632" t="s">
        <v>261</v>
      </c>
      <c r="AZ297" s="632">
        <v>622</v>
      </c>
      <c r="BA297" s="272" t="str">
        <f t="shared" si="104"/>
        <v>Bag</v>
      </c>
      <c r="BB297" s="633"/>
      <c r="BC297" s="634"/>
      <c r="BD297" s="634"/>
    </row>
    <row r="298" spans="1:56" s="635" customFormat="1" ht="36.75" hidden="1" customHeight="1">
      <c r="A298" s="475">
        <f>SUBTOTAL(3,B$6:B298)</f>
        <v>1</v>
      </c>
      <c r="B298" s="475" t="s">
        <v>1213</v>
      </c>
      <c r="C298" s="476" t="s">
        <v>1214</v>
      </c>
      <c r="D298" s="636">
        <v>45435</v>
      </c>
      <c r="E298" s="636" t="s">
        <v>196</v>
      </c>
      <c r="F298" s="530" t="s">
        <v>461</v>
      </c>
      <c r="G298" s="621" t="s">
        <v>795</v>
      </c>
      <c r="H298" s="637">
        <v>5274000</v>
      </c>
      <c r="I298" s="637">
        <v>700000</v>
      </c>
      <c r="J298" s="637">
        <v>0</v>
      </c>
      <c r="K298" s="637">
        <v>0</v>
      </c>
      <c r="L298" s="638">
        <f t="shared" si="0"/>
        <v>5974000</v>
      </c>
      <c r="M298" s="639">
        <v>24</v>
      </c>
      <c r="N298" s="638">
        <f t="shared" si="82"/>
        <v>5514462</v>
      </c>
      <c r="O298" s="640">
        <v>2</v>
      </c>
      <c r="P298" s="638">
        <f t="shared" si="83"/>
        <v>459538</v>
      </c>
      <c r="Q298" s="641">
        <v>32.5</v>
      </c>
      <c r="R298" s="638">
        <f t="shared" si="84"/>
        <v>280031</v>
      </c>
      <c r="S298" s="638">
        <f t="shared" si="85"/>
        <v>6254031</v>
      </c>
      <c r="T298" s="642">
        <v>0</v>
      </c>
      <c r="U298" s="528">
        <v>150000</v>
      </c>
      <c r="V298" s="528">
        <v>200000</v>
      </c>
      <c r="W298" s="642">
        <v>500000</v>
      </c>
      <c r="X298" s="642">
        <v>0</v>
      </c>
      <c r="Y298" s="642">
        <v>400000</v>
      </c>
      <c r="Z298" s="642">
        <v>295293</v>
      </c>
      <c r="AA298" s="643"/>
      <c r="AB298" s="638"/>
      <c r="AC298" s="642">
        <v>0</v>
      </c>
      <c r="AD298" s="642">
        <v>0</v>
      </c>
      <c r="AE298" s="638">
        <v>0</v>
      </c>
      <c r="AF298" s="644"/>
      <c r="AG298" s="644">
        <f t="shared" si="1"/>
        <v>7799324</v>
      </c>
      <c r="AH298" s="639">
        <v>16</v>
      </c>
      <c r="AI298" s="639">
        <v>0</v>
      </c>
      <c r="AJ298" s="639">
        <v>0</v>
      </c>
      <c r="AK298" s="643">
        <v>0</v>
      </c>
      <c r="AL298" s="645">
        <v>0</v>
      </c>
      <c r="AM298" s="638">
        <f t="shared" si="102"/>
        <v>689308</v>
      </c>
      <c r="AN298" s="661">
        <f t="shared" si="3"/>
        <v>8488632</v>
      </c>
      <c r="AO298" s="638">
        <v>627270</v>
      </c>
      <c r="AP298" s="638">
        <v>44100</v>
      </c>
      <c r="AQ298" s="638">
        <f>+VLOOKUP($B298,[1]Sheet1!$C$15:$BW$1300,52,0)</f>
        <v>0</v>
      </c>
      <c r="AR298" s="638">
        <v>0</v>
      </c>
      <c r="AS298" s="638">
        <v>0</v>
      </c>
      <c r="AT298" s="661">
        <f t="shared" si="81"/>
        <v>7817262</v>
      </c>
      <c r="AU298" s="629"/>
      <c r="AV298" s="585"/>
      <c r="AW298" s="526" t="s">
        <v>3715</v>
      </c>
      <c r="AX298" s="526" t="s">
        <v>3716</v>
      </c>
      <c r="AY298" s="632" t="s">
        <v>261</v>
      </c>
      <c r="AZ298" s="632">
        <v>622</v>
      </c>
      <c r="BA298" s="272" t="str">
        <f t="shared" si="104"/>
        <v>Bag</v>
      </c>
      <c r="BB298" s="633"/>
      <c r="BC298" s="634"/>
      <c r="BD298" s="634"/>
    </row>
    <row r="299" spans="1:56" s="635" customFormat="1" ht="36.75" hidden="1" customHeight="1">
      <c r="A299" s="475">
        <f>SUBTOTAL(3,B$6:B299)</f>
        <v>1</v>
      </c>
      <c r="B299" s="475" t="s">
        <v>1215</v>
      </c>
      <c r="C299" s="476" t="s">
        <v>1216</v>
      </c>
      <c r="D299" s="636">
        <v>45516</v>
      </c>
      <c r="E299" s="636" t="s">
        <v>196</v>
      </c>
      <c r="F299" s="530" t="s">
        <v>461</v>
      </c>
      <c r="G299" s="621" t="s">
        <v>1217</v>
      </c>
      <c r="H299" s="637">
        <v>5274000</v>
      </c>
      <c r="I299" s="637">
        <v>400000</v>
      </c>
      <c r="J299" s="637">
        <v>0</v>
      </c>
      <c r="K299" s="637">
        <v>0</v>
      </c>
      <c r="L299" s="638">
        <f t="shared" si="0"/>
        <v>5674000</v>
      </c>
      <c r="M299" s="639">
        <v>24</v>
      </c>
      <c r="N299" s="638">
        <f t="shared" si="82"/>
        <v>5237538</v>
      </c>
      <c r="O299" s="640">
        <v>2</v>
      </c>
      <c r="P299" s="638">
        <f t="shared" si="83"/>
        <v>436462</v>
      </c>
      <c r="Q299" s="641">
        <v>32.5</v>
      </c>
      <c r="R299" s="638">
        <f t="shared" si="84"/>
        <v>265969</v>
      </c>
      <c r="S299" s="638">
        <f t="shared" si="85"/>
        <v>5939969</v>
      </c>
      <c r="T299" s="642">
        <v>0</v>
      </c>
      <c r="U299" s="528">
        <v>150000</v>
      </c>
      <c r="V299" s="528">
        <v>200000</v>
      </c>
      <c r="W299" s="642">
        <v>500000</v>
      </c>
      <c r="X299" s="642">
        <v>0</v>
      </c>
      <c r="Y299" s="642">
        <v>400000</v>
      </c>
      <c r="Z299" s="642">
        <v>350375</v>
      </c>
      <c r="AA299" s="643"/>
      <c r="AB299" s="638"/>
      <c r="AC299" s="642">
        <v>0</v>
      </c>
      <c r="AD299" s="642">
        <v>0</v>
      </c>
      <c r="AE299" s="638">
        <v>0</v>
      </c>
      <c r="AF299" s="644"/>
      <c r="AG299" s="644">
        <f t="shared" si="1"/>
        <v>7540344</v>
      </c>
      <c r="AH299" s="639">
        <v>16</v>
      </c>
      <c r="AI299" s="639">
        <v>0</v>
      </c>
      <c r="AJ299" s="639">
        <v>0</v>
      </c>
      <c r="AK299" s="643">
        <v>0</v>
      </c>
      <c r="AL299" s="645">
        <v>0</v>
      </c>
      <c r="AM299" s="638">
        <f t="shared" si="102"/>
        <v>654692</v>
      </c>
      <c r="AN299" s="661">
        <f t="shared" si="3"/>
        <v>8195036</v>
      </c>
      <c r="AO299" s="638">
        <v>595770</v>
      </c>
      <c r="AP299" s="638">
        <v>44100</v>
      </c>
      <c r="AQ299" s="638">
        <f>+VLOOKUP($B299,[1]Sheet1!$C$15:$BW$1300,52,0)</f>
        <v>0</v>
      </c>
      <c r="AR299" s="638">
        <v>0</v>
      </c>
      <c r="AS299" s="638">
        <v>0</v>
      </c>
      <c r="AT299" s="661">
        <f t="shared" si="81"/>
        <v>7555166</v>
      </c>
      <c r="AU299" s="629"/>
      <c r="AV299" s="585"/>
      <c r="AW299" s="526" t="s">
        <v>3717</v>
      </c>
      <c r="AX299" s="526" t="s">
        <v>3718</v>
      </c>
      <c r="AY299" s="632" t="s">
        <v>261</v>
      </c>
      <c r="AZ299" s="632">
        <v>622</v>
      </c>
      <c r="BA299" s="272" t="str">
        <f t="shared" si="104"/>
        <v>Bag</v>
      </c>
      <c r="BB299" s="633"/>
      <c r="BC299" s="634"/>
      <c r="BD299" s="634"/>
    </row>
    <row r="300" spans="1:56" s="635" customFormat="1" ht="36.75" hidden="1" customHeight="1">
      <c r="A300" s="475">
        <f>SUBTOTAL(3,B$6:B300)</f>
        <v>1</v>
      </c>
      <c r="B300" s="475" t="s">
        <v>1218</v>
      </c>
      <c r="C300" s="476" t="s">
        <v>1219</v>
      </c>
      <c r="D300" s="636">
        <v>45542</v>
      </c>
      <c r="E300" s="636" t="s">
        <v>196</v>
      </c>
      <c r="F300" s="530" t="s">
        <v>461</v>
      </c>
      <c r="G300" s="621" t="s">
        <v>1217</v>
      </c>
      <c r="H300" s="637">
        <v>5274000</v>
      </c>
      <c r="I300" s="637">
        <v>400000</v>
      </c>
      <c r="J300" s="637">
        <v>0</v>
      </c>
      <c r="K300" s="637">
        <v>0</v>
      </c>
      <c r="L300" s="638">
        <f t="shared" si="0"/>
        <v>5674000</v>
      </c>
      <c r="M300" s="639">
        <v>22.5</v>
      </c>
      <c r="N300" s="638">
        <f t="shared" si="82"/>
        <v>4910192</v>
      </c>
      <c r="O300" s="640">
        <v>3</v>
      </c>
      <c r="P300" s="638">
        <f t="shared" si="83"/>
        <v>654692</v>
      </c>
      <c r="Q300" s="641">
        <v>58</v>
      </c>
      <c r="R300" s="638">
        <f t="shared" si="84"/>
        <v>474652</v>
      </c>
      <c r="S300" s="638">
        <f t="shared" si="85"/>
        <v>6039536</v>
      </c>
      <c r="T300" s="642">
        <v>0</v>
      </c>
      <c r="U300" s="528">
        <v>270000</v>
      </c>
      <c r="V300" s="528">
        <v>200000</v>
      </c>
      <c r="W300" s="642">
        <v>500000</v>
      </c>
      <c r="X300" s="642">
        <v>0</v>
      </c>
      <c r="Y300" s="642">
        <v>400000</v>
      </c>
      <c r="Z300" s="642">
        <v>171437</v>
      </c>
      <c r="AA300" s="643"/>
      <c r="AB300" s="638"/>
      <c r="AC300" s="642">
        <v>0</v>
      </c>
      <c r="AD300" s="642">
        <v>0</v>
      </c>
      <c r="AE300" s="638">
        <v>0</v>
      </c>
      <c r="AF300" s="644"/>
      <c r="AG300" s="644">
        <f t="shared" si="1"/>
        <v>7580973</v>
      </c>
      <c r="AH300" s="639">
        <v>16</v>
      </c>
      <c r="AI300" s="639">
        <v>0</v>
      </c>
      <c r="AJ300" s="639">
        <v>0</v>
      </c>
      <c r="AK300" s="643">
        <v>0</v>
      </c>
      <c r="AL300" s="645">
        <v>0</v>
      </c>
      <c r="AM300" s="638">
        <f t="shared" si="102"/>
        <v>654692</v>
      </c>
      <c r="AN300" s="661">
        <f t="shared" si="3"/>
        <v>8235665</v>
      </c>
      <c r="AO300" s="638">
        <v>595770</v>
      </c>
      <c r="AP300" s="638">
        <v>44100</v>
      </c>
      <c r="AQ300" s="638">
        <f>+VLOOKUP($B300,[1]Sheet1!$C$15:$BW$1300,52,0)</f>
        <v>0</v>
      </c>
      <c r="AR300" s="638">
        <v>0</v>
      </c>
      <c r="AS300" s="638">
        <v>0</v>
      </c>
      <c r="AT300" s="661">
        <f t="shared" si="81"/>
        <v>7595795</v>
      </c>
      <c r="AU300" s="629"/>
      <c r="AV300" s="585"/>
      <c r="AW300" s="526" t="s">
        <v>3719</v>
      </c>
      <c r="AX300" s="526" t="s">
        <v>3720</v>
      </c>
      <c r="AY300" s="632" t="s">
        <v>261</v>
      </c>
      <c r="AZ300" s="632">
        <v>622</v>
      </c>
      <c r="BA300" s="272" t="str">
        <f t="shared" si="104"/>
        <v>Bag</v>
      </c>
      <c r="BB300" s="633"/>
      <c r="BC300" s="634"/>
      <c r="BD300" s="634"/>
    </row>
    <row r="301" spans="1:56" s="635" customFormat="1" ht="36.75" hidden="1" customHeight="1">
      <c r="A301" s="475">
        <f>SUBTOTAL(3,B$6:B301)</f>
        <v>1</v>
      </c>
      <c r="B301" s="475" t="s">
        <v>1220</v>
      </c>
      <c r="C301" s="476" t="s">
        <v>1221</v>
      </c>
      <c r="D301" s="636">
        <v>45696</v>
      </c>
      <c r="E301" s="636" t="s">
        <v>196</v>
      </c>
      <c r="F301" s="530" t="s">
        <v>461</v>
      </c>
      <c r="G301" s="621" t="s">
        <v>1217</v>
      </c>
      <c r="H301" s="637">
        <v>5023000</v>
      </c>
      <c r="I301" s="637">
        <v>400000</v>
      </c>
      <c r="J301" s="637">
        <v>0</v>
      </c>
      <c r="K301" s="637">
        <v>0</v>
      </c>
      <c r="L301" s="638">
        <f t="shared" si="0"/>
        <v>5423000</v>
      </c>
      <c r="M301" s="639">
        <v>23.9</v>
      </c>
      <c r="N301" s="638">
        <f t="shared" si="82"/>
        <v>4984988</v>
      </c>
      <c r="O301" s="640">
        <v>2</v>
      </c>
      <c r="P301" s="638">
        <f t="shared" si="83"/>
        <v>417154</v>
      </c>
      <c r="Q301" s="641">
        <v>39</v>
      </c>
      <c r="R301" s="638">
        <f t="shared" si="84"/>
        <v>305044</v>
      </c>
      <c r="S301" s="638">
        <f t="shared" si="85"/>
        <v>5707186</v>
      </c>
      <c r="T301" s="642">
        <v>0</v>
      </c>
      <c r="U301" s="528">
        <v>180000</v>
      </c>
      <c r="V301" s="528">
        <v>200000</v>
      </c>
      <c r="W301" s="642">
        <v>500000</v>
      </c>
      <c r="X301" s="642">
        <v>0</v>
      </c>
      <c r="Y301" s="642">
        <v>400000</v>
      </c>
      <c r="Z301" s="642">
        <v>155154</v>
      </c>
      <c r="AA301" s="643"/>
      <c r="AB301" s="638"/>
      <c r="AC301" s="642">
        <v>0</v>
      </c>
      <c r="AD301" s="642">
        <v>0</v>
      </c>
      <c r="AE301" s="638">
        <v>0</v>
      </c>
      <c r="AF301" s="644"/>
      <c r="AG301" s="644">
        <f t="shared" si="1"/>
        <v>7142340</v>
      </c>
      <c r="AH301" s="639">
        <v>16</v>
      </c>
      <c r="AI301" s="639">
        <v>0</v>
      </c>
      <c r="AJ301" s="639">
        <v>0</v>
      </c>
      <c r="AK301" s="643">
        <v>0</v>
      </c>
      <c r="AL301" s="645">
        <v>0</v>
      </c>
      <c r="AM301" s="638">
        <f t="shared" si="102"/>
        <v>625731</v>
      </c>
      <c r="AN301" s="661">
        <f t="shared" si="3"/>
        <v>7768071</v>
      </c>
      <c r="AO301" s="638">
        <v>569415</v>
      </c>
      <c r="AP301" s="638">
        <v>44100</v>
      </c>
      <c r="AQ301" s="638">
        <f>+VLOOKUP($B301,[1]Sheet1!$C$15:$BW$1300,52,0)</f>
        <v>0</v>
      </c>
      <c r="AR301" s="638">
        <v>0</v>
      </c>
      <c r="AS301" s="638">
        <v>0</v>
      </c>
      <c r="AT301" s="661">
        <f t="shared" si="81"/>
        <v>7154556</v>
      </c>
      <c r="AU301" s="629"/>
      <c r="AV301" s="585"/>
      <c r="AW301" s="526" t="s">
        <v>3721</v>
      </c>
      <c r="AX301" s="526" t="s">
        <v>3722</v>
      </c>
      <c r="AY301" s="632" t="s">
        <v>261</v>
      </c>
      <c r="AZ301" s="632">
        <v>622</v>
      </c>
      <c r="BA301" s="272" t="str">
        <f t="shared" si="104"/>
        <v>Bag</v>
      </c>
      <c r="BB301" s="633"/>
      <c r="BC301" s="634"/>
      <c r="BD301" s="634"/>
    </row>
    <row r="302" spans="1:56" s="635" customFormat="1" ht="36.75" hidden="1" customHeight="1">
      <c r="A302" s="475">
        <f>SUBTOTAL(3,B$6:B302)</f>
        <v>1</v>
      </c>
      <c r="B302" s="475" t="s">
        <v>1222</v>
      </c>
      <c r="C302" s="476" t="s">
        <v>1223</v>
      </c>
      <c r="D302" s="636">
        <v>45701</v>
      </c>
      <c r="E302" s="636" t="s">
        <v>196</v>
      </c>
      <c r="F302" s="530" t="s">
        <v>461</v>
      </c>
      <c r="G302" s="621" t="s">
        <v>1217</v>
      </c>
      <c r="H302" s="637">
        <v>5023000</v>
      </c>
      <c r="I302" s="637">
        <v>400000</v>
      </c>
      <c r="J302" s="637">
        <v>0</v>
      </c>
      <c r="K302" s="637">
        <v>0</v>
      </c>
      <c r="L302" s="638">
        <f t="shared" si="0"/>
        <v>5423000</v>
      </c>
      <c r="M302" s="639">
        <v>23.9</v>
      </c>
      <c r="N302" s="638">
        <f t="shared" si="82"/>
        <v>4984988</v>
      </c>
      <c r="O302" s="640">
        <v>2</v>
      </c>
      <c r="P302" s="638">
        <f t="shared" si="83"/>
        <v>417154</v>
      </c>
      <c r="Q302" s="641">
        <v>0</v>
      </c>
      <c r="R302" s="638">
        <f t="shared" si="84"/>
        <v>0</v>
      </c>
      <c r="S302" s="638">
        <f t="shared" si="85"/>
        <v>5402142</v>
      </c>
      <c r="T302" s="642">
        <v>0</v>
      </c>
      <c r="U302" s="528">
        <v>0</v>
      </c>
      <c r="V302" s="528">
        <v>200000</v>
      </c>
      <c r="W302" s="642">
        <v>500000</v>
      </c>
      <c r="X302" s="642">
        <v>0</v>
      </c>
      <c r="Y302" s="642">
        <v>400000</v>
      </c>
      <c r="Z302" s="642">
        <v>324345</v>
      </c>
      <c r="AA302" s="643"/>
      <c r="AB302" s="638"/>
      <c r="AC302" s="642">
        <v>0</v>
      </c>
      <c r="AD302" s="642">
        <v>0</v>
      </c>
      <c r="AE302" s="638">
        <v>0</v>
      </c>
      <c r="AF302" s="644"/>
      <c r="AG302" s="644">
        <f t="shared" si="1"/>
        <v>6826487</v>
      </c>
      <c r="AH302" s="639">
        <v>24</v>
      </c>
      <c r="AI302" s="639">
        <v>0</v>
      </c>
      <c r="AJ302" s="639">
        <v>0</v>
      </c>
      <c r="AK302" s="643">
        <v>0</v>
      </c>
      <c r="AL302" s="645">
        <v>0</v>
      </c>
      <c r="AM302" s="638">
        <f t="shared" si="102"/>
        <v>938596</v>
      </c>
      <c r="AN302" s="661">
        <f t="shared" si="3"/>
        <v>7765083</v>
      </c>
      <c r="AO302" s="638">
        <v>569415</v>
      </c>
      <c r="AP302" s="638">
        <v>44100</v>
      </c>
      <c r="AQ302" s="638">
        <f>+VLOOKUP($B302,[1]Sheet1!$C$15:$BW$1300,52,0)</f>
        <v>0</v>
      </c>
      <c r="AR302" s="638">
        <v>0</v>
      </c>
      <c r="AS302" s="638">
        <v>0</v>
      </c>
      <c r="AT302" s="661">
        <f t="shared" ref="AT302:AT364" si="105">+ROUND(SUM(AN302:AN302)-SUM(AO302:AS302),0)</f>
        <v>7151568</v>
      </c>
      <c r="AU302" s="629"/>
      <c r="AV302" s="585"/>
      <c r="AW302" s="526" t="s">
        <v>3723</v>
      </c>
      <c r="AX302" s="526" t="s">
        <v>3724</v>
      </c>
      <c r="AY302" s="632" t="s">
        <v>261</v>
      </c>
      <c r="AZ302" s="632">
        <v>622</v>
      </c>
      <c r="BA302" s="272" t="str">
        <f t="shared" si="104"/>
        <v>Bag</v>
      </c>
      <c r="BB302" s="633"/>
      <c r="BC302" s="634"/>
      <c r="BD302" s="634"/>
    </row>
    <row r="303" spans="1:56" s="635" customFormat="1" ht="36.75" hidden="1" customHeight="1">
      <c r="A303" s="475">
        <f>SUBTOTAL(3,B$6:B303)</f>
        <v>1</v>
      </c>
      <c r="B303" s="475" t="s">
        <v>1224</v>
      </c>
      <c r="C303" s="476" t="s">
        <v>1225</v>
      </c>
      <c r="D303" s="636">
        <v>45701</v>
      </c>
      <c r="E303" s="636" t="s">
        <v>196</v>
      </c>
      <c r="F303" s="530" t="s">
        <v>461</v>
      </c>
      <c r="G303" s="621" t="s">
        <v>1217</v>
      </c>
      <c r="H303" s="637">
        <v>5023000</v>
      </c>
      <c r="I303" s="637">
        <v>400000</v>
      </c>
      <c r="J303" s="637">
        <v>0</v>
      </c>
      <c r="K303" s="637">
        <v>0</v>
      </c>
      <c r="L303" s="638">
        <f t="shared" si="0"/>
        <v>5423000</v>
      </c>
      <c r="M303" s="639">
        <v>24</v>
      </c>
      <c r="N303" s="638">
        <f t="shared" si="82"/>
        <v>5005846</v>
      </c>
      <c r="O303" s="640">
        <v>2</v>
      </c>
      <c r="P303" s="638">
        <f t="shared" si="83"/>
        <v>417154</v>
      </c>
      <c r="Q303" s="641">
        <v>32.5</v>
      </c>
      <c r="R303" s="638">
        <f t="shared" si="84"/>
        <v>254203</v>
      </c>
      <c r="S303" s="638">
        <f t="shared" si="85"/>
        <v>5677203</v>
      </c>
      <c r="T303" s="642">
        <v>0</v>
      </c>
      <c r="U303" s="528">
        <v>150000</v>
      </c>
      <c r="V303" s="528">
        <v>200000</v>
      </c>
      <c r="W303" s="642">
        <v>500000</v>
      </c>
      <c r="X303" s="642">
        <v>0</v>
      </c>
      <c r="Y303" s="642">
        <v>400000</v>
      </c>
      <c r="Z303" s="642">
        <v>333250</v>
      </c>
      <c r="AA303" s="643"/>
      <c r="AB303" s="638"/>
      <c r="AC303" s="642">
        <v>0</v>
      </c>
      <c r="AD303" s="642">
        <v>0</v>
      </c>
      <c r="AE303" s="638">
        <v>0</v>
      </c>
      <c r="AF303" s="644"/>
      <c r="AG303" s="644">
        <f t="shared" si="1"/>
        <v>7260453</v>
      </c>
      <c r="AH303" s="639">
        <v>20</v>
      </c>
      <c r="AI303" s="639">
        <v>0</v>
      </c>
      <c r="AJ303" s="639">
        <v>0</v>
      </c>
      <c r="AK303" s="643">
        <v>0</v>
      </c>
      <c r="AL303" s="645">
        <v>0</v>
      </c>
      <c r="AM303" s="638">
        <f t="shared" si="102"/>
        <v>782163</v>
      </c>
      <c r="AN303" s="661">
        <f t="shared" si="3"/>
        <v>8042616</v>
      </c>
      <c r="AO303" s="638">
        <v>569415</v>
      </c>
      <c r="AP303" s="638">
        <v>44100</v>
      </c>
      <c r="AQ303" s="638">
        <f>+VLOOKUP($B303,[1]Sheet1!$C$15:$BW$1300,52,0)</f>
        <v>0</v>
      </c>
      <c r="AR303" s="638">
        <v>0</v>
      </c>
      <c r="AS303" s="638">
        <v>0</v>
      </c>
      <c r="AT303" s="661">
        <f t="shared" si="105"/>
        <v>7429101</v>
      </c>
      <c r="AU303" s="629"/>
      <c r="AV303" s="585"/>
      <c r="AW303" s="526" t="s">
        <v>3725</v>
      </c>
      <c r="AX303" s="526" t="s">
        <v>3726</v>
      </c>
      <c r="AY303" s="632" t="s">
        <v>261</v>
      </c>
      <c r="AZ303" s="632">
        <v>622</v>
      </c>
      <c r="BA303" s="272" t="str">
        <f t="shared" si="104"/>
        <v>Bag</v>
      </c>
      <c r="BB303" s="633"/>
      <c r="BC303" s="634"/>
      <c r="BD303" s="634"/>
    </row>
    <row r="304" spans="1:56" s="635" customFormat="1" ht="36.75" hidden="1" customHeight="1">
      <c r="A304" s="475">
        <f>SUBTOTAL(3,B$6:B304)</f>
        <v>1</v>
      </c>
      <c r="B304" s="475" t="s">
        <v>1226</v>
      </c>
      <c r="C304" s="476" t="s">
        <v>1227</v>
      </c>
      <c r="D304" s="636">
        <v>41492</v>
      </c>
      <c r="E304" s="636" t="s">
        <v>196</v>
      </c>
      <c r="F304" s="530" t="s">
        <v>461</v>
      </c>
      <c r="G304" s="621" t="s">
        <v>1228</v>
      </c>
      <c r="H304" s="637">
        <v>5931000</v>
      </c>
      <c r="I304" s="637">
        <v>3800000</v>
      </c>
      <c r="J304" s="637">
        <v>0</v>
      </c>
      <c r="K304" s="637">
        <v>1100000</v>
      </c>
      <c r="L304" s="638">
        <f t="shared" si="0"/>
        <v>10831000</v>
      </c>
      <c r="M304" s="639">
        <v>23.9</v>
      </c>
      <c r="N304" s="638">
        <f t="shared" si="82"/>
        <v>9956188</v>
      </c>
      <c r="O304" s="640">
        <v>2</v>
      </c>
      <c r="P304" s="638">
        <f t="shared" si="83"/>
        <v>833154</v>
      </c>
      <c r="Q304" s="641">
        <v>0</v>
      </c>
      <c r="R304" s="638">
        <f t="shared" si="84"/>
        <v>0</v>
      </c>
      <c r="S304" s="638">
        <f t="shared" si="85"/>
        <v>10789342</v>
      </c>
      <c r="T304" s="642">
        <v>0</v>
      </c>
      <c r="U304" s="528">
        <v>0</v>
      </c>
      <c r="V304" s="528">
        <v>200000</v>
      </c>
      <c r="W304" s="642">
        <v>500000</v>
      </c>
      <c r="X304" s="642">
        <v>0</v>
      </c>
      <c r="Y304" s="642">
        <v>400000</v>
      </c>
      <c r="Z304" s="642">
        <v>328223</v>
      </c>
      <c r="AA304" s="643"/>
      <c r="AB304" s="638"/>
      <c r="AC304" s="642">
        <v>0</v>
      </c>
      <c r="AD304" s="642">
        <v>0</v>
      </c>
      <c r="AE304" s="638">
        <v>0</v>
      </c>
      <c r="AF304" s="644"/>
      <c r="AG304" s="644">
        <f t="shared" si="1"/>
        <v>12217565</v>
      </c>
      <c r="AH304" s="639">
        <v>24</v>
      </c>
      <c r="AI304" s="639">
        <v>0</v>
      </c>
      <c r="AJ304" s="639">
        <v>0</v>
      </c>
      <c r="AK304" s="643">
        <v>0</v>
      </c>
      <c r="AL304" s="645">
        <v>0</v>
      </c>
      <c r="AM304" s="638">
        <f t="shared" si="102"/>
        <v>1874596</v>
      </c>
      <c r="AN304" s="661">
        <f t="shared" si="3"/>
        <v>14092161</v>
      </c>
      <c r="AO304" s="638">
        <v>1137255</v>
      </c>
      <c r="AP304" s="638">
        <v>44100</v>
      </c>
      <c r="AQ304" s="638">
        <f>+VLOOKUP($B304,[1]Sheet1!$C$15:$BW$1300,52,0)</f>
        <v>0</v>
      </c>
      <c r="AR304" s="638">
        <v>0</v>
      </c>
      <c r="AS304" s="638">
        <v>0</v>
      </c>
      <c r="AT304" s="661">
        <f t="shared" si="105"/>
        <v>12910806</v>
      </c>
      <c r="AU304" s="629"/>
      <c r="AV304" s="585"/>
      <c r="AW304" s="526" t="s">
        <v>3727</v>
      </c>
      <c r="AX304" s="526" t="s">
        <v>3728</v>
      </c>
      <c r="AY304" s="632" t="s">
        <v>261</v>
      </c>
      <c r="AZ304" s="632">
        <v>622</v>
      </c>
      <c r="BA304" s="272" t="str">
        <f t="shared" si="104"/>
        <v>Bag</v>
      </c>
      <c r="BB304" s="633"/>
      <c r="BC304" s="634"/>
      <c r="BD304" s="634"/>
    </row>
    <row r="305" spans="1:56" s="635" customFormat="1" ht="36.75" hidden="1" customHeight="1">
      <c r="A305" s="475">
        <f>SUBTOTAL(3,B$6:B305)</f>
        <v>1</v>
      </c>
      <c r="B305" s="475" t="s">
        <v>1229</v>
      </c>
      <c r="C305" s="476" t="s">
        <v>1230</v>
      </c>
      <c r="D305" s="636">
        <v>41570</v>
      </c>
      <c r="E305" s="636" t="s">
        <v>196</v>
      </c>
      <c r="F305" s="530" t="s">
        <v>461</v>
      </c>
      <c r="G305" s="621" t="s">
        <v>795</v>
      </c>
      <c r="H305" s="637">
        <v>5931000</v>
      </c>
      <c r="I305" s="637">
        <v>2100000</v>
      </c>
      <c r="J305" s="637">
        <v>0</v>
      </c>
      <c r="K305" s="637">
        <v>0</v>
      </c>
      <c r="L305" s="638">
        <f t="shared" si="0"/>
        <v>8031000</v>
      </c>
      <c r="M305" s="639">
        <v>14.7</v>
      </c>
      <c r="N305" s="638">
        <f t="shared" si="82"/>
        <v>4540604</v>
      </c>
      <c r="O305" s="640">
        <v>3</v>
      </c>
      <c r="P305" s="638">
        <f t="shared" si="83"/>
        <v>926654</v>
      </c>
      <c r="Q305" s="641">
        <v>19.5</v>
      </c>
      <c r="R305" s="638">
        <f t="shared" si="84"/>
        <v>225872</v>
      </c>
      <c r="S305" s="638">
        <f t="shared" si="85"/>
        <v>5693130</v>
      </c>
      <c r="T305" s="642">
        <v>0</v>
      </c>
      <c r="U305" s="528">
        <v>90000</v>
      </c>
      <c r="V305" s="528">
        <v>200000</v>
      </c>
      <c r="W305" s="642">
        <v>0</v>
      </c>
      <c r="X305" s="642">
        <v>0</v>
      </c>
      <c r="Y305" s="642">
        <v>0</v>
      </c>
      <c r="Z305" s="642">
        <v>203517</v>
      </c>
      <c r="AA305" s="643"/>
      <c r="AB305" s="638"/>
      <c r="AC305" s="642">
        <v>0</v>
      </c>
      <c r="AD305" s="642">
        <v>0</v>
      </c>
      <c r="AE305" s="638">
        <v>0</v>
      </c>
      <c r="AF305" s="644"/>
      <c r="AG305" s="644">
        <f t="shared" si="1"/>
        <v>6186647</v>
      </c>
      <c r="AH305" s="639">
        <v>4</v>
      </c>
      <c r="AI305" s="639">
        <v>0</v>
      </c>
      <c r="AJ305" s="639">
        <v>0</v>
      </c>
      <c r="AK305" s="643">
        <v>0</v>
      </c>
      <c r="AL305" s="645">
        <v>0</v>
      </c>
      <c r="AM305" s="638">
        <f t="shared" si="102"/>
        <v>231663</v>
      </c>
      <c r="AN305" s="661">
        <f t="shared" si="3"/>
        <v>6418310</v>
      </c>
      <c r="AO305" s="638">
        <v>843255</v>
      </c>
      <c r="AP305" s="638">
        <v>44100</v>
      </c>
      <c r="AQ305" s="638">
        <f>+VLOOKUP($B305,[1]Sheet1!$C$15:$BW$1300,52,0)</f>
        <v>0</v>
      </c>
      <c r="AR305" s="638">
        <v>0</v>
      </c>
      <c r="AS305" s="638">
        <v>0</v>
      </c>
      <c r="AT305" s="661">
        <f t="shared" si="105"/>
        <v>5530955</v>
      </c>
      <c r="AU305" s="629"/>
      <c r="AV305" s="585"/>
      <c r="AW305" s="526" t="s">
        <v>3729</v>
      </c>
      <c r="AX305" s="526" t="s">
        <v>3730</v>
      </c>
      <c r="AY305" s="632" t="s">
        <v>261</v>
      </c>
      <c r="AZ305" s="632">
        <v>622</v>
      </c>
      <c r="BA305" s="272" t="str">
        <f t="shared" si="104"/>
        <v>Bag</v>
      </c>
      <c r="BB305" s="633"/>
      <c r="BC305" s="634"/>
      <c r="BD305" s="634"/>
    </row>
    <row r="306" spans="1:56" s="635" customFormat="1" ht="36.75" hidden="1" customHeight="1">
      <c r="A306" s="475">
        <f>SUBTOTAL(3,B$6:B306)</f>
        <v>1</v>
      </c>
      <c r="B306" s="475" t="s">
        <v>1231</v>
      </c>
      <c r="C306" s="476" t="s">
        <v>1232</v>
      </c>
      <c r="D306" s="636">
        <v>43171</v>
      </c>
      <c r="E306" s="636" t="s">
        <v>196</v>
      </c>
      <c r="F306" s="530" t="s">
        <v>461</v>
      </c>
      <c r="G306" s="621" t="s">
        <v>694</v>
      </c>
      <c r="H306" s="637">
        <v>5931000</v>
      </c>
      <c r="I306" s="637">
        <v>2300000</v>
      </c>
      <c r="J306" s="637">
        <v>0</v>
      </c>
      <c r="K306" s="637">
        <v>0</v>
      </c>
      <c r="L306" s="638">
        <f t="shared" si="0"/>
        <v>8231000</v>
      </c>
      <c r="M306" s="639">
        <v>23.8</v>
      </c>
      <c r="N306" s="638">
        <f t="shared" si="82"/>
        <v>7534531</v>
      </c>
      <c r="O306" s="640">
        <v>2</v>
      </c>
      <c r="P306" s="638">
        <f t="shared" si="83"/>
        <v>633154</v>
      </c>
      <c r="Q306" s="641">
        <v>65</v>
      </c>
      <c r="R306" s="638">
        <f t="shared" si="84"/>
        <v>771656</v>
      </c>
      <c r="S306" s="638">
        <f t="shared" si="85"/>
        <v>8939341</v>
      </c>
      <c r="T306" s="642">
        <v>0</v>
      </c>
      <c r="U306" s="528">
        <v>300000</v>
      </c>
      <c r="V306" s="528">
        <v>200000</v>
      </c>
      <c r="W306" s="642">
        <v>500000</v>
      </c>
      <c r="X306" s="642">
        <v>0</v>
      </c>
      <c r="Y306" s="642">
        <v>400000</v>
      </c>
      <c r="Z306" s="642">
        <v>258998</v>
      </c>
      <c r="AA306" s="643"/>
      <c r="AB306" s="638"/>
      <c r="AC306" s="642">
        <v>0</v>
      </c>
      <c r="AD306" s="642">
        <v>0</v>
      </c>
      <c r="AE306" s="638">
        <v>0</v>
      </c>
      <c r="AF306" s="644"/>
      <c r="AG306" s="644">
        <f t="shared" si="1"/>
        <v>10598339</v>
      </c>
      <c r="AH306" s="639">
        <v>8</v>
      </c>
      <c r="AI306" s="639">
        <v>0</v>
      </c>
      <c r="AJ306" s="639">
        <v>0</v>
      </c>
      <c r="AK306" s="643">
        <v>0</v>
      </c>
      <c r="AL306" s="645">
        <v>0</v>
      </c>
      <c r="AM306" s="638">
        <f t="shared" si="102"/>
        <v>474865</v>
      </c>
      <c r="AN306" s="661">
        <f t="shared" si="3"/>
        <v>11073204</v>
      </c>
      <c r="AO306" s="638">
        <v>864255</v>
      </c>
      <c r="AP306" s="638">
        <v>44100</v>
      </c>
      <c r="AQ306" s="638">
        <f>+VLOOKUP($B306,[1]Sheet1!$C$15:$BW$1300,52,0)</f>
        <v>0</v>
      </c>
      <c r="AR306" s="638">
        <v>0</v>
      </c>
      <c r="AS306" s="638">
        <v>0</v>
      </c>
      <c r="AT306" s="661">
        <f t="shared" si="105"/>
        <v>10164849</v>
      </c>
      <c r="AU306" s="629"/>
      <c r="AV306" s="585"/>
      <c r="AW306" s="526" t="s">
        <v>3731</v>
      </c>
      <c r="AX306" s="526" t="s">
        <v>3732</v>
      </c>
      <c r="AY306" s="632" t="s">
        <v>261</v>
      </c>
      <c r="AZ306" s="632">
        <v>622</v>
      </c>
      <c r="BA306" s="272" t="str">
        <f t="shared" si="104"/>
        <v>Bag</v>
      </c>
      <c r="BB306" s="633"/>
      <c r="BC306" s="634"/>
      <c r="BD306" s="634"/>
    </row>
    <row r="307" spans="1:56" s="635" customFormat="1" ht="36.75" hidden="1" customHeight="1">
      <c r="A307" s="475">
        <f>SUBTOTAL(3,B$6:B307)</f>
        <v>1</v>
      </c>
      <c r="B307" s="475" t="s">
        <v>1233</v>
      </c>
      <c r="C307" s="476" t="s">
        <v>1234</v>
      </c>
      <c r="D307" s="636">
        <v>39704</v>
      </c>
      <c r="E307" s="636" t="s">
        <v>196</v>
      </c>
      <c r="F307" s="530" t="s">
        <v>462</v>
      </c>
      <c r="G307" s="621" t="s">
        <v>1235</v>
      </c>
      <c r="H307" s="637">
        <v>5931000</v>
      </c>
      <c r="I307" s="637">
        <v>1000000</v>
      </c>
      <c r="J307" s="637">
        <v>0</v>
      </c>
      <c r="K307" s="637">
        <v>500000</v>
      </c>
      <c r="L307" s="638">
        <f t="shared" si="0"/>
        <v>7431000</v>
      </c>
      <c r="M307" s="639">
        <v>24</v>
      </c>
      <c r="N307" s="638">
        <f t="shared" si="82"/>
        <v>6859385</v>
      </c>
      <c r="O307" s="640">
        <v>2</v>
      </c>
      <c r="P307" s="638">
        <f t="shared" si="83"/>
        <v>571615</v>
      </c>
      <c r="Q307" s="641">
        <v>0</v>
      </c>
      <c r="R307" s="638">
        <f t="shared" si="84"/>
        <v>0</v>
      </c>
      <c r="S307" s="638">
        <f t="shared" si="85"/>
        <v>7431000</v>
      </c>
      <c r="T307" s="642">
        <v>0</v>
      </c>
      <c r="U307" s="528">
        <v>0</v>
      </c>
      <c r="V307" s="528">
        <v>200000</v>
      </c>
      <c r="W307" s="642">
        <v>500000</v>
      </c>
      <c r="X307" s="642">
        <v>0</v>
      </c>
      <c r="Y307" s="642">
        <v>400000</v>
      </c>
      <c r="Z307" s="642">
        <v>623978</v>
      </c>
      <c r="AA307" s="643"/>
      <c r="AB307" s="638"/>
      <c r="AC307" s="642">
        <v>0</v>
      </c>
      <c r="AD307" s="642">
        <v>0</v>
      </c>
      <c r="AE307" s="638">
        <v>53588.9453125</v>
      </c>
      <c r="AF307" s="644"/>
      <c r="AG307" s="644">
        <f t="shared" si="1"/>
        <v>9208567</v>
      </c>
      <c r="AH307" s="639">
        <v>24</v>
      </c>
      <c r="AI307" s="639">
        <v>0</v>
      </c>
      <c r="AJ307" s="639">
        <v>0</v>
      </c>
      <c r="AK307" s="643">
        <v>0</v>
      </c>
      <c r="AL307" s="645">
        <v>0</v>
      </c>
      <c r="AM307" s="638">
        <f t="shared" si="102"/>
        <v>1286135</v>
      </c>
      <c r="AN307" s="661">
        <f t="shared" si="3"/>
        <v>10494702</v>
      </c>
      <c r="AO307" s="638">
        <v>780255</v>
      </c>
      <c r="AP307" s="638">
        <v>44100</v>
      </c>
      <c r="AQ307" s="638">
        <f>+VLOOKUP($B307,[1]Sheet1!$C$15:$BW$1300,52,0)</f>
        <v>0</v>
      </c>
      <c r="AR307" s="638">
        <v>0</v>
      </c>
      <c r="AS307" s="638">
        <v>0</v>
      </c>
      <c r="AT307" s="661">
        <f t="shared" si="105"/>
        <v>9670347</v>
      </c>
      <c r="AU307" s="629"/>
      <c r="AV307" s="585"/>
      <c r="AW307" s="526" t="s">
        <v>3733</v>
      </c>
      <c r="AX307" s="526" t="s">
        <v>3734</v>
      </c>
      <c r="AY307" s="632" t="s">
        <v>260</v>
      </c>
      <c r="AZ307" s="632">
        <v>622</v>
      </c>
      <c r="BA307" s="272" t="str">
        <f t="shared" si="104"/>
        <v>Box</v>
      </c>
      <c r="BB307" s="633"/>
      <c r="BC307" s="634"/>
      <c r="BD307" s="634"/>
    </row>
    <row r="308" spans="1:56" s="635" customFormat="1" ht="36.75" hidden="1" customHeight="1">
      <c r="A308" s="475">
        <f>SUBTOTAL(3,B$6:B308)</f>
        <v>1</v>
      </c>
      <c r="B308" s="475" t="s">
        <v>1236</v>
      </c>
      <c r="C308" s="476" t="s">
        <v>1237</v>
      </c>
      <c r="D308" s="636">
        <v>44254</v>
      </c>
      <c r="E308" s="636" t="s">
        <v>196</v>
      </c>
      <c r="F308" s="530" t="s">
        <v>462</v>
      </c>
      <c r="G308" s="621" t="s">
        <v>795</v>
      </c>
      <c r="H308" s="637">
        <v>5931000</v>
      </c>
      <c r="I308" s="637">
        <v>1800000</v>
      </c>
      <c r="J308" s="637">
        <v>0</v>
      </c>
      <c r="K308" s="637">
        <v>0</v>
      </c>
      <c r="L308" s="638">
        <f t="shared" si="0"/>
        <v>7731000</v>
      </c>
      <c r="M308" s="639">
        <v>23.7</v>
      </c>
      <c r="N308" s="638">
        <f t="shared" si="82"/>
        <v>7047104</v>
      </c>
      <c r="O308" s="640">
        <v>2</v>
      </c>
      <c r="P308" s="638">
        <f t="shared" si="83"/>
        <v>594692</v>
      </c>
      <c r="Q308" s="641">
        <v>0</v>
      </c>
      <c r="R308" s="638">
        <f t="shared" si="84"/>
        <v>0</v>
      </c>
      <c r="S308" s="638">
        <f t="shared" si="85"/>
        <v>7641796</v>
      </c>
      <c r="T308" s="642">
        <v>0</v>
      </c>
      <c r="U308" s="528">
        <v>0</v>
      </c>
      <c r="V308" s="528">
        <v>200000</v>
      </c>
      <c r="W308" s="642">
        <v>500000</v>
      </c>
      <c r="X308" s="642">
        <v>0</v>
      </c>
      <c r="Y308" s="642">
        <v>400000</v>
      </c>
      <c r="Z308" s="642">
        <v>440088</v>
      </c>
      <c r="AA308" s="643"/>
      <c r="AB308" s="638"/>
      <c r="AC308" s="642">
        <v>0</v>
      </c>
      <c r="AD308" s="642">
        <v>0</v>
      </c>
      <c r="AE308" s="638">
        <v>0</v>
      </c>
      <c r="AF308" s="644"/>
      <c r="AG308" s="644">
        <f t="shared" si="1"/>
        <v>9181884</v>
      </c>
      <c r="AH308" s="639">
        <v>20</v>
      </c>
      <c r="AI308" s="639">
        <v>0</v>
      </c>
      <c r="AJ308" s="639">
        <v>0</v>
      </c>
      <c r="AK308" s="643">
        <v>0</v>
      </c>
      <c r="AL308" s="645">
        <v>0</v>
      </c>
      <c r="AM308" s="638">
        <f t="shared" si="102"/>
        <v>1115048</v>
      </c>
      <c r="AN308" s="661">
        <f t="shared" si="3"/>
        <v>10296932</v>
      </c>
      <c r="AO308" s="638">
        <v>811755</v>
      </c>
      <c r="AP308" s="638">
        <v>44100</v>
      </c>
      <c r="AQ308" s="638">
        <f>+VLOOKUP($B308,[1]Sheet1!$C$15:$BW$1300,52,0)</f>
        <v>0</v>
      </c>
      <c r="AR308" s="638">
        <v>0</v>
      </c>
      <c r="AS308" s="638">
        <v>0</v>
      </c>
      <c r="AT308" s="661">
        <f t="shared" si="105"/>
        <v>9441077</v>
      </c>
      <c r="AU308" s="629"/>
      <c r="AV308" s="585"/>
      <c r="AW308" s="526" t="s">
        <v>3735</v>
      </c>
      <c r="AX308" s="526" t="s">
        <v>3736</v>
      </c>
      <c r="AY308" s="632" t="s">
        <v>260</v>
      </c>
      <c r="AZ308" s="632">
        <v>622</v>
      </c>
      <c r="BA308" s="272" t="str">
        <f t="shared" si="104"/>
        <v>Box</v>
      </c>
      <c r="BB308" s="633"/>
      <c r="BC308" s="634"/>
      <c r="BD308" s="634"/>
    </row>
    <row r="309" spans="1:56" s="635" customFormat="1" ht="36.75" hidden="1" customHeight="1">
      <c r="A309" s="475">
        <f>SUBTOTAL(3,B$6:B309)</f>
        <v>1</v>
      </c>
      <c r="B309" s="475" t="s">
        <v>1238</v>
      </c>
      <c r="C309" s="476" t="s">
        <v>1239</v>
      </c>
      <c r="D309" s="636">
        <v>45344</v>
      </c>
      <c r="E309" s="636" t="s">
        <v>196</v>
      </c>
      <c r="F309" s="530" t="s">
        <v>462</v>
      </c>
      <c r="G309" s="621" t="s">
        <v>795</v>
      </c>
      <c r="H309" s="637">
        <v>5538000</v>
      </c>
      <c r="I309" s="637">
        <v>700000</v>
      </c>
      <c r="J309" s="637">
        <v>0</v>
      </c>
      <c r="K309" s="637">
        <v>0</v>
      </c>
      <c r="L309" s="638">
        <f t="shared" si="0"/>
        <v>6238000</v>
      </c>
      <c r="M309" s="639">
        <v>23</v>
      </c>
      <c r="N309" s="638">
        <f t="shared" si="82"/>
        <v>5518231</v>
      </c>
      <c r="O309" s="640">
        <v>3</v>
      </c>
      <c r="P309" s="638">
        <f t="shared" si="83"/>
        <v>719769</v>
      </c>
      <c r="Q309" s="641">
        <v>0</v>
      </c>
      <c r="R309" s="638">
        <f t="shared" si="84"/>
        <v>0</v>
      </c>
      <c r="S309" s="638">
        <f t="shared" si="85"/>
        <v>6238000</v>
      </c>
      <c r="T309" s="642">
        <v>0</v>
      </c>
      <c r="U309" s="528">
        <v>0</v>
      </c>
      <c r="V309" s="528">
        <v>200000</v>
      </c>
      <c r="W309" s="642">
        <v>500000</v>
      </c>
      <c r="X309" s="642">
        <v>0</v>
      </c>
      <c r="Y309" s="642">
        <v>400000</v>
      </c>
      <c r="Z309" s="642">
        <v>427090</v>
      </c>
      <c r="AA309" s="643"/>
      <c r="AB309" s="638"/>
      <c r="AC309" s="642">
        <v>0</v>
      </c>
      <c r="AD309" s="642">
        <v>0</v>
      </c>
      <c r="AE309" s="638">
        <v>0</v>
      </c>
      <c r="AF309" s="644"/>
      <c r="AG309" s="644">
        <f t="shared" si="1"/>
        <v>7765090</v>
      </c>
      <c r="AH309" s="639">
        <v>24</v>
      </c>
      <c r="AI309" s="639">
        <v>0</v>
      </c>
      <c r="AJ309" s="639">
        <v>0</v>
      </c>
      <c r="AK309" s="643">
        <v>0</v>
      </c>
      <c r="AL309" s="645">
        <v>0</v>
      </c>
      <c r="AM309" s="638">
        <f t="shared" si="102"/>
        <v>1079654</v>
      </c>
      <c r="AN309" s="661">
        <f t="shared" si="3"/>
        <v>8844744</v>
      </c>
      <c r="AO309" s="638">
        <v>654990</v>
      </c>
      <c r="AP309" s="638">
        <v>44100</v>
      </c>
      <c r="AQ309" s="638">
        <f>+VLOOKUP($B309,[1]Sheet1!$C$15:$BW$1300,52,0)</f>
        <v>0</v>
      </c>
      <c r="AR309" s="638">
        <v>0</v>
      </c>
      <c r="AS309" s="638">
        <v>0</v>
      </c>
      <c r="AT309" s="661">
        <f t="shared" si="105"/>
        <v>8145654</v>
      </c>
      <c r="AU309" s="629"/>
      <c r="AV309" s="585"/>
      <c r="AW309" s="526" t="s">
        <v>3737</v>
      </c>
      <c r="AX309" s="526" t="s">
        <v>3738</v>
      </c>
      <c r="AY309" s="632" t="s">
        <v>260</v>
      </c>
      <c r="AZ309" s="632">
        <v>622</v>
      </c>
      <c r="BA309" s="272" t="str">
        <f t="shared" si="104"/>
        <v>Box</v>
      </c>
      <c r="BB309" s="633"/>
      <c r="BC309" s="634"/>
      <c r="BD309" s="634"/>
    </row>
    <row r="310" spans="1:56" s="635" customFormat="1" ht="36.75" hidden="1" customHeight="1">
      <c r="A310" s="475">
        <f>SUBTOTAL(3,B$6:B310)</f>
        <v>1</v>
      </c>
      <c r="B310" s="475" t="s">
        <v>1240</v>
      </c>
      <c r="C310" s="476" t="s">
        <v>1241</v>
      </c>
      <c r="D310" s="636">
        <v>40943</v>
      </c>
      <c r="E310" s="636" t="s">
        <v>196</v>
      </c>
      <c r="F310" s="530" t="s">
        <v>462</v>
      </c>
      <c r="G310" s="621" t="s">
        <v>1242</v>
      </c>
      <c r="H310" s="637">
        <v>5931000</v>
      </c>
      <c r="I310" s="637">
        <v>1500000</v>
      </c>
      <c r="J310" s="637">
        <v>0</v>
      </c>
      <c r="K310" s="637">
        <v>300000</v>
      </c>
      <c r="L310" s="638">
        <f t="shared" si="0"/>
        <v>7731000</v>
      </c>
      <c r="M310" s="639">
        <v>23.9</v>
      </c>
      <c r="N310" s="638">
        <f t="shared" si="82"/>
        <v>7106573</v>
      </c>
      <c r="O310" s="640">
        <v>2</v>
      </c>
      <c r="P310" s="638">
        <f t="shared" si="83"/>
        <v>594692</v>
      </c>
      <c r="Q310" s="641">
        <v>0</v>
      </c>
      <c r="R310" s="638">
        <f t="shared" si="84"/>
        <v>0</v>
      </c>
      <c r="S310" s="638">
        <f t="shared" si="85"/>
        <v>7701265</v>
      </c>
      <c r="T310" s="642">
        <v>0</v>
      </c>
      <c r="U310" s="528">
        <v>0</v>
      </c>
      <c r="V310" s="528">
        <v>200000</v>
      </c>
      <c r="W310" s="642">
        <v>500000</v>
      </c>
      <c r="X310" s="642">
        <v>0</v>
      </c>
      <c r="Y310" s="642">
        <v>400000</v>
      </c>
      <c r="Z310" s="642">
        <v>943802</v>
      </c>
      <c r="AA310" s="643"/>
      <c r="AB310" s="638"/>
      <c r="AC310" s="642">
        <v>100000</v>
      </c>
      <c r="AD310" s="642">
        <v>0</v>
      </c>
      <c r="AE310" s="638">
        <v>55752.403242677829</v>
      </c>
      <c r="AF310" s="644"/>
      <c r="AG310" s="644">
        <f t="shared" si="1"/>
        <v>9900819</v>
      </c>
      <c r="AH310" s="639">
        <v>24</v>
      </c>
      <c r="AI310" s="639">
        <v>0</v>
      </c>
      <c r="AJ310" s="639">
        <v>0</v>
      </c>
      <c r="AK310" s="643">
        <v>0</v>
      </c>
      <c r="AL310" s="645">
        <v>0</v>
      </c>
      <c r="AM310" s="638">
        <f t="shared" si="102"/>
        <v>1338058</v>
      </c>
      <c r="AN310" s="661">
        <f t="shared" si="3"/>
        <v>11238877</v>
      </c>
      <c r="AO310" s="638">
        <v>811755</v>
      </c>
      <c r="AP310" s="638">
        <v>44100</v>
      </c>
      <c r="AQ310" s="638">
        <f>+VLOOKUP($B310,[1]Sheet1!$C$15:$BW$1300,52,0)</f>
        <v>0</v>
      </c>
      <c r="AR310" s="638">
        <v>0</v>
      </c>
      <c r="AS310" s="638">
        <v>0</v>
      </c>
      <c r="AT310" s="661">
        <f t="shared" si="105"/>
        <v>10383022</v>
      </c>
      <c r="AU310" s="629"/>
      <c r="AV310" s="585"/>
      <c r="AW310" s="526" t="s">
        <v>3739</v>
      </c>
      <c r="AX310" s="526" t="s">
        <v>3740</v>
      </c>
      <c r="AY310" s="632" t="s">
        <v>260</v>
      </c>
      <c r="AZ310" s="632">
        <v>622</v>
      </c>
      <c r="BA310" s="272" t="str">
        <f t="shared" si="104"/>
        <v>Box</v>
      </c>
      <c r="BB310" s="633"/>
      <c r="BC310" s="634"/>
      <c r="BD310" s="634"/>
    </row>
    <row r="311" spans="1:56" s="635" customFormat="1" ht="36.75" hidden="1" customHeight="1">
      <c r="A311" s="475">
        <f>SUBTOTAL(3,B$6:B311)</f>
        <v>1</v>
      </c>
      <c r="B311" s="475" t="s">
        <v>1243</v>
      </c>
      <c r="C311" s="476" t="s">
        <v>1244</v>
      </c>
      <c r="D311" s="636">
        <v>44786</v>
      </c>
      <c r="E311" s="636" t="s">
        <v>196</v>
      </c>
      <c r="F311" s="530" t="s">
        <v>463</v>
      </c>
      <c r="G311" s="621" t="s">
        <v>716</v>
      </c>
      <c r="H311" s="637">
        <v>5815000</v>
      </c>
      <c r="I311" s="637">
        <v>800000</v>
      </c>
      <c r="J311" s="637">
        <v>0</v>
      </c>
      <c r="K311" s="637">
        <v>0</v>
      </c>
      <c r="L311" s="638">
        <f t="shared" si="0"/>
        <v>6615000</v>
      </c>
      <c r="M311" s="639">
        <v>24</v>
      </c>
      <c r="N311" s="638">
        <f t="shared" si="82"/>
        <v>6106154</v>
      </c>
      <c r="O311" s="640">
        <v>2</v>
      </c>
      <c r="P311" s="638">
        <f t="shared" si="83"/>
        <v>508846</v>
      </c>
      <c r="Q311" s="641">
        <v>65</v>
      </c>
      <c r="R311" s="638">
        <f t="shared" si="84"/>
        <v>620156</v>
      </c>
      <c r="S311" s="638">
        <f t="shared" si="85"/>
        <v>7235156</v>
      </c>
      <c r="T311" s="642">
        <v>0</v>
      </c>
      <c r="U311" s="528">
        <v>300000</v>
      </c>
      <c r="V311" s="528">
        <v>200000</v>
      </c>
      <c r="W311" s="642">
        <v>500000</v>
      </c>
      <c r="X311" s="642">
        <v>0</v>
      </c>
      <c r="Y311" s="642">
        <v>400000</v>
      </c>
      <c r="Z311" s="642">
        <v>158155</v>
      </c>
      <c r="AA311" s="643"/>
      <c r="AB311" s="638"/>
      <c r="AC311" s="642">
        <v>0</v>
      </c>
      <c r="AD311" s="642">
        <v>0</v>
      </c>
      <c r="AE311" s="638">
        <v>0</v>
      </c>
      <c r="AF311" s="644"/>
      <c r="AG311" s="644">
        <f t="shared" si="1"/>
        <v>8793311</v>
      </c>
      <c r="AH311" s="639">
        <v>8</v>
      </c>
      <c r="AI311" s="639">
        <v>0</v>
      </c>
      <c r="AJ311" s="639">
        <v>0</v>
      </c>
      <c r="AK311" s="643">
        <v>0</v>
      </c>
      <c r="AL311" s="645">
        <v>0</v>
      </c>
      <c r="AM311" s="638">
        <f t="shared" si="102"/>
        <v>381635</v>
      </c>
      <c r="AN311" s="661">
        <f t="shared" si="3"/>
        <v>9174946</v>
      </c>
      <c r="AO311" s="638">
        <v>694575</v>
      </c>
      <c r="AP311" s="638">
        <v>44100</v>
      </c>
      <c r="AQ311" s="638">
        <f>+VLOOKUP($B311,[1]Sheet1!$C$15:$BW$1300,52,0)</f>
        <v>0</v>
      </c>
      <c r="AR311" s="638">
        <v>0</v>
      </c>
      <c r="AS311" s="638">
        <v>0</v>
      </c>
      <c r="AT311" s="661">
        <f t="shared" si="105"/>
        <v>8436271</v>
      </c>
      <c r="AU311" s="629"/>
      <c r="AV311" s="585"/>
      <c r="AW311" s="526" t="s">
        <v>3741</v>
      </c>
      <c r="AX311" s="526" t="s">
        <v>3742</v>
      </c>
      <c r="AY311" s="632" t="s">
        <v>261</v>
      </c>
      <c r="AZ311" s="632">
        <v>622</v>
      </c>
      <c r="BA311" s="272" t="str">
        <f t="shared" si="104"/>
        <v>Bag</v>
      </c>
      <c r="BB311" s="633"/>
      <c r="BC311" s="634"/>
      <c r="BD311" s="634"/>
    </row>
    <row r="312" spans="1:56" s="635" customFormat="1" ht="36.75" hidden="1" customHeight="1">
      <c r="A312" s="475">
        <f>SUBTOTAL(3,B$6:B312)</f>
        <v>1</v>
      </c>
      <c r="B312" s="475" t="s">
        <v>1245</v>
      </c>
      <c r="C312" s="476" t="s">
        <v>1246</v>
      </c>
      <c r="D312" s="636">
        <v>44966</v>
      </c>
      <c r="E312" s="636" t="s">
        <v>196</v>
      </c>
      <c r="F312" s="530" t="s">
        <v>463</v>
      </c>
      <c r="G312" s="621" t="s">
        <v>716</v>
      </c>
      <c r="H312" s="637">
        <v>5815000</v>
      </c>
      <c r="I312" s="637">
        <v>800000</v>
      </c>
      <c r="J312" s="637">
        <v>0</v>
      </c>
      <c r="K312" s="637">
        <v>0</v>
      </c>
      <c r="L312" s="638">
        <f t="shared" si="0"/>
        <v>6615000</v>
      </c>
      <c r="M312" s="639">
        <v>23</v>
      </c>
      <c r="N312" s="638">
        <f t="shared" si="82"/>
        <v>5851731</v>
      </c>
      <c r="O312" s="640">
        <v>3</v>
      </c>
      <c r="P312" s="638">
        <f t="shared" si="83"/>
        <v>763269</v>
      </c>
      <c r="Q312" s="641">
        <v>32.5</v>
      </c>
      <c r="R312" s="638">
        <f t="shared" si="84"/>
        <v>310078</v>
      </c>
      <c r="S312" s="638">
        <f t="shared" si="85"/>
        <v>6925078</v>
      </c>
      <c r="T312" s="642">
        <v>0</v>
      </c>
      <c r="U312" s="528">
        <v>150000</v>
      </c>
      <c r="V312" s="528">
        <v>200000</v>
      </c>
      <c r="W312" s="642">
        <v>500000</v>
      </c>
      <c r="X312" s="642">
        <v>0</v>
      </c>
      <c r="Y312" s="642">
        <v>400000</v>
      </c>
      <c r="Z312" s="642">
        <v>340498</v>
      </c>
      <c r="AA312" s="643"/>
      <c r="AB312" s="638"/>
      <c r="AC312" s="642">
        <v>0</v>
      </c>
      <c r="AD312" s="642">
        <v>0</v>
      </c>
      <c r="AE312" s="638">
        <v>0</v>
      </c>
      <c r="AF312" s="644"/>
      <c r="AG312" s="644">
        <f t="shared" si="1"/>
        <v>8515576</v>
      </c>
      <c r="AH312" s="639">
        <v>20</v>
      </c>
      <c r="AI312" s="639">
        <v>0</v>
      </c>
      <c r="AJ312" s="639">
        <v>0</v>
      </c>
      <c r="AK312" s="643">
        <v>0</v>
      </c>
      <c r="AL312" s="645">
        <v>0</v>
      </c>
      <c r="AM312" s="638">
        <f t="shared" si="102"/>
        <v>954087</v>
      </c>
      <c r="AN312" s="661">
        <f t="shared" si="3"/>
        <v>9469663</v>
      </c>
      <c r="AO312" s="638">
        <v>694575</v>
      </c>
      <c r="AP312" s="638">
        <v>44100</v>
      </c>
      <c r="AQ312" s="638">
        <f>+VLOOKUP($B312,[1]Sheet1!$C$15:$BW$1300,52,0)</f>
        <v>0</v>
      </c>
      <c r="AR312" s="638">
        <v>0</v>
      </c>
      <c r="AS312" s="638">
        <v>0</v>
      </c>
      <c r="AT312" s="661">
        <f t="shared" si="105"/>
        <v>8730988</v>
      </c>
      <c r="AU312" s="629"/>
      <c r="AV312" s="585"/>
      <c r="AW312" s="526" t="s">
        <v>3743</v>
      </c>
      <c r="AX312" s="526" t="s">
        <v>3744</v>
      </c>
      <c r="AY312" s="632" t="s">
        <v>261</v>
      </c>
      <c r="AZ312" s="632">
        <v>622</v>
      </c>
      <c r="BA312" s="272" t="str">
        <f t="shared" si="104"/>
        <v>Bag</v>
      </c>
      <c r="BB312" s="633"/>
      <c r="BC312" s="634"/>
      <c r="BD312" s="634"/>
    </row>
    <row r="313" spans="1:56" s="635" customFormat="1" ht="36.75" hidden="1" customHeight="1">
      <c r="A313" s="475">
        <f>SUBTOTAL(3,B$6:B313)</f>
        <v>1</v>
      </c>
      <c r="B313" s="475" t="s">
        <v>1247</v>
      </c>
      <c r="C313" s="476" t="s">
        <v>1248</v>
      </c>
      <c r="D313" s="636">
        <v>45352</v>
      </c>
      <c r="E313" s="636" t="s">
        <v>196</v>
      </c>
      <c r="F313" s="530" t="s">
        <v>463</v>
      </c>
      <c r="G313" s="621" t="s">
        <v>716</v>
      </c>
      <c r="H313" s="637">
        <v>5538000</v>
      </c>
      <c r="I313" s="637">
        <v>600000</v>
      </c>
      <c r="J313" s="637">
        <v>0</v>
      </c>
      <c r="K313" s="637">
        <v>0</v>
      </c>
      <c r="L313" s="638">
        <f t="shared" si="0"/>
        <v>6138000</v>
      </c>
      <c r="M313" s="639">
        <v>19.600000000000001</v>
      </c>
      <c r="N313" s="638">
        <f t="shared" si="82"/>
        <v>4627108</v>
      </c>
      <c r="O313" s="640">
        <v>2</v>
      </c>
      <c r="P313" s="638">
        <f t="shared" si="83"/>
        <v>472154</v>
      </c>
      <c r="Q313" s="641">
        <v>58.5</v>
      </c>
      <c r="R313" s="638">
        <f t="shared" si="84"/>
        <v>517894</v>
      </c>
      <c r="S313" s="638">
        <f t="shared" si="85"/>
        <v>5617156</v>
      </c>
      <c r="T313" s="642">
        <v>0</v>
      </c>
      <c r="U313" s="528">
        <v>270000</v>
      </c>
      <c r="V313" s="528">
        <v>200000</v>
      </c>
      <c r="W313" s="642">
        <v>0</v>
      </c>
      <c r="X313" s="642">
        <v>0</v>
      </c>
      <c r="Y313" s="642">
        <v>0</v>
      </c>
      <c r="Z313" s="642">
        <v>130784</v>
      </c>
      <c r="AA313" s="643"/>
      <c r="AB313" s="638"/>
      <c r="AC313" s="642">
        <v>0</v>
      </c>
      <c r="AD313" s="642">
        <v>0</v>
      </c>
      <c r="AE313" s="638">
        <v>0</v>
      </c>
      <c r="AF313" s="644"/>
      <c r="AG313" s="644">
        <f t="shared" si="1"/>
        <v>6217940</v>
      </c>
      <c r="AH313" s="639">
        <v>0</v>
      </c>
      <c r="AI313" s="639">
        <v>0</v>
      </c>
      <c r="AJ313" s="639">
        <v>0</v>
      </c>
      <c r="AK313" s="643">
        <v>0</v>
      </c>
      <c r="AL313" s="645">
        <v>0</v>
      </c>
      <c r="AM313" s="638">
        <f t="shared" si="102"/>
        <v>0</v>
      </c>
      <c r="AN313" s="661">
        <f t="shared" si="3"/>
        <v>6217940</v>
      </c>
      <c r="AO313" s="638">
        <v>644490</v>
      </c>
      <c r="AP313" s="638">
        <v>44100</v>
      </c>
      <c r="AQ313" s="638">
        <f>+VLOOKUP($B313,[1]Sheet1!$C$15:$BW$1300,52,0)</f>
        <v>0</v>
      </c>
      <c r="AR313" s="638">
        <v>0</v>
      </c>
      <c r="AS313" s="638">
        <v>0</v>
      </c>
      <c r="AT313" s="661">
        <f t="shared" si="105"/>
        <v>5529350</v>
      </c>
      <c r="AU313" s="629"/>
      <c r="AV313" s="585"/>
      <c r="AW313" s="526" t="s">
        <v>3745</v>
      </c>
      <c r="AX313" s="526" t="s">
        <v>3746</v>
      </c>
      <c r="AY313" s="632" t="s">
        <v>261</v>
      </c>
      <c r="AZ313" s="632">
        <v>622</v>
      </c>
      <c r="BA313" s="272" t="str">
        <f t="shared" si="104"/>
        <v>Bag</v>
      </c>
      <c r="BB313" s="633"/>
      <c r="BC313" s="634"/>
      <c r="BD313" s="634"/>
    </row>
    <row r="314" spans="1:56" s="635" customFormat="1" ht="36.75" hidden="1" customHeight="1">
      <c r="A314" s="475">
        <f>SUBTOTAL(3,B$6:B314)</f>
        <v>1</v>
      </c>
      <c r="B314" s="475" t="s">
        <v>1249</v>
      </c>
      <c r="C314" s="476" t="s">
        <v>1250</v>
      </c>
      <c r="D314" s="636">
        <v>45608</v>
      </c>
      <c r="E314" s="636" t="s">
        <v>196</v>
      </c>
      <c r="F314" s="530" t="s">
        <v>463</v>
      </c>
      <c r="G314" s="621" t="s">
        <v>1217</v>
      </c>
      <c r="H314" s="637">
        <v>5023000</v>
      </c>
      <c r="I314" s="637">
        <v>400000</v>
      </c>
      <c r="J314" s="637">
        <v>0</v>
      </c>
      <c r="K314" s="637">
        <v>0</v>
      </c>
      <c r="L314" s="638">
        <f t="shared" si="0"/>
        <v>5423000</v>
      </c>
      <c r="M314" s="639">
        <v>22.7</v>
      </c>
      <c r="N314" s="638">
        <f t="shared" si="82"/>
        <v>4734696</v>
      </c>
      <c r="O314" s="640">
        <v>3</v>
      </c>
      <c r="P314" s="638">
        <f t="shared" si="83"/>
        <v>625731</v>
      </c>
      <c r="Q314" s="641">
        <v>58.5</v>
      </c>
      <c r="R314" s="638">
        <f t="shared" si="84"/>
        <v>457566</v>
      </c>
      <c r="S314" s="638">
        <f t="shared" si="85"/>
        <v>5817993</v>
      </c>
      <c r="T314" s="642">
        <v>0</v>
      </c>
      <c r="U314" s="528">
        <v>270000</v>
      </c>
      <c r="V314" s="528">
        <v>200000</v>
      </c>
      <c r="W314" s="642">
        <v>500000</v>
      </c>
      <c r="X314" s="642">
        <v>0</v>
      </c>
      <c r="Y314" s="642">
        <v>400000</v>
      </c>
      <c r="Z314" s="642">
        <v>215675</v>
      </c>
      <c r="AA314" s="643"/>
      <c r="AB314" s="638"/>
      <c r="AC314" s="642">
        <v>0</v>
      </c>
      <c r="AD314" s="642">
        <v>0</v>
      </c>
      <c r="AE314" s="638">
        <v>0</v>
      </c>
      <c r="AF314" s="644"/>
      <c r="AG314" s="644">
        <f t="shared" si="1"/>
        <v>7403668</v>
      </c>
      <c r="AH314" s="639">
        <v>16</v>
      </c>
      <c r="AI314" s="639">
        <v>0</v>
      </c>
      <c r="AJ314" s="639">
        <v>0</v>
      </c>
      <c r="AK314" s="643">
        <v>0</v>
      </c>
      <c r="AL314" s="645">
        <v>0</v>
      </c>
      <c r="AM314" s="638">
        <f t="shared" si="102"/>
        <v>625731</v>
      </c>
      <c r="AN314" s="661">
        <f t="shared" si="3"/>
        <v>8029399</v>
      </c>
      <c r="AO314" s="638">
        <v>569415</v>
      </c>
      <c r="AP314" s="638">
        <v>44100</v>
      </c>
      <c r="AQ314" s="638">
        <f>+VLOOKUP($B314,[1]Sheet1!$C$15:$BW$1300,52,0)</f>
        <v>0</v>
      </c>
      <c r="AR314" s="638">
        <v>0</v>
      </c>
      <c r="AS314" s="638">
        <v>0</v>
      </c>
      <c r="AT314" s="661">
        <f t="shared" si="105"/>
        <v>7415884</v>
      </c>
      <c r="AU314" s="629"/>
      <c r="AV314" s="585"/>
      <c r="AW314" s="526" t="s">
        <v>3747</v>
      </c>
      <c r="AX314" s="526" t="s">
        <v>3748</v>
      </c>
      <c r="AY314" s="632" t="s">
        <v>261</v>
      </c>
      <c r="AZ314" s="632">
        <v>622</v>
      </c>
      <c r="BA314" s="272" t="str">
        <f t="shared" si="104"/>
        <v>Bag</v>
      </c>
      <c r="BB314" s="633"/>
      <c r="BC314" s="634"/>
      <c r="BD314" s="634"/>
    </row>
    <row r="315" spans="1:56" s="635" customFormat="1" ht="36.75" hidden="1" customHeight="1">
      <c r="A315" s="475">
        <f>SUBTOTAL(3,B$6:B315)</f>
        <v>1</v>
      </c>
      <c r="B315" s="475" t="s">
        <v>1251</v>
      </c>
      <c r="C315" s="476" t="s">
        <v>1252</v>
      </c>
      <c r="D315" s="636">
        <v>43117</v>
      </c>
      <c r="E315" s="636" t="s">
        <v>196</v>
      </c>
      <c r="F315" s="530" t="s">
        <v>463</v>
      </c>
      <c r="G315" s="621" t="s">
        <v>694</v>
      </c>
      <c r="H315" s="637">
        <v>5931000</v>
      </c>
      <c r="I315" s="637">
        <v>2300000</v>
      </c>
      <c r="J315" s="637">
        <v>0</v>
      </c>
      <c r="K315" s="637">
        <v>0</v>
      </c>
      <c r="L315" s="638">
        <f t="shared" si="0"/>
        <v>8231000</v>
      </c>
      <c r="M315" s="639">
        <v>23.9</v>
      </c>
      <c r="N315" s="638">
        <f t="shared" si="82"/>
        <v>7566188</v>
      </c>
      <c r="O315" s="640">
        <v>2</v>
      </c>
      <c r="P315" s="638">
        <f t="shared" si="83"/>
        <v>633154</v>
      </c>
      <c r="Q315" s="641">
        <v>0</v>
      </c>
      <c r="R315" s="638">
        <f t="shared" si="84"/>
        <v>0</v>
      </c>
      <c r="S315" s="638">
        <f t="shared" si="85"/>
        <v>8199342</v>
      </c>
      <c r="T315" s="642">
        <v>0</v>
      </c>
      <c r="U315" s="528">
        <v>0</v>
      </c>
      <c r="V315" s="528">
        <v>200000</v>
      </c>
      <c r="W315" s="642">
        <v>500000</v>
      </c>
      <c r="X315" s="642">
        <v>0</v>
      </c>
      <c r="Y315" s="642">
        <v>400000</v>
      </c>
      <c r="Z315" s="642">
        <v>328223</v>
      </c>
      <c r="AA315" s="643"/>
      <c r="AB315" s="638"/>
      <c r="AC315" s="642">
        <v>0</v>
      </c>
      <c r="AD315" s="642">
        <v>0</v>
      </c>
      <c r="AE315" s="638">
        <v>0</v>
      </c>
      <c r="AF315" s="644"/>
      <c r="AG315" s="644">
        <f t="shared" si="1"/>
        <v>9627565</v>
      </c>
      <c r="AH315" s="639">
        <v>24</v>
      </c>
      <c r="AI315" s="639">
        <v>0</v>
      </c>
      <c r="AJ315" s="639">
        <v>0</v>
      </c>
      <c r="AK315" s="643">
        <v>0</v>
      </c>
      <c r="AL315" s="645">
        <v>0</v>
      </c>
      <c r="AM315" s="638">
        <f t="shared" si="102"/>
        <v>1424596</v>
      </c>
      <c r="AN315" s="661">
        <f t="shared" si="3"/>
        <v>11052161</v>
      </c>
      <c r="AO315" s="638">
        <v>864255</v>
      </c>
      <c r="AP315" s="638">
        <v>44100</v>
      </c>
      <c r="AQ315" s="638">
        <f>+VLOOKUP($B315,[1]Sheet1!$C$15:$BW$1300,52,0)</f>
        <v>0</v>
      </c>
      <c r="AR315" s="638">
        <v>0</v>
      </c>
      <c r="AS315" s="638">
        <v>0</v>
      </c>
      <c r="AT315" s="661">
        <f t="shared" si="105"/>
        <v>10143806</v>
      </c>
      <c r="AU315" s="629"/>
      <c r="AV315" s="585"/>
      <c r="AW315" s="526" t="s">
        <v>3749</v>
      </c>
      <c r="AX315" s="526" t="s">
        <v>3750</v>
      </c>
      <c r="AY315" s="632" t="s">
        <v>261</v>
      </c>
      <c r="AZ315" s="632">
        <v>622</v>
      </c>
      <c r="BA315" s="272" t="str">
        <f t="shared" si="104"/>
        <v>Bag</v>
      </c>
      <c r="BB315" s="633"/>
      <c r="BC315" s="634"/>
      <c r="BD315" s="634"/>
    </row>
    <row r="316" spans="1:56" s="635" customFormat="1" ht="36.75" hidden="1" customHeight="1">
      <c r="A316" s="475">
        <f>SUBTOTAL(3,B$6:B316)</f>
        <v>1</v>
      </c>
      <c r="B316" s="475" t="s">
        <v>1253</v>
      </c>
      <c r="C316" s="476" t="s">
        <v>1254</v>
      </c>
      <c r="D316" s="636">
        <v>44008</v>
      </c>
      <c r="E316" s="636" t="s">
        <v>196</v>
      </c>
      <c r="F316" s="530" t="s">
        <v>464</v>
      </c>
      <c r="G316" s="621" t="s">
        <v>694</v>
      </c>
      <c r="H316" s="637">
        <v>5931000</v>
      </c>
      <c r="I316" s="637">
        <v>1300000</v>
      </c>
      <c r="J316" s="637">
        <v>0</v>
      </c>
      <c r="K316" s="637">
        <v>0</v>
      </c>
      <c r="L316" s="638">
        <f t="shared" si="0"/>
        <v>7231000</v>
      </c>
      <c r="M316" s="639">
        <v>23</v>
      </c>
      <c r="N316" s="638">
        <f t="shared" si="82"/>
        <v>6396654</v>
      </c>
      <c r="O316" s="640">
        <v>3</v>
      </c>
      <c r="P316" s="638">
        <f t="shared" si="83"/>
        <v>834346</v>
      </c>
      <c r="Q316" s="641">
        <v>58.5</v>
      </c>
      <c r="R316" s="638">
        <f t="shared" si="84"/>
        <v>610116</v>
      </c>
      <c r="S316" s="638">
        <f t="shared" si="85"/>
        <v>7841116</v>
      </c>
      <c r="T316" s="642">
        <v>0</v>
      </c>
      <c r="U316" s="528">
        <v>270000</v>
      </c>
      <c r="V316" s="528">
        <v>200000</v>
      </c>
      <c r="W316" s="642">
        <v>500000</v>
      </c>
      <c r="X316" s="642">
        <v>0</v>
      </c>
      <c r="Y316" s="642">
        <v>400000</v>
      </c>
      <c r="Z316" s="642">
        <v>311752</v>
      </c>
      <c r="AA316" s="643"/>
      <c r="AB316" s="638"/>
      <c r="AC316" s="642">
        <v>0</v>
      </c>
      <c r="AD316" s="642">
        <v>0</v>
      </c>
      <c r="AE316" s="638">
        <v>0</v>
      </c>
      <c r="AF316" s="644"/>
      <c r="AG316" s="644">
        <f t="shared" si="1"/>
        <v>9522868</v>
      </c>
      <c r="AH316" s="639">
        <v>4</v>
      </c>
      <c r="AI316" s="639">
        <v>0</v>
      </c>
      <c r="AJ316" s="639">
        <v>2</v>
      </c>
      <c r="AK316" s="643">
        <v>0</v>
      </c>
      <c r="AL316" s="645">
        <v>0</v>
      </c>
      <c r="AM316" s="638">
        <f t="shared" si="102"/>
        <v>354597</v>
      </c>
      <c r="AN316" s="661">
        <f t="shared" si="3"/>
        <v>9877465</v>
      </c>
      <c r="AO316" s="638">
        <v>759255</v>
      </c>
      <c r="AP316" s="638">
        <v>44100</v>
      </c>
      <c r="AQ316" s="638">
        <f>+VLOOKUP($B316,[1]Sheet1!$C$15:$BW$1300,52,0)</f>
        <v>0</v>
      </c>
      <c r="AR316" s="638">
        <v>0</v>
      </c>
      <c r="AS316" s="638">
        <v>0</v>
      </c>
      <c r="AT316" s="661">
        <f t="shared" si="105"/>
        <v>9074110</v>
      </c>
      <c r="AU316" s="629"/>
      <c r="AV316" s="585"/>
      <c r="AW316" s="526" t="s">
        <v>3751</v>
      </c>
      <c r="AX316" s="526" t="s">
        <v>3752</v>
      </c>
      <c r="AY316" s="632" t="s">
        <v>260</v>
      </c>
      <c r="AZ316" s="632">
        <v>622</v>
      </c>
      <c r="BA316" s="272" t="str">
        <f t="shared" si="104"/>
        <v>Box</v>
      </c>
      <c r="BB316" s="633"/>
      <c r="BC316" s="634"/>
      <c r="BD316" s="634"/>
    </row>
    <row r="317" spans="1:56" s="635" customFormat="1" ht="36.75" hidden="1" customHeight="1">
      <c r="A317" s="475">
        <f>SUBTOTAL(3,B$6:B317)</f>
        <v>1</v>
      </c>
      <c r="B317" s="475" t="s">
        <v>1255</v>
      </c>
      <c r="C317" s="476" t="s">
        <v>1256</v>
      </c>
      <c r="D317" s="636">
        <v>44033</v>
      </c>
      <c r="E317" s="636" t="s">
        <v>196</v>
      </c>
      <c r="F317" s="530" t="s">
        <v>464</v>
      </c>
      <c r="G317" s="621" t="s">
        <v>694</v>
      </c>
      <c r="H317" s="637">
        <v>5931000</v>
      </c>
      <c r="I317" s="637">
        <v>2000000</v>
      </c>
      <c r="J317" s="637">
        <v>0</v>
      </c>
      <c r="K317" s="637">
        <v>0</v>
      </c>
      <c r="L317" s="638">
        <f t="shared" ref="L317:L353" si="106">SUM(H317:K317)</f>
        <v>7931000</v>
      </c>
      <c r="M317" s="639">
        <v>21.6</v>
      </c>
      <c r="N317" s="638">
        <f t="shared" ref="N317:N353" si="107">ROUND((H317+I317+J317+K317)/IF($M$2&gt;26,26,$M$2)*M317,0)</f>
        <v>6588831</v>
      </c>
      <c r="O317" s="640">
        <v>3</v>
      </c>
      <c r="P317" s="638">
        <f t="shared" ref="P317:P353" si="108">ROUND((H317+I317+J317+K317)/IF($M$2&gt;26,26,$M$2)*O317,0)</f>
        <v>915115</v>
      </c>
      <c r="Q317" s="641">
        <v>32.5</v>
      </c>
      <c r="R317" s="638">
        <f t="shared" ref="R317:R353" si="109">IF(M317&gt;0,ROUND(N317/IF(M317&gt;26,26,M317)/8*Q317*30%,0),0)</f>
        <v>371766</v>
      </c>
      <c r="S317" s="638">
        <f t="shared" ref="S317:S353" si="110">N317+P317+R317</f>
        <v>7875712</v>
      </c>
      <c r="T317" s="642">
        <v>0</v>
      </c>
      <c r="U317" s="528">
        <v>150000</v>
      </c>
      <c r="V317" s="528">
        <v>200000</v>
      </c>
      <c r="W317" s="642">
        <v>0</v>
      </c>
      <c r="X317" s="642">
        <v>0</v>
      </c>
      <c r="Y317" s="642">
        <v>300000</v>
      </c>
      <c r="Z317" s="642">
        <v>340221</v>
      </c>
      <c r="AA317" s="643"/>
      <c r="AB317" s="638"/>
      <c r="AC317" s="642">
        <v>0</v>
      </c>
      <c r="AD317" s="642">
        <v>0</v>
      </c>
      <c r="AE317" s="638">
        <v>0</v>
      </c>
      <c r="AF317" s="644"/>
      <c r="AG317" s="644">
        <f t="shared" si="1"/>
        <v>8865933</v>
      </c>
      <c r="AH317" s="639">
        <v>8</v>
      </c>
      <c r="AI317" s="639">
        <v>0</v>
      </c>
      <c r="AJ317" s="639">
        <v>0</v>
      </c>
      <c r="AK317" s="643">
        <v>0</v>
      </c>
      <c r="AL317" s="645">
        <v>0</v>
      </c>
      <c r="AM317" s="638">
        <f t="shared" si="102"/>
        <v>457558</v>
      </c>
      <c r="AN317" s="661">
        <f t="shared" si="3"/>
        <v>9323491</v>
      </c>
      <c r="AO317" s="638">
        <v>832755</v>
      </c>
      <c r="AP317" s="638">
        <v>44100</v>
      </c>
      <c r="AQ317" s="638">
        <f>+VLOOKUP($B317,[1]Sheet1!$C$15:$BW$1300,52,0)</f>
        <v>0</v>
      </c>
      <c r="AR317" s="638">
        <v>0</v>
      </c>
      <c r="AS317" s="638">
        <v>0</v>
      </c>
      <c r="AT317" s="661">
        <f t="shared" si="105"/>
        <v>8446636</v>
      </c>
      <c r="AU317" s="629"/>
      <c r="AV317" s="585"/>
      <c r="AW317" s="526" t="s">
        <v>3753</v>
      </c>
      <c r="AX317" s="526" t="s">
        <v>3754</v>
      </c>
      <c r="AY317" s="632" t="s">
        <v>260</v>
      </c>
      <c r="AZ317" s="632">
        <v>622</v>
      </c>
      <c r="BA317" s="272" t="str">
        <f t="shared" si="104"/>
        <v>Box</v>
      </c>
      <c r="BB317" s="633"/>
      <c r="BC317" s="634"/>
      <c r="BD317" s="634"/>
    </row>
    <row r="318" spans="1:56" s="635" customFormat="1" ht="36.75" hidden="1" customHeight="1">
      <c r="A318" s="475">
        <f>SUBTOTAL(3,B$6:B318)</f>
        <v>1</v>
      </c>
      <c r="B318" s="475" t="s">
        <v>1257</v>
      </c>
      <c r="C318" s="476" t="s">
        <v>1258</v>
      </c>
      <c r="D318" s="636">
        <v>44036</v>
      </c>
      <c r="E318" s="636" t="s">
        <v>196</v>
      </c>
      <c r="F318" s="530" t="s">
        <v>464</v>
      </c>
      <c r="G318" s="621" t="s">
        <v>694</v>
      </c>
      <c r="H318" s="637">
        <v>5931000</v>
      </c>
      <c r="I318" s="637">
        <v>2300000</v>
      </c>
      <c r="J318" s="637">
        <v>0</v>
      </c>
      <c r="K318" s="637">
        <v>0</v>
      </c>
      <c r="L318" s="638">
        <f t="shared" si="106"/>
        <v>8231000</v>
      </c>
      <c r="M318" s="639">
        <v>24</v>
      </c>
      <c r="N318" s="638">
        <f t="shared" si="107"/>
        <v>7597846</v>
      </c>
      <c r="O318" s="640">
        <v>2</v>
      </c>
      <c r="P318" s="638">
        <f t="shared" si="108"/>
        <v>633154</v>
      </c>
      <c r="Q318" s="641">
        <v>32.5</v>
      </c>
      <c r="R318" s="638">
        <f t="shared" si="109"/>
        <v>385828</v>
      </c>
      <c r="S318" s="638">
        <f t="shared" si="110"/>
        <v>8616828</v>
      </c>
      <c r="T318" s="642">
        <v>0</v>
      </c>
      <c r="U318" s="528">
        <v>150000</v>
      </c>
      <c r="V318" s="528">
        <v>200000</v>
      </c>
      <c r="W318" s="642">
        <v>500000</v>
      </c>
      <c r="X318" s="642">
        <v>0</v>
      </c>
      <c r="Y318" s="642">
        <v>400000</v>
      </c>
      <c r="Z318" s="642">
        <v>296405</v>
      </c>
      <c r="AA318" s="643"/>
      <c r="AB318" s="638"/>
      <c r="AC318" s="642">
        <v>0</v>
      </c>
      <c r="AD318" s="642">
        <v>0</v>
      </c>
      <c r="AE318" s="638">
        <v>0</v>
      </c>
      <c r="AF318" s="644"/>
      <c r="AG318" s="644">
        <f t="shared" si="1"/>
        <v>10163233</v>
      </c>
      <c r="AH318" s="639">
        <v>12</v>
      </c>
      <c r="AI318" s="639">
        <v>0</v>
      </c>
      <c r="AJ318" s="639">
        <v>2</v>
      </c>
      <c r="AK318" s="643">
        <v>0</v>
      </c>
      <c r="AL318" s="645">
        <v>0</v>
      </c>
      <c r="AM318" s="638">
        <f t="shared" si="102"/>
        <v>878501</v>
      </c>
      <c r="AN318" s="661">
        <f t="shared" si="3"/>
        <v>11041734</v>
      </c>
      <c r="AO318" s="638">
        <v>864255</v>
      </c>
      <c r="AP318" s="638">
        <v>44100</v>
      </c>
      <c r="AQ318" s="638">
        <f>+VLOOKUP($B318,[1]Sheet1!$C$15:$BW$1300,52,0)</f>
        <v>0</v>
      </c>
      <c r="AR318" s="638">
        <v>0</v>
      </c>
      <c r="AS318" s="638">
        <v>0</v>
      </c>
      <c r="AT318" s="661">
        <f t="shared" si="105"/>
        <v>10133379</v>
      </c>
      <c r="AU318" s="629"/>
      <c r="AV318" s="585"/>
      <c r="AW318" s="526" t="s">
        <v>3755</v>
      </c>
      <c r="AX318" s="526" t="s">
        <v>3756</v>
      </c>
      <c r="AY318" s="632" t="s">
        <v>260</v>
      </c>
      <c r="AZ318" s="632">
        <v>622</v>
      </c>
      <c r="BA318" s="272" t="str">
        <f t="shared" si="104"/>
        <v>Box</v>
      </c>
      <c r="BB318" s="633"/>
      <c r="BC318" s="634"/>
      <c r="BD318" s="634"/>
    </row>
    <row r="319" spans="1:56" s="635" customFormat="1" ht="36.75" hidden="1" customHeight="1">
      <c r="A319" s="475">
        <f>SUBTOTAL(3,B$6:B319)</f>
        <v>1</v>
      </c>
      <c r="B319" s="475" t="s">
        <v>1259</v>
      </c>
      <c r="C319" s="476" t="s">
        <v>1260</v>
      </c>
      <c r="D319" s="636">
        <v>44049</v>
      </c>
      <c r="E319" s="636" t="s">
        <v>196</v>
      </c>
      <c r="F319" s="530" t="s">
        <v>464</v>
      </c>
      <c r="G319" s="621" t="s">
        <v>716</v>
      </c>
      <c r="H319" s="637">
        <v>5931000</v>
      </c>
      <c r="I319" s="637">
        <v>800000</v>
      </c>
      <c r="J319" s="637">
        <v>0</v>
      </c>
      <c r="K319" s="637">
        <v>0</v>
      </c>
      <c r="L319" s="638">
        <f t="shared" si="106"/>
        <v>6731000</v>
      </c>
      <c r="M319" s="639">
        <v>24</v>
      </c>
      <c r="N319" s="638">
        <f t="shared" si="107"/>
        <v>6213231</v>
      </c>
      <c r="O319" s="640">
        <v>2</v>
      </c>
      <c r="P319" s="638">
        <f t="shared" si="108"/>
        <v>517769</v>
      </c>
      <c r="Q319" s="641">
        <v>32.5</v>
      </c>
      <c r="R319" s="638">
        <f t="shared" si="109"/>
        <v>315516</v>
      </c>
      <c r="S319" s="638">
        <f t="shared" si="110"/>
        <v>7046516</v>
      </c>
      <c r="T319" s="642">
        <v>0</v>
      </c>
      <c r="U319" s="528">
        <v>150000</v>
      </c>
      <c r="V319" s="528">
        <v>200000</v>
      </c>
      <c r="W319" s="642">
        <v>500000</v>
      </c>
      <c r="X319" s="642">
        <v>0</v>
      </c>
      <c r="Y319" s="642">
        <v>400000</v>
      </c>
      <c r="Z319" s="642">
        <v>366561</v>
      </c>
      <c r="AA319" s="643"/>
      <c r="AB319" s="638"/>
      <c r="AC319" s="642">
        <v>0</v>
      </c>
      <c r="AD319" s="642">
        <v>0</v>
      </c>
      <c r="AE319" s="638">
        <v>0</v>
      </c>
      <c r="AF319" s="644"/>
      <c r="AG319" s="644">
        <f t="shared" si="1"/>
        <v>8663077</v>
      </c>
      <c r="AH319" s="639">
        <v>12</v>
      </c>
      <c r="AI319" s="639">
        <v>0</v>
      </c>
      <c r="AJ319" s="639">
        <v>2</v>
      </c>
      <c r="AK319" s="643">
        <v>0</v>
      </c>
      <c r="AL319" s="645">
        <v>0</v>
      </c>
      <c r="AM319" s="638">
        <f t="shared" si="102"/>
        <v>718405</v>
      </c>
      <c r="AN319" s="661">
        <f t="shared" si="3"/>
        <v>9381482</v>
      </c>
      <c r="AO319" s="638">
        <v>706755</v>
      </c>
      <c r="AP319" s="638">
        <v>44100</v>
      </c>
      <c r="AQ319" s="638">
        <f>+VLOOKUP($B319,[1]Sheet1!$C$15:$BW$1300,52,0)</f>
        <v>0</v>
      </c>
      <c r="AR319" s="638">
        <v>0</v>
      </c>
      <c r="AS319" s="638">
        <v>0</v>
      </c>
      <c r="AT319" s="661">
        <f t="shared" si="105"/>
        <v>8630627</v>
      </c>
      <c r="AU319" s="629"/>
      <c r="AV319" s="585"/>
      <c r="AW319" s="526" t="s">
        <v>3757</v>
      </c>
      <c r="AX319" s="526" t="s">
        <v>3758</v>
      </c>
      <c r="AY319" s="632" t="s">
        <v>260</v>
      </c>
      <c r="AZ319" s="632">
        <v>622</v>
      </c>
      <c r="BA319" s="272" t="str">
        <f t="shared" si="104"/>
        <v>Box</v>
      </c>
      <c r="BB319" s="633"/>
      <c r="BC319" s="634"/>
      <c r="BD319" s="634"/>
    </row>
    <row r="320" spans="1:56" s="635" customFormat="1" ht="36.75" hidden="1" customHeight="1">
      <c r="A320" s="475">
        <f>SUBTOTAL(3,B$6:B320)</f>
        <v>1</v>
      </c>
      <c r="B320" s="475" t="s">
        <v>1261</v>
      </c>
      <c r="C320" s="476" t="s">
        <v>1262</v>
      </c>
      <c r="D320" s="636">
        <v>44371</v>
      </c>
      <c r="E320" s="636" t="s">
        <v>196</v>
      </c>
      <c r="F320" s="530" t="s">
        <v>464</v>
      </c>
      <c r="G320" s="621" t="s">
        <v>694</v>
      </c>
      <c r="H320" s="637">
        <v>5931000</v>
      </c>
      <c r="I320" s="637">
        <v>1700000</v>
      </c>
      <c r="J320" s="637">
        <v>0</v>
      </c>
      <c r="K320" s="637">
        <v>0</v>
      </c>
      <c r="L320" s="638">
        <f t="shared" si="106"/>
        <v>7631000</v>
      </c>
      <c r="M320" s="639">
        <v>22</v>
      </c>
      <c r="N320" s="638">
        <f t="shared" si="107"/>
        <v>6457000</v>
      </c>
      <c r="O320" s="640">
        <v>3</v>
      </c>
      <c r="P320" s="638">
        <f t="shared" si="108"/>
        <v>880500</v>
      </c>
      <c r="Q320" s="641">
        <v>0</v>
      </c>
      <c r="R320" s="638">
        <f t="shared" si="109"/>
        <v>0</v>
      </c>
      <c r="S320" s="638">
        <f t="shared" si="110"/>
        <v>7337500</v>
      </c>
      <c r="T320" s="642">
        <v>0</v>
      </c>
      <c r="U320" s="528">
        <v>0</v>
      </c>
      <c r="V320" s="528">
        <v>200000</v>
      </c>
      <c r="W320" s="642">
        <v>0</v>
      </c>
      <c r="X320" s="642">
        <v>0</v>
      </c>
      <c r="Y320" s="642">
        <v>300000</v>
      </c>
      <c r="Z320" s="642">
        <v>310167</v>
      </c>
      <c r="AA320" s="643"/>
      <c r="AB320" s="638"/>
      <c r="AC320" s="642">
        <v>0</v>
      </c>
      <c r="AD320" s="642">
        <v>0</v>
      </c>
      <c r="AE320" s="638">
        <v>0</v>
      </c>
      <c r="AF320" s="644"/>
      <c r="AG320" s="644">
        <f t="shared" si="1"/>
        <v>8147667</v>
      </c>
      <c r="AH320" s="639">
        <v>12</v>
      </c>
      <c r="AI320" s="639">
        <v>0</v>
      </c>
      <c r="AJ320" s="639">
        <v>0</v>
      </c>
      <c r="AK320" s="643">
        <v>0</v>
      </c>
      <c r="AL320" s="645">
        <v>0</v>
      </c>
      <c r="AM320" s="638">
        <f t="shared" si="102"/>
        <v>660375</v>
      </c>
      <c r="AN320" s="661">
        <f t="shared" si="3"/>
        <v>8808042</v>
      </c>
      <c r="AO320" s="638">
        <v>801255</v>
      </c>
      <c r="AP320" s="638">
        <v>44100</v>
      </c>
      <c r="AQ320" s="638">
        <f>+VLOOKUP($B320,[1]Sheet1!$C$15:$BW$1300,52,0)</f>
        <v>0</v>
      </c>
      <c r="AR320" s="638">
        <v>0</v>
      </c>
      <c r="AS320" s="638">
        <v>0</v>
      </c>
      <c r="AT320" s="661">
        <f t="shared" si="105"/>
        <v>7962687</v>
      </c>
      <c r="AU320" s="629"/>
      <c r="AV320" s="585"/>
      <c r="AW320" s="526" t="s">
        <v>3759</v>
      </c>
      <c r="AX320" s="526" t="s">
        <v>3760</v>
      </c>
      <c r="AY320" s="632" t="s">
        <v>260</v>
      </c>
      <c r="AZ320" s="632">
        <v>622</v>
      </c>
      <c r="BA320" s="272" t="str">
        <f t="shared" si="104"/>
        <v>Box</v>
      </c>
      <c r="BB320" s="633"/>
      <c r="BC320" s="634"/>
      <c r="BD320" s="634"/>
    </row>
    <row r="321" spans="1:56" s="635" customFormat="1" ht="36.75" hidden="1" customHeight="1">
      <c r="A321" s="475">
        <f>SUBTOTAL(3,B$6:B321)</f>
        <v>1</v>
      </c>
      <c r="B321" s="475" t="s">
        <v>1263</v>
      </c>
      <c r="C321" s="476" t="s">
        <v>1264</v>
      </c>
      <c r="D321" s="636">
        <v>44616</v>
      </c>
      <c r="E321" s="636" t="s">
        <v>196</v>
      </c>
      <c r="F321" s="530" t="s">
        <v>464</v>
      </c>
      <c r="G321" s="621" t="s">
        <v>694</v>
      </c>
      <c r="H321" s="637">
        <v>5931000</v>
      </c>
      <c r="I321" s="637">
        <v>1700000</v>
      </c>
      <c r="J321" s="637">
        <v>0</v>
      </c>
      <c r="K321" s="637">
        <v>0</v>
      </c>
      <c r="L321" s="638">
        <f t="shared" si="106"/>
        <v>7631000</v>
      </c>
      <c r="M321" s="639">
        <v>23</v>
      </c>
      <c r="N321" s="638">
        <f t="shared" si="107"/>
        <v>6750500</v>
      </c>
      <c r="O321" s="640">
        <v>3</v>
      </c>
      <c r="P321" s="638">
        <f t="shared" si="108"/>
        <v>880500</v>
      </c>
      <c r="Q321" s="641">
        <v>0</v>
      </c>
      <c r="R321" s="638">
        <f t="shared" si="109"/>
        <v>0</v>
      </c>
      <c r="S321" s="638">
        <f t="shared" si="110"/>
        <v>7631000</v>
      </c>
      <c r="T321" s="642">
        <v>0</v>
      </c>
      <c r="U321" s="528">
        <v>0</v>
      </c>
      <c r="V321" s="528">
        <v>200000</v>
      </c>
      <c r="W321" s="642">
        <v>500000</v>
      </c>
      <c r="X321" s="642">
        <v>0</v>
      </c>
      <c r="Y321" s="642">
        <v>400000</v>
      </c>
      <c r="Z321" s="642">
        <v>351287</v>
      </c>
      <c r="AA321" s="643"/>
      <c r="AB321" s="638"/>
      <c r="AC321" s="642">
        <v>0</v>
      </c>
      <c r="AD321" s="642">
        <v>0</v>
      </c>
      <c r="AE321" s="638">
        <v>0</v>
      </c>
      <c r="AF321" s="644"/>
      <c r="AG321" s="644">
        <f t="shared" si="1"/>
        <v>9082287</v>
      </c>
      <c r="AH321" s="639">
        <v>28</v>
      </c>
      <c r="AI321" s="639">
        <v>0</v>
      </c>
      <c r="AJ321" s="639">
        <v>0</v>
      </c>
      <c r="AK321" s="643">
        <v>0</v>
      </c>
      <c r="AL321" s="645">
        <v>0</v>
      </c>
      <c r="AM321" s="638">
        <f t="shared" si="102"/>
        <v>1540875</v>
      </c>
      <c r="AN321" s="661">
        <f t="shared" si="3"/>
        <v>10623162</v>
      </c>
      <c r="AO321" s="638">
        <v>801255</v>
      </c>
      <c r="AP321" s="638">
        <v>44100</v>
      </c>
      <c r="AQ321" s="638">
        <f>+VLOOKUP($B321,[1]Sheet1!$C$15:$BW$1300,52,0)</f>
        <v>0</v>
      </c>
      <c r="AR321" s="638">
        <v>0</v>
      </c>
      <c r="AS321" s="638">
        <v>0</v>
      </c>
      <c r="AT321" s="661">
        <f t="shared" si="105"/>
        <v>9777807</v>
      </c>
      <c r="AU321" s="629"/>
      <c r="AV321" s="585"/>
      <c r="AW321" s="526" t="s">
        <v>3761</v>
      </c>
      <c r="AX321" s="526" t="s">
        <v>3762</v>
      </c>
      <c r="AY321" s="632" t="s">
        <v>260</v>
      </c>
      <c r="AZ321" s="632">
        <v>622</v>
      </c>
      <c r="BA321" s="272" t="str">
        <f t="shared" si="104"/>
        <v>Box</v>
      </c>
      <c r="BB321" s="633"/>
      <c r="BC321" s="634"/>
      <c r="BD321" s="634"/>
    </row>
    <row r="322" spans="1:56" s="635" customFormat="1" ht="36.75" hidden="1" customHeight="1">
      <c r="A322" s="475">
        <f>SUBTOTAL(3,B$6:B322)</f>
        <v>1</v>
      </c>
      <c r="B322" s="475" t="s">
        <v>1265</v>
      </c>
      <c r="C322" s="476" t="s">
        <v>1266</v>
      </c>
      <c r="D322" s="636">
        <v>45503</v>
      </c>
      <c r="E322" s="636" t="s">
        <v>196</v>
      </c>
      <c r="F322" s="530" t="s">
        <v>464</v>
      </c>
      <c r="G322" s="621" t="s">
        <v>716</v>
      </c>
      <c r="H322" s="637">
        <v>5274000</v>
      </c>
      <c r="I322" s="637">
        <v>600000</v>
      </c>
      <c r="J322" s="637">
        <v>0</v>
      </c>
      <c r="K322" s="637">
        <v>0</v>
      </c>
      <c r="L322" s="638">
        <f t="shared" si="106"/>
        <v>5874000</v>
      </c>
      <c r="M322" s="639">
        <v>21</v>
      </c>
      <c r="N322" s="638">
        <f t="shared" si="107"/>
        <v>4744385</v>
      </c>
      <c r="O322" s="640">
        <v>3</v>
      </c>
      <c r="P322" s="638">
        <f t="shared" si="108"/>
        <v>677769</v>
      </c>
      <c r="Q322" s="641">
        <v>39</v>
      </c>
      <c r="R322" s="638">
        <f t="shared" si="109"/>
        <v>330413</v>
      </c>
      <c r="S322" s="638">
        <f t="shared" si="110"/>
        <v>5752567</v>
      </c>
      <c r="T322" s="642">
        <v>0</v>
      </c>
      <c r="U322" s="528">
        <v>180000</v>
      </c>
      <c r="V322" s="528">
        <v>200000</v>
      </c>
      <c r="W322" s="642">
        <v>0</v>
      </c>
      <c r="X322" s="642">
        <v>0</v>
      </c>
      <c r="Y322" s="642">
        <v>0</v>
      </c>
      <c r="Z322" s="642">
        <v>320741</v>
      </c>
      <c r="AA322" s="643"/>
      <c r="AB322" s="638"/>
      <c r="AC322" s="642">
        <v>0</v>
      </c>
      <c r="AD322" s="642">
        <v>0</v>
      </c>
      <c r="AE322" s="638">
        <v>0</v>
      </c>
      <c r="AF322" s="644"/>
      <c r="AG322" s="644">
        <f t="shared" si="1"/>
        <v>6453308</v>
      </c>
      <c r="AH322" s="639">
        <v>8</v>
      </c>
      <c r="AI322" s="639">
        <v>0</v>
      </c>
      <c r="AJ322" s="639">
        <v>0</v>
      </c>
      <c r="AK322" s="643">
        <v>0</v>
      </c>
      <c r="AL322" s="645">
        <v>0</v>
      </c>
      <c r="AM322" s="638">
        <f t="shared" si="102"/>
        <v>338885</v>
      </c>
      <c r="AN322" s="661">
        <f t="shared" si="3"/>
        <v>6792193</v>
      </c>
      <c r="AO322" s="638">
        <v>616770</v>
      </c>
      <c r="AP322" s="638">
        <v>44100</v>
      </c>
      <c r="AQ322" s="638">
        <f>+VLOOKUP($B322,[1]Sheet1!$C$15:$BW$1300,52,0)</f>
        <v>0</v>
      </c>
      <c r="AR322" s="638">
        <v>0</v>
      </c>
      <c r="AS322" s="638">
        <v>0</v>
      </c>
      <c r="AT322" s="661">
        <f t="shared" si="105"/>
        <v>6131323</v>
      </c>
      <c r="AU322" s="629"/>
      <c r="AV322" s="585"/>
      <c r="AW322" s="526" t="s">
        <v>3763</v>
      </c>
      <c r="AX322" s="526" t="s">
        <v>3764</v>
      </c>
      <c r="AY322" s="632" t="s">
        <v>260</v>
      </c>
      <c r="AZ322" s="632">
        <v>622</v>
      </c>
      <c r="BA322" s="272" t="str">
        <f t="shared" si="104"/>
        <v>Box</v>
      </c>
      <c r="BB322" s="633"/>
      <c r="BC322" s="634"/>
      <c r="BD322" s="634"/>
    </row>
    <row r="323" spans="1:56" s="635" customFormat="1" ht="36.75" hidden="1" customHeight="1">
      <c r="A323" s="475">
        <f>SUBTOTAL(3,B$6:B323)</f>
        <v>1</v>
      </c>
      <c r="B323" s="475" t="s">
        <v>1267</v>
      </c>
      <c r="C323" s="476" t="s">
        <v>1268</v>
      </c>
      <c r="D323" s="636">
        <v>45696</v>
      </c>
      <c r="E323" s="636" t="s">
        <v>196</v>
      </c>
      <c r="F323" s="530" t="s">
        <v>464</v>
      </c>
      <c r="G323" s="621" t="s">
        <v>1217</v>
      </c>
      <c r="H323" s="637">
        <v>5023000</v>
      </c>
      <c r="I323" s="637">
        <v>400000</v>
      </c>
      <c r="J323" s="637">
        <v>0</v>
      </c>
      <c r="K323" s="637">
        <v>0</v>
      </c>
      <c r="L323" s="638">
        <f t="shared" si="106"/>
        <v>5423000</v>
      </c>
      <c r="M323" s="639">
        <v>23</v>
      </c>
      <c r="N323" s="638">
        <f t="shared" si="107"/>
        <v>4797269</v>
      </c>
      <c r="O323" s="640">
        <v>3</v>
      </c>
      <c r="P323" s="638">
        <f t="shared" si="108"/>
        <v>625731</v>
      </c>
      <c r="Q323" s="641">
        <v>0</v>
      </c>
      <c r="R323" s="638">
        <f t="shared" si="109"/>
        <v>0</v>
      </c>
      <c r="S323" s="638">
        <f t="shared" si="110"/>
        <v>5423000</v>
      </c>
      <c r="T323" s="642">
        <v>0</v>
      </c>
      <c r="U323" s="528">
        <v>0</v>
      </c>
      <c r="V323" s="528">
        <v>200000</v>
      </c>
      <c r="W323" s="642">
        <v>500000</v>
      </c>
      <c r="X323" s="642">
        <v>0</v>
      </c>
      <c r="Y323" s="642">
        <v>400000</v>
      </c>
      <c r="Z323" s="642">
        <v>351287</v>
      </c>
      <c r="AA323" s="643"/>
      <c r="AB323" s="638"/>
      <c r="AC323" s="642">
        <v>0</v>
      </c>
      <c r="AD323" s="642">
        <v>0</v>
      </c>
      <c r="AE323" s="638">
        <v>0</v>
      </c>
      <c r="AF323" s="644"/>
      <c r="AG323" s="644">
        <f t="shared" si="1"/>
        <v>6874287</v>
      </c>
      <c r="AH323" s="639">
        <v>16</v>
      </c>
      <c r="AI323" s="639">
        <v>0</v>
      </c>
      <c r="AJ323" s="639">
        <v>0</v>
      </c>
      <c r="AK323" s="643">
        <v>0</v>
      </c>
      <c r="AL323" s="645">
        <v>0</v>
      </c>
      <c r="AM323" s="638">
        <f t="shared" si="102"/>
        <v>625731</v>
      </c>
      <c r="AN323" s="661">
        <f t="shared" si="3"/>
        <v>7500018</v>
      </c>
      <c r="AO323" s="638">
        <v>569415</v>
      </c>
      <c r="AP323" s="638">
        <v>44100</v>
      </c>
      <c r="AQ323" s="638">
        <f>+VLOOKUP($B323,[1]Sheet1!$C$15:$BW$1300,52,0)</f>
        <v>0</v>
      </c>
      <c r="AR323" s="638">
        <v>0</v>
      </c>
      <c r="AS323" s="638">
        <v>0</v>
      </c>
      <c r="AT323" s="661">
        <f t="shared" si="105"/>
        <v>6886503</v>
      </c>
      <c r="AU323" s="629"/>
      <c r="AV323" s="585"/>
      <c r="AW323" s="526" t="s">
        <v>3765</v>
      </c>
      <c r="AX323" s="526" t="s">
        <v>3766</v>
      </c>
      <c r="AY323" s="632" t="s">
        <v>260</v>
      </c>
      <c r="AZ323" s="632">
        <v>622</v>
      </c>
      <c r="BA323" s="272" t="str">
        <f t="shared" si="104"/>
        <v>Box</v>
      </c>
      <c r="BB323" s="633"/>
      <c r="BC323" s="634"/>
      <c r="BD323" s="634"/>
    </row>
    <row r="324" spans="1:56" s="635" customFormat="1" ht="36.75" hidden="1" customHeight="1">
      <c r="A324" s="475">
        <f>SUBTOTAL(3,B$6:B324)</f>
        <v>1</v>
      </c>
      <c r="B324" s="475" t="s">
        <v>1269</v>
      </c>
      <c r="C324" s="476" t="s">
        <v>1270</v>
      </c>
      <c r="D324" s="636">
        <v>45706</v>
      </c>
      <c r="E324" s="636" t="s">
        <v>196</v>
      </c>
      <c r="F324" s="530" t="s">
        <v>464</v>
      </c>
      <c r="G324" s="621" t="s">
        <v>1217</v>
      </c>
      <c r="H324" s="637">
        <v>5023000</v>
      </c>
      <c r="I324" s="637">
        <v>400000</v>
      </c>
      <c r="J324" s="637">
        <v>0</v>
      </c>
      <c r="K324" s="637">
        <v>0</v>
      </c>
      <c r="L324" s="638">
        <f t="shared" si="106"/>
        <v>5423000</v>
      </c>
      <c r="M324" s="639">
        <v>23</v>
      </c>
      <c r="N324" s="638">
        <f t="shared" si="107"/>
        <v>4797269</v>
      </c>
      <c r="O324" s="640">
        <v>3</v>
      </c>
      <c r="P324" s="638">
        <f t="shared" si="108"/>
        <v>625731</v>
      </c>
      <c r="Q324" s="641">
        <v>0</v>
      </c>
      <c r="R324" s="638">
        <f t="shared" si="109"/>
        <v>0</v>
      </c>
      <c r="S324" s="638">
        <f t="shared" si="110"/>
        <v>5423000</v>
      </c>
      <c r="T324" s="642">
        <v>0</v>
      </c>
      <c r="U324" s="528">
        <v>0</v>
      </c>
      <c r="V324" s="528">
        <v>200000</v>
      </c>
      <c r="W324" s="642">
        <v>500000</v>
      </c>
      <c r="X324" s="642">
        <v>0</v>
      </c>
      <c r="Y324" s="642">
        <v>400000</v>
      </c>
      <c r="Z324" s="642">
        <v>351287</v>
      </c>
      <c r="AA324" s="643"/>
      <c r="AB324" s="638"/>
      <c r="AC324" s="642">
        <v>0</v>
      </c>
      <c r="AD324" s="642">
        <v>0</v>
      </c>
      <c r="AE324" s="638">
        <v>0</v>
      </c>
      <c r="AF324" s="644"/>
      <c r="AG324" s="644">
        <f t="shared" si="1"/>
        <v>6874287</v>
      </c>
      <c r="AH324" s="639">
        <v>16</v>
      </c>
      <c r="AI324" s="639">
        <v>0</v>
      </c>
      <c r="AJ324" s="639">
        <v>0</v>
      </c>
      <c r="AK324" s="643">
        <v>0</v>
      </c>
      <c r="AL324" s="645">
        <v>0</v>
      </c>
      <c r="AM324" s="638">
        <f t="shared" si="102"/>
        <v>625731</v>
      </c>
      <c r="AN324" s="661">
        <f t="shared" si="3"/>
        <v>7500018</v>
      </c>
      <c r="AO324" s="638">
        <v>569415</v>
      </c>
      <c r="AP324" s="638">
        <v>44100</v>
      </c>
      <c r="AQ324" s="638">
        <f>+VLOOKUP($B324,[1]Sheet1!$C$15:$BW$1300,52,0)</f>
        <v>0</v>
      </c>
      <c r="AR324" s="638">
        <v>0</v>
      </c>
      <c r="AS324" s="638">
        <v>0</v>
      </c>
      <c r="AT324" s="661">
        <f t="shared" si="105"/>
        <v>6886503</v>
      </c>
      <c r="AU324" s="629"/>
      <c r="AV324" s="585"/>
      <c r="AW324" s="526" t="s">
        <v>3767</v>
      </c>
      <c r="AX324" s="526" t="s">
        <v>3768</v>
      </c>
      <c r="AY324" s="632" t="s">
        <v>260</v>
      </c>
      <c r="AZ324" s="632">
        <v>622</v>
      </c>
      <c r="BA324" s="272" t="str">
        <f t="shared" si="104"/>
        <v>Box</v>
      </c>
      <c r="BB324" s="633"/>
      <c r="BC324" s="634"/>
      <c r="BD324" s="634"/>
    </row>
    <row r="325" spans="1:56" s="635" customFormat="1" ht="36.75" hidden="1" customHeight="1">
      <c r="A325" s="475">
        <f>SUBTOTAL(3,B$6:B325)</f>
        <v>1</v>
      </c>
      <c r="B325" s="475" t="s">
        <v>1271</v>
      </c>
      <c r="C325" s="476" t="s">
        <v>1272</v>
      </c>
      <c r="D325" s="636">
        <v>45715</v>
      </c>
      <c r="E325" s="636" t="s">
        <v>196</v>
      </c>
      <c r="F325" s="530" t="s">
        <v>464</v>
      </c>
      <c r="G325" s="621" t="s">
        <v>1297</v>
      </c>
      <c r="H325" s="637">
        <v>5023000</v>
      </c>
      <c r="I325" s="637">
        <v>200000</v>
      </c>
      <c r="J325" s="637">
        <v>0</v>
      </c>
      <c r="K325" s="637">
        <v>0</v>
      </c>
      <c r="L325" s="638">
        <f t="shared" si="106"/>
        <v>5223000</v>
      </c>
      <c r="M325" s="639">
        <v>24</v>
      </c>
      <c r="N325" s="638">
        <f t="shared" si="107"/>
        <v>4821231</v>
      </c>
      <c r="O325" s="640">
        <v>2</v>
      </c>
      <c r="P325" s="638">
        <f t="shared" si="108"/>
        <v>401769</v>
      </c>
      <c r="Q325" s="641">
        <v>0</v>
      </c>
      <c r="R325" s="638">
        <f t="shared" si="109"/>
        <v>0</v>
      </c>
      <c r="S325" s="638">
        <f t="shared" si="110"/>
        <v>5223000</v>
      </c>
      <c r="T325" s="642">
        <v>0</v>
      </c>
      <c r="U325" s="528">
        <v>0</v>
      </c>
      <c r="V325" s="528">
        <v>200000</v>
      </c>
      <c r="W325" s="642">
        <v>500000</v>
      </c>
      <c r="X325" s="642">
        <v>0</v>
      </c>
      <c r="Y325" s="642">
        <v>300000</v>
      </c>
      <c r="Z325" s="642">
        <v>190110</v>
      </c>
      <c r="AA325" s="643"/>
      <c r="AB325" s="638"/>
      <c r="AC325" s="642">
        <v>0</v>
      </c>
      <c r="AD325" s="642">
        <v>0</v>
      </c>
      <c r="AE325" s="638">
        <v>0</v>
      </c>
      <c r="AF325" s="644"/>
      <c r="AG325" s="644">
        <f t="shared" si="1"/>
        <v>6413110</v>
      </c>
      <c r="AH325" s="639">
        <v>20</v>
      </c>
      <c r="AI325" s="639">
        <v>0</v>
      </c>
      <c r="AJ325" s="639">
        <v>0</v>
      </c>
      <c r="AK325" s="643">
        <v>0</v>
      </c>
      <c r="AL325" s="645">
        <v>0</v>
      </c>
      <c r="AM325" s="638">
        <f t="shared" si="102"/>
        <v>753317</v>
      </c>
      <c r="AN325" s="661">
        <f t="shared" si="3"/>
        <v>7166427</v>
      </c>
      <c r="AO325" s="638">
        <v>548415</v>
      </c>
      <c r="AP325" s="638">
        <v>44100</v>
      </c>
      <c r="AQ325" s="638">
        <f>+VLOOKUP($B325,[1]Sheet1!$C$15:$BW$1300,52,0)</f>
        <v>0</v>
      </c>
      <c r="AR325" s="638">
        <v>0</v>
      </c>
      <c r="AS325" s="638">
        <v>0</v>
      </c>
      <c r="AT325" s="661">
        <f t="shared" si="105"/>
        <v>6573912</v>
      </c>
      <c r="AU325" s="629"/>
      <c r="AV325" s="585"/>
      <c r="AW325" s="526" t="s">
        <v>3769</v>
      </c>
      <c r="AX325" s="526" t="s">
        <v>3770</v>
      </c>
      <c r="AY325" s="632" t="s">
        <v>260</v>
      </c>
      <c r="AZ325" s="632">
        <v>622</v>
      </c>
      <c r="BA325" s="272" t="str">
        <f t="shared" si="104"/>
        <v>Box</v>
      </c>
      <c r="BB325" s="633"/>
      <c r="BC325" s="634"/>
      <c r="BD325" s="634"/>
    </row>
    <row r="326" spans="1:56" s="635" customFormat="1" ht="36.75" hidden="1" customHeight="1">
      <c r="A326" s="475">
        <f>SUBTOTAL(3,B$6:B326)</f>
        <v>1</v>
      </c>
      <c r="B326" s="475" t="s">
        <v>1275</v>
      </c>
      <c r="C326" s="476" t="s">
        <v>1276</v>
      </c>
      <c r="D326" s="636">
        <v>45736</v>
      </c>
      <c r="E326" s="636" t="s">
        <v>196</v>
      </c>
      <c r="F326" s="530" t="s">
        <v>464</v>
      </c>
      <c r="G326" s="621" t="s">
        <v>459</v>
      </c>
      <c r="H326" s="637">
        <v>4694000</v>
      </c>
      <c r="I326" s="637">
        <v>0</v>
      </c>
      <c r="J326" s="637">
        <v>0</v>
      </c>
      <c r="K326" s="637">
        <v>0</v>
      </c>
      <c r="L326" s="638">
        <f t="shared" si="106"/>
        <v>4694000</v>
      </c>
      <c r="M326" s="639">
        <v>24</v>
      </c>
      <c r="N326" s="638">
        <f t="shared" si="107"/>
        <v>4332923</v>
      </c>
      <c r="O326" s="640">
        <v>2</v>
      </c>
      <c r="P326" s="638">
        <f t="shared" si="108"/>
        <v>361077</v>
      </c>
      <c r="Q326" s="641">
        <v>32.5</v>
      </c>
      <c r="R326" s="638">
        <f t="shared" si="109"/>
        <v>220031</v>
      </c>
      <c r="S326" s="638">
        <f t="shared" si="110"/>
        <v>4914031</v>
      </c>
      <c r="T326" s="642">
        <v>0</v>
      </c>
      <c r="U326" s="528">
        <v>150000</v>
      </c>
      <c r="V326" s="528">
        <v>200000</v>
      </c>
      <c r="W326" s="642">
        <v>500000</v>
      </c>
      <c r="X326" s="642">
        <v>0</v>
      </c>
      <c r="Y326" s="642">
        <v>400000</v>
      </c>
      <c r="Z326" s="642">
        <v>366561</v>
      </c>
      <c r="AA326" s="643"/>
      <c r="AB326" s="638"/>
      <c r="AC326" s="642">
        <v>0</v>
      </c>
      <c r="AD326" s="642">
        <v>286517</v>
      </c>
      <c r="AE326" s="638">
        <v>0</v>
      </c>
      <c r="AF326" s="644"/>
      <c r="AG326" s="644">
        <f t="shared" si="1"/>
        <v>6817109</v>
      </c>
      <c r="AH326" s="639">
        <v>12</v>
      </c>
      <c r="AI326" s="639">
        <v>0</v>
      </c>
      <c r="AJ326" s="639">
        <v>0</v>
      </c>
      <c r="AK326" s="643">
        <v>0</v>
      </c>
      <c r="AL326" s="645">
        <v>0</v>
      </c>
      <c r="AM326" s="638">
        <f t="shared" si="102"/>
        <v>406212</v>
      </c>
      <c r="AN326" s="661">
        <f t="shared" si="3"/>
        <v>7223321</v>
      </c>
      <c r="AO326" s="638">
        <v>0</v>
      </c>
      <c r="AP326" s="638">
        <v>0</v>
      </c>
      <c r="AQ326" s="638">
        <f>+VLOOKUP($B326,[1]Sheet1!$C$15:$BW$1300,52,0)</f>
        <v>0</v>
      </c>
      <c r="AR326" s="638">
        <v>0</v>
      </c>
      <c r="AS326" s="638">
        <v>0</v>
      </c>
      <c r="AT326" s="661">
        <f t="shared" si="105"/>
        <v>7223321</v>
      </c>
      <c r="AU326" s="629"/>
      <c r="AV326" s="585"/>
      <c r="AW326" s="526" t="s">
        <v>3773</v>
      </c>
      <c r="AX326" s="526" t="s">
        <v>3774</v>
      </c>
      <c r="AY326" s="632" t="s">
        <v>260</v>
      </c>
      <c r="AZ326" s="632">
        <v>622</v>
      </c>
      <c r="BA326" s="272" t="str">
        <f t="shared" si="104"/>
        <v>Box</v>
      </c>
      <c r="BB326" s="633"/>
      <c r="BC326" s="634"/>
      <c r="BD326" s="634"/>
    </row>
    <row r="327" spans="1:56" s="635" customFormat="1" ht="36.75" hidden="1" customHeight="1">
      <c r="A327" s="475">
        <f>SUBTOTAL(3,B$6:B327)</f>
        <v>1</v>
      </c>
      <c r="B327" s="475" t="s">
        <v>1277</v>
      </c>
      <c r="C327" s="476" t="s">
        <v>1278</v>
      </c>
      <c r="D327" s="636">
        <v>41563</v>
      </c>
      <c r="E327" s="636" t="s">
        <v>196</v>
      </c>
      <c r="F327" s="530" t="s">
        <v>464</v>
      </c>
      <c r="G327" s="621" t="s">
        <v>1228</v>
      </c>
      <c r="H327" s="637">
        <v>5931000</v>
      </c>
      <c r="I327" s="637">
        <v>2300000</v>
      </c>
      <c r="J327" s="637">
        <v>0</v>
      </c>
      <c r="K327" s="637">
        <v>300000</v>
      </c>
      <c r="L327" s="638">
        <f t="shared" si="106"/>
        <v>8531000</v>
      </c>
      <c r="M327" s="639">
        <v>23.9</v>
      </c>
      <c r="N327" s="638">
        <f t="shared" si="107"/>
        <v>7841958</v>
      </c>
      <c r="O327" s="640">
        <v>2</v>
      </c>
      <c r="P327" s="638">
        <f t="shared" si="108"/>
        <v>656231</v>
      </c>
      <c r="Q327" s="641">
        <v>0</v>
      </c>
      <c r="R327" s="638">
        <f t="shared" si="109"/>
        <v>0</v>
      </c>
      <c r="S327" s="638">
        <f t="shared" si="110"/>
        <v>8498189</v>
      </c>
      <c r="T327" s="642">
        <v>0</v>
      </c>
      <c r="U327" s="528">
        <v>0</v>
      </c>
      <c r="V327" s="528">
        <v>200000</v>
      </c>
      <c r="W327" s="642">
        <v>500000</v>
      </c>
      <c r="X327" s="642">
        <v>0</v>
      </c>
      <c r="Y327" s="642">
        <v>400000</v>
      </c>
      <c r="Z327" s="642">
        <v>365033</v>
      </c>
      <c r="AA327" s="643"/>
      <c r="AB327" s="638"/>
      <c r="AC327" s="642">
        <v>0</v>
      </c>
      <c r="AD327" s="642">
        <v>0</v>
      </c>
      <c r="AE327" s="638">
        <v>0</v>
      </c>
      <c r="AF327" s="644"/>
      <c r="AG327" s="644">
        <f t="shared" si="1"/>
        <v>9963222</v>
      </c>
      <c r="AH327" s="639">
        <v>28</v>
      </c>
      <c r="AI327" s="639">
        <v>0</v>
      </c>
      <c r="AJ327" s="639">
        <v>0</v>
      </c>
      <c r="AK327" s="643">
        <v>0</v>
      </c>
      <c r="AL327" s="645">
        <v>0</v>
      </c>
      <c r="AM327" s="638">
        <f t="shared" ref="AM327:AM390" si="111">ROUND((N327/IF(M327&gt;26,26,M327)/8*(AH327*$AH$5+AI327*$AI$5+AJ327*$AJ$5+AK327*$AK$5+AL327*$AL$5)),0)</f>
        <v>1722606</v>
      </c>
      <c r="AN327" s="661">
        <f t="shared" si="3"/>
        <v>11685828</v>
      </c>
      <c r="AO327" s="638">
        <v>895755</v>
      </c>
      <c r="AP327" s="638">
        <v>44100</v>
      </c>
      <c r="AQ327" s="638">
        <f>+VLOOKUP($B327,[1]Sheet1!$C$15:$BW$1300,52,0)</f>
        <v>0</v>
      </c>
      <c r="AR327" s="638">
        <v>0</v>
      </c>
      <c r="AS327" s="638">
        <v>0</v>
      </c>
      <c r="AT327" s="661">
        <f t="shared" si="105"/>
        <v>10745973</v>
      </c>
      <c r="AU327" s="629"/>
      <c r="AV327" s="585"/>
      <c r="AW327" s="526" t="s">
        <v>3775</v>
      </c>
      <c r="AX327" s="526" t="s">
        <v>3776</v>
      </c>
      <c r="AY327" s="632" t="s">
        <v>260</v>
      </c>
      <c r="AZ327" s="632">
        <v>622</v>
      </c>
      <c r="BA327" s="272" t="str">
        <f t="shared" si="104"/>
        <v>Box</v>
      </c>
      <c r="BB327" s="633"/>
      <c r="BC327" s="634"/>
      <c r="BD327" s="634"/>
    </row>
    <row r="328" spans="1:56" s="635" customFormat="1" ht="36.75" hidden="1" customHeight="1">
      <c r="A328" s="475">
        <f>SUBTOTAL(3,B$6:B328)</f>
        <v>1</v>
      </c>
      <c r="B328" s="475" t="s">
        <v>1279</v>
      </c>
      <c r="C328" s="476" t="s">
        <v>1280</v>
      </c>
      <c r="D328" s="636">
        <v>43179</v>
      </c>
      <c r="E328" s="636" t="s">
        <v>196</v>
      </c>
      <c r="F328" s="530" t="s">
        <v>464</v>
      </c>
      <c r="G328" s="621" t="s">
        <v>716</v>
      </c>
      <c r="H328" s="637">
        <v>5931000</v>
      </c>
      <c r="I328" s="637">
        <v>800000</v>
      </c>
      <c r="J328" s="637">
        <v>0</v>
      </c>
      <c r="K328" s="637">
        <v>0</v>
      </c>
      <c r="L328" s="638">
        <f t="shared" si="106"/>
        <v>6731000</v>
      </c>
      <c r="M328" s="639">
        <v>23.9</v>
      </c>
      <c r="N328" s="638">
        <f t="shared" si="107"/>
        <v>6187342</v>
      </c>
      <c r="O328" s="640">
        <v>2</v>
      </c>
      <c r="P328" s="638">
        <f t="shared" si="108"/>
        <v>517769</v>
      </c>
      <c r="Q328" s="641">
        <v>0</v>
      </c>
      <c r="R328" s="638">
        <f t="shared" si="109"/>
        <v>0</v>
      </c>
      <c r="S328" s="638">
        <f t="shared" si="110"/>
        <v>6705111</v>
      </c>
      <c r="T328" s="642">
        <v>0</v>
      </c>
      <c r="U328" s="528">
        <v>0</v>
      </c>
      <c r="V328" s="528">
        <v>200000</v>
      </c>
      <c r="W328" s="642">
        <v>500000</v>
      </c>
      <c r="X328" s="642">
        <v>200000</v>
      </c>
      <c r="Y328" s="642">
        <v>400000</v>
      </c>
      <c r="Z328" s="642">
        <v>365727</v>
      </c>
      <c r="AA328" s="643"/>
      <c r="AB328" s="638"/>
      <c r="AC328" s="642">
        <v>200000</v>
      </c>
      <c r="AD328" s="642">
        <v>0</v>
      </c>
      <c r="AE328" s="638">
        <v>0</v>
      </c>
      <c r="AF328" s="644"/>
      <c r="AG328" s="644">
        <f t="shared" si="1"/>
        <v>8570838</v>
      </c>
      <c r="AH328" s="639">
        <v>16</v>
      </c>
      <c r="AI328" s="639">
        <v>0</v>
      </c>
      <c r="AJ328" s="639">
        <v>0</v>
      </c>
      <c r="AK328" s="643">
        <v>0</v>
      </c>
      <c r="AL328" s="645">
        <v>0</v>
      </c>
      <c r="AM328" s="638">
        <f t="shared" si="111"/>
        <v>776654</v>
      </c>
      <c r="AN328" s="661">
        <f t="shared" si="3"/>
        <v>9347492</v>
      </c>
      <c r="AO328" s="638">
        <v>706755</v>
      </c>
      <c r="AP328" s="638">
        <v>44100</v>
      </c>
      <c r="AQ328" s="638">
        <f>+VLOOKUP($B328,[1]Sheet1!$C$15:$BW$1300,52,0)</f>
        <v>0</v>
      </c>
      <c r="AR328" s="638">
        <v>0</v>
      </c>
      <c r="AS328" s="638">
        <v>0</v>
      </c>
      <c r="AT328" s="661">
        <f t="shared" si="105"/>
        <v>8596637</v>
      </c>
      <c r="AU328" s="629"/>
      <c r="AV328" s="585"/>
      <c r="AW328" s="526" t="s">
        <v>3777</v>
      </c>
      <c r="AX328" s="526" t="s">
        <v>3778</v>
      </c>
      <c r="AY328" s="632" t="s">
        <v>260</v>
      </c>
      <c r="AZ328" s="632">
        <v>622</v>
      </c>
      <c r="BA328" s="272" t="str">
        <f t="shared" si="104"/>
        <v>Box</v>
      </c>
      <c r="BB328" s="633"/>
      <c r="BC328" s="634"/>
      <c r="BD328" s="634"/>
    </row>
    <row r="329" spans="1:56" s="635" customFormat="1" ht="36.75" hidden="1" customHeight="1">
      <c r="A329" s="475">
        <f>SUBTOTAL(3,B$6:B329)</f>
        <v>1</v>
      </c>
      <c r="B329" s="475" t="s">
        <v>1281</v>
      </c>
      <c r="C329" s="476" t="s">
        <v>1282</v>
      </c>
      <c r="D329" s="636">
        <v>43522</v>
      </c>
      <c r="E329" s="636" t="s">
        <v>196</v>
      </c>
      <c r="F329" s="530" t="s">
        <v>464</v>
      </c>
      <c r="G329" s="621" t="s">
        <v>694</v>
      </c>
      <c r="H329" s="637">
        <v>5931000</v>
      </c>
      <c r="I329" s="637">
        <v>2000000</v>
      </c>
      <c r="J329" s="637">
        <v>0</v>
      </c>
      <c r="K329" s="637">
        <v>0</v>
      </c>
      <c r="L329" s="638">
        <f t="shared" si="106"/>
        <v>7931000</v>
      </c>
      <c r="M329" s="639">
        <v>23.8</v>
      </c>
      <c r="N329" s="638">
        <f t="shared" si="107"/>
        <v>7259915</v>
      </c>
      <c r="O329" s="640">
        <v>2</v>
      </c>
      <c r="P329" s="638">
        <f t="shared" si="108"/>
        <v>610077</v>
      </c>
      <c r="Q329" s="641">
        <v>0</v>
      </c>
      <c r="R329" s="638">
        <f t="shared" si="109"/>
        <v>0</v>
      </c>
      <c r="S329" s="638">
        <f t="shared" si="110"/>
        <v>7869992</v>
      </c>
      <c r="T329" s="642">
        <v>0</v>
      </c>
      <c r="U329" s="528">
        <v>0</v>
      </c>
      <c r="V329" s="528">
        <v>200000</v>
      </c>
      <c r="W329" s="642">
        <v>500000</v>
      </c>
      <c r="X329" s="642">
        <v>0</v>
      </c>
      <c r="Y329" s="642">
        <v>400000</v>
      </c>
      <c r="Z329" s="642">
        <v>364197</v>
      </c>
      <c r="AA329" s="643"/>
      <c r="AB329" s="638"/>
      <c r="AC329" s="642">
        <v>0</v>
      </c>
      <c r="AD329" s="642">
        <v>0</v>
      </c>
      <c r="AE329" s="638">
        <v>0</v>
      </c>
      <c r="AF329" s="644"/>
      <c r="AG329" s="644">
        <f t="shared" si="1"/>
        <v>9334189</v>
      </c>
      <c r="AH329" s="639">
        <v>12</v>
      </c>
      <c r="AI329" s="639">
        <v>0</v>
      </c>
      <c r="AJ329" s="639">
        <v>0</v>
      </c>
      <c r="AK329" s="643">
        <v>0</v>
      </c>
      <c r="AL329" s="645">
        <v>0</v>
      </c>
      <c r="AM329" s="638">
        <f t="shared" si="111"/>
        <v>686337</v>
      </c>
      <c r="AN329" s="661">
        <f t="shared" si="3"/>
        <v>10020526</v>
      </c>
      <c r="AO329" s="638">
        <v>832755</v>
      </c>
      <c r="AP329" s="638">
        <v>44100</v>
      </c>
      <c r="AQ329" s="638">
        <f>+VLOOKUP($B329,[1]Sheet1!$C$15:$BW$1300,52,0)</f>
        <v>0</v>
      </c>
      <c r="AR329" s="638">
        <v>0</v>
      </c>
      <c r="AS329" s="638">
        <v>0</v>
      </c>
      <c r="AT329" s="661">
        <f t="shared" si="105"/>
        <v>9143671</v>
      </c>
      <c r="AU329" s="629"/>
      <c r="AV329" s="585"/>
      <c r="AW329" s="526" t="s">
        <v>3779</v>
      </c>
      <c r="AX329" s="526" t="s">
        <v>3780</v>
      </c>
      <c r="AY329" s="632" t="s">
        <v>260</v>
      </c>
      <c r="AZ329" s="632">
        <v>622</v>
      </c>
      <c r="BA329" s="272" t="str">
        <f t="shared" si="104"/>
        <v>Box</v>
      </c>
      <c r="BB329" s="633"/>
      <c r="BC329" s="634"/>
      <c r="BD329" s="634"/>
    </row>
    <row r="330" spans="1:56" s="635" customFormat="1" ht="36.75" hidden="1" customHeight="1">
      <c r="A330" s="475">
        <f>SUBTOTAL(3,B$6:B330)</f>
        <v>1</v>
      </c>
      <c r="B330" s="475" t="s">
        <v>1283</v>
      </c>
      <c r="C330" s="476" t="s">
        <v>1284</v>
      </c>
      <c r="D330" s="636">
        <v>43637</v>
      </c>
      <c r="E330" s="636" t="s">
        <v>196</v>
      </c>
      <c r="F330" s="530" t="s">
        <v>465</v>
      </c>
      <c r="G330" s="621" t="s">
        <v>795</v>
      </c>
      <c r="H330" s="637">
        <v>5931000</v>
      </c>
      <c r="I330" s="637">
        <v>2100000</v>
      </c>
      <c r="J330" s="637">
        <v>0</v>
      </c>
      <c r="K330" s="637">
        <v>0</v>
      </c>
      <c r="L330" s="638">
        <f t="shared" si="106"/>
        <v>8031000</v>
      </c>
      <c r="M330" s="639">
        <v>23</v>
      </c>
      <c r="N330" s="638">
        <f t="shared" si="107"/>
        <v>7104346</v>
      </c>
      <c r="O330" s="640">
        <v>3</v>
      </c>
      <c r="P330" s="638">
        <f t="shared" si="108"/>
        <v>926654</v>
      </c>
      <c r="Q330" s="641">
        <v>58.5</v>
      </c>
      <c r="R330" s="638">
        <f t="shared" si="109"/>
        <v>677616</v>
      </c>
      <c r="S330" s="638">
        <f t="shared" si="110"/>
        <v>8708616</v>
      </c>
      <c r="T330" s="642">
        <v>0</v>
      </c>
      <c r="U330" s="528">
        <v>270000</v>
      </c>
      <c r="V330" s="528">
        <v>200000</v>
      </c>
      <c r="W330" s="642">
        <v>500000</v>
      </c>
      <c r="X330" s="642">
        <v>0</v>
      </c>
      <c r="Y330" s="642">
        <v>400000</v>
      </c>
      <c r="Z330" s="642">
        <v>280579</v>
      </c>
      <c r="AA330" s="643"/>
      <c r="AB330" s="638"/>
      <c r="AC330" s="642">
        <v>0</v>
      </c>
      <c r="AD330" s="642">
        <v>0</v>
      </c>
      <c r="AE330" s="638">
        <v>0</v>
      </c>
      <c r="AF330" s="644"/>
      <c r="AG330" s="644">
        <f t="shared" si="1"/>
        <v>10359195</v>
      </c>
      <c r="AH330" s="639">
        <v>12</v>
      </c>
      <c r="AI330" s="639">
        <v>0</v>
      </c>
      <c r="AJ330" s="639">
        <v>0</v>
      </c>
      <c r="AK330" s="643">
        <v>0</v>
      </c>
      <c r="AL330" s="645">
        <v>0</v>
      </c>
      <c r="AM330" s="638">
        <f t="shared" si="111"/>
        <v>694990</v>
      </c>
      <c r="AN330" s="661">
        <f t="shared" si="3"/>
        <v>11054185</v>
      </c>
      <c r="AO330" s="638">
        <v>843255</v>
      </c>
      <c r="AP330" s="638">
        <v>44100</v>
      </c>
      <c r="AQ330" s="638">
        <f>+VLOOKUP($B330,[1]Sheet1!$C$15:$BW$1300,52,0)</f>
        <v>0</v>
      </c>
      <c r="AR330" s="638">
        <v>0</v>
      </c>
      <c r="AS330" s="638">
        <v>0</v>
      </c>
      <c r="AT330" s="661">
        <f t="shared" si="105"/>
        <v>10166830</v>
      </c>
      <c r="AU330" s="629"/>
      <c r="AV330" s="585"/>
      <c r="AW330" s="526" t="s">
        <v>3781</v>
      </c>
      <c r="AX330" s="526" t="s">
        <v>3782</v>
      </c>
      <c r="AY330" s="632" t="s">
        <v>261</v>
      </c>
      <c r="AZ330" s="632">
        <v>622</v>
      </c>
      <c r="BA330" s="272" t="str">
        <f t="shared" si="104"/>
        <v>Bag</v>
      </c>
      <c r="BB330" s="633"/>
      <c r="BC330" s="634"/>
      <c r="BD330" s="634"/>
    </row>
    <row r="331" spans="1:56" s="635" customFormat="1" ht="36.75" hidden="1" customHeight="1">
      <c r="A331" s="475">
        <f>SUBTOTAL(3,B$6:B331)</f>
        <v>1</v>
      </c>
      <c r="B331" s="475" t="s">
        <v>1285</v>
      </c>
      <c r="C331" s="476" t="s">
        <v>1286</v>
      </c>
      <c r="D331" s="636">
        <v>44609</v>
      </c>
      <c r="E331" s="636" t="s">
        <v>196</v>
      </c>
      <c r="F331" s="530" t="s">
        <v>465</v>
      </c>
      <c r="G331" s="621" t="s">
        <v>795</v>
      </c>
      <c r="H331" s="637">
        <v>5931000</v>
      </c>
      <c r="I331" s="637">
        <v>700000</v>
      </c>
      <c r="J331" s="637">
        <v>0</v>
      </c>
      <c r="K331" s="637">
        <v>0</v>
      </c>
      <c r="L331" s="638">
        <f t="shared" si="106"/>
        <v>6631000</v>
      </c>
      <c r="M331" s="639">
        <v>23</v>
      </c>
      <c r="N331" s="638">
        <f t="shared" si="107"/>
        <v>5865885</v>
      </c>
      <c r="O331" s="640">
        <v>2</v>
      </c>
      <c r="P331" s="638">
        <f t="shared" si="108"/>
        <v>510077</v>
      </c>
      <c r="Q331" s="641">
        <v>58.5</v>
      </c>
      <c r="R331" s="638">
        <f t="shared" si="109"/>
        <v>559491</v>
      </c>
      <c r="S331" s="638">
        <f t="shared" si="110"/>
        <v>6935453</v>
      </c>
      <c r="T331" s="642">
        <v>0</v>
      </c>
      <c r="U331" s="528">
        <v>270000</v>
      </c>
      <c r="V331" s="528">
        <v>200000</v>
      </c>
      <c r="W331" s="642">
        <v>0</v>
      </c>
      <c r="X331" s="642">
        <v>0</v>
      </c>
      <c r="Y331" s="642">
        <v>400000</v>
      </c>
      <c r="Z331" s="642">
        <v>236775</v>
      </c>
      <c r="AA331" s="643"/>
      <c r="AB331" s="638"/>
      <c r="AC331" s="642">
        <v>0</v>
      </c>
      <c r="AD331" s="642">
        <v>0</v>
      </c>
      <c r="AE331" s="638">
        <v>0</v>
      </c>
      <c r="AF331" s="644"/>
      <c r="AG331" s="644">
        <f t="shared" si="1"/>
        <v>8042228</v>
      </c>
      <c r="AH331" s="639">
        <v>4</v>
      </c>
      <c r="AI331" s="639">
        <v>0</v>
      </c>
      <c r="AJ331" s="639">
        <v>0</v>
      </c>
      <c r="AK331" s="643">
        <v>0</v>
      </c>
      <c r="AL331" s="645">
        <v>0</v>
      </c>
      <c r="AM331" s="638">
        <f t="shared" si="111"/>
        <v>191279</v>
      </c>
      <c r="AN331" s="661">
        <f t="shared" si="3"/>
        <v>8233507</v>
      </c>
      <c r="AO331" s="638">
        <v>696255</v>
      </c>
      <c r="AP331" s="638">
        <v>44100</v>
      </c>
      <c r="AQ331" s="638">
        <f>+VLOOKUP($B331,[1]Sheet1!$C$15:$BW$1300,52,0)</f>
        <v>0</v>
      </c>
      <c r="AR331" s="638">
        <v>0</v>
      </c>
      <c r="AS331" s="638">
        <v>0</v>
      </c>
      <c r="AT331" s="661">
        <f t="shared" si="105"/>
        <v>7493152</v>
      </c>
      <c r="AU331" s="629"/>
      <c r="AV331" s="585"/>
      <c r="AW331" s="526" t="s">
        <v>3783</v>
      </c>
      <c r="AX331" s="526" t="s">
        <v>3784</v>
      </c>
      <c r="AY331" s="632" t="s">
        <v>261</v>
      </c>
      <c r="AZ331" s="632">
        <v>622</v>
      </c>
      <c r="BA331" s="272" t="str">
        <f t="shared" si="104"/>
        <v>Bag</v>
      </c>
      <c r="BB331" s="633"/>
      <c r="BC331" s="634"/>
      <c r="BD331" s="634"/>
    </row>
    <row r="332" spans="1:56" s="635" customFormat="1" ht="36.75" hidden="1" customHeight="1">
      <c r="A332" s="475">
        <f>SUBTOTAL(3,B$6:B332)</f>
        <v>1</v>
      </c>
      <c r="B332" s="475" t="s">
        <v>1287</v>
      </c>
      <c r="C332" s="476" t="s">
        <v>1288</v>
      </c>
      <c r="D332" s="636">
        <v>45352</v>
      </c>
      <c r="E332" s="636" t="s">
        <v>196</v>
      </c>
      <c r="F332" s="530" t="s">
        <v>465</v>
      </c>
      <c r="G332" s="621" t="s">
        <v>795</v>
      </c>
      <c r="H332" s="637">
        <v>5538000</v>
      </c>
      <c r="I332" s="637">
        <v>700000</v>
      </c>
      <c r="J332" s="637">
        <v>0</v>
      </c>
      <c r="K332" s="637">
        <v>0</v>
      </c>
      <c r="L332" s="638">
        <f t="shared" si="106"/>
        <v>6238000</v>
      </c>
      <c r="M332" s="639">
        <v>21.8</v>
      </c>
      <c r="N332" s="638">
        <f t="shared" si="107"/>
        <v>5230323</v>
      </c>
      <c r="O332" s="640">
        <v>2</v>
      </c>
      <c r="P332" s="638">
        <f t="shared" si="108"/>
        <v>479846</v>
      </c>
      <c r="Q332" s="641">
        <v>32.5</v>
      </c>
      <c r="R332" s="638">
        <f t="shared" si="109"/>
        <v>292406</v>
      </c>
      <c r="S332" s="638">
        <f t="shared" si="110"/>
        <v>6002575</v>
      </c>
      <c r="T332" s="642">
        <v>0</v>
      </c>
      <c r="U332" s="528">
        <v>150000</v>
      </c>
      <c r="V332" s="528">
        <v>200000</v>
      </c>
      <c r="W332" s="642">
        <v>0</v>
      </c>
      <c r="X332" s="642">
        <v>0</v>
      </c>
      <c r="Y332" s="642">
        <v>150000</v>
      </c>
      <c r="Z332" s="642">
        <v>238059</v>
      </c>
      <c r="AA332" s="643"/>
      <c r="AB332" s="638"/>
      <c r="AC332" s="642">
        <v>0</v>
      </c>
      <c r="AD332" s="642">
        <v>0</v>
      </c>
      <c r="AE332" s="638">
        <v>0</v>
      </c>
      <c r="AF332" s="644"/>
      <c r="AG332" s="644">
        <f t="shared" si="1"/>
        <v>6740634</v>
      </c>
      <c r="AH332" s="639">
        <v>12</v>
      </c>
      <c r="AI332" s="639">
        <v>0</v>
      </c>
      <c r="AJ332" s="639">
        <v>0</v>
      </c>
      <c r="AK332" s="643">
        <v>0</v>
      </c>
      <c r="AL332" s="645">
        <v>0</v>
      </c>
      <c r="AM332" s="638">
        <f t="shared" si="111"/>
        <v>539827</v>
      </c>
      <c r="AN332" s="661">
        <f t="shared" si="3"/>
        <v>7280461</v>
      </c>
      <c r="AO332" s="638">
        <v>654990</v>
      </c>
      <c r="AP332" s="638">
        <v>44100</v>
      </c>
      <c r="AQ332" s="638">
        <f>+VLOOKUP($B332,[1]Sheet1!$C$15:$BW$1300,52,0)</f>
        <v>0</v>
      </c>
      <c r="AR332" s="638">
        <v>0</v>
      </c>
      <c r="AS332" s="638">
        <v>0</v>
      </c>
      <c r="AT332" s="661">
        <f t="shared" si="105"/>
        <v>6581371</v>
      </c>
      <c r="AU332" s="629"/>
      <c r="AV332" s="585"/>
      <c r="AW332" s="526" t="s">
        <v>3785</v>
      </c>
      <c r="AX332" s="526" t="s">
        <v>3786</v>
      </c>
      <c r="AY332" s="632" t="s">
        <v>261</v>
      </c>
      <c r="AZ332" s="632">
        <v>622</v>
      </c>
      <c r="BA332" s="272" t="str">
        <f t="shared" si="104"/>
        <v>Bag</v>
      </c>
      <c r="BB332" s="633"/>
      <c r="BC332" s="634"/>
      <c r="BD332" s="634"/>
    </row>
    <row r="333" spans="1:56" s="635" customFormat="1" ht="36.75" hidden="1" customHeight="1">
      <c r="A333" s="475">
        <f>SUBTOTAL(3,B$6:B333)</f>
        <v>1</v>
      </c>
      <c r="B333" s="475" t="s">
        <v>1289</v>
      </c>
      <c r="C333" s="476" t="s">
        <v>1290</v>
      </c>
      <c r="D333" s="636">
        <v>45352</v>
      </c>
      <c r="E333" s="636" t="s">
        <v>196</v>
      </c>
      <c r="F333" s="530" t="s">
        <v>465</v>
      </c>
      <c r="G333" s="621" t="s">
        <v>1185</v>
      </c>
      <c r="H333" s="637">
        <v>5538000</v>
      </c>
      <c r="I333" s="637">
        <v>400000</v>
      </c>
      <c r="J333" s="637">
        <v>0</v>
      </c>
      <c r="K333" s="637">
        <v>0</v>
      </c>
      <c r="L333" s="638">
        <f t="shared" si="106"/>
        <v>5938000</v>
      </c>
      <c r="M333" s="639">
        <v>23.5</v>
      </c>
      <c r="N333" s="638">
        <f t="shared" si="107"/>
        <v>5367038</v>
      </c>
      <c r="O333" s="640">
        <v>2</v>
      </c>
      <c r="P333" s="638">
        <f t="shared" si="108"/>
        <v>456769</v>
      </c>
      <c r="Q333" s="641">
        <v>32.5</v>
      </c>
      <c r="R333" s="638">
        <f t="shared" si="109"/>
        <v>278344</v>
      </c>
      <c r="S333" s="638">
        <f t="shared" si="110"/>
        <v>6102151</v>
      </c>
      <c r="T333" s="642">
        <v>0</v>
      </c>
      <c r="U333" s="528">
        <v>150000</v>
      </c>
      <c r="V333" s="528">
        <v>200000</v>
      </c>
      <c r="W333" s="642">
        <v>500000</v>
      </c>
      <c r="X333" s="642">
        <v>0</v>
      </c>
      <c r="Y333" s="642">
        <v>400000</v>
      </c>
      <c r="Z333" s="642">
        <v>241923</v>
      </c>
      <c r="AA333" s="643"/>
      <c r="AB333" s="638"/>
      <c r="AC333" s="642">
        <v>0</v>
      </c>
      <c r="AD333" s="642">
        <v>0</v>
      </c>
      <c r="AE333" s="638">
        <v>0</v>
      </c>
      <c r="AF333" s="644"/>
      <c r="AG333" s="644">
        <f t="shared" si="1"/>
        <v>7594074</v>
      </c>
      <c r="AH333" s="639">
        <v>8</v>
      </c>
      <c r="AI333" s="639">
        <v>0</v>
      </c>
      <c r="AJ333" s="639">
        <v>0</v>
      </c>
      <c r="AK333" s="643">
        <v>0</v>
      </c>
      <c r="AL333" s="645">
        <v>0</v>
      </c>
      <c r="AM333" s="638">
        <f t="shared" si="111"/>
        <v>342577</v>
      </c>
      <c r="AN333" s="661">
        <f t="shared" si="3"/>
        <v>7936651</v>
      </c>
      <c r="AO333" s="638">
        <v>623490</v>
      </c>
      <c r="AP333" s="638">
        <v>44100</v>
      </c>
      <c r="AQ333" s="638">
        <f>+VLOOKUP($B333,[1]Sheet1!$C$15:$BW$1300,52,0)</f>
        <v>0</v>
      </c>
      <c r="AR333" s="638">
        <v>0</v>
      </c>
      <c r="AS333" s="638">
        <v>0</v>
      </c>
      <c r="AT333" s="661">
        <f t="shared" si="105"/>
        <v>7269061</v>
      </c>
      <c r="AU333" s="629"/>
      <c r="AV333" s="585"/>
      <c r="AW333" s="526" t="s">
        <v>3787</v>
      </c>
      <c r="AX333" s="526" t="s">
        <v>3788</v>
      </c>
      <c r="AY333" s="632" t="s">
        <v>261</v>
      </c>
      <c r="AZ333" s="632">
        <v>622</v>
      </c>
      <c r="BA333" s="272" t="str">
        <f t="shared" si="104"/>
        <v>Bag</v>
      </c>
      <c r="BB333" s="633"/>
      <c r="BC333" s="634"/>
      <c r="BD333" s="634"/>
    </row>
    <row r="334" spans="1:56" s="635" customFormat="1" ht="36.75" hidden="1" customHeight="1">
      <c r="A334" s="475">
        <f>SUBTOTAL(3,B$6:B334)</f>
        <v>1</v>
      </c>
      <c r="B334" s="475" t="s">
        <v>1291</v>
      </c>
      <c r="C334" s="476" t="s">
        <v>1292</v>
      </c>
      <c r="D334" s="636">
        <v>45352</v>
      </c>
      <c r="E334" s="636" t="s">
        <v>196</v>
      </c>
      <c r="F334" s="530" t="s">
        <v>465</v>
      </c>
      <c r="G334" s="621" t="s">
        <v>795</v>
      </c>
      <c r="H334" s="637">
        <v>5538000</v>
      </c>
      <c r="I334" s="637">
        <v>700000</v>
      </c>
      <c r="J334" s="637">
        <v>0</v>
      </c>
      <c r="K334" s="637">
        <v>0</v>
      </c>
      <c r="L334" s="638">
        <f t="shared" si="106"/>
        <v>6238000</v>
      </c>
      <c r="M334" s="639">
        <v>23.9</v>
      </c>
      <c r="N334" s="638">
        <f t="shared" si="107"/>
        <v>5734162</v>
      </c>
      <c r="O334" s="640">
        <v>2</v>
      </c>
      <c r="P334" s="638">
        <f t="shared" si="108"/>
        <v>479846</v>
      </c>
      <c r="Q334" s="641">
        <v>0</v>
      </c>
      <c r="R334" s="638">
        <f t="shared" si="109"/>
        <v>0</v>
      </c>
      <c r="S334" s="638">
        <f t="shared" si="110"/>
        <v>6214008</v>
      </c>
      <c r="T334" s="642">
        <v>0</v>
      </c>
      <c r="U334" s="528">
        <v>0</v>
      </c>
      <c r="V334" s="528">
        <v>200000</v>
      </c>
      <c r="W334" s="642">
        <v>500000</v>
      </c>
      <c r="X334" s="642">
        <v>0</v>
      </c>
      <c r="Y334" s="642">
        <v>400000</v>
      </c>
      <c r="Z334" s="642">
        <v>340200</v>
      </c>
      <c r="AA334" s="643"/>
      <c r="AB334" s="638"/>
      <c r="AC334" s="642">
        <v>0</v>
      </c>
      <c r="AD334" s="642">
        <v>0</v>
      </c>
      <c r="AE334" s="638">
        <v>0</v>
      </c>
      <c r="AF334" s="644"/>
      <c r="AG334" s="644">
        <f t="shared" si="1"/>
        <v>7654208</v>
      </c>
      <c r="AH334" s="639">
        <v>20</v>
      </c>
      <c r="AI334" s="639">
        <v>0</v>
      </c>
      <c r="AJ334" s="639">
        <v>0</v>
      </c>
      <c r="AK334" s="643">
        <v>0</v>
      </c>
      <c r="AL334" s="645">
        <v>0</v>
      </c>
      <c r="AM334" s="638">
        <f t="shared" si="111"/>
        <v>899712</v>
      </c>
      <c r="AN334" s="661">
        <f t="shared" si="3"/>
        <v>8553920</v>
      </c>
      <c r="AO334" s="638">
        <v>654990</v>
      </c>
      <c r="AP334" s="638">
        <v>44100</v>
      </c>
      <c r="AQ334" s="638">
        <f>+VLOOKUP($B334,[1]Sheet1!$C$15:$BW$1300,52,0)</f>
        <v>0</v>
      </c>
      <c r="AR334" s="638">
        <v>0</v>
      </c>
      <c r="AS334" s="638">
        <v>0</v>
      </c>
      <c r="AT334" s="661">
        <f t="shared" si="105"/>
        <v>7854830</v>
      </c>
      <c r="AU334" s="629"/>
      <c r="AV334" s="585"/>
      <c r="AW334" s="526" t="s">
        <v>3789</v>
      </c>
      <c r="AX334" s="526" t="s">
        <v>3790</v>
      </c>
      <c r="AY334" s="632" t="s">
        <v>261</v>
      </c>
      <c r="AZ334" s="632">
        <v>622</v>
      </c>
      <c r="BA334" s="272" t="str">
        <f t="shared" si="104"/>
        <v>Bag</v>
      </c>
      <c r="BB334" s="633"/>
      <c r="BC334" s="634"/>
      <c r="BD334" s="634"/>
    </row>
    <row r="335" spans="1:56" s="635" customFormat="1" ht="36.75" hidden="1" customHeight="1">
      <c r="A335" s="475">
        <f>SUBTOTAL(3,B$6:B335)</f>
        <v>1</v>
      </c>
      <c r="B335" s="475" t="s">
        <v>1293</v>
      </c>
      <c r="C335" s="476" t="s">
        <v>1294</v>
      </c>
      <c r="D335" s="636">
        <v>45419</v>
      </c>
      <c r="E335" s="636" t="s">
        <v>196</v>
      </c>
      <c r="F335" s="530" t="s">
        <v>465</v>
      </c>
      <c r="G335" s="621" t="s">
        <v>1185</v>
      </c>
      <c r="H335" s="637">
        <v>5274000</v>
      </c>
      <c r="I335" s="637">
        <v>400000</v>
      </c>
      <c r="J335" s="637">
        <v>0</v>
      </c>
      <c r="K335" s="637">
        <v>0</v>
      </c>
      <c r="L335" s="638">
        <f t="shared" si="106"/>
        <v>5674000</v>
      </c>
      <c r="M335" s="639">
        <v>22.7</v>
      </c>
      <c r="N335" s="638">
        <f t="shared" si="107"/>
        <v>4953838</v>
      </c>
      <c r="O335" s="640">
        <v>3</v>
      </c>
      <c r="P335" s="638">
        <f t="shared" si="108"/>
        <v>654692</v>
      </c>
      <c r="Q335" s="641">
        <v>0</v>
      </c>
      <c r="R335" s="638">
        <f t="shared" si="109"/>
        <v>0</v>
      </c>
      <c r="S335" s="638">
        <f t="shared" si="110"/>
        <v>5608530</v>
      </c>
      <c r="T335" s="642">
        <v>0</v>
      </c>
      <c r="U335" s="528">
        <v>0</v>
      </c>
      <c r="V335" s="528">
        <v>200000</v>
      </c>
      <c r="W335" s="642">
        <v>500000</v>
      </c>
      <c r="X335" s="642">
        <v>0</v>
      </c>
      <c r="Y335" s="642">
        <v>400000</v>
      </c>
      <c r="Z335" s="642">
        <v>199051</v>
      </c>
      <c r="AA335" s="643"/>
      <c r="AB335" s="638"/>
      <c r="AC335" s="642">
        <v>0</v>
      </c>
      <c r="AD335" s="642">
        <v>0</v>
      </c>
      <c r="AE335" s="638">
        <v>0</v>
      </c>
      <c r="AF335" s="644"/>
      <c r="AG335" s="644">
        <f t="shared" si="1"/>
        <v>6907581</v>
      </c>
      <c r="AH335" s="639">
        <v>20</v>
      </c>
      <c r="AI335" s="639">
        <v>0</v>
      </c>
      <c r="AJ335" s="639">
        <v>0</v>
      </c>
      <c r="AK335" s="643">
        <v>0</v>
      </c>
      <c r="AL335" s="645">
        <v>0</v>
      </c>
      <c r="AM335" s="638">
        <f t="shared" si="111"/>
        <v>818365</v>
      </c>
      <c r="AN335" s="661">
        <f t="shared" si="3"/>
        <v>7725946</v>
      </c>
      <c r="AO335" s="638">
        <v>595770</v>
      </c>
      <c r="AP335" s="638">
        <v>44100</v>
      </c>
      <c r="AQ335" s="638">
        <f>+VLOOKUP($B335,[1]Sheet1!$C$15:$BW$1300,52,0)</f>
        <v>0</v>
      </c>
      <c r="AR335" s="638">
        <v>0</v>
      </c>
      <c r="AS335" s="638">
        <v>0</v>
      </c>
      <c r="AT335" s="661">
        <f t="shared" si="105"/>
        <v>7086076</v>
      </c>
      <c r="AU335" s="629"/>
      <c r="AV335" s="585"/>
      <c r="AW335" s="526" t="s">
        <v>3791</v>
      </c>
      <c r="AX335" s="526" t="s">
        <v>3792</v>
      </c>
      <c r="AY335" s="632" t="s">
        <v>261</v>
      </c>
      <c r="AZ335" s="632">
        <v>622</v>
      </c>
      <c r="BA335" s="272" t="str">
        <f t="shared" si="104"/>
        <v>Bag</v>
      </c>
      <c r="BB335" s="633"/>
      <c r="BC335" s="634"/>
      <c r="BD335" s="634"/>
    </row>
    <row r="336" spans="1:56" s="635" customFormat="1" ht="36.75" hidden="1" customHeight="1">
      <c r="A336" s="475">
        <f>SUBTOTAL(3,B$6:B336)</f>
        <v>1</v>
      </c>
      <c r="B336" s="475" t="s">
        <v>1295</v>
      </c>
      <c r="C336" s="476" t="s">
        <v>1296</v>
      </c>
      <c r="D336" s="636">
        <v>45423</v>
      </c>
      <c r="E336" s="636" t="s">
        <v>196</v>
      </c>
      <c r="F336" s="530" t="s">
        <v>465</v>
      </c>
      <c r="G336" s="621" t="s">
        <v>1297</v>
      </c>
      <c r="H336" s="637">
        <v>5274000</v>
      </c>
      <c r="I336" s="637">
        <v>200000</v>
      </c>
      <c r="J336" s="637">
        <v>0</v>
      </c>
      <c r="K336" s="637">
        <v>0</v>
      </c>
      <c r="L336" s="638">
        <f t="shared" si="106"/>
        <v>5474000</v>
      </c>
      <c r="M336" s="639">
        <v>24</v>
      </c>
      <c r="N336" s="638">
        <f t="shared" si="107"/>
        <v>5052923</v>
      </c>
      <c r="O336" s="640">
        <v>2</v>
      </c>
      <c r="P336" s="638">
        <f t="shared" si="108"/>
        <v>421077</v>
      </c>
      <c r="Q336" s="641">
        <v>6.5</v>
      </c>
      <c r="R336" s="638">
        <f t="shared" si="109"/>
        <v>51319</v>
      </c>
      <c r="S336" s="638">
        <f t="shared" si="110"/>
        <v>5525319</v>
      </c>
      <c r="T336" s="642">
        <v>0</v>
      </c>
      <c r="U336" s="528">
        <v>30000</v>
      </c>
      <c r="V336" s="528">
        <v>200000</v>
      </c>
      <c r="W336" s="642">
        <v>500000</v>
      </c>
      <c r="X336" s="642">
        <v>0</v>
      </c>
      <c r="Y336" s="642">
        <v>400000</v>
      </c>
      <c r="Z336" s="642">
        <v>247070</v>
      </c>
      <c r="AA336" s="643"/>
      <c r="AB336" s="638"/>
      <c r="AC336" s="642">
        <v>200000</v>
      </c>
      <c r="AD336" s="642">
        <v>0</v>
      </c>
      <c r="AE336" s="638">
        <v>0</v>
      </c>
      <c r="AF336" s="644"/>
      <c r="AG336" s="644">
        <f t="shared" si="1"/>
        <v>7102389</v>
      </c>
      <c r="AH336" s="639">
        <v>20</v>
      </c>
      <c r="AI336" s="639">
        <v>0</v>
      </c>
      <c r="AJ336" s="639">
        <v>0</v>
      </c>
      <c r="AK336" s="643">
        <v>0</v>
      </c>
      <c r="AL336" s="645">
        <v>0</v>
      </c>
      <c r="AM336" s="638">
        <f t="shared" si="111"/>
        <v>789519</v>
      </c>
      <c r="AN336" s="661">
        <f t="shared" si="3"/>
        <v>7891908</v>
      </c>
      <c r="AO336" s="638">
        <v>574770</v>
      </c>
      <c r="AP336" s="638">
        <v>44100</v>
      </c>
      <c r="AQ336" s="638">
        <f>+VLOOKUP($B336,[1]Sheet1!$C$15:$BW$1300,52,0)</f>
        <v>0</v>
      </c>
      <c r="AR336" s="638">
        <v>0</v>
      </c>
      <c r="AS336" s="638">
        <v>0</v>
      </c>
      <c r="AT336" s="661">
        <f t="shared" si="105"/>
        <v>7273038</v>
      </c>
      <c r="AU336" s="629"/>
      <c r="AV336" s="585"/>
      <c r="AW336" s="526" t="s">
        <v>3793</v>
      </c>
      <c r="AX336" s="526" t="s">
        <v>3794</v>
      </c>
      <c r="AY336" s="632" t="s">
        <v>261</v>
      </c>
      <c r="AZ336" s="632">
        <v>622</v>
      </c>
      <c r="BA336" s="272" t="str">
        <f t="shared" si="104"/>
        <v>Bag</v>
      </c>
      <c r="BB336" s="633"/>
      <c r="BC336" s="634"/>
      <c r="BD336" s="634"/>
    </row>
    <row r="337" spans="1:56" s="635" customFormat="1" ht="36.75" hidden="1" customHeight="1">
      <c r="A337" s="475">
        <f>SUBTOTAL(3,B$6:B337)</f>
        <v>1</v>
      </c>
      <c r="B337" s="475" t="s">
        <v>1298</v>
      </c>
      <c r="C337" s="476" t="s">
        <v>1299</v>
      </c>
      <c r="D337" s="636">
        <v>45430</v>
      </c>
      <c r="E337" s="636" t="s">
        <v>196</v>
      </c>
      <c r="F337" s="530" t="s">
        <v>465</v>
      </c>
      <c r="G337" s="621" t="s">
        <v>795</v>
      </c>
      <c r="H337" s="637">
        <v>5274000</v>
      </c>
      <c r="I337" s="637">
        <v>700000</v>
      </c>
      <c r="J337" s="637">
        <v>0</v>
      </c>
      <c r="K337" s="637">
        <v>0</v>
      </c>
      <c r="L337" s="638">
        <f t="shared" si="106"/>
        <v>5974000</v>
      </c>
      <c r="M337" s="639">
        <v>23.5</v>
      </c>
      <c r="N337" s="638">
        <f t="shared" si="107"/>
        <v>5399577</v>
      </c>
      <c r="O337" s="640">
        <v>2</v>
      </c>
      <c r="P337" s="638">
        <f t="shared" si="108"/>
        <v>459538</v>
      </c>
      <c r="Q337" s="641">
        <v>32.5</v>
      </c>
      <c r="R337" s="638">
        <f t="shared" si="109"/>
        <v>280031</v>
      </c>
      <c r="S337" s="638">
        <f t="shared" si="110"/>
        <v>6139146</v>
      </c>
      <c r="T337" s="642">
        <v>0</v>
      </c>
      <c r="U337" s="528">
        <v>150000</v>
      </c>
      <c r="V337" s="528">
        <v>200000</v>
      </c>
      <c r="W337" s="642">
        <v>500000</v>
      </c>
      <c r="X337" s="642">
        <v>0</v>
      </c>
      <c r="Y337" s="642">
        <v>400000</v>
      </c>
      <c r="Z337" s="642">
        <v>329578</v>
      </c>
      <c r="AA337" s="643"/>
      <c r="AB337" s="638"/>
      <c r="AC337" s="642">
        <v>0</v>
      </c>
      <c r="AD337" s="642">
        <v>0</v>
      </c>
      <c r="AE337" s="638">
        <v>0</v>
      </c>
      <c r="AF337" s="644"/>
      <c r="AG337" s="644">
        <f t="shared" si="1"/>
        <v>7718724</v>
      </c>
      <c r="AH337" s="639">
        <v>12</v>
      </c>
      <c r="AI337" s="639">
        <v>0</v>
      </c>
      <c r="AJ337" s="639">
        <v>0</v>
      </c>
      <c r="AK337" s="643">
        <v>0</v>
      </c>
      <c r="AL337" s="645">
        <v>0</v>
      </c>
      <c r="AM337" s="638">
        <f t="shared" si="111"/>
        <v>516981</v>
      </c>
      <c r="AN337" s="661">
        <f t="shared" si="3"/>
        <v>8235705</v>
      </c>
      <c r="AO337" s="638">
        <v>627270</v>
      </c>
      <c r="AP337" s="638">
        <v>44100</v>
      </c>
      <c r="AQ337" s="638">
        <f>+VLOOKUP($B337,[1]Sheet1!$C$15:$BW$1300,52,0)</f>
        <v>0</v>
      </c>
      <c r="AR337" s="638">
        <v>0</v>
      </c>
      <c r="AS337" s="638">
        <v>0</v>
      </c>
      <c r="AT337" s="661">
        <f t="shared" si="105"/>
        <v>7564335</v>
      </c>
      <c r="AU337" s="629"/>
      <c r="AV337" s="585"/>
      <c r="AW337" s="526" t="s">
        <v>3795</v>
      </c>
      <c r="AX337" s="526" t="s">
        <v>3796</v>
      </c>
      <c r="AY337" s="632" t="s">
        <v>261</v>
      </c>
      <c r="AZ337" s="632">
        <v>622</v>
      </c>
      <c r="BA337" s="272" t="str">
        <f t="shared" si="104"/>
        <v>Bag</v>
      </c>
      <c r="BB337" s="633"/>
      <c r="BC337" s="634"/>
      <c r="BD337" s="634"/>
    </row>
    <row r="338" spans="1:56" s="635" customFormat="1" ht="36.75" hidden="1" customHeight="1">
      <c r="A338" s="475">
        <f>SUBTOTAL(3,B$6:B338)</f>
        <v>1</v>
      </c>
      <c r="B338" s="475" t="s">
        <v>1300</v>
      </c>
      <c r="C338" s="476" t="s">
        <v>1301</v>
      </c>
      <c r="D338" s="636">
        <v>45533</v>
      </c>
      <c r="E338" s="636" t="s">
        <v>196</v>
      </c>
      <c r="F338" s="530" t="s">
        <v>465</v>
      </c>
      <c r="G338" s="621" t="s">
        <v>1185</v>
      </c>
      <c r="H338" s="637">
        <v>5274000</v>
      </c>
      <c r="I338" s="637">
        <v>400000</v>
      </c>
      <c r="J338" s="637">
        <v>0</v>
      </c>
      <c r="K338" s="637">
        <v>0</v>
      </c>
      <c r="L338" s="638">
        <f t="shared" si="106"/>
        <v>5674000</v>
      </c>
      <c r="M338" s="639">
        <v>22.9</v>
      </c>
      <c r="N338" s="638">
        <f t="shared" si="107"/>
        <v>4997485</v>
      </c>
      <c r="O338" s="640">
        <v>3</v>
      </c>
      <c r="P338" s="638">
        <f t="shared" si="108"/>
        <v>654692</v>
      </c>
      <c r="Q338" s="641">
        <v>26</v>
      </c>
      <c r="R338" s="638">
        <f t="shared" si="109"/>
        <v>212775</v>
      </c>
      <c r="S338" s="638">
        <f t="shared" si="110"/>
        <v>5864952</v>
      </c>
      <c r="T338" s="642">
        <v>0</v>
      </c>
      <c r="U338" s="528">
        <v>120000</v>
      </c>
      <c r="V338" s="528">
        <v>200000</v>
      </c>
      <c r="W338" s="642">
        <v>500000</v>
      </c>
      <c r="X338" s="642">
        <v>0</v>
      </c>
      <c r="Y338" s="642">
        <v>400000</v>
      </c>
      <c r="Z338" s="642">
        <v>330912</v>
      </c>
      <c r="AA338" s="643"/>
      <c r="AB338" s="638"/>
      <c r="AC338" s="642">
        <v>0</v>
      </c>
      <c r="AD338" s="642">
        <v>0</v>
      </c>
      <c r="AE338" s="638">
        <v>0</v>
      </c>
      <c r="AF338" s="644"/>
      <c r="AG338" s="644">
        <f t="shared" ref="AG338:AG400" si="112">ROUND(SUM(S338:AF338)-AA338,0)</f>
        <v>7415864</v>
      </c>
      <c r="AH338" s="639">
        <v>8</v>
      </c>
      <c r="AI338" s="639">
        <v>0</v>
      </c>
      <c r="AJ338" s="639">
        <v>0</v>
      </c>
      <c r="AK338" s="643">
        <v>0</v>
      </c>
      <c r="AL338" s="645">
        <v>0</v>
      </c>
      <c r="AM338" s="638">
        <f t="shared" si="111"/>
        <v>327346</v>
      </c>
      <c r="AN338" s="661">
        <f t="shared" ref="AN338:AN399" si="113">ROUND(AG338+AM338,0)</f>
        <v>7743210</v>
      </c>
      <c r="AO338" s="638">
        <v>595770</v>
      </c>
      <c r="AP338" s="638">
        <v>44100</v>
      </c>
      <c r="AQ338" s="638">
        <f>+VLOOKUP($B338,[1]Sheet1!$C$15:$BW$1300,52,0)</f>
        <v>0</v>
      </c>
      <c r="AR338" s="638">
        <v>0</v>
      </c>
      <c r="AS338" s="638">
        <v>0</v>
      </c>
      <c r="AT338" s="661">
        <f t="shared" si="105"/>
        <v>7103340</v>
      </c>
      <c r="AU338" s="629"/>
      <c r="AV338" s="585"/>
      <c r="AW338" s="526" t="s">
        <v>3797</v>
      </c>
      <c r="AX338" s="526" t="s">
        <v>3798</v>
      </c>
      <c r="AY338" s="632" t="s">
        <v>261</v>
      </c>
      <c r="AZ338" s="632">
        <v>622</v>
      </c>
      <c r="BA338" s="272" t="str">
        <f t="shared" si="104"/>
        <v>Bag</v>
      </c>
      <c r="BB338" s="633"/>
      <c r="BC338" s="634"/>
      <c r="BD338" s="634"/>
    </row>
    <row r="339" spans="1:56" s="635" customFormat="1" ht="36.75" hidden="1" customHeight="1">
      <c r="A339" s="475">
        <f>SUBTOTAL(3,B$6:B339)</f>
        <v>1</v>
      </c>
      <c r="B339" s="475" t="s">
        <v>1302</v>
      </c>
      <c r="C339" s="476" t="s">
        <v>1303</v>
      </c>
      <c r="D339" s="636">
        <v>45701</v>
      </c>
      <c r="E339" s="636" t="s">
        <v>196</v>
      </c>
      <c r="F339" s="530" t="s">
        <v>465</v>
      </c>
      <c r="G339" s="621" t="s">
        <v>1297</v>
      </c>
      <c r="H339" s="637">
        <v>5023000</v>
      </c>
      <c r="I339" s="637">
        <v>200000</v>
      </c>
      <c r="J339" s="637">
        <v>0</v>
      </c>
      <c r="K339" s="637">
        <v>0</v>
      </c>
      <c r="L339" s="638">
        <f t="shared" si="106"/>
        <v>5223000</v>
      </c>
      <c r="M339" s="639">
        <v>22.9</v>
      </c>
      <c r="N339" s="638">
        <f t="shared" si="107"/>
        <v>4600258</v>
      </c>
      <c r="O339" s="640">
        <v>2</v>
      </c>
      <c r="P339" s="638">
        <f t="shared" si="108"/>
        <v>401769</v>
      </c>
      <c r="Q339" s="641">
        <v>0</v>
      </c>
      <c r="R339" s="638">
        <f t="shared" si="109"/>
        <v>0</v>
      </c>
      <c r="S339" s="638">
        <f t="shared" si="110"/>
        <v>5002027</v>
      </c>
      <c r="T339" s="642">
        <v>0</v>
      </c>
      <c r="U339" s="528">
        <v>0</v>
      </c>
      <c r="V339" s="528">
        <v>200000</v>
      </c>
      <c r="W339" s="642">
        <v>0</v>
      </c>
      <c r="X339" s="642">
        <v>0</v>
      </c>
      <c r="Y339" s="642">
        <v>400000</v>
      </c>
      <c r="Z339" s="642">
        <v>366203</v>
      </c>
      <c r="AA339" s="643"/>
      <c r="AB339" s="638"/>
      <c r="AC339" s="642">
        <v>0</v>
      </c>
      <c r="AD339" s="642">
        <v>0</v>
      </c>
      <c r="AE339" s="638">
        <v>0</v>
      </c>
      <c r="AF339" s="644"/>
      <c r="AG339" s="644">
        <f t="shared" si="112"/>
        <v>5968230</v>
      </c>
      <c r="AH339" s="639">
        <v>16</v>
      </c>
      <c r="AI339" s="639">
        <v>0</v>
      </c>
      <c r="AJ339" s="639">
        <v>0</v>
      </c>
      <c r="AK339" s="643">
        <v>0</v>
      </c>
      <c r="AL339" s="645">
        <v>0</v>
      </c>
      <c r="AM339" s="638">
        <f t="shared" si="111"/>
        <v>602654</v>
      </c>
      <c r="AN339" s="661">
        <f t="shared" si="113"/>
        <v>6570884</v>
      </c>
      <c r="AO339" s="638">
        <v>548415</v>
      </c>
      <c r="AP339" s="638">
        <v>44100</v>
      </c>
      <c r="AQ339" s="638">
        <f>+VLOOKUP($B339,[1]Sheet1!$C$15:$BW$1300,52,0)</f>
        <v>0</v>
      </c>
      <c r="AR339" s="638">
        <v>0</v>
      </c>
      <c r="AS339" s="638">
        <v>0</v>
      </c>
      <c r="AT339" s="661">
        <f t="shared" si="105"/>
        <v>5978369</v>
      </c>
      <c r="AU339" s="629"/>
      <c r="AV339" s="585"/>
      <c r="AW339" s="526" t="s">
        <v>3799</v>
      </c>
      <c r="AX339" s="526" t="s">
        <v>3800</v>
      </c>
      <c r="AY339" s="632" t="s">
        <v>261</v>
      </c>
      <c r="AZ339" s="632">
        <v>622</v>
      </c>
      <c r="BA339" s="272" t="str">
        <f t="shared" si="104"/>
        <v>Bag</v>
      </c>
      <c r="BB339" s="633"/>
      <c r="BC339" s="634"/>
      <c r="BD339" s="634"/>
    </row>
    <row r="340" spans="1:56" s="635" customFormat="1" ht="36.75" hidden="1" customHeight="1">
      <c r="A340" s="475">
        <f>SUBTOTAL(3,B$6:B340)</f>
        <v>1</v>
      </c>
      <c r="B340" s="475" t="s">
        <v>1304</v>
      </c>
      <c r="C340" s="476" t="s">
        <v>1305</v>
      </c>
      <c r="D340" s="636">
        <v>45701</v>
      </c>
      <c r="E340" s="636" t="s">
        <v>196</v>
      </c>
      <c r="F340" s="530" t="s">
        <v>465</v>
      </c>
      <c r="G340" s="621" t="s">
        <v>1297</v>
      </c>
      <c r="H340" s="637">
        <v>5023000</v>
      </c>
      <c r="I340" s="637">
        <v>200000</v>
      </c>
      <c r="J340" s="637">
        <v>0</v>
      </c>
      <c r="K340" s="637">
        <v>0</v>
      </c>
      <c r="L340" s="638">
        <f t="shared" si="106"/>
        <v>5223000</v>
      </c>
      <c r="M340" s="639">
        <v>21.9</v>
      </c>
      <c r="N340" s="638">
        <f t="shared" si="107"/>
        <v>4399373</v>
      </c>
      <c r="O340" s="640">
        <v>2</v>
      </c>
      <c r="P340" s="638">
        <f t="shared" si="108"/>
        <v>401769</v>
      </c>
      <c r="Q340" s="641">
        <v>0</v>
      </c>
      <c r="R340" s="638">
        <f t="shared" si="109"/>
        <v>0</v>
      </c>
      <c r="S340" s="638">
        <f t="shared" si="110"/>
        <v>4801142</v>
      </c>
      <c r="T340" s="642">
        <v>0</v>
      </c>
      <c r="U340" s="528">
        <v>0</v>
      </c>
      <c r="V340" s="528">
        <v>200000</v>
      </c>
      <c r="W340" s="642">
        <v>0</v>
      </c>
      <c r="X340" s="642">
        <v>0</v>
      </c>
      <c r="Y340" s="642">
        <v>150000</v>
      </c>
      <c r="Z340" s="642">
        <v>148487</v>
      </c>
      <c r="AA340" s="643"/>
      <c r="AB340" s="638"/>
      <c r="AC340" s="642">
        <v>0</v>
      </c>
      <c r="AD340" s="642">
        <v>0</v>
      </c>
      <c r="AE340" s="638">
        <v>0</v>
      </c>
      <c r="AF340" s="644"/>
      <c r="AG340" s="644">
        <f t="shared" si="112"/>
        <v>5299629</v>
      </c>
      <c r="AH340" s="639">
        <v>16</v>
      </c>
      <c r="AI340" s="639">
        <v>0</v>
      </c>
      <c r="AJ340" s="639">
        <v>0</v>
      </c>
      <c r="AK340" s="643">
        <v>0</v>
      </c>
      <c r="AL340" s="645">
        <v>0</v>
      </c>
      <c r="AM340" s="638">
        <f t="shared" si="111"/>
        <v>602654</v>
      </c>
      <c r="AN340" s="661">
        <f t="shared" si="113"/>
        <v>5902283</v>
      </c>
      <c r="AO340" s="638">
        <v>548415</v>
      </c>
      <c r="AP340" s="638">
        <v>44100</v>
      </c>
      <c r="AQ340" s="638">
        <f>+VLOOKUP($B340,[1]Sheet1!$C$15:$BW$1300,52,0)</f>
        <v>0</v>
      </c>
      <c r="AR340" s="638">
        <v>0</v>
      </c>
      <c r="AS340" s="638">
        <v>0</v>
      </c>
      <c r="AT340" s="661">
        <f t="shared" si="105"/>
        <v>5309768</v>
      </c>
      <c r="AU340" s="629"/>
      <c r="AV340" s="585"/>
      <c r="AW340" s="526" t="s">
        <v>3801</v>
      </c>
      <c r="AX340" s="526" t="s">
        <v>3802</v>
      </c>
      <c r="AY340" s="632" t="s">
        <v>261</v>
      </c>
      <c r="AZ340" s="632">
        <v>622</v>
      </c>
      <c r="BA340" s="272" t="str">
        <f t="shared" si="104"/>
        <v>Bag</v>
      </c>
      <c r="BB340" s="633"/>
      <c r="BC340" s="634"/>
      <c r="BD340" s="634"/>
    </row>
    <row r="341" spans="1:56" s="635" customFormat="1" ht="36.75" hidden="1" customHeight="1">
      <c r="A341" s="475">
        <f>SUBTOTAL(3,B$6:B341)</f>
        <v>1</v>
      </c>
      <c r="B341" s="475" t="s">
        <v>1306</v>
      </c>
      <c r="C341" s="476" t="s">
        <v>1307</v>
      </c>
      <c r="D341" s="636">
        <v>45715</v>
      </c>
      <c r="E341" s="636" t="s">
        <v>196</v>
      </c>
      <c r="F341" s="530" t="s">
        <v>465</v>
      </c>
      <c r="G341" s="621" t="s">
        <v>1297</v>
      </c>
      <c r="H341" s="637">
        <v>5023000</v>
      </c>
      <c r="I341" s="637">
        <v>200000</v>
      </c>
      <c r="J341" s="637">
        <v>0</v>
      </c>
      <c r="K341" s="637">
        <v>0</v>
      </c>
      <c r="L341" s="638">
        <f t="shared" si="106"/>
        <v>5223000</v>
      </c>
      <c r="M341" s="639">
        <v>17.100000000000001</v>
      </c>
      <c r="N341" s="638">
        <f t="shared" si="107"/>
        <v>3435127</v>
      </c>
      <c r="O341" s="640">
        <v>3</v>
      </c>
      <c r="P341" s="638">
        <f t="shared" si="108"/>
        <v>602654</v>
      </c>
      <c r="Q341" s="641">
        <v>0</v>
      </c>
      <c r="R341" s="638">
        <f t="shared" si="109"/>
        <v>0</v>
      </c>
      <c r="S341" s="638">
        <f t="shared" si="110"/>
        <v>4037781</v>
      </c>
      <c r="T341" s="642">
        <v>0</v>
      </c>
      <c r="U341" s="528">
        <v>0</v>
      </c>
      <c r="V341" s="528">
        <v>200000</v>
      </c>
      <c r="W341" s="642">
        <v>0</v>
      </c>
      <c r="X341" s="642">
        <v>0</v>
      </c>
      <c r="Y341" s="642">
        <v>0</v>
      </c>
      <c r="Z341" s="642">
        <v>240428</v>
      </c>
      <c r="AA341" s="643"/>
      <c r="AB341" s="638"/>
      <c r="AC341" s="642">
        <v>0</v>
      </c>
      <c r="AD341" s="642">
        <v>0</v>
      </c>
      <c r="AE341" s="638">
        <v>0</v>
      </c>
      <c r="AF341" s="644"/>
      <c r="AG341" s="644">
        <f t="shared" si="112"/>
        <v>4478209</v>
      </c>
      <c r="AH341" s="639">
        <v>16</v>
      </c>
      <c r="AI341" s="639">
        <v>0</v>
      </c>
      <c r="AJ341" s="639">
        <v>0</v>
      </c>
      <c r="AK341" s="643">
        <v>0</v>
      </c>
      <c r="AL341" s="645">
        <v>0</v>
      </c>
      <c r="AM341" s="638">
        <f t="shared" si="111"/>
        <v>602654</v>
      </c>
      <c r="AN341" s="661">
        <f t="shared" si="113"/>
        <v>5080863</v>
      </c>
      <c r="AO341" s="638">
        <v>548415</v>
      </c>
      <c r="AP341" s="638">
        <v>0</v>
      </c>
      <c r="AQ341" s="638">
        <f>+VLOOKUP($B341,[1]Sheet1!$C$15:$BW$1300,52,0)</f>
        <v>0</v>
      </c>
      <c r="AR341" s="638">
        <v>0</v>
      </c>
      <c r="AS341" s="638">
        <v>0</v>
      </c>
      <c r="AT341" s="661">
        <f t="shared" si="105"/>
        <v>4532448</v>
      </c>
      <c r="AU341" s="629"/>
      <c r="AV341" s="585"/>
      <c r="AW341" s="526" t="s">
        <v>3803</v>
      </c>
      <c r="AX341" s="526" t="s">
        <v>3804</v>
      </c>
      <c r="AY341" s="632" t="s">
        <v>261</v>
      </c>
      <c r="AZ341" s="632">
        <v>622</v>
      </c>
      <c r="BA341" s="272" t="str">
        <f t="shared" si="104"/>
        <v>Bag</v>
      </c>
      <c r="BB341" s="633"/>
      <c r="BC341" s="634"/>
      <c r="BD341" s="634"/>
    </row>
    <row r="342" spans="1:56" s="635" customFormat="1" ht="36.75" hidden="1" customHeight="1">
      <c r="A342" s="475">
        <f>SUBTOTAL(3,B$6:B342)</f>
        <v>1</v>
      </c>
      <c r="B342" s="475" t="s">
        <v>1308</v>
      </c>
      <c r="C342" s="476" t="s">
        <v>1309</v>
      </c>
      <c r="D342" s="636">
        <v>43161</v>
      </c>
      <c r="E342" s="636" t="s">
        <v>196</v>
      </c>
      <c r="F342" s="530" t="s">
        <v>465</v>
      </c>
      <c r="G342" s="621" t="s">
        <v>1228</v>
      </c>
      <c r="H342" s="637">
        <v>5931000</v>
      </c>
      <c r="I342" s="637">
        <v>3800000</v>
      </c>
      <c r="J342" s="637">
        <v>0</v>
      </c>
      <c r="K342" s="637">
        <v>400000</v>
      </c>
      <c r="L342" s="638">
        <f t="shared" si="106"/>
        <v>10131000</v>
      </c>
      <c r="M342" s="639">
        <v>23.8</v>
      </c>
      <c r="N342" s="638">
        <f t="shared" si="107"/>
        <v>9273762</v>
      </c>
      <c r="O342" s="640">
        <v>2</v>
      </c>
      <c r="P342" s="638">
        <f t="shared" si="108"/>
        <v>779308</v>
      </c>
      <c r="Q342" s="641">
        <v>0</v>
      </c>
      <c r="R342" s="638">
        <f t="shared" si="109"/>
        <v>0</v>
      </c>
      <c r="S342" s="638">
        <f t="shared" si="110"/>
        <v>10053070</v>
      </c>
      <c r="T342" s="642">
        <v>0</v>
      </c>
      <c r="U342" s="528">
        <v>0</v>
      </c>
      <c r="V342" s="528">
        <v>200000</v>
      </c>
      <c r="W342" s="642">
        <v>500000</v>
      </c>
      <c r="X342" s="642">
        <v>0</v>
      </c>
      <c r="Y342" s="642">
        <v>400000</v>
      </c>
      <c r="Z342" s="642">
        <v>282723</v>
      </c>
      <c r="AA342" s="643"/>
      <c r="AB342" s="638"/>
      <c r="AC342" s="642">
        <v>0</v>
      </c>
      <c r="AD342" s="642">
        <v>0</v>
      </c>
      <c r="AE342" s="638">
        <v>0</v>
      </c>
      <c r="AF342" s="644"/>
      <c r="AG342" s="644">
        <f t="shared" si="112"/>
        <v>11435793</v>
      </c>
      <c r="AH342" s="639">
        <v>20</v>
      </c>
      <c r="AI342" s="639">
        <v>0</v>
      </c>
      <c r="AJ342" s="639">
        <v>0</v>
      </c>
      <c r="AK342" s="643">
        <v>0</v>
      </c>
      <c r="AL342" s="645">
        <v>0</v>
      </c>
      <c r="AM342" s="638">
        <f t="shared" si="111"/>
        <v>1461202</v>
      </c>
      <c r="AN342" s="661">
        <f t="shared" si="113"/>
        <v>12896995</v>
      </c>
      <c r="AO342" s="638">
        <v>1063755</v>
      </c>
      <c r="AP342" s="638">
        <v>44100</v>
      </c>
      <c r="AQ342" s="638">
        <f>+VLOOKUP($B342,[1]Sheet1!$C$15:$BW$1300,52,0)</f>
        <v>22309</v>
      </c>
      <c r="AR342" s="638">
        <v>0</v>
      </c>
      <c r="AS342" s="638">
        <v>0</v>
      </c>
      <c r="AT342" s="661">
        <f t="shared" si="105"/>
        <v>11766831</v>
      </c>
      <c r="AU342" s="629"/>
      <c r="AV342" s="585"/>
      <c r="AW342" s="526" t="s">
        <v>3805</v>
      </c>
      <c r="AX342" s="526" t="s">
        <v>3806</v>
      </c>
      <c r="AY342" s="632" t="s">
        <v>261</v>
      </c>
      <c r="AZ342" s="632">
        <v>622</v>
      </c>
      <c r="BA342" s="272" t="str">
        <f t="shared" si="104"/>
        <v>Bag</v>
      </c>
      <c r="BB342" s="633"/>
      <c r="BC342" s="634"/>
      <c r="BD342" s="634"/>
    </row>
    <row r="343" spans="1:56" s="635" customFormat="1" ht="36.75" hidden="1" customHeight="1">
      <c r="A343" s="475">
        <f>SUBTOTAL(3,B$6:B343)</f>
        <v>1</v>
      </c>
      <c r="B343" s="475" t="s">
        <v>1310</v>
      </c>
      <c r="C343" s="476" t="s">
        <v>1311</v>
      </c>
      <c r="D343" s="636">
        <v>44008</v>
      </c>
      <c r="E343" s="636" t="s">
        <v>196</v>
      </c>
      <c r="F343" s="530" t="s">
        <v>466</v>
      </c>
      <c r="G343" s="621" t="s">
        <v>930</v>
      </c>
      <c r="H343" s="637">
        <v>5931000</v>
      </c>
      <c r="I343" s="637">
        <v>400000</v>
      </c>
      <c r="J343" s="637">
        <v>0</v>
      </c>
      <c r="K343" s="637">
        <v>0</v>
      </c>
      <c r="L343" s="638">
        <f t="shared" si="106"/>
        <v>6331000</v>
      </c>
      <c r="M343" s="639">
        <v>24</v>
      </c>
      <c r="N343" s="638">
        <f t="shared" si="107"/>
        <v>5844000</v>
      </c>
      <c r="O343" s="640">
        <v>2</v>
      </c>
      <c r="P343" s="638">
        <f t="shared" si="108"/>
        <v>487000</v>
      </c>
      <c r="Q343" s="641">
        <v>0</v>
      </c>
      <c r="R343" s="638">
        <f t="shared" si="109"/>
        <v>0</v>
      </c>
      <c r="S343" s="638">
        <f t="shared" si="110"/>
        <v>6331000</v>
      </c>
      <c r="T343" s="642">
        <v>0</v>
      </c>
      <c r="U343" s="528">
        <v>0</v>
      </c>
      <c r="V343" s="528">
        <v>200000</v>
      </c>
      <c r="W343" s="642">
        <v>500000</v>
      </c>
      <c r="X343" s="642">
        <v>0</v>
      </c>
      <c r="Y343" s="642">
        <v>400000</v>
      </c>
      <c r="Z343" s="642">
        <v>367258</v>
      </c>
      <c r="AA343" s="643"/>
      <c r="AB343" s="638"/>
      <c r="AC343" s="642">
        <v>0</v>
      </c>
      <c r="AD343" s="642">
        <v>0</v>
      </c>
      <c r="AE343" s="638">
        <v>0</v>
      </c>
      <c r="AF343" s="644"/>
      <c r="AG343" s="644">
        <f t="shared" si="112"/>
        <v>7798258</v>
      </c>
      <c r="AH343" s="639">
        <v>16</v>
      </c>
      <c r="AI343" s="639">
        <v>0</v>
      </c>
      <c r="AJ343" s="639">
        <v>0</v>
      </c>
      <c r="AK343" s="643">
        <v>0</v>
      </c>
      <c r="AL343" s="645">
        <v>0</v>
      </c>
      <c r="AM343" s="638">
        <f t="shared" si="111"/>
        <v>730500</v>
      </c>
      <c r="AN343" s="661">
        <f t="shared" si="113"/>
        <v>8528758</v>
      </c>
      <c r="AO343" s="638">
        <v>664755</v>
      </c>
      <c r="AP343" s="638">
        <v>44100</v>
      </c>
      <c r="AQ343" s="638">
        <f>+VLOOKUP($B343,[1]Sheet1!$C$15:$BW$1300,52,0)</f>
        <v>0</v>
      </c>
      <c r="AR343" s="638">
        <v>0</v>
      </c>
      <c r="AS343" s="638">
        <v>0</v>
      </c>
      <c r="AT343" s="661">
        <f t="shared" si="105"/>
        <v>7819903</v>
      </c>
      <c r="AU343" s="629"/>
      <c r="AV343" s="585"/>
      <c r="AW343" s="526" t="s">
        <v>3807</v>
      </c>
      <c r="AX343" s="526" t="s">
        <v>3808</v>
      </c>
      <c r="AY343" s="632" t="s">
        <v>260</v>
      </c>
      <c r="AZ343" s="632">
        <v>622</v>
      </c>
      <c r="BA343" s="272" t="str">
        <f t="shared" si="104"/>
        <v>Box</v>
      </c>
      <c r="BB343" s="633"/>
      <c r="BC343" s="634"/>
      <c r="BD343" s="634"/>
    </row>
    <row r="344" spans="1:56" s="635" customFormat="1" ht="36.75" hidden="1" customHeight="1">
      <c r="A344" s="475">
        <f>SUBTOTAL(3,B$6:B344)</f>
        <v>1</v>
      </c>
      <c r="B344" s="475" t="s">
        <v>1312</v>
      </c>
      <c r="C344" s="476" t="s">
        <v>1313</v>
      </c>
      <c r="D344" s="636">
        <v>44775</v>
      </c>
      <c r="E344" s="636" t="s">
        <v>196</v>
      </c>
      <c r="F344" s="530" t="s">
        <v>466</v>
      </c>
      <c r="G344" s="621" t="s">
        <v>1217</v>
      </c>
      <c r="H344" s="637">
        <v>5815000</v>
      </c>
      <c r="I344" s="637">
        <v>400000</v>
      </c>
      <c r="J344" s="637">
        <v>0</v>
      </c>
      <c r="K344" s="637">
        <v>0</v>
      </c>
      <c r="L344" s="638">
        <f t="shared" si="106"/>
        <v>6215000</v>
      </c>
      <c r="M344" s="639">
        <v>23</v>
      </c>
      <c r="N344" s="638">
        <f t="shared" si="107"/>
        <v>5497885</v>
      </c>
      <c r="O344" s="640">
        <v>3</v>
      </c>
      <c r="P344" s="638">
        <f t="shared" si="108"/>
        <v>717115</v>
      </c>
      <c r="Q344" s="641">
        <v>0</v>
      </c>
      <c r="R344" s="638">
        <f t="shared" si="109"/>
        <v>0</v>
      </c>
      <c r="S344" s="638">
        <f t="shared" si="110"/>
        <v>6215000</v>
      </c>
      <c r="T344" s="642">
        <v>0</v>
      </c>
      <c r="U344" s="528">
        <v>0</v>
      </c>
      <c r="V344" s="528">
        <v>200000</v>
      </c>
      <c r="W344" s="642">
        <v>500000</v>
      </c>
      <c r="X344" s="642">
        <v>0</v>
      </c>
      <c r="Y344" s="642">
        <v>400000</v>
      </c>
      <c r="Z344" s="642">
        <v>351955</v>
      </c>
      <c r="AA344" s="643"/>
      <c r="AB344" s="638"/>
      <c r="AC344" s="642">
        <v>0</v>
      </c>
      <c r="AD344" s="642">
        <v>0</v>
      </c>
      <c r="AE344" s="638">
        <v>0</v>
      </c>
      <c r="AF344" s="644"/>
      <c r="AG344" s="644">
        <f t="shared" si="112"/>
        <v>7666955</v>
      </c>
      <c r="AH344" s="639">
        <v>20</v>
      </c>
      <c r="AI344" s="639">
        <v>0</v>
      </c>
      <c r="AJ344" s="639">
        <v>0</v>
      </c>
      <c r="AK344" s="643">
        <v>0</v>
      </c>
      <c r="AL344" s="645">
        <v>0</v>
      </c>
      <c r="AM344" s="638">
        <f t="shared" si="111"/>
        <v>896394</v>
      </c>
      <c r="AN344" s="661">
        <f t="shared" si="113"/>
        <v>8563349</v>
      </c>
      <c r="AO344" s="638">
        <v>652575</v>
      </c>
      <c r="AP344" s="638">
        <v>44100</v>
      </c>
      <c r="AQ344" s="638">
        <f>+VLOOKUP($B344,[1]Sheet1!$C$15:$BW$1300,52,0)</f>
        <v>0</v>
      </c>
      <c r="AR344" s="638">
        <v>0</v>
      </c>
      <c r="AS344" s="638">
        <v>0</v>
      </c>
      <c r="AT344" s="661">
        <f t="shared" si="105"/>
        <v>7866674</v>
      </c>
      <c r="AU344" s="629"/>
      <c r="AV344" s="585"/>
      <c r="AW344" s="526" t="s">
        <v>3809</v>
      </c>
      <c r="AX344" s="526" t="s">
        <v>3810</v>
      </c>
      <c r="AY344" s="632" t="s">
        <v>260</v>
      </c>
      <c r="AZ344" s="632">
        <v>622</v>
      </c>
      <c r="BA344" s="272" t="str">
        <f t="shared" si="104"/>
        <v>Box</v>
      </c>
      <c r="BB344" s="633"/>
      <c r="BC344" s="634"/>
      <c r="BD344" s="634"/>
    </row>
    <row r="345" spans="1:56" s="635" customFormat="1" ht="36.75" hidden="1" customHeight="1">
      <c r="A345" s="475">
        <f>SUBTOTAL(3,B$6:B345)</f>
        <v>1</v>
      </c>
      <c r="B345" s="475" t="s">
        <v>1314</v>
      </c>
      <c r="C345" s="476" t="s">
        <v>1315</v>
      </c>
      <c r="D345" s="636">
        <v>45265</v>
      </c>
      <c r="E345" s="636" t="s">
        <v>196</v>
      </c>
      <c r="F345" s="530" t="s">
        <v>466</v>
      </c>
      <c r="G345" s="621" t="s">
        <v>930</v>
      </c>
      <c r="H345" s="637">
        <v>5538000</v>
      </c>
      <c r="I345" s="637">
        <v>400000</v>
      </c>
      <c r="J345" s="637">
        <v>0</v>
      </c>
      <c r="K345" s="637">
        <v>0</v>
      </c>
      <c r="L345" s="638">
        <f t="shared" si="106"/>
        <v>5938000</v>
      </c>
      <c r="M345" s="639">
        <v>23.9</v>
      </c>
      <c r="N345" s="638">
        <f t="shared" si="107"/>
        <v>5458392</v>
      </c>
      <c r="O345" s="640">
        <v>2</v>
      </c>
      <c r="P345" s="638">
        <f t="shared" si="108"/>
        <v>456769</v>
      </c>
      <c r="Q345" s="641">
        <v>0</v>
      </c>
      <c r="R345" s="638">
        <f t="shared" si="109"/>
        <v>0</v>
      </c>
      <c r="S345" s="638">
        <f t="shared" si="110"/>
        <v>5915161</v>
      </c>
      <c r="T345" s="642">
        <v>0</v>
      </c>
      <c r="U345" s="528">
        <v>0</v>
      </c>
      <c r="V345" s="528">
        <v>200000</v>
      </c>
      <c r="W345" s="642">
        <v>500000</v>
      </c>
      <c r="X345" s="642">
        <v>0</v>
      </c>
      <c r="Y345" s="642">
        <v>400000</v>
      </c>
      <c r="Z345" s="642">
        <v>365727</v>
      </c>
      <c r="AA345" s="643"/>
      <c r="AB345" s="638"/>
      <c r="AC345" s="642">
        <v>0</v>
      </c>
      <c r="AD345" s="642">
        <v>0</v>
      </c>
      <c r="AE345" s="638">
        <v>0</v>
      </c>
      <c r="AF345" s="644"/>
      <c r="AG345" s="644">
        <f t="shared" si="112"/>
        <v>7380888</v>
      </c>
      <c r="AH345" s="639">
        <v>16</v>
      </c>
      <c r="AI345" s="639">
        <v>0</v>
      </c>
      <c r="AJ345" s="639">
        <v>0</v>
      </c>
      <c r="AK345" s="643">
        <v>0</v>
      </c>
      <c r="AL345" s="645">
        <v>0</v>
      </c>
      <c r="AM345" s="638">
        <f t="shared" si="111"/>
        <v>685154</v>
      </c>
      <c r="AN345" s="661">
        <f t="shared" si="113"/>
        <v>8066042</v>
      </c>
      <c r="AO345" s="638">
        <v>623490</v>
      </c>
      <c r="AP345" s="638">
        <v>44100</v>
      </c>
      <c r="AQ345" s="638">
        <f>+VLOOKUP($B345,[1]Sheet1!$C$15:$BW$1300,52,0)</f>
        <v>0</v>
      </c>
      <c r="AR345" s="638">
        <v>0</v>
      </c>
      <c r="AS345" s="638">
        <v>0</v>
      </c>
      <c r="AT345" s="661">
        <f t="shared" si="105"/>
        <v>7398452</v>
      </c>
      <c r="AU345" s="629"/>
      <c r="AV345" s="585"/>
      <c r="AW345" s="526" t="s">
        <v>3811</v>
      </c>
      <c r="AX345" s="526" t="s">
        <v>3812</v>
      </c>
      <c r="AY345" s="632" t="s">
        <v>260</v>
      </c>
      <c r="AZ345" s="632">
        <v>622</v>
      </c>
      <c r="BA345" s="272" t="str">
        <f t="shared" ref="BA345:BA378" si="114">+IF(AY345="SK1 Box","Box",IF(AY345="Seaman","Seaman","Bag"))</f>
        <v>Box</v>
      </c>
      <c r="BB345" s="633"/>
      <c r="BC345" s="634"/>
      <c r="BD345" s="634"/>
    </row>
    <row r="346" spans="1:56" s="635" customFormat="1" ht="36.75" hidden="1" customHeight="1">
      <c r="A346" s="475">
        <f>SUBTOTAL(3,B$6:B346)</f>
        <v>1</v>
      </c>
      <c r="B346" s="475" t="s">
        <v>1316</v>
      </c>
      <c r="C346" s="476" t="s">
        <v>1317</v>
      </c>
      <c r="D346" s="636">
        <v>45344</v>
      </c>
      <c r="E346" s="636" t="s">
        <v>196</v>
      </c>
      <c r="F346" s="530" t="s">
        <v>466</v>
      </c>
      <c r="G346" s="621" t="s">
        <v>930</v>
      </c>
      <c r="H346" s="637">
        <v>5538000</v>
      </c>
      <c r="I346" s="637">
        <v>400000</v>
      </c>
      <c r="J346" s="637">
        <v>0</v>
      </c>
      <c r="K346" s="637">
        <v>0</v>
      </c>
      <c r="L346" s="638">
        <f t="shared" si="106"/>
        <v>5938000</v>
      </c>
      <c r="M346" s="639">
        <v>24</v>
      </c>
      <c r="N346" s="638">
        <f t="shared" si="107"/>
        <v>5481231</v>
      </c>
      <c r="O346" s="640">
        <v>2</v>
      </c>
      <c r="P346" s="638">
        <f t="shared" si="108"/>
        <v>456769</v>
      </c>
      <c r="Q346" s="641">
        <v>0</v>
      </c>
      <c r="R346" s="638">
        <f t="shared" si="109"/>
        <v>0</v>
      </c>
      <c r="S346" s="638">
        <f t="shared" si="110"/>
        <v>5938000</v>
      </c>
      <c r="T346" s="642">
        <v>0</v>
      </c>
      <c r="U346" s="528">
        <v>0</v>
      </c>
      <c r="V346" s="528">
        <v>200000</v>
      </c>
      <c r="W346" s="642">
        <v>500000</v>
      </c>
      <c r="X346" s="642">
        <v>0</v>
      </c>
      <c r="Y346" s="642">
        <v>400000</v>
      </c>
      <c r="Z346" s="642">
        <v>367258</v>
      </c>
      <c r="AA346" s="643"/>
      <c r="AB346" s="638"/>
      <c r="AC346" s="642">
        <v>0</v>
      </c>
      <c r="AD346" s="642">
        <v>0</v>
      </c>
      <c r="AE346" s="638">
        <v>42822.1171875</v>
      </c>
      <c r="AF346" s="644"/>
      <c r="AG346" s="644">
        <f t="shared" si="112"/>
        <v>7448080</v>
      </c>
      <c r="AH346" s="639">
        <v>16</v>
      </c>
      <c r="AI346" s="639">
        <v>0</v>
      </c>
      <c r="AJ346" s="639">
        <v>0</v>
      </c>
      <c r="AK346" s="643">
        <v>0</v>
      </c>
      <c r="AL346" s="645">
        <v>0</v>
      </c>
      <c r="AM346" s="638">
        <f t="shared" si="111"/>
        <v>685154</v>
      </c>
      <c r="AN346" s="661">
        <f t="shared" si="113"/>
        <v>8133234</v>
      </c>
      <c r="AO346" s="638">
        <v>623490</v>
      </c>
      <c r="AP346" s="638">
        <v>44100</v>
      </c>
      <c r="AQ346" s="638">
        <f>+VLOOKUP($B346,[1]Sheet1!$C$15:$BW$1300,52,0)</f>
        <v>0</v>
      </c>
      <c r="AR346" s="638">
        <v>0</v>
      </c>
      <c r="AS346" s="638">
        <v>0</v>
      </c>
      <c r="AT346" s="661">
        <f t="shared" si="105"/>
        <v>7465644</v>
      </c>
      <c r="AU346" s="629"/>
      <c r="AV346" s="585"/>
      <c r="AW346" s="526" t="s">
        <v>3813</v>
      </c>
      <c r="AX346" s="526" t="s">
        <v>3814</v>
      </c>
      <c r="AY346" s="632" t="s">
        <v>260</v>
      </c>
      <c r="AZ346" s="632">
        <v>622</v>
      </c>
      <c r="BA346" s="272" t="str">
        <f t="shared" si="114"/>
        <v>Box</v>
      </c>
      <c r="BB346" s="633"/>
      <c r="BC346" s="634"/>
      <c r="BD346" s="634"/>
    </row>
    <row r="347" spans="1:56" s="635" customFormat="1" ht="36.75" hidden="1" customHeight="1">
      <c r="A347" s="475">
        <f>SUBTOTAL(3,B$6:B347)</f>
        <v>1</v>
      </c>
      <c r="B347" s="475" t="s">
        <v>1318</v>
      </c>
      <c r="C347" s="476" t="s">
        <v>1319</v>
      </c>
      <c r="D347" s="636">
        <v>45510</v>
      </c>
      <c r="E347" s="636" t="s">
        <v>196</v>
      </c>
      <c r="F347" s="530" t="s">
        <v>466</v>
      </c>
      <c r="G347" s="621" t="s">
        <v>930</v>
      </c>
      <c r="H347" s="637">
        <v>5274000</v>
      </c>
      <c r="I347" s="637">
        <v>300000</v>
      </c>
      <c r="J347" s="637">
        <v>0</v>
      </c>
      <c r="K347" s="637">
        <v>0</v>
      </c>
      <c r="L347" s="638">
        <f t="shared" si="106"/>
        <v>5574000</v>
      </c>
      <c r="M347" s="639">
        <v>21.3</v>
      </c>
      <c r="N347" s="638">
        <f t="shared" si="107"/>
        <v>4566392</v>
      </c>
      <c r="O347" s="640">
        <v>2</v>
      </c>
      <c r="P347" s="638">
        <f t="shared" si="108"/>
        <v>428769</v>
      </c>
      <c r="Q347" s="641">
        <v>0</v>
      </c>
      <c r="R347" s="638">
        <f t="shared" si="109"/>
        <v>0</v>
      </c>
      <c r="S347" s="638">
        <f t="shared" si="110"/>
        <v>4995161</v>
      </c>
      <c r="T347" s="642">
        <v>0</v>
      </c>
      <c r="U347" s="528">
        <v>0</v>
      </c>
      <c r="V347" s="528">
        <v>200000</v>
      </c>
      <c r="W347" s="642">
        <v>0</v>
      </c>
      <c r="X347" s="642">
        <v>0</v>
      </c>
      <c r="Y347" s="642">
        <v>300000</v>
      </c>
      <c r="Z347" s="642">
        <v>325941</v>
      </c>
      <c r="AA347" s="643"/>
      <c r="AB347" s="638"/>
      <c r="AC347" s="642">
        <v>0</v>
      </c>
      <c r="AD347" s="642">
        <v>0</v>
      </c>
      <c r="AE347" s="638">
        <v>40197.112676056335</v>
      </c>
      <c r="AF347" s="644"/>
      <c r="AG347" s="644">
        <f t="shared" si="112"/>
        <v>5861299</v>
      </c>
      <c r="AH347" s="639">
        <v>12</v>
      </c>
      <c r="AI347" s="639">
        <v>0</v>
      </c>
      <c r="AJ347" s="639">
        <v>0</v>
      </c>
      <c r="AK347" s="643">
        <v>0</v>
      </c>
      <c r="AL347" s="645">
        <v>0</v>
      </c>
      <c r="AM347" s="638">
        <f t="shared" si="111"/>
        <v>482365</v>
      </c>
      <c r="AN347" s="661">
        <f t="shared" si="113"/>
        <v>6343664</v>
      </c>
      <c r="AO347" s="638">
        <v>585270</v>
      </c>
      <c r="AP347" s="638">
        <v>44100</v>
      </c>
      <c r="AQ347" s="638">
        <f>+VLOOKUP($B347,[1]Sheet1!$C$15:$BW$1300,52,0)</f>
        <v>0</v>
      </c>
      <c r="AR347" s="638">
        <v>0</v>
      </c>
      <c r="AS347" s="638">
        <v>0</v>
      </c>
      <c r="AT347" s="661">
        <f t="shared" si="105"/>
        <v>5714294</v>
      </c>
      <c r="AU347" s="629"/>
      <c r="AV347" s="585"/>
      <c r="AW347" s="526" t="s">
        <v>3815</v>
      </c>
      <c r="AX347" s="526" t="s">
        <v>3816</v>
      </c>
      <c r="AY347" s="632" t="s">
        <v>260</v>
      </c>
      <c r="AZ347" s="632">
        <v>622</v>
      </c>
      <c r="BA347" s="272" t="str">
        <f t="shared" si="114"/>
        <v>Box</v>
      </c>
      <c r="BB347" s="633"/>
      <c r="BC347" s="634"/>
      <c r="BD347" s="634"/>
    </row>
    <row r="348" spans="1:56" s="635" customFormat="1" ht="36.75" hidden="1" customHeight="1">
      <c r="A348" s="475">
        <f>SUBTOTAL(3,B$6:B348)</f>
        <v>1</v>
      </c>
      <c r="B348" s="475" t="s">
        <v>1320</v>
      </c>
      <c r="C348" s="476" t="s">
        <v>1321</v>
      </c>
      <c r="D348" s="636">
        <v>45558</v>
      </c>
      <c r="E348" s="636" t="s">
        <v>196</v>
      </c>
      <c r="F348" s="530" t="s">
        <v>466</v>
      </c>
      <c r="G348" s="621" t="s">
        <v>930</v>
      </c>
      <c r="H348" s="637">
        <v>5274000</v>
      </c>
      <c r="I348" s="637">
        <v>300000</v>
      </c>
      <c r="J348" s="637">
        <v>0</v>
      </c>
      <c r="K348" s="637">
        <v>0</v>
      </c>
      <c r="L348" s="638">
        <f t="shared" si="106"/>
        <v>5574000</v>
      </c>
      <c r="M348" s="639">
        <v>24</v>
      </c>
      <c r="N348" s="638">
        <f t="shared" si="107"/>
        <v>5145231</v>
      </c>
      <c r="O348" s="640">
        <v>2</v>
      </c>
      <c r="P348" s="638">
        <f t="shared" si="108"/>
        <v>428769</v>
      </c>
      <c r="Q348" s="641">
        <v>0</v>
      </c>
      <c r="R348" s="638">
        <f t="shared" si="109"/>
        <v>0</v>
      </c>
      <c r="S348" s="638">
        <f t="shared" si="110"/>
        <v>5574000</v>
      </c>
      <c r="T348" s="642">
        <v>0</v>
      </c>
      <c r="U348" s="528">
        <v>0</v>
      </c>
      <c r="V348" s="528">
        <v>200000</v>
      </c>
      <c r="W348" s="642">
        <v>500000</v>
      </c>
      <c r="X348" s="642">
        <v>0</v>
      </c>
      <c r="Y348" s="642">
        <v>400000</v>
      </c>
      <c r="Z348" s="642">
        <v>367258</v>
      </c>
      <c r="AA348" s="643"/>
      <c r="AB348" s="638"/>
      <c r="AC348" s="642">
        <v>0</v>
      </c>
      <c r="AD348" s="642">
        <v>0</v>
      </c>
      <c r="AE348" s="638">
        <v>0</v>
      </c>
      <c r="AF348" s="644"/>
      <c r="AG348" s="644">
        <f t="shared" si="112"/>
        <v>7041258</v>
      </c>
      <c r="AH348" s="639">
        <v>16</v>
      </c>
      <c r="AI348" s="639">
        <v>0</v>
      </c>
      <c r="AJ348" s="639">
        <v>0</v>
      </c>
      <c r="AK348" s="643">
        <v>0</v>
      </c>
      <c r="AL348" s="645">
        <v>0</v>
      </c>
      <c r="AM348" s="638">
        <f t="shared" si="111"/>
        <v>643154</v>
      </c>
      <c r="AN348" s="661">
        <f t="shared" si="113"/>
        <v>7684412</v>
      </c>
      <c r="AO348" s="638">
        <v>585270</v>
      </c>
      <c r="AP348" s="638">
        <v>44100</v>
      </c>
      <c r="AQ348" s="638">
        <f>+VLOOKUP($B348,[1]Sheet1!$C$15:$BW$1300,52,0)</f>
        <v>0</v>
      </c>
      <c r="AR348" s="638">
        <v>0</v>
      </c>
      <c r="AS348" s="638">
        <v>0</v>
      </c>
      <c r="AT348" s="661">
        <f t="shared" si="105"/>
        <v>7055042</v>
      </c>
      <c r="AU348" s="629"/>
      <c r="AV348" s="585"/>
      <c r="AW348" s="526" t="s">
        <v>3817</v>
      </c>
      <c r="AX348" s="526" t="s">
        <v>3818</v>
      </c>
      <c r="AY348" s="632" t="s">
        <v>260</v>
      </c>
      <c r="AZ348" s="632">
        <v>622</v>
      </c>
      <c r="BA348" s="272" t="str">
        <f t="shared" si="114"/>
        <v>Box</v>
      </c>
      <c r="BB348" s="633"/>
      <c r="BC348" s="634"/>
      <c r="BD348" s="634"/>
    </row>
    <row r="349" spans="1:56" s="635" customFormat="1" ht="36.75" hidden="1" customHeight="1">
      <c r="A349" s="475">
        <f>SUBTOTAL(3,B$6:B349)</f>
        <v>1</v>
      </c>
      <c r="B349" s="475" t="s">
        <v>1322</v>
      </c>
      <c r="C349" s="476" t="s">
        <v>1323</v>
      </c>
      <c r="D349" s="636">
        <v>45561</v>
      </c>
      <c r="E349" s="636" t="s">
        <v>196</v>
      </c>
      <c r="F349" s="530" t="s">
        <v>466</v>
      </c>
      <c r="G349" s="621" t="s">
        <v>930</v>
      </c>
      <c r="H349" s="637">
        <v>5274000</v>
      </c>
      <c r="I349" s="637">
        <v>300000</v>
      </c>
      <c r="J349" s="637">
        <v>0</v>
      </c>
      <c r="K349" s="637">
        <v>0</v>
      </c>
      <c r="L349" s="638">
        <f t="shared" si="106"/>
        <v>5574000</v>
      </c>
      <c r="M349" s="639">
        <v>23.2</v>
      </c>
      <c r="N349" s="638">
        <f t="shared" si="107"/>
        <v>4973723</v>
      </c>
      <c r="O349" s="640">
        <v>2</v>
      </c>
      <c r="P349" s="638">
        <f t="shared" si="108"/>
        <v>428769</v>
      </c>
      <c r="Q349" s="641">
        <v>0</v>
      </c>
      <c r="R349" s="638">
        <f t="shared" si="109"/>
        <v>0</v>
      </c>
      <c r="S349" s="638">
        <f t="shared" si="110"/>
        <v>5402492</v>
      </c>
      <c r="T349" s="642">
        <v>0</v>
      </c>
      <c r="U349" s="528">
        <v>0</v>
      </c>
      <c r="V349" s="528">
        <v>200000</v>
      </c>
      <c r="W349" s="642">
        <v>0</v>
      </c>
      <c r="X349" s="642">
        <v>0</v>
      </c>
      <c r="Y349" s="642">
        <v>400000</v>
      </c>
      <c r="Z349" s="642">
        <v>355016</v>
      </c>
      <c r="AA349" s="643"/>
      <c r="AB349" s="638"/>
      <c r="AC349" s="642">
        <v>0</v>
      </c>
      <c r="AD349" s="642">
        <v>0</v>
      </c>
      <c r="AE349" s="638">
        <v>0</v>
      </c>
      <c r="AF349" s="644"/>
      <c r="AG349" s="644">
        <f t="shared" si="112"/>
        <v>6357508</v>
      </c>
      <c r="AH349" s="639">
        <v>12</v>
      </c>
      <c r="AI349" s="639">
        <v>0</v>
      </c>
      <c r="AJ349" s="639">
        <v>0</v>
      </c>
      <c r="AK349" s="643">
        <v>0</v>
      </c>
      <c r="AL349" s="645">
        <v>0</v>
      </c>
      <c r="AM349" s="638">
        <f t="shared" si="111"/>
        <v>482365</v>
      </c>
      <c r="AN349" s="661">
        <f t="shared" si="113"/>
        <v>6839873</v>
      </c>
      <c r="AO349" s="638">
        <v>585270</v>
      </c>
      <c r="AP349" s="638">
        <v>44100</v>
      </c>
      <c r="AQ349" s="638">
        <f>+VLOOKUP($B349,[1]Sheet1!$C$15:$BW$1300,52,0)</f>
        <v>0</v>
      </c>
      <c r="AR349" s="638">
        <v>0</v>
      </c>
      <c r="AS349" s="638">
        <v>0</v>
      </c>
      <c r="AT349" s="661">
        <f t="shared" si="105"/>
        <v>6210503</v>
      </c>
      <c r="AU349" s="629"/>
      <c r="AV349" s="585"/>
      <c r="AW349" s="526" t="s">
        <v>3819</v>
      </c>
      <c r="AX349" s="526" t="s">
        <v>3820</v>
      </c>
      <c r="AY349" s="632" t="s">
        <v>260</v>
      </c>
      <c r="AZ349" s="632">
        <v>622</v>
      </c>
      <c r="BA349" s="272" t="str">
        <f t="shared" si="114"/>
        <v>Box</v>
      </c>
      <c r="BB349" s="633"/>
      <c r="BC349" s="634"/>
      <c r="BD349" s="634"/>
    </row>
    <row r="350" spans="1:56" s="635" customFormat="1" ht="36.75" hidden="1" customHeight="1">
      <c r="A350" s="475">
        <f>SUBTOTAL(3,B$6:B350)</f>
        <v>1</v>
      </c>
      <c r="B350" s="475" t="s">
        <v>1324</v>
      </c>
      <c r="C350" s="476" t="s">
        <v>1325</v>
      </c>
      <c r="D350" s="636">
        <v>45563</v>
      </c>
      <c r="E350" s="636" t="s">
        <v>196</v>
      </c>
      <c r="F350" s="530" t="s">
        <v>466</v>
      </c>
      <c r="G350" s="621" t="s">
        <v>930</v>
      </c>
      <c r="H350" s="637">
        <v>5274000</v>
      </c>
      <c r="I350" s="637">
        <v>300000</v>
      </c>
      <c r="J350" s="637">
        <v>0</v>
      </c>
      <c r="K350" s="637">
        <v>0</v>
      </c>
      <c r="L350" s="638">
        <f t="shared" si="106"/>
        <v>5574000</v>
      </c>
      <c r="M350" s="639">
        <v>22.8</v>
      </c>
      <c r="N350" s="638">
        <f t="shared" si="107"/>
        <v>4887969</v>
      </c>
      <c r="O350" s="640">
        <v>3</v>
      </c>
      <c r="P350" s="638">
        <f t="shared" si="108"/>
        <v>643154</v>
      </c>
      <c r="Q350" s="641">
        <v>0</v>
      </c>
      <c r="R350" s="638">
        <f t="shared" si="109"/>
        <v>0</v>
      </c>
      <c r="S350" s="638">
        <f t="shared" si="110"/>
        <v>5531123</v>
      </c>
      <c r="T350" s="642">
        <v>0</v>
      </c>
      <c r="U350" s="528">
        <v>0</v>
      </c>
      <c r="V350" s="528">
        <v>200000</v>
      </c>
      <c r="W350" s="642">
        <v>500000</v>
      </c>
      <c r="X350" s="642">
        <v>0</v>
      </c>
      <c r="Y350" s="642">
        <v>400000</v>
      </c>
      <c r="Z350" s="642">
        <v>348895</v>
      </c>
      <c r="AA350" s="643"/>
      <c r="AB350" s="638"/>
      <c r="AC350" s="642">
        <v>0</v>
      </c>
      <c r="AD350" s="642">
        <v>0</v>
      </c>
      <c r="AE350" s="638">
        <v>0</v>
      </c>
      <c r="AF350" s="644"/>
      <c r="AG350" s="644">
        <f t="shared" si="112"/>
        <v>6980018</v>
      </c>
      <c r="AH350" s="639">
        <v>16</v>
      </c>
      <c r="AI350" s="639">
        <v>0</v>
      </c>
      <c r="AJ350" s="639">
        <v>0</v>
      </c>
      <c r="AK350" s="643">
        <v>0</v>
      </c>
      <c r="AL350" s="645">
        <v>0</v>
      </c>
      <c r="AM350" s="638">
        <f t="shared" si="111"/>
        <v>643154</v>
      </c>
      <c r="AN350" s="661">
        <f t="shared" si="113"/>
        <v>7623172</v>
      </c>
      <c r="AO350" s="638">
        <v>585270</v>
      </c>
      <c r="AP350" s="638">
        <v>44100</v>
      </c>
      <c r="AQ350" s="638">
        <f>+VLOOKUP($B350,[1]Sheet1!$C$15:$BW$1300,52,0)</f>
        <v>0</v>
      </c>
      <c r="AR350" s="638">
        <v>0</v>
      </c>
      <c r="AS350" s="638">
        <v>0</v>
      </c>
      <c r="AT350" s="661">
        <f t="shared" si="105"/>
        <v>6993802</v>
      </c>
      <c r="AU350" s="629"/>
      <c r="AV350" s="585"/>
      <c r="AW350" s="526" t="s">
        <v>3821</v>
      </c>
      <c r="AX350" s="526" t="s">
        <v>3822</v>
      </c>
      <c r="AY350" s="632" t="s">
        <v>260</v>
      </c>
      <c r="AZ350" s="632">
        <v>622</v>
      </c>
      <c r="BA350" s="272" t="str">
        <f t="shared" si="114"/>
        <v>Box</v>
      </c>
      <c r="BB350" s="633"/>
      <c r="BC350" s="634"/>
      <c r="BD350" s="634"/>
    </row>
    <row r="351" spans="1:56" s="635" customFormat="1" ht="36.75" hidden="1" customHeight="1">
      <c r="A351" s="475">
        <f>SUBTOTAL(3,B$6:B351)</f>
        <v>1</v>
      </c>
      <c r="B351" s="475" t="s">
        <v>1326</v>
      </c>
      <c r="C351" s="476" t="s">
        <v>1327</v>
      </c>
      <c r="D351" s="636">
        <v>45579</v>
      </c>
      <c r="E351" s="636" t="s">
        <v>196</v>
      </c>
      <c r="F351" s="530" t="s">
        <v>466</v>
      </c>
      <c r="G351" s="621" t="s">
        <v>930</v>
      </c>
      <c r="H351" s="637">
        <v>5274000</v>
      </c>
      <c r="I351" s="637">
        <v>300000</v>
      </c>
      <c r="J351" s="637">
        <v>0</v>
      </c>
      <c r="K351" s="637">
        <v>0</v>
      </c>
      <c r="L351" s="638">
        <f t="shared" si="106"/>
        <v>5574000</v>
      </c>
      <c r="M351" s="639">
        <v>24</v>
      </c>
      <c r="N351" s="638">
        <f t="shared" si="107"/>
        <v>5145231</v>
      </c>
      <c r="O351" s="640">
        <v>2</v>
      </c>
      <c r="P351" s="638">
        <f t="shared" si="108"/>
        <v>428769</v>
      </c>
      <c r="Q351" s="641">
        <v>0</v>
      </c>
      <c r="R351" s="638">
        <f t="shared" si="109"/>
        <v>0</v>
      </c>
      <c r="S351" s="638">
        <f t="shared" si="110"/>
        <v>5574000</v>
      </c>
      <c r="T351" s="642">
        <v>0</v>
      </c>
      <c r="U351" s="528">
        <v>0</v>
      </c>
      <c r="V351" s="528">
        <v>200000</v>
      </c>
      <c r="W351" s="642">
        <v>500000</v>
      </c>
      <c r="X351" s="642">
        <v>0</v>
      </c>
      <c r="Y351" s="642">
        <v>400000</v>
      </c>
      <c r="Z351" s="642">
        <v>367258</v>
      </c>
      <c r="AA351" s="643"/>
      <c r="AB351" s="638"/>
      <c r="AC351" s="642">
        <v>0</v>
      </c>
      <c r="AD351" s="642">
        <v>0</v>
      </c>
      <c r="AE351" s="638">
        <v>0</v>
      </c>
      <c r="AF351" s="644"/>
      <c r="AG351" s="644">
        <f t="shared" si="112"/>
        <v>7041258</v>
      </c>
      <c r="AH351" s="639">
        <v>16</v>
      </c>
      <c r="AI351" s="639">
        <v>0</v>
      </c>
      <c r="AJ351" s="639">
        <v>0</v>
      </c>
      <c r="AK351" s="643">
        <v>0</v>
      </c>
      <c r="AL351" s="645">
        <v>0</v>
      </c>
      <c r="AM351" s="638">
        <f t="shared" si="111"/>
        <v>643154</v>
      </c>
      <c r="AN351" s="661">
        <f t="shared" si="113"/>
        <v>7684412</v>
      </c>
      <c r="AO351" s="638">
        <v>585270</v>
      </c>
      <c r="AP351" s="638">
        <v>44100</v>
      </c>
      <c r="AQ351" s="638">
        <f>+VLOOKUP($B351,[1]Sheet1!$C$15:$BW$1300,52,0)</f>
        <v>0</v>
      </c>
      <c r="AR351" s="638">
        <v>0</v>
      </c>
      <c r="AS351" s="638">
        <v>0</v>
      </c>
      <c r="AT351" s="661">
        <f t="shared" si="105"/>
        <v>7055042</v>
      </c>
      <c r="AU351" s="629"/>
      <c r="AV351" s="585"/>
      <c r="AW351" s="526" t="s">
        <v>3823</v>
      </c>
      <c r="AX351" s="526" t="s">
        <v>3824</v>
      </c>
      <c r="AY351" s="632" t="s">
        <v>260</v>
      </c>
      <c r="AZ351" s="632">
        <v>622</v>
      </c>
      <c r="BA351" s="272" t="str">
        <f t="shared" si="114"/>
        <v>Box</v>
      </c>
      <c r="BB351" s="633"/>
      <c r="BC351" s="634"/>
      <c r="BD351" s="634"/>
    </row>
    <row r="352" spans="1:56" s="635" customFormat="1" ht="36.75" hidden="1" customHeight="1">
      <c r="A352" s="475">
        <f>SUBTOTAL(3,B$6:B352)</f>
        <v>1</v>
      </c>
      <c r="B352" s="475" t="s">
        <v>1328</v>
      </c>
      <c r="C352" s="476" t="s">
        <v>1329</v>
      </c>
      <c r="D352" s="636">
        <v>45701</v>
      </c>
      <c r="E352" s="636" t="s">
        <v>196</v>
      </c>
      <c r="F352" s="530" t="s">
        <v>466</v>
      </c>
      <c r="G352" s="621" t="s">
        <v>930</v>
      </c>
      <c r="H352" s="637">
        <v>5023000</v>
      </c>
      <c r="I352" s="637">
        <v>300000</v>
      </c>
      <c r="J352" s="637">
        <v>0</v>
      </c>
      <c r="K352" s="637">
        <v>0</v>
      </c>
      <c r="L352" s="638">
        <f t="shared" si="106"/>
        <v>5323000</v>
      </c>
      <c r="M352" s="639">
        <v>24</v>
      </c>
      <c r="N352" s="638">
        <f t="shared" si="107"/>
        <v>4913538</v>
      </c>
      <c r="O352" s="640">
        <v>2</v>
      </c>
      <c r="P352" s="638">
        <f t="shared" si="108"/>
        <v>409462</v>
      </c>
      <c r="Q352" s="641">
        <v>0</v>
      </c>
      <c r="R352" s="638">
        <f t="shared" si="109"/>
        <v>0</v>
      </c>
      <c r="S352" s="638">
        <f t="shared" si="110"/>
        <v>5323000</v>
      </c>
      <c r="T352" s="642">
        <v>0</v>
      </c>
      <c r="U352" s="528">
        <v>0</v>
      </c>
      <c r="V352" s="528">
        <v>200000</v>
      </c>
      <c r="W352" s="642">
        <v>500000</v>
      </c>
      <c r="X352" s="642">
        <v>0</v>
      </c>
      <c r="Y352" s="642">
        <v>400000</v>
      </c>
      <c r="Z352" s="642">
        <v>367258</v>
      </c>
      <c r="AA352" s="643"/>
      <c r="AB352" s="638"/>
      <c r="AC352" s="642">
        <v>0</v>
      </c>
      <c r="AD352" s="642">
        <v>0</v>
      </c>
      <c r="AE352" s="638">
        <v>38387.015625</v>
      </c>
      <c r="AF352" s="644"/>
      <c r="AG352" s="644">
        <f t="shared" si="112"/>
        <v>6828645</v>
      </c>
      <c r="AH352" s="639">
        <v>16</v>
      </c>
      <c r="AI352" s="639">
        <v>0</v>
      </c>
      <c r="AJ352" s="639">
        <v>0</v>
      </c>
      <c r="AK352" s="643">
        <v>0</v>
      </c>
      <c r="AL352" s="645">
        <v>0</v>
      </c>
      <c r="AM352" s="638">
        <f t="shared" si="111"/>
        <v>614192</v>
      </c>
      <c r="AN352" s="661">
        <f t="shared" si="113"/>
        <v>7442837</v>
      </c>
      <c r="AO352" s="638">
        <v>558915</v>
      </c>
      <c r="AP352" s="638">
        <v>44100</v>
      </c>
      <c r="AQ352" s="638">
        <f>+VLOOKUP($B352,[1]Sheet1!$C$15:$BW$1300,52,0)</f>
        <v>0</v>
      </c>
      <c r="AR352" s="638">
        <v>0</v>
      </c>
      <c r="AS352" s="638">
        <v>0</v>
      </c>
      <c r="AT352" s="661">
        <f t="shared" si="105"/>
        <v>6839822</v>
      </c>
      <c r="AU352" s="629"/>
      <c r="AV352" s="585"/>
      <c r="AW352" s="526" t="s">
        <v>3825</v>
      </c>
      <c r="AX352" s="526" t="s">
        <v>3826</v>
      </c>
      <c r="AY352" s="632" t="s">
        <v>260</v>
      </c>
      <c r="AZ352" s="632">
        <v>622</v>
      </c>
      <c r="BA352" s="272" t="str">
        <f t="shared" si="114"/>
        <v>Box</v>
      </c>
      <c r="BB352" s="633"/>
      <c r="BC352" s="634"/>
      <c r="BD352" s="634"/>
    </row>
    <row r="353" spans="1:56" s="635" customFormat="1" ht="36.75" hidden="1" customHeight="1">
      <c r="A353" s="475">
        <f>SUBTOTAL(3,B$6:B353)</f>
        <v>1</v>
      </c>
      <c r="B353" s="475" t="s">
        <v>1330</v>
      </c>
      <c r="C353" s="476" t="s">
        <v>1331</v>
      </c>
      <c r="D353" s="636">
        <v>45701</v>
      </c>
      <c r="E353" s="636" t="s">
        <v>196</v>
      </c>
      <c r="F353" s="530" t="s">
        <v>466</v>
      </c>
      <c r="G353" s="621" t="s">
        <v>930</v>
      </c>
      <c r="H353" s="637">
        <v>5023000</v>
      </c>
      <c r="I353" s="637">
        <v>300000</v>
      </c>
      <c r="J353" s="637">
        <v>0</v>
      </c>
      <c r="K353" s="637">
        <v>0</v>
      </c>
      <c r="L353" s="638">
        <f t="shared" si="106"/>
        <v>5323000</v>
      </c>
      <c r="M353" s="639">
        <v>23.6</v>
      </c>
      <c r="N353" s="638">
        <f t="shared" si="107"/>
        <v>4831646</v>
      </c>
      <c r="O353" s="640">
        <v>2</v>
      </c>
      <c r="P353" s="638">
        <f t="shared" si="108"/>
        <v>409462</v>
      </c>
      <c r="Q353" s="641">
        <v>0</v>
      </c>
      <c r="R353" s="638">
        <f t="shared" si="109"/>
        <v>0</v>
      </c>
      <c r="S353" s="638">
        <f t="shared" si="110"/>
        <v>5241108</v>
      </c>
      <c r="T353" s="642">
        <v>0</v>
      </c>
      <c r="U353" s="528">
        <v>0</v>
      </c>
      <c r="V353" s="528">
        <v>200000</v>
      </c>
      <c r="W353" s="642">
        <v>500000</v>
      </c>
      <c r="X353" s="642">
        <v>0</v>
      </c>
      <c r="Y353" s="642">
        <v>400000</v>
      </c>
      <c r="Z353" s="642">
        <v>361137</v>
      </c>
      <c r="AA353" s="643"/>
      <c r="AB353" s="638"/>
      <c r="AC353" s="642">
        <v>0</v>
      </c>
      <c r="AD353" s="642">
        <v>0</v>
      </c>
      <c r="AE353" s="638">
        <v>0</v>
      </c>
      <c r="AF353" s="644"/>
      <c r="AG353" s="644">
        <f t="shared" si="112"/>
        <v>6702245</v>
      </c>
      <c r="AH353" s="639">
        <v>12</v>
      </c>
      <c r="AI353" s="639">
        <v>0</v>
      </c>
      <c r="AJ353" s="639">
        <v>0</v>
      </c>
      <c r="AK353" s="643">
        <v>0</v>
      </c>
      <c r="AL353" s="645">
        <v>0</v>
      </c>
      <c r="AM353" s="638">
        <f t="shared" si="111"/>
        <v>460644</v>
      </c>
      <c r="AN353" s="661">
        <f t="shared" si="113"/>
        <v>7162889</v>
      </c>
      <c r="AO353" s="638">
        <v>558915</v>
      </c>
      <c r="AP353" s="638">
        <v>44100</v>
      </c>
      <c r="AQ353" s="638">
        <f>+VLOOKUP($B353,[1]Sheet1!$C$15:$BW$1300,52,0)</f>
        <v>0</v>
      </c>
      <c r="AR353" s="638">
        <v>0</v>
      </c>
      <c r="AS353" s="638">
        <v>0</v>
      </c>
      <c r="AT353" s="661">
        <f t="shared" si="105"/>
        <v>6559874</v>
      </c>
      <c r="AU353" s="629"/>
      <c r="AV353" s="585"/>
      <c r="AW353" s="526" t="s">
        <v>3827</v>
      </c>
      <c r="AX353" s="526" t="s">
        <v>3828</v>
      </c>
      <c r="AY353" s="632" t="s">
        <v>260</v>
      </c>
      <c r="AZ353" s="632">
        <v>622</v>
      </c>
      <c r="BA353" s="272" t="str">
        <f t="shared" si="114"/>
        <v>Box</v>
      </c>
      <c r="BB353" s="633"/>
      <c r="BC353" s="634"/>
      <c r="BD353" s="634"/>
    </row>
    <row r="354" spans="1:56" s="635" customFormat="1" ht="36.75" hidden="1" customHeight="1">
      <c r="A354" s="475">
        <f>SUBTOTAL(3,B$6:B354)</f>
        <v>1</v>
      </c>
      <c r="B354" s="475" t="s">
        <v>1332</v>
      </c>
      <c r="C354" s="476" t="s">
        <v>1333</v>
      </c>
      <c r="D354" s="636">
        <v>39776</v>
      </c>
      <c r="E354" s="636" t="s">
        <v>196</v>
      </c>
      <c r="F354" s="530" t="s">
        <v>214</v>
      </c>
      <c r="G354" s="621" t="s">
        <v>1334</v>
      </c>
      <c r="H354" s="637">
        <v>5931000</v>
      </c>
      <c r="I354" s="637">
        <v>900000</v>
      </c>
      <c r="J354" s="637">
        <v>0</v>
      </c>
      <c r="K354" s="637">
        <v>0</v>
      </c>
      <c r="L354" s="638">
        <f t="shared" si="0"/>
        <v>6831000</v>
      </c>
      <c r="M354" s="639">
        <v>24</v>
      </c>
      <c r="N354" s="638">
        <f t="shared" si="82"/>
        <v>6305538</v>
      </c>
      <c r="O354" s="640">
        <v>2</v>
      </c>
      <c r="P354" s="638">
        <f t="shared" si="83"/>
        <v>525462</v>
      </c>
      <c r="Q354" s="641">
        <v>0</v>
      </c>
      <c r="R354" s="638">
        <f t="shared" si="84"/>
        <v>0</v>
      </c>
      <c r="S354" s="638">
        <f t="shared" si="85"/>
        <v>6831000</v>
      </c>
      <c r="T354" s="642">
        <v>0</v>
      </c>
      <c r="U354" s="528">
        <v>0</v>
      </c>
      <c r="V354" s="528">
        <v>200000</v>
      </c>
      <c r="W354" s="642">
        <v>500000</v>
      </c>
      <c r="X354" s="642">
        <v>0</v>
      </c>
      <c r="Y354" s="642">
        <v>400000</v>
      </c>
      <c r="Z354" s="642">
        <v>0</v>
      </c>
      <c r="AA354" s="643"/>
      <c r="AB354" s="638"/>
      <c r="AC354" s="642">
        <v>0</v>
      </c>
      <c r="AD354" s="642">
        <v>0</v>
      </c>
      <c r="AE354" s="638">
        <v>49262.015625</v>
      </c>
      <c r="AF354" s="644"/>
      <c r="AG354" s="644">
        <f t="shared" si="112"/>
        <v>7980262</v>
      </c>
      <c r="AH354" s="639">
        <v>24</v>
      </c>
      <c r="AI354" s="639">
        <v>0</v>
      </c>
      <c r="AJ354" s="639">
        <v>0</v>
      </c>
      <c r="AK354" s="643">
        <v>0</v>
      </c>
      <c r="AL354" s="645">
        <v>0</v>
      </c>
      <c r="AM354" s="638">
        <f t="shared" si="111"/>
        <v>1182288</v>
      </c>
      <c r="AN354" s="661">
        <f t="shared" si="113"/>
        <v>9162550</v>
      </c>
      <c r="AO354" s="638">
        <v>717255</v>
      </c>
      <c r="AP354" s="638">
        <v>44100</v>
      </c>
      <c r="AQ354" s="638">
        <f>+VLOOKUP($B354,[1]Sheet1!$C$15:$BW$1300,52,0)</f>
        <v>0</v>
      </c>
      <c r="AR354" s="638">
        <v>0</v>
      </c>
      <c r="AS354" s="638">
        <v>0</v>
      </c>
      <c r="AT354" s="661">
        <f t="shared" si="105"/>
        <v>8401195</v>
      </c>
      <c r="AU354" s="629"/>
      <c r="AV354" s="585"/>
      <c r="AW354" s="526" t="s">
        <v>3829</v>
      </c>
      <c r="AX354" s="526" t="s">
        <v>3830</v>
      </c>
      <c r="AY354" s="632" t="s">
        <v>261</v>
      </c>
      <c r="AZ354" s="632">
        <v>622</v>
      </c>
      <c r="BA354" s="272" t="str">
        <f t="shared" si="114"/>
        <v>Bag</v>
      </c>
      <c r="BB354" s="633"/>
      <c r="BC354" s="634"/>
      <c r="BD354" s="634"/>
    </row>
    <row r="355" spans="1:56" s="635" customFormat="1" ht="36.75" hidden="1" customHeight="1">
      <c r="A355" s="475">
        <f>SUBTOTAL(3,B$6:B355)</f>
        <v>1</v>
      </c>
      <c r="B355" s="475" t="s">
        <v>1335</v>
      </c>
      <c r="C355" s="476" t="s">
        <v>1336</v>
      </c>
      <c r="D355" s="636">
        <v>44281</v>
      </c>
      <c r="E355" s="636" t="s">
        <v>196</v>
      </c>
      <c r="F355" s="530" t="s">
        <v>467</v>
      </c>
      <c r="G355" s="621" t="s">
        <v>795</v>
      </c>
      <c r="H355" s="637">
        <v>5931000</v>
      </c>
      <c r="I355" s="637">
        <v>1200000</v>
      </c>
      <c r="J355" s="637">
        <v>0</v>
      </c>
      <c r="K355" s="637">
        <v>0</v>
      </c>
      <c r="L355" s="638">
        <f t="shared" si="0"/>
        <v>7131000</v>
      </c>
      <c r="M355" s="639">
        <v>23.6</v>
      </c>
      <c r="N355" s="638">
        <f t="shared" si="82"/>
        <v>6472754</v>
      </c>
      <c r="O355" s="640">
        <v>2</v>
      </c>
      <c r="P355" s="638">
        <f t="shared" si="83"/>
        <v>548538</v>
      </c>
      <c r="Q355" s="641">
        <v>58.5</v>
      </c>
      <c r="R355" s="638">
        <f t="shared" si="84"/>
        <v>601678</v>
      </c>
      <c r="S355" s="638">
        <f t="shared" si="85"/>
        <v>7622970</v>
      </c>
      <c r="T355" s="642">
        <v>0</v>
      </c>
      <c r="U355" s="528">
        <v>270000</v>
      </c>
      <c r="V355" s="528">
        <v>200000</v>
      </c>
      <c r="W355" s="642">
        <v>500000</v>
      </c>
      <c r="X355" s="642">
        <v>0</v>
      </c>
      <c r="Y355" s="642">
        <v>400000</v>
      </c>
      <c r="Z355" s="642">
        <v>434905</v>
      </c>
      <c r="AA355" s="643"/>
      <c r="AB355" s="638"/>
      <c r="AC355" s="642">
        <v>0</v>
      </c>
      <c r="AD355" s="642">
        <v>0</v>
      </c>
      <c r="AE355" s="638">
        <v>0</v>
      </c>
      <c r="AF355" s="644"/>
      <c r="AG355" s="644">
        <f t="shared" si="112"/>
        <v>9427875</v>
      </c>
      <c r="AH355" s="639">
        <v>4</v>
      </c>
      <c r="AI355" s="639">
        <v>0</v>
      </c>
      <c r="AJ355" s="639">
        <v>8</v>
      </c>
      <c r="AK355" s="643">
        <v>0</v>
      </c>
      <c r="AL355" s="645">
        <v>0</v>
      </c>
      <c r="AM355" s="638">
        <f t="shared" si="111"/>
        <v>781667</v>
      </c>
      <c r="AN355" s="661">
        <f t="shared" si="113"/>
        <v>10209542</v>
      </c>
      <c r="AO355" s="638">
        <v>748755</v>
      </c>
      <c r="AP355" s="638">
        <v>44100</v>
      </c>
      <c r="AQ355" s="638">
        <f>+VLOOKUP($B355,[1]Sheet1!$C$15:$BW$1300,52,0)</f>
        <v>0</v>
      </c>
      <c r="AR355" s="638">
        <v>0</v>
      </c>
      <c r="AS355" s="638">
        <v>0</v>
      </c>
      <c r="AT355" s="661">
        <f t="shared" si="105"/>
        <v>9416687</v>
      </c>
      <c r="AU355" s="629"/>
      <c r="AV355" s="585"/>
      <c r="AW355" s="526" t="s">
        <v>3831</v>
      </c>
      <c r="AX355" s="526" t="s">
        <v>3832</v>
      </c>
      <c r="AY355" s="632" t="s">
        <v>261</v>
      </c>
      <c r="AZ355" s="632">
        <v>622</v>
      </c>
      <c r="BA355" s="272" t="str">
        <f t="shared" si="114"/>
        <v>Bag</v>
      </c>
      <c r="BB355" s="633"/>
      <c r="BC355" s="634"/>
      <c r="BD355" s="634"/>
    </row>
    <row r="356" spans="1:56" s="635" customFormat="1" ht="36.75" hidden="1" customHeight="1">
      <c r="A356" s="475">
        <f>SUBTOTAL(3,B$6:B356)</f>
        <v>1</v>
      </c>
      <c r="B356" s="475" t="s">
        <v>1337</v>
      </c>
      <c r="C356" s="476" t="s">
        <v>1338</v>
      </c>
      <c r="D356" s="636">
        <v>44601</v>
      </c>
      <c r="E356" s="636" t="s">
        <v>196</v>
      </c>
      <c r="F356" s="530" t="s">
        <v>467</v>
      </c>
      <c r="G356" s="621" t="s">
        <v>814</v>
      </c>
      <c r="H356" s="637">
        <v>5931000</v>
      </c>
      <c r="I356" s="637">
        <v>400000</v>
      </c>
      <c r="J356" s="637">
        <v>0</v>
      </c>
      <c r="K356" s="637">
        <v>0</v>
      </c>
      <c r="L356" s="638">
        <f t="shared" si="0"/>
        <v>6331000</v>
      </c>
      <c r="M356" s="639">
        <v>23.8</v>
      </c>
      <c r="N356" s="638">
        <f t="shared" si="82"/>
        <v>5795300</v>
      </c>
      <c r="O356" s="640">
        <v>2</v>
      </c>
      <c r="P356" s="638">
        <f t="shared" si="83"/>
        <v>487000</v>
      </c>
      <c r="Q356" s="641">
        <v>0</v>
      </c>
      <c r="R356" s="638">
        <f t="shared" si="84"/>
        <v>0</v>
      </c>
      <c r="S356" s="638">
        <f t="shared" si="85"/>
        <v>6282300</v>
      </c>
      <c r="T356" s="642">
        <v>0</v>
      </c>
      <c r="U356" s="528">
        <v>0</v>
      </c>
      <c r="V356" s="528">
        <v>200000</v>
      </c>
      <c r="W356" s="642">
        <v>500000</v>
      </c>
      <c r="X356" s="642">
        <v>0</v>
      </c>
      <c r="Y356" s="642">
        <v>400000</v>
      </c>
      <c r="Z356" s="642">
        <v>364197</v>
      </c>
      <c r="AA356" s="643"/>
      <c r="AB356" s="638"/>
      <c r="AC356" s="642">
        <v>0</v>
      </c>
      <c r="AD356" s="642">
        <v>0</v>
      </c>
      <c r="AE356" s="638">
        <v>0</v>
      </c>
      <c r="AF356" s="644"/>
      <c r="AG356" s="644">
        <f t="shared" si="112"/>
        <v>7746497</v>
      </c>
      <c r="AH356" s="639">
        <v>24</v>
      </c>
      <c r="AI356" s="639">
        <v>0</v>
      </c>
      <c r="AJ356" s="639">
        <v>0</v>
      </c>
      <c r="AK356" s="643">
        <v>0</v>
      </c>
      <c r="AL356" s="645">
        <v>0</v>
      </c>
      <c r="AM356" s="638">
        <f t="shared" si="111"/>
        <v>1095750</v>
      </c>
      <c r="AN356" s="661">
        <f t="shared" si="113"/>
        <v>8842247</v>
      </c>
      <c r="AO356" s="638">
        <v>664755</v>
      </c>
      <c r="AP356" s="638">
        <v>44100</v>
      </c>
      <c r="AQ356" s="638">
        <f>+VLOOKUP($B356,[1]Sheet1!$C$15:$BW$1300,52,0)</f>
        <v>0</v>
      </c>
      <c r="AR356" s="638">
        <v>0</v>
      </c>
      <c r="AS356" s="638">
        <v>0</v>
      </c>
      <c r="AT356" s="661">
        <f t="shared" si="105"/>
        <v>8133392</v>
      </c>
      <c r="AU356" s="629"/>
      <c r="AV356" s="585"/>
      <c r="AW356" s="526" t="s">
        <v>3833</v>
      </c>
      <c r="AX356" s="526" t="s">
        <v>3834</v>
      </c>
      <c r="AY356" s="632" t="s">
        <v>261</v>
      </c>
      <c r="AZ356" s="632">
        <v>622</v>
      </c>
      <c r="BA356" s="272" t="str">
        <f t="shared" si="114"/>
        <v>Bag</v>
      </c>
      <c r="BB356" s="633"/>
      <c r="BC356" s="634"/>
      <c r="BD356" s="634"/>
    </row>
    <row r="357" spans="1:56" s="635" customFormat="1" ht="36.75" hidden="1" customHeight="1">
      <c r="A357" s="475">
        <f>SUBTOTAL(3,B$6:B357)</f>
        <v>1</v>
      </c>
      <c r="B357" s="475" t="s">
        <v>1339</v>
      </c>
      <c r="C357" s="476" t="s">
        <v>1340</v>
      </c>
      <c r="D357" s="636">
        <v>44621</v>
      </c>
      <c r="E357" s="636" t="s">
        <v>196</v>
      </c>
      <c r="F357" s="530" t="s">
        <v>467</v>
      </c>
      <c r="G357" s="621" t="s">
        <v>795</v>
      </c>
      <c r="H357" s="637">
        <v>5931000</v>
      </c>
      <c r="I357" s="637">
        <v>1200000</v>
      </c>
      <c r="J357" s="637">
        <v>0</v>
      </c>
      <c r="K357" s="637">
        <v>0</v>
      </c>
      <c r="L357" s="638">
        <f t="shared" si="0"/>
        <v>7131000</v>
      </c>
      <c r="M357" s="639">
        <v>22.8</v>
      </c>
      <c r="N357" s="638">
        <f t="shared" si="82"/>
        <v>6253338</v>
      </c>
      <c r="O357" s="640">
        <v>3</v>
      </c>
      <c r="P357" s="638">
        <f t="shared" si="83"/>
        <v>822808</v>
      </c>
      <c r="Q357" s="641">
        <v>58.5</v>
      </c>
      <c r="R357" s="638">
        <f t="shared" si="84"/>
        <v>601678</v>
      </c>
      <c r="S357" s="638">
        <f t="shared" si="85"/>
        <v>7677824</v>
      </c>
      <c r="T357" s="642">
        <v>0</v>
      </c>
      <c r="U357" s="528">
        <v>270000</v>
      </c>
      <c r="V357" s="528">
        <v>200000</v>
      </c>
      <c r="W357" s="642">
        <v>500000</v>
      </c>
      <c r="X357" s="642">
        <v>0</v>
      </c>
      <c r="Y357" s="642">
        <v>400000</v>
      </c>
      <c r="Z357" s="642">
        <v>542585</v>
      </c>
      <c r="AA357" s="643"/>
      <c r="AB357" s="638"/>
      <c r="AC357" s="642">
        <v>0</v>
      </c>
      <c r="AD357" s="642">
        <v>0</v>
      </c>
      <c r="AE357" s="638">
        <v>0</v>
      </c>
      <c r="AF357" s="644"/>
      <c r="AG357" s="644">
        <f t="shared" si="112"/>
        <v>9590409</v>
      </c>
      <c r="AH357" s="639">
        <v>12</v>
      </c>
      <c r="AI357" s="639">
        <v>0</v>
      </c>
      <c r="AJ357" s="639">
        <v>4</v>
      </c>
      <c r="AK357" s="643">
        <v>0</v>
      </c>
      <c r="AL357" s="645">
        <v>0</v>
      </c>
      <c r="AM357" s="638">
        <f t="shared" si="111"/>
        <v>905088</v>
      </c>
      <c r="AN357" s="661">
        <f t="shared" si="113"/>
        <v>10495497</v>
      </c>
      <c r="AO357" s="638">
        <v>748755</v>
      </c>
      <c r="AP357" s="638">
        <v>44100</v>
      </c>
      <c r="AQ357" s="638">
        <f>+VLOOKUP($B357,[1]Sheet1!$C$15:$BW$1300,52,0)</f>
        <v>0</v>
      </c>
      <c r="AR357" s="638">
        <v>0</v>
      </c>
      <c r="AS357" s="638">
        <v>0</v>
      </c>
      <c r="AT357" s="661">
        <f t="shared" si="105"/>
        <v>9702642</v>
      </c>
      <c r="AU357" s="629"/>
      <c r="AV357" s="585"/>
      <c r="AW357" s="526" t="s">
        <v>3835</v>
      </c>
      <c r="AX357" s="526" t="s">
        <v>3836</v>
      </c>
      <c r="AY357" s="632" t="s">
        <v>261</v>
      </c>
      <c r="AZ357" s="632">
        <v>622</v>
      </c>
      <c r="BA357" s="272" t="str">
        <f t="shared" si="114"/>
        <v>Bag</v>
      </c>
      <c r="BB357" s="633"/>
      <c r="BC357" s="634"/>
      <c r="BD357" s="634"/>
    </row>
    <row r="358" spans="1:56" s="635" customFormat="1" ht="36.75" hidden="1" customHeight="1">
      <c r="A358" s="475">
        <f>SUBTOTAL(3,B$6:B358)</f>
        <v>1</v>
      </c>
      <c r="B358" s="475" t="s">
        <v>1341</v>
      </c>
      <c r="C358" s="476" t="s">
        <v>1342</v>
      </c>
      <c r="D358" s="636">
        <v>45362</v>
      </c>
      <c r="E358" s="636" t="s">
        <v>196</v>
      </c>
      <c r="F358" s="530" t="s">
        <v>467</v>
      </c>
      <c r="G358" s="621" t="s">
        <v>795</v>
      </c>
      <c r="H358" s="637">
        <v>5538000</v>
      </c>
      <c r="I358" s="637">
        <v>700000</v>
      </c>
      <c r="J358" s="637">
        <v>0</v>
      </c>
      <c r="K358" s="637">
        <v>0</v>
      </c>
      <c r="L358" s="638">
        <f t="shared" si="0"/>
        <v>6238000</v>
      </c>
      <c r="M358" s="639">
        <v>24</v>
      </c>
      <c r="N358" s="638">
        <f t="shared" si="82"/>
        <v>5758154</v>
      </c>
      <c r="O358" s="640">
        <v>2</v>
      </c>
      <c r="P358" s="638">
        <f t="shared" si="83"/>
        <v>479846</v>
      </c>
      <c r="Q358" s="641">
        <v>65</v>
      </c>
      <c r="R358" s="638">
        <f t="shared" si="84"/>
        <v>584813</v>
      </c>
      <c r="S358" s="638">
        <f t="shared" si="85"/>
        <v>6822813</v>
      </c>
      <c r="T358" s="642">
        <v>0</v>
      </c>
      <c r="U358" s="528">
        <v>300000</v>
      </c>
      <c r="V358" s="528">
        <v>200000</v>
      </c>
      <c r="W358" s="642">
        <v>500000</v>
      </c>
      <c r="X358" s="642">
        <v>0</v>
      </c>
      <c r="Y358" s="642">
        <v>400000</v>
      </c>
      <c r="Z358" s="642">
        <v>586209</v>
      </c>
      <c r="AA358" s="643"/>
      <c r="AB358" s="638"/>
      <c r="AC358" s="642">
        <v>0</v>
      </c>
      <c r="AD358" s="642">
        <v>0</v>
      </c>
      <c r="AE358" s="638">
        <v>0</v>
      </c>
      <c r="AF358" s="644"/>
      <c r="AG358" s="644">
        <f t="shared" si="112"/>
        <v>8809022</v>
      </c>
      <c r="AH358" s="639">
        <v>12</v>
      </c>
      <c r="AI358" s="639">
        <v>0</v>
      </c>
      <c r="AJ358" s="639">
        <v>8</v>
      </c>
      <c r="AK358" s="643">
        <v>0</v>
      </c>
      <c r="AL358" s="645">
        <v>0</v>
      </c>
      <c r="AM358" s="638">
        <f t="shared" si="111"/>
        <v>1043665</v>
      </c>
      <c r="AN358" s="661">
        <f t="shared" si="113"/>
        <v>9852687</v>
      </c>
      <c r="AO358" s="638">
        <v>654990</v>
      </c>
      <c r="AP358" s="638">
        <v>44100</v>
      </c>
      <c r="AQ358" s="638">
        <f>+VLOOKUP($B358,[1]Sheet1!$C$15:$BW$1300,52,0)</f>
        <v>0</v>
      </c>
      <c r="AR358" s="638">
        <v>0</v>
      </c>
      <c r="AS358" s="638">
        <v>0</v>
      </c>
      <c r="AT358" s="661">
        <f t="shared" si="105"/>
        <v>9153597</v>
      </c>
      <c r="AU358" s="629"/>
      <c r="AV358" s="585"/>
      <c r="AW358" s="526" t="s">
        <v>3837</v>
      </c>
      <c r="AX358" s="526" t="s">
        <v>3838</v>
      </c>
      <c r="AY358" s="632" t="s">
        <v>261</v>
      </c>
      <c r="AZ358" s="632">
        <v>622</v>
      </c>
      <c r="BA358" s="272" t="str">
        <f t="shared" si="114"/>
        <v>Bag</v>
      </c>
      <c r="BB358" s="633"/>
      <c r="BC358" s="634"/>
      <c r="BD358" s="634"/>
    </row>
    <row r="359" spans="1:56" s="635" customFormat="1" ht="36.75" hidden="1" customHeight="1">
      <c r="A359" s="475">
        <f>SUBTOTAL(3,B$6:B359)</f>
        <v>1</v>
      </c>
      <c r="B359" s="475" t="s">
        <v>1343</v>
      </c>
      <c r="C359" s="476" t="s">
        <v>1344</v>
      </c>
      <c r="D359" s="636">
        <v>45419</v>
      </c>
      <c r="E359" s="636" t="s">
        <v>196</v>
      </c>
      <c r="F359" s="530" t="s">
        <v>467</v>
      </c>
      <c r="G359" s="621" t="s">
        <v>1185</v>
      </c>
      <c r="H359" s="637">
        <v>5274000</v>
      </c>
      <c r="I359" s="637">
        <v>400000</v>
      </c>
      <c r="J359" s="637">
        <v>0</v>
      </c>
      <c r="K359" s="637">
        <v>0</v>
      </c>
      <c r="L359" s="638">
        <f t="shared" si="0"/>
        <v>5674000</v>
      </c>
      <c r="M359" s="639">
        <v>17</v>
      </c>
      <c r="N359" s="638">
        <f t="shared" si="82"/>
        <v>3709923</v>
      </c>
      <c r="O359" s="640">
        <v>2</v>
      </c>
      <c r="P359" s="638">
        <f t="shared" si="83"/>
        <v>436462</v>
      </c>
      <c r="Q359" s="641">
        <v>39</v>
      </c>
      <c r="R359" s="638">
        <f t="shared" si="84"/>
        <v>319162</v>
      </c>
      <c r="S359" s="638">
        <f t="shared" si="85"/>
        <v>4465547</v>
      </c>
      <c r="T359" s="642">
        <v>0</v>
      </c>
      <c r="U359" s="528">
        <v>180000</v>
      </c>
      <c r="V359" s="528">
        <v>200000</v>
      </c>
      <c r="W359" s="642">
        <v>0</v>
      </c>
      <c r="X359" s="642">
        <v>0</v>
      </c>
      <c r="Y359" s="642">
        <v>0</v>
      </c>
      <c r="Z359" s="642">
        <v>400248</v>
      </c>
      <c r="AA359" s="643"/>
      <c r="AB359" s="638"/>
      <c r="AC359" s="642">
        <v>0</v>
      </c>
      <c r="AD359" s="642">
        <v>0</v>
      </c>
      <c r="AE359" s="638">
        <v>0</v>
      </c>
      <c r="AF359" s="644"/>
      <c r="AG359" s="644">
        <f t="shared" si="112"/>
        <v>5245795</v>
      </c>
      <c r="AH359" s="639">
        <v>8</v>
      </c>
      <c r="AI359" s="639">
        <v>0</v>
      </c>
      <c r="AJ359" s="639">
        <v>2</v>
      </c>
      <c r="AK359" s="643">
        <v>0</v>
      </c>
      <c r="AL359" s="645">
        <v>0</v>
      </c>
      <c r="AM359" s="638">
        <f t="shared" si="111"/>
        <v>441917</v>
      </c>
      <c r="AN359" s="661">
        <f t="shared" si="113"/>
        <v>5687712</v>
      </c>
      <c r="AO359" s="638">
        <v>595770</v>
      </c>
      <c r="AP359" s="638">
        <v>44100</v>
      </c>
      <c r="AQ359" s="638">
        <f>+VLOOKUP($B359,[1]Sheet1!$C$15:$BW$1300,52,0)</f>
        <v>0</v>
      </c>
      <c r="AR359" s="638">
        <v>0</v>
      </c>
      <c r="AS359" s="638">
        <v>0</v>
      </c>
      <c r="AT359" s="661">
        <f t="shared" si="105"/>
        <v>5047842</v>
      </c>
      <c r="AU359" s="629"/>
      <c r="AV359" s="585"/>
      <c r="AW359" s="526" t="s">
        <v>3839</v>
      </c>
      <c r="AX359" s="526" t="s">
        <v>3840</v>
      </c>
      <c r="AY359" s="632" t="s">
        <v>261</v>
      </c>
      <c r="AZ359" s="632">
        <v>622</v>
      </c>
      <c r="BA359" s="272" t="str">
        <f t="shared" si="114"/>
        <v>Bag</v>
      </c>
      <c r="BB359" s="633"/>
      <c r="BC359" s="634"/>
      <c r="BD359" s="634"/>
    </row>
    <row r="360" spans="1:56" s="635" customFormat="1" ht="36.75" hidden="1" customHeight="1">
      <c r="A360" s="475">
        <f>SUBTOTAL(3,B$6:B360)</f>
        <v>1</v>
      </c>
      <c r="B360" s="475" t="s">
        <v>1345</v>
      </c>
      <c r="C360" s="476" t="s">
        <v>1346</v>
      </c>
      <c r="D360" s="636">
        <v>45430</v>
      </c>
      <c r="E360" s="636" t="s">
        <v>196</v>
      </c>
      <c r="F360" s="530" t="s">
        <v>467</v>
      </c>
      <c r="G360" s="621" t="s">
        <v>809</v>
      </c>
      <c r="H360" s="637">
        <v>5274000</v>
      </c>
      <c r="I360" s="637">
        <v>200000</v>
      </c>
      <c r="J360" s="637">
        <v>0</v>
      </c>
      <c r="K360" s="637">
        <v>0</v>
      </c>
      <c r="L360" s="638">
        <f t="shared" si="0"/>
        <v>5474000</v>
      </c>
      <c r="M360" s="639">
        <v>23</v>
      </c>
      <c r="N360" s="638">
        <f t="shared" si="82"/>
        <v>4842385</v>
      </c>
      <c r="O360" s="640">
        <v>3</v>
      </c>
      <c r="P360" s="638">
        <f t="shared" si="83"/>
        <v>631615</v>
      </c>
      <c r="Q360" s="641">
        <v>0</v>
      </c>
      <c r="R360" s="638">
        <f t="shared" si="84"/>
        <v>0</v>
      </c>
      <c r="S360" s="638">
        <f t="shared" si="85"/>
        <v>5474000</v>
      </c>
      <c r="T360" s="642">
        <v>0</v>
      </c>
      <c r="U360" s="528">
        <v>0</v>
      </c>
      <c r="V360" s="528">
        <v>200000</v>
      </c>
      <c r="W360" s="642">
        <v>500000</v>
      </c>
      <c r="X360" s="642">
        <v>0</v>
      </c>
      <c r="Y360" s="642">
        <v>400000</v>
      </c>
      <c r="Z360" s="642">
        <v>351955</v>
      </c>
      <c r="AA360" s="643"/>
      <c r="AB360" s="638"/>
      <c r="AC360" s="642">
        <v>0</v>
      </c>
      <c r="AD360" s="642">
        <v>0</v>
      </c>
      <c r="AE360" s="638">
        <v>0</v>
      </c>
      <c r="AF360" s="644"/>
      <c r="AG360" s="644">
        <f t="shared" si="112"/>
        <v>6925955</v>
      </c>
      <c r="AH360" s="639">
        <v>20</v>
      </c>
      <c r="AI360" s="639">
        <v>0</v>
      </c>
      <c r="AJ360" s="639">
        <v>0</v>
      </c>
      <c r="AK360" s="643">
        <v>0</v>
      </c>
      <c r="AL360" s="645">
        <v>0</v>
      </c>
      <c r="AM360" s="638">
        <f t="shared" si="111"/>
        <v>789519</v>
      </c>
      <c r="AN360" s="661">
        <f t="shared" si="113"/>
        <v>7715474</v>
      </c>
      <c r="AO360" s="638">
        <v>574770</v>
      </c>
      <c r="AP360" s="638">
        <v>44100</v>
      </c>
      <c r="AQ360" s="638">
        <f>+VLOOKUP($B360,[1]Sheet1!$C$15:$BW$1300,52,0)</f>
        <v>0</v>
      </c>
      <c r="AR360" s="638">
        <v>0</v>
      </c>
      <c r="AS360" s="638">
        <v>0</v>
      </c>
      <c r="AT360" s="661">
        <f t="shared" si="105"/>
        <v>7096604</v>
      </c>
      <c r="AU360" s="629"/>
      <c r="AV360" s="585"/>
      <c r="AW360" s="526" t="s">
        <v>3841</v>
      </c>
      <c r="AX360" s="526" t="s">
        <v>3842</v>
      </c>
      <c r="AY360" s="632" t="s">
        <v>261</v>
      </c>
      <c r="AZ360" s="632">
        <v>622</v>
      </c>
      <c r="BA360" s="272" t="str">
        <f t="shared" si="114"/>
        <v>Bag</v>
      </c>
      <c r="BB360" s="633"/>
      <c r="BC360" s="634"/>
      <c r="BD360" s="634"/>
    </row>
    <row r="361" spans="1:56" s="635" customFormat="1" ht="36.75" hidden="1" customHeight="1">
      <c r="A361" s="475">
        <f>SUBTOTAL(3,B$6:B361)</f>
        <v>1</v>
      </c>
      <c r="B361" s="475" t="s">
        <v>1347</v>
      </c>
      <c r="C361" s="476" t="s">
        <v>1348</v>
      </c>
      <c r="D361" s="636">
        <v>45510</v>
      </c>
      <c r="E361" s="636" t="s">
        <v>196</v>
      </c>
      <c r="F361" s="530" t="s">
        <v>467</v>
      </c>
      <c r="G361" s="621" t="s">
        <v>1185</v>
      </c>
      <c r="H361" s="637">
        <v>5274000</v>
      </c>
      <c r="I361" s="637">
        <v>400000</v>
      </c>
      <c r="J361" s="637">
        <v>0</v>
      </c>
      <c r="K361" s="637">
        <v>0</v>
      </c>
      <c r="L361" s="638">
        <f t="shared" si="0"/>
        <v>5674000</v>
      </c>
      <c r="M361" s="639">
        <v>17.8</v>
      </c>
      <c r="N361" s="638">
        <f t="shared" si="82"/>
        <v>3884508</v>
      </c>
      <c r="O361" s="640">
        <v>3</v>
      </c>
      <c r="P361" s="638">
        <f t="shared" si="83"/>
        <v>654692</v>
      </c>
      <c r="Q361" s="641">
        <v>39</v>
      </c>
      <c r="R361" s="638">
        <f t="shared" si="84"/>
        <v>319163</v>
      </c>
      <c r="S361" s="638">
        <f t="shared" si="85"/>
        <v>4858363</v>
      </c>
      <c r="T361" s="642">
        <v>0</v>
      </c>
      <c r="U361" s="528">
        <v>180000</v>
      </c>
      <c r="V361" s="528">
        <v>200000</v>
      </c>
      <c r="W361" s="642">
        <v>0</v>
      </c>
      <c r="X361" s="642">
        <v>0</v>
      </c>
      <c r="Y361" s="642">
        <v>0</v>
      </c>
      <c r="Z361" s="642">
        <v>411186</v>
      </c>
      <c r="AA361" s="643"/>
      <c r="AB361" s="638"/>
      <c r="AC361" s="642">
        <v>0</v>
      </c>
      <c r="AD361" s="642">
        <v>0</v>
      </c>
      <c r="AE361" s="638">
        <v>0</v>
      </c>
      <c r="AF361" s="644"/>
      <c r="AG361" s="644">
        <f t="shared" si="112"/>
        <v>5649549</v>
      </c>
      <c r="AH361" s="639">
        <v>4</v>
      </c>
      <c r="AI361" s="639">
        <v>0</v>
      </c>
      <c r="AJ361" s="639">
        <v>4</v>
      </c>
      <c r="AK361" s="643">
        <v>0</v>
      </c>
      <c r="AL361" s="645">
        <v>0</v>
      </c>
      <c r="AM361" s="638">
        <f t="shared" si="111"/>
        <v>392815</v>
      </c>
      <c r="AN361" s="661">
        <f t="shared" si="113"/>
        <v>6042364</v>
      </c>
      <c r="AO361" s="638">
        <v>595770</v>
      </c>
      <c r="AP361" s="638">
        <v>44100</v>
      </c>
      <c r="AQ361" s="638">
        <f>+VLOOKUP($B361,[1]Sheet1!$C$15:$BW$1300,52,0)</f>
        <v>0</v>
      </c>
      <c r="AR361" s="638">
        <v>0</v>
      </c>
      <c r="AS361" s="638">
        <v>0</v>
      </c>
      <c r="AT361" s="661">
        <f t="shared" si="105"/>
        <v>5402494</v>
      </c>
      <c r="AU361" s="629"/>
      <c r="AV361" s="585"/>
      <c r="AW361" s="526" t="s">
        <v>3843</v>
      </c>
      <c r="AX361" s="526" t="s">
        <v>3844</v>
      </c>
      <c r="AY361" s="632" t="s">
        <v>261</v>
      </c>
      <c r="AZ361" s="632">
        <v>622</v>
      </c>
      <c r="BA361" s="272" t="str">
        <f t="shared" si="114"/>
        <v>Bag</v>
      </c>
      <c r="BB361" s="633"/>
      <c r="BC361" s="634"/>
      <c r="BD361" s="634"/>
    </row>
    <row r="362" spans="1:56" s="635" customFormat="1" ht="36.75" hidden="1" customHeight="1">
      <c r="A362" s="475">
        <f>SUBTOTAL(3,B$6:B362)</f>
        <v>1</v>
      </c>
      <c r="B362" s="475" t="s">
        <v>1349</v>
      </c>
      <c r="C362" s="476" t="s">
        <v>1350</v>
      </c>
      <c r="D362" s="636">
        <v>45561</v>
      </c>
      <c r="E362" s="636" t="s">
        <v>196</v>
      </c>
      <c r="F362" s="530" t="s">
        <v>467</v>
      </c>
      <c r="G362" s="621" t="s">
        <v>809</v>
      </c>
      <c r="H362" s="637">
        <v>5274000</v>
      </c>
      <c r="I362" s="637">
        <v>200000</v>
      </c>
      <c r="J362" s="637">
        <v>0</v>
      </c>
      <c r="K362" s="637">
        <v>0</v>
      </c>
      <c r="L362" s="638">
        <f t="shared" si="0"/>
        <v>5474000</v>
      </c>
      <c r="M362" s="639">
        <v>22.6</v>
      </c>
      <c r="N362" s="638">
        <f t="shared" si="82"/>
        <v>4758169</v>
      </c>
      <c r="O362" s="640">
        <v>3</v>
      </c>
      <c r="P362" s="638">
        <f t="shared" si="83"/>
        <v>631615</v>
      </c>
      <c r="Q362" s="641">
        <v>0</v>
      </c>
      <c r="R362" s="638">
        <f t="shared" si="84"/>
        <v>0</v>
      </c>
      <c r="S362" s="638">
        <f t="shared" si="85"/>
        <v>5389784</v>
      </c>
      <c r="T362" s="642">
        <v>0</v>
      </c>
      <c r="U362" s="528">
        <v>0</v>
      </c>
      <c r="V362" s="528">
        <v>200000</v>
      </c>
      <c r="W362" s="642">
        <v>500000</v>
      </c>
      <c r="X362" s="642">
        <v>0</v>
      </c>
      <c r="Y362" s="642">
        <v>400000</v>
      </c>
      <c r="Z362" s="642">
        <v>345834</v>
      </c>
      <c r="AA362" s="643"/>
      <c r="AB362" s="638"/>
      <c r="AC362" s="642">
        <v>0</v>
      </c>
      <c r="AD362" s="642">
        <v>0</v>
      </c>
      <c r="AE362" s="638">
        <v>0</v>
      </c>
      <c r="AF362" s="644"/>
      <c r="AG362" s="644">
        <f t="shared" si="112"/>
        <v>6835618</v>
      </c>
      <c r="AH362" s="639">
        <v>16</v>
      </c>
      <c r="AI362" s="639">
        <v>0</v>
      </c>
      <c r="AJ362" s="639">
        <v>0</v>
      </c>
      <c r="AK362" s="643">
        <v>0</v>
      </c>
      <c r="AL362" s="645">
        <v>0</v>
      </c>
      <c r="AM362" s="638">
        <f t="shared" si="111"/>
        <v>631615</v>
      </c>
      <c r="AN362" s="661">
        <f t="shared" si="113"/>
        <v>7467233</v>
      </c>
      <c r="AO362" s="638">
        <v>574770</v>
      </c>
      <c r="AP362" s="638">
        <v>44100</v>
      </c>
      <c r="AQ362" s="638">
        <f>+VLOOKUP($B362,[1]Sheet1!$C$15:$BW$1300,52,0)</f>
        <v>0</v>
      </c>
      <c r="AR362" s="638">
        <v>0</v>
      </c>
      <c r="AS362" s="638">
        <v>0</v>
      </c>
      <c r="AT362" s="661">
        <f t="shared" si="105"/>
        <v>6848363</v>
      </c>
      <c r="AU362" s="629"/>
      <c r="AV362" s="585"/>
      <c r="AW362" s="526" t="s">
        <v>3845</v>
      </c>
      <c r="AX362" s="526" t="s">
        <v>3846</v>
      </c>
      <c r="AY362" s="632" t="s">
        <v>261</v>
      </c>
      <c r="AZ362" s="632">
        <v>622</v>
      </c>
      <c r="BA362" s="272" t="str">
        <f t="shared" si="114"/>
        <v>Bag</v>
      </c>
      <c r="BB362" s="633"/>
      <c r="BC362" s="634"/>
      <c r="BD362" s="634"/>
    </row>
    <row r="363" spans="1:56" s="635" customFormat="1" ht="36.75" hidden="1" customHeight="1">
      <c r="A363" s="475">
        <f>SUBTOTAL(3,B$6:B363)</f>
        <v>1</v>
      </c>
      <c r="B363" s="475" t="s">
        <v>1351</v>
      </c>
      <c r="C363" s="476" t="s">
        <v>1352</v>
      </c>
      <c r="D363" s="636">
        <v>41717</v>
      </c>
      <c r="E363" s="636" t="s">
        <v>196</v>
      </c>
      <c r="F363" s="530" t="s">
        <v>467</v>
      </c>
      <c r="G363" s="621" t="s">
        <v>1199</v>
      </c>
      <c r="H363" s="637">
        <v>5931000</v>
      </c>
      <c r="I363" s="637">
        <v>3500000</v>
      </c>
      <c r="J363" s="637">
        <v>0</v>
      </c>
      <c r="K363" s="637">
        <v>300000</v>
      </c>
      <c r="L363" s="638">
        <f t="shared" si="0"/>
        <v>9731000</v>
      </c>
      <c r="M363" s="639">
        <v>24</v>
      </c>
      <c r="N363" s="638">
        <f t="shared" si="82"/>
        <v>8982462</v>
      </c>
      <c r="O363" s="640">
        <v>2</v>
      </c>
      <c r="P363" s="638">
        <f t="shared" si="83"/>
        <v>748538</v>
      </c>
      <c r="Q363" s="641">
        <v>0</v>
      </c>
      <c r="R363" s="638">
        <f t="shared" si="84"/>
        <v>0</v>
      </c>
      <c r="S363" s="638">
        <f t="shared" si="85"/>
        <v>9731000</v>
      </c>
      <c r="T363" s="642">
        <v>0</v>
      </c>
      <c r="U363" s="528">
        <v>0</v>
      </c>
      <c r="V363" s="528">
        <v>200000</v>
      </c>
      <c r="W363" s="642">
        <v>500000</v>
      </c>
      <c r="X363" s="642">
        <v>0</v>
      </c>
      <c r="Y363" s="642">
        <v>400000</v>
      </c>
      <c r="Z363" s="642">
        <v>424802</v>
      </c>
      <c r="AA363" s="643"/>
      <c r="AB363" s="638"/>
      <c r="AC363" s="642">
        <v>0</v>
      </c>
      <c r="AD363" s="642">
        <v>0</v>
      </c>
      <c r="AE363" s="638">
        <v>0</v>
      </c>
      <c r="AF363" s="644"/>
      <c r="AG363" s="644">
        <f t="shared" si="112"/>
        <v>11255802</v>
      </c>
      <c r="AH363" s="639">
        <v>28</v>
      </c>
      <c r="AI363" s="639">
        <v>0</v>
      </c>
      <c r="AJ363" s="639">
        <v>0</v>
      </c>
      <c r="AK363" s="643">
        <v>0</v>
      </c>
      <c r="AL363" s="645">
        <v>0</v>
      </c>
      <c r="AM363" s="638">
        <f t="shared" si="111"/>
        <v>1964914</v>
      </c>
      <c r="AN363" s="661">
        <f t="shared" si="113"/>
        <v>13220716</v>
      </c>
      <c r="AO363" s="638">
        <v>1021755</v>
      </c>
      <c r="AP363" s="638">
        <v>44100</v>
      </c>
      <c r="AQ363" s="638">
        <f>+VLOOKUP($B363,[1]Sheet1!$C$15:$BW$1300,52,0)</f>
        <v>0</v>
      </c>
      <c r="AR363" s="638">
        <v>0</v>
      </c>
      <c r="AS363" s="638">
        <v>0</v>
      </c>
      <c r="AT363" s="661">
        <f t="shared" si="105"/>
        <v>12154861</v>
      </c>
      <c r="AU363" s="629"/>
      <c r="AV363" s="585"/>
      <c r="AW363" s="526" t="s">
        <v>3847</v>
      </c>
      <c r="AX363" s="526" t="s">
        <v>3848</v>
      </c>
      <c r="AY363" s="632" t="s">
        <v>261</v>
      </c>
      <c r="AZ363" s="632">
        <v>622</v>
      </c>
      <c r="BA363" s="272" t="str">
        <f t="shared" si="114"/>
        <v>Bag</v>
      </c>
      <c r="BB363" s="633"/>
      <c r="BC363" s="634"/>
      <c r="BD363" s="634"/>
    </row>
    <row r="364" spans="1:56" s="635" customFormat="1" ht="36.75" hidden="1" customHeight="1">
      <c r="A364" s="475">
        <f>SUBTOTAL(3,B$6:B364)</f>
        <v>1</v>
      </c>
      <c r="B364" s="475" t="s">
        <v>1353</v>
      </c>
      <c r="C364" s="476" t="s">
        <v>1354</v>
      </c>
      <c r="D364" s="636">
        <v>43164</v>
      </c>
      <c r="E364" s="636" t="s">
        <v>196</v>
      </c>
      <c r="F364" s="530" t="s">
        <v>467</v>
      </c>
      <c r="G364" s="621" t="s">
        <v>1235</v>
      </c>
      <c r="H364" s="637">
        <v>5931000</v>
      </c>
      <c r="I364" s="637">
        <v>2700000</v>
      </c>
      <c r="J364" s="637">
        <v>0</v>
      </c>
      <c r="K364" s="637">
        <v>300000</v>
      </c>
      <c r="L364" s="638">
        <f t="shared" si="0"/>
        <v>8931000</v>
      </c>
      <c r="M364" s="639">
        <v>23</v>
      </c>
      <c r="N364" s="638">
        <f t="shared" si="82"/>
        <v>7900500</v>
      </c>
      <c r="O364" s="640">
        <v>3</v>
      </c>
      <c r="P364" s="638">
        <f t="shared" si="83"/>
        <v>1030500</v>
      </c>
      <c r="Q364" s="641">
        <v>52</v>
      </c>
      <c r="R364" s="638">
        <f t="shared" si="84"/>
        <v>669825</v>
      </c>
      <c r="S364" s="638">
        <f t="shared" si="85"/>
        <v>9600825</v>
      </c>
      <c r="T364" s="642">
        <v>0</v>
      </c>
      <c r="U364" s="528">
        <v>240000</v>
      </c>
      <c r="V364" s="528">
        <v>200000</v>
      </c>
      <c r="W364" s="642">
        <v>500000</v>
      </c>
      <c r="X364" s="642">
        <v>0</v>
      </c>
      <c r="Y364" s="642">
        <v>400000</v>
      </c>
      <c r="Z364" s="642">
        <v>266894</v>
      </c>
      <c r="AA364" s="643"/>
      <c r="AB364" s="638"/>
      <c r="AC364" s="642">
        <v>0</v>
      </c>
      <c r="AD364" s="642">
        <v>0</v>
      </c>
      <c r="AE364" s="638">
        <v>0</v>
      </c>
      <c r="AF364" s="644"/>
      <c r="AG364" s="644">
        <f t="shared" si="112"/>
        <v>11207719</v>
      </c>
      <c r="AH364" s="639">
        <v>16</v>
      </c>
      <c r="AI364" s="639">
        <v>0</v>
      </c>
      <c r="AJ364" s="639">
        <v>2</v>
      </c>
      <c r="AK364" s="643">
        <v>0</v>
      </c>
      <c r="AL364" s="645">
        <v>0</v>
      </c>
      <c r="AM364" s="638">
        <f t="shared" si="111"/>
        <v>1210838</v>
      </c>
      <c r="AN364" s="661">
        <f t="shared" si="113"/>
        <v>12418557</v>
      </c>
      <c r="AO364" s="638">
        <v>937755</v>
      </c>
      <c r="AP364" s="638">
        <v>44100</v>
      </c>
      <c r="AQ364" s="638">
        <f>+VLOOKUP($B364,[1]Sheet1!$C$15:$BW$1300,52,0)</f>
        <v>0</v>
      </c>
      <c r="AR364" s="638">
        <v>0</v>
      </c>
      <c r="AS364" s="638">
        <v>0</v>
      </c>
      <c r="AT364" s="661">
        <f t="shared" si="105"/>
        <v>11436702</v>
      </c>
      <c r="AU364" s="629"/>
      <c r="AV364" s="585"/>
      <c r="AW364" s="526" t="s">
        <v>3849</v>
      </c>
      <c r="AX364" s="526" t="s">
        <v>3850</v>
      </c>
      <c r="AY364" s="632" t="s">
        <v>261</v>
      </c>
      <c r="AZ364" s="632">
        <v>622</v>
      </c>
      <c r="BA364" s="272" t="str">
        <f t="shared" si="114"/>
        <v>Bag</v>
      </c>
      <c r="BB364" s="633"/>
      <c r="BC364" s="634"/>
      <c r="BD364" s="634"/>
    </row>
    <row r="365" spans="1:56" s="635" customFormat="1" ht="36.75" hidden="1" customHeight="1">
      <c r="A365" s="475">
        <f>SUBTOTAL(3,B$6:B365)</f>
        <v>1</v>
      </c>
      <c r="B365" s="475" t="s">
        <v>1355</v>
      </c>
      <c r="C365" s="476" t="s">
        <v>1356</v>
      </c>
      <c r="D365" s="636">
        <v>44601</v>
      </c>
      <c r="E365" s="636" t="s">
        <v>196</v>
      </c>
      <c r="F365" s="530" t="s">
        <v>468</v>
      </c>
      <c r="G365" s="621" t="s">
        <v>1185</v>
      </c>
      <c r="H365" s="637">
        <v>5931000</v>
      </c>
      <c r="I365" s="637">
        <v>400000</v>
      </c>
      <c r="J365" s="637">
        <v>0</v>
      </c>
      <c r="K365" s="637">
        <v>0</v>
      </c>
      <c r="L365" s="638">
        <f t="shared" si="0"/>
        <v>6331000</v>
      </c>
      <c r="M365" s="639">
        <v>23.6</v>
      </c>
      <c r="N365" s="638">
        <f t="shared" si="82"/>
        <v>5746600</v>
      </c>
      <c r="O365" s="640">
        <v>2</v>
      </c>
      <c r="P365" s="638">
        <f t="shared" si="83"/>
        <v>487000</v>
      </c>
      <c r="Q365" s="641">
        <v>65</v>
      </c>
      <c r="R365" s="638">
        <f t="shared" si="84"/>
        <v>593531</v>
      </c>
      <c r="S365" s="638">
        <f t="shared" si="85"/>
        <v>6827131</v>
      </c>
      <c r="T365" s="642">
        <v>0</v>
      </c>
      <c r="U365" s="528">
        <v>300000</v>
      </c>
      <c r="V365" s="528">
        <v>200000</v>
      </c>
      <c r="W365" s="642">
        <v>500000</v>
      </c>
      <c r="X365" s="642">
        <v>0</v>
      </c>
      <c r="Y365" s="642">
        <v>400000</v>
      </c>
      <c r="Z365" s="642">
        <v>457985</v>
      </c>
      <c r="AA365" s="643"/>
      <c r="AB365" s="638"/>
      <c r="AC365" s="642">
        <v>0</v>
      </c>
      <c r="AD365" s="642">
        <v>0</v>
      </c>
      <c r="AE365" s="638">
        <v>0</v>
      </c>
      <c r="AF365" s="644"/>
      <c r="AG365" s="644">
        <f t="shared" si="112"/>
        <v>8685116</v>
      </c>
      <c r="AH365" s="639">
        <v>8</v>
      </c>
      <c r="AI365" s="639">
        <v>0</v>
      </c>
      <c r="AJ365" s="639">
        <v>8</v>
      </c>
      <c r="AK365" s="643">
        <v>0</v>
      </c>
      <c r="AL365" s="645">
        <v>0</v>
      </c>
      <c r="AM365" s="638">
        <f t="shared" si="111"/>
        <v>876600</v>
      </c>
      <c r="AN365" s="661">
        <f t="shared" si="113"/>
        <v>9561716</v>
      </c>
      <c r="AO365" s="638">
        <v>664755</v>
      </c>
      <c r="AP365" s="638">
        <v>44100</v>
      </c>
      <c r="AQ365" s="638">
        <f>+VLOOKUP($B365,[1]Sheet1!$C$15:$BW$1300,52,0)</f>
        <v>0</v>
      </c>
      <c r="AR365" s="638">
        <v>0</v>
      </c>
      <c r="AS365" s="638">
        <v>0</v>
      </c>
      <c r="AT365" s="661">
        <f t="shared" ref="AT365:AT428" si="115">+ROUND(SUM(AN365:AN365)-SUM(AO365:AS365),0)</f>
        <v>8852861</v>
      </c>
      <c r="AU365" s="629"/>
      <c r="AV365" s="585"/>
      <c r="AW365" s="526" t="s">
        <v>3851</v>
      </c>
      <c r="AX365" s="526" t="s">
        <v>3852</v>
      </c>
      <c r="AY365" s="632" t="s">
        <v>260</v>
      </c>
      <c r="AZ365" s="632">
        <v>622</v>
      </c>
      <c r="BA365" s="272" t="str">
        <f t="shared" si="114"/>
        <v>Box</v>
      </c>
      <c r="BB365" s="633"/>
      <c r="BC365" s="634"/>
      <c r="BD365" s="634"/>
    </row>
    <row r="366" spans="1:56" s="635" customFormat="1" ht="36.75" hidden="1" customHeight="1">
      <c r="A366" s="475">
        <f>SUBTOTAL(3,B$6:B366)</f>
        <v>1</v>
      </c>
      <c r="B366" s="475" t="s">
        <v>1357</v>
      </c>
      <c r="C366" s="476" t="s">
        <v>1358</v>
      </c>
      <c r="D366" s="636">
        <v>44768</v>
      </c>
      <c r="E366" s="636" t="s">
        <v>196</v>
      </c>
      <c r="F366" s="530" t="s">
        <v>468</v>
      </c>
      <c r="G366" s="621" t="s">
        <v>795</v>
      </c>
      <c r="H366" s="637">
        <v>5815000</v>
      </c>
      <c r="I366" s="637">
        <v>1200000</v>
      </c>
      <c r="J366" s="637">
        <v>0</v>
      </c>
      <c r="K366" s="637">
        <v>0</v>
      </c>
      <c r="L366" s="638">
        <f t="shared" si="0"/>
        <v>7015000</v>
      </c>
      <c r="M366" s="639">
        <v>23.5</v>
      </c>
      <c r="N366" s="638">
        <f t="shared" si="82"/>
        <v>6340481</v>
      </c>
      <c r="O366" s="640">
        <v>2</v>
      </c>
      <c r="P366" s="638">
        <f t="shared" si="83"/>
        <v>539615</v>
      </c>
      <c r="Q366" s="641">
        <v>6.5</v>
      </c>
      <c r="R366" s="638">
        <f t="shared" si="84"/>
        <v>65766</v>
      </c>
      <c r="S366" s="638">
        <f t="shared" si="85"/>
        <v>6945862</v>
      </c>
      <c r="T366" s="642">
        <v>0</v>
      </c>
      <c r="U366" s="528">
        <v>30000</v>
      </c>
      <c r="V366" s="528">
        <v>200000</v>
      </c>
      <c r="W366" s="642">
        <v>500000</v>
      </c>
      <c r="X366" s="642">
        <v>0</v>
      </c>
      <c r="Y366" s="642">
        <v>400000</v>
      </c>
      <c r="Z366" s="642">
        <v>359606</v>
      </c>
      <c r="AA366" s="643"/>
      <c r="AB366" s="638"/>
      <c r="AC366" s="642">
        <v>0</v>
      </c>
      <c r="AD366" s="642">
        <v>0</v>
      </c>
      <c r="AE366" s="638">
        <v>0</v>
      </c>
      <c r="AF366" s="644"/>
      <c r="AG366" s="644">
        <f t="shared" si="112"/>
        <v>8435468</v>
      </c>
      <c r="AH366" s="639">
        <v>28</v>
      </c>
      <c r="AI366" s="639">
        <v>0</v>
      </c>
      <c r="AJ366" s="639">
        <v>0</v>
      </c>
      <c r="AK366" s="643">
        <v>0</v>
      </c>
      <c r="AL366" s="645">
        <v>0</v>
      </c>
      <c r="AM366" s="638">
        <f t="shared" si="111"/>
        <v>1416490</v>
      </c>
      <c r="AN366" s="661">
        <f t="shared" si="113"/>
        <v>9851958</v>
      </c>
      <c r="AO366" s="638">
        <v>736575</v>
      </c>
      <c r="AP366" s="638">
        <v>44100</v>
      </c>
      <c r="AQ366" s="638">
        <f>+VLOOKUP($B366,[1]Sheet1!$C$15:$BW$1300,52,0)</f>
        <v>0</v>
      </c>
      <c r="AR366" s="638">
        <v>0</v>
      </c>
      <c r="AS366" s="638">
        <v>0</v>
      </c>
      <c r="AT366" s="661">
        <f t="shared" si="115"/>
        <v>9071283</v>
      </c>
      <c r="AU366" s="629"/>
      <c r="AV366" s="585"/>
      <c r="AW366" s="526" t="s">
        <v>3853</v>
      </c>
      <c r="AX366" s="526" t="s">
        <v>3854</v>
      </c>
      <c r="AY366" s="632" t="s">
        <v>260</v>
      </c>
      <c r="AZ366" s="632">
        <v>622</v>
      </c>
      <c r="BA366" s="272" t="str">
        <f t="shared" si="114"/>
        <v>Box</v>
      </c>
      <c r="BB366" s="633"/>
      <c r="BC366" s="634"/>
      <c r="BD366" s="634"/>
    </row>
    <row r="367" spans="1:56" s="635" customFormat="1" ht="36.75" hidden="1" customHeight="1">
      <c r="A367" s="475">
        <f>SUBTOTAL(3,B$6:B367)</f>
        <v>1</v>
      </c>
      <c r="B367" s="475" t="s">
        <v>1359</v>
      </c>
      <c r="C367" s="476" t="s">
        <v>1360</v>
      </c>
      <c r="D367" s="636">
        <v>45356</v>
      </c>
      <c r="E367" s="636" t="s">
        <v>196</v>
      </c>
      <c r="F367" s="530" t="s">
        <v>468</v>
      </c>
      <c r="G367" s="621" t="s">
        <v>809</v>
      </c>
      <c r="H367" s="637">
        <v>5538000</v>
      </c>
      <c r="I367" s="637">
        <v>400000</v>
      </c>
      <c r="J367" s="637">
        <v>0</v>
      </c>
      <c r="K367" s="637">
        <v>0</v>
      </c>
      <c r="L367" s="638">
        <f t="shared" si="0"/>
        <v>5938000</v>
      </c>
      <c r="M367" s="639">
        <v>21.8</v>
      </c>
      <c r="N367" s="638">
        <f t="shared" si="82"/>
        <v>4978785</v>
      </c>
      <c r="O367" s="640">
        <v>3</v>
      </c>
      <c r="P367" s="638">
        <f t="shared" si="83"/>
        <v>685154</v>
      </c>
      <c r="Q367" s="641">
        <v>19.5</v>
      </c>
      <c r="R367" s="638">
        <f t="shared" si="84"/>
        <v>167006</v>
      </c>
      <c r="S367" s="638">
        <f t="shared" si="85"/>
        <v>5830945</v>
      </c>
      <c r="T367" s="642">
        <v>0</v>
      </c>
      <c r="U367" s="528">
        <v>90000</v>
      </c>
      <c r="V367" s="528">
        <v>200000</v>
      </c>
      <c r="W367" s="642">
        <v>0</v>
      </c>
      <c r="X367" s="642">
        <v>0</v>
      </c>
      <c r="Y367" s="642">
        <v>300000</v>
      </c>
      <c r="Z367" s="642">
        <v>333592</v>
      </c>
      <c r="AA367" s="643"/>
      <c r="AB367" s="638"/>
      <c r="AC367" s="642">
        <v>100000</v>
      </c>
      <c r="AD367" s="642">
        <v>0</v>
      </c>
      <c r="AE367" s="638">
        <v>0</v>
      </c>
      <c r="AF367" s="644"/>
      <c r="AG367" s="644">
        <f t="shared" si="112"/>
        <v>6854537</v>
      </c>
      <c r="AH367" s="639">
        <v>16</v>
      </c>
      <c r="AI367" s="639">
        <v>0</v>
      </c>
      <c r="AJ367" s="639">
        <v>0</v>
      </c>
      <c r="AK367" s="643">
        <v>0</v>
      </c>
      <c r="AL367" s="645">
        <v>0</v>
      </c>
      <c r="AM367" s="638">
        <f t="shared" si="111"/>
        <v>685154</v>
      </c>
      <c r="AN367" s="661">
        <f t="shared" si="113"/>
        <v>7539691</v>
      </c>
      <c r="AO367" s="638">
        <v>623490</v>
      </c>
      <c r="AP367" s="638">
        <v>44100</v>
      </c>
      <c r="AQ367" s="638">
        <f>+VLOOKUP($B367,[1]Sheet1!$C$15:$BW$1300,52,0)</f>
        <v>0</v>
      </c>
      <c r="AR367" s="638">
        <v>0</v>
      </c>
      <c r="AS367" s="638">
        <v>0</v>
      </c>
      <c r="AT367" s="661">
        <f t="shared" si="115"/>
        <v>6872101</v>
      </c>
      <c r="AU367" s="629"/>
      <c r="AV367" s="585"/>
      <c r="AW367" s="526" t="s">
        <v>3855</v>
      </c>
      <c r="AX367" s="526" t="s">
        <v>3856</v>
      </c>
      <c r="AY367" s="632" t="s">
        <v>260</v>
      </c>
      <c r="AZ367" s="632">
        <v>622</v>
      </c>
      <c r="BA367" s="272" t="str">
        <f t="shared" si="114"/>
        <v>Box</v>
      </c>
      <c r="BB367" s="633"/>
      <c r="BC367" s="634"/>
      <c r="BD367" s="634"/>
    </row>
    <row r="368" spans="1:56" s="635" customFormat="1" ht="36.75" hidden="1" customHeight="1">
      <c r="A368" s="475">
        <f>SUBTOTAL(3,B$6:B368)</f>
        <v>1</v>
      </c>
      <c r="B368" s="475" t="s">
        <v>1361</v>
      </c>
      <c r="C368" s="476" t="s">
        <v>1362</v>
      </c>
      <c r="D368" s="636">
        <v>45367</v>
      </c>
      <c r="E368" s="636" t="s">
        <v>196</v>
      </c>
      <c r="F368" s="530" t="s">
        <v>468</v>
      </c>
      <c r="G368" s="621" t="s">
        <v>1185</v>
      </c>
      <c r="H368" s="637">
        <v>5538000</v>
      </c>
      <c r="I368" s="637">
        <v>400000</v>
      </c>
      <c r="J368" s="637">
        <v>0</v>
      </c>
      <c r="K368" s="637">
        <v>0</v>
      </c>
      <c r="L368" s="638">
        <f t="shared" si="0"/>
        <v>5938000</v>
      </c>
      <c r="M368" s="639">
        <v>24</v>
      </c>
      <c r="N368" s="638">
        <f t="shared" si="82"/>
        <v>5481231</v>
      </c>
      <c r="O368" s="640">
        <v>2</v>
      </c>
      <c r="P368" s="638">
        <f t="shared" si="83"/>
        <v>456769</v>
      </c>
      <c r="Q368" s="641">
        <v>58.5</v>
      </c>
      <c r="R368" s="638">
        <f t="shared" si="84"/>
        <v>501019</v>
      </c>
      <c r="S368" s="638">
        <f t="shared" si="85"/>
        <v>6439019</v>
      </c>
      <c r="T368" s="642">
        <v>0</v>
      </c>
      <c r="U368" s="528">
        <v>270000</v>
      </c>
      <c r="V368" s="528">
        <v>200000</v>
      </c>
      <c r="W368" s="642">
        <v>500000</v>
      </c>
      <c r="X368" s="642">
        <v>0</v>
      </c>
      <c r="Y368" s="642">
        <v>400000</v>
      </c>
      <c r="Z368" s="642">
        <v>283006</v>
      </c>
      <c r="AA368" s="643"/>
      <c r="AB368" s="638"/>
      <c r="AC368" s="642">
        <v>100000</v>
      </c>
      <c r="AD368" s="642">
        <v>0</v>
      </c>
      <c r="AE368" s="638">
        <v>0</v>
      </c>
      <c r="AF368" s="644"/>
      <c r="AG368" s="644">
        <f t="shared" si="112"/>
        <v>8192025</v>
      </c>
      <c r="AH368" s="639">
        <v>16</v>
      </c>
      <c r="AI368" s="639">
        <v>0</v>
      </c>
      <c r="AJ368" s="639">
        <v>4</v>
      </c>
      <c r="AK368" s="643">
        <v>0</v>
      </c>
      <c r="AL368" s="645">
        <v>0</v>
      </c>
      <c r="AM368" s="638">
        <f t="shared" si="111"/>
        <v>924958</v>
      </c>
      <c r="AN368" s="661">
        <f t="shared" si="113"/>
        <v>9116983</v>
      </c>
      <c r="AO368" s="638">
        <v>623490</v>
      </c>
      <c r="AP368" s="638">
        <v>44100</v>
      </c>
      <c r="AQ368" s="638">
        <f>+VLOOKUP($B368,[1]Sheet1!$C$15:$BW$1300,52,0)</f>
        <v>0</v>
      </c>
      <c r="AR368" s="638">
        <v>0</v>
      </c>
      <c r="AS368" s="638">
        <v>0</v>
      </c>
      <c r="AT368" s="661">
        <f t="shared" si="115"/>
        <v>8449393</v>
      </c>
      <c r="AU368" s="629"/>
      <c r="AV368" s="585"/>
      <c r="AW368" s="526" t="s">
        <v>3857</v>
      </c>
      <c r="AX368" s="526" t="s">
        <v>3858</v>
      </c>
      <c r="AY368" s="632" t="s">
        <v>260</v>
      </c>
      <c r="AZ368" s="632">
        <v>622</v>
      </c>
      <c r="BA368" s="272" t="str">
        <f t="shared" si="114"/>
        <v>Box</v>
      </c>
      <c r="BB368" s="633"/>
      <c r="BC368" s="634"/>
      <c r="BD368" s="634"/>
    </row>
    <row r="369" spans="1:56" s="635" customFormat="1" ht="36.75" hidden="1" customHeight="1">
      <c r="A369" s="475">
        <f>SUBTOTAL(3,B$6:B369)</f>
        <v>1</v>
      </c>
      <c r="B369" s="475" t="s">
        <v>1363</v>
      </c>
      <c r="C369" s="476" t="s">
        <v>1364</v>
      </c>
      <c r="D369" s="636">
        <v>45720</v>
      </c>
      <c r="E369" s="636" t="s">
        <v>196</v>
      </c>
      <c r="F369" s="530" t="s">
        <v>468</v>
      </c>
      <c r="G369" s="621" t="s">
        <v>809</v>
      </c>
      <c r="H369" s="637">
        <v>5023000</v>
      </c>
      <c r="I369" s="637">
        <v>200000</v>
      </c>
      <c r="J369" s="637">
        <v>0</v>
      </c>
      <c r="K369" s="637">
        <v>0</v>
      </c>
      <c r="L369" s="638">
        <f t="shared" si="0"/>
        <v>5223000</v>
      </c>
      <c r="M369" s="639">
        <v>24</v>
      </c>
      <c r="N369" s="638">
        <f t="shared" si="82"/>
        <v>4821231</v>
      </c>
      <c r="O369" s="640">
        <v>2</v>
      </c>
      <c r="P369" s="638">
        <f t="shared" si="83"/>
        <v>401769</v>
      </c>
      <c r="Q369" s="641">
        <v>19.5</v>
      </c>
      <c r="R369" s="638">
        <f t="shared" si="84"/>
        <v>146897</v>
      </c>
      <c r="S369" s="638">
        <f t="shared" si="85"/>
        <v>5369897</v>
      </c>
      <c r="T369" s="642">
        <v>0</v>
      </c>
      <c r="U369" s="528">
        <v>90000</v>
      </c>
      <c r="V369" s="528">
        <v>200000</v>
      </c>
      <c r="W369" s="642">
        <v>500000</v>
      </c>
      <c r="X369" s="642">
        <v>0</v>
      </c>
      <c r="Y369" s="642">
        <v>400000</v>
      </c>
      <c r="Z369" s="642">
        <v>367258</v>
      </c>
      <c r="AA369" s="643"/>
      <c r="AB369" s="638"/>
      <c r="AC369" s="642">
        <v>0</v>
      </c>
      <c r="AD369" s="642">
        <v>0</v>
      </c>
      <c r="AE369" s="638">
        <v>0</v>
      </c>
      <c r="AF369" s="644"/>
      <c r="AG369" s="644">
        <f t="shared" si="112"/>
        <v>6927155</v>
      </c>
      <c r="AH369" s="639">
        <v>24</v>
      </c>
      <c r="AI369" s="639">
        <v>0</v>
      </c>
      <c r="AJ369" s="639">
        <v>0</v>
      </c>
      <c r="AK369" s="643">
        <v>0</v>
      </c>
      <c r="AL369" s="645">
        <v>0</v>
      </c>
      <c r="AM369" s="638">
        <f t="shared" si="111"/>
        <v>903981</v>
      </c>
      <c r="AN369" s="661">
        <f t="shared" si="113"/>
        <v>7831136</v>
      </c>
      <c r="AO369" s="638">
        <v>548415</v>
      </c>
      <c r="AP369" s="638">
        <v>44100</v>
      </c>
      <c r="AQ369" s="638">
        <f>+VLOOKUP($B369,[1]Sheet1!$C$15:$BW$1300,52,0)</f>
        <v>0</v>
      </c>
      <c r="AR369" s="638">
        <v>0</v>
      </c>
      <c r="AS369" s="638">
        <v>91558</v>
      </c>
      <c r="AT369" s="661">
        <f t="shared" si="115"/>
        <v>7147063</v>
      </c>
      <c r="AU369" s="629"/>
      <c r="AV369" s="585"/>
      <c r="AW369" s="526" t="s">
        <v>3859</v>
      </c>
      <c r="AX369" s="526" t="s">
        <v>3860</v>
      </c>
      <c r="AY369" s="632" t="s">
        <v>260</v>
      </c>
      <c r="AZ369" s="632">
        <v>622</v>
      </c>
      <c r="BA369" s="272" t="str">
        <f t="shared" si="114"/>
        <v>Box</v>
      </c>
      <c r="BB369" s="633"/>
      <c r="BC369" s="634"/>
      <c r="BD369" s="634"/>
    </row>
    <row r="370" spans="1:56" s="635" customFormat="1" ht="36.75" hidden="1" customHeight="1">
      <c r="A370" s="475">
        <f>SUBTOTAL(3,B$6:B370)</f>
        <v>1</v>
      </c>
      <c r="B370" s="475" t="s">
        <v>1365</v>
      </c>
      <c r="C370" s="476" t="s">
        <v>1366</v>
      </c>
      <c r="D370" s="636">
        <v>45736</v>
      </c>
      <c r="E370" s="636" t="s">
        <v>196</v>
      </c>
      <c r="F370" s="530" t="s">
        <v>468</v>
      </c>
      <c r="G370" s="621" t="s">
        <v>459</v>
      </c>
      <c r="H370" s="637">
        <v>4694000</v>
      </c>
      <c r="I370" s="637">
        <v>0</v>
      </c>
      <c r="J370" s="637">
        <v>0</v>
      </c>
      <c r="K370" s="637">
        <v>0</v>
      </c>
      <c r="L370" s="638">
        <f t="shared" si="0"/>
        <v>4694000</v>
      </c>
      <c r="M370" s="639">
        <v>22.7</v>
      </c>
      <c r="N370" s="638">
        <f t="shared" si="82"/>
        <v>4098223</v>
      </c>
      <c r="O370" s="640">
        <v>3</v>
      </c>
      <c r="P370" s="638">
        <f t="shared" si="83"/>
        <v>541615</v>
      </c>
      <c r="Q370" s="641">
        <v>0</v>
      </c>
      <c r="R370" s="638">
        <f t="shared" si="84"/>
        <v>0</v>
      </c>
      <c r="S370" s="638">
        <f t="shared" si="85"/>
        <v>4639838</v>
      </c>
      <c r="T370" s="642">
        <v>0</v>
      </c>
      <c r="U370" s="528">
        <v>0</v>
      </c>
      <c r="V370" s="528">
        <v>200000</v>
      </c>
      <c r="W370" s="642">
        <v>500000</v>
      </c>
      <c r="X370" s="642">
        <v>0</v>
      </c>
      <c r="Y370" s="642">
        <v>400000</v>
      </c>
      <c r="Z370" s="642">
        <v>347364</v>
      </c>
      <c r="AA370" s="643"/>
      <c r="AB370" s="638"/>
      <c r="AC370" s="642">
        <v>0</v>
      </c>
      <c r="AD370" s="642">
        <v>192271</v>
      </c>
      <c r="AE370" s="638">
        <v>0</v>
      </c>
      <c r="AF370" s="644"/>
      <c r="AG370" s="644">
        <f t="shared" si="112"/>
        <v>6279473</v>
      </c>
      <c r="AH370" s="639">
        <v>16</v>
      </c>
      <c r="AI370" s="639">
        <v>0</v>
      </c>
      <c r="AJ370" s="639">
        <v>0</v>
      </c>
      <c r="AK370" s="643">
        <v>0</v>
      </c>
      <c r="AL370" s="645">
        <v>0</v>
      </c>
      <c r="AM370" s="638">
        <f t="shared" si="111"/>
        <v>541615</v>
      </c>
      <c r="AN370" s="661">
        <f t="shared" si="113"/>
        <v>6821088</v>
      </c>
      <c r="AO370" s="638">
        <v>0</v>
      </c>
      <c r="AP370" s="638">
        <v>0</v>
      </c>
      <c r="AQ370" s="638">
        <f>+VLOOKUP($B370,[1]Sheet1!$C$15:$BW$1300,52,0)</f>
        <v>0</v>
      </c>
      <c r="AR370" s="638">
        <v>0</v>
      </c>
      <c r="AS370" s="638">
        <v>0</v>
      </c>
      <c r="AT370" s="661">
        <f t="shared" si="115"/>
        <v>6821088</v>
      </c>
      <c r="AU370" s="629"/>
      <c r="AV370" s="585"/>
      <c r="AW370" s="526" t="s">
        <v>3861</v>
      </c>
      <c r="AX370" s="526" t="s">
        <v>3862</v>
      </c>
      <c r="AY370" s="632" t="s">
        <v>260</v>
      </c>
      <c r="AZ370" s="632">
        <v>622</v>
      </c>
      <c r="BA370" s="272" t="str">
        <f t="shared" si="114"/>
        <v>Box</v>
      </c>
      <c r="BB370" s="633"/>
      <c r="BC370" s="634"/>
      <c r="BD370" s="634"/>
    </row>
    <row r="371" spans="1:56" s="635" customFormat="1" ht="36.75" hidden="1" customHeight="1">
      <c r="A371" s="475">
        <f>SUBTOTAL(3,B$6:B371)</f>
        <v>1</v>
      </c>
      <c r="B371" s="475" t="s">
        <v>5566</v>
      </c>
      <c r="C371" s="476" t="s">
        <v>5567</v>
      </c>
      <c r="D371" s="636">
        <v>45750</v>
      </c>
      <c r="E371" s="636" t="s">
        <v>196</v>
      </c>
      <c r="F371" s="530" t="s">
        <v>468</v>
      </c>
      <c r="G371" s="621" t="s">
        <v>459</v>
      </c>
      <c r="H371" s="637">
        <v>4694000</v>
      </c>
      <c r="I371" s="637">
        <v>0</v>
      </c>
      <c r="J371" s="637">
        <v>0</v>
      </c>
      <c r="K371" s="637">
        <v>0</v>
      </c>
      <c r="L371" s="638">
        <f t="shared" si="0"/>
        <v>4694000</v>
      </c>
      <c r="M371" s="639">
        <v>19.8</v>
      </c>
      <c r="N371" s="638">
        <f t="shared" si="82"/>
        <v>3574662</v>
      </c>
      <c r="O371" s="640">
        <v>2</v>
      </c>
      <c r="P371" s="638">
        <f t="shared" si="83"/>
        <v>361077</v>
      </c>
      <c r="Q371" s="641">
        <v>0</v>
      </c>
      <c r="R371" s="638">
        <f t="shared" si="84"/>
        <v>0</v>
      </c>
      <c r="S371" s="638">
        <f t="shared" si="85"/>
        <v>3935739</v>
      </c>
      <c r="T371" s="642">
        <v>0</v>
      </c>
      <c r="U371" s="528">
        <v>0</v>
      </c>
      <c r="V371" s="528">
        <v>168000</v>
      </c>
      <c r="W371" s="642">
        <v>419000</v>
      </c>
      <c r="X371" s="642">
        <v>0</v>
      </c>
      <c r="Y371" s="642">
        <v>126000</v>
      </c>
      <c r="Z371" s="642">
        <v>302988</v>
      </c>
      <c r="AA371" s="643"/>
      <c r="AB371" s="638"/>
      <c r="AC371" s="642">
        <v>0</v>
      </c>
      <c r="AD371" s="642">
        <v>0</v>
      </c>
      <c r="AE371" s="638">
        <v>0</v>
      </c>
      <c r="AF371" s="644"/>
      <c r="AG371" s="644">
        <f t="shared" si="112"/>
        <v>4951727</v>
      </c>
      <c r="AH371" s="639">
        <v>16</v>
      </c>
      <c r="AI371" s="639">
        <v>0</v>
      </c>
      <c r="AJ371" s="639">
        <v>0</v>
      </c>
      <c r="AK371" s="643">
        <v>0</v>
      </c>
      <c r="AL371" s="645">
        <v>0</v>
      </c>
      <c r="AM371" s="638">
        <f t="shared" si="111"/>
        <v>541615</v>
      </c>
      <c r="AN371" s="661">
        <f t="shared" si="113"/>
        <v>5493342</v>
      </c>
      <c r="AO371" s="638">
        <v>0</v>
      </c>
      <c r="AP371" s="638">
        <v>0</v>
      </c>
      <c r="AQ371" s="638">
        <f>+VLOOKUP($B371,[1]Sheet1!$C$15:$BW$1300,52,0)</f>
        <v>0</v>
      </c>
      <c r="AR371" s="638">
        <v>0</v>
      </c>
      <c r="AS371" s="638">
        <v>0</v>
      </c>
      <c r="AT371" s="661">
        <f t="shared" si="115"/>
        <v>5493342</v>
      </c>
      <c r="AU371" s="629"/>
      <c r="AV371" s="585"/>
      <c r="AW371" s="526" t="s">
        <v>5667</v>
      </c>
      <c r="AX371" s="526" t="s">
        <v>5668</v>
      </c>
      <c r="AY371" s="632" t="s">
        <v>260</v>
      </c>
      <c r="AZ371" s="632">
        <v>622</v>
      </c>
      <c r="BA371" s="272" t="str">
        <f t="shared" si="114"/>
        <v>Box</v>
      </c>
      <c r="BB371" s="633"/>
      <c r="BC371" s="634"/>
      <c r="BD371" s="634"/>
    </row>
    <row r="372" spans="1:56" s="635" customFormat="1" ht="36.75" hidden="1" customHeight="1">
      <c r="A372" s="475">
        <f>SUBTOTAL(3,B$6:B372)</f>
        <v>1</v>
      </c>
      <c r="B372" s="475" t="s">
        <v>1367</v>
      </c>
      <c r="C372" s="476" t="s">
        <v>1368</v>
      </c>
      <c r="D372" s="636">
        <v>40141</v>
      </c>
      <c r="E372" s="636" t="s">
        <v>196</v>
      </c>
      <c r="F372" s="530" t="s">
        <v>468</v>
      </c>
      <c r="G372" s="621" t="s">
        <v>814</v>
      </c>
      <c r="H372" s="637">
        <v>5931000</v>
      </c>
      <c r="I372" s="637">
        <v>900000</v>
      </c>
      <c r="J372" s="637">
        <v>0</v>
      </c>
      <c r="K372" s="637">
        <v>600000</v>
      </c>
      <c r="L372" s="638">
        <f t="shared" si="0"/>
        <v>7431000</v>
      </c>
      <c r="M372" s="639">
        <v>24</v>
      </c>
      <c r="N372" s="638">
        <f t="shared" si="82"/>
        <v>6859385</v>
      </c>
      <c r="O372" s="640">
        <v>2</v>
      </c>
      <c r="P372" s="638">
        <f t="shared" si="83"/>
        <v>571615</v>
      </c>
      <c r="Q372" s="641">
        <v>0</v>
      </c>
      <c r="R372" s="638">
        <f t="shared" si="84"/>
        <v>0</v>
      </c>
      <c r="S372" s="638">
        <f t="shared" si="85"/>
        <v>7431000</v>
      </c>
      <c r="T372" s="642">
        <v>0</v>
      </c>
      <c r="U372" s="528">
        <v>0</v>
      </c>
      <c r="V372" s="528">
        <v>200000</v>
      </c>
      <c r="W372" s="642">
        <v>500000</v>
      </c>
      <c r="X372" s="642">
        <v>0</v>
      </c>
      <c r="Y372" s="642">
        <v>400000</v>
      </c>
      <c r="Z372" s="642">
        <v>367258</v>
      </c>
      <c r="AA372" s="643"/>
      <c r="AB372" s="638"/>
      <c r="AC372" s="642">
        <v>0</v>
      </c>
      <c r="AD372" s="642">
        <v>0</v>
      </c>
      <c r="AE372" s="638">
        <v>0</v>
      </c>
      <c r="AF372" s="644"/>
      <c r="AG372" s="644">
        <f t="shared" si="112"/>
        <v>8898258</v>
      </c>
      <c r="AH372" s="639">
        <v>16</v>
      </c>
      <c r="AI372" s="639">
        <v>0</v>
      </c>
      <c r="AJ372" s="639">
        <v>0</v>
      </c>
      <c r="AK372" s="643">
        <v>0</v>
      </c>
      <c r="AL372" s="645">
        <v>0</v>
      </c>
      <c r="AM372" s="638">
        <f t="shared" si="111"/>
        <v>857423</v>
      </c>
      <c r="AN372" s="661">
        <f t="shared" si="113"/>
        <v>9755681</v>
      </c>
      <c r="AO372" s="638">
        <v>780255</v>
      </c>
      <c r="AP372" s="638">
        <v>44100</v>
      </c>
      <c r="AQ372" s="638">
        <f>+VLOOKUP($B372,[1]Sheet1!$C$15:$BW$1300,52,0)</f>
        <v>0</v>
      </c>
      <c r="AR372" s="638">
        <v>0</v>
      </c>
      <c r="AS372" s="638">
        <v>0</v>
      </c>
      <c r="AT372" s="661">
        <f t="shared" si="115"/>
        <v>8931326</v>
      </c>
      <c r="AU372" s="629"/>
      <c r="AV372" s="585"/>
      <c r="AW372" s="526" t="s">
        <v>3863</v>
      </c>
      <c r="AX372" s="526" t="s">
        <v>3864</v>
      </c>
      <c r="AY372" s="632" t="s">
        <v>260</v>
      </c>
      <c r="AZ372" s="632">
        <v>622</v>
      </c>
      <c r="BA372" s="272" t="str">
        <f t="shared" si="114"/>
        <v>Box</v>
      </c>
      <c r="BB372" s="633"/>
      <c r="BC372" s="634"/>
      <c r="BD372" s="634"/>
    </row>
    <row r="373" spans="1:56" s="635" customFormat="1" ht="36.75" hidden="1" customHeight="1">
      <c r="A373" s="475">
        <f>SUBTOTAL(3,B$6:B373)</f>
        <v>1</v>
      </c>
      <c r="B373" s="475" t="s">
        <v>1369</v>
      </c>
      <c r="C373" s="476" t="s">
        <v>1370</v>
      </c>
      <c r="D373" s="636">
        <v>42781</v>
      </c>
      <c r="E373" s="636" t="s">
        <v>196</v>
      </c>
      <c r="F373" s="530" t="s">
        <v>468</v>
      </c>
      <c r="G373" s="621" t="s">
        <v>814</v>
      </c>
      <c r="H373" s="637">
        <v>5931000</v>
      </c>
      <c r="I373" s="637">
        <v>600000</v>
      </c>
      <c r="J373" s="637">
        <v>0</v>
      </c>
      <c r="K373" s="637">
        <v>100000</v>
      </c>
      <c r="L373" s="638">
        <f t="shared" si="0"/>
        <v>6631000</v>
      </c>
      <c r="M373" s="639">
        <v>23.8</v>
      </c>
      <c r="N373" s="638">
        <f t="shared" si="82"/>
        <v>6069915</v>
      </c>
      <c r="O373" s="640">
        <v>2</v>
      </c>
      <c r="P373" s="638">
        <f t="shared" si="83"/>
        <v>510077</v>
      </c>
      <c r="Q373" s="641">
        <v>0</v>
      </c>
      <c r="R373" s="638">
        <f t="shared" si="84"/>
        <v>0</v>
      </c>
      <c r="S373" s="638">
        <f t="shared" si="85"/>
        <v>6579992</v>
      </c>
      <c r="T373" s="642">
        <v>0</v>
      </c>
      <c r="U373" s="528">
        <v>0</v>
      </c>
      <c r="V373" s="528">
        <v>200000</v>
      </c>
      <c r="W373" s="642">
        <v>500000</v>
      </c>
      <c r="X373" s="642">
        <v>0</v>
      </c>
      <c r="Y373" s="642">
        <v>400000</v>
      </c>
      <c r="Z373" s="642">
        <v>364197</v>
      </c>
      <c r="AA373" s="643"/>
      <c r="AB373" s="638"/>
      <c r="AC373" s="642">
        <v>0</v>
      </c>
      <c r="AD373" s="642">
        <v>0</v>
      </c>
      <c r="AE373" s="638">
        <v>0</v>
      </c>
      <c r="AF373" s="644"/>
      <c r="AG373" s="644">
        <f t="shared" si="112"/>
        <v>8044189</v>
      </c>
      <c r="AH373" s="639">
        <v>20</v>
      </c>
      <c r="AI373" s="639">
        <v>0</v>
      </c>
      <c r="AJ373" s="639">
        <v>0</v>
      </c>
      <c r="AK373" s="643">
        <v>0</v>
      </c>
      <c r="AL373" s="645">
        <v>0</v>
      </c>
      <c r="AM373" s="638">
        <f t="shared" si="111"/>
        <v>956394</v>
      </c>
      <c r="AN373" s="661">
        <f t="shared" si="113"/>
        <v>9000583</v>
      </c>
      <c r="AO373" s="638">
        <v>696255</v>
      </c>
      <c r="AP373" s="638">
        <v>44100</v>
      </c>
      <c r="AQ373" s="638">
        <f>+VLOOKUP($B373,[1]Sheet1!$C$15:$BW$1300,52,0)</f>
        <v>0</v>
      </c>
      <c r="AR373" s="638">
        <v>0</v>
      </c>
      <c r="AS373" s="638">
        <v>0</v>
      </c>
      <c r="AT373" s="661">
        <f t="shared" si="115"/>
        <v>8260228</v>
      </c>
      <c r="AU373" s="629"/>
      <c r="AV373" s="585"/>
      <c r="AW373" s="526" t="s">
        <v>3865</v>
      </c>
      <c r="AX373" s="526" t="s">
        <v>3866</v>
      </c>
      <c r="AY373" s="632" t="s">
        <v>260</v>
      </c>
      <c r="AZ373" s="632">
        <v>622</v>
      </c>
      <c r="BA373" s="272" t="str">
        <f t="shared" si="114"/>
        <v>Box</v>
      </c>
      <c r="BB373" s="633"/>
      <c r="BC373" s="634"/>
      <c r="BD373" s="634"/>
    </row>
    <row r="374" spans="1:56" s="635" customFormat="1" ht="36.75" hidden="1" customHeight="1">
      <c r="A374" s="475">
        <f>SUBTOTAL(3,B$6:B374)</f>
        <v>1</v>
      </c>
      <c r="B374" s="475" t="s">
        <v>1371</v>
      </c>
      <c r="C374" s="476" t="s">
        <v>1372</v>
      </c>
      <c r="D374" s="636">
        <v>44308</v>
      </c>
      <c r="E374" s="636" t="s">
        <v>196</v>
      </c>
      <c r="F374" s="530" t="s">
        <v>469</v>
      </c>
      <c r="G374" s="621" t="s">
        <v>1373</v>
      </c>
      <c r="H374" s="637">
        <v>7283000</v>
      </c>
      <c r="I374" s="637">
        <v>2000000</v>
      </c>
      <c r="J374" s="637">
        <v>364000</v>
      </c>
      <c r="K374" s="637">
        <v>1603000</v>
      </c>
      <c r="L374" s="638">
        <f t="shared" si="0"/>
        <v>11250000</v>
      </c>
      <c r="M374" s="639">
        <v>24</v>
      </c>
      <c r="N374" s="638">
        <f t="shared" si="82"/>
        <v>10384615</v>
      </c>
      <c r="O374" s="640">
        <v>2</v>
      </c>
      <c r="P374" s="638">
        <f t="shared" si="83"/>
        <v>865385</v>
      </c>
      <c r="Q374" s="641">
        <v>0</v>
      </c>
      <c r="R374" s="638">
        <f t="shared" si="84"/>
        <v>0</v>
      </c>
      <c r="S374" s="638">
        <f t="shared" si="85"/>
        <v>11250000</v>
      </c>
      <c r="T374" s="642">
        <v>0</v>
      </c>
      <c r="U374" s="528">
        <v>0</v>
      </c>
      <c r="V374" s="528">
        <v>200000</v>
      </c>
      <c r="W374" s="642">
        <v>500000</v>
      </c>
      <c r="X374" s="642">
        <v>0</v>
      </c>
      <c r="Y374" s="642">
        <v>400000</v>
      </c>
      <c r="Z374" s="642">
        <v>168511</v>
      </c>
      <c r="AA374" s="643"/>
      <c r="AB374" s="638"/>
      <c r="AC374" s="642">
        <v>0</v>
      </c>
      <c r="AD374" s="642">
        <v>0</v>
      </c>
      <c r="AE374" s="638">
        <v>0</v>
      </c>
      <c r="AF374" s="644"/>
      <c r="AG374" s="644">
        <f t="shared" si="112"/>
        <v>12518511</v>
      </c>
      <c r="AH374" s="639">
        <v>4</v>
      </c>
      <c r="AI374" s="639">
        <v>0</v>
      </c>
      <c r="AJ374" s="639">
        <v>0</v>
      </c>
      <c r="AK374" s="643">
        <v>0</v>
      </c>
      <c r="AL374" s="645">
        <v>0</v>
      </c>
      <c r="AM374" s="638">
        <f t="shared" si="111"/>
        <v>324519</v>
      </c>
      <c r="AN374" s="661">
        <f t="shared" si="113"/>
        <v>12843030</v>
      </c>
      <c r="AO374" s="638">
        <v>1181250</v>
      </c>
      <c r="AP374" s="638">
        <v>44100</v>
      </c>
      <c r="AQ374" s="638">
        <f>+VLOOKUP($B374,[1]Sheet1!$C$15:$BW$1300,52,0)</f>
        <v>32680</v>
      </c>
      <c r="AR374" s="638">
        <v>0</v>
      </c>
      <c r="AS374" s="638">
        <v>0</v>
      </c>
      <c r="AT374" s="661">
        <f t="shared" si="115"/>
        <v>11585000</v>
      </c>
      <c r="AU374" s="629"/>
      <c r="AV374" s="585"/>
      <c r="AW374" s="526" t="s">
        <v>3867</v>
      </c>
      <c r="AX374" s="526" t="s">
        <v>3868</v>
      </c>
      <c r="AY374" s="632" t="s">
        <v>261</v>
      </c>
      <c r="AZ374" s="632">
        <v>622</v>
      </c>
      <c r="BA374" s="272" t="str">
        <f t="shared" si="114"/>
        <v>Bag</v>
      </c>
      <c r="BB374" s="633"/>
      <c r="BC374" s="634"/>
      <c r="BD374" s="634"/>
    </row>
    <row r="375" spans="1:56" s="635" customFormat="1" ht="36.75" hidden="1" customHeight="1">
      <c r="A375" s="475">
        <f>SUBTOTAL(3,B$6:B375)</f>
        <v>1</v>
      </c>
      <c r="B375" s="475" t="s">
        <v>1374</v>
      </c>
      <c r="C375" s="476" t="s">
        <v>1375</v>
      </c>
      <c r="D375" s="636">
        <v>44155</v>
      </c>
      <c r="E375" s="636" t="s">
        <v>196</v>
      </c>
      <c r="F375" s="530" t="s">
        <v>470</v>
      </c>
      <c r="G375" s="621" t="s">
        <v>1376</v>
      </c>
      <c r="H375" s="637">
        <v>6783000</v>
      </c>
      <c r="I375" s="637">
        <v>1300000</v>
      </c>
      <c r="J375" s="637">
        <v>339000</v>
      </c>
      <c r="K375" s="637">
        <v>0</v>
      </c>
      <c r="L375" s="638">
        <f t="shared" si="0"/>
        <v>8422000</v>
      </c>
      <c r="M375" s="639">
        <v>20</v>
      </c>
      <c r="N375" s="638">
        <f t="shared" si="82"/>
        <v>6478462</v>
      </c>
      <c r="O375" s="640">
        <v>2</v>
      </c>
      <c r="P375" s="638">
        <f t="shared" si="83"/>
        <v>647846</v>
      </c>
      <c r="Q375" s="641">
        <v>0</v>
      </c>
      <c r="R375" s="638">
        <f t="shared" si="84"/>
        <v>0</v>
      </c>
      <c r="S375" s="638">
        <f t="shared" si="85"/>
        <v>7126308</v>
      </c>
      <c r="T375" s="642">
        <v>0</v>
      </c>
      <c r="U375" s="528">
        <v>0</v>
      </c>
      <c r="V375" s="528">
        <v>200000</v>
      </c>
      <c r="W375" s="642">
        <v>0</v>
      </c>
      <c r="X375" s="642">
        <v>0</v>
      </c>
      <c r="Y375" s="642">
        <v>0</v>
      </c>
      <c r="Z375" s="642">
        <v>180940</v>
      </c>
      <c r="AA375" s="643"/>
      <c r="AB375" s="638"/>
      <c r="AC375" s="642">
        <v>0</v>
      </c>
      <c r="AD375" s="642">
        <v>0</v>
      </c>
      <c r="AE375" s="638">
        <v>0</v>
      </c>
      <c r="AF375" s="644"/>
      <c r="AG375" s="644">
        <f t="shared" si="112"/>
        <v>7507248</v>
      </c>
      <c r="AH375" s="639">
        <v>4</v>
      </c>
      <c r="AI375" s="639">
        <v>0</v>
      </c>
      <c r="AJ375" s="639">
        <v>0</v>
      </c>
      <c r="AK375" s="643">
        <v>0</v>
      </c>
      <c r="AL375" s="645">
        <v>0</v>
      </c>
      <c r="AM375" s="638">
        <f t="shared" si="111"/>
        <v>242942</v>
      </c>
      <c r="AN375" s="661">
        <f t="shared" si="113"/>
        <v>7750190</v>
      </c>
      <c r="AO375" s="638">
        <v>884310</v>
      </c>
      <c r="AP375" s="638">
        <v>44100</v>
      </c>
      <c r="AQ375" s="638">
        <f>+VLOOKUP($B375,[1]Sheet1!$C$15:$BW$1300,52,0)</f>
        <v>0</v>
      </c>
      <c r="AR375" s="638">
        <v>0</v>
      </c>
      <c r="AS375" s="638">
        <v>0</v>
      </c>
      <c r="AT375" s="661">
        <f t="shared" si="115"/>
        <v>6821780</v>
      </c>
      <c r="AU375" s="629"/>
      <c r="AV375" s="585"/>
      <c r="AW375" s="526" t="s">
        <v>3869</v>
      </c>
      <c r="AX375" s="526" t="s">
        <v>3870</v>
      </c>
      <c r="AY375" s="632" t="s">
        <v>260</v>
      </c>
      <c r="AZ375" s="632">
        <v>622</v>
      </c>
      <c r="BA375" s="272" t="str">
        <f t="shared" si="114"/>
        <v>Box</v>
      </c>
      <c r="BB375" s="633"/>
      <c r="BC375" s="634"/>
      <c r="BD375" s="634"/>
    </row>
    <row r="376" spans="1:56" s="635" customFormat="1" ht="36.75" hidden="1" customHeight="1">
      <c r="A376" s="475">
        <f>SUBTOTAL(3,B$6:B376)</f>
        <v>1</v>
      </c>
      <c r="B376" s="475" t="s">
        <v>1377</v>
      </c>
      <c r="C376" s="476" t="s">
        <v>1378</v>
      </c>
      <c r="D376" s="636">
        <v>44981</v>
      </c>
      <c r="E376" s="636" t="s">
        <v>196</v>
      </c>
      <c r="F376" s="530" t="s">
        <v>470</v>
      </c>
      <c r="G376" s="621" t="s">
        <v>1379</v>
      </c>
      <c r="H376" s="637">
        <v>8483000</v>
      </c>
      <c r="I376" s="637">
        <v>2000000</v>
      </c>
      <c r="J376" s="637">
        <v>424000</v>
      </c>
      <c r="K376" s="637">
        <v>0</v>
      </c>
      <c r="L376" s="638">
        <f t="shared" si="0"/>
        <v>10907000</v>
      </c>
      <c r="M376" s="639">
        <v>24</v>
      </c>
      <c r="N376" s="638">
        <f t="shared" si="82"/>
        <v>10068000</v>
      </c>
      <c r="O376" s="640">
        <v>2</v>
      </c>
      <c r="P376" s="638">
        <f t="shared" si="83"/>
        <v>839000</v>
      </c>
      <c r="Q376" s="641">
        <v>0</v>
      </c>
      <c r="R376" s="638">
        <f t="shared" si="84"/>
        <v>0</v>
      </c>
      <c r="S376" s="638">
        <f t="shared" si="85"/>
        <v>10907000</v>
      </c>
      <c r="T376" s="642">
        <v>0</v>
      </c>
      <c r="U376" s="528">
        <v>0</v>
      </c>
      <c r="V376" s="528">
        <v>200000</v>
      </c>
      <c r="W376" s="642">
        <v>500000</v>
      </c>
      <c r="X376" s="642">
        <v>0</v>
      </c>
      <c r="Y376" s="642">
        <v>400000</v>
      </c>
      <c r="Z376" s="642">
        <v>367258</v>
      </c>
      <c r="AA376" s="643"/>
      <c r="AB376" s="638"/>
      <c r="AC376" s="642">
        <v>100000</v>
      </c>
      <c r="AD376" s="642">
        <v>0</v>
      </c>
      <c r="AE376" s="638">
        <v>0</v>
      </c>
      <c r="AF376" s="644"/>
      <c r="AG376" s="644">
        <f t="shared" si="112"/>
        <v>12474258</v>
      </c>
      <c r="AH376" s="639">
        <v>8</v>
      </c>
      <c r="AI376" s="639">
        <v>0</v>
      </c>
      <c r="AJ376" s="639">
        <v>0</v>
      </c>
      <c r="AK376" s="643">
        <v>0</v>
      </c>
      <c r="AL376" s="645">
        <v>0</v>
      </c>
      <c r="AM376" s="638">
        <f t="shared" si="111"/>
        <v>629250</v>
      </c>
      <c r="AN376" s="661">
        <f t="shared" si="113"/>
        <v>13103508</v>
      </c>
      <c r="AO376" s="638">
        <v>1145235</v>
      </c>
      <c r="AP376" s="638">
        <v>44100</v>
      </c>
      <c r="AQ376" s="638">
        <f>+VLOOKUP($B376,[1]Sheet1!$C$15:$BW$1300,52,0)</f>
        <v>42426</v>
      </c>
      <c r="AR376" s="638">
        <v>0</v>
      </c>
      <c r="AS376" s="638">
        <v>0</v>
      </c>
      <c r="AT376" s="661">
        <f t="shared" si="115"/>
        <v>11871747</v>
      </c>
      <c r="AU376" s="629"/>
      <c r="AV376" s="585"/>
      <c r="AW376" s="526" t="s">
        <v>3871</v>
      </c>
      <c r="AX376" s="526" t="s">
        <v>3872</v>
      </c>
      <c r="AY376" s="632" t="s">
        <v>260</v>
      </c>
      <c r="AZ376" s="632">
        <v>622</v>
      </c>
      <c r="BA376" s="272" t="str">
        <f t="shared" si="114"/>
        <v>Box</v>
      </c>
      <c r="BB376" s="633"/>
      <c r="BC376" s="634"/>
      <c r="BD376" s="634"/>
    </row>
    <row r="377" spans="1:56" s="635" customFormat="1" ht="36.75" hidden="1" customHeight="1">
      <c r="A377" s="475">
        <f>SUBTOTAL(3,B$6:B377)</f>
        <v>1</v>
      </c>
      <c r="B377" s="475" t="s">
        <v>1380</v>
      </c>
      <c r="C377" s="476" t="s">
        <v>1381</v>
      </c>
      <c r="D377" s="636">
        <v>45454</v>
      </c>
      <c r="E377" s="636" t="s">
        <v>196</v>
      </c>
      <c r="F377" s="530" t="s">
        <v>470</v>
      </c>
      <c r="G377" s="621" t="s">
        <v>1382</v>
      </c>
      <c r="H377" s="637">
        <v>5740000</v>
      </c>
      <c r="I377" s="637">
        <v>1000000</v>
      </c>
      <c r="J377" s="637">
        <v>287000</v>
      </c>
      <c r="K377" s="637">
        <v>0</v>
      </c>
      <c r="L377" s="638">
        <f t="shared" si="0"/>
        <v>7027000</v>
      </c>
      <c r="M377" s="639">
        <v>23.8</v>
      </c>
      <c r="N377" s="638">
        <f t="shared" si="82"/>
        <v>6432408</v>
      </c>
      <c r="O377" s="640">
        <v>2</v>
      </c>
      <c r="P377" s="638">
        <f t="shared" si="83"/>
        <v>540538</v>
      </c>
      <c r="Q377" s="641">
        <v>0</v>
      </c>
      <c r="R377" s="638">
        <f t="shared" si="84"/>
        <v>0</v>
      </c>
      <c r="S377" s="638">
        <f t="shared" si="85"/>
        <v>6972946</v>
      </c>
      <c r="T377" s="642">
        <v>0</v>
      </c>
      <c r="U377" s="528">
        <v>0</v>
      </c>
      <c r="V377" s="528">
        <v>200000</v>
      </c>
      <c r="W377" s="642">
        <v>500000</v>
      </c>
      <c r="X377" s="642">
        <v>0</v>
      </c>
      <c r="Y377" s="642">
        <v>400000</v>
      </c>
      <c r="Z377" s="642">
        <v>364197</v>
      </c>
      <c r="AA377" s="643"/>
      <c r="AB377" s="638"/>
      <c r="AC377" s="642">
        <v>0</v>
      </c>
      <c r="AD377" s="642">
        <v>0</v>
      </c>
      <c r="AE377" s="638">
        <v>0</v>
      </c>
      <c r="AF377" s="644"/>
      <c r="AG377" s="644">
        <f t="shared" si="112"/>
        <v>8437143</v>
      </c>
      <c r="AH377" s="639">
        <v>8</v>
      </c>
      <c r="AI377" s="639">
        <v>0</v>
      </c>
      <c r="AJ377" s="639">
        <v>0</v>
      </c>
      <c r="AK377" s="643">
        <v>0</v>
      </c>
      <c r="AL377" s="645">
        <v>0</v>
      </c>
      <c r="AM377" s="638">
        <f t="shared" si="111"/>
        <v>405404</v>
      </c>
      <c r="AN377" s="661">
        <f t="shared" si="113"/>
        <v>8842547</v>
      </c>
      <c r="AO377" s="638">
        <v>737835</v>
      </c>
      <c r="AP377" s="638">
        <v>44100</v>
      </c>
      <c r="AQ377" s="638">
        <f>+VLOOKUP($B377,[1]Sheet1!$C$15:$BW$1300,52,0)</f>
        <v>0</v>
      </c>
      <c r="AR377" s="638">
        <v>0</v>
      </c>
      <c r="AS377" s="638">
        <v>0</v>
      </c>
      <c r="AT377" s="661">
        <f t="shared" si="115"/>
        <v>8060612</v>
      </c>
      <c r="AU377" s="629"/>
      <c r="AV377" s="585"/>
      <c r="AW377" s="526" t="s">
        <v>3873</v>
      </c>
      <c r="AX377" s="526" t="s">
        <v>3874</v>
      </c>
      <c r="AY377" s="632" t="s">
        <v>260</v>
      </c>
      <c r="AZ377" s="632">
        <v>622</v>
      </c>
      <c r="BA377" s="272" t="str">
        <f t="shared" si="114"/>
        <v>Box</v>
      </c>
      <c r="BB377" s="633"/>
      <c r="BC377" s="634"/>
      <c r="BD377" s="634"/>
    </row>
    <row r="378" spans="1:56" s="635" customFormat="1" ht="36.75" hidden="1" customHeight="1">
      <c r="A378" s="475">
        <f>SUBTOTAL(3,B$6:B378)</f>
        <v>1</v>
      </c>
      <c r="B378" s="475" t="s">
        <v>1383</v>
      </c>
      <c r="C378" s="476" t="s">
        <v>1384</v>
      </c>
      <c r="D378" s="636">
        <v>39776</v>
      </c>
      <c r="E378" s="636" t="s">
        <v>196</v>
      </c>
      <c r="F378" s="530" t="s">
        <v>426</v>
      </c>
      <c r="G378" s="621" t="s">
        <v>1385</v>
      </c>
      <c r="H378" s="637">
        <v>7119000</v>
      </c>
      <c r="I378" s="637">
        <v>2500000</v>
      </c>
      <c r="J378" s="637">
        <v>0</v>
      </c>
      <c r="K378" s="637">
        <v>2000000</v>
      </c>
      <c r="L378" s="638">
        <f t="shared" si="0"/>
        <v>11619000</v>
      </c>
      <c r="M378" s="639">
        <v>22.6</v>
      </c>
      <c r="N378" s="638">
        <f t="shared" si="82"/>
        <v>10099592</v>
      </c>
      <c r="O378" s="640">
        <v>3</v>
      </c>
      <c r="P378" s="638">
        <f t="shared" si="83"/>
        <v>1340654</v>
      </c>
      <c r="Q378" s="641">
        <v>0</v>
      </c>
      <c r="R378" s="638">
        <f t="shared" si="84"/>
        <v>0</v>
      </c>
      <c r="S378" s="638">
        <f t="shared" si="85"/>
        <v>11440246</v>
      </c>
      <c r="T378" s="642">
        <v>0</v>
      </c>
      <c r="U378" s="528">
        <v>0</v>
      </c>
      <c r="V378" s="528">
        <v>200000</v>
      </c>
      <c r="W378" s="642">
        <v>500000</v>
      </c>
      <c r="X378" s="642">
        <v>0</v>
      </c>
      <c r="Y378" s="642">
        <v>400000</v>
      </c>
      <c r="Z378" s="642">
        <v>345834</v>
      </c>
      <c r="AA378" s="643"/>
      <c r="AB378" s="638"/>
      <c r="AC378" s="642">
        <v>100000</v>
      </c>
      <c r="AD378" s="642">
        <v>0</v>
      </c>
      <c r="AE378" s="638">
        <v>83790.862831858394</v>
      </c>
      <c r="AF378" s="644"/>
      <c r="AG378" s="644">
        <f t="shared" si="112"/>
        <v>13069871</v>
      </c>
      <c r="AH378" s="639">
        <v>0</v>
      </c>
      <c r="AI378" s="639">
        <v>0</v>
      </c>
      <c r="AJ378" s="639">
        <v>0</v>
      </c>
      <c r="AK378" s="643">
        <v>0</v>
      </c>
      <c r="AL378" s="645">
        <v>0</v>
      </c>
      <c r="AM378" s="638">
        <f t="shared" si="111"/>
        <v>0</v>
      </c>
      <c r="AN378" s="661">
        <f t="shared" si="113"/>
        <v>13069871</v>
      </c>
      <c r="AO378" s="638">
        <v>1219995</v>
      </c>
      <c r="AP378" s="638">
        <v>44100</v>
      </c>
      <c r="AQ378" s="638">
        <f>+VLOOKUP($B378,[1]Sheet1!$C$15:$BW$1300,52,0)</f>
        <v>0</v>
      </c>
      <c r="AR378" s="638">
        <v>0</v>
      </c>
      <c r="AS378" s="638">
        <v>0</v>
      </c>
      <c r="AT378" s="661">
        <f t="shared" si="115"/>
        <v>11805776</v>
      </c>
      <c r="AU378" s="629"/>
      <c r="AV378" s="585"/>
      <c r="AW378" s="526" t="s">
        <v>3875</v>
      </c>
      <c r="AX378" s="526" t="s">
        <v>3876</v>
      </c>
      <c r="AY378" s="632" t="s">
        <v>261</v>
      </c>
      <c r="AZ378" s="632">
        <v>627</v>
      </c>
      <c r="BA378" s="272" t="str">
        <f t="shared" si="114"/>
        <v>Bag</v>
      </c>
      <c r="BB378" s="633"/>
      <c r="BC378" s="634"/>
      <c r="BD378" s="634"/>
    </row>
    <row r="379" spans="1:56" s="635" customFormat="1" ht="36.75" hidden="1" customHeight="1">
      <c r="A379" s="475">
        <f>SUBTOTAL(3,B$6:B379)</f>
        <v>1</v>
      </c>
      <c r="B379" s="475" t="s">
        <v>366</v>
      </c>
      <c r="C379" s="476" t="s">
        <v>1386</v>
      </c>
      <c r="D379" s="636">
        <v>44621</v>
      </c>
      <c r="E379" s="636" t="s">
        <v>196</v>
      </c>
      <c r="F379" s="530" t="s">
        <v>426</v>
      </c>
      <c r="G379" s="621" t="s">
        <v>1133</v>
      </c>
      <c r="H379" s="637">
        <v>15800000</v>
      </c>
      <c r="I379" s="637">
        <v>20500000</v>
      </c>
      <c r="J379" s="637">
        <v>0</v>
      </c>
      <c r="K379" s="637">
        <v>0</v>
      </c>
      <c r="L379" s="638">
        <f t="shared" si="0"/>
        <v>36300000</v>
      </c>
      <c r="M379" s="639">
        <v>23.5</v>
      </c>
      <c r="N379" s="638">
        <f t="shared" si="82"/>
        <v>32809615</v>
      </c>
      <c r="O379" s="640">
        <v>2</v>
      </c>
      <c r="P379" s="638">
        <f t="shared" si="83"/>
        <v>2792308</v>
      </c>
      <c r="Q379" s="641">
        <v>0</v>
      </c>
      <c r="R379" s="638">
        <f t="shared" si="84"/>
        <v>0</v>
      </c>
      <c r="S379" s="638">
        <f t="shared" si="85"/>
        <v>35601923</v>
      </c>
      <c r="T379" s="642">
        <v>490385</v>
      </c>
      <c r="U379" s="528">
        <v>0</v>
      </c>
      <c r="V379" s="528">
        <v>0</v>
      </c>
      <c r="W379" s="642">
        <v>0</v>
      </c>
      <c r="X379" s="642">
        <v>0</v>
      </c>
      <c r="Y379" s="642">
        <v>0</v>
      </c>
      <c r="Z379" s="642">
        <v>0</v>
      </c>
      <c r="AA379" s="643"/>
      <c r="AB379" s="638"/>
      <c r="AC379" s="642">
        <v>0</v>
      </c>
      <c r="AD379" s="642">
        <v>0</v>
      </c>
      <c r="AE379" s="638">
        <v>0</v>
      </c>
      <c r="AF379" s="644"/>
      <c r="AG379" s="644">
        <f t="shared" si="112"/>
        <v>36092308</v>
      </c>
      <c r="AH379" s="639">
        <v>0</v>
      </c>
      <c r="AI379" s="639">
        <v>0</v>
      </c>
      <c r="AJ379" s="639">
        <v>0</v>
      </c>
      <c r="AK379" s="643">
        <v>0</v>
      </c>
      <c r="AL379" s="645">
        <v>0</v>
      </c>
      <c r="AM379" s="638">
        <f t="shared" si="111"/>
        <v>0</v>
      </c>
      <c r="AN379" s="661">
        <f t="shared" si="113"/>
        <v>36092308</v>
      </c>
      <c r="AO379" s="638">
        <v>3811500</v>
      </c>
      <c r="AP379" s="638">
        <v>0</v>
      </c>
      <c r="AQ379" s="638">
        <f>+VLOOKUP($B379,[1]Sheet1!$C$15:$BW$1300,52,0)</f>
        <v>519042</v>
      </c>
      <c r="AR379" s="638">
        <v>0</v>
      </c>
      <c r="AS379" s="638">
        <v>0</v>
      </c>
      <c r="AT379" s="661">
        <f t="shared" si="115"/>
        <v>31761766</v>
      </c>
      <c r="AU379" s="629"/>
      <c r="AV379" s="585"/>
      <c r="AW379" s="526" t="s">
        <v>3877</v>
      </c>
      <c r="AX379" s="526" t="s">
        <v>3878</v>
      </c>
      <c r="AY379" s="632" t="s">
        <v>260</v>
      </c>
      <c r="AZ379" s="632">
        <v>627</v>
      </c>
      <c r="BA379" s="272" t="s">
        <v>75</v>
      </c>
      <c r="BB379" s="633"/>
      <c r="BC379" s="634"/>
      <c r="BD379" s="634"/>
    </row>
    <row r="380" spans="1:56" s="635" customFormat="1" ht="36.75" hidden="1" customHeight="1">
      <c r="A380" s="475">
        <f>SUBTOTAL(3,B$6:B380)</f>
        <v>1</v>
      </c>
      <c r="B380" s="475" t="s">
        <v>1387</v>
      </c>
      <c r="C380" s="476" t="s">
        <v>1388</v>
      </c>
      <c r="D380" s="636">
        <v>44649</v>
      </c>
      <c r="E380" s="636" t="s">
        <v>196</v>
      </c>
      <c r="F380" s="530" t="s">
        <v>426</v>
      </c>
      <c r="G380" s="621" t="s">
        <v>1385</v>
      </c>
      <c r="H380" s="637">
        <v>5773000</v>
      </c>
      <c r="I380" s="637">
        <v>1900000</v>
      </c>
      <c r="J380" s="637">
        <v>0</v>
      </c>
      <c r="K380" s="637">
        <v>0</v>
      </c>
      <c r="L380" s="638">
        <f t="shared" si="0"/>
        <v>7673000</v>
      </c>
      <c r="M380" s="639">
        <v>23</v>
      </c>
      <c r="N380" s="638">
        <f t="shared" si="82"/>
        <v>6787654</v>
      </c>
      <c r="O380" s="640">
        <v>3</v>
      </c>
      <c r="P380" s="638">
        <f t="shared" si="83"/>
        <v>885346</v>
      </c>
      <c r="Q380" s="641">
        <v>0</v>
      </c>
      <c r="R380" s="638">
        <f t="shared" si="84"/>
        <v>0</v>
      </c>
      <c r="S380" s="638">
        <f t="shared" si="85"/>
        <v>7673000</v>
      </c>
      <c r="T380" s="642">
        <v>0</v>
      </c>
      <c r="U380" s="528">
        <v>0</v>
      </c>
      <c r="V380" s="528">
        <v>200000</v>
      </c>
      <c r="W380" s="642">
        <v>500000</v>
      </c>
      <c r="X380" s="642">
        <v>0</v>
      </c>
      <c r="Y380" s="642">
        <v>400000</v>
      </c>
      <c r="Z380" s="642">
        <v>351955</v>
      </c>
      <c r="AA380" s="643"/>
      <c r="AB380" s="638"/>
      <c r="AC380" s="642">
        <v>0</v>
      </c>
      <c r="AD380" s="642">
        <v>0</v>
      </c>
      <c r="AE380" s="638">
        <v>55334.135869565216</v>
      </c>
      <c r="AF380" s="644"/>
      <c r="AG380" s="644">
        <f t="shared" si="112"/>
        <v>9180289</v>
      </c>
      <c r="AH380" s="639">
        <v>0</v>
      </c>
      <c r="AI380" s="639">
        <v>0</v>
      </c>
      <c r="AJ380" s="639">
        <v>0</v>
      </c>
      <c r="AK380" s="643">
        <v>0</v>
      </c>
      <c r="AL380" s="645">
        <v>0</v>
      </c>
      <c r="AM380" s="638">
        <f t="shared" si="111"/>
        <v>0</v>
      </c>
      <c r="AN380" s="661">
        <f t="shared" si="113"/>
        <v>9180289</v>
      </c>
      <c r="AO380" s="638">
        <v>805665</v>
      </c>
      <c r="AP380" s="638">
        <v>44100</v>
      </c>
      <c r="AQ380" s="638">
        <f>+VLOOKUP($B380,[1]Sheet1!$C$15:$BW$1300,52,0)</f>
        <v>0</v>
      </c>
      <c r="AR380" s="638">
        <v>0</v>
      </c>
      <c r="AS380" s="638">
        <v>0</v>
      </c>
      <c r="AT380" s="661">
        <f t="shared" si="115"/>
        <v>8330524</v>
      </c>
      <c r="AU380" s="629"/>
      <c r="AV380" s="585"/>
      <c r="AW380" s="526" t="s">
        <v>3879</v>
      </c>
      <c r="AX380" s="526" t="s">
        <v>3880</v>
      </c>
      <c r="AY380" s="632" t="s">
        <v>261</v>
      </c>
      <c r="AZ380" s="632">
        <v>627</v>
      </c>
      <c r="BA380" s="272" t="str">
        <f t="shared" ref="BA380:BA443" si="116">+IF(AY380="SK1 Box","Box",IF(AY380="Seaman","Seaman","Bag"))</f>
        <v>Bag</v>
      </c>
      <c r="BB380" s="633"/>
      <c r="BC380" s="634"/>
      <c r="BD380" s="634"/>
    </row>
    <row r="381" spans="1:56" s="635" customFormat="1" ht="36.75" hidden="1" customHeight="1">
      <c r="A381" s="475">
        <f>SUBTOTAL(3,B$6:B381)</f>
        <v>1</v>
      </c>
      <c r="B381" s="475" t="s">
        <v>55</v>
      </c>
      <c r="C381" s="476" t="s">
        <v>146</v>
      </c>
      <c r="D381" s="636">
        <v>40596</v>
      </c>
      <c r="E381" s="636" t="s">
        <v>196</v>
      </c>
      <c r="F381" s="530" t="s">
        <v>426</v>
      </c>
      <c r="G381" s="621" t="s">
        <v>1132</v>
      </c>
      <c r="H381" s="637">
        <v>11219000</v>
      </c>
      <c r="I381" s="637">
        <v>7300000</v>
      </c>
      <c r="J381" s="637">
        <v>0</v>
      </c>
      <c r="K381" s="637">
        <v>0</v>
      </c>
      <c r="L381" s="638">
        <f t="shared" si="0"/>
        <v>18519000</v>
      </c>
      <c r="M381" s="639">
        <v>22.8</v>
      </c>
      <c r="N381" s="638">
        <f t="shared" si="82"/>
        <v>16239738</v>
      </c>
      <c r="O381" s="640">
        <v>3</v>
      </c>
      <c r="P381" s="638">
        <f t="shared" si="83"/>
        <v>2136808</v>
      </c>
      <c r="Q381" s="641">
        <v>0</v>
      </c>
      <c r="R381" s="638">
        <f t="shared" si="84"/>
        <v>0</v>
      </c>
      <c r="S381" s="638">
        <f t="shared" si="85"/>
        <v>18376546</v>
      </c>
      <c r="T381" s="642">
        <v>0</v>
      </c>
      <c r="U381" s="528">
        <v>0</v>
      </c>
      <c r="V381" s="528">
        <v>200000</v>
      </c>
      <c r="W381" s="642">
        <v>500000</v>
      </c>
      <c r="X381" s="642">
        <v>0</v>
      </c>
      <c r="Y381" s="642">
        <v>400000</v>
      </c>
      <c r="Z381" s="642">
        <v>0</v>
      </c>
      <c r="AA381" s="643"/>
      <c r="AB381" s="638"/>
      <c r="AC381" s="642">
        <v>0</v>
      </c>
      <c r="AD381" s="642">
        <v>0</v>
      </c>
      <c r="AE381" s="638">
        <v>0</v>
      </c>
      <c r="AF381" s="644"/>
      <c r="AG381" s="644">
        <f t="shared" si="112"/>
        <v>19476546</v>
      </c>
      <c r="AH381" s="639">
        <v>17</v>
      </c>
      <c r="AI381" s="639">
        <v>0</v>
      </c>
      <c r="AJ381" s="639">
        <v>0</v>
      </c>
      <c r="AK381" s="643">
        <v>0</v>
      </c>
      <c r="AL381" s="645">
        <v>0</v>
      </c>
      <c r="AM381" s="638">
        <f t="shared" si="111"/>
        <v>2270358</v>
      </c>
      <c r="AN381" s="661">
        <f t="shared" si="113"/>
        <v>21746904</v>
      </c>
      <c r="AO381" s="638">
        <v>1944495</v>
      </c>
      <c r="AP381" s="638">
        <v>44100</v>
      </c>
      <c r="AQ381" s="638">
        <f>+VLOOKUP($B381,[1]Sheet1!$C$15:$BW$1300,52,0)</f>
        <v>0</v>
      </c>
      <c r="AR381" s="638">
        <v>0</v>
      </c>
      <c r="AS381" s="638">
        <v>0</v>
      </c>
      <c r="AT381" s="661">
        <f t="shared" si="115"/>
        <v>19758309</v>
      </c>
      <c r="AU381" s="629"/>
      <c r="AV381" s="585"/>
      <c r="AW381" s="526" t="s">
        <v>3881</v>
      </c>
      <c r="AX381" s="526" t="s">
        <v>3882</v>
      </c>
      <c r="AY381" s="632" t="s">
        <v>260</v>
      </c>
      <c r="AZ381" s="632">
        <v>627</v>
      </c>
      <c r="BA381" s="272" t="str">
        <f t="shared" si="116"/>
        <v>Box</v>
      </c>
      <c r="BB381" s="633"/>
      <c r="BC381" s="634"/>
      <c r="BD381" s="634"/>
    </row>
    <row r="382" spans="1:56" s="635" customFormat="1" ht="36.75" hidden="1" customHeight="1">
      <c r="A382" s="475">
        <f>SUBTOTAL(3,B$6:B382)</f>
        <v>1</v>
      </c>
      <c r="B382" s="475" t="s">
        <v>1389</v>
      </c>
      <c r="C382" s="476" t="s">
        <v>1390</v>
      </c>
      <c r="D382" s="636">
        <v>40819</v>
      </c>
      <c r="E382" s="636" t="s">
        <v>196</v>
      </c>
      <c r="F382" s="530" t="s">
        <v>426</v>
      </c>
      <c r="G382" s="621" t="s">
        <v>1132</v>
      </c>
      <c r="H382" s="637">
        <v>8076000</v>
      </c>
      <c r="I382" s="637">
        <v>7300000</v>
      </c>
      <c r="J382" s="637">
        <v>0</v>
      </c>
      <c r="K382" s="637">
        <v>0</v>
      </c>
      <c r="L382" s="638">
        <f t="shared" si="0"/>
        <v>15376000</v>
      </c>
      <c r="M382" s="639">
        <v>24</v>
      </c>
      <c r="N382" s="638">
        <f t="shared" si="82"/>
        <v>14193231</v>
      </c>
      <c r="O382" s="640">
        <v>2</v>
      </c>
      <c r="P382" s="638">
        <f t="shared" si="83"/>
        <v>1182769</v>
      </c>
      <c r="Q382" s="641">
        <v>0</v>
      </c>
      <c r="R382" s="638">
        <f t="shared" si="84"/>
        <v>0</v>
      </c>
      <c r="S382" s="638">
        <f t="shared" si="85"/>
        <v>15376000</v>
      </c>
      <c r="T382" s="642">
        <v>0</v>
      </c>
      <c r="U382" s="528">
        <v>0</v>
      </c>
      <c r="V382" s="528">
        <v>200000</v>
      </c>
      <c r="W382" s="642">
        <v>500000</v>
      </c>
      <c r="X382" s="642">
        <v>0</v>
      </c>
      <c r="Y382" s="642">
        <v>400000</v>
      </c>
      <c r="Z382" s="642">
        <v>0</v>
      </c>
      <c r="AA382" s="643"/>
      <c r="AB382" s="638"/>
      <c r="AC382" s="642">
        <v>0</v>
      </c>
      <c r="AD382" s="642">
        <v>0</v>
      </c>
      <c r="AE382" s="638">
        <v>110884.6171875</v>
      </c>
      <c r="AF382" s="644"/>
      <c r="AG382" s="644">
        <f t="shared" si="112"/>
        <v>16586885</v>
      </c>
      <c r="AH382" s="639">
        <v>25</v>
      </c>
      <c r="AI382" s="639">
        <v>0</v>
      </c>
      <c r="AJ382" s="639">
        <v>0</v>
      </c>
      <c r="AK382" s="643">
        <v>0</v>
      </c>
      <c r="AL382" s="645">
        <v>0</v>
      </c>
      <c r="AM382" s="638">
        <f t="shared" si="111"/>
        <v>2772115</v>
      </c>
      <c r="AN382" s="661">
        <f t="shared" si="113"/>
        <v>19359000</v>
      </c>
      <c r="AO382" s="638">
        <v>1614480</v>
      </c>
      <c r="AP382" s="638">
        <v>44100</v>
      </c>
      <c r="AQ382" s="638">
        <f>+VLOOKUP($B382,[1]Sheet1!$C$15:$BW$1300,52,0)</f>
        <v>0</v>
      </c>
      <c r="AR382" s="638">
        <v>0</v>
      </c>
      <c r="AS382" s="638">
        <v>0</v>
      </c>
      <c r="AT382" s="661">
        <f t="shared" si="115"/>
        <v>17700420</v>
      </c>
      <c r="AU382" s="629"/>
      <c r="AV382" s="585"/>
      <c r="AW382" s="526" t="s">
        <v>3883</v>
      </c>
      <c r="AX382" s="526" t="s">
        <v>3884</v>
      </c>
      <c r="AY382" s="632" t="s">
        <v>261</v>
      </c>
      <c r="AZ382" s="632">
        <v>627</v>
      </c>
      <c r="BA382" s="272" t="str">
        <f t="shared" si="116"/>
        <v>Bag</v>
      </c>
      <c r="BB382" s="633"/>
      <c r="BC382" s="634"/>
      <c r="BD382" s="634"/>
    </row>
    <row r="383" spans="1:56" s="635" customFormat="1" ht="36.75" hidden="1" customHeight="1">
      <c r="A383" s="475">
        <f>SUBTOTAL(3,B$6:B383)</f>
        <v>1</v>
      </c>
      <c r="B383" s="475" t="s">
        <v>1391</v>
      </c>
      <c r="C383" s="476" t="s">
        <v>1392</v>
      </c>
      <c r="D383" s="636">
        <v>45360</v>
      </c>
      <c r="E383" s="636" t="s">
        <v>196</v>
      </c>
      <c r="F383" s="530" t="s">
        <v>427</v>
      </c>
      <c r="G383" s="621" t="s">
        <v>1393</v>
      </c>
      <c r="H383" s="637">
        <v>5538000</v>
      </c>
      <c r="I383" s="637">
        <v>1900000</v>
      </c>
      <c r="J383" s="637">
        <v>0</v>
      </c>
      <c r="K383" s="637">
        <v>0</v>
      </c>
      <c r="L383" s="638">
        <f t="shared" si="0"/>
        <v>7438000</v>
      </c>
      <c r="M383" s="639">
        <v>22</v>
      </c>
      <c r="N383" s="638">
        <f t="shared" si="82"/>
        <v>6293692</v>
      </c>
      <c r="O383" s="640">
        <v>2</v>
      </c>
      <c r="P383" s="638">
        <f t="shared" si="83"/>
        <v>572154</v>
      </c>
      <c r="Q383" s="641">
        <v>0</v>
      </c>
      <c r="R383" s="638">
        <f t="shared" si="84"/>
        <v>0</v>
      </c>
      <c r="S383" s="638">
        <f t="shared" si="85"/>
        <v>6865846</v>
      </c>
      <c r="T383" s="642">
        <v>0</v>
      </c>
      <c r="U383" s="528">
        <v>0</v>
      </c>
      <c r="V383" s="528">
        <v>200000</v>
      </c>
      <c r="W383" s="642">
        <v>0</v>
      </c>
      <c r="X383" s="642">
        <v>0</v>
      </c>
      <c r="Y383" s="642">
        <v>300000</v>
      </c>
      <c r="Z383" s="642">
        <v>458300</v>
      </c>
      <c r="AA383" s="643"/>
      <c r="AB383" s="638"/>
      <c r="AC383" s="642">
        <v>100000</v>
      </c>
      <c r="AD383" s="642">
        <v>0</v>
      </c>
      <c r="AE383" s="638">
        <v>53639.420454545456</v>
      </c>
      <c r="AF383" s="644"/>
      <c r="AG383" s="644">
        <f t="shared" si="112"/>
        <v>7977785</v>
      </c>
      <c r="AH383" s="639">
        <v>16</v>
      </c>
      <c r="AI383" s="639">
        <v>0</v>
      </c>
      <c r="AJ383" s="639">
        <v>0</v>
      </c>
      <c r="AK383" s="643">
        <v>0</v>
      </c>
      <c r="AL383" s="645">
        <v>0</v>
      </c>
      <c r="AM383" s="638">
        <f t="shared" si="111"/>
        <v>858231</v>
      </c>
      <c r="AN383" s="661">
        <f t="shared" si="113"/>
        <v>8836016</v>
      </c>
      <c r="AO383" s="638">
        <v>780990</v>
      </c>
      <c r="AP383" s="638">
        <v>44100</v>
      </c>
      <c r="AQ383" s="638">
        <f>+VLOOKUP($B383,[1]Sheet1!$C$15:$BW$1300,52,0)</f>
        <v>0</v>
      </c>
      <c r="AR383" s="638">
        <v>0</v>
      </c>
      <c r="AS383" s="638">
        <v>0</v>
      </c>
      <c r="AT383" s="661">
        <f t="shared" si="115"/>
        <v>8010926</v>
      </c>
      <c r="AU383" s="629"/>
      <c r="AV383" s="585"/>
      <c r="AW383" s="526" t="s">
        <v>3885</v>
      </c>
      <c r="AX383" s="526" t="s">
        <v>3886</v>
      </c>
      <c r="AY383" s="632" t="s">
        <v>261</v>
      </c>
      <c r="AZ383" s="632">
        <v>622</v>
      </c>
      <c r="BA383" s="272" t="str">
        <f t="shared" si="116"/>
        <v>Bag</v>
      </c>
      <c r="BB383" s="633"/>
      <c r="BC383" s="634"/>
      <c r="BD383" s="634"/>
    </row>
    <row r="384" spans="1:56" s="635" customFormat="1" ht="36.75" hidden="1" customHeight="1">
      <c r="A384" s="475">
        <f>SUBTOTAL(3,B$6:B384)</f>
        <v>1</v>
      </c>
      <c r="B384" s="475" t="s">
        <v>1394</v>
      </c>
      <c r="C384" s="476" t="s">
        <v>1395</v>
      </c>
      <c r="D384" s="636">
        <v>45432</v>
      </c>
      <c r="E384" s="636" t="s">
        <v>196</v>
      </c>
      <c r="F384" s="530" t="s">
        <v>427</v>
      </c>
      <c r="G384" s="621" t="s">
        <v>1144</v>
      </c>
      <c r="H384" s="637">
        <v>5274000</v>
      </c>
      <c r="I384" s="637">
        <v>500000</v>
      </c>
      <c r="J384" s="637">
        <v>0</v>
      </c>
      <c r="K384" s="637">
        <v>0</v>
      </c>
      <c r="L384" s="638">
        <f t="shared" si="0"/>
        <v>5774000</v>
      </c>
      <c r="M384" s="639">
        <v>24</v>
      </c>
      <c r="N384" s="638">
        <f t="shared" si="82"/>
        <v>5329846</v>
      </c>
      <c r="O384" s="640">
        <v>2</v>
      </c>
      <c r="P384" s="638">
        <f t="shared" si="83"/>
        <v>444154</v>
      </c>
      <c r="Q384" s="641">
        <v>0</v>
      </c>
      <c r="R384" s="638">
        <f t="shared" si="84"/>
        <v>0</v>
      </c>
      <c r="S384" s="638">
        <f t="shared" si="85"/>
        <v>5774000</v>
      </c>
      <c r="T384" s="642">
        <v>0</v>
      </c>
      <c r="U384" s="528">
        <v>0</v>
      </c>
      <c r="V384" s="528">
        <v>200000</v>
      </c>
      <c r="W384" s="642">
        <v>500000</v>
      </c>
      <c r="X384" s="642">
        <v>0</v>
      </c>
      <c r="Y384" s="642">
        <v>400000</v>
      </c>
      <c r="Z384" s="642">
        <v>400000</v>
      </c>
      <c r="AA384" s="643"/>
      <c r="AB384" s="638"/>
      <c r="AC384" s="642">
        <v>0</v>
      </c>
      <c r="AD384" s="642">
        <v>0</v>
      </c>
      <c r="AE384" s="638">
        <v>41639.421875</v>
      </c>
      <c r="AF384" s="644"/>
      <c r="AG384" s="644">
        <f t="shared" si="112"/>
        <v>7315639</v>
      </c>
      <c r="AH384" s="639">
        <v>20</v>
      </c>
      <c r="AI384" s="639">
        <v>0</v>
      </c>
      <c r="AJ384" s="639">
        <v>0</v>
      </c>
      <c r="AK384" s="643">
        <v>0</v>
      </c>
      <c r="AL384" s="645">
        <v>0</v>
      </c>
      <c r="AM384" s="638">
        <f t="shared" si="111"/>
        <v>832788</v>
      </c>
      <c r="AN384" s="661">
        <f t="shared" si="113"/>
        <v>8148427</v>
      </c>
      <c r="AO384" s="638">
        <v>606270</v>
      </c>
      <c r="AP384" s="638">
        <v>44100</v>
      </c>
      <c r="AQ384" s="638">
        <f>+VLOOKUP($B384,[1]Sheet1!$C$15:$BW$1300,52,0)</f>
        <v>0</v>
      </c>
      <c r="AR384" s="638">
        <v>0</v>
      </c>
      <c r="AS384" s="638">
        <v>0</v>
      </c>
      <c r="AT384" s="661">
        <f t="shared" si="115"/>
        <v>7498057</v>
      </c>
      <c r="AU384" s="629"/>
      <c r="AV384" s="585"/>
      <c r="AW384" s="526" t="s">
        <v>3887</v>
      </c>
      <c r="AX384" s="526" t="s">
        <v>3888</v>
      </c>
      <c r="AY384" s="632" t="s">
        <v>260</v>
      </c>
      <c r="AZ384" s="632">
        <v>622</v>
      </c>
      <c r="BA384" s="272" t="str">
        <f t="shared" si="116"/>
        <v>Box</v>
      </c>
      <c r="BB384" s="633"/>
      <c r="BC384" s="634"/>
      <c r="BD384" s="634"/>
    </row>
    <row r="385" spans="1:56" s="635" customFormat="1" ht="36.75" hidden="1" customHeight="1">
      <c r="A385" s="475">
        <f>SUBTOTAL(3,B$6:B385)</f>
        <v>1</v>
      </c>
      <c r="B385" s="475" t="s">
        <v>1396</v>
      </c>
      <c r="C385" s="476" t="s">
        <v>1397</v>
      </c>
      <c r="D385" s="636">
        <v>45696</v>
      </c>
      <c r="E385" s="636" t="s">
        <v>196</v>
      </c>
      <c r="F385" s="530" t="s">
        <v>427</v>
      </c>
      <c r="G385" s="621" t="s">
        <v>1144</v>
      </c>
      <c r="H385" s="637">
        <v>5023000</v>
      </c>
      <c r="I385" s="637">
        <v>500000</v>
      </c>
      <c r="J385" s="637">
        <v>0</v>
      </c>
      <c r="K385" s="637">
        <v>0</v>
      </c>
      <c r="L385" s="638">
        <f t="shared" si="0"/>
        <v>5523000</v>
      </c>
      <c r="M385" s="639">
        <v>24</v>
      </c>
      <c r="N385" s="638">
        <f t="shared" si="82"/>
        <v>5098154</v>
      </c>
      <c r="O385" s="640">
        <v>2</v>
      </c>
      <c r="P385" s="638">
        <f t="shared" si="83"/>
        <v>424846</v>
      </c>
      <c r="Q385" s="641">
        <v>0</v>
      </c>
      <c r="R385" s="638">
        <f t="shared" si="84"/>
        <v>0</v>
      </c>
      <c r="S385" s="638">
        <f t="shared" si="85"/>
        <v>5523000</v>
      </c>
      <c r="T385" s="642">
        <v>0</v>
      </c>
      <c r="U385" s="528">
        <v>0</v>
      </c>
      <c r="V385" s="528">
        <v>200000</v>
      </c>
      <c r="W385" s="642">
        <v>500000</v>
      </c>
      <c r="X385" s="642">
        <v>0</v>
      </c>
      <c r="Y385" s="642">
        <v>400000</v>
      </c>
      <c r="Z385" s="642">
        <v>400000</v>
      </c>
      <c r="AA385" s="643"/>
      <c r="AB385" s="638"/>
      <c r="AC385" s="642">
        <v>0</v>
      </c>
      <c r="AD385" s="642">
        <v>0</v>
      </c>
      <c r="AE385" s="638">
        <v>39829.328125</v>
      </c>
      <c r="AF385" s="644"/>
      <c r="AG385" s="644">
        <f t="shared" si="112"/>
        <v>7062829</v>
      </c>
      <c r="AH385" s="639">
        <v>24</v>
      </c>
      <c r="AI385" s="639">
        <v>0</v>
      </c>
      <c r="AJ385" s="639">
        <v>0</v>
      </c>
      <c r="AK385" s="643">
        <v>0</v>
      </c>
      <c r="AL385" s="645">
        <v>0</v>
      </c>
      <c r="AM385" s="638">
        <f t="shared" si="111"/>
        <v>955904</v>
      </c>
      <c r="AN385" s="661">
        <f t="shared" si="113"/>
        <v>8018733</v>
      </c>
      <c r="AO385" s="638">
        <v>579915</v>
      </c>
      <c r="AP385" s="638">
        <v>44100</v>
      </c>
      <c r="AQ385" s="638">
        <f>+VLOOKUP($B385,[1]Sheet1!$C$15:$BW$1300,52,0)</f>
        <v>0</v>
      </c>
      <c r="AR385" s="638">
        <v>0</v>
      </c>
      <c r="AS385" s="638">
        <v>0</v>
      </c>
      <c r="AT385" s="661">
        <f t="shared" si="115"/>
        <v>7394718</v>
      </c>
      <c r="AU385" s="629"/>
      <c r="AV385" s="585"/>
      <c r="AW385" s="526" t="s">
        <v>3889</v>
      </c>
      <c r="AX385" s="526" t="s">
        <v>3890</v>
      </c>
      <c r="AY385" s="632" t="s">
        <v>260</v>
      </c>
      <c r="AZ385" s="632">
        <v>622</v>
      </c>
      <c r="BA385" s="272" t="str">
        <f t="shared" si="116"/>
        <v>Box</v>
      </c>
      <c r="BB385" s="633"/>
      <c r="BC385" s="634"/>
      <c r="BD385" s="634"/>
    </row>
    <row r="386" spans="1:56" s="635" customFormat="1" ht="36.75" hidden="1" customHeight="1">
      <c r="A386" s="475">
        <f>SUBTOTAL(3,B$6:B386)</f>
        <v>1</v>
      </c>
      <c r="B386" s="475" t="s">
        <v>1398</v>
      </c>
      <c r="C386" s="476" t="s">
        <v>1399</v>
      </c>
      <c r="D386" s="636">
        <v>45706</v>
      </c>
      <c r="E386" s="636" t="s">
        <v>196</v>
      </c>
      <c r="F386" s="530" t="s">
        <v>427</v>
      </c>
      <c r="G386" s="621" t="s">
        <v>1144</v>
      </c>
      <c r="H386" s="637">
        <v>5023000</v>
      </c>
      <c r="I386" s="637">
        <v>500000</v>
      </c>
      <c r="J386" s="637">
        <v>0</v>
      </c>
      <c r="K386" s="637">
        <v>0</v>
      </c>
      <c r="L386" s="638">
        <f t="shared" si="0"/>
        <v>5523000</v>
      </c>
      <c r="M386" s="639">
        <v>22.8</v>
      </c>
      <c r="N386" s="638">
        <f t="shared" si="82"/>
        <v>4843246</v>
      </c>
      <c r="O386" s="640">
        <v>3</v>
      </c>
      <c r="P386" s="638">
        <f t="shared" si="83"/>
        <v>637269</v>
      </c>
      <c r="Q386" s="641">
        <v>0</v>
      </c>
      <c r="R386" s="638">
        <f t="shared" si="84"/>
        <v>0</v>
      </c>
      <c r="S386" s="638">
        <f t="shared" si="85"/>
        <v>5480515</v>
      </c>
      <c r="T386" s="642">
        <v>0</v>
      </c>
      <c r="U386" s="528">
        <v>0</v>
      </c>
      <c r="V386" s="528">
        <v>200000</v>
      </c>
      <c r="W386" s="642">
        <v>500000</v>
      </c>
      <c r="X386" s="642">
        <v>0</v>
      </c>
      <c r="Y386" s="642">
        <v>400000</v>
      </c>
      <c r="Z386" s="642">
        <v>285000</v>
      </c>
      <c r="AA386" s="643"/>
      <c r="AB386" s="638"/>
      <c r="AC386" s="642">
        <v>0</v>
      </c>
      <c r="AD386" s="642">
        <v>0</v>
      </c>
      <c r="AE386" s="638">
        <v>39829.325657894733</v>
      </c>
      <c r="AF386" s="644"/>
      <c r="AG386" s="644">
        <f t="shared" si="112"/>
        <v>6905344</v>
      </c>
      <c r="AH386" s="639">
        <v>12</v>
      </c>
      <c r="AI386" s="639">
        <v>0</v>
      </c>
      <c r="AJ386" s="639">
        <v>0</v>
      </c>
      <c r="AK386" s="643">
        <v>0</v>
      </c>
      <c r="AL386" s="645">
        <v>0</v>
      </c>
      <c r="AM386" s="638">
        <f t="shared" si="111"/>
        <v>477952</v>
      </c>
      <c r="AN386" s="661">
        <f t="shared" si="113"/>
        <v>7383296</v>
      </c>
      <c r="AO386" s="638">
        <v>579915</v>
      </c>
      <c r="AP386" s="638">
        <v>44100</v>
      </c>
      <c r="AQ386" s="638">
        <f>+VLOOKUP($B386,[1]Sheet1!$C$15:$BW$1300,52,0)</f>
        <v>0</v>
      </c>
      <c r="AR386" s="638">
        <v>0</v>
      </c>
      <c r="AS386" s="638">
        <v>0</v>
      </c>
      <c r="AT386" s="661">
        <f t="shared" si="115"/>
        <v>6759281</v>
      </c>
      <c r="AU386" s="629"/>
      <c r="AV386" s="585"/>
      <c r="AW386" s="526" t="s">
        <v>3891</v>
      </c>
      <c r="AX386" s="526" t="s">
        <v>5534</v>
      </c>
      <c r="AY386" s="632" t="s">
        <v>261</v>
      </c>
      <c r="AZ386" s="632">
        <v>622</v>
      </c>
      <c r="BA386" s="272" t="str">
        <f t="shared" si="116"/>
        <v>Bag</v>
      </c>
      <c r="BB386" s="633"/>
      <c r="BC386" s="634"/>
      <c r="BD386" s="634"/>
    </row>
    <row r="387" spans="1:56" s="635" customFormat="1" ht="36.75" hidden="1" customHeight="1">
      <c r="A387" s="475">
        <f>SUBTOTAL(3,B$6:B387)</f>
        <v>1</v>
      </c>
      <c r="B387" s="475" t="s">
        <v>1400</v>
      </c>
      <c r="C387" s="476" t="s">
        <v>1401</v>
      </c>
      <c r="D387" s="636">
        <v>40091</v>
      </c>
      <c r="E387" s="636" t="s">
        <v>196</v>
      </c>
      <c r="F387" s="530" t="s">
        <v>427</v>
      </c>
      <c r="G387" s="621" t="s">
        <v>1402</v>
      </c>
      <c r="H387" s="637">
        <v>6641000</v>
      </c>
      <c r="I387" s="637">
        <v>3200000</v>
      </c>
      <c r="J387" s="637">
        <v>0</v>
      </c>
      <c r="K387" s="637">
        <v>2000000</v>
      </c>
      <c r="L387" s="638">
        <f t="shared" si="0"/>
        <v>11841000</v>
      </c>
      <c r="M387" s="639">
        <v>24</v>
      </c>
      <c r="N387" s="638">
        <f t="shared" si="82"/>
        <v>10930154</v>
      </c>
      <c r="O387" s="640">
        <v>2</v>
      </c>
      <c r="P387" s="638">
        <f t="shared" si="83"/>
        <v>910846</v>
      </c>
      <c r="Q387" s="641">
        <v>0</v>
      </c>
      <c r="R387" s="638">
        <f t="shared" si="84"/>
        <v>0</v>
      </c>
      <c r="S387" s="638">
        <f t="shared" si="85"/>
        <v>11841000</v>
      </c>
      <c r="T387" s="642">
        <v>0</v>
      </c>
      <c r="U387" s="528">
        <v>0</v>
      </c>
      <c r="V387" s="528">
        <v>200000</v>
      </c>
      <c r="W387" s="642">
        <v>500000</v>
      </c>
      <c r="X387" s="642">
        <v>0</v>
      </c>
      <c r="Y387" s="642">
        <v>400000</v>
      </c>
      <c r="Z387" s="642">
        <v>700000</v>
      </c>
      <c r="AA387" s="643"/>
      <c r="AB387" s="638"/>
      <c r="AC387" s="642">
        <v>0</v>
      </c>
      <c r="AD387" s="642">
        <v>0</v>
      </c>
      <c r="AE387" s="638">
        <v>0</v>
      </c>
      <c r="AF387" s="644"/>
      <c r="AG387" s="644">
        <f t="shared" si="112"/>
        <v>13641000</v>
      </c>
      <c r="AH387" s="639">
        <v>24</v>
      </c>
      <c r="AI387" s="639">
        <v>0</v>
      </c>
      <c r="AJ387" s="639">
        <v>0</v>
      </c>
      <c r="AK387" s="643">
        <v>0</v>
      </c>
      <c r="AL387" s="645">
        <v>0</v>
      </c>
      <c r="AM387" s="638">
        <f t="shared" si="111"/>
        <v>2049404</v>
      </c>
      <c r="AN387" s="661">
        <f t="shared" si="113"/>
        <v>15690404</v>
      </c>
      <c r="AO387" s="638">
        <v>1243305</v>
      </c>
      <c r="AP387" s="638">
        <v>44100</v>
      </c>
      <c r="AQ387" s="638">
        <f>+VLOOKUP($B387,[1]Sheet1!$C$15:$BW$1300,52,0)</f>
        <v>0</v>
      </c>
      <c r="AR387" s="638">
        <v>0</v>
      </c>
      <c r="AS387" s="638">
        <v>0</v>
      </c>
      <c r="AT387" s="661">
        <f t="shared" si="115"/>
        <v>14402999</v>
      </c>
      <c r="AU387" s="629"/>
      <c r="AV387" s="585"/>
      <c r="AW387" s="526" t="s">
        <v>3892</v>
      </c>
      <c r="AX387" s="526" t="s">
        <v>3893</v>
      </c>
      <c r="AY387" s="632" t="s">
        <v>261</v>
      </c>
      <c r="AZ387" s="632">
        <v>622</v>
      </c>
      <c r="BA387" s="272" t="str">
        <f t="shared" si="116"/>
        <v>Bag</v>
      </c>
      <c r="BB387" s="633"/>
      <c r="BC387" s="634"/>
      <c r="BD387" s="634"/>
    </row>
    <row r="388" spans="1:56" s="635" customFormat="1" ht="36.75" hidden="1" customHeight="1">
      <c r="A388" s="475">
        <f>SUBTOTAL(3,B$6:B388)</f>
        <v>1</v>
      </c>
      <c r="B388" s="475" t="s">
        <v>1403</v>
      </c>
      <c r="C388" s="476" t="s">
        <v>1404</v>
      </c>
      <c r="D388" s="636">
        <v>41172</v>
      </c>
      <c r="E388" s="636" t="s">
        <v>196</v>
      </c>
      <c r="F388" s="530" t="s">
        <v>427</v>
      </c>
      <c r="G388" s="621" t="s">
        <v>1144</v>
      </c>
      <c r="H388" s="637">
        <v>5931000</v>
      </c>
      <c r="I388" s="637">
        <v>1100000</v>
      </c>
      <c r="J388" s="637">
        <v>0</v>
      </c>
      <c r="K388" s="637">
        <v>0</v>
      </c>
      <c r="L388" s="638">
        <f t="shared" si="0"/>
        <v>7031000</v>
      </c>
      <c r="M388" s="639">
        <v>24</v>
      </c>
      <c r="N388" s="638">
        <f t="shared" si="82"/>
        <v>6490154</v>
      </c>
      <c r="O388" s="640">
        <v>2</v>
      </c>
      <c r="P388" s="638">
        <f t="shared" si="83"/>
        <v>540846</v>
      </c>
      <c r="Q388" s="641">
        <v>0</v>
      </c>
      <c r="R388" s="638">
        <f t="shared" si="84"/>
        <v>0</v>
      </c>
      <c r="S388" s="638">
        <f t="shared" si="85"/>
        <v>7031000</v>
      </c>
      <c r="T388" s="642">
        <v>0</v>
      </c>
      <c r="U388" s="528">
        <v>0</v>
      </c>
      <c r="V388" s="528">
        <v>200000</v>
      </c>
      <c r="W388" s="642">
        <v>500000</v>
      </c>
      <c r="X388" s="642">
        <v>0</v>
      </c>
      <c r="Y388" s="642">
        <v>400000</v>
      </c>
      <c r="Z388" s="642">
        <v>400000</v>
      </c>
      <c r="AA388" s="643"/>
      <c r="AB388" s="638"/>
      <c r="AC388" s="642">
        <v>0</v>
      </c>
      <c r="AD388" s="642">
        <v>0</v>
      </c>
      <c r="AE388" s="638">
        <v>50704.328125</v>
      </c>
      <c r="AF388" s="644"/>
      <c r="AG388" s="644">
        <f t="shared" si="112"/>
        <v>8581704</v>
      </c>
      <c r="AH388" s="639">
        <v>20</v>
      </c>
      <c r="AI388" s="639">
        <v>0</v>
      </c>
      <c r="AJ388" s="639">
        <v>0</v>
      </c>
      <c r="AK388" s="643">
        <v>0</v>
      </c>
      <c r="AL388" s="645">
        <v>0</v>
      </c>
      <c r="AM388" s="638">
        <f t="shared" si="111"/>
        <v>1014087</v>
      </c>
      <c r="AN388" s="661">
        <f t="shared" si="113"/>
        <v>9595791</v>
      </c>
      <c r="AO388" s="638">
        <v>738255</v>
      </c>
      <c r="AP388" s="638">
        <v>44100</v>
      </c>
      <c r="AQ388" s="638">
        <f>+VLOOKUP($B388,[1]Sheet1!$C$15:$BW$1300,52,0)</f>
        <v>0</v>
      </c>
      <c r="AR388" s="638">
        <v>0</v>
      </c>
      <c r="AS388" s="638">
        <v>0</v>
      </c>
      <c r="AT388" s="661">
        <f t="shared" si="115"/>
        <v>8813436</v>
      </c>
      <c r="AU388" s="629"/>
      <c r="AV388" s="585"/>
      <c r="AW388" s="526" t="s">
        <v>3894</v>
      </c>
      <c r="AX388" s="526" t="s">
        <v>3895</v>
      </c>
      <c r="AY388" s="632" t="s">
        <v>260</v>
      </c>
      <c r="AZ388" s="632">
        <v>622</v>
      </c>
      <c r="BA388" s="272" t="str">
        <f t="shared" si="116"/>
        <v>Box</v>
      </c>
      <c r="BB388" s="633"/>
      <c r="BC388" s="634"/>
      <c r="BD388" s="634"/>
    </row>
    <row r="389" spans="1:56" s="635" customFormat="1" ht="36.75" hidden="1" customHeight="1">
      <c r="A389" s="475">
        <f>SUBTOTAL(3,B$6:B389)</f>
        <v>1</v>
      </c>
      <c r="B389" s="475" t="s">
        <v>1405</v>
      </c>
      <c r="C389" s="476" t="s">
        <v>1406</v>
      </c>
      <c r="D389" s="636">
        <v>41334</v>
      </c>
      <c r="E389" s="636" t="s">
        <v>196</v>
      </c>
      <c r="F389" s="530" t="s">
        <v>427</v>
      </c>
      <c r="G389" s="621" t="s">
        <v>1144</v>
      </c>
      <c r="H389" s="637">
        <v>5931000</v>
      </c>
      <c r="I389" s="637">
        <v>1100000</v>
      </c>
      <c r="J389" s="637">
        <v>0</v>
      </c>
      <c r="K389" s="637">
        <v>500000</v>
      </c>
      <c r="L389" s="638">
        <f t="shared" si="0"/>
        <v>7531000</v>
      </c>
      <c r="M389" s="639">
        <v>22.9</v>
      </c>
      <c r="N389" s="638">
        <f t="shared" si="82"/>
        <v>6633073</v>
      </c>
      <c r="O389" s="640">
        <v>3</v>
      </c>
      <c r="P389" s="638">
        <f t="shared" si="83"/>
        <v>868962</v>
      </c>
      <c r="Q389" s="641">
        <v>0</v>
      </c>
      <c r="R389" s="638">
        <f t="shared" si="84"/>
        <v>0</v>
      </c>
      <c r="S389" s="638">
        <f t="shared" si="85"/>
        <v>7502035</v>
      </c>
      <c r="T389" s="642">
        <v>0</v>
      </c>
      <c r="U389" s="528">
        <v>0</v>
      </c>
      <c r="V389" s="528">
        <v>200000</v>
      </c>
      <c r="W389" s="642">
        <v>500000</v>
      </c>
      <c r="X389" s="642">
        <v>0</v>
      </c>
      <c r="Y389" s="642">
        <v>400000</v>
      </c>
      <c r="Z389" s="642">
        <v>381700</v>
      </c>
      <c r="AA389" s="643"/>
      <c r="AB389" s="638"/>
      <c r="AC389" s="642">
        <v>100000</v>
      </c>
      <c r="AD389" s="642">
        <v>0</v>
      </c>
      <c r="AE389" s="638">
        <v>54310.095524017466</v>
      </c>
      <c r="AF389" s="644"/>
      <c r="AG389" s="644">
        <f t="shared" si="112"/>
        <v>9138045</v>
      </c>
      <c r="AH389" s="639">
        <v>16</v>
      </c>
      <c r="AI389" s="639">
        <v>0</v>
      </c>
      <c r="AJ389" s="639">
        <v>0</v>
      </c>
      <c r="AK389" s="643">
        <v>0</v>
      </c>
      <c r="AL389" s="645">
        <v>0</v>
      </c>
      <c r="AM389" s="638">
        <f t="shared" si="111"/>
        <v>868962</v>
      </c>
      <c r="AN389" s="661">
        <f t="shared" si="113"/>
        <v>10007007</v>
      </c>
      <c r="AO389" s="638">
        <v>790755</v>
      </c>
      <c r="AP389" s="638">
        <v>44100</v>
      </c>
      <c r="AQ389" s="638">
        <f>+VLOOKUP($B389,[1]Sheet1!$C$15:$BW$1300,52,0)</f>
        <v>0</v>
      </c>
      <c r="AR389" s="638">
        <v>0</v>
      </c>
      <c r="AS389" s="638">
        <v>0</v>
      </c>
      <c r="AT389" s="661">
        <f t="shared" si="115"/>
        <v>9172152</v>
      </c>
      <c r="AU389" s="629"/>
      <c r="AV389" s="585"/>
      <c r="AW389" s="526" t="s">
        <v>3896</v>
      </c>
      <c r="AX389" s="526" t="s">
        <v>3897</v>
      </c>
      <c r="AY389" s="632" t="s">
        <v>261</v>
      </c>
      <c r="AZ389" s="632">
        <v>622</v>
      </c>
      <c r="BA389" s="272" t="str">
        <f t="shared" si="116"/>
        <v>Bag</v>
      </c>
      <c r="BB389" s="633"/>
      <c r="BC389" s="634"/>
      <c r="BD389" s="634"/>
    </row>
    <row r="390" spans="1:56" s="635" customFormat="1" ht="36.75" hidden="1" customHeight="1">
      <c r="A390" s="475">
        <f>SUBTOTAL(3,B$6:B390)</f>
        <v>1</v>
      </c>
      <c r="B390" s="475" t="s">
        <v>1407</v>
      </c>
      <c r="C390" s="476" t="s">
        <v>1408</v>
      </c>
      <c r="D390" s="636">
        <v>44306</v>
      </c>
      <c r="E390" s="636" t="s">
        <v>196</v>
      </c>
      <c r="F390" s="530" t="s">
        <v>471</v>
      </c>
      <c r="G390" s="621" t="s">
        <v>809</v>
      </c>
      <c r="H390" s="637">
        <v>5931000</v>
      </c>
      <c r="I390" s="637">
        <v>400000</v>
      </c>
      <c r="J390" s="637">
        <v>0</v>
      </c>
      <c r="K390" s="637">
        <v>0</v>
      </c>
      <c r="L390" s="638">
        <f t="shared" si="0"/>
        <v>6331000</v>
      </c>
      <c r="M390" s="639">
        <v>24</v>
      </c>
      <c r="N390" s="638">
        <f t="shared" si="82"/>
        <v>5844000</v>
      </c>
      <c r="O390" s="640">
        <v>2</v>
      </c>
      <c r="P390" s="638">
        <f t="shared" si="83"/>
        <v>487000</v>
      </c>
      <c r="Q390" s="641">
        <v>0</v>
      </c>
      <c r="R390" s="638">
        <f t="shared" si="84"/>
        <v>0</v>
      </c>
      <c r="S390" s="638">
        <f t="shared" si="85"/>
        <v>6331000</v>
      </c>
      <c r="T390" s="642">
        <v>0</v>
      </c>
      <c r="U390" s="528">
        <v>0</v>
      </c>
      <c r="V390" s="528">
        <v>200000</v>
      </c>
      <c r="W390" s="642">
        <v>500000</v>
      </c>
      <c r="X390" s="642">
        <v>0</v>
      </c>
      <c r="Y390" s="642">
        <v>400000</v>
      </c>
      <c r="Z390" s="642">
        <v>556478</v>
      </c>
      <c r="AA390" s="643"/>
      <c r="AB390" s="638"/>
      <c r="AC390" s="642">
        <v>100000</v>
      </c>
      <c r="AD390" s="642">
        <v>0</v>
      </c>
      <c r="AE390" s="638">
        <v>45656.25</v>
      </c>
      <c r="AF390" s="644"/>
      <c r="AG390" s="644">
        <f t="shared" si="112"/>
        <v>8133134</v>
      </c>
      <c r="AH390" s="639">
        <v>24</v>
      </c>
      <c r="AI390" s="639">
        <v>0</v>
      </c>
      <c r="AJ390" s="639">
        <v>0</v>
      </c>
      <c r="AK390" s="643">
        <v>0</v>
      </c>
      <c r="AL390" s="645">
        <v>0</v>
      </c>
      <c r="AM390" s="638">
        <f t="shared" si="111"/>
        <v>1095750</v>
      </c>
      <c r="AN390" s="661">
        <f t="shared" si="113"/>
        <v>9228884</v>
      </c>
      <c r="AO390" s="638">
        <v>664755</v>
      </c>
      <c r="AP390" s="638">
        <v>44100</v>
      </c>
      <c r="AQ390" s="638">
        <f>+VLOOKUP($B390,[1]Sheet1!$C$15:$BW$1300,52,0)</f>
        <v>0</v>
      </c>
      <c r="AR390" s="638">
        <v>0</v>
      </c>
      <c r="AS390" s="638">
        <v>0</v>
      </c>
      <c r="AT390" s="661">
        <f t="shared" si="115"/>
        <v>8520029</v>
      </c>
      <c r="AU390" s="629"/>
      <c r="AV390" s="585"/>
      <c r="AW390" s="526" t="s">
        <v>3898</v>
      </c>
      <c r="AX390" s="526" t="s">
        <v>3899</v>
      </c>
      <c r="AY390" s="632" t="s">
        <v>261</v>
      </c>
      <c r="AZ390" s="632">
        <v>622</v>
      </c>
      <c r="BA390" s="272" t="str">
        <f t="shared" si="116"/>
        <v>Bag</v>
      </c>
      <c r="BB390" s="633"/>
      <c r="BC390" s="634"/>
      <c r="BD390" s="634"/>
    </row>
    <row r="391" spans="1:56" s="635" customFormat="1" ht="36.75" hidden="1" customHeight="1">
      <c r="A391" s="475">
        <f>SUBTOTAL(3,B$6:B391)</f>
        <v>1</v>
      </c>
      <c r="B391" s="475" t="s">
        <v>1409</v>
      </c>
      <c r="C391" s="476" t="s">
        <v>1410</v>
      </c>
      <c r="D391" s="636">
        <v>39811</v>
      </c>
      <c r="E391" s="636" t="s">
        <v>196</v>
      </c>
      <c r="F391" s="530" t="s">
        <v>471</v>
      </c>
      <c r="G391" s="621" t="s">
        <v>1411</v>
      </c>
      <c r="H391" s="637">
        <v>5931000</v>
      </c>
      <c r="I391" s="637">
        <v>900000</v>
      </c>
      <c r="J391" s="637">
        <v>0</v>
      </c>
      <c r="K391" s="637">
        <v>0</v>
      </c>
      <c r="L391" s="638">
        <f t="shared" si="0"/>
        <v>6831000</v>
      </c>
      <c r="M391" s="639">
        <v>23</v>
      </c>
      <c r="N391" s="638">
        <f t="shared" si="82"/>
        <v>6042808</v>
      </c>
      <c r="O391" s="640">
        <v>3</v>
      </c>
      <c r="P391" s="638">
        <f t="shared" si="83"/>
        <v>788192</v>
      </c>
      <c r="Q391" s="641">
        <v>0</v>
      </c>
      <c r="R391" s="638">
        <f t="shared" si="84"/>
        <v>0</v>
      </c>
      <c r="S391" s="638">
        <f t="shared" si="85"/>
        <v>6831000</v>
      </c>
      <c r="T391" s="642">
        <v>0</v>
      </c>
      <c r="U391" s="528">
        <v>0</v>
      </c>
      <c r="V391" s="528">
        <v>200000</v>
      </c>
      <c r="W391" s="642">
        <v>500000</v>
      </c>
      <c r="X391" s="642">
        <v>0</v>
      </c>
      <c r="Y391" s="642">
        <v>400000</v>
      </c>
      <c r="Z391" s="642">
        <v>334718</v>
      </c>
      <c r="AA391" s="643"/>
      <c r="AB391" s="638"/>
      <c r="AC391" s="642">
        <v>0</v>
      </c>
      <c r="AD391" s="642">
        <v>0</v>
      </c>
      <c r="AE391" s="638">
        <v>49262.02173913044</v>
      </c>
      <c r="AF391" s="644"/>
      <c r="AG391" s="644">
        <f t="shared" si="112"/>
        <v>8314980</v>
      </c>
      <c r="AH391" s="639">
        <v>20</v>
      </c>
      <c r="AI391" s="639">
        <v>0</v>
      </c>
      <c r="AJ391" s="639">
        <v>0</v>
      </c>
      <c r="AK391" s="643">
        <v>0</v>
      </c>
      <c r="AL391" s="645">
        <v>0</v>
      </c>
      <c r="AM391" s="638">
        <f t="shared" ref="AM391:AM454" si="117">ROUND((N391/IF(M391&gt;26,26,M391)/8*(AH391*$AH$5+AI391*$AI$5+AJ391*$AJ$5+AK391*$AK$5+AL391*$AL$5)),0)</f>
        <v>985240</v>
      </c>
      <c r="AN391" s="661">
        <f t="shared" si="113"/>
        <v>9300220</v>
      </c>
      <c r="AO391" s="638">
        <v>717255</v>
      </c>
      <c r="AP391" s="638">
        <v>44100</v>
      </c>
      <c r="AQ391" s="638">
        <f>+VLOOKUP($B391,[1]Sheet1!$C$15:$BW$1300,52,0)</f>
        <v>0</v>
      </c>
      <c r="AR391" s="638">
        <v>0</v>
      </c>
      <c r="AS391" s="638">
        <v>0</v>
      </c>
      <c r="AT391" s="661">
        <f t="shared" si="115"/>
        <v>8538865</v>
      </c>
      <c r="AU391" s="629"/>
      <c r="AV391" s="585"/>
      <c r="AW391" s="526" t="s">
        <v>3900</v>
      </c>
      <c r="AX391" s="526" t="s">
        <v>3901</v>
      </c>
      <c r="AY391" s="632" t="s">
        <v>261</v>
      </c>
      <c r="AZ391" s="632">
        <v>622</v>
      </c>
      <c r="BA391" s="272" t="str">
        <f t="shared" si="116"/>
        <v>Bag</v>
      </c>
      <c r="BB391" s="633"/>
      <c r="BC391" s="634"/>
      <c r="BD391" s="634"/>
    </row>
    <row r="392" spans="1:56" s="635" customFormat="1" ht="36.75" hidden="1" customHeight="1">
      <c r="A392" s="475">
        <f>SUBTOTAL(3,B$6:B392)</f>
        <v>1</v>
      </c>
      <c r="B392" s="475" t="s">
        <v>1412</v>
      </c>
      <c r="C392" s="476" t="s">
        <v>1413</v>
      </c>
      <c r="D392" s="636">
        <v>44770</v>
      </c>
      <c r="E392" s="636" t="s">
        <v>196</v>
      </c>
      <c r="F392" s="530" t="s">
        <v>471</v>
      </c>
      <c r="G392" s="621" t="s">
        <v>809</v>
      </c>
      <c r="H392" s="637">
        <v>5815000</v>
      </c>
      <c r="I392" s="637">
        <v>400000</v>
      </c>
      <c r="J392" s="637">
        <v>0</v>
      </c>
      <c r="K392" s="637">
        <v>0</v>
      </c>
      <c r="L392" s="638">
        <f t="shared" si="0"/>
        <v>6215000</v>
      </c>
      <c r="M392" s="639">
        <v>24</v>
      </c>
      <c r="N392" s="638">
        <f t="shared" si="82"/>
        <v>5736923</v>
      </c>
      <c r="O392" s="640">
        <v>2</v>
      </c>
      <c r="P392" s="638">
        <f t="shared" si="83"/>
        <v>478077</v>
      </c>
      <c r="Q392" s="641">
        <v>0</v>
      </c>
      <c r="R392" s="638">
        <f t="shared" si="84"/>
        <v>0</v>
      </c>
      <c r="S392" s="638">
        <f t="shared" si="85"/>
        <v>6215000</v>
      </c>
      <c r="T392" s="642">
        <v>0</v>
      </c>
      <c r="U392" s="528">
        <v>0</v>
      </c>
      <c r="V392" s="528">
        <v>200000</v>
      </c>
      <c r="W392" s="642">
        <v>500000</v>
      </c>
      <c r="X392" s="642">
        <v>0</v>
      </c>
      <c r="Y392" s="642">
        <v>400000</v>
      </c>
      <c r="Z392" s="642">
        <v>426480</v>
      </c>
      <c r="AA392" s="643"/>
      <c r="AB392" s="638"/>
      <c r="AC392" s="642">
        <v>0</v>
      </c>
      <c r="AD392" s="642">
        <v>0</v>
      </c>
      <c r="AE392" s="638">
        <v>44819.7109375</v>
      </c>
      <c r="AF392" s="644"/>
      <c r="AG392" s="644">
        <f t="shared" si="112"/>
        <v>7786300</v>
      </c>
      <c r="AH392" s="639">
        <v>24</v>
      </c>
      <c r="AI392" s="639">
        <v>0</v>
      </c>
      <c r="AJ392" s="639">
        <v>0</v>
      </c>
      <c r="AK392" s="643">
        <v>0</v>
      </c>
      <c r="AL392" s="645">
        <v>0</v>
      </c>
      <c r="AM392" s="638">
        <f t="shared" si="117"/>
        <v>1075673</v>
      </c>
      <c r="AN392" s="661">
        <f t="shared" si="113"/>
        <v>8861973</v>
      </c>
      <c r="AO392" s="638">
        <v>652575</v>
      </c>
      <c r="AP392" s="638">
        <v>44100</v>
      </c>
      <c r="AQ392" s="638">
        <f>+VLOOKUP($B392,[1]Sheet1!$C$15:$BW$1300,52,0)</f>
        <v>0</v>
      </c>
      <c r="AR392" s="638">
        <v>0</v>
      </c>
      <c r="AS392" s="638">
        <v>0</v>
      </c>
      <c r="AT392" s="661">
        <f t="shared" si="115"/>
        <v>8165298</v>
      </c>
      <c r="AU392" s="629"/>
      <c r="AV392" s="585"/>
      <c r="AW392" s="526" t="s">
        <v>3902</v>
      </c>
      <c r="AX392" s="526" t="s">
        <v>3903</v>
      </c>
      <c r="AY392" s="632" t="s">
        <v>261</v>
      </c>
      <c r="AZ392" s="632">
        <v>622</v>
      </c>
      <c r="BA392" s="272" t="str">
        <f t="shared" si="116"/>
        <v>Bag</v>
      </c>
      <c r="BB392" s="633"/>
      <c r="BC392" s="634"/>
      <c r="BD392" s="634"/>
    </row>
    <row r="393" spans="1:56" s="635" customFormat="1" ht="36.75" hidden="1" customHeight="1">
      <c r="A393" s="475">
        <f>SUBTOTAL(3,B$6:B393)</f>
        <v>1</v>
      </c>
      <c r="B393" s="475" t="s">
        <v>1414</v>
      </c>
      <c r="C393" s="476" t="s">
        <v>1415</v>
      </c>
      <c r="D393" s="636">
        <v>45349</v>
      </c>
      <c r="E393" s="636" t="s">
        <v>196</v>
      </c>
      <c r="F393" s="530" t="s">
        <v>471</v>
      </c>
      <c r="G393" s="621" t="s">
        <v>809</v>
      </c>
      <c r="H393" s="637">
        <v>5538000</v>
      </c>
      <c r="I393" s="637">
        <v>400000</v>
      </c>
      <c r="J393" s="637">
        <v>0</v>
      </c>
      <c r="K393" s="637">
        <v>0</v>
      </c>
      <c r="L393" s="638">
        <f t="shared" si="0"/>
        <v>5938000</v>
      </c>
      <c r="M393" s="639">
        <v>24</v>
      </c>
      <c r="N393" s="638">
        <f t="shared" si="82"/>
        <v>5481231</v>
      </c>
      <c r="O393" s="640">
        <v>2</v>
      </c>
      <c r="P393" s="638">
        <f t="shared" si="83"/>
        <v>456769</v>
      </c>
      <c r="Q393" s="641">
        <v>0</v>
      </c>
      <c r="R393" s="638">
        <f t="shared" si="84"/>
        <v>0</v>
      </c>
      <c r="S393" s="638">
        <f t="shared" si="85"/>
        <v>5938000</v>
      </c>
      <c r="T393" s="642">
        <v>0</v>
      </c>
      <c r="U393" s="528">
        <v>0</v>
      </c>
      <c r="V393" s="528">
        <v>200000</v>
      </c>
      <c r="W393" s="642">
        <v>500000</v>
      </c>
      <c r="X393" s="642">
        <v>0</v>
      </c>
      <c r="Y393" s="642">
        <v>400000</v>
      </c>
      <c r="Z393" s="642">
        <v>432043</v>
      </c>
      <c r="AA393" s="643"/>
      <c r="AB393" s="638"/>
      <c r="AC393" s="642">
        <v>0</v>
      </c>
      <c r="AD393" s="642">
        <v>0</v>
      </c>
      <c r="AE393" s="638">
        <v>42822.1171875</v>
      </c>
      <c r="AF393" s="644"/>
      <c r="AG393" s="644">
        <f t="shared" si="112"/>
        <v>7512865</v>
      </c>
      <c r="AH393" s="639">
        <v>24</v>
      </c>
      <c r="AI393" s="639">
        <v>0</v>
      </c>
      <c r="AJ393" s="639">
        <v>0</v>
      </c>
      <c r="AK393" s="643">
        <v>0</v>
      </c>
      <c r="AL393" s="645">
        <v>0</v>
      </c>
      <c r="AM393" s="638">
        <f t="shared" si="117"/>
        <v>1027731</v>
      </c>
      <c r="AN393" s="661">
        <f t="shared" si="113"/>
        <v>8540596</v>
      </c>
      <c r="AO393" s="638">
        <v>623490</v>
      </c>
      <c r="AP393" s="638">
        <v>44100</v>
      </c>
      <c r="AQ393" s="638">
        <f>+VLOOKUP($B393,[1]Sheet1!$C$15:$BW$1300,52,0)</f>
        <v>0</v>
      </c>
      <c r="AR393" s="638">
        <v>0</v>
      </c>
      <c r="AS393" s="638">
        <v>0</v>
      </c>
      <c r="AT393" s="661">
        <f t="shared" si="115"/>
        <v>7873006</v>
      </c>
      <c r="AU393" s="629"/>
      <c r="AV393" s="585"/>
      <c r="AW393" s="526" t="s">
        <v>3904</v>
      </c>
      <c r="AX393" s="526" t="s">
        <v>3905</v>
      </c>
      <c r="AY393" s="632" t="s">
        <v>261</v>
      </c>
      <c r="AZ393" s="632">
        <v>622</v>
      </c>
      <c r="BA393" s="272" t="str">
        <f t="shared" si="116"/>
        <v>Bag</v>
      </c>
      <c r="BB393" s="633"/>
      <c r="BC393" s="634"/>
      <c r="BD393" s="634"/>
    </row>
    <row r="394" spans="1:56" s="635" customFormat="1" ht="36.75" hidden="1" customHeight="1">
      <c r="A394" s="475">
        <f>SUBTOTAL(3,B$6:B394)</f>
        <v>1</v>
      </c>
      <c r="B394" s="475" t="s">
        <v>1416</v>
      </c>
      <c r="C394" s="476" t="s">
        <v>1417</v>
      </c>
      <c r="D394" s="636">
        <v>45362</v>
      </c>
      <c r="E394" s="636" t="s">
        <v>196</v>
      </c>
      <c r="F394" s="530" t="s">
        <v>471</v>
      </c>
      <c r="G394" s="621" t="s">
        <v>809</v>
      </c>
      <c r="H394" s="637">
        <v>5538000</v>
      </c>
      <c r="I394" s="637">
        <v>200000</v>
      </c>
      <c r="J394" s="637">
        <v>0</v>
      </c>
      <c r="K394" s="637">
        <v>0</v>
      </c>
      <c r="L394" s="638">
        <f t="shared" si="0"/>
        <v>5738000</v>
      </c>
      <c r="M394" s="639">
        <v>23.9</v>
      </c>
      <c r="N394" s="638">
        <f t="shared" si="82"/>
        <v>5274546</v>
      </c>
      <c r="O394" s="640">
        <v>2</v>
      </c>
      <c r="P394" s="638">
        <f t="shared" si="83"/>
        <v>441385</v>
      </c>
      <c r="Q394" s="641">
        <v>0</v>
      </c>
      <c r="R394" s="638">
        <f t="shared" si="84"/>
        <v>0</v>
      </c>
      <c r="S394" s="638">
        <f t="shared" si="85"/>
        <v>5715931</v>
      </c>
      <c r="T394" s="642">
        <v>0</v>
      </c>
      <c r="U394" s="528">
        <v>0</v>
      </c>
      <c r="V394" s="528">
        <v>200000</v>
      </c>
      <c r="W394" s="642">
        <v>500000</v>
      </c>
      <c r="X394" s="642">
        <v>0</v>
      </c>
      <c r="Y394" s="642">
        <v>400000</v>
      </c>
      <c r="Z394" s="642">
        <v>405383</v>
      </c>
      <c r="AA394" s="643"/>
      <c r="AB394" s="638"/>
      <c r="AC394" s="642">
        <v>0</v>
      </c>
      <c r="AD394" s="642">
        <v>0</v>
      </c>
      <c r="AE394" s="638">
        <v>41379.806485355657</v>
      </c>
      <c r="AF394" s="644"/>
      <c r="AG394" s="644">
        <f t="shared" si="112"/>
        <v>7262694</v>
      </c>
      <c r="AH394" s="639">
        <v>16</v>
      </c>
      <c r="AI394" s="639">
        <v>0</v>
      </c>
      <c r="AJ394" s="639">
        <v>0</v>
      </c>
      <c r="AK394" s="643">
        <v>0</v>
      </c>
      <c r="AL394" s="645">
        <v>0</v>
      </c>
      <c r="AM394" s="638">
        <f t="shared" si="117"/>
        <v>662077</v>
      </c>
      <c r="AN394" s="661">
        <f t="shared" si="113"/>
        <v>7924771</v>
      </c>
      <c r="AO394" s="638">
        <v>602490</v>
      </c>
      <c r="AP394" s="638">
        <v>44100</v>
      </c>
      <c r="AQ394" s="638">
        <f>+VLOOKUP($B394,[1]Sheet1!$C$15:$BW$1300,52,0)</f>
        <v>0</v>
      </c>
      <c r="AR394" s="638">
        <v>0</v>
      </c>
      <c r="AS394" s="638">
        <v>0</v>
      </c>
      <c r="AT394" s="661">
        <f t="shared" si="115"/>
        <v>7278181</v>
      </c>
      <c r="AU394" s="629"/>
      <c r="AV394" s="585"/>
      <c r="AW394" s="526" t="s">
        <v>3906</v>
      </c>
      <c r="AX394" s="526" t="s">
        <v>3907</v>
      </c>
      <c r="AY394" s="632" t="s">
        <v>261</v>
      </c>
      <c r="AZ394" s="632">
        <v>622</v>
      </c>
      <c r="BA394" s="272" t="str">
        <f t="shared" si="116"/>
        <v>Bag</v>
      </c>
      <c r="BB394" s="633"/>
      <c r="BC394" s="634"/>
      <c r="BD394" s="634"/>
    </row>
    <row r="395" spans="1:56" s="635" customFormat="1" ht="36.75" hidden="1" customHeight="1">
      <c r="A395" s="475">
        <f>SUBTOTAL(3,B$6:B395)</f>
        <v>1</v>
      </c>
      <c r="B395" s="475" t="s">
        <v>1418</v>
      </c>
      <c r="C395" s="476" t="s">
        <v>1419</v>
      </c>
      <c r="D395" s="636">
        <v>45393</v>
      </c>
      <c r="E395" s="636" t="s">
        <v>196</v>
      </c>
      <c r="F395" s="530" t="s">
        <v>471</v>
      </c>
      <c r="G395" s="621" t="s">
        <v>814</v>
      </c>
      <c r="H395" s="637">
        <v>5538000</v>
      </c>
      <c r="I395" s="637">
        <v>400000</v>
      </c>
      <c r="J395" s="637">
        <v>0</v>
      </c>
      <c r="K395" s="637">
        <v>0</v>
      </c>
      <c r="L395" s="638">
        <f t="shared" si="0"/>
        <v>5938000</v>
      </c>
      <c r="M395" s="639">
        <v>20.100000000000001</v>
      </c>
      <c r="N395" s="638">
        <f t="shared" si="82"/>
        <v>4590531</v>
      </c>
      <c r="O395" s="640">
        <v>3</v>
      </c>
      <c r="P395" s="638">
        <f t="shared" si="83"/>
        <v>685154</v>
      </c>
      <c r="Q395" s="641">
        <v>0</v>
      </c>
      <c r="R395" s="638">
        <f t="shared" si="84"/>
        <v>0</v>
      </c>
      <c r="S395" s="638">
        <f t="shared" si="85"/>
        <v>5275685</v>
      </c>
      <c r="T395" s="642">
        <v>0</v>
      </c>
      <c r="U395" s="528">
        <v>0</v>
      </c>
      <c r="V395" s="528">
        <v>200000</v>
      </c>
      <c r="W395" s="642">
        <v>0</v>
      </c>
      <c r="X395" s="642">
        <v>0</v>
      </c>
      <c r="Y395" s="642">
        <v>0</v>
      </c>
      <c r="Z395" s="642">
        <v>276673</v>
      </c>
      <c r="AA395" s="643"/>
      <c r="AB395" s="638"/>
      <c r="AC395" s="642">
        <v>0</v>
      </c>
      <c r="AD395" s="642">
        <v>0</v>
      </c>
      <c r="AE395" s="638">
        <v>42822.117537313432</v>
      </c>
      <c r="AF395" s="644"/>
      <c r="AG395" s="644">
        <f t="shared" si="112"/>
        <v>5795180</v>
      </c>
      <c r="AH395" s="639">
        <v>12</v>
      </c>
      <c r="AI395" s="639">
        <v>0</v>
      </c>
      <c r="AJ395" s="639">
        <v>0</v>
      </c>
      <c r="AK395" s="643">
        <v>0</v>
      </c>
      <c r="AL395" s="645">
        <v>0</v>
      </c>
      <c r="AM395" s="638">
        <f t="shared" si="117"/>
        <v>513865</v>
      </c>
      <c r="AN395" s="661">
        <f t="shared" si="113"/>
        <v>6309045</v>
      </c>
      <c r="AO395" s="638">
        <v>623490</v>
      </c>
      <c r="AP395" s="638">
        <v>44100</v>
      </c>
      <c r="AQ395" s="638">
        <f>+VLOOKUP($B395,[1]Sheet1!$C$15:$BW$1300,52,0)</f>
        <v>0</v>
      </c>
      <c r="AR395" s="638">
        <v>0</v>
      </c>
      <c r="AS395" s="638">
        <v>0</v>
      </c>
      <c r="AT395" s="661">
        <f t="shared" si="115"/>
        <v>5641455</v>
      </c>
      <c r="AU395" s="629"/>
      <c r="AV395" s="585"/>
      <c r="AW395" s="526" t="s">
        <v>3908</v>
      </c>
      <c r="AX395" s="526" t="s">
        <v>3909</v>
      </c>
      <c r="AY395" s="632" t="s">
        <v>261</v>
      </c>
      <c r="AZ395" s="632">
        <v>622</v>
      </c>
      <c r="BA395" s="272" t="str">
        <f t="shared" si="116"/>
        <v>Bag</v>
      </c>
      <c r="BB395" s="633"/>
      <c r="BC395" s="634"/>
      <c r="BD395" s="634"/>
    </row>
    <row r="396" spans="1:56" s="635" customFormat="1" ht="36.75" hidden="1" customHeight="1">
      <c r="A396" s="475">
        <f>SUBTOTAL(3,B$6:B396)</f>
        <v>1</v>
      </c>
      <c r="B396" s="475" t="s">
        <v>1420</v>
      </c>
      <c r="C396" s="476" t="s">
        <v>1421</v>
      </c>
      <c r="D396" s="636">
        <v>45395</v>
      </c>
      <c r="E396" s="636" t="s">
        <v>196</v>
      </c>
      <c r="F396" s="530" t="s">
        <v>471</v>
      </c>
      <c r="G396" s="621" t="s">
        <v>809</v>
      </c>
      <c r="H396" s="637">
        <v>5538000</v>
      </c>
      <c r="I396" s="637">
        <v>200000</v>
      </c>
      <c r="J396" s="637">
        <v>0</v>
      </c>
      <c r="K396" s="637">
        <v>0</v>
      </c>
      <c r="L396" s="638">
        <f t="shared" si="0"/>
        <v>5738000</v>
      </c>
      <c r="M396" s="639">
        <v>23.6</v>
      </c>
      <c r="N396" s="638">
        <f t="shared" si="82"/>
        <v>5208338</v>
      </c>
      <c r="O396" s="640">
        <v>2</v>
      </c>
      <c r="P396" s="638">
        <f t="shared" si="83"/>
        <v>441385</v>
      </c>
      <c r="Q396" s="641">
        <v>0</v>
      </c>
      <c r="R396" s="638">
        <f t="shared" si="84"/>
        <v>0</v>
      </c>
      <c r="S396" s="638">
        <f t="shared" si="85"/>
        <v>5649723</v>
      </c>
      <c r="T396" s="642">
        <v>0</v>
      </c>
      <c r="U396" s="528">
        <v>0</v>
      </c>
      <c r="V396" s="528">
        <v>200000</v>
      </c>
      <c r="W396" s="642">
        <v>500000</v>
      </c>
      <c r="X396" s="642">
        <v>0</v>
      </c>
      <c r="Y396" s="642">
        <v>400000</v>
      </c>
      <c r="Z396" s="642">
        <v>499895</v>
      </c>
      <c r="AA396" s="643"/>
      <c r="AB396" s="638"/>
      <c r="AC396" s="642">
        <v>0</v>
      </c>
      <c r="AD396" s="642">
        <v>0</v>
      </c>
      <c r="AE396" s="638">
        <v>41379.804025423728</v>
      </c>
      <c r="AF396" s="644"/>
      <c r="AG396" s="644">
        <f t="shared" si="112"/>
        <v>7290998</v>
      </c>
      <c r="AH396" s="639">
        <v>20</v>
      </c>
      <c r="AI396" s="639">
        <v>0</v>
      </c>
      <c r="AJ396" s="639">
        <v>0</v>
      </c>
      <c r="AK396" s="643">
        <v>0</v>
      </c>
      <c r="AL396" s="645">
        <v>0</v>
      </c>
      <c r="AM396" s="638">
        <f t="shared" si="117"/>
        <v>827596</v>
      </c>
      <c r="AN396" s="661">
        <f t="shared" si="113"/>
        <v>8118594</v>
      </c>
      <c r="AO396" s="638">
        <v>602490</v>
      </c>
      <c r="AP396" s="638">
        <v>44100</v>
      </c>
      <c r="AQ396" s="638">
        <f>+VLOOKUP($B396,[1]Sheet1!$C$15:$BW$1300,52,0)</f>
        <v>0</v>
      </c>
      <c r="AR396" s="638">
        <v>0</v>
      </c>
      <c r="AS396" s="638">
        <v>0</v>
      </c>
      <c r="AT396" s="661">
        <f t="shared" si="115"/>
        <v>7472004</v>
      </c>
      <c r="AU396" s="629"/>
      <c r="AV396" s="585"/>
      <c r="AW396" s="526" t="s">
        <v>3910</v>
      </c>
      <c r="AX396" s="526" t="s">
        <v>3911</v>
      </c>
      <c r="AY396" s="632" t="s">
        <v>261</v>
      </c>
      <c r="AZ396" s="632">
        <v>622</v>
      </c>
      <c r="BA396" s="272" t="str">
        <f t="shared" si="116"/>
        <v>Bag</v>
      </c>
      <c r="BB396" s="633"/>
      <c r="BC396" s="634"/>
      <c r="BD396" s="634"/>
    </row>
    <row r="397" spans="1:56" s="635" customFormat="1" ht="36.75" hidden="1" customHeight="1">
      <c r="A397" s="475">
        <f>SUBTOTAL(3,B$6:B397)</f>
        <v>1</v>
      </c>
      <c r="B397" s="475" t="s">
        <v>1422</v>
      </c>
      <c r="C397" s="476" t="s">
        <v>1423</v>
      </c>
      <c r="D397" s="636">
        <v>45395</v>
      </c>
      <c r="E397" s="636" t="s">
        <v>196</v>
      </c>
      <c r="F397" s="530" t="s">
        <v>471</v>
      </c>
      <c r="G397" s="621" t="s">
        <v>809</v>
      </c>
      <c r="H397" s="637">
        <v>5538000</v>
      </c>
      <c r="I397" s="637">
        <v>200000</v>
      </c>
      <c r="J397" s="637">
        <v>0</v>
      </c>
      <c r="K397" s="637">
        <v>0</v>
      </c>
      <c r="L397" s="638">
        <f t="shared" si="0"/>
        <v>5738000</v>
      </c>
      <c r="M397" s="639">
        <v>23</v>
      </c>
      <c r="N397" s="638">
        <f t="shared" si="82"/>
        <v>5075923</v>
      </c>
      <c r="O397" s="640">
        <v>3</v>
      </c>
      <c r="P397" s="638">
        <f t="shared" si="83"/>
        <v>662077</v>
      </c>
      <c r="Q397" s="641">
        <v>0</v>
      </c>
      <c r="R397" s="638">
        <f t="shared" si="84"/>
        <v>0</v>
      </c>
      <c r="S397" s="638">
        <f t="shared" si="85"/>
        <v>5738000</v>
      </c>
      <c r="T397" s="642">
        <v>0</v>
      </c>
      <c r="U397" s="528">
        <v>0</v>
      </c>
      <c r="V397" s="528">
        <v>200000</v>
      </c>
      <c r="W397" s="642">
        <v>500000</v>
      </c>
      <c r="X397" s="642">
        <v>0</v>
      </c>
      <c r="Y397" s="642">
        <v>400000</v>
      </c>
      <c r="Z397" s="642">
        <v>427090</v>
      </c>
      <c r="AA397" s="643"/>
      <c r="AB397" s="638"/>
      <c r="AC397" s="642">
        <v>0</v>
      </c>
      <c r="AD397" s="642">
        <v>0</v>
      </c>
      <c r="AE397" s="638">
        <v>0</v>
      </c>
      <c r="AF397" s="644"/>
      <c r="AG397" s="644">
        <f t="shared" si="112"/>
        <v>7265090</v>
      </c>
      <c r="AH397" s="639">
        <v>20</v>
      </c>
      <c r="AI397" s="639">
        <v>0</v>
      </c>
      <c r="AJ397" s="639">
        <v>0</v>
      </c>
      <c r="AK397" s="643">
        <v>0</v>
      </c>
      <c r="AL397" s="645">
        <v>0</v>
      </c>
      <c r="AM397" s="638">
        <f t="shared" si="117"/>
        <v>827596</v>
      </c>
      <c r="AN397" s="661">
        <f t="shared" si="113"/>
        <v>8092686</v>
      </c>
      <c r="AO397" s="638">
        <v>602490</v>
      </c>
      <c r="AP397" s="638">
        <v>44100</v>
      </c>
      <c r="AQ397" s="638">
        <f>+VLOOKUP($B397,[1]Sheet1!$C$15:$BW$1300,52,0)</f>
        <v>0</v>
      </c>
      <c r="AR397" s="638">
        <v>0</v>
      </c>
      <c r="AS397" s="638">
        <v>0</v>
      </c>
      <c r="AT397" s="661">
        <f t="shared" si="115"/>
        <v>7446096</v>
      </c>
      <c r="AU397" s="629"/>
      <c r="AV397" s="585"/>
      <c r="AW397" s="526" t="s">
        <v>3912</v>
      </c>
      <c r="AX397" s="526" t="s">
        <v>3913</v>
      </c>
      <c r="AY397" s="632" t="s">
        <v>261</v>
      </c>
      <c r="AZ397" s="632">
        <v>622</v>
      </c>
      <c r="BA397" s="272" t="str">
        <f t="shared" si="116"/>
        <v>Bag</v>
      </c>
      <c r="BB397" s="633"/>
      <c r="BC397" s="634"/>
      <c r="BD397" s="634"/>
    </row>
    <row r="398" spans="1:56" s="635" customFormat="1" ht="36.75" hidden="1" customHeight="1">
      <c r="A398" s="475">
        <f>SUBTOTAL(3,B$6:B398)</f>
        <v>1</v>
      </c>
      <c r="B398" s="475" t="s">
        <v>1424</v>
      </c>
      <c r="C398" s="476" t="s">
        <v>976</v>
      </c>
      <c r="D398" s="636">
        <v>45444</v>
      </c>
      <c r="E398" s="636" t="s">
        <v>196</v>
      </c>
      <c r="F398" s="530" t="s">
        <v>471</v>
      </c>
      <c r="G398" s="621" t="s">
        <v>809</v>
      </c>
      <c r="H398" s="637">
        <v>5274000</v>
      </c>
      <c r="I398" s="637">
        <v>200000</v>
      </c>
      <c r="J398" s="637">
        <v>0</v>
      </c>
      <c r="K398" s="637">
        <v>0</v>
      </c>
      <c r="L398" s="638">
        <f t="shared" si="0"/>
        <v>5474000</v>
      </c>
      <c r="M398" s="639">
        <v>19.100000000000001</v>
      </c>
      <c r="N398" s="638">
        <f t="shared" si="82"/>
        <v>4021285</v>
      </c>
      <c r="O398" s="640">
        <v>3</v>
      </c>
      <c r="P398" s="638">
        <f t="shared" si="83"/>
        <v>631615</v>
      </c>
      <c r="Q398" s="641">
        <v>0</v>
      </c>
      <c r="R398" s="638">
        <f t="shared" si="84"/>
        <v>0</v>
      </c>
      <c r="S398" s="638">
        <f t="shared" si="85"/>
        <v>4652900</v>
      </c>
      <c r="T398" s="642">
        <v>0</v>
      </c>
      <c r="U398" s="528">
        <v>0</v>
      </c>
      <c r="V398" s="528">
        <v>200000</v>
      </c>
      <c r="W398" s="642">
        <v>0</v>
      </c>
      <c r="X398" s="642">
        <v>0</v>
      </c>
      <c r="Y398" s="642">
        <v>0</v>
      </c>
      <c r="Z398" s="642">
        <v>462850</v>
      </c>
      <c r="AA398" s="643"/>
      <c r="AB398" s="638"/>
      <c r="AC398" s="642">
        <v>0</v>
      </c>
      <c r="AD398" s="642">
        <v>0</v>
      </c>
      <c r="AE398" s="638">
        <v>39475.96531413612</v>
      </c>
      <c r="AF398" s="644"/>
      <c r="AG398" s="644">
        <f t="shared" si="112"/>
        <v>5355226</v>
      </c>
      <c r="AH398" s="639">
        <v>12</v>
      </c>
      <c r="AI398" s="639">
        <v>0</v>
      </c>
      <c r="AJ398" s="639">
        <v>0</v>
      </c>
      <c r="AK398" s="643">
        <v>0</v>
      </c>
      <c r="AL398" s="645">
        <v>0</v>
      </c>
      <c r="AM398" s="638">
        <f t="shared" si="117"/>
        <v>473712</v>
      </c>
      <c r="AN398" s="661">
        <f t="shared" si="113"/>
        <v>5828938</v>
      </c>
      <c r="AO398" s="638">
        <v>574770</v>
      </c>
      <c r="AP398" s="638">
        <v>44100</v>
      </c>
      <c r="AQ398" s="638">
        <f>+VLOOKUP($B398,[1]Sheet1!$C$15:$BW$1300,52,0)</f>
        <v>0</v>
      </c>
      <c r="AR398" s="638">
        <v>0</v>
      </c>
      <c r="AS398" s="638">
        <v>0</v>
      </c>
      <c r="AT398" s="661">
        <f t="shared" si="115"/>
        <v>5210068</v>
      </c>
      <c r="AU398" s="629"/>
      <c r="AV398" s="585"/>
      <c r="AW398" s="526" t="s">
        <v>3471</v>
      </c>
      <c r="AX398" s="526" t="s">
        <v>3914</v>
      </c>
      <c r="AY398" s="632" t="s">
        <v>261</v>
      </c>
      <c r="AZ398" s="632">
        <v>622</v>
      </c>
      <c r="BA398" s="272" t="str">
        <f t="shared" si="116"/>
        <v>Bag</v>
      </c>
      <c r="BB398" s="633"/>
      <c r="BC398" s="634"/>
      <c r="BD398" s="634"/>
    </row>
    <row r="399" spans="1:56" s="635" customFormat="1" ht="36.75" hidden="1" customHeight="1">
      <c r="A399" s="475">
        <f>SUBTOTAL(3,B$6:B399)</f>
        <v>1</v>
      </c>
      <c r="B399" s="475" t="s">
        <v>1425</v>
      </c>
      <c r="C399" s="476" t="s">
        <v>1426</v>
      </c>
      <c r="D399" s="636">
        <v>45503</v>
      </c>
      <c r="E399" s="636" t="s">
        <v>196</v>
      </c>
      <c r="F399" s="530" t="s">
        <v>471</v>
      </c>
      <c r="G399" s="621" t="s">
        <v>809</v>
      </c>
      <c r="H399" s="637">
        <v>5274000</v>
      </c>
      <c r="I399" s="637">
        <v>200000</v>
      </c>
      <c r="J399" s="637">
        <v>0</v>
      </c>
      <c r="K399" s="637">
        <v>0</v>
      </c>
      <c r="L399" s="638">
        <f t="shared" si="0"/>
        <v>5474000</v>
      </c>
      <c r="M399" s="639">
        <v>17.899999999999999</v>
      </c>
      <c r="N399" s="638">
        <f t="shared" si="82"/>
        <v>3768638</v>
      </c>
      <c r="O399" s="640">
        <v>2</v>
      </c>
      <c r="P399" s="638">
        <f t="shared" si="83"/>
        <v>421077</v>
      </c>
      <c r="Q399" s="641">
        <v>0</v>
      </c>
      <c r="R399" s="638">
        <f t="shared" si="84"/>
        <v>0</v>
      </c>
      <c r="S399" s="638">
        <f t="shared" si="85"/>
        <v>4189715</v>
      </c>
      <c r="T399" s="642">
        <v>0</v>
      </c>
      <c r="U399" s="528">
        <v>0</v>
      </c>
      <c r="V399" s="528">
        <v>200000</v>
      </c>
      <c r="W399" s="642">
        <v>0</v>
      </c>
      <c r="X399" s="642">
        <v>0</v>
      </c>
      <c r="Y399" s="642">
        <v>0</v>
      </c>
      <c r="Z399" s="642">
        <v>332387</v>
      </c>
      <c r="AA399" s="643"/>
      <c r="AB399" s="638"/>
      <c r="AC399" s="642">
        <v>0</v>
      </c>
      <c r="AD399" s="642">
        <v>0</v>
      </c>
      <c r="AE399" s="638">
        <v>0</v>
      </c>
      <c r="AF399" s="644"/>
      <c r="AG399" s="644">
        <f t="shared" si="112"/>
        <v>4722102</v>
      </c>
      <c r="AH399" s="639">
        <v>12</v>
      </c>
      <c r="AI399" s="639">
        <v>0</v>
      </c>
      <c r="AJ399" s="639">
        <v>0</v>
      </c>
      <c r="AK399" s="643">
        <v>0</v>
      </c>
      <c r="AL399" s="645">
        <v>0</v>
      </c>
      <c r="AM399" s="638">
        <f t="shared" si="117"/>
        <v>473711</v>
      </c>
      <c r="AN399" s="661">
        <f t="shared" si="113"/>
        <v>5195813</v>
      </c>
      <c r="AO399" s="638">
        <v>574770</v>
      </c>
      <c r="AP399" s="638">
        <v>44100</v>
      </c>
      <c r="AQ399" s="638">
        <f>+VLOOKUP($B399,[1]Sheet1!$C$15:$BW$1300,52,0)</f>
        <v>0</v>
      </c>
      <c r="AR399" s="638">
        <v>0</v>
      </c>
      <c r="AS399" s="638">
        <v>0</v>
      </c>
      <c r="AT399" s="661">
        <f t="shared" si="115"/>
        <v>4576943</v>
      </c>
      <c r="AU399" s="629"/>
      <c r="AV399" s="585"/>
      <c r="AW399" s="526" t="s">
        <v>3915</v>
      </c>
      <c r="AX399" s="526" t="s">
        <v>3916</v>
      </c>
      <c r="AY399" s="632" t="s">
        <v>261</v>
      </c>
      <c r="AZ399" s="632">
        <v>622</v>
      </c>
      <c r="BA399" s="272" t="str">
        <f t="shared" si="116"/>
        <v>Bag</v>
      </c>
      <c r="BB399" s="633"/>
      <c r="BC399" s="634"/>
      <c r="BD399" s="634"/>
    </row>
    <row r="400" spans="1:56" s="635" customFormat="1" ht="36.75" hidden="1" customHeight="1">
      <c r="A400" s="475">
        <f>SUBTOTAL(3,B$6:B400)</f>
        <v>1</v>
      </c>
      <c r="B400" s="475" t="s">
        <v>1427</v>
      </c>
      <c r="C400" s="476" t="s">
        <v>1121</v>
      </c>
      <c r="D400" s="636">
        <v>45558</v>
      </c>
      <c r="E400" s="636" t="s">
        <v>196</v>
      </c>
      <c r="F400" s="530" t="s">
        <v>471</v>
      </c>
      <c r="G400" s="621" t="s">
        <v>814</v>
      </c>
      <c r="H400" s="637">
        <v>5274000</v>
      </c>
      <c r="I400" s="637">
        <v>400000</v>
      </c>
      <c r="J400" s="637">
        <v>0</v>
      </c>
      <c r="K400" s="637">
        <v>0</v>
      </c>
      <c r="L400" s="638">
        <f t="shared" si="0"/>
        <v>5674000</v>
      </c>
      <c r="M400" s="639">
        <v>23.9</v>
      </c>
      <c r="N400" s="638">
        <f t="shared" si="82"/>
        <v>5215715</v>
      </c>
      <c r="O400" s="640">
        <v>2</v>
      </c>
      <c r="P400" s="638">
        <f t="shared" si="83"/>
        <v>436462</v>
      </c>
      <c r="Q400" s="641">
        <v>0</v>
      </c>
      <c r="R400" s="638">
        <f t="shared" si="84"/>
        <v>0</v>
      </c>
      <c r="S400" s="638">
        <f t="shared" si="85"/>
        <v>5652177</v>
      </c>
      <c r="T400" s="642">
        <v>0</v>
      </c>
      <c r="U400" s="528">
        <v>0</v>
      </c>
      <c r="V400" s="528">
        <v>200000</v>
      </c>
      <c r="W400" s="642">
        <v>500000</v>
      </c>
      <c r="X400" s="642">
        <v>0</v>
      </c>
      <c r="Y400" s="642">
        <v>400000</v>
      </c>
      <c r="Z400" s="642">
        <v>871133</v>
      </c>
      <c r="AA400" s="643"/>
      <c r="AB400" s="638"/>
      <c r="AC400" s="642">
        <v>100000</v>
      </c>
      <c r="AD400" s="642">
        <v>0</v>
      </c>
      <c r="AE400" s="638">
        <v>40918.266213389121</v>
      </c>
      <c r="AF400" s="644"/>
      <c r="AG400" s="644">
        <f t="shared" si="112"/>
        <v>7764228</v>
      </c>
      <c r="AH400" s="639">
        <v>20</v>
      </c>
      <c r="AI400" s="639">
        <v>0</v>
      </c>
      <c r="AJ400" s="639">
        <v>0</v>
      </c>
      <c r="AK400" s="643">
        <v>0</v>
      </c>
      <c r="AL400" s="645">
        <v>0</v>
      </c>
      <c r="AM400" s="638">
        <f t="shared" si="117"/>
        <v>818365</v>
      </c>
      <c r="AN400" s="661">
        <f t="shared" ref="AN400:AN801" si="118">ROUND(AG400+AM400,0)</f>
        <v>8582593</v>
      </c>
      <c r="AO400" s="638">
        <v>595770</v>
      </c>
      <c r="AP400" s="638">
        <v>44100</v>
      </c>
      <c r="AQ400" s="638">
        <f>+VLOOKUP($B400,[1]Sheet1!$C$15:$BW$1300,52,0)</f>
        <v>0</v>
      </c>
      <c r="AR400" s="638">
        <v>0</v>
      </c>
      <c r="AS400" s="638">
        <v>0</v>
      </c>
      <c r="AT400" s="661">
        <f t="shared" si="115"/>
        <v>7942723</v>
      </c>
      <c r="AU400" s="629"/>
      <c r="AV400" s="585"/>
      <c r="AW400" s="526" t="s">
        <v>3633</v>
      </c>
      <c r="AX400" s="526" t="s">
        <v>3917</v>
      </c>
      <c r="AY400" s="632" t="s">
        <v>261</v>
      </c>
      <c r="AZ400" s="632">
        <v>622</v>
      </c>
      <c r="BA400" s="272" t="str">
        <f t="shared" si="116"/>
        <v>Bag</v>
      </c>
      <c r="BB400" s="633"/>
      <c r="BC400" s="634"/>
      <c r="BD400" s="634"/>
    </row>
    <row r="401" spans="1:56" s="635" customFormat="1" ht="36.75" hidden="1" customHeight="1">
      <c r="A401" s="475">
        <f>SUBTOTAL(3,B$6:B401)</f>
        <v>1</v>
      </c>
      <c r="B401" s="475" t="s">
        <v>1428</v>
      </c>
      <c r="C401" s="476" t="s">
        <v>1429</v>
      </c>
      <c r="D401" s="636">
        <v>45710</v>
      </c>
      <c r="E401" s="636" t="s">
        <v>196</v>
      </c>
      <c r="F401" s="530" t="s">
        <v>471</v>
      </c>
      <c r="G401" s="621" t="s">
        <v>809</v>
      </c>
      <c r="H401" s="637">
        <v>5023000</v>
      </c>
      <c r="I401" s="637">
        <v>200000</v>
      </c>
      <c r="J401" s="637">
        <v>0</v>
      </c>
      <c r="K401" s="637">
        <v>0</v>
      </c>
      <c r="L401" s="638">
        <f t="shared" si="0"/>
        <v>5223000</v>
      </c>
      <c r="M401" s="639">
        <v>21.3</v>
      </c>
      <c r="N401" s="638">
        <f t="shared" si="82"/>
        <v>4278842</v>
      </c>
      <c r="O401" s="640">
        <v>3</v>
      </c>
      <c r="P401" s="638">
        <f t="shared" si="83"/>
        <v>602654</v>
      </c>
      <c r="Q401" s="641">
        <v>0</v>
      </c>
      <c r="R401" s="638">
        <f t="shared" si="84"/>
        <v>0</v>
      </c>
      <c r="S401" s="638">
        <f t="shared" si="85"/>
        <v>4881496</v>
      </c>
      <c r="T401" s="642">
        <v>0</v>
      </c>
      <c r="U401" s="528">
        <v>0</v>
      </c>
      <c r="V401" s="528">
        <v>200000</v>
      </c>
      <c r="W401" s="642">
        <v>0</v>
      </c>
      <c r="X401" s="642">
        <v>0</v>
      </c>
      <c r="Y401" s="642">
        <v>300000</v>
      </c>
      <c r="Z401" s="642">
        <v>273013</v>
      </c>
      <c r="AA401" s="643"/>
      <c r="AB401" s="638"/>
      <c r="AC401" s="642">
        <v>200000</v>
      </c>
      <c r="AD401" s="642">
        <v>0</v>
      </c>
      <c r="AE401" s="638">
        <v>37665.862676056335</v>
      </c>
      <c r="AF401" s="644"/>
      <c r="AG401" s="644">
        <f t="shared" ref="AG401:AG464" si="119">ROUND(SUM(S401:AF401)-AA401,0)</f>
        <v>5892175</v>
      </c>
      <c r="AH401" s="639">
        <v>12</v>
      </c>
      <c r="AI401" s="639">
        <v>0</v>
      </c>
      <c r="AJ401" s="639">
        <v>0</v>
      </c>
      <c r="AK401" s="643">
        <v>0</v>
      </c>
      <c r="AL401" s="645">
        <v>0</v>
      </c>
      <c r="AM401" s="638">
        <f t="shared" si="117"/>
        <v>451990</v>
      </c>
      <c r="AN401" s="661">
        <f t="shared" si="118"/>
        <v>6344165</v>
      </c>
      <c r="AO401" s="638">
        <v>548415</v>
      </c>
      <c r="AP401" s="638">
        <v>0</v>
      </c>
      <c r="AQ401" s="638">
        <f>+VLOOKUP($B401,[1]Sheet1!$C$15:$BW$1300,52,0)</f>
        <v>0</v>
      </c>
      <c r="AR401" s="638">
        <v>0</v>
      </c>
      <c r="AS401" s="638">
        <v>0</v>
      </c>
      <c r="AT401" s="661">
        <f t="shared" si="115"/>
        <v>5795750</v>
      </c>
      <c r="AU401" s="629"/>
      <c r="AV401" s="585"/>
      <c r="AW401" s="526" t="s">
        <v>3918</v>
      </c>
      <c r="AX401" s="526" t="s">
        <v>3919</v>
      </c>
      <c r="AY401" s="632" t="s">
        <v>261</v>
      </c>
      <c r="AZ401" s="632">
        <v>622</v>
      </c>
      <c r="BA401" s="272" t="str">
        <f t="shared" si="116"/>
        <v>Bag</v>
      </c>
      <c r="BB401" s="633"/>
      <c r="BC401" s="634"/>
      <c r="BD401" s="634"/>
    </row>
    <row r="402" spans="1:56" s="635" customFormat="1" ht="36.75" hidden="1" customHeight="1">
      <c r="A402" s="475">
        <f>SUBTOTAL(3,B$6:B402)</f>
        <v>1</v>
      </c>
      <c r="B402" s="475" t="s">
        <v>1430</v>
      </c>
      <c r="C402" s="476" t="s">
        <v>1431</v>
      </c>
      <c r="D402" s="636">
        <v>41327</v>
      </c>
      <c r="E402" s="636" t="s">
        <v>196</v>
      </c>
      <c r="F402" s="530" t="s">
        <v>471</v>
      </c>
      <c r="G402" s="621" t="s">
        <v>1411</v>
      </c>
      <c r="H402" s="637">
        <v>5931000</v>
      </c>
      <c r="I402" s="637">
        <v>900000</v>
      </c>
      <c r="J402" s="637">
        <v>0</v>
      </c>
      <c r="K402" s="637">
        <v>0</v>
      </c>
      <c r="L402" s="638">
        <f t="shared" si="0"/>
        <v>6831000</v>
      </c>
      <c r="M402" s="639">
        <v>24</v>
      </c>
      <c r="N402" s="638">
        <f t="shared" si="82"/>
        <v>6305538</v>
      </c>
      <c r="O402" s="640">
        <v>2</v>
      </c>
      <c r="P402" s="638">
        <f t="shared" si="83"/>
        <v>525462</v>
      </c>
      <c r="Q402" s="641">
        <v>0</v>
      </c>
      <c r="R402" s="638">
        <f t="shared" si="84"/>
        <v>0</v>
      </c>
      <c r="S402" s="638">
        <f t="shared" si="85"/>
        <v>6831000</v>
      </c>
      <c r="T402" s="642">
        <v>0</v>
      </c>
      <c r="U402" s="528">
        <v>0</v>
      </c>
      <c r="V402" s="528">
        <v>200000</v>
      </c>
      <c r="W402" s="642">
        <v>500000</v>
      </c>
      <c r="X402" s="642">
        <v>0</v>
      </c>
      <c r="Y402" s="642">
        <v>400000</v>
      </c>
      <c r="Z402" s="642">
        <v>146375</v>
      </c>
      <c r="AA402" s="643"/>
      <c r="AB402" s="638"/>
      <c r="AC402" s="642">
        <v>0</v>
      </c>
      <c r="AD402" s="642">
        <v>0</v>
      </c>
      <c r="AE402" s="638">
        <v>49262.015625</v>
      </c>
      <c r="AF402" s="644"/>
      <c r="AG402" s="644">
        <f t="shared" si="119"/>
        <v>8126637</v>
      </c>
      <c r="AH402" s="639">
        <v>24</v>
      </c>
      <c r="AI402" s="639">
        <v>0</v>
      </c>
      <c r="AJ402" s="639">
        <v>0</v>
      </c>
      <c r="AK402" s="643">
        <v>0</v>
      </c>
      <c r="AL402" s="645">
        <v>0</v>
      </c>
      <c r="AM402" s="638">
        <f t="shared" si="117"/>
        <v>1182288</v>
      </c>
      <c r="AN402" s="661">
        <f t="shared" si="118"/>
        <v>9308925</v>
      </c>
      <c r="AO402" s="638">
        <v>717255</v>
      </c>
      <c r="AP402" s="638">
        <v>44100</v>
      </c>
      <c r="AQ402" s="638">
        <f>+VLOOKUP($B402,[1]Sheet1!$C$15:$BW$1300,52,0)</f>
        <v>0</v>
      </c>
      <c r="AR402" s="638">
        <v>0</v>
      </c>
      <c r="AS402" s="638">
        <v>0</v>
      </c>
      <c r="AT402" s="661">
        <f t="shared" si="115"/>
        <v>8547570</v>
      </c>
      <c r="AU402" s="629"/>
      <c r="AV402" s="585"/>
      <c r="AW402" s="526" t="s">
        <v>3920</v>
      </c>
      <c r="AX402" s="526" t="s">
        <v>3921</v>
      </c>
      <c r="AY402" s="632" t="s">
        <v>261</v>
      </c>
      <c r="AZ402" s="632">
        <v>622</v>
      </c>
      <c r="BA402" s="272" t="str">
        <f t="shared" si="116"/>
        <v>Bag</v>
      </c>
      <c r="BB402" s="633"/>
      <c r="BC402" s="634"/>
      <c r="BD402" s="634"/>
    </row>
    <row r="403" spans="1:56" s="635" customFormat="1" ht="36.75" hidden="1" customHeight="1">
      <c r="A403" s="475">
        <f>SUBTOTAL(3,B$6:B403)</f>
        <v>1</v>
      </c>
      <c r="B403" s="475" t="s">
        <v>1432</v>
      </c>
      <c r="C403" s="476" t="s">
        <v>1433</v>
      </c>
      <c r="D403" s="636">
        <v>41327</v>
      </c>
      <c r="E403" s="636" t="s">
        <v>196</v>
      </c>
      <c r="F403" s="530" t="s">
        <v>471</v>
      </c>
      <c r="G403" s="621" t="s">
        <v>1411</v>
      </c>
      <c r="H403" s="637">
        <v>5931000</v>
      </c>
      <c r="I403" s="637">
        <v>900000</v>
      </c>
      <c r="J403" s="637">
        <v>0</v>
      </c>
      <c r="K403" s="637">
        <v>0</v>
      </c>
      <c r="L403" s="638">
        <f t="shared" si="0"/>
        <v>6831000</v>
      </c>
      <c r="M403" s="639">
        <v>24</v>
      </c>
      <c r="N403" s="638">
        <f t="shared" si="82"/>
        <v>6305538</v>
      </c>
      <c r="O403" s="640">
        <v>2</v>
      </c>
      <c r="P403" s="638">
        <f t="shared" si="83"/>
        <v>525462</v>
      </c>
      <c r="Q403" s="641">
        <v>0</v>
      </c>
      <c r="R403" s="638">
        <f t="shared" si="84"/>
        <v>0</v>
      </c>
      <c r="S403" s="638">
        <f t="shared" si="85"/>
        <v>6831000</v>
      </c>
      <c r="T403" s="642">
        <v>0</v>
      </c>
      <c r="U403" s="528">
        <v>0</v>
      </c>
      <c r="V403" s="528">
        <v>200000</v>
      </c>
      <c r="W403" s="642">
        <v>500000</v>
      </c>
      <c r="X403" s="642">
        <v>0</v>
      </c>
      <c r="Y403" s="642">
        <v>400000</v>
      </c>
      <c r="Z403" s="642">
        <v>1028356</v>
      </c>
      <c r="AA403" s="643"/>
      <c r="AB403" s="638"/>
      <c r="AC403" s="642">
        <v>0</v>
      </c>
      <c r="AD403" s="642">
        <v>0</v>
      </c>
      <c r="AE403" s="638">
        <v>49262.015625</v>
      </c>
      <c r="AF403" s="644"/>
      <c r="AG403" s="644">
        <f t="shared" si="119"/>
        <v>9008618</v>
      </c>
      <c r="AH403" s="639">
        <v>24</v>
      </c>
      <c r="AI403" s="639">
        <v>0</v>
      </c>
      <c r="AJ403" s="639">
        <v>0</v>
      </c>
      <c r="AK403" s="643">
        <v>0</v>
      </c>
      <c r="AL403" s="645">
        <v>0</v>
      </c>
      <c r="AM403" s="638">
        <f t="shared" si="117"/>
        <v>1182288</v>
      </c>
      <c r="AN403" s="661">
        <f t="shared" si="118"/>
        <v>10190906</v>
      </c>
      <c r="AO403" s="638">
        <v>717255</v>
      </c>
      <c r="AP403" s="638">
        <v>44100</v>
      </c>
      <c r="AQ403" s="638">
        <f>+VLOOKUP($B403,[1]Sheet1!$C$15:$BW$1300,52,0)</f>
        <v>0</v>
      </c>
      <c r="AR403" s="638">
        <v>0</v>
      </c>
      <c r="AS403" s="638">
        <v>0</v>
      </c>
      <c r="AT403" s="661">
        <f t="shared" si="115"/>
        <v>9429551</v>
      </c>
      <c r="AU403" s="629"/>
      <c r="AV403" s="585"/>
      <c r="AW403" s="526" t="s">
        <v>3922</v>
      </c>
      <c r="AX403" s="526" t="s">
        <v>3923</v>
      </c>
      <c r="AY403" s="632" t="s">
        <v>261</v>
      </c>
      <c r="AZ403" s="632">
        <v>622</v>
      </c>
      <c r="BA403" s="272" t="str">
        <f t="shared" si="116"/>
        <v>Bag</v>
      </c>
      <c r="BB403" s="633"/>
      <c r="BC403" s="634"/>
      <c r="BD403" s="634"/>
    </row>
    <row r="404" spans="1:56" s="635" customFormat="1" ht="36.75" hidden="1" customHeight="1">
      <c r="A404" s="475">
        <f>SUBTOTAL(3,B$6:B404)</f>
        <v>1</v>
      </c>
      <c r="B404" s="475" t="s">
        <v>1434</v>
      </c>
      <c r="C404" s="476" t="s">
        <v>1435</v>
      </c>
      <c r="D404" s="636">
        <v>43517</v>
      </c>
      <c r="E404" s="636" t="s">
        <v>196</v>
      </c>
      <c r="F404" s="530" t="s">
        <v>471</v>
      </c>
      <c r="G404" s="621" t="s">
        <v>814</v>
      </c>
      <c r="H404" s="637">
        <v>5931000</v>
      </c>
      <c r="I404" s="637">
        <v>400000</v>
      </c>
      <c r="J404" s="637">
        <v>0</v>
      </c>
      <c r="K404" s="637">
        <v>0</v>
      </c>
      <c r="L404" s="638">
        <f t="shared" si="0"/>
        <v>6331000</v>
      </c>
      <c r="M404" s="639">
        <v>17.600000000000001</v>
      </c>
      <c r="N404" s="638">
        <f t="shared" si="82"/>
        <v>4285600</v>
      </c>
      <c r="O404" s="640">
        <v>3</v>
      </c>
      <c r="P404" s="638">
        <f t="shared" si="83"/>
        <v>730500</v>
      </c>
      <c r="Q404" s="641">
        <v>0</v>
      </c>
      <c r="R404" s="638">
        <f t="shared" si="84"/>
        <v>0</v>
      </c>
      <c r="S404" s="638">
        <f t="shared" si="85"/>
        <v>5016100</v>
      </c>
      <c r="T404" s="642">
        <v>0</v>
      </c>
      <c r="U404" s="528">
        <v>0</v>
      </c>
      <c r="V404" s="528">
        <v>200000</v>
      </c>
      <c r="W404" s="642">
        <v>0</v>
      </c>
      <c r="X404" s="642">
        <v>0</v>
      </c>
      <c r="Y404" s="642">
        <v>0</v>
      </c>
      <c r="Z404" s="642">
        <v>296011</v>
      </c>
      <c r="AA404" s="643"/>
      <c r="AB404" s="638"/>
      <c r="AC404" s="642">
        <v>100000</v>
      </c>
      <c r="AD404" s="642">
        <v>0</v>
      </c>
      <c r="AE404" s="638">
        <v>45656.249999999993</v>
      </c>
      <c r="AF404" s="644"/>
      <c r="AG404" s="644">
        <f t="shared" si="119"/>
        <v>5657767</v>
      </c>
      <c r="AH404" s="639">
        <v>16</v>
      </c>
      <c r="AI404" s="639">
        <v>0</v>
      </c>
      <c r="AJ404" s="639">
        <v>0</v>
      </c>
      <c r="AK404" s="643">
        <v>0</v>
      </c>
      <c r="AL404" s="645">
        <v>0</v>
      </c>
      <c r="AM404" s="638">
        <f t="shared" si="117"/>
        <v>730500</v>
      </c>
      <c r="AN404" s="661">
        <f t="shared" si="118"/>
        <v>6388267</v>
      </c>
      <c r="AO404" s="638">
        <v>664755</v>
      </c>
      <c r="AP404" s="638">
        <v>44100</v>
      </c>
      <c r="AQ404" s="638">
        <f>+VLOOKUP($B404,[1]Sheet1!$C$15:$BW$1300,52,0)</f>
        <v>0</v>
      </c>
      <c r="AR404" s="638">
        <v>0</v>
      </c>
      <c r="AS404" s="638">
        <v>0</v>
      </c>
      <c r="AT404" s="661">
        <f t="shared" si="115"/>
        <v>5679412</v>
      </c>
      <c r="AU404" s="629"/>
      <c r="AV404" s="585"/>
      <c r="AW404" s="526" t="s">
        <v>3924</v>
      </c>
      <c r="AX404" s="526" t="s">
        <v>3925</v>
      </c>
      <c r="AY404" s="632" t="s">
        <v>261</v>
      </c>
      <c r="AZ404" s="632">
        <v>622</v>
      </c>
      <c r="BA404" s="272" t="str">
        <f t="shared" si="116"/>
        <v>Bag</v>
      </c>
      <c r="BB404" s="633"/>
      <c r="BC404" s="634"/>
      <c r="BD404" s="634"/>
    </row>
    <row r="405" spans="1:56" s="635" customFormat="1" ht="36.75" hidden="1" customHeight="1">
      <c r="A405" s="475">
        <f>SUBTOTAL(3,B$6:B405)</f>
        <v>1</v>
      </c>
      <c r="B405" s="475" t="s">
        <v>1436</v>
      </c>
      <c r="C405" s="476" t="s">
        <v>1437</v>
      </c>
      <c r="D405" s="636">
        <v>42826</v>
      </c>
      <c r="E405" s="636" t="s">
        <v>196</v>
      </c>
      <c r="F405" s="530" t="s">
        <v>471</v>
      </c>
      <c r="G405" s="621" t="s">
        <v>1411</v>
      </c>
      <c r="H405" s="637">
        <v>5931000</v>
      </c>
      <c r="I405" s="637">
        <v>400000</v>
      </c>
      <c r="J405" s="637">
        <v>0</v>
      </c>
      <c r="K405" s="637">
        <v>0</v>
      </c>
      <c r="L405" s="638">
        <f t="shared" si="0"/>
        <v>6331000</v>
      </c>
      <c r="M405" s="639">
        <v>23.6</v>
      </c>
      <c r="N405" s="638">
        <f t="shared" si="82"/>
        <v>5746600</v>
      </c>
      <c r="O405" s="640">
        <v>2</v>
      </c>
      <c r="P405" s="638">
        <f t="shared" si="83"/>
        <v>487000</v>
      </c>
      <c r="Q405" s="641">
        <v>0</v>
      </c>
      <c r="R405" s="638">
        <f t="shared" si="84"/>
        <v>0</v>
      </c>
      <c r="S405" s="638">
        <f t="shared" si="85"/>
        <v>6233600</v>
      </c>
      <c r="T405" s="642">
        <v>0</v>
      </c>
      <c r="U405" s="528">
        <v>0</v>
      </c>
      <c r="V405" s="528">
        <v>200000</v>
      </c>
      <c r="W405" s="642">
        <v>500000</v>
      </c>
      <c r="X405" s="642">
        <v>0</v>
      </c>
      <c r="Y405" s="642">
        <v>300000</v>
      </c>
      <c r="Z405" s="642">
        <v>319644</v>
      </c>
      <c r="AA405" s="643"/>
      <c r="AB405" s="638"/>
      <c r="AC405" s="642">
        <v>200000</v>
      </c>
      <c r="AD405" s="642">
        <v>0</v>
      </c>
      <c r="AE405" s="638">
        <v>45656.249999999993</v>
      </c>
      <c r="AF405" s="644"/>
      <c r="AG405" s="644">
        <f t="shared" si="119"/>
        <v>7798900</v>
      </c>
      <c r="AH405" s="639">
        <v>24</v>
      </c>
      <c r="AI405" s="639">
        <v>0</v>
      </c>
      <c r="AJ405" s="639">
        <v>0</v>
      </c>
      <c r="AK405" s="643">
        <v>0</v>
      </c>
      <c r="AL405" s="645">
        <v>0</v>
      </c>
      <c r="AM405" s="638">
        <f t="shared" si="117"/>
        <v>1095750</v>
      </c>
      <c r="AN405" s="661">
        <f t="shared" si="118"/>
        <v>8894650</v>
      </c>
      <c r="AO405" s="638">
        <v>664755</v>
      </c>
      <c r="AP405" s="638">
        <v>44100</v>
      </c>
      <c r="AQ405" s="638">
        <f>+VLOOKUP($B405,[1]Sheet1!$C$15:$BW$1300,52,0)</f>
        <v>0</v>
      </c>
      <c r="AR405" s="638">
        <v>0</v>
      </c>
      <c r="AS405" s="638">
        <v>0</v>
      </c>
      <c r="AT405" s="661">
        <f t="shared" si="115"/>
        <v>8185795</v>
      </c>
      <c r="AU405" s="629"/>
      <c r="AV405" s="585"/>
      <c r="AW405" s="526" t="s">
        <v>3926</v>
      </c>
      <c r="AX405" s="526" t="s">
        <v>3927</v>
      </c>
      <c r="AY405" s="632" t="s">
        <v>261</v>
      </c>
      <c r="AZ405" s="632">
        <v>622</v>
      </c>
      <c r="BA405" s="272" t="str">
        <f t="shared" si="116"/>
        <v>Bag</v>
      </c>
      <c r="BB405" s="633"/>
      <c r="BC405" s="634"/>
      <c r="BD405" s="634"/>
    </row>
    <row r="406" spans="1:56" s="635" customFormat="1" ht="36.75" hidden="1" customHeight="1">
      <c r="A406" s="475">
        <f>SUBTOTAL(3,B$6:B406)</f>
        <v>1</v>
      </c>
      <c r="B406" s="475" t="s">
        <v>1438</v>
      </c>
      <c r="C406" s="476" t="s">
        <v>1439</v>
      </c>
      <c r="D406" s="636">
        <v>43874</v>
      </c>
      <c r="E406" s="636" t="s">
        <v>196</v>
      </c>
      <c r="F406" s="530" t="s">
        <v>472</v>
      </c>
      <c r="G406" s="621" t="s">
        <v>809</v>
      </c>
      <c r="H406" s="637">
        <v>5931000</v>
      </c>
      <c r="I406" s="637">
        <v>400000</v>
      </c>
      <c r="J406" s="637">
        <v>0</v>
      </c>
      <c r="K406" s="637">
        <v>0</v>
      </c>
      <c r="L406" s="638">
        <f t="shared" si="0"/>
        <v>6331000</v>
      </c>
      <c r="M406" s="639">
        <v>22.8</v>
      </c>
      <c r="N406" s="638">
        <f t="shared" si="82"/>
        <v>5551800</v>
      </c>
      <c r="O406" s="640">
        <v>3</v>
      </c>
      <c r="P406" s="638">
        <f t="shared" si="83"/>
        <v>730500</v>
      </c>
      <c r="Q406" s="641">
        <v>0</v>
      </c>
      <c r="R406" s="638">
        <f t="shared" si="84"/>
        <v>0</v>
      </c>
      <c r="S406" s="638">
        <f t="shared" si="85"/>
        <v>6282300</v>
      </c>
      <c r="T406" s="642">
        <v>0</v>
      </c>
      <c r="U406" s="528">
        <v>0</v>
      </c>
      <c r="V406" s="528">
        <v>200000</v>
      </c>
      <c r="W406" s="642">
        <v>500000</v>
      </c>
      <c r="X406" s="642">
        <v>0</v>
      </c>
      <c r="Y406" s="642">
        <v>400000</v>
      </c>
      <c r="Z406" s="642">
        <v>431770</v>
      </c>
      <c r="AA406" s="643"/>
      <c r="AB406" s="638"/>
      <c r="AC406" s="642">
        <v>0</v>
      </c>
      <c r="AD406" s="642">
        <v>0</v>
      </c>
      <c r="AE406" s="638">
        <v>45656.25</v>
      </c>
      <c r="AF406" s="644"/>
      <c r="AG406" s="644">
        <f t="shared" si="119"/>
        <v>7859726</v>
      </c>
      <c r="AH406" s="639">
        <v>16</v>
      </c>
      <c r="AI406" s="639">
        <v>0</v>
      </c>
      <c r="AJ406" s="639">
        <v>0</v>
      </c>
      <c r="AK406" s="643">
        <v>0</v>
      </c>
      <c r="AL406" s="645">
        <v>0</v>
      </c>
      <c r="AM406" s="638">
        <f t="shared" si="117"/>
        <v>730500</v>
      </c>
      <c r="AN406" s="661">
        <f t="shared" si="118"/>
        <v>8590226</v>
      </c>
      <c r="AO406" s="638">
        <v>664755</v>
      </c>
      <c r="AP406" s="638">
        <v>44100</v>
      </c>
      <c r="AQ406" s="638">
        <f>+VLOOKUP($B406,[1]Sheet1!$C$15:$BW$1300,52,0)</f>
        <v>0</v>
      </c>
      <c r="AR406" s="638">
        <v>0</v>
      </c>
      <c r="AS406" s="638">
        <v>0</v>
      </c>
      <c r="AT406" s="661">
        <f t="shared" si="115"/>
        <v>7881371</v>
      </c>
      <c r="AU406" s="629"/>
      <c r="AV406" s="585"/>
      <c r="AW406" s="526" t="s">
        <v>3928</v>
      </c>
      <c r="AX406" s="526" t="s">
        <v>3929</v>
      </c>
      <c r="AY406" s="632" t="s">
        <v>260</v>
      </c>
      <c r="AZ406" s="632">
        <v>622</v>
      </c>
      <c r="BA406" s="272" t="str">
        <f t="shared" si="116"/>
        <v>Box</v>
      </c>
      <c r="BB406" s="633"/>
      <c r="BC406" s="634"/>
      <c r="BD406" s="634"/>
    </row>
    <row r="407" spans="1:56" s="635" customFormat="1" ht="36.75" hidden="1" customHeight="1">
      <c r="A407" s="475">
        <f>SUBTOTAL(3,B$6:B407)</f>
        <v>1</v>
      </c>
      <c r="B407" s="475" t="s">
        <v>1440</v>
      </c>
      <c r="C407" s="476" t="s">
        <v>1441</v>
      </c>
      <c r="D407" s="636">
        <v>44252</v>
      </c>
      <c r="E407" s="636" t="s">
        <v>196</v>
      </c>
      <c r="F407" s="530" t="s">
        <v>472</v>
      </c>
      <c r="G407" s="621" t="s">
        <v>814</v>
      </c>
      <c r="H407" s="637">
        <v>5931000</v>
      </c>
      <c r="I407" s="637">
        <v>400000</v>
      </c>
      <c r="J407" s="637">
        <v>0</v>
      </c>
      <c r="K407" s="637">
        <v>0</v>
      </c>
      <c r="L407" s="638">
        <f t="shared" si="0"/>
        <v>6331000</v>
      </c>
      <c r="M407" s="639">
        <v>22.4</v>
      </c>
      <c r="N407" s="638">
        <f t="shared" si="82"/>
        <v>5454400</v>
      </c>
      <c r="O407" s="640">
        <v>3</v>
      </c>
      <c r="P407" s="638">
        <f t="shared" si="83"/>
        <v>730500</v>
      </c>
      <c r="Q407" s="641">
        <v>0</v>
      </c>
      <c r="R407" s="638">
        <f t="shared" si="84"/>
        <v>0</v>
      </c>
      <c r="S407" s="638">
        <f t="shared" si="85"/>
        <v>6184900</v>
      </c>
      <c r="T407" s="642">
        <v>0</v>
      </c>
      <c r="U407" s="528">
        <v>0</v>
      </c>
      <c r="V407" s="528">
        <v>200000</v>
      </c>
      <c r="W407" s="642">
        <v>0</v>
      </c>
      <c r="X407" s="642">
        <v>0</v>
      </c>
      <c r="Y407" s="642">
        <v>400000</v>
      </c>
      <c r="Z407" s="642">
        <v>552171</v>
      </c>
      <c r="AA407" s="643"/>
      <c r="AB407" s="638"/>
      <c r="AC407" s="642">
        <v>100000</v>
      </c>
      <c r="AD407" s="642">
        <v>0</v>
      </c>
      <c r="AE407" s="638">
        <v>45656.250000000007</v>
      </c>
      <c r="AF407" s="644"/>
      <c r="AG407" s="644">
        <f t="shared" si="119"/>
        <v>7482727</v>
      </c>
      <c r="AH407" s="639">
        <v>20</v>
      </c>
      <c r="AI407" s="639">
        <v>0</v>
      </c>
      <c r="AJ407" s="639">
        <v>0</v>
      </c>
      <c r="AK407" s="643">
        <v>0</v>
      </c>
      <c r="AL407" s="645">
        <v>0</v>
      </c>
      <c r="AM407" s="638">
        <f t="shared" si="117"/>
        <v>913125</v>
      </c>
      <c r="AN407" s="661">
        <f t="shared" si="118"/>
        <v>8395852</v>
      </c>
      <c r="AO407" s="638">
        <v>664755</v>
      </c>
      <c r="AP407" s="638">
        <v>44100</v>
      </c>
      <c r="AQ407" s="638">
        <f>+VLOOKUP($B407,[1]Sheet1!$C$15:$BW$1300,52,0)</f>
        <v>0</v>
      </c>
      <c r="AR407" s="638">
        <v>0</v>
      </c>
      <c r="AS407" s="638">
        <v>0</v>
      </c>
      <c r="AT407" s="661">
        <f t="shared" si="115"/>
        <v>7686997</v>
      </c>
      <c r="AU407" s="629"/>
      <c r="AV407" s="585"/>
      <c r="AW407" s="526" t="s">
        <v>3930</v>
      </c>
      <c r="AX407" s="526" t="s">
        <v>3931</v>
      </c>
      <c r="AY407" s="632" t="s">
        <v>260</v>
      </c>
      <c r="AZ407" s="632">
        <v>622</v>
      </c>
      <c r="BA407" s="272" t="str">
        <f t="shared" si="116"/>
        <v>Box</v>
      </c>
      <c r="BB407" s="633"/>
      <c r="BC407" s="634"/>
      <c r="BD407" s="634"/>
    </row>
    <row r="408" spans="1:56" s="635" customFormat="1" ht="36.75" hidden="1" customHeight="1">
      <c r="A408" s="475">
        <f>SUBTOTAL(3,B$6:B408)</f>
        <v>1</v>
      </c>
      <c r="B408" s="475" t="s">
        <v>1442</v>
      </c>
      <c r="C408" s="476" t="s">
        <v>1443</v>
      </c>
      <c r="D408" s="636">
        <v>44252</v>
      </c>
      <c r="E408" s="636" t="s">
        <v>196</v>
      </c>
      <c r="F408" s="530" t="s">
        <v>472</v>
      </c>
      <c r="G408" s="621" t="s">
        <v>1411</v>
      </c>
      <c r="H408" s="637">
        <v>5931000</v>
      </c>
      <c r="I408" s="637">
        <v>900000</v>
      </c>
      <c r="J408" s="637">
        <v>0</v>
      </c>
      <c r="K408" s="637">
        <v>0</v>
      </c>
      <c r="L408" s="638">
        <f t="shared" si="0"/>
        <v>6831000</v>
      </c>
      <c r="M408" s="639">
        <v>23.9</v>
      </c>
      <c r="N408" s="638">
        <f t="shared" si="82"/>
        <v>6279265</v>
      </c>
      <c r="O408" s="640">
        <v>2</v>
      </c>
      <c r="P408" s="638">
        <f t="shared" si="83"/>
        <v>525462</v>
      </c>
      <c r="Q408" s="641">
        <v>0</v>
      </c>
      <c r="R408" s="638">
        <f t="shared" si="84"/>
        <v>0</v>
      </c>
      <c r="S408" s="638">
        <f t="shared" si="85"/>
        <v>6804727</v>
      </c>
      <c r="T408" s="642">
        <v>0</v>
      </c>
      <c r="U408" s="528">
        <v>0</v>
      </c>
      <c r="V408" s="528">
        <v>200000</v>
      </c>
      <c r="W408" s="642">
        <v>500000</v>
      </c>
      <c r="X408" s="642">
        <v>0</v>
      </c>
      <c r="Y408" s="642">
        <v>400000</v>
      </c>
      <c r="Z408" s="642">
        <v>593554</v>
      </c>
      <c r="AA408" s="643"/>
      <c r="AB408" s="638"/>
      <c r="AC408" s="642">
        <v>100000</v>
      </c>
      <c r="AD408" s="642">
        <v>0</v>
      </c>
      <c r="AE408" s="638">
        <v>49262.016213389128</v>
      </c>
      <c r="AF408" s="644"/>
      <c r="AG408" s="644">
        <f t="shared" si="119"/>
        <v>8647543</v>
      </c>
      <c r="AH408" s="639">
        <v>16</v>
      </c>
      <c r="AI408" s="639">
        <v>0</v>
      </c>
      <c r="AJ408" s="639">
        <v>0</v>
      </c>
      <c r="AK408" s="643">
        <v>0</v>
      </c>
      <c r="AL408" s="645">
        <v>0</v>
      </c>
      <c r="AM408" s="638">
        <f t="shared" si="117"/>
        <v>788192</v>
      </c>
      <c r="AN408" s="661">
        <f t="shared" si="118"/>
        <v>9435735</v>
      </c>
      <c r="AO408" s="638">
        <v>717255</v>
      </c>
      <c r="AP408" s="638">
        <v>44100</v>
      </c>
      <c r="AQ408" s="638">
        <f>+VLOOKUP($B408,[1]Sheet1!$C$15:$BW$1300,52,0)</f>
        <v>0</v>
      </c>
      <c r="AR408" s="638">
        <v>0</v>
      </c>
      <c r="AS408" s="638">
        <v>0</v>
      </c>
      <c r="AT408" s="661">
        <f t="shared" si="115"/>
        <v>8674380</v>
      </c>
      <c r="AU408" s="629"/>
      <c r="AV408" s="585"/>
      <c r="AW408" s="526" t="s">
        <v>3932</v>
      </c>
      <c r="AX408" s="526" t="s">
        <v>3933</v>
      </c>
      <c r="AY408" s="632" t="s">
        <v>260</v>
      </c>
      <c r="AZ408" s="632">
        <v>622</v>
      </c>
      <c r="BA408" s="272" t="str">
        <f t="shared" si="116"/>
        <v>Box</v>
      </c>
      <c r="BB408" s="633"/>
      <c r="BC408" s="634"/>
      <c r="BD408" s="634"/>
    </row>
    <row r="409" spans="1:56" s="635" customFormat="1" ht="36.75" hidden="1" customHeight="1">
      <c r="A409" s="475">
        <f>SUBTOTAL(3,B$6:B409)</f>
        <v>1</v>
      </c>
      <c r="B409" s="475" t="s">
        <v>1444</v>
      </c>
      <c r="C409" s="476" t="s">
        <v>1445</v>
      </c>
      <c r="D409" s="636">
        <v>44257</v>
      </c>
      <c r="E409" s="636" t="s">
        <v>196</v>
      </c>
      <c r="F409" s="530" t="s">
        <v>472</v>
      </c>
      <c r="G409" s="621" t="s">
        <v>809</v>
      </c>
      <c r="H409" s="637">
        <v>5931000</v>
      </c>
      <c r="I409" s="637">
        <v>400000</v>
      </c>
      <c r="J409" s="637">
        <v>0</v>
      </c>
      <c r="K409" s="637">
        <v>0</v>
      </c>
      <c r="L409" s="638">
        <f t="shared" si="0"/>
        <v>6331000</v>
      </c>
      <c r="M409" s="639">
        <v>23.8</v>
      </c>
      <c r="N409" s="638">
        <f t="shared" si="82"/>
        <v>5795300</v>
      </c>
      <c r="O409" s="640">
        <v>2</v>
      </c>
      <c r="P409" s="638">
        <f t="shared" si="83"/>
        <v>487000</v>
      </c>
      <c r="Q409" s="641">
        <v>0</v>
      </c>
      <c r="R409" s="638">
        <f t="shared" si="84"/>
        <v>0</v>
      </c>
      <c r="S409" s="638">
        <f t="shared" si="85"/>
        <v>6282300</v>
      </c>
      <c r="T409" s="642">
        <v>0</v>
      </c>
      <c r="U409" s="528">
        <v>0</v>
      </c>
      <c r="V409" s="528">
        <v>200000</v>
      </c>
      <c r="W409" s="642">
        <v>500000</v>
      </c>
      <c r="X409" s="642">
        <v>0</v>
      </c>
      <c r="Y409" s="642">
        <v>400000</v>
      </c>
      <c r="Z409" s="642">
        <v>512551</v>
      </c>
      <c r="AA409" s="643"/>
      <c r="AB409" s="638"/>
      <c r="AC409" s="642">
        <v>100000</v>
      </c>
      <c r="AD409" s="642">
        <v>0</v>
      </c>
      <c r="AE409" s="638">
        <v>45656.25</v>
      </c>
      <c r="AF409" s="644"/>
      <c r="AG409" s="644">
        <f t="shared" si="119"/>
        <v>8040507</v>
      </c>
      <c r="AH409" s="639">
        <v>20</v>
      </c>
      <c r="AI409" s="639">
        <v>0</v>
      </c>
      <c r="AJ409" s="639">
        <v>0</v>
      </c>
      <c r="AK409" s="643">
        <v>0</v>
      </c>
      <c r="AL409" s="645">
        <v>0</v>
      </c>
      <c r="AM409" s="638">
        <f t="shared" si="117"/>
        <v>913125</v>
      </c>
      <c r="AN409" s="661">
        <f t="shared" si="118"/>
        <v>8953632</v>
      </c>
      <c r="AO409" s="638">
        <v>664755</v>
      </c>
      <c r="AP409" s="638">
        <v>44100</v>
      </c>
      <c r="AQ409" s="638">
        <f>+VLOOKUP($B409,[1]Sheet1!$C$15:$BW$1300,52,0)</f>
        <v>0</v>
      </c>
      <c r="AR409" s="638">
        <v>0</v>
      </c>
      <c r="AS409" s="638">
        <v>0</v>
      </c>
      <c r="AT409" s="661">
        <f t="shared" si="115"/>
        <v>8244777</v>
      </c>
      <c r="AU409" s="629"/>
      <c r="AV409" s="585"/>
      <c r="AW409" s="526" t="s">
        <v>3934</v>
      </c>
      <c r="AX409" s="526" t="s">
        <v>3935</v>
      </c>
      <c r="AY409" s="632" t="s">
        <v>260</v>
      </c>
      <c r="AZ409" s="632">
        <v>622</v>
      </c>
      <c r="BA409" s="272" t="str">
        <f t="shared" si="116"/>
        <v>Box</v>
      </c>
      <c r="BB409" s="633"/>
      <c r="BC409" s="634"/>
      <c r="BD409" s="634"/>
    </row>
    <row r="410" spans="1:56" s="635" customFormat="1" ht="36.75" hidden="1" customHeight="1">
      <c r="A410" s="475">
        <f>SUBTOTAL(3,B$6:B410)</f>
        <v>1</v>
      </c>
      <c r="B410" s="475" t="s">
        <v>1446</v>
      </c>
      <c r="C410" s="476" t="s">
        <v>1447</v>
      </c>
      <c r="D410" s="636">
        <v>44300</v>
      </c>
      <c r="E410" s="636" t="s">
        <v>196</v>
      </c>
      <c r="F410" s="530" t="s">
        <v>472</v>
      </c>
      <c r="G410" s="621" t="s">
        <v>809</v>
      </c>
      <c r="H410" s="637">
        <v>5931000</v>
      </c>
      <c r="I410" s="637">
        <v>400000</v>
      </c>
      <c r="J410" s="637">
        <v>0</v>
      </c>
      <c r="K410" s="637">
        <v>0</v>
      </c>
      <c r="L410" s="638">
        <f t="shared" ref="L410:L473" si="120">SUM(H410:K410)</f>
        <v>6331000</v>
      </c>
      <c r="M410" s="639">
        <v>24</v>
      </c>
      <c r="N410" s="638">
        <f t="shared" si="82"/>
        <v>5844000</v>
      </c>
      <c r="O410" s="640">
        <v>2</v>
      </c>
      <c r="P410" s="638">
        <f t="shared" si="83"/>
        <v>487000</v>
      </c>
      <c r="Q410" s="641">
        <v>0</v>
      </c>
      <c r="R410" s="638">
        <f t="shared" si="84"/>
        <v>0</v>
      </c>
      <c r="S410" s="638">
        <f t="shared" si="85"/>
        <v>6331000</v>
      </c>
      <c r="T410" s="642">
        <v>0</v>
      </c>
      <c r="U410" s="528">
        <v>0</v>
      </c>
      <c r="V410" s="528">
        <v>200000</v>
      </c>
      <c r="W410" s="642">
        <v>500000</v>
      </c>
      <c r="X410" s="642">
        <v>0</v>
      </c>
      <c r="Y410" s="642">
        <v>400000</v>
      </c>
      <c r="Z410" s="642">
        <v>405898</v>
      </c>
      <c r="AA410" s="643"/>
      <c r="AB410" s="638"/>
      <c r="AC410" s="642">
        <v>0</v>
      </c>
      <c r="AD410" s="642">
        <v>0</v>
      </c>
      <c r="AE410" s="638">
        <v>45656.25</v>
      </c>
      <c r="AF410" s="644"/>
      <c r="AG410" s="644">
        <f t="shared" si="119"/>
        <v>7882554</v>
      </c>
      <c r="AH410" s="639">
        <v>24</v>
      </c>
      <c r="AI410" s="639">
        <v>0</v>
      </c>
      <c r="AJ410" s="639">
        <v>0</v>
      </c>
      <c r="AK410" s="643">
        <v>0</v>
      </c>
      <c r="AL410" s="645">
        <v>0</v>
      </c>
      <c r="AM410" s="638">
        <f t="shared" si="117"/>
        <v>1095750</v>
      </c>
      <c r="AN410" s="661">
        <f t="shared" si="118"/>
        <v>8978304</v>
      </c>
      <c r="AO410" s="638">
        <v>664755</v>
      </c>
      <c r="AP410" s="638">
        <v>44100</v>
      </c>
      <c r="AQ410" s="638">
        <f>+VLOOKUP($B410,[1]Sheet1!$C$15:$BW$1300,52,0)</f>
        <v>0</v>
      </c>
      <c r="AR410" s="638">
        <v>0</v>
      </c>
      <c r="AS410" s="638">
        <v>0</v>
      </c>
      <c r="AT410" s="661">
        <f t="shared" si="115"/>
        <v>8269449</v>
      </c>
      <c r="AU410" s="629"/>
      <c r="AV410" s="585"/>
      <c r="AW410" s="526" t="s">
        <v>3936</v>
      </c>
      <c r="AX410" s="526" t="s">
        <v>3937</v>
      </c>
      <c r="AY410" s="632" t="s">
        <v>260</v>
      </c>
      <c r="AZ410" s="632">
        <v>622</v>
      </c>
      <c r="BA410" s="272" t="str">
        <f t="shared" si="116"/>
        <v>Box</v>
      </c>
      <c r="BB410" s="633"/>
      <c r="BC410" s="634"/>
      <c r="BD410" s="634"/>
    </row>
    <row r="411" spans="1:56" s="635" customFormat="1" ht="36.75" hidden="1" customHeight="1">
      <c r="A411" s="475">
        <f>SUBTOTAL(3,B$6:B411)</f>
        <v>1</v>
      </c>
      <c r="B411" s="475" t="s">
        <v>1448</v>
      </c>
      <c r="C411" s="476" t="s">
        <v>1449</v>
      </c>
      <c r="D411" s="636">
        <v>45391</v>
      </c>
      <c r="E411" s="636" t="s">
        <v>196</v>
      </c>
      <c r="F411" s="530" t="s">
        <v>472</v>
      </c>
      <c r="G411" s="621" t="s">
        <v>809</v>
      </c>
      <c r="H411" s="637">
        <v>5538000</v>
      </c>
      <c r="I411" s="637">
        <v>200000</v>
      </c>
      <c r="J411" s="637">
        <v>0</v>
      </c>
      <c r="K411" s="637">
        <v>0</v>
      </c>
      <c r="L411" s="638">
        <f t="shared" si="120"/>
        <v>5738000</v>
      </c>
      <c r="M411" s="639">
        <v>22.6</v>
      </c>
      <c r="N411" s="638">
        <f t="shared" si="82"/>
        <v>4987646</v>
      </c>
      <c r="O411" s="640">
        <v>3</v>
      </c>
      <c r="P411" s="638">
        <f t="shared" si="83"/>
        <v>662077</v>
      </c>
      <c r="Q411" s="641">
        <v>0</v>
      </c>
      <c r="R411" s="638">
        <f t="shared" si="84"/>
        <v>0</v>
      </c>
      <c r="S411" s="638">
        <f t="shared" si="85"/>
        <v>5649723</v>
      </c>
      <c r="T411" s="642">
        <v>0</v>
      </c>
      <c r="U411" s="528">
        <v>0</v>
      </c>
      <c r="V411" s="528">
        <v>200000</v>
      </c>
      <c r="W411" s="642">
        <v>500000</v>
      </c>
      <c r="X411" s="642">
        <v>0</v>
      </c>
      <c r="Y411" s="642">
        <v>400000</v>
      </c>
      <c r="Z411" s="642">
        <v>543571</v>
      </c>
      <c r="AA411" s="643"/>
      <c r="AB411" s="638"/>
      <c r="AC411" s="642">
        <v>100000</v>
      </c>
      <c r="AD411" s="642">
        <v>0</v>
      </c>
      <c r="AE411" s="638">
        <v>41379.806415929197</v>
      </c>
      <c r="AF411" s="644"/>
      <c r="AG411" s="644">
        <f t="shared" si="119"/>
        <v>7434674</v>
      </c>
      <c r="AH411" s="639">
        <v>16</v>
      </c>
      <c r="AI411" s="639">
        <v>0</v>
      </c>
      <c r="AJ411" s="639">
        <v>0</v>
      </c>
      <c r="AK411" s="643">
        <v>0</v>
      </c>
      <c r="AL411" s="645">
        <v>0</v>
      </c>
      <c r="AM411" s="638">
        <f t="shared" si="117"/>
        <v>662077</v>
      </c>
      <c r="AN411" s="661">
        <f t="shared" si="118"/>
        <v>8096751</v>
      </c>
      <c r="AO411" s="638">
        <v>602490</v>
      </c>
      <c r="AP411" s="638">
        <v>44100</v>
      </c>
      <c r="AQ411" s="638">
        <f>+VLOOKUP($B411,[1]Sheet1!$C$15:$BW$1300,52,0)</f>
        <v>0</v>
      </c>
      <c r="AR411" s="638">
        <v>0</v>
      </c>
      <c r="AS411" s="638">
        <v>0</v>
      </c>
      <c r="AT411" s="661">
        <f t="shared" si="115"/>
        <v>7450161</v>
      </c>
      <c r="AU411" s="629"/>
      <c r="AV411" s="585"/>
      <c r="AW411" s="526" t="s">
        <v>3938</v>
      </c>
      <c r="AX411" s="526" t="s">
        <v>3939</v>
      </c>
      <c r="AY411" s="632" t="s">
        <v>260</v>
      </c>
      <c r="AZ411" s="632">
        <v>622</v>
      </c>
      <c r="BA411" s="272" t="str">
        <f t="shared" si="116"/>
        <v>Box</v>
      </c>
      <c r="BB411" s="633"/>
      <c r="BC411" s="634"/>
      <c r="BD411" s="634"/>
    </row>
    <row r="412" spans="1:56" s="635" customFormat="1" ht="36.75" hidden="1" customHeight="1">
      <c r="A412" s="475">
        <f>SUBTOTAL(3,B$6:B412)</f>
        <v>1</v>
      </c>
      <c r="B412" s="475" t="s">
        <v>1450</v>
      </c>
      <c r="C412" s="476" t="s">
        <v>1451</v>
      </c>
      <c r="D412" s="636">
        <v>45391</v>
      </c>
      <c r="E412" s="636" t="s">
        <v>196</v>
      </c>
      <c r="F412" s="530" t="s">
        <v>472</v>
      </c>
      <c r="G412" s="621" t="s">
        <v>809</v>
      </c>
      <c r="H412" s="637">
        <v>5538000</v>
      </c>
      <c r="I412" s="637">
        <v>200000</v>
      </c>
      <c r="J412" s="637">
        <v>0</v>
      </c>
      <c r="K412" s="637">
        <v>0</v>
      </c>
      <c r="L412" s="638">
        <f t="shared" si="120"/>
        <v>5738000</v>
      </c>
      <c r="M412" s="639">
        <v>24</v>
      </c>
      <c r="N412" s="638">
        <f t="shared" si="82"/>
        <v>5296615</v>
      </c>
      <c r="O412" s="640">
        <v>2</v>
      </c>
      <c r="P412" s="638">
        <f t="shared" si="83"/>
        <v>441385</v>
      </c>
      <c r="Q412" s="641">
        <v>0</v>
      </c>
      <c r="R412" s="638">
        <f t="shared" si="84"/>
        <v>0</v>
      </c>
      <c r="S412" s="638">
        <f t="shared" si="85"/>
        <v>5738000</v>
      </c>
      <c r="T412" s="642">
        <v>0</v>
      </c>
      <c r="U412" s="528">
        <v>0</v>
      </c>
      <c r="V412" s="528">
        <v>200000</v>
      </c>
      <c r="W412" s="642">
        <v>500000</v>
      </c>
      <c r="X412" s="642">
        <v>0</v>
      </c>
      <c r="Y412" s="642">
        <v>300000</v>
      </c>
      <c r="Z412" s="642">
        <v>397152</v>
      </c>
      <c r="AA412" s="643"/>
      <c r="AB412" s="638"/>
      <c r="AC412" s="642">
        <v>0</v>
      </c>
      <c r="AD412" s="642">
        <v>0</v>
      </c>
      <c r="AE412" s="638">
        <v>41379.8046875</v>
      </c>
      <c r="AF412" s="644"/>
      <c r="AG412" s="644">
        <f t="shared" si="119"/>
        <v>7176532</v>
      </c>
      <c r="AH412" s="639">
        <v>20</v>
      </c>
      <c r="AI412" s="639">
        <v>0</v>
      </c>
      <c r="AJ412" s="639">
        <v>0</v>
      </c>
      <c r="AK412" s="643">
        <v>0</v>
      </c>
      <c r="AL412" s="645">
        <v>0</v>
      </c>
      <c r="AM412" s="638">
        <f t="shared" si="117"/>
        <v>827596</v>
      </c>
      <c r="AN412" s="661">
        <f t="shared" si="118"/>
        <v>8004128</v>
      </c>
      <c r="AO412" s="638">
        <v>602490</v>
      </c>
      <c r="AP412" s="638">
        <v>44100</v>
      </c>
      <c r="AQ412" s="638">
        <f>+VLOOKUP($B412,[1]Sheet1!$C$15:$BW$1300,52,0)</f>
        <v>0</v>
      </c>
      <c r="AR412" s="638">
        <v>0</v>
      </c>
      <c r="AS412" s="638">
        <v>0</v>
      </c>
      <c r="AT412" s="661">
        <f t="shared" si="115"/>
        <v>7357538</v>
      </c>
      <c r="AU412" s="629"/>
      <c r="AV412" s="585"/>
      <c r="AW412" s="526" t="s">
        <v>3940</v>
      </c>
      <c r="AX412" s="526" t="s">
        <v>3941</v>
      </c>
      <c r="AY412" s="632" t="s">
        <v>260</v>
      </c>
      <c r="AZ412" s="632">
        <v>622</v>
      </c>
      <c r="BA412" s="272" t="str">
        <f t="shared" si="116"/>
        <v>Box</v>
      </c>
      <c r="BB412" s="633"/>
      <c r="BC412" s="634"/>
      <c r="BD412" s="634"/>
    </row>
    <row r="413" spans="1:56" s="635" customFormat="1" ht="36.75" hidden="1" customHeight="1">
      <c r="A413" s="475">
        <f>SUBTOTAL(3,B$6:B413)</f>
        <v>1</v>
      </c>
      <c r="B413" s="475" t="s">
        <v>1452</v>
      </c>
      <c r="C413" s="476" t="s">
        <v>1453</v>
      </c>
      <c r="D413" s="636">
        <v>45458</v>
      </c>
      <c r="E413" s="636" t="s">
        <v>196</v>
      </c>
      <c r="F413" s="530" t="s">
        <v>472</v>
      </c>
      <c r="G413" s="621" t="s">
        <v>814</v>
      </c>
      <c r="H413" s="637">
        <v>5274000</v>
      </c>
      <c r="I413" s="637">
        <v>400000</v>
      </c>
      <c r="J413" s="637">
        <v>0</v>
      </c>
      <c r="K413" s="637">
        <v>0</v>
      </c>
      <c r="L413" s="638">
        <f t="shared" si="120"/>
        <v>5674000</v>
      </c>
      <c r="M413" s="639">
        <v>22.5</v>
      </c>
      <c r="N413" s="638">
        <f t="shared" si="82"/>
        <v>4910192</v>
      </c>
      <c r="O413" s="640">
        <v>3</v>
      </c>
      <c r="P413" s="638">
        <f t="shared" si="83"/>
        <v>654692</v>
      </c>
      <c r="Q413" s="641">
        <v>0</v>
      </c>
      <c r="R413" s="638">
        <f t="shared" si="84"/>
        <v>0</v>
      </c>
      <c r="S413" s="638">
        <f t="shared" si="85"/>
        <v>5564884</v>
      </c>
      <c r="T413" s="642">
        <v>0</v>
      </c>
      <c r="U413" s="528">
        <v>0</v>
      </c>
      <c r="V413" s="528">
        <v>200000</v>
      </c>
      <c r="W413" s="642">
        <v>500000</v>
      </c>
      <c r="X413" s="642">
        <v>0</v>
      </c>
      <c r="Y413" s="642">
        <v>400000</v>
      </c>
      <c r="Z413" s="642">
        <v>475523</v>
      </c>
      <c r="AA413" s="643"/>
      <c r="AB413" s="638"/>
      <c r="AC413" s="642">
        <v>0</v>
      </c>
      <c r="AD413" s="642">
        <v>0</v>
      </c>
      <c r="AE413" s="638">
        <v>40918.266666666663</v>
      </c>
      <c r="AF413" s="644"/>
      <c r="AG413" s="644">
        <f t="shared" si="119"/>
        <v>7181325</v>
      </c>
      <c r="AH413" s="639">
        <v>16</v>
      </c>
      <c r="AI413" s="639">
        <v>0</v>
      </c>
      <c r="AJ413" s="639">
        <v>0</v>
      </c>
      <c r="AK413" s="643">
        <v>0</v>
      </c>
      <c r="AL413" s="645">
        <v>0</v>
      </c>
      <c r="AM413" s="638">
        <f t="shared" si="117"/>
        <v>654692</v>
      </c>
      <c r="AN413" s="661">
        <f t="shared" si="118"/>
        <v>7836017</v>
      </c>
      <c r="AO413" s="638">
        <v>595770</v>
      </c>
      <c r="AP413" s="638">
        <v>44100</v>
      </c>
      <c r="AQ413" s="638">
        <f>+VLOOKUP($B413,[1]Sheet1!$C$15:$BW$1300,52,0)</f>
        <v>0</v>
      </c>
      <c r="AR413" s="638">
        <v>0</v>
      </c>
      <c r="AS413" s="638">
        <v>0</v>
      </c>
      <c r="AT413" s="661">
        <f t="shared" si="115"/>
        <v>7196147</v>
      </c>
      <c r="AU413" s="629"/>
      <c r="AV413" s="585"/>
      <c r="AW413" s="526" t="s">
        <v>3942</v>
      </c>
      <c r="AX413" s="526" t="s">
        <v>3943</v>
      </c>
      <c r="AY413" s="632" t="s">
        <v>260</v>
      </c>
      <c r="AZ413" s="632">
        <v>622</v>
      </c>
      <c r="BA413" s="272" t="str">
        <f t="shared" si="116"/>
        <v>Box</v>
      </c>
      <c r="BB413" s="633"/>
      <c r="BC413" s="634"/>
      <c r="BD413" s="634"/>
    </row>
    <row r="414" spans="1:56" s="635" customFormat="1" ht="36.75" hidden="1" customHeight="1">
      <c r="A414" s="475">
        <f>SUBTOTAL(3,B$6:B414)</f>
        <v>1</v>
      </c>
      <c r="B414" s="475" t="s">
        <v>1454</v>
      </c>
      <c r="C414" s="476" t="s">
        <v>1455</v>
      </c>
      <c r="D414" s="636">
        <v>45482</v>
      </c>
      <c r="E414" s="636" t="s">
        <v>196</v>
      </c>
      <c r="F414" s="530" t="s">
        <v>472</v>
      </c>
      <c r="G414" s="621" t="s">
        <v>809</v>
      </c>
      <c r="H414" s="637">
        <v>5274000</v>
      </c>
      <c r="I414" s="637">
        <v>200000</v>
      </c>
      <c r="J414" s="637">
        <v>0</v>
      </c>
      <c r="K414" s="637">
        <v>0</v>
      </c>
      <c r="L414" s="638">
        <f t="shared" si="120"/>
        <v>5474000</v>
      </c>
      <c r="M414" s="639">
        <v>23.9</v>
      </c>
      <c r="N414" s="638">
        <f t="shared" si="82"/>
        <v>5031869</v>
      </c>
      <c r="O414" s="640">
        <v>2</v>
      </c>
      <c r="P414" s="638">
        <f t="shared" si="83"/>
        <v>421077</v>
      </c>
      <c r="Q414" s="641">
        <v>0</v>
      </c>
      <c r="R414" s="638">
        <f t="shared" si="84"/>
        <v>0</v>
      </c>
      <c r="S414" s="638">
        <f t="shared" si="85"/>
        <v>5452946</v>
      </c>
      <c r="T414" s="642">
        <v>0</v>
      </c>
      <c r="U414" s="528">
        <v>0</v>
      </c>
      <c r="V414" s="528">
        <v>200000</v>
      </c>
      <c r="W414" s="642">
        <v>500000</v>
      </c>
      <c r="X414" s="642">
        <v>0</v>
      </c>
      <c r="Y414" s="642">
        <v>400000</v>
      </c>
      <c r="Z414" s="642">
        <v>526717</v>
      </c>
      <c r="AA414" s="643"/>
      <c r="AB414" s="638"/>
      <c r="AC414" s="642">
        <v>0</v>
      </c>
      <c r="AD414" s="642">
        <v>0</v>
      </c>
      <c r="AE414" s="638">
        <v>39475.959728033471</v>
      </c>
      <c r="AF414" s="644"/>
      <c r="AG414" s="644">
        <f t="shared" si="119"/>
        <v>7119139</v>
      </c>
      <c r="AH414" s="639">
        <v>16</v>
      </c>
      <c r="AI414" s="639">
        <v>0</v>
      </c>
      <c r="AJ414" s="639">
        <v>0</v>
      </c>
      <c r="AK414" s="643">
        <v>0</v>
      </c>
      <c r="AL414" s="645">
        <v>0</v>
      </c>
      <c r="AM414" s="638">
        <f t="shared" si="117"/>
        <v>631615</v>
      </c>
      <c r="AN414" s="661">
        <f t="shared" si="118"/>
        <v>7750754</v>
      </c>
      <c r="AO414" s="638">
        <v>574770</v>
      </c>
      <c r="AP414" s="638">
        <v>44100</v>
      </c>
      <c r="AQ414" s="638">
        <f>+VLOOKUP($B414,[1]Sheet1!$C$15:$BW$1300,52,0)</f>
        <v>0</v>
      </c>
      <c r="AR414" s="638">
        <v>0</v>
      </c>
      <c r="AS414" s="638">
        <v>0</v>
      </c>
      <c r="AT414" s="661">
        <f t="shared" si="115"/>
        <v>7131884</v>
      </c>
      <c r="AU414" s="629"/>
      <c r="AV414" s="585"/>
      <c r="AW414" s="526" t="s">
        <v>3944</v>
      </c>
      <c r="AX414" s="526" t="s">
        <v>3945</v>
      </c>
      <c r="AY414" s="632" t="s">
        <v>260</v>
      </c>
      <c r="AZ414" s="632">
        <v>622</v>
      </c>
      <c r="BA414" s="272" t="str">
        <f t="shared" si="116"/>
        <v>Box</v>
      </c>
      <c r="BB414" s="633"/>
      <c r="BC414" s="634"/>
      <c r="BD414" s="634"/>
    </row>
    <row r="415" spans="1:56" s="635" customFormat="1" ht="36.75" hidden="1" customHeight="1">
      <c r="A415" s="475">
        <f>SUBTOTAL(3,B$6:B415)</f>
        <v>1</v>
      </c>
      <c r="B415" s="475" t="s">
        <v>1456</v>
      </c>
      <c r="C415" s="476" t="s">
        <v>1457</v>
      </c>
      <c r="D415" s="636">
        <v>45516</v>
      </c>
      <c r="E415" s="636" t="s">
        <v>196</v>
      </c>
      <c r="F415" s="530" t="s">
        <v>472</v>
      </c>
      <c r="G415" s="621" t="s">
        <v>809</v>
      </c>
      <c r="H415" s="637">
        <v>5274000</v>
      </c>
      <c r="I415" s="637">
        <v>200000</v>
      </c>
      <c r="J415" s="637">
        <v>0</v>
      </c>
      <c r="K415" s="637">
        <v>0</v>
      </c>
      <c r="L415" s="638">
        <f t="shared" si="120"/>
        <v>5474000</v>
      </c>
      <c r="M415" s="639">
        <v>23.9</v>
      </c>
      <c r="N415" s="638">
        <f t="shared" si="82"/>
        <v>5031869</v>
      </c>
      <c r="O415" s="640">
        <v>2</v>
      </c>
      <c r="P415" s="638">
        <f t="shared" si="83"/>
        <v>421077</v>
      </c>
      <c r="Q415" s="641">
        <v>0</v>
      </c>
      <c r="R415" s="638">
        <f t="shared" si="84"/>
        <v>0</v>
      </c>
      <c r="S415" s="638">
        <f t="shared" si="85"/>
        <v>5452946</v>
      </c>
      <c r="T415" s="642">
        <v>0</v>
      </c>
      <c r="U415" s="528">
        <v>0</v>
      </c>
      <c r="V415" s="528">
        <v>200000</v>
      </c>
      <c r="W415" s="642">
        <v>500000</v>
      </c>
      <c r="X415" s="642">
        <v>0</v>
      </c>
      <c r="Y415" s="642">
        <v>400000</v>
      </c>
      <c r="Z415" s="642">
        <v>525376</v>
      </c>
      <c r="AA415" s="643"/>
      <c r="AB415" s="638"/>
      <c r="AC415" s="642">
        <v>0</v>
      </c>
      <c r="AD415" s="642">
        <v>0</v>
      </c>
      <c r="AE415" s="638">
        <v>39475.959728033471</v>
      </c>
      <c r="AF415" s="644"/>
      <c r="AG415" s="644">
        <f t="shared" si="119"/>
        <v>7117798</v>
      </c>
      <c r="AH415" s="639">
        <v>24</v>
      </c>
      <c r="AI415" s="639">
        <v>0</v>
      </c>
      <c r="AJ415" s="639">
        <v>0</v>
      </c>
      <c r="AK415" s="643">
        <v>0</v>
      </c>
      <c r="AL415" s="645">
        <v>0</v>
      </c>
      <c r="AM415" s="638">
        <f t="shared" si="117"/>
        <v>947423</v>
      </c>
      <c r="AN415" s="661">
        <f t="shared" si="118"/>
        <v>8065221</v>
      </c>
      <c r="AO415" s="638">
        <v>574770</v>
      </c>
      <c r="AP415" s="638">
        <v>44100</v>
      </c>
      <c r="AQ415" s="638">
        <f>+VLOOKUP($B415,[1]Sheet1!$C$15:$BW$1300,52,0)</f>
        <v>0</v>
      </c>
      <c r="AR415" s="638">
        <v>0</v>
      </c>
      <c r="AS415" s="638">
        <v>0</v>
      </c>
      <c r="AT415" s="661">
        <f t="shared" si="115"/>
        <v>7446351</v>
      </c>
      <c r="AU415" s="629"/>
      <c r="AV415" s="585"/>
      <c r="AW415" s="526" t="s">
        <v>3946</v>
      </c>
      <c r="AX415" s="526" t="s">
        <v>3947</v>
      </c>
      <c r="AY415" s="632" t="s">
        <v>260</v>
      </c>
      <c r="AZ415" s="632">
        <v>622</v>
      </c>
      <c r="BA415" s="272" t="str">
        <f t="shared" si="116"/>
        <v>Box</v>
      </c>
      <c r="BB415" s="633"/>
      <c r="BC415" s="634"/>
      <c r="BD415" s="634"/>
    </row>
    <row r="416" spans="1:56" s="635" customFormat="1" ht="36.75" hidden="1" customHeight="1">
      <c r="A416" s="475">
        <f>SUBTOTAL(3,B$6:B416)</f>
        <v>1</v>
      </c>
      <c r="B416" s="475" t="s">
        <v>1458</v>
      </c>
      <c r="C416" s="476" t="s">
        <v>1459</v>
      </c>
      <c r="D416" s="636">
        <v>45570</v>
      </c>
      <c r="E416" s="636" t="s">
        <v>196</v>
      </c>
      <c r="F416" s="530" t="s">
        <v>472</v>
      </c>
      <c r="G416" s="621" t="s">
        <v>809</v>
      </c>
      <c r="H416" s="637">
        <v>5274000</v>
      </c>
      <c r="I416" s="637">
        <v>200000</v>
      </c>
      <c r="J416" s="637">
        <v>0</v>
      </c>
      <c r="K416" s="637">
        <v>0</v>
      </c>
      <c r="L416" s="638">
        <f t="shared" si="120"/>
        <v>5474000</v>
      </c>
      <c r="M416" s="639">
        <v>20</v>
      </c>
      <c r="N416" s="638">
        <f t="shared" si="82"/>
        <v>4210769</v>
      </c>
      <c r="O416" s="640">
        <v>2</v>
      </c>
      <c r="P416" s="638">
        <f t="shared" si="83"/>
        <v>421077</v>
      </c>
      <c r="Q416" s="641">
        <v>0</v>
      </c>
      <c r="R416" s="638">
        <f t="shared" si="84"/>
        <v>0</v>
      </c>
      <c r="S416" s="638">
        <f t="shared" si="85"/>
        <v>4631846</v>
      </c>
      <c r="T416" s="642">
        <v>0</v>
      </c>
      <c r="U416" s="528">
        <v>0</v>
      </c>
      <c r="V416" s="528">
        <v>200000</v>
      </c>
      <c r="W416" s="642">
        <v>0</v>
      </c>
      <c r="X416" s="642">
        <v>0</v>
      </c>
      <c r="Y416" s="642">
        <v>0</v>
      </c>
      <c r="Z416" s="642">
        <v>431352</v>
      </c>
      <c r="AA416" s="643"/>
      <c r="AB416" s="638"/>
      <c r="AC416" s="642">
        <v>0</v>
      </c>
      <c r="AD416" s="642">
        <v>0</v>
      </c>
      <c r="AE416" s="638">
        <v>39475.959375000006</v>
      </c>
      <c r="AF416" s="644"/>
      <c r="AG416" s="644">
        <f t="shared" si="119"/>
        <v>5302674</v>
      </c>
      <c r="AH416" s="639">
        <v>12</v>
      </c>
      <c r="AI416" s="639">
        <v>0</v>
      </c>
      <c r="AJ416" s="639">
        <v>0</v>
      </c>
      <c r="AK416" s="643">
        <v>0</v>
      </c>
      <c r="AL416" s="645">
        <v>0</v>
      </c>
      <c r="AM416" s="638">
        <f t="shared" si="117"/>
        <v>473712</v>
      </c>
      <c r="AN416" s="661">
        <f t="shared" si="118"/>
        <v>5776386</v>
      </c>
      <c r="AO416" s="638">
        <v>574770</v>
      </c>
      <c r="AP416" s="638">
        <v>44100</v>
      </c>
      <c r="AQ416" s="638">
        <f>+VLOOKUP($B416,[1]Sheet1!$C$15:$BW$1300,52,0)</f>
        <v>0</v>
      </c>
      <c r="AR416" s="638">
        <v>0</v>
      </c>
      <c r="AS416" s="638">
        <v>0</v>
      </c>
      <c r="AT416" s="661">
        <f t="shared" si="115"/>
        <v>5157516</v>
      </c>
      <c r="AU416" s="629"/>
      <c r="AV416" s="585"/>
      <c r="AW416" s="526" t="s">
        <v>3948</v>
      </c>
      <c r="AX416" s="526" t="s">
        <v>3949</v>
      </c>
      <c r="AY416" s="632" t="s">
        <v>260</v>
      </c>
      <c r="AZ416" s="632">
        <v>622</v>
      </c>
      <c r="BA416" s="272" t="str">
        <f t="shared" si="116"/>
        <v>Box</v>
      </c>
      <c r="BB416" s="633"/>
      <c r="BC416" s="634"/>
      <c r="BD416" s="634"/>
    </row>
    <row r="417" spans="1:56" s="635" customFormat="1" ht="36.75" hidden="1" customHeight="1">
      <c r="A417" s="475">
        <f>SUBTOTAL(3,B$6:B417)</f>
        <v>1</v>
      </c>
      <c r="B417" s="475" t="s">
        <v>1460</v>
      </c>
      <c r="C417" s="476" t="s">
        <v>1461</v>
      </c>
      <c r="D417" s="636">
        <v>40331</v>
      </c>
      <c r="E417" s="636" t="s">
        <v>196</v>
      </c>
      <c r="F417" s="530" t="s">
        <v>472</v>
      </c>
      <c r="G417" s="621" t="s">
        <v>1411</v>
      </c>
      <c r="H417" s="637">
        <v>5931000</v>
      </c>
      <c r="I417" s="637">
        <v>900000</v>
      </c>
      <c r="J417" s="637">
        <v>0</v>
      </c>
      <c r="K417" s="637">
        <v>0</v>
      </c>
      <c r="L417" s="638">
        <f t="shared" si="120"/>
        <v>6831000</v>
      </c>
      <c r="M417" s="639">
        <v>18.899999999999999</v>
      </c>
      <c r="N417" s="638">
        <f t="shared" si="82"/>
        <v>4965612</v>
      </c>
      <c r="O417" s="640">
        <v>2</v>
      </c>
      <c r="P417" s="638">
        <f t="shared" si="83"/>
        <v>525462</v>
      </c>
      <c r="Q417" s="641">
        <v>0</v>
      </c>
      <c r="R417" s="638">
        <f t="shared" si="84"/>
        <v>0</v>
      </c>
      <c r="S417" s="638">
        <f t="shared" si="85"/>
        <v>5491074</v>
      </c>
      <c r="T417" s="642">
        <v>0</v>
      </c>
      <c r="U417" s="528">
        <v>0</v>
      </c>
      <c r="V417" s="528">
        <v>200000</v>
      </c>
      <c r="W417" s="642">
        <v>0</v>
      </c>
      <c r="X417" s="642">
        <v>0</v>
      </c>
      <c r="Y417" s="642">
        <v>0</v>
      </c>
      <c r="Z417" s="642">
        <v>458939</v>
      </c>
      <c r="AA417" s="643"/>
      <c r="AB417" s="638"/>
      <c r="AC417" s="642">
        <v>100000</v>
      </c>
      <c r="AD417" s="642">
        <v>0</v>
      </c>
      <c r="AE417" s="638">
        <v>49262.023809523816</v>
      </c>
      <c r="AF417" s="644"/>
      <c r="AG417" s="644">
        <f t="shared" si="119"/>
        <v>6299275</v>
      </c>
      <c r="AH417" s="639">
        <v>8</v>
      </c>
      <c r="AI417" s="639">
        <v>0</v>
      </c>
      <c r="AJ417" s="639">
        <v>0</v>
      </c>
      <c r="AK417" s="643">
        <v>0</v>
      </c>
      <c r="AL417" s="645">
        <v>0</v>
      </c>
      <c r="AM417" s="638">
        <f t="shared" si="117"/>
        <v>394096</v>
      </c>
      <c r="AN417" s="661">
        <f t="shared" si="118"/>
        <v>6693371</v>
      </c>
      <c r="AO417" s="638">
        <v>717255</v>
      </c>
      <c r="AP417" s="638">
        <v>44100</v>
      </c>
      <c r="AQ417" s="638">
        <f>+VLOOKUP($B417,[1]Sheet1!$C$15:$BW$1300,52,0)</f>
        <v>0</v>
      </c>
      <c r="AR417" s="638">
        <v>0</v>
      </c>
      <c r="AS417" s="638">
        <v>0</v>
      </c>
      <c r="AT417" s="661">
        <f t="shared" si="115"/>
        <v>5932016</v>
      </c>
      <c r="AU417" s="629"/>
      <c r="AV417" s="585"/>
      <c r="AW417" s="526" t="s">
        <v>3950</v>
      </c>
      <c r="AX417" s="526" t="s">
        <v>3951</v>
      </c>
      <c r="AY417" s="632" t="s">
        <v>260</v>
      </c>
      <c r="AZ417" s="632">
        <v>622</v>
      </c>
      <c r="BA417" s="272" t="str">
        <f t="shared" si="116"/>
        <v>Box</v>
      </c>
      <c r="BB417" s="633"/>
      <c r="BC417" s="634"/>
      <c r="BD417" s="634"/>
    </row>
    <row r="418" spans="1:56" s="635" customFormat="1" ht="36.75" hidden="1" customHeight="1">
      <c r="A418" s="475">
        <f>SUBTOTAL(3,B$6:B418)</f>
        <v>1</v>
      </c>
      <c r="B418" s="475" t="s">
        <v>1462</v>
      </c>
      <c r="C418" s="476" t="s">
        <v>1463</v>
      </c>
      <c r="D418" s="636">
        <v>40737</v>
      </c>
      <c r="E418" s="636" t="s">
        <v>196</v>
      </c>
      <c r="F418" s="530" t="s">
        <v>472</v>
      </c>
      <c r="G418" s="621" t="s">
        <v>814</v>
      </c>
      <c r="H418" s="637">
        <v>5931000</v>
      </c>
      <c r="I418" s="637">
        <v>900000</v>
      </c>
      <c r="J418" s="637">
        <v>0</v>
      </c>
      <c r="K418" s="637">
        <v>0</v>
      </c>
      <c r="L418" s="638">
        <f t="shared" si="120"/>
        <v>6831000</v>
      </c>
      <c r="M418" s="639">
        <v>24</v>
      </c>
      <c r="N418" s="638">
        <f t="shared" si="82"/>
        <v>6305538</v>
      </c>
      <c r="O418" s="640">
        <v>2</v>
      </c>
      <c r="P418" s="638">
        <f t="shared" si="83"/>
        <v>525462</v>
      </c>
      <c r="Q418" s="641">
        <v>0</v>
      </c>
      <c r="R418" s="638">
        <f t="shared" si="84"/>
        <v>0</v>
      </c>
      <c r="S418" s="638">
        <f t="shared" si="85"/>
        <v>6831000</v>
      </c>
      <c r="T418" s="642">
        <v>0</v>
      </c>
      <c r="U418" s="528">
        <v>0</v>
      </c>
      <c r="V418" s="528">
        <v>200000</v>
      </c>
      <c r="W418" s="642">
        <v>500000</v>
      </c>
      <c r="X418" s="642">
        <v>0</v>
      </c>
      <c r="Y418" s="642">
        <v>400000</v>
      </c>
      <c r="Z418" s="642">
        <v>394795</v>
      </c>
      <c r="AA418" s="643"/>
      <c r="AB418" s="638"/>
      <c r="AC418" s="642">
        <v>100000</v>
      </c>
      <c r="AD418" s="642">
        <v>0</v>
      </c>
      <c r="AE418" s="638">
        <v>49262.015625</v>
      </c>
      <c r="AF418" s="644"/>
      <c r="AG418" s="644">
        <f t="shared" si="119"/>
        <v>8475057</v>
      </c>
      <c r="AH418" s="639">
        <v>16</v>
      </c>
      <c r="AI418" s="639">
        <v>0</v>
      </c>
      <c r="AJ418" s="639">
        <v>0</v>
      </c>
      <c r="AK418" s="643">
        <v>0</v>
      </c>
      <c r="AL418" s="645">
        <v>0</v>
      </c>
      <c r="AM418" s="638">
        <f t="shared" si="117"/>
        <v>788192</v>
      </c>
      <c r="AN418" s="661">
        <f t="shared" si="118"/>
        <v>9263249</v>
      </c>
      <c r="AO418" s="638">
        <v>717255</v>
      </c>
      <c r="AP418" s="638">
        <v>44100</v>
      </c>
      <c r="AQ418" s="638">
        <f>+VLOOKUP($B418,[1]Sheet1!$C$15:$BW$1300,52,0)</f>
        <v>0</v>
      </c>
      <c r="AR418" s="638">
        <v>0</v>
      </c>
      <c r="AS418" s="638">
        <v>0</v>
      </c>
      <c r="AT418" s="661">
        <f t="shared" si="115"/>
        <v>8501894</v>
      </c>
      <c r="AU418" s="629"/>
      <c r="AV418" s="585"/>
      <c r="AW418" s="526" t="s">
        <v>3952</v>
      </c>
      <c r="AX418" s="526" t="s">
        <v>3953</v>
      </c>
      <c r="AY418" s="632" t="s">
        <v>260</v>
      </c>
      <c r="AZ418" s="632">
        <v>622</v>
      </c>
      <c r="BA418" s="272" t="str">
        <f t="shared" si="116"/>
        <v>Box</v>
      </c>
      <c r="BB418" s="633"/>
      <c r="BC418" s="634"/>
      <c r="BD418" s="634"/>
    </row>
    <row r="419" spans="1:56" s="635" customFormat="1" ht="36.75" hidden="1" customHeight="1">
      <c r="A419" s="475">
        <f>SUBTOTAL(3,B$6:B419)</f>
        <v>1</v>
      </c>
      <c r="B419" s="475" t="s">
        <v>1464</v>
      </c>
      <c r="C419" s="476" t="s">
        <v>1465</v>
      </c>
      <c r="D419" s="636">
        <v>41171</v>
      </c>
      <c r="E419" s="636" t="s">
        <v>196</v>
      </c>
      <c r="F419" s="530" t="s">
        <v>472</v>
      </c>
      <c r="G419" s="621" t="s">
        <v>1411</v>
      </c>
      <c r="H419" s="637">
        <v>5931000</v>
      </c>
      <c r="I419" s="637">
        <v>900000</v>
      </c>
      <c r="J419" s="637">
        <v>0</v>
      </c>
      <c r="K419" s="637">
        <v>0</v>
      </c>
      <c r="L419" s="638">
        <f t="shared" si="120"/>
        <v>6831000</v>
      </c>
      <c r="M419" s="639">
        <v>22.7</v>
      </c>
      <c r="N419" s="638">
        <f t="shared" si="82"/>
        <v>5963988</v>
      </c>
      <c r="O419" s="640">
        <v>3</v>
      </c>
      <c r="P419" s="638">
        <f t="shared" si="83"/>
        <v>788192</v>
      </c>
      <c r="Q419" s="641">
        <v>0</v>
      </c>
      <c r="R419" s="638">
        <f t="shared" si="84"/>
        <v>0</v>
      </c>
      <c r="S419" s="638">
        <f t="shared" si="85"/>
        <v>6752180</v>
      </c>
      <c r="T419" s="642">
        <v>0</v>
      </c>
      <c r="U419" s="528">
        <v>0</v>
      </c>
      <c r="V419" s="528">
        <v>200000</v>
      </c>
      <c r="W419" s="642">
        <v>500000</v>
      </c>
      <c r="X419" s="642">
        <v>0</v>
      </c>
      <c r="Y419" s="642">
        <v>300000</v>
      </c>
      <c r="Z419" s="642">
        <v>357227</v>
      </c>
      <c r="AA419" s="643"/>
      <c r="AB419" s="638"/>
      <c r="AC419" s="642">
        <v>100000</v>
      </c>
      <c r="AD419" s="642">
        <v>0</v>
      </c>
      <c r="AE419" s="638">
        <v>49262.015418502197</v>
      </c>
      <c r="AF419" s="644"/>
      <c r="AG419" s="644">
        <f t="shared" si="119"/>
        <v>8258669</v>
      </c>
      <c r="AH419" s="639">
        <v>20</v>
      </c>
      <c r="AI419" s="639">
        <v>0</v>
      </c>
      <c r="AJ419" s="639">
        <v>0</v>
      </c>
      <c r="AK419" s="643">
        <v>0</v>
      </c>
      <c r="AL419" s="645">
        <v>0</v>
      </c>
      <c r="AM419" s="638">
        <f t="shared" si="117"/>
        <v>985240</v>
      </c>
      <c r="AN419" s="661">
        <f t="shared" si="118"/>
        <v>9243909</v>
      </c>
      <c r="AO419" s="638">
        <v>717255</v>
      </c>
      <c r="AP419" s="638">
        <v>44100</v>
      </c>
      <c r="AQ419" s="638">
        <f>+VLOOKUP($B419,[1]Sheet1!$C$15:$BW$1300,52,0)</f>
        <v>0</v>
      </c>
      <c r="AR419" s="638">
        <v>0</v>
      </c>
      <c r="AS419" s="638">
        <v>0</v>
      </c>
      <c r="AT419" s="661">
        <f t="shared" si="115"/>
        <v>8482554</v>
      </c>
      <c r="AU419" s="629"/>
      <c r="AV419" s="585"/>
      <c r="AW419" s="526" t="s">
        <v>3954</v>
      </c>
      <c r="AX419" s="526" t="s">
        <v>3955</v>
      </c>
      <c r="AY419" s="632" t="s">
        <v>260</v>
      </c>
      <c r="AZ419" s="632">
        <v>622</v>
      </c>
      <c r="BA419" s="272" t="str">
        <f t="shared" si="116"/>
        <v>Box</v>
      </c>
      <c r="BB419" s="633"/>
      <c r="BC419" s="634"/>
      <c r="BD419" s="634"/>
    </row>
    <row r="420" spans="1:56" s="635" customFormat="1" ht="36.75" hidden="1" customHeight="1">
      <c r="A420" s="475">
        <f>SUBTOTAL(3,B$6:B420)</f>
        <v>1</v>
      </c>
      <c r="B420" s="475" t="s">
        <v>1466</v>
      </c>
      <c r="C420" s="476" t="s">
        <v>1467</v>
      </c>
      <c r="D420" s="636">
        <v>42583</v>
      </c>
      <c r="E420" s="636" t="s">
        <v>196</v>
      </c>
      <c r="F420" s="530" t="s">
        <v>472</v>
      </c>
      <c r="G420" s="621" t="s">
        <v>1411</v>
      </c>
      <c r="H420" s="637">
        <v>5931000</v>
      </c>
      <c r="I420" s="637">
        <v>900000</v>
      </c>
      <c r="J420" s="637">
        <v>0</v>
      </c>
      <c r="K420" s="637">
        <v>0</v>
      </c>
      <c r="L420" s="638">
        <f t="shared" si="120"/>
        <v>6831000</v>
      </c>
      <c r="M420" s="639">
        <v>23</v>
      </c>
      <c r="N420" s="638">
        <f t="shared" si="82"/>
        <v>6042808</v>
      </c>
      <c r="O420" s="640">
        <v>3</v>
      </c>
      <c r="P420" s="638">
        <f t="shared" si="83"/>
        <v>788192</v>
      </c>
      <c r="Q420" s="641">
        <v>0</v>
      </c>
      <c r="R420" s="638">
        <f t="shared" si="84"/>
        <v>0</v>
      </c>
      <c r="S420" s="638">
        <f t="shared" si="85"/>
        <v>6831000</v>
      </c>
      <c r="T420" s="642">
        <v>0</v>
      </c>
      <c r="U420" s="528">
        <v>0</v>
      </c>
      <c r="V420" s="528">
        <v>200000</v>
      </c>
      <c r="W420" s="642">
        <v>500000</v>
      </c>
      <c r="X420" s="642">
        <v>0</v>
      </c>
      <c r="Y420" s="642">
        <v>400000</v>
      </c>
      <c r="Z420" s="642">
        <v>228377</v>
      </c>
      <c r="AA420" s="643"/>
      <c r="AB420" s="638"/>
      <c r="AC420" s="642">
        <v>0</v>
      </c>
      <c r="AD420" s="642">
        <v>0</v>
      </c>
      <c r="AE420" s="638">
        <v>49262.02173913044</v>
      </c>
      <c r="AF420" s="644"/>
      <c r="AG420" s="644">
        <f t="shared" si="119"/>
        <v>8208639</v>
      </c>
      <c r="AH420" s="639">
        <v>0</v>
      </c>
      <c r="AI420" s="639">
        <v>0</v>
      </c>
      <c r="AJ420" s="639">
        <v>0</v>
      </c>
      <c r="AK420" s="643">
        <v>0</v>
      </c>
      <c r="AL420" s="645">
        <v>0</v>
      </c>
      <c r="AM420" s="638">
        <f t="shared" si="117"/>
        <v>0</v>
      </c>
      <c r="AN420" s="661">
        <f t="shared" si="118"/>
        <v>8208639</v>
      </c>
      <c r="AO420" s="638">
        <v>717255</v>
      </c>
      <c r="AP420" s="638">
        <v>44100</v>
      </c>
      <c r="AQ420" s="638">
        <f>+VLOOKUP($B420,[1]Sheet1!$C$15:$BW$1300,52,0)</f>
        <v>0</v>
      </c>
      <c r="AR420" s="638">
        <v>0</v>
      </c>
      <c r="AS420" s="638">
        <v>0</v>
      </c>
      <c r="AT420" s="661">
        <f t="shared" si="115"/>
        <v>7447284</v>
      </c>
      <c r="AU420" s="629"/>
      <c r="AV420" s="585"/>
      <c r="AW420" s="526" t="s">
        <v>3956</v>
      </c>
      <c r="AX420" s="526" t="s">
        <v>3957</v>
      </c>
      <c r="AY420" s="632" t="s">
        <v>260</v>
      </c>
      <c r="AZ420" s="632">
        <v>622</v>
      </c>
      <c r="BA420" s="272" t="str">
        <f t="shared" si="116"/>
        <v>Box</v>
      </c>
      <c r="BB420" s="633"/>
      <c r="BC420" s="634"/>
      <c r="BD420" s="634"/>
    </row>
    <row r="421" spans="1:56" s="635" customFormat="1" ht="36.75" hidden="1" customHeight="1">
      <c r="A421" s="475">
        <f>SUBTOTAL(3,B$6:B421)</f>
        <v>1</v>
      </c>
      <c r="B421" s="475" t="s">
        <v>1468</v>
      </c>
      <c r="C421" s="476" t="s">
        <v>1469</v>
      </c>
      <c r="D421" s="636">
        <v>42866</v>
      </c>
      <c r="E421" s="636" t="s">
        <v>196</v>
      </c>
      <c r="F421" s="530" t="s">
        <v>472</v>
      </c>
      <c r="G421" s="621" t="s">
        <v>1411</v>
      </c>
      <c r="H421" s="637">
        <v>5931000</v>
      </c>
      <c r="I421" s="637">
        <v>900000</v>
      </c>
      <c r="J421" s="637">
        <v>0</v>
      </c>
      <c r="K421" s="637">
        <v>0</v>
      </c>
      <c r="L421" s="638">
        <f t="shared" si="120"/>
        <v>6831000</v>
      </c>
      <c r="M421" s="639">
        <v>22.8</v>
      </c>
      <c r="N421" s="638">
        <f t="shared" si="82"/>
        <v>5990262</v>
      </c>
      <c r="O421" s="640">
        <v>3</v>
      </c>
      <c r="P421" s="638">
        <f t="shared" si="83"/>
        <v>788192</v>
      </c>
      <c r="Q421" s="641">
        <v>0</v>
      </c>
      <c r="R421" s="638">
        <f t="shared" si="84"/>
        <v>0</v>
      </c>
      <c r="S421" s="638">
        <f t="shared" si="85"/>
        <v>6778454</v>
      </c>
      <c r="T421" s="642">
        <v>0</v>
      </c>
      <c r="U421" s="528">
        <v>0</v>
      </c>
      <c r="V421" s="528">
        <v>200000</v>
      </c>
      <c r="W421" s="642">
        <v>500000</v>
      </c>
      <c r="X421" s="642">
        <v>0</v>
      </c>
      <c r="Y421" s="642">
        <v>400000</v>
      </c>
      <c r="Z421" s="642">
        <v>394241</v>
      </c>
      <c r="AA421" s="643"/>
      <c r="AB421" s="638"/>
      <c r="AC421" s="642">
        <v>100000</v>
      </c>
      <c r="AD421" s="642">
        <v>0</v>
      </c>
      <c r="AE421" s="638">
        <v>49262.023026315786</v>
      </c>
      <c r="AF421" s="644"/>
      <c r="AG421" s="644">
        <f t="shared" si="119"/>
        <v>8421957</v>
      </c>
      <c r="AH421" s="639">
        <v>4</v>
      </c>
      <c r="AI421" s="639">
        <v>0</v>
      </c>
      <c r="AJ421" s="639">
        <v>0</v>
      </c>
      <c r="AK421" s="643">
        <v>0</v>
      </c>
      <c r="AL421" s="645">
        <v>0</v>
      </c>
      <c r="AM421" s="638">
        <f t="shared" si="117"/>
        <v>197048</v>
      </c>
      <c r="AN421" s="661">
        <f t="shared" si="118"/>
        <v>8619005</v>
      </c>
      <c r="AO421" s="638">
        <v>717255</v>
      </c>
      <c r="AP421" s="638">
        <v>44100</v>
      </c>
      <c r="AQ421" s="638">
        <f>+VLOOKUP($B421,[1]Sheet1!$C$15:$BW$1300,52,0)</f>
        <v>0</v>
      </c>
      <c r="AR421" s="638">
        <v>0</v>
      </c>
      <c r="AS421" s="638">
        <v>0</v>
      </c>
      <c r="AT421" s="661">
        <f t="shared" si="115"/>
        <v>7857650</v>
      </c>
      <c r="AU421" s="629"/>
      <c r="AV421" s="585"/>
      <c r="AW421" s="526" t="s">
        <v>3958</v>
      </c>
      <c r="AX421" s="526" t="s">
        <v>3959</v>
      </c>
      <c r="AY421" s="632" t="s">
        <v>260</v>
      </c>
      <c r="AZ421" s="632">
        <v>622</v>
      </c>
      <c r="BA421" s="272" t="str">
        <f t="shared" si="116"/>
        <v>Box</v>
      </c>
      <c r="BB421" s="633"/>
      <c r="BC421" s="634"/>
      <c r="BD421" s="634"/>
    </row>
    <row r="422" spans="1:56" s="635" customFormat="1" ht="36.75" hidden="1" customHeight="1">
      <c r="A422" s="475">
        <f>SUBTOTAL(3,B$6:B422)</f>
        <v>1</v>
      </c>
      <c r="B422" s="475" t="s">
        <v>1470</v>
      </c>
      <c r="C422" s="476" t="s">
        <v>1471</v>
      </c>
      <c r="D422" s="636">
        <v>43567</v>
      </c>
      <c r="E422" s="636" t="s">
        <v>196</v>
      </c>
      <c r="F422" s="530" t="s">
        <v>536</v>
      </c>
      <c r="G422" s="621" t="s">
        <v>1411</v>
      </c>
      <c r="H422" s="637">
        <v>5931000</v>
      </c>
      <c r="I422" s="637">
        <v>400000</v>
      </c>
      <c r="J422" s="637">
        <v>0</v>
      </c>
      <c r="K422" s="637">
        <v>0</v>
      </c>
      <c r="L422" s="638">
        <f t="shared" si="120"/>
        <v>6331000</v>
      </c>
      <c r="M422" s="639">
        <v>23.8</v>
      </c>
      <c r="N422" s="638">
        <f t="shared" si="82"/>
        <v>5795300</v>
      </c>
      <c r="O422" s="640">
        <v>2</v>
      </c>
      <c r="P422" s="638">
        <f t="shared" si="83"/>
        <v>487000</v>
      </c>
      <c r="Q422" s="641">
        <v>0</v>
      </c>
      <c r="R422" s="638">
        <f t="shared" si="84"/>
        <v>0</v>
      </c>
      <c r="S422" s="638">
        <f t="shared" si="85"/>
        <v>6282300</v>
      </c>
      <c r="T422" s="642">
        <v>0</v>
      </c>
      <c r="U422" s="528">
        <v>0</v>
      </c>
      <c r="V422" s="528">
        <v>200000</v>
      </c>
      <c r="W422" s="642">
        <v>500000</v>
      </c>
      <c r="X422" s="642">
        <v>0</v>
      </c>
      <c r="Y422" s="642">
        <v>400000</v>
      </c>
      <c r="Z422" s="642">
        <v>483317</v>
      </c>
      <c r="AA422" s="643"/>
      <c r="AB422" s="638"/>
      <c r="AC422" s="642">
        <v>100000</v>
      </c>
      <c r="AD422" s="642">
        <v>0</v>
      </c>
      <c r="AE422" s="638">
        <v>45656.25</v>
      </c>
      <c r="AF422" s="644"/>
      <c r="AG422" s="644">
        <f t="shared" si="119"/>
        <v>8011273</v>
      </c>
      <c r="AH422" s="639">
        <v>16</v>
      </c>
      <c r="AI422" s="639">
        <v>0</v>
      </c>
      <c r="AJ422" s="639">
        <v>0</v>
      </c>
      <c r="AK422" s="643">
        <v>0</v>
      </c>
      <c r="AL422" s="645">
        <v>0</v>
      </c>
      <c r="AM422" s="638">
        <f t="shared" si="117"/>
        <v>730500</v>
      </c>
      <c r="AN422" s="661">
        <f t="shared" si="118"/>
        <v>8741773</v>
      </c>
      <c r="AO422" s="638">
        <v>664755</v>
      </c>
      <c r="AP422" s="638">
        <v>44100</v>
      </c>
      <c r="AQ422" s="638">
        <f>+VLOOKUP($B422,[1]Sheet1!$C$15:$BW$1300,52,0)</f>
        <v>0</v>
      </c>
      <c r="AR422" s="638">
        <v>0</v>
      </c>
      <c r="AS422" s="638">
        <v>0</v>
      </c>
      <c r="AT422" s="661">
        <f t="shared" si="115"/>
        <v>8032918</v>
      </c>
      <c r="AU422" s="629"/>
      <c r="AV422" s="585"/>
      <c r="AW422" s="526" t="s">
        <v>3960</v>
      </c>
      <c r="AX422" s="526" t="s">
        <v>3961</v>
      </c>
      <c r="AY422" s="632" t="s">
        <v>260</v>
      </c>
      <c r="AZ422" s="632">
        <v>622</v>
      </c>
      <c r="BA422" s="272" t="str">
        <f t="shared" si="116"/>
        <v>Box</v>
      </c>
      <c r="BB422" s="633"/>
      <c r="BC422" s="634"/>
      <c r="BD422" s="634"/>
    </row>
    <row r="423" spans="1:56" s="635" customFormat="1" ht="36.75" hidden="1" customHeight="1">
      <c r="A423" s="475">
        <f>SUBTOTAL(3,B$6:B423)</f>
        <v>1</v>
      </c>
      <c r="B423" s="475" t="s">
        <v>1472</v>
      </c>
      <c r="C423" s="476" t="s">
        <v>1473</v>
      </c>
      <c r="D423" s="636">
        <v>44601</v>
      </c>
      <c r="E423" s="636" t="s">
        <v>196</v>
      </c>
      <c r="F423" s="530" t="s">
        <v>536</v>
      </c>
      <c r="G423" s="621" t="s">
        <v>809</v>
      </c>
      <c r="H423" s="637">
        <v>5931000</v>
      </c>
      <c r="I423" s="637">
        <v>400000</v>
      </c>
      <c r="J423" s="637">
        <v>0</v>
      </c>
      <c r="K423" s="637">
        <v>0</v>
      </c>
      <c r="L423" s="638">
        <f t="shared" si="120"/>
        <v>6331000</v>
      </c>
      <c r="M423" s="639">
        <v>23.8</v>
      </c>
      <c r="N423" s="638">
        <f t="shared" si="82"/>
        <v>5795300</v>
      </c>
      <c r="O423" s="640">
        <v>2</v>
      </c>
      <c r="P423" s="638">
        <f t="shared" si="83"/>
        <v>487000</v>
      </c>
      <c r="Q423" s="641">
        <v>0</v>
      </c>
      <c r="R423" s="638">
        <f t="shared" si="84"/>
        <v>0</v>
      </c>
      <c r="S423" s="638">
        <f t="shared" si="85"/>
        <v>6282300</v>
      </c>
      <c r="T423" s="642">
        <v>0</v>
      </c>
      <c r="U423" s="528">
        <v>0</v>
      </c>
      <c r="V423" s="528">
        <v>200000</v>
      </c>
      <c r="W423" s="642">
        <v>500000</v>
      </c>
      <c r="X423" s="642">
        <v>0</v>
      </c>
      <c r="Y423" s="642">
        <v>400000</v>
      </c>
      <c r="Z423" s="642">
        <v>526142</v>
      </c>
      <c r="AA423" s="643"/>
      <c r="AB423" s="638"/>
      <c r="AC423" s="642">
        <v>0</v>
      </c>
      <c r="AD423" s="642">
        <v>0</v>
      </c>
      <c r="AE423" s="638">
        <v>45656.25</v>
      </c>
      <c r="AF423" s="644"/>
      <c r="AG423" s="644">
        <f t="shared" si="119"/>
        <v>7954098</v>
      </c>
      <c r="AH423" s="639">
        <v>16</v>
      </c>
      <c r="AI423" s="639">
        <v>0</v>
      </c>
      <c r="AJ423" s="639">
        <v>0</v>
      </c>
      <c r="AK423" s="643">
        <v>0</v>
      </c>
      <c r="AL423" s="645">
        <v>0</v>
      </c>
      <c r="AM423" s="638">
        <f t="shared" si="117"/>
        <v>730500</v>
      </c>
      <c r="AN423" s="661">
        <f t="shared" si="118"/>
        <v>8684598</v>
      </c>
      <c r="AO423" s="638">
        <v>664755</v>
      </c>
      <c r="AP423" s="638">
        <v>44100</v>
      </c>
      <c r="AQ423" s="638">
        <f>+VLOOKUP($B423,[1]Sheet1!$C$15:$BW$1300,52,0)</f>
        <v>0</v>
      </c>
      <c r="AR423" s="638">
        <v>0</v>
      </c>
      <c r="AS423" s="638">
        <v>0</v>
      </c>
      <c r="AT423" s="661">
        <f t="shared" si="115"/>
        <v>7975743</v>
      </c>
      <c r="AU423" s="629"/>
      <c r="AV423" s="585"/>
      <c r="AW423" s="526" t="s">
        <v>3962</v>
      </c>
      <c r="AX423" s="526" t="s">
        <v>3963</v>
      </c>
      <c r="AY423" s="632" t="s">
        <v>260</v>
      </c>
      <c r="AZ423" s="632">
        <v>622</v>
      </c>
      <c r="BA423" s="272" t="str">
        <f t="shared" si="116"/>
        <v>Box</v>
      </c>
      <c r="BB423" s="633"/>
      <c r="BC423" s="634"/>
      <c r="BD423" s="634"/>
    </row>
    <row r="424" spans="1:56" s="635" customFormat="1" ht="36.75" hidden="1" customHeight="1">
      <c r="A424" s="475">
        <f>SUBTOTAL(3,B$6:B424)</f>
        <v>1</v>
      </c>
      <c r="B424" s="475" t="s">
        <v>1474</v>
      </c>
      <c r="C424" s="476" t="s">
        <v>1475</v>
      </c>
      <c r="D424" s="636">
        <v>44987</v>
      </c>
      <c r="E424" s="636" t="s">
        <v>196</v>
      </c>
      <c r="F424" s="530" t="s">
        <v>536</v>
      </c>
      <c r="G424" s="621" t="s">
        <v>809</v>
      </c>
      <c r="H424" s="637">
        <v>5815000</v>
      </c>
      <c r="I424" s="637">
        <v>400000</v>
      </c>
      <c r="J424" s="637">
        <v>0</v>
      </c>
      <c r="K424" s="637">
        <v>0</v>
      </c>
      <c r="L424" s="638">
        <f t="shared" si="120"/>
        <v>6215000</v>
      </c>
      <c r="M424" s="639">
        <v>24</v>
      </c>
      <c r="N424" s="638">
        <f t="shared" si="82"/>
        <v>5736923</v>
      </c>
      <c r="O424" s="640">
        <v>2</v>
      </c>
      <c r="P424" s="638">
        <f t="shared" si="83"/>
        <v>478077</v>
      </c>
      <c r="Q424" s="641">
        <v>0</v>
      </c>
      <c r="R424" s="638">
        <f t="shared" si="84"/>
        <v>0</v>
      </c>
      <c r="S424" s="638">
        <f t="shared" si="85"/>
        <v>6215000</v>
      </c>
      <c r="T424" s="642">
        <v>0</v>
      </c>
      <c r="U424" s="528">
        <v>0</v>
      </c>
      <c r="V424" s="528">
        <v>200000</v>
      </c>
      <c r="W424" s="642">
        <v>500000</v>
      </c>
      <c r="X424" s="642">
        <v>0</v>
      </c>
      <c r="Y424" s="642">
        <v>400000</v>
      </c>
      <c r="Z424" s="642">
        <v>483317</v>
      </c>
      <c r="AA424" s="643"/>
      <c r="AB424" s="638"/>
      <c r="AC424" s="642">
        <v>0</v>
      </c>
      <c r="AD424" s="642">
        <v>0</v>
      </c>
      <c r="AE424" s="638">
        <v>44819.7109375</v>
      </c>
      <c r="AF424" s="644"/>
      <c r="AG424" s="644">
        <f t="shared" si="119"/>
        <v>7843137</v>
      </c>
      <c r="AH424" s="639">
        <v>16</v>
      </c>
      <c r="AI424" s="639">
        <v>0</v>
      </c>
      <c r="AJ424" s="639">
        <v>0</v>
      </c>
      <c r="AK424" s="643">
        <v>0</v>
      </c>
      <c r="AL424" s="645">
        <v>0</v>
      </c>
      <c r="AM424" s="638">
        <f t="shared" si="117"/>
        <v>717115</v>
      </c>
      <c r="AN424" s="661">
        <f t="shared" si="118"/>
        <v>8560252</v>
      </c>
      <c r="AO424" s="638">
        <v>652575</v>
      </c>
      <c r="AP424" s="638">
        <v>44100</v>
      </c>
      <c r="AQ424" s="638">
        <f>+VLOOKUP($B424,[1]Sheet1!$C$15:$BW$1300,52,0)</f>
        <v>0</v>
      </c>
      <c r="AR424" s="638">
        <v>0</v>
      </c>
      <c r="AS424" s="638">
        <v>0</v>
      </c>
      <c r="AT424" s="661">
        <f t="shared" si="115"/>
        <v>7863577</v>
      </c>
      <c r="AU424" s="629"/>
      <c r="AV424" s="585"/>
      <c r="AW424" s="526" t="s">
        <v>3964</v>
      </c>
      <c r="AX424" s="526" t="s">
        <v>3965</v>
      </c>
      <c r="AY424" s="632" t="s">
        <v>260</v>
      </c>
      <c r="AZ424" s="632">
        <v>622</v>
      </c>
      <c r="BA424" s="272" t="str">
        <f t="shared" si="116"/>
        <v>Box</v>
      </c>
      <c r="BB424" s="633"/>
      <c r="BC424" s="634"/>
      <c r="BD424" s="634"/>
    </row>
    <row r="425" spans="1:56" s="635" customFormat="1" ht="36.75" hidden="1" customHeight="1">
      <c r="A425" s="475">
        <f>SUBTOTAL(3,B$6:B425)</f>
        <v>1</v>
      </c>
      <c r="B425" s="475" t="s">
        <v>1476</v>
      </c>
      <c r="C425" s="476" t="s">
        <v>1477</v>
      </c>
      <c r="D425" s="636">
        <v>44987</v>
      </c>
      <c r="E425" s="636" t="s">
        <v>196</v>
      </c>
      <c r="F425" s="530" t="s">
        <v>536</v>
      </c>
      <c r="G425" s="621" t="s">
        <v>809</v>
      </c>
      <c r="H425" s="637">
        <v>5815000</v>
      </c>
      <c r="I425" s="637">
        <v>400000</v>
      </c>
      <c r="J425" s="637">
        <v>0</v>
      </c>
      <c r="K425" s="637">
        <v>0</v>
      </c>
      <c r="L425" s="638">
        <f t="shared" si="120"/>
        <v>6215000</v>
      </c>
      <c r="M425" s="639">
        <v>24</v>
      </c>
      <c r="N425" s="638">
        <f t="shared" si="82"/>
        <v>5736923</v>
      </c>
      <c r="O425" s="640">
        <v>2</v>
      </c>
      <c r="P425" s="638">
        <f t="shared" si="83"/>
        <v>478077</v>
      </c>
      <c r="Q425" s="641">
        <v>0</v>
      </c>
      <c r="R425" s="638">
        <f t="shared" si="84"/>
        <v>0</v>
      </c>
      <c r="S425" s="638">
        <f t="shared" si="85"/>
        <v>6215000</v>
      </c>
      <c r="T425" s="642">
        <v>0</v>
      </c>
      <c r="U425" s="528">
        <v>0</v>
      </c>
      <c r="V425" s="528">
        <v>200000</v>
      </c>
      <c r="W425" s="642">
        <v>500000</v>
      </c>
      <c r="X425" s="642">
        <v>0</v>
      </c>
      <c r="Y425" s="642">
        <v>400000</v>
      </c>
      <c r="Z425" s="642">
        <v>626142</v>
      </c>
      <c r="AA425" s="643"/>
      <c r="AB425" s="638"/>
      <c r="AC425" s="642">
        <v>0</v>
      </c>
      <c r="AD425" s="642">
        <v>0</v>
      </c>
      <c r="AE425" s="638">
        <v>0</v>
      </c>
      <c r="AF425" s="644"/>
      <c r="AG425" s="644">
        <f t="shared" si="119"/>
        <v>7941142</v>
      </c>
      <c r="AH425" s="639">
        <v>20</v>
      </c>
      <c r="AI425" s="639">
        <v>0</v>
      </c>
      <c r="AJ425" s="639">
        <v>0</v>
      </c>
      <c r="AK425" s="643">
        <v>0</v>
      </c>
      <c r="AL425" s="645">
        <v>0</v>
      </c>
      <c r="AM425" s="638">
        <f t="shared" si="117"/>
        <v>896394</v>
      </c>
      <c r="AN425" s="661">
        <f t="shared" si="118"/>
        <v>8837536</v>
      </c>
      <c r="AO425" s="638">
        <v>652575</v>
      </c>
      <c r="AP425" s="638">
        <v>44100</v>
      </c>
      <c r="AQ425" s="638">
        <f>+VLOOKUP($B425,[1]Sheet1!$C$15:$BW$1300,52,0)</f>
        <v>0</v>
      </c>
      <c r="AR425" s="638">
        <v>0</v>
      </c>
      <c r="AS425" s="638">
        <v>0</v>
      </c>
      <c r="AT425" s="661">
        <f t="shared" si="115"/>
        <v>8140861</v>
      </c>
      <c r="AU425" s="629"/>
      <c r="AV425" s="585"/>
      <c r="AW425" s="526" t="s">
        <v>3966</v>
      </c>
      <c r="AX425" s="526" t="s">
        <v>3967</v>
      </c>
      <c r="AY425" s="632" t="s">
        <v>260</v>
      </c>
      <c r="AZ425" s="632">
        <v>622</v>
      </c>
      <c r="BA425" s="272" t="str">
        <f t="shared" si="116"/>
        <v>Box</v>
      </c>
      <c r="BB425" s="633"/>
      <c r="BC425" s="634"/>
      <c r="BD425" s="634"/>
    </row>
    <row r="426" spans="1:56" s="635" customFormat="1" ht="36.75" hidden="1" customHeight="1">
      <c r="A426" s="475">
        <f>SUBTOTAL(3,B$6:B426)</f>
        <v>1</v>
      </c>
      <c r="B426" s="475" t="s">
        <v>1478</v>
      </c>
      <c r="C426" s="476" t="s">
        <v>1479</v>
      </c>
      <c r="D426" s="636">
        <v>45423</v>
      </c>
      <c r="E426" s="636" t="s">
        <v>196</v>
      </c>
      <c r="F426" s="530" t="s">
        <v>536</v>
      </c>
      <c r="G426" s="621" t="s">
        <v>809</v>
      </c>
      <c r="H426" s="637">
        <v>5274000</v>
      </c>
      <c r="I426" s="637">
        <v>200000</v>
      </c>
      <c r="J426" s="637">
        <v>0</v>
      </c>
      <c r="K426" s="637">
        <v>0</v>
      </c>
      <c r="L426" s="638">
        <f t="shared" si="120"/>
        <v>5474000</v>
      </c>
      <c r="M426" s="639">
        <v>24</v>
      </c>
      <c r="N426" s="638">
        <f t="shared" si="82"/>
        <v>5052923</v>
      </c>
      <c r="O426" s="640">
        <v>2</v>
      </c>
      <c r="P426" s="638">
        <f t="shared" si="83"/>
        <v>421077</v>
      </c>
      <c r="Q426" s="641">
        <v>0</v>
      </c>
      <c r="R426" s="638">
        <f t="shared" si="84"/>
        <v>0</v>
      </c>
      <c r="S426" s="638">
        <f t="shared" si="85"/>
        <v>5474000</v>
      </c>
      <c r="T426" s="642">
        <v>0</v>
      </c>
      <c r="U426" s="528">
        <v>0</v>
      </c>
      <c r="V426" s="528">
        <v>200000</v>
      </c>
      <c r="W426" s="642">
        <v>500000</v>
      </c>
      <c r="X426" s="642">
        <v>0</v>
      </c>
      <c r="Y426" s="642">
        <v>400000</v>
      </c>
      <c r="Z426" s="642">
        <v>526142</v>
      </c>
      <c r="AA426" s="643"/>
      <c r="AB426" s="638"/>
      <c r="AC426" s="642">
        <v>0</v>
      </c>
      <c r="AD426" s="642">
        <v>0</v>
      </c>
      <c r="AE426" s="638">
        <v>39475.9609375</v>
      </c>
      <c r="AF426" s="644"/>
      <c r="AG426" s="644">
        <f t="shared" si="119"/>
        <v>7139618</v>
      </c>
      <c r="AH426" s="639">
        <v>16</v>
      </c>
      <c r="AI426" s="639">
        <v>0</v>
      </c>
      <c r="AJ426" s="639">
        <v>0</v>
      </c>
      <c r="AK426" s="643">
        <v>0</v>
      </c>
      <c r="AL426" s="645">
        <v>0</v>
      </c>
      <c r="AM426" s="638">
        <f t="shared" si="117"/>
        <v>631615</v>
      </c>
      <c r="AN426" s="661">
        <f t="shared" si="118"/>
        <v>7771233</v>
      </c>
      <c r="AO426" s="638">
        <v>574770</v>
      </c>
      <c r="AP426" s="638">
        <v>44100</v>
      </c>
      <c r="AQ426" s="638">
        <f>+VLOOKUP($B426,[1]Sheet1!$C$15:$BW$1300,52,0)</f>
        <v>0</v>
      </c>
      <c r="AR426" s="638">
        <v>0</v>
      </c>
      <c r="AS426" s="638">
        <v>0</v>
      </c>
      <c r="AT426" s="661">
        <f t="shared" si="115"/>
        <v>7152363</v>
      </c>
      <c r="AU426" s="629"/>
      <c r="AV426" s="585"/>
      <c r="AW426" s="526" t="s">
        <v>3968</v>
      </c>
      <c r="AX426" s="526" t="s">
        <v>3969</v>
      </c>
      <c r="AY426" s="632" t="s">
        <v>260</v>
      </c>
      <c r="AZ426" s="632">
        <v>622</v>
      </c>
      <c r="BA426" s="272" t="str">
        <f t="shared" si="116"/>
        <v>Box</v>
      </c>
      <c r="BB426" s="633"/>
      <c r="BC426" s="634"/>
      <c r="BD426" s="634"/>
    </row>
    <row r="427" spans="1:56" s="635" customFormat="1" ht="36.75" hidden="1" customHeight="1">
      <c r="A427" s="475">
        <f>SUBTOTAL(3,B$6:B427)</f>
        <v>1</v>
      </c>
      <c r="B427" s="475" t="s">
        <v>1480</v>
      </c>
      <c r="C427" s="476" t="s">
        <v>1481</v>
      </c>
      <c r="D427" s="636">
        <v>45465</v>
      </c>
      <c r="E427" s="636" t="s">
        <v>196</v>
      </c>
      <c r="F427" s="530" t="s">
        <v>536</v>
      </c>
      <c r="G427" s="621" t="s">
        <v>814</v>
      </c>
      <c r="H427" s="637">
        <v>5274000</v>
      </c>
      <c r="I427" s="637">
        <v>400000</v>
      </c>
      <c r="J427" s="637">
        <v>0</v>
      </c>
      <c r="K427" s="637">
        <v>0</v>
      </c>
      <c r="L427" s="638">
        <f t="shared" si="120"/>
        <v>5674000</v>
      </c>
      <c r="M427" s="639">
        <v>23.9</v>
      </c>
      <c r="N427" s="638">
        <f t="shared" si="82"/>
        <v>5215715</v>
      </c>
      <c r="O427" s="640">
        <v>2</v>
      </c>
      <c r="P427" s="638">
        <f t="shared" si="83"/>
        <v>436462</v>
      </c>
      <c r="Q427" s="641">
        <v>0</v>
      </c>
      <c r="R427" s="638">
        <f t="shared" si="84"/>
        <v>0</v>
      </c>
      <c r="S427" s="638">
        <f t="shared" si="85"/>
        <v>5652177</v>
      </c>
      <c r="T427" s="642">
        <v>0</v>
      </c>
      <c r="U427" s="528">
        <v>0</v>
      </c>
      <c r="V427" s="528">
        <v>200000</v>
      </c>
      <c r="W427" s="642">
        <v>500000</v>
      </c>
      <c r="X427" s="642">
        <v>0</v>
      </c>
      <c r="Y427" s="642">
        <v>400000</v>
      </c>
      <c r="Z427" s="642">
        <v>526142</v>
      </c>
      <c r="AA427" s="643"/>
      <c r="AB427" s="638"/>
      <c r="AC427" s="642">
        <v>100000</v>
      </c>
      <c r="AD427" s="642">
        <v>0</v>
      </c>
      <c r="AE427" s="638">
        <v>40918.266213389121</v>
      </c>
      <c r="AF427" s="644"/>
      <c r="AG427" s="644">
        <f t="shared" si="119"/>
        <v>7419237</v>
      </c>
      <c r="AH427" s="639">
        <v>16</v>
      </c>
      <c r="AI427" s="639">
        <v>0</v>
      </c>
      <c r="AJ427" s="639">
        <v>0</v>
      </c>
      <c r="AK427" s="643">
        <v>0</v>
      </c>
      <c r="AL427" s="645">
        <v>0</v>
      </c>
      <c r="AM427" s="638">
        <f t="shared" si="117"/>
        <v>654692</v>
      </c>
      <c r="AN427" s="661">
        <f t="shared" si="118"/>
        <v>8073929</v>
      </c>
      <c r="AO427" s="638">
        <v>595770</v>
      </c>
      <c r="AP427" s="638">
        <v>44100</v>
      </c>
      <c r="AQ427" s="638">
        <f>+VLOOKUP($B427,[1]Sheet1!$C$15:$BW$1300,52,0)</f>
        <v>0</v>
      </c>
      <c r="AR427" s="638">
        <v>0</v>
      </c>
      <c r="AS427" s="638">
        <v>0</v>
      </c>
      <c r="AT427" s="661">
        <f t="shared" si="115"/>
        <v>7434059</v>
      </c>
      <c r="AU427" s="629"/>
      <c r="AV427" s="585"/>
      <c r="AW427" s="526" t="s">
        <v>3970</v>
      </c>
      <c r="AX427" s="526" t="s">
        <v>3971</v>
      </c>
      <c r="AY427" s="632" t="s">
        <v>260</v>
      </c>
      <c r="AZ427" s="632">
        <v>622</v>
      </c>
      <c r="BA427" s="272" t="str">
        <f t="shared" si="116"/>
        <v>Box</v>
      </c>
      <c r="BB427" s="633"/>
      <c r="BC427" s="634"/>
      <c r="BD427" s="634"/>
    </row>
    <row r="428" spans="1:56" s="635" customFormat="1" ht="36.75" hidden="1" customHeight="1">
      <c r="A428" s="475">
        <f>SUBTOTAL(3,B$6:B428)</f>
        <v>1</v>
      </c>
      <c r="B428" s="475" t="s">
        <v>1482</v>
      </c>
      <c r="C428" s="476" t="s">
        <v>1483</v>
      </c>
      <c r="D428" s="636">
        <v>45696</v>
      </c>
      <c r="E428" s="636" t="s">
        <v>196</v>
      </c>
      <c r="F428" s="530" t="s">
        <v>536</v>
      </c>
      <c r="G428" s="621" t="s">
        <v>809</v>
      </c>
      <c r="H428" s="637">
        <v>5023000</v>
      </c>
      <c r="I428" s="637">
        <v>200000</v>
      </c>
      <c r="J428" s="637">
        <v>0</v>
      </c>
      <c r="K428" s="637">
        <v>0</v>
      </c>
      <c r="L428" s="638">
        <f t="shared" si="120"/>
        <v>5223000</v>
      </c>
      <c r="M428" s="639">
        <v>24</v>
      </c>
      <c r="N428" s="638">
        <f t="shared" si="82"/>
        <v>4821231</v>
      </c>
      <c r="O428" s="640">
        <v>2</v>
      </c>
      <c r="P428" s="638">
        <f t="shared" si="83"/>
        <v>401769</v>
      </c>
      <c r="Q428" s="641">
        <v>0</v>
      </c>
      <c r="R428" s="638">
        <f t="shared" si="84"/>
        <v>0</v>
      </c>
      <c r="S428" s="638">
        <f t="shared" si="85"/>
        <v>5223000</v>
      </c>
      <c r="T428" s="642">
        <v>0</v>
      </c>
      <c r="U428" s="528">
        <v>0</v>
      </c>
      <c r="V428" s="528">
        <v>200000</v>
      </c>
      <c r="W428" s="642">
        <v>500000</v>
      </c>
      <c r="X428" s="642">
        <v>0</v>
      </c>
      <c r="Y428" s="642">
        <v>400000</v>
      </c>
      <c r="Z428" s="642">
        <v>526142</v>
      </c>
      <c r="AA428" s="643"/>
      <c r="AB428" s="638"/>
      <c r="AC428" s="642">
        <v>0</v>
      </c>
      <c r="AD428" s="642">
        <v>0</v>
      </c>
      <c r="AE428" s="638">
        <v>37665.8671875</v>
      </c>
      <c r="AF428" s="644"/>
      <c r="AG428" s="644">
        <f t="shared" si="119"/>
        <v>6886808</v>
      </c>
      <c r="AH428" s="639">
        <v>16</v>
      </c>
      <c r="AI428" s="639">
        <v>0</v>
      </c>
      <c r="AJ428" s="639">
        <v>0</v>
      </c>
      <c r="AK428" s="643">
        <v>0</v>
      </c>
      <c r="AL428" s="645">
        <v>0</v>
      </c>
      <c r="AM428" s="638">
        <f t="shared" si="117"/>
        <v>602654</v>
      </c>
      <c r="AN428" s="661">
        <f t="shared" si="118"/>
        <v>7489462</v>
      </c>
      <c r="AO428" s="638">
        <v>548415</v>
      </c>
      <c r="AP428" s="638">
        <v>44100</v>
      </c>
      <c r="AQ428" s="638">
        <f>+VLOOKUP($B428,[1]Sheet1!$C$15:$BW$1300,52,0)</f>
        <v>0</v>
      </c>
      <c r="AR428" s="638">
        <v>0</v>
      </c>
      <c r="AS428" s="638">
        <v>0</v>
      </c>
      <c r="AT428" s="661">
        <f t="shared" si="115"/>
        <v>6896947</v>
      </c>
      <c r="AU428" s="629"/>
      <c r="AV428" s="585"/>
      <c r="AW428" s="526" t="s">
        <v>3972</v>
      </c>
      <c r="AX428" s="526" t="s">
        <v>3973</v>
      </c>
      <c r="AY428" s="632" t="s">
        <v>260</v>
      </c>
      <c r="AZ428" s="632">
        <v>622</v>
      </c>
      <c r="BA428" s="272" t="str">
        <f t="shared" si="116"/>
        <v>Box</v>
      </c>
      <c r="BB428" s="633"/>
      <c r="BC428" s="634"/>
      <c r="BD428" s="634"/>
    </row>
    <row r="429" spans="1:56" s="635" customFormat="1" ht="36.75" hidden="1" customHeight="1">
      <c r="A429" s="475">
        <f>SUBTOTAL(3,B$6:B429)</f>
        <v>1</v>
      </c>
      <c r="B429" s="475" t="s">
        <v>1484</v>
      </c>
      <c r="C429" s="476" t="s">
        <v>1485</v>
      </c>
      <c r="D429" s="636">
        <v>45701</v>
      </c>
      <c r="E429" s="636" t="s">
        <v>196</v>
      </c>
      <c r="F429" s="530" t="s">
        <v>536</v>
      </c>
      <c r="G429" s="621" t="s">
        <v>809</v>
      </c>
      <c r="H429" s="637">
        <v>5023000</v>
      </c>
      <c r="I429" s="637">
        <v>200000</v>
      </c>
      <c r="J429" s="637">
        <v>0</v>
      </c>
      <c r="K429" s="637">
        <v>0</v>
      </c>
      <c r="L429" s="638">
        <f t="shared" si="120"/>
        <v>5223000</v>
      </c>
      <c r="M429" s="639">
        <v>24</v>
      </c>
      <c r="N429" s="638">
        <f t="shared" si="82"/>
        <v>4821231</v>
      </c>
      <c r="O429" s="640">
        <v>2</v>
      </c>
      <c r="P429" s="638">
        <f t="shared" si="83"/>
        <v>401769</v>
      </c>
      <c r="Q429" s="641">
        <v>0</v>
      </c>
      <c r="R429" s="638">
        <f t="shared" si="84"/>
        <v>0</v>
      </c>
      <c r="S429" s="638">
        <f t="shared" si="85"/>
        <v>5223000</v>
      </c>
      <c r="T429" s="642">
        <v>0</v>
      </c>
      <c r="U429" s="528">
        <v>0</v>
      </c>
      <c r="V429" s="528">
        <v>200000</v>
      </c>
      <c r="W429" s="642">
        <v>500000</v>
      </c>
      <c r="X429" s="642">
        <v>0</v>
      </c>
      <c r="Y429" s="642">
        <v>400000</v>
      </c>
      <c r="Z429" s="642">
        <v>526142</v>
      </c>
      <c r="AA429" s="643"/>
      <c r="AB429" s="638"/>
      <c r="AC429" s="642">
        <v>0</v>
      </c>
      <c r="AD429" s="642">
        <v>0</v>
      </c>
      <c r="AE429" s="638">
        <v>37665.8671875</v>
      </c>
      <c r="AF429" s="644"/>
      <c r="AG429" s="644">
        <f t="shared" si="119"/>
        <v>6886808</v>
      </c>
      <c r="AH429" s="639">
        <v>16</v>
      </c>
      <c r="AI429" s="639">
        <v>0</v>
      </c>
      <c r="AJ429" s="639">
        <v>0</v>
      </c>
      <c r="AK429" s="643">
        <v>0</v>
      </c>
      <c r="AL429" s="645">
        <v>0</v>
      </c>
      <c r="AM429" s="638">
        <f t="shared" si="117"/>
        <v>602654</v>
      </c>
      <c r="AN429" s="661">
        <f t="shared" si="118"/>
        <v>7489462</v>
      </c>
      <c r="AO429" s="638">
        <v>548415</v>
      </c>
      <c r="AP429" s="638">
        <v>44100</v>
      </c>
      <c r="AQ429" s="638">
        <f>+VLOOKUP($B429,[1]Sheet1!$C$15:$BW$1300,52,0)</f>
        <v>0</v>
      </c>
      <c r="AR429" s="638">
        <v>0</v>
      </c>
      <c r="AS429" s="638">
        <v>0</v>
      </c>
      <c r="AT429" s="661">
        <f t="shared" ref="AT429:AT492" si="121">+ROUND(SUM(AN429:AN429)-SUM(AO429:AS429),0)</f>
        <v>6896947</v>
      </c>
      <c r="AU429" s="629"/>
      <c r="AV429" s="585"/>
      <c r="AW429" s="526" t="s">
        <v>3974</v>
      </c>
      <c r="AX429" s="526" t="s">
        <v>3975</v>
      </c>
      <c r="AY429" s="632" t="s">
        <v>260</v>
      </c>
      <c r="AZ429" s="632">
        <v>622</v>
      </c>
      <c r="BA429" s="272" t="str">
        <f t="shared" si="116"/>
        <v>Box</v>
      </c>
      <c r="BB429" s="633"/>
      <c r="BC429" s="634"/>
      <c r="BD429" s="634"/>
    </row>
    <row r="430" spans="1:56" s="635" customFormat="1" ht="36.75" hidden="1" customHeight="1">
      <c r="A430" s="475">
        <f>SUBTOTAL(3,B$6:B430)</f>
        <v>1</v>
      </c>
      <c r="B430" s="475" t="s">
        <v>1486</v>
      </c>
      <c r="C430" s="476" t="s">
        <v>1487</v>
      </c>
      <c r="D430" s="636">
        <v>44298</v>
      </c>
      <c r="E430" s="636" t="s">
        <v>196</v>
      </c>
      <c r="F430" s="530" t="s">
        <v>473</v>
      </c>
      <c r="G430" s="621" t="s">
        <v>814</v>
      </c>
      <c r="H430" s="637">
        <v>5931000</v>
      </c>
      <c r="I430" s="637">
        <v>800000</v>
      </c>
      <c r="J430" s="637">
        <v>0</v>
      </c>
      <c r="K430" s="637">
        <v>0</v>
      </c>
      <c r="L430" s="638">
        <f t="shared" si="120"/>
        <v>6731000</v>
      </c>
      <c r="M430" s="639">
        <v>23</v>
      </c>
      <c r="N430" s="638">
        <f t="shared" si="82"/>
        <v>5954346</v>
      </c>
      <c r="O430" s="640">
        <v>3</v>
      </c>
      <c r="P430" s="638">
        <f t="shared" si="83"/>
        <v>776654</v>
      </c>
      <c r="Q430" s="641">
        <v>0</v>
      </c>
      <c r="R430" s="638">
        <f t="shared" si="84"/>
        <v>0</v>
      </c>
      <c r="S430" s="638">
        <f t="shared" si="85"/>
        <v>6731000</v>
      </c>
      <c r="T430" s="642">
        <v>0</v>
      </c>
      <c r="U430" s="528">
        <v>0</v>
      </c>
      <c r="V430" s="528">
        <v>200000</v>
      </c>
      <c r="W430" s="642">
        <v>500000</v>
      </c>
      <c r="X430" s="642">
        <v>0</v>
      </c>
      <c r="Y430" s="642">
        <v>400000</v>
      </c>
      <c r="Z430" s="642">
        <v>287227</v>
      </c>
      <c r="AA430" s="643"/>
      <c r="AB430" s="638"/>
      <c r="AC430" s="642">
        <v>0</v>
      </c>
      <c r="AD430" s="642">
        <v>0</v>
      </c>
      <c r="AE430" s="638">
        <v>48540.864130434784</v>
      </c>
      <c r="AF430" s="644"/>
      <c r="AG430" s="644">
        <f t="shared" si="119"/>
        <v>8166768</v>
      </c>
      <c r="AH430" s="639">
        <v>0</v>
      </c>
      <c r="AI430" s="639">
        <v>0</v>
      </c>
      <c r="AJ430" s="639">
        <v>0</v>
      </c>
      <c r="AK430" s="643">
        <v>0</v>
      </c>
      <c r="AL430" s="645">
        <v>0</v>
      </c>
      <c r="AM430" s="638">
        <f t="shared" si="117"/>
        <v>0</v>
      </c>
      <c r="AN430" s="661">
        <f t="shared" si="118"/>
        <v>8166768</v>
      </c>
      <c r="AO430" s="638">
        <v>706755</v>
      </c>
      <c r="AP430" s="638">
        <v>44100</v>
      </c>
      <c r="AQ430" s="638">
        <f>+VLOOKUP($B430,[1]Sheet1!$C$15:$BW$1300,52,0)</f>
        <v>0</v>
      </c>
      <c r="AR430" s="638">
        <v>0</v>
      </c>
      <c r="AS430" s="638">
        <v>0</v>
      </c>
      <c r="AT430" s="661">
        <f t="shared" si="121"/>
        <v>7415913</v>
      </c>
      <c r="AU430" s="629"/>
      <c r="AV430" s="585"/>
      <c r="AW430" s="526" t="s">
        <v>3976</v>
      </c>
      <c r="AX430" s="526" t="s">
        <v>3977</v>
      </c>
      <c r="AY430" s="632" t="s">
        <v>261</v>
      </c>
      <c r="AZ430" s="632">
        <v>622</v>
      </c>
      <c r="BA430" s="272" t="str">
        <f t="shared" si="116"/>
        <v>Bag</v>
      </c>
      <c r="BB430" s="633"/>
      <c r="BC430" s="634"/>
      <c r="BD430" s="634"/>
    </row>
    <row r="431" spans="1:56" s="635" customFormat="1" ht="36.75" hidden="1" customHeight="1">
      <c r="A431" s="475">
        <f>SUBTOTAL(3,B$6:B431)</f>
        <v>1</v>
      </c>
      <c r="B431" s="475" t="s">
        <v>1488</v>
      </c>
      <c r="C431" s="476" t="s">
        <v>1489</v>
      </c>
      <c r="D431" s="636">
        <v>44323</v>
      </c>
      <c r="E431" s="636" t="s">
        <v>196</v>
      </c>
      <c r="F431" s="530" t="s">
        <v>473</v>
      </c>
      <c r="G431" s="621" t="s">
        <v>814</v>
      </c>
      <c r="H431" s="637">
        <v>5931000</v>
      </c>
      <c r="I431" s="637">
        <v>900000</v>
      </c>
      <c r="J431" s="637">
        <v>0</v>
      </c>
      <c r="K431" s="637">
        <v>0</v>
      </c>
      <c r="L431" s="638">
        <f t="shared" si="120"/>
        <v>6831000</v>
      </c>
      <c r="M431" s="639">
        <v>24</v>
      </c>
      <c r="N431" s="638">
        <f t="shared" si="82"/>
        <v>6305538</v>
      </c>
      <c r="O431" s="640">
        <v>2</v>
      </c>
      <c r="P431" s="638">
        <f t="shared" si="83"/>
        <v>525462</v>
      </c>
      <c r="Q431" s="641">
        <v>0</v>
      </c>
      <c r="R431" s="638">
        <f t="shared" si="84"/>
        <v>0</v>
      </c>
      <c r="S431" s="638">
        <f t="shared" si="85"/>
        <v>6831000</v>
      </c>
      <c r="T431" s="642">
        <v>0</v>
      </c>
      <c r="U431" s="528">
        <v>0</v>
      </c>
      <c r="V431" s="528">
        <v>200000</v>
      </c>
      <c r="W431" s="642">
        <v>500000</v>
      </c>
      <c r="X431" s="642">
        <v>0</v>
      </c>
      <c r="Y431" s="642">
        <v>400000</v>
      </c>
      <c r="Z431" s="642">
        <v>446711</v>
      </c>
      <c r="AA431" s="643"/>
      <c r="AB431" s="638"/>
      <c r="AC431" s="642">
        <v>0</v>
      </c>
      <c r="AD431" s="642">
        <v>0</v>
      </c>
      <c r="AE431" s="638">
        <v>0</v>
      </c>
      <c r="AF431" s="644"/>
      <c r="AG431" s="644">
        <f t="shared" si="119"/>
        <v>8377711</v>
      </c>
      <c r="AH431" s="639">
        <v>16</v>
      </c>
      <c r="AI431" s="639">
        <v>0</v>
      </c>
      <c r="AJ431" s="639">
        <v>0</v>
      </c>
      <c r="AK431" s="643">
        <v>0</v>
      </c>
      <c r="AL431" s="645">
        <v>0</v>
      </c>
      <c r="AM431" s="638">
        <f t="shared" si="117"/>
        <v>788192</v>
      </c>
      <c r="AN431" s="661">
        <f t="shared" si="118"/>
        <v>9165903</v>
      </c>
      <c r="AO431" s="638">
        <v>717255</v>
      </c>
      <c r="AP431" s="638">
        <v>44100</v>
      </c>
      <c r="AQ431" s="638">
        <f>+VLOOKUP($B431,[1]Sheet1!$C$15:$BW$1300,52,0)</f>
        <v>0</v>
      </c>
      <c r="AR431" s="638">
        <v>0</v>
      </c>
      <c r="AS431" s="638">
        <v>0</v>
      </c>
      <c r="AT431" s="661">
        <f t="shared" si="121"/>
        <v>8404548</v>
      </c>
      <c r="AU431" s="629"/>
      <c r="AV431" s="585"/>
      <c r="AW431" s="526" t="s">
        <v>3978</v>
      </c>
      <c r="AX431" s="526" t="s">
        <v>3979</v>
      </c>
      <c r="AY431" s="632" t="s">
        <v>261</v>
      </c>
      <c r="AZ431" s="632">
        <v>622</v>
      </c>
      <c r="BA431" s="272" t="str">
        <f t="shared" si="116"/>
        <v>Bag</v>
      </c>
      <c r="BB431" s="633"/>
      <c r="BC431" s="634"/>
      <c r="BD431" s="634"/>
    </row>
    <row r="432" spans="1:56" s="635" customFormat="1" ht="36.75" hidden="1" customHeight="1">
      <c r="A432" s="475">
        <f>SUBTOTAL(3,B$6:B432)</f>
        <v>1</v>
      </c>
      <c r="B432" s="475" t="s">
        <v>1490</v>
      </c>
      <c r="C432" s="476" t="s">
        <v>1491</v>
      </c>
      <c r="D432" s="636">
        <v>44966</v>
      </c>
      <c r="E432" s="636" t="s">
        <v>196</v>
      </c>
      <c r="F432" s="530" t="s">
        <v>473</v>
      </c>
      <c r="G432" s="621" t="s">
        <v>814</v>
      </c>
      <c r="H432" s="637">
        <v>5815000</v>
      </c>
      <c r="I432" s="637">
        <v>600000</v>
      </c>
      <c r="J432" s="637">
        <v>0</v>
      </c>
      <c r="K432" s="637">
        <v>0</v>
      </c>
      <c r="L432" s="638">
        <f t="shared" si="120"/>
        <v>6415000</v>
      </c>
      <c r="M432" s="639">
        <v>22.6</v>
      </c>
      <c r="N432" s="638">
        <f t="shared" si="82"/>
        <v>5576115</v>
      </c>
      <c r="O432" s="640">
        <v>3</v>
      </c>
      <c r="P432" s="638">
        <f t="shared" si="83"/>
        <v>740192</v>
      </c>
      <c r="Q432" s="641">
        <v>0</v>
      </c>
      <c r="R432" s="638">
        <f t="shared" si="84"/>
        <v>0</v>
      </c>
      <c r="S432" s="638">
        <f t="shared" si="85"/>
        <v>6316307</v>
      </c>
      <c r="T432" s="642">
        <v>0</v>
      </c>
      <c r="U432" s="528">
        <v>0</v>
      </c>
      <c r="V432" s="528">
        <v>200000</v>
      </c>
      <c r="W432" s="642">
        <v>500000</v>
      </c>
      <c r="X432" s="642">
        <v>0</v>
      </c>
      <c r="Y432" s="642">
        <v>400000</v>
      </c>
      <c r="Z432" s="642">
        <v>272404</v>
      </c>
      <c r="AA432" s="643"/>
      <c r="AB432" s="638"/>
      <c r="AC432" s="642">
        <v>0</v>
      </c>
      <c r="AD432" s="642">
        <v>0</v>
      </c>
      <c r="AE432" s="638">
        <v>0</v>
      </c>
      <c r="AF432" s="644"/>
      <c r="AG432" s="644">
        <f t="shared" si="119"/>
        <v>7688711</v>
      </c>
      <c r="AH432" s="639">
        <v>12</v>
      </c>
      <c r="AI432" s="639">
        <v>0</v>
      </c>
      <c r="AJ432" s="639">
        <v>0</v>
      </c>
      <c r="AK432" s="643">
        <v>0</v>
      </c>
      <c r="AL432" s="645">
        <v>0</v>
      </c>
      <c r="AM432" s="638">
        <f t="shared" si="117"/>
        <v>555144</v>
      </c>
      <c r="AN432" s="661">
        <f t="shared" si="118"/>
        <v>8243855</v>
      </c>
      <c r="AO432" s="638">
        <v>673575</v>
      </c>
      <c r="AP432" s="638">
        <v>44100</v>
      </c>
      <c r="AQ432" s="638">
        <f>+VLOOKUP($B432,[1]Sheet1!$C$15:$BW$1300,52,0)</f>
        <v>0</v>
      </c>
      <c r="AR432" s="638">
        <v>0</v>
      </c>
      <c r="AS432" s="638">
        <v>0</v>
      </c>
      <c r="AT432" s="661">
        <f t="shared" si="121"/>
        <v>7526180</v>
      </c>
      <c r="AU432" s="629"/>
      <c r="AV432" s="585"/>
      <c r="AW432" s="526" t="s">
        <v>3980</v>
      </c>
      <c r="AX432" s="526" t="s">
        <v>3981</v>
      </c>
      <c r="AY432" s="632" t="s">
        <v>261</v>
      </c>
      <c r="AZ432" s="632">
        <v>622</v>
      </c>
      <c r="BA432" s="272" t="str">
        <f t="shared" si="116"/>
        <v>Bag</v>
      </c>
      <c r="BB432" s="633"/>
      <c r="BC432" s="634"/>
      <c r="BD432" s="634"/>
    </row>
    <row r="433" spans="1:56" s="635" customFormat="1" ht="36.75" hidden="1" customHeight="1">
      <c r="A433" s="475">
        <f>SUBTOTAL(3,B$6:B433)</f>
        <v>1</v>
      </c>
      <c r="B433" s="475" t="s">
        <v>1492</v>
      </c>
      <c r="C433" s="476" t="s">
        <v>1493</v>
      </c>
      <c r="D433" s="636">
        <v>45423</v>
      </c>
      <c r="E433" s="636" t="s">
        <v>196</v>
      </c>
      <c r="F433" s="530" t="s">
        <v>473</v>
      </c>
      <c r="G433" s="621" t="s">
        <v>809</v>
      </c>
      <c r="H433" s="637">
        <v>5274000</v>
      </c>
      <c r="I433" s="637">
        <v>200000</v>
      </c>
      <c r="J433" s="637">
        <v>0</v>
      </c>
      <c r="K433" s="637">
        <v>0</v>
      </c>
      <c r="L433" s="638">
        <f t="shared" si="120"/>
        <v>5474000</v>
      </c>
      <c r="M433" s="639">
        <v>21</v>
      </c>
      <c r="N433" s="638">
        <f t="shared" si="82"/>
        <v>4421308</v>
      </c>
      <c r="O433" s="640">
        <v>2</v>
      </c>
      <c r="P433" s="638">
        <f t="shared" si="83"/>
        <v>421077</v>
      </c>
      <c r="Q433" s="641">
        <v>0</v>
      </c>
      <c r="R433" s="638">
        <f t="shared" si="84"/>
        <v>0</v>
      </c>
      <c r="S433" s="638">
        <f t="shared" si="85"/>
        <v>4842385</v>
      </c>
      <c r="T433" s="642">
        <v>0</v>
      </c>
      <c r="U433" s="528">
        <v>0</v>
      </c>
      <c r="V433" s="528">
        <v>200000</v>
      </c>
      <c r="W433" s="642">
        <v>0</v>
      </c>
      <c r="X433" s="642">
        <v>0</v>
      </c>
      <c r="Y433" s="642">
        <v>0</v>
      </c>
      <c r="Z433" s="642">
        <v>402343</v>
      </c>
      <c r="AA433" s="643"/>
      <c r="AB433" s="638"/>
      <c r="AC433" s="642">
        <v>0</v>
      </c>
      <c r="AD433" s="642">
        <v>0</v>
      </c>
      <c r="AE433" s="638">
        <v>0</v>
      </c>
      <c r="AF433" s="644"/>
      <c r="AG433" s="644">
        <f t="shared" si="119"/>
        <v>5444728</v>
      </c>
      <c r="AH433" s="639">
        <v>16</v>
      </c>
      <c r="AI433" s="639">
        <v>0</v>
      </c>
      <c r="AJ433" s="639">
        <v>0</v>
      </c>
      <c r="AK433" s="643">
        <v>0</v>
      </c>
      <c r="AL433" s="645">
        <v>0</v>
      </c>
      <c r="AM433" s="638">
        <f t="shared" si="117"/>
        <v>631615</v>
      </c>
      <c r="AN433" s="661">
        <f t="shared" si="118"/>
        <v>6076343</v>
      </c>
      <c r="AO433" s="638">
        <v>574770</v>
      </c>
      <c r="AP433" s="638">
        <v>44100</v>
      </c>
      <c r="AQ433" s="638">
        <f>+VLOOKUP($B433,[1]Sheet1!$C$15:$BW$1300,52,0)</f>
        <v>0</v>
      </c>
      <c r="AR433" s="638">
        <v>0</v>
      </c>
      <c r="AS433" s="638">
        <v>0</v>
      </c>
      <c r="AT433" s="661">
        <f t="shared" si="121"/>
        <v>5457473</v>
      </c>
      <c r="AU433" s="629"/>
      <c r="AV433" s="585"/>
      <c r="AW433" s="526" t="s">
        <v>3982</v>
      </c>
      <c r="AX433" s="526" t="s">
        <v>3983</v>
      </c>
      <c r="AY433" s="632" t="s">
        <v>261</v>
      </c>
      <c r="AZ433" s="632">
        <v>622</v>
      </c>
      <c r="BA433" s="272" t="str">
        <f t="shared" si="116"/>
        <v>Bag</v>
      </c>
      <c r="BB433" s="633"/>
      <c r="BC433" s="634"/>
      <c r="BD433" s="634"/>
    </row>
    <row r="434" spans="1:56" s="635" customFormat="1" ht="36.75" hidden="1" customHeight="1">
      <c r="A434" s="475">
        <f>SUBTOTAL(3,B$6:B434)</f>
        <v>1</v>
      </c>
      <c r="B434" s="475" t="s">
        <v>1494</v>
      </c>
      <c r="C434" s="476" t="s">
        <v>1495</v>
      </c>
      <c r="D434" s="636">
        <v>45432</v>
      </c>
      <c r="E434" s="636" t="s">
        <v>196</v>
      </c>
      <c r="F434" s="530" t="s">
        <v>473</v>
      </c>
      <c r="G434" s="621" t="s">
        <v>814</v>
      </c>
      <c r="H434" s="637">
        <v>5274000</v>
      </c>
      <c r="I434" s="637">
        <v>400000</v>
      </c>
      <c r="J434" s="637">
        <v>0</v>
      </c>
      <c r="K434" s="637">
        <v>0</v>
      </c>
      <c r="L434" s="638">
        <f t="shared" si="120"/>
        <v>5674000</v>
      </c>
      <c r="M434" s="639">
        <v>21.7</v>
      </c>
      <c r="N434" s="638">
        <f t="shared" si="82"/>
        <v>4735608</v>
      </c>
      <c r="O434" s="640">
        <v>2</v>
      </c>
      <c r="P434" s="638">
        <f t="shared" si="83"/>
        <v>436462</v>
      </c>
      <c r="Q434" s="641">
        <v>0</v>
      </c>
      <c r="R434" s="638">
        <f t="shared" si="84"/>
        <v>0</v>
      </c>
      <c r="S434" s="638">
        <f t="shared" si="85"/>
        <v>5172070</v>
      </c>
      <c r="T434" s="642">
        <v>0</v>
      </c>
      <c r="U434" s="528">
        <v>0</v>
      </c>
      <c r="V434" s="528">
        <v>200000</v>
      </c>
      <c r="W434" s="642">
        <v>0</v>
      </c>
      <c r="X434" s="642">
        <v>0</v>
      </c>
      <c r="Y434" s="642">
        <v>150000</v>
      </c>
      <c r="Z434" s="642">
        <v>243627</v>
      </c>
      <c r="AA434" s="643"/>
      <c r="AB434" s="638"/>
      <c r="AC434" s="642">
        <v>0</v>
      </c>
      <c r="AD434" s="642">
        <v>0</v>
      </c>
      <c r="AE434" s="638">
        <v>0</v>
      </c>
      <c r="AF434" s="644"/>
      <c r="AG434" s="644">
        <f t="shared" si="119"/>
        <v>5765697</v>
      </c>
      <c r="AH434" s="639">
        <v>16</v>
      </c>
      <c r="AI434" s="639">
        <v>0</v>
      </c>
      <c r="AJ434" s="639">
        <v>0</v>
      </c>
      <c r="AK434" s="643">
        <v>0</v>
      </c>
      <c r="AL434" s="645">
        <v>0</v>
      </c>
      <c r="AM434" s="638">
        <f t="shared" si="117"/>
        <v>654692</v>
      </c>
      <c r="AN434" s="661">
        <f t="shared" si="118"/>
        <v>6420389</v>
      </c>
      <c r="AO434" s="638">
        <v>595770</v>
      </c>
      <c r="AP434" s="638">
        <v>44100</v>
      </c>
      <c r="AQ434" s="638">
        <f>+VLOOKUP($B434,[1]Sheet1!$C$15:$BW$1300,52,0)</f>
        <v>0</v>
      </c>
      <c r="AR434" s="638">
        <v>0</v>
      </c>
      <c r="AS434" s="638">
        <v>0</v>
      </c>
      <c r="AT434" s="661">
        <f t="shared" si="121"/>
        <v>5780519</v>
      </c>
      <c r="AU434" s="629"/>
      <c r="AV434" s="585"/>
      <c r="AW434" s="526" t="s">
        <v>3984</v>
      </c>
      <c r="AX434" s="526" t="s">
        <v>3985</v>
      </c>
      <c r="AY434" s="632" t="s">
        <v>261</v>
      </c>
      <c r="AZ434" s="632">
        <v>622</v>
      </c>
      <c r="BA434" s="272" t="str">
        <f t="shared" si="116"/>
        <v>Bag</v>
      </c>
      <c r="BB434" s="633"/>
      <c r="BC434" s="634"/>
      <c r="BD434" s="634"/>
    </row>
    <row r="435" spans="1:56" s="635" customFormat="1" ht="36.75" hidden="1" customHeight="1">
      <c r="A435" s="475">
        <f>SUBTOTAL(3,B$6:B435)</f>
        <v>1</v>
      </c>
      <c r="B435" s="475" t="s">
        <v>1496</v>
      </c>
      <c r="C435" s="476" t="s">
        <v>1497</v>
      </c>
      <c r="D435" s="636">
        <v>45454</v>
      </c>
      <c r="E435" s="636" t="s">
        <v>196</v>
      </c>
      <c r="F435" s="530" t="s">
        <v>473</v>
      </c>
      <c r="G435" s="621" t="s">
        <v>809</v>
      </c>
      <c r="H435" s="637">
        <v>5274000</v>
      </c>
      <c r="I435" s="637">
        <v>200000</v>
      </c>
      <c r="J435" s="637">
        <v>0</v>
      </c>
      <c r="K435" s="637">
        <v>0</v>
      </c>
      <c r="L435" s="638">
        <f t="shared" si="120"/>
        <v>5474000</v>
      </c>
      <c r="M435" s="639">
        <v>16</v>
      </c>
      <c r="N435" s="638">
        <f t="shared" si="82"/>
        <v>3368615</v>
      </c>
      <c r="O435" s="640">
        <v>6</v>
      </c>
      <c r="P435" s="638">
        <f t="shared" si="83"/>
        <v>1263231</v>
      </c>
      <c r="Q435" s="641">
        <v>0</v>
      </c>
      <c r="R435" s="638">
        <f t="shared" si="84"/>
        <v>0</v>
      </c>
      <c r="S435" s="638">
        <f t="shared" si="85"/>
        <v>4631846</v>
      </c>
      <c r="T435" s="642">
        <v>0</v>
      </c>
      <c r="U435" s="528">
        <v>0</v>
      </c>
      <c r="V435" s="528">
        <v>200000</v>
      </c>
      <c r="W435" s="642">
        <v>0</v>
      </c>
      <c r="X435" s="642">
        <v>0</v>
      </c>
      <c r="Y435" s="642">
        <v>0</v>
      </c>
      <c r="Z435" s="642">
        <v>199810</v>
      </c>
      <c r="AA435" s="643"/>
      <c r="AB435" s="638"/>
      <c r="AC435" s="642">
        <v>100000</v>
      </c>
      <c r="AD435" s="642">
        <v>0</v>
      </c>
      <c r="AE435" s="638">
        <v>39475.95703125</v>
      </c>
      <c r="AF435" s="644"/>
      <c r="AG435" s="644">
        <f t="shared" si="119"/>
        <v>5171132</v>
      </c>
      <c r="AH435" s="639">
        <v>0</v>
      </c>
      <c r="AI435" s="639">
        <v>0</v>
      </c>
      <c r="AJ435" s="639">
        <v>0</v>
      </c>
      <c r="AK435" s="643">
        <v>0</v>
      </c>
      <c r="AL435" s="645">
        <v>0</v>
      </c>
      <c r="AM435" s="638">
        <f t="shared" si="117"/>
        <v>0</v>
      </c>
      <c r="AN435" s="661">
        <f t="shared" si="118"/>
        <v>5171132</v>
      </c>
      <c r="AO435" s="638">
        <v>574770</v>
      </c>
      <c r="AP435" s="638">
        <v>44100</v>
      </c>
      <c r="AQ435" s="638">
        <f>+VLOOKUP($B435,[1]Sheet1!$C$15:$BW$1300,52,0)</f>
        <v>0</v>
      </c>
      <c r="AR435" s="638">
        <v>0</v>
      </c>
      <c r="AS435" s="638">
        <v>0</v>
      </c>
      <c r="AT435" s="661">
        <f t="shared" si="121"/>
        <v>4552262</v>
      </c>
      <c r="AU435" s="629"/>
      <c r="AV435" s="585"/>
      <c r="AW435" s="526" t="s">
        <v>3986</v>
      </c>
      <c r="AX435" s="526" t="s">
        <v>3987</v>
      </c>
      <c r="AY435" s="632" t="s">
        <v>261</v>
      </c>
      <c r="AZ435" s="632">
        <v>622</v>
      </c>
      <c r="BA435" s="272" t="str">
        <f t="shared" si="116"/>
        <v>Bag</v>
      </c>
      <c r="BB435" s="633"/>
      <c r="BC435" s="634"/>
      <c r="BD435" s="634"/>
    </row>
    <row r="436" spans="1:56" s="635" customFormat="1" ht="36.75" hidden="1" customHeight="1">
      <c r="A436" s="475">
        <f>SUBTOTAL(3,B$6:B436)</f>
        <v>1</v>
      </c>
      <c r="B436" s="475" t="s">
        <v>1498</v>
      </c>
      <c r="C436" s="476" t="s">
        <v>1499</v>
      </c>
      <c r="D436" s="636">
        <v>45482</v>
      </c>
      <c r="E436" s="636" t="s">
        <v>196</v>
      </c>
      <c r="F436" s="530" t="s">
        <v>473</v>
      </c>
      <c r="G436" s="621" t="s">
        <v>814</v>
      </c>
      <c r="H436" s="637">
        <v>5274000</v>
      </c>
      <c r="I436" s="637">
        <v>400000</v>
      </c>
      <c r="J436" s="637">
        <v>0</v>
      </c>
      <c r="K436" s="637">
        <v>0</v>
      </c>
      <c r="L436" s="638">
        <f t="shared" si="120"/>
        <v>5674000</v>
      </c>
      <c r="M436" s="639">
        <v>13.8</v>
      </c>
      <c r="N436" s="638">
        <f t="shared" si="82"/>
        <v>3011585</v>
      </c>
      <c r="O436" s="640">
        <v>2</v>
      </c>
      <c r="P436" s="638">
        <f t="shared" si="83"/>
        <v>436462</v>
      </c>
      <c r="Q436" s="641">
        <v>0</v>
      </c>
      <c r="R436" s="638">
        <f t="shared" si="84"/>
        <v>0</v>
      </c>
      <c r="S436" s="638">
        <f t="shared" si="85"/>
        <v>3448047</v>
      </c>
      <c r="T436" s="642">
        <v>0</v>
      </c>
      <c r="U436" s="528">
        <v>0</v>
      </c>
      <c r="V436" s="528">
        <v>200000</v>
      </c>
      <c r="W436" s="642">
        <v>0</v>
      </c>
      <c r="X436" s="642">
        <v>0</v>
      </c>
      <c r="Y436" s="642">
        <v>0</v>
      </c>
      <c r="Z436" s="642">
        <v>274865</v>
      </c>
      <c r="AA436" s="643"/>
      <c r="AB436" s="638"/>
      <c r="AC436" s="642">
        <v>100000</v>
      </c>
      <c r="AD436" s="642">
        <v>0</v>
      </c>
      <c r="AE436" s="638">
        <v>0</v>
      </c>
      <c r="AF436" s="644"/>
      <c r="AG436" s="644">
        <f t="shared" si="119"/>
        <v>4022912</v>
      </c>
      <c r="AH436" s="639">
        <v>12</v>
      </c>
      <c r="AI436" s="639">
        <v>0</v>
      </c>
      <c r="AJ436" s="639">
        <v>0</v>
      </c>
      <c r="AK436" s="643">
        <v>0</v>
      </c>
      <c r="AL436" s="645">
        <v>0</v>
      </c>
      <c r="AM436" s="638">
        <f t="shared" si="117"/>
        <v>491019</v>
      </c>
      <c r="AN436" s="661">
        <f t="shared" si="118"/>
        <v>4513931</v>
      </c>
      <c r="AO436" s="638">
        <v>595770</v>
      </c>
      <c r="AP436" s="638">
        <v>44100</v>
      </c>
      <c r="AQ436" s="638">
        <f>+VLOOKUP($B436,[1]Sheet1!$C$15:$BW$1300,52,0)</f>
        <v>0</v>
      </c>
      <c r="AR436" s="638">
        <v>0</v>
      </c>
      <c r="AS436" s="638">
        <v>0</v>
      </c>
      <c r="AT436" s="661">
        <f t="shared" si="121"/>
        <v>3874061</v>
      </c>
      <c r="AU436" s="629"/>
      <c r="AV436" s="585"/>
      <c r="AW436" s="526" t="s">
        <v>3988</v>
      </c>
      <c r="AX436" s="526" t="s">
        <v>3989</v>
      </c>
      <c r="AY436" s="632" t="s">
        <v>261</v>
      </c>
      <c r="AZ436" s="632">
        <v>622</v>
      </c>
      <c r="BA436" s="272" t="str">
        <f t="shared" si="116"/>
        <v>Bag</v>
      </c>
      <c r="BB436" s="633"/>
      <c r="BC436" s="634"/>
      <c r="BD436" s="634"/>
    </row>
    <row r="437" spans="1:56" s="635" customFormat="1" ht="36.75" hidden="1" customHeight="1">
      <c r="A437" s="475">
        <f>SUBTOTAL(3,B$6:B437)</f>
        <v>1</v>
      </c>
      <c r="B437" s="475" t="s">
        <v>1500</v>
      </c>
      <c r="C437" s="476" t="s">
        <v>1463</v>
      </c>
      <c r="D437" s="636">
        <v>45558</v>
      </c>
      <c r="E437" s="636" t="s">
        <v>196</v>
      </c>
      <c r="F437" s="530" t="s">
        <v>473</v>
      </c>
      <c r="G437" s="621" t="s">
        <v>809</v>
      </c>
      <c r="H437" s="637">
        <v>5274000</v>
      </c>
      <c r="I437" s="637">
        <v>200000</v>
      </c>
      <c r="J437" s="637">
        <v>0</v>
      </c>
      <c r="K437" s="637">
        <v>0</v>
      </c>
      <c r="L437" s="638">
        <f t="shared" si="120"/>
        <v>5474000</v>
      </c>
      <c r="M437" s="639">
        <v>23.8</v>
      </c>
      <c r="N437" s="638">
        <f t="shared" si="82"/>
        <v>5010815</v>
      </c>
      <c r="O437" s="640">
        <v>2</v>
      </c>
      <c r="P437" s="638">
        <f t="shared" si="83"/>
        <v>421077</v>
      </c>
      <c r="Q437" s="641">
        <v>0</v>
      </c>
      <c r="R437" s="638">
        <f t="shared" si="84"/>
        <v>0</v>
      </c>
      <c r="S437" s="638">
        <f t="shared" si="85"/>
        <v>5431892</v>
      </c>
      <c r="T437" s="642">
        <v>0</v>
      </c>
      <c r="U437" s="528">
        <v>0</v>
      </c>
      <c r="V437" s="528">
        <v>200000</v>
      </c>
      <c r="W437" s="642">
        <v>500000</v>
      </c>
      <c r="X437" s="642">
        <v>0</v>
      </c>
      <c r="Y437" s="642">
        <v>400000</v>
      </c>
      <c r="Z437" s="642">
        <v>295369</v>
      </c>
      <c r="AA437" s="643"/>
      <c r="AB437" s="638"/>
      <c r="AC437" s="642">
        <v>0</v>
      </c>
      <c r="AD437" s="642">
        <v>0</v>
      </c>
      <c r="AE437" s="638">
        <v>39475.958508403361</v>
      </c>
      <c r="AF437" s="644"/>
      <c r="AG437" s="644">
        <f t="shared" si="119"/>
        <v>6866737</v>
      </c>
      <c r="AH437" s="639">
        <v>16</v>
      </c>
      <c r="AI437" s="639">
        <v>0</v>
      </c>
      <c r="AJ437" s="639">
        <v>0</v>
      </c>
      <c r="AK437" s="643">
        <v>0</v>
      </c>
      <c r="AL437" s="645">
        <v>0</v>
      </c>
      <c r="AM437" s="638">
        <f t="shared" si="117"/>
        <v>631615</v>
      </c>
      <c r="AN437" s="661">
        <f t="shared" si="118"/>
        <v>7498352</v>
      </c>
      <c r="AO437" s="638">
        <v>574770</v>
      </c>
      <c r="AP437" s="638">
        <v>44100</v>
      </c>
      <c r="AQ437" s="638">
        <f>+VLOOKUP($B437,[1]Sheet1!$C$15:$BW$1300,52,0)</f>
        <v>0</v>
      </c>
      <c r="AR437" s="638">
        <v>0</v>
      </c>
      <c r="AS437" s="638">
        <v>0</v>
      </c>
      <c r="AT437" s="661">
        <f t="shared" si="121"/>
        <v>6879482</v>
      </c>
      <c r="AU437" s="629"/>
      <c r="AV437" s="585"/>
      <c r="AW437" s="526" t="s">
        <v>3952</v>
      </c>
      <c r="AX437" s="526" t="s">
        <v>3990</v>
      </c>
      <c r="AY437" s="632" t="s">
        <v>261</v>
      </c>
      <c r="AZ437" s="632">
        <v>622</v>
      </c>
      <c r="BA437" s="272" t="str">
        <f t="shared" si="116"/>
        <v>Bag</v>
      </c>
      <c r="BB437" s="633"/>
      <c r="BC437" s="634"/>
      <c r="BD437" s="634"/>
    </row>
    <row r="438" spans="1:56" s="635" customFormat="1" ht="36.75" hidden="1" customHeight="1">
      <c r="A438" s="475">
        <f>SUBTOTAL(3,B$6:B438)</f>
        <v>1</v>
      </c>
      <c r="B438" s="475" t="s">
        <v>1501</v>
      </c>
      <c r="C438" s="476" t="s">
        <v>1502</v>
      </c>
      <c r="D438" s="636">
        <v>45701</v>
      </c>
      <c r="E438" s="636" t="s">
        <v>196</v>
      </c>
      <c r="F438" s="530" t="s">
        <v>473</v>
      </c>
      <c r="G438" s="621" t="s">
        <v>809</v>
      </c>
      <c r="H438" s="637">
        <v>5023000</v>
      </c>
      <c r="I438" s="637">
        <v>200000</v>
      </c>
      <c r="J438" s="637">
        <v>0</v>
      </c>
      <c r="K438" s="637">
        <v>0</v>
      </c>
      <c r="L438" s="638">
        <f t="shared" si="120"/>
        <v>5223000</v>
      </c>
      <c r="M438" s="639">
        <v>22.8</v>
      </c>
      <c r="N438" s="638">
        <f t="shared" si="82"/>
        <v>4580169</v>
      </c>
      <c r="O438" s="640">
        <v>3</v>
      </c>
      <c r="P438" s="638">
        <f t="shared" si="83"/>
        <v>602654</v>
      </c>
      <c r="Q438" s="641">
        <v>0</v>
      </c>
      <c r="R438" s="638">
        <f t="shared" si="84"/>
        <v>0</v>
      </c>
      <c r="S438" s="638">
        <f t="shared" si="85"/>
        <v>5182823</v>
      </c>
      <c r="T438" s="642">
        <v>0</v>
      </c>
      <c r="U438" s="528">
        <v>0</v>
      </c>
      <c r="V438" s="528">
        <v>200000</v>
      </c>
      <c r="W438" s="642">
        <v>500000</v>
      </c>
      <c r="X438" s="642">
        <v>0</v>
      </c>
      <c r="Y438" s="642">
        <v>400000</v>
      </c>
      <c r="Z438" s="642">
        <v>236562</v>
      </c>
      <c r="AA438" s="643"/>
      <c r="AB438" s="638"/>
      <c r="AC438" s="642">
        <v>0</v>
      </c>
      <c r="AD438" s="642">
        <v>0</v>
      </c>
      <c r="AE438" s="638">
        <v>0</v>
      </c>
      <c r="AF438" s="644"/>
      <c r="AG438" s="644">
        <f t="shared" si="119"/>
        <v>6519385</v>
      </c>
      <c r="AH438" s="639">
        <v>16</v>
      </c>
      <c r="AI438" s="639">
        <v>0</v>
      </c>
      <c r="AJ438" s="639">
        <v>0</v>
      </c>
      <c r="AK438" s="643">
        <v>0</v>
      </c>
      <c r="AL438" s="645">
        <v>0</v>
      </c>
      <c r="AM438" s="638">
        <f t="shared" si="117"/>
        <v>602654</v>
      </c>
      <c r="AN438" s="661">
        <f t="shared" si="118"/>
        <v>7122039</v>
      </c>
      <c r="AO438" s="638">
        <v>548415</v>
      </c>
      <c r="AP438" s="638">
        <v>44100</v>
      </c>
      <c r="AQ438" s="638">
        <f>+VLOOKUP($B438,[1]Sheet1!$C$15:$BW$1300,52,0)</f>
        <v>0</v>
      </c>
      <c r="AR438" s="638">
        <v>0</v>
      </c>
      <c r="AS438" s="638">
        <v>0</v>
      </c>
      <c r="AT438" s="661">
        <f t="shared" si="121"/>
        <v>6529524</v>
      </c>
      <c r="AU438" s="629"/>
      <c r="AV438" s="585"/>
      <c r="AW438" s="526" t="s">
        <v>3991</v>
      </c>
      <c r="AX438" s="526" t="s">
        <v>3992</v>
      </c>
      <c r="AY438" s="632" t="s">
        <v>261</v>
      </c>
      <c r="AZ438" s="632">
        <v>622</v>
      </c>
      <c r="BA438" s="272" t="str">
        <f t="shared" si="116"/>
        <v>Bag</v>
      </c>
      <c r="BB438" s="633"/>
      <c r="BC438" s="634"/>
      <c r="BD438" s="634"/>
    </row>
    <row r="439" spans="1:56" s="635" customFormat="1" ht="36.75" hidden="1" customHeight="1">
      <c r="A439" s="475">
        <f>SUBTOTAL(3,B$6:B439)</f>
        <v>1</v>
      </c>
      <c r="B439" s="475" t="s">
        <v>1503</v>
      </c>
      <c r="C439" s="476" t="s">
        <v>1219</v>
      </c>
      <c r="D439" s="636">
        <v>45701</v>
      </c>
      <c r="E439" s="636" t="s">
        <v>196</v>
      </c>
      <c r="F439" s="530" t="s">
        <v>473</v>
      </c>
      <c r="G439" s="621" t="s">
        <v>809</v>
      </c>
      <c r="H439" s="637">
        <v>5023000</v>
      </c>
      <c r="I439" s="637">
        <v>200000</v>
      </c>
      <c r="J439" s="637">
        <v>0</v>
      </c>
      <c r="K439" s="637">
        <v>0</v>
      </c>
      <c r="L439" s="638">
        <f t="shared" si="120"/>
        <v>5223000</v>
      </c>
      <c r="M439" s="639">
        <v>21.8</v>
      </c>
      <c r="N439" s="638">
        <f t="shared" si="82"/>
        <v>4379285</v>
      </c>
      <c r="O439" s="640">
        <v>4</v>
      </c>
      <c r="P439" s="638">
        <f t="shared" si="83"/>
        <v>803538</v>
      </c>
      <c r="Q439" s="641">
        <v>0</v>
      </c>
      <c r="R439" s="638">
        <f t="shared" si="84"/>
        <v>0</v>
      </c>
      <c r="S439" s="638">
        <f t="shared" si="85"/>
        <v>5182823</v>
      </c>
      <c r="T439" s="642">
        <v>0</v>
      </c>
      <c r="U439" s="528">
        <v>0</v>
      </c>
      <c r="V439" s="528">
        <v>200000</v>
      </c>
      <c r="W439" s="642">
        <v>500000</v>
      </c>
      <c r="X439" s="642">
        <v>0</v>
      </c>
      <c r="Y439" s="642">
        <v>400000</v>
      </c>
      <c r="Z439" s="642">
        <v>272848</v>
      </c>
      <c r="AA439" s="643"/>
      <c r="AB439" s="638"/>
      <c r="AC439" s="642">
        <v>0</v>
      </c>
      <c r="AD439" s="642">
        <v>0</v>
      </c>
      <c r="AE439" s="638">
        <v>0</v>
      </c>
      <c r="AF439" s="644"/>
      <c r="AG439" s="644">
        <f t="shared" si="119"/>
        <v>6555671</v>
      </c>
      <c r="AH439" s="639">
        <v>16</v>
      </c>
      <c r="AI439" s="639">
        <v>0</v>
      </c>
      <c r="AJ439" s="639">
        <v>0</v>
      </c>
      <c r="AK439" s="643">
        <v>0</v>
      </c>
      <c r="AL439" s="645">
        <v>0</v>
      </c>
      <c r="AM439" s="638">
        <f t="shared" si="117"/>
        <v>602654</v>
      </c>
      <c r="AN439" s="661">
        <f t="shared" si="118"/>
        <v>7158325</v>
      </c>
      <c r="AO439" s="638">
        <v>548415</v>
      </c>
      <c r="AP439" s="638">
        <v>44100</v>
      </c>
      <c r="AQ439" s="638">
        <f>+VLOOKUP($B439,[1]Sheet1!$C$15:$BW$1300,52,0)</f>
        <v>0</v>
      </c>
      <c r="AR439" s="638">
        <v>0</v>
      </c>
      <c r="AS439" s="638">
        <v>0</v>
      </c>
      <c r="AT439" s="661">
        <f t="shared" si="121"/>
        <v>6565810</v>
      </c>
      <c r="AU439" s="629"/>
      <c r="AV439" s="585"/>
      <c r="AW439" s="526" t="s">
        <v>3719</v>
      </c>
      <c r="AX439" s="526" t="s">
        <v>3993</v>
      </c>
      <c r="AY439" s="632" t="s">
        <v>261</v>
      </c>
      <c r="AZ439" s="632">
        <v>622</v>
      </c>
      <c r="BA439" s="272" t="str">
        <f t="shared" si="116"/>
        <v>Bag</v>
      </c>
      <c r="BB439" s="633"/>
      <c r="BC439" s="634"/>
      <c r="BD439" s="634"/>
    </row>
    <row r="440" spans="1:56" s="635" customFormat="1" ht="36.75" hidden="1" customHeight="1">
      <c r="A440" s="475">
        <f>SUBTOTAL(3,B$6:B440)</f>
        <v>1</v>
      </c>
      <c r="B440" s="475" t="s">
        <v>1504</v>
      </c>
      <c r="C440" s="476" t="s">
        <v>1505</v>
      </c>
      <c r="D440" s="636">
        <v>43522</v>
      </c>
      <c r="E440" s="636" t="s">
        <v>196</v>
      </c>
      <c r="F440" s="530" t="s">
        <v>473</v>
      </c>
      <c r="G440" s="621" t="s">
        <v>1411</v>
      </c>
      <c r="H440" s="637">
        <v>5931000</v>
      </c>
      <c r="I440" s="637">
        <v>600000</v>
      </c>
      <c r="J440" s="637">
        <v>0</v>
      </c>
      <c r="K440" s="637">
        <v>300000</v>
      </c>
      <c r="L440" s="638">
        <f t="shared" si="120"/>
        <v>6831000</v>
      </c>
      <c r="M440" s="639">
        <v>18.3</v>
      </c>
      <c r="N440" s="638">
        <f t="shared" si="82"/>
        <v>4807973</v>
      </c>
      <c r="O440" s="640">
        <v>2</v>
      </c>
      <c r="P440" s="638">
        <f t="shared" si="83"/>
        <v>525462</v>
      </c>
      <c r="Q440" s="641">
        <v>0</v>
      </c>
      <c r="R440" s="638">
        <f t="shared" si="84"/>
        <v>0</v>
      </c>
      <c r="S440" s="638">
        <f t="shared" si="85"/>
        <v>5333435</v>
      </c>
      <c r="T440" s="642">
        <v>0</v>
      </c>
      <c r="U440" s="528">
        <v>0</v>
      </c>
      <c r="V440" s="528">
        <v>200000</v>
      </c>
      <c r="W440" s="642">
        <v>0</v>
      </c>
      <c r="X440" s="642">
        <v>0</v>
      </c>
      <c r="Y440" s="642">
        <v>0</v>
      </c>
      <c r="Z440" s="642">
        <v>309750</v>
      </c>
      <c r="AA440" s="643"/>
      <c r="AB440" s="638"/>
      <c r="AC440" s="642">
        <v>0</v>
      </c>
      <c r="AD440" s="642">
        <v>0</v>
      </c>
      <c r="AE440" s="638">
        <v>0</v>
      </c>
      <c r="AF440" s="644"/>
      <c r="AG440" s="644">
        <f t="shared" si="119"/>
        <v>5843185</v>
      </c>
      <c r="AH440" s="639">
        <v>8</v>
      </c>
      <c r="AI440" s="639">
        <v>0</v>
      </c>
      <c r="AJ440" s="639">
        <v>0</v>
      </c>
      <c r="AK440" s="643">
        <v>0</v>
      </c>
      <c r="AL440" s="645">
        <v>0</v>
      </c>
      <c r="AM440" s="638">
        <f t="shared" si="117"/>
        <v>394096</v>
      </c>
      <c r="AN440" s="661">
        <f t="shared" si="118"/>
        <v>6237281</v>
      </c>
      <c r="AO440" s="638">
        <v>717255</v>
      </c>
      <c r="AP440" s="638">
        <v>44100</v>
      </c>
      <c r="AQ440" s="638">
        <f>+VLOOKUP($B440,[1]Sheet1!$C$15:$BW$1300,52,0)</f>
        <v>0</v>
      </c>
      <c r="AR440" s="638">
        <v>0</v>
      </c>
      <c r="AS440" s="638">
        <v>0</v>
      </c>
      <c r="AT440" s="661">
        <f t="shared" si="121"/>
        <v>5475926</v>
      </c>
      <c r="AU440" s="629"/>
      <c r="AV440" s="585"/>
      <c r="AW440" s="526" t="s">
        <v>3994</v>
      </c>
      <c r="AX440" s="526" t="s">
        <v>3995</v>
      </c>
      <c r="AY440" s="632" t="s">
        <v>261</v>
      </c>
      <c r="AZ440" s="632">
        <v>622</v>
      </c>
      <c r="BA440" s="272" t="str">
        <f t="shared" si="116"/>
        <v>Bag</v>
      </c>
      <c r="BB440" s="633"/>
      <c r="BC440" s="634"/>
      <c r="BD440" s="634"/>
    </row>
    <row r="441" spans="1:56" s="635" customFormat="1" ht="36.75" hidden="1" customHeight="1">
      <c r="A441" s="475">
        <f>SUBTOTAL(3,B$6:B441)</f>
        <v>1</v>
      </c>
      <c r="B441" s="475" t="s">
        <v>1506</v>
      </c>
      <c r="C441" s="476" t="s">
        <v>1507</v>
      </c>
      <c r="D441" s="636">
        <v>43522</v>
      </c>
      <c r="E441" s="636" t="s">
        <v>196</v>
      </c>
      <c r="F441" s="530" t="s">
        <v>473</v>
      </c>
      <c r="G441" s="621" t="s">
        <v>1508</v>
      </c>
      <c r="H441" s="637">
        <v>5931000</v>
      </c>
      <c r="I441" s="637">
        <v>2200000</v>
      </c>
      <c r="J441" s="637">
        <v>0</v>
      </c>
      <c r="K441" s="637">
        <v>200000</v>
      </c>
      <c r="L441" s="638">
        <f t="shared" si="120"/>
        <v>8331000</v>
      </c>
      <c r="M441" s="639">
        <v>22.5</v>
      </c>
      <c r="N441" s="638">
        <f t="shared" si="82"/>
        <v>7209519</v>
      </c>
      <c r="O441" s="640">
        <v>3</v>
      </c>
      <c r="P441" s="638">
        <f t="shared" si="83"/>
        <v>961269</v>
      </c>
      <c r="Q441" s="641">
        <v>0</v>
      </c>
      <c r="R441" s="638">
        <f t="shared" si="84"/>
        <v>0</v>
      </c>
      <c r="S441" s="638">
        <f t="shared" si="85"/>
        <v>8170788</v>
      </c>
      <c r="T441" s="642">
        <v>0</v>
      </c>
      <c r="U441" s="528">
        <v>0</v>
      </c>
      <c r="V441" s="528">
        <v>200000</v>
      </c>
      <c r="W441" s="642">
        <v>500000</v>
      </c>
      <c r="X441" s="642">
        <v>0</v>
      </c>
      <c r="Y441" s="642">
        <v>400000</v>
      </c>
      <c r="Z441" s="642">
        <v>280983</v>
      </c>
      <c r="AA441" s="643"/>
      <c r="AB441" s="638"/>
      <c r="AC441" s="642">
        <v>0</v>
      </c>
      <c r="AD441" s="642">
        <v>0</v>
      </c>
      <c r="AE441" s="638">
        <v>60079.324999999997</v>
      </c>
      <c r="AF441" s="644"/>
      <c r="AG441" s="644">
        <f t="shared" si="119"/>
        <v>9611850</v>
      </c>
      <c r="AH441" s="639">
        <v>14</v>
      </c>
      <c r="AI441" s="639">
        <v>0</v>
      </c>
      <c r="AJ441" s="639">
        <v>0</v>
      </c>
      <c r="AK441" s="643">
        <v>0</v>
      </c>
      <c r="AL441" s="645">
        <v>0</v>
      </c>
      <c r="AM441" s="638">
        <f t="shared" si="117"/>
        <v>841111</v>
      </c>
      <c r="AN441" s="661">
        <f t="shared" si="118"/>
        <v>10452961</v>
      </c>
      <c r="AO441" s="638">
        <v>874755</v>
      </c>
      <c r="AP441" s="638">
        <v>44100</v>
      </c>
      <c r="AQ441" s="638">
        <f>+VLOOKUP($B441,[1]Sheet1!$C$15:$BW$1300,52,0)</f>
        <v>0</v>
      </c>
      <c r="AR441" s="638">
        <v>0</v>
      </c>
      <c r="AS441" s="638">
        <v>0</v>
      </c>
      <c r="AT441" s="661">
        <f t="shared" si="121"/>
        <v>9534106</v>
      </c>
      <c r="AU441" s="629"/>
      <c r="AV441" s="585"/>
      <c r="AW441" s="526" t="s">
        <v>3996</v>
      </c>
      <c r="AX441" s="526" t="s">
        <v>3997</v>
      </c>
      <c r="AY441" s="632" t="s">
        <v>261</v>
      </c>
      <c r="AZ441" s="632">
        <v>622</v>
      </c>
      <c r="BA441" s="272" t="str">
        <f t="shared" si="116"/>
        <v>Bag</v>
      </c>
      <c r="BB441" s="633"/>
      <c r="BC441" s="634"/>
      <c r="BD441" s="634"/>
    </row>
    <row r="442" spans="1:56" s="635" customFormat="1" ht="36.75" hidden="1" customHeight="1">
      <c r="A442" s="475">
        <f>SUBTOTAL(3,B$6:B442)</f>
        <v>1</v>
      </c>
      <c r="B442" s="475" t="s">
        <v>1509</v>
      </c>
      <c r="C442" s="476" t="s">
        <v>1510</v>
      </c>
      <c r="D442" s="636">
        <v>44281</v>
      </c>
      <c r="E442" s="636" t="s">
        <v>196</v>
      </c>
      <c r="F442" s="530" t="s">
        <v>474</v>
      </c>
      <c r="G442" s="621" t="s">
        <v>814</v>
      </c>
      <c r="H442" s="637">
        <v>5931000</v>
      </c>
      <c r="I442" s="637">
        <v>400000</v>
      </c>
      <c r="J442" s="637">
        <v>0</v>
      </c>
      <c r="K442" s="637">
        <v>0</v>
      </c>
      <c r="L442" s="638">
        <f t="shared" si="120"/>
        <v>6331000</v>
      </c>
      <c r="M442" s="639">
        <v>18.2</v>
      </c>
      <c r="N442" s="638">
        <f t="shared" si="82"/>
        <v>4431700</v>
      </c>
      <c r="O442" s="640">
        <v>2</v>
      </c>
      <c r="P442" s="638">
        <f t="shared" si="83"/>
        <v>487000</v>
      </c>
      <c r="Q442" s="641">
        <v>0</v>
      </c>
      <c r="R442" s="638">
        <f t="shared" si="84"/>
        <v>0</v>
      </c>
      <c r="S442" s="638">
        <f t="shared" si="85"/>
        <v>4918700</v>
      </c>
      <c r="T442" s="642">
        <v>0</v>
      </c>
      <c r="U442" s="528">
        <v>0</v>
      </c>
      <c r="V442" s="528">
        <v>200000</v>
      </c>
      <c r="W442" s="642">
        <v>0</v>
      </c>
      <c r="X442" s="642">
        <v>0</v>
      </c>
      <c r="Y442" s="642">
        <v>0</v>
      </c>
      <c r="Z442" s="642">
        <v>248409</v>
      </c>
      <c r="AA442" s="643"/>
      <c r="AB442" s="638"/>
      <c r="AC442" s="642">
        <v>0</v>
      </c>
      <c r="AD442" s="642">
        <v>0</v>
      </c>
      <c r="AE442" s="638">
        <v>0</v>
      </c>
      <c r="AF442" s="644"/>
      <c r="AG442" s="644">
        <f t="shared" si="119"/>
        <v>5367109</v>
      </c>
      <c r="AH442" s="639">
        <v>8</v>
      </c>
      <c r="AI442" s="639">
        <v>0</v>
      </c>
      <c r="AJ442" s="639">
        <v>0</v>
      </c>
      <c r="AK442" s="643">
        <v>0</v>
      </c>
      <c r="AL442" s="645">
        <v>0</v>
      </c>
      <c r="AM442" s="638">
        <f t="shared" si="117"/>
        <v>365250</v>
      </c>
      <c r="AN442" s="661">
        <f t="shared" si="118"/>
        <v>5732359</v>
      </c>
      <c r="AO442" s="638">
        <v>664755</v>
      </c>
      <c r="AP442" s="638">
        <v>44100</v>
      </c>
      <c r="AQ442" s="638">
        <f>+VLOOKUP($B442,[1]Sheet1!$C$15:$BW$1300,52,0)</f>
        <v>0</v>
      </c>
      <c r="AR442" s="638">
        <v>0</v>
      </c>
      <c r="AS442" s="638">
        <v>0</v>
      </c>
      <c r="AT442" s="661">
        <f t="shared" si="121"/>
        <v>5023504</v>
      </c>
      <c r="AU442" s="629"/>
      <c r="AV442" s="585"/>
      <c r="AW442" s="526" t="s">
        <v>3998</v>
      </c>
      <c r="AX442" s="526" t="s">
        <v>3999</v>
      </c>
      <c r="AY442" s="632" t="s">
        <v>260</v>
      </c>
      <c r="AZ442" s="632">
        <v>622</v>
      </c>
      <c r="BA442" s="272" t="str">
        <f t="shared" si="116"/>
        <v>Box</v>
      </c>
      <c r="BB442" s="633"/>
      <c r="BC442" s="634"/>
      <c r="BD442" s="634"/>
    </row>
    <row r="443" spans="1:56" s="635" customFormat="1" ht="36.75" hidden="1" customHeight="1">
      <c r="A443" s="475">
        <f>SUBTOTAL(3,B$6:B443)</f>
        <v>1</v>
      </c>
      <c r="B443" s="475" t="s">
        <v>1511</v>
      </c>
      <c r="C443" s="476" t="s">
        <v>1512</v>
      </c>
      <c r="D443" s="636">
        <v>45265</v>
      </c>
      <c r="E443" s="636" t="s">
        <v>196</v>
      </c>
      <c r="F443" s="530" t="s">
        <v>474</v>
      </c>
      <c r="G443" s="621" t="s">
        <v>809</v>
      </c>
      <c r="H443" s="637">
        <v>5538000</v>
      </c>
      <c r="I443" s="637">
        <v>200000</v>
      </c>
      <c r="J443" s="637">
        <v>0</v>
      </c>
      <c r="K443" s="637">
        <v>0</v>
      </c>
      <c r="L443" s="638">
        <f t="shared" si="120"/>
        <v>5738000</v>
      </c>
      <c r="M443" s="639">
        <v>17</v>
      </c>
      <c r="N443" s="638">
        <f t="shared" si="82"/>
        <v>3751769</v>
      </c>
      <c r="O443" s="640">
        <v>3</v>
      </c>
      <c r="P443" s="638">
        <f t="shared" si="83"/>
        <v>662077</v>
      </c>
      <c r="Q443" s="641">
        <v>0</v>
      </c>
      <c r="R443" s="638">
        <f t="shared" si="84"/>
        <v>0</v>
      </c>
      <c r="S443" s="638">
        <f t="shared" si="85"/>
        <v>4413846</v>
      </c>
      <c r="T443" s="642">
        <v>0</v>
      </c>
      <c r="U443" s="528">
        <v>0</v>
      </c>
      <c r="V443" s="528">
        <v>200000</v>
      </c>
      <c r="W443" s="642">
        <v>0</v>
      </c>
      <c r="X443" s="642">
        <v>0</v>
      </c>
      <c r="Y443" s="642">
        <v>0</v>
      </c>
      <c r="Z443" s="642">
        <v>224357</v>
      </c>
      <c r="AA443" s="643"/>
      <c r="AB443" s="638"/>
      <c r="AC443" s="642">
        <v>0</v>
      </c>
      <c r="AD443" s="642">
        <v>0</v>
      </c>
      <c r="AE443" s="638">
        <v>0</v>
      </c>
      <c r="AF443" s="644"/>
      <c r="AG443" s="644">
        <f t="shared" si="119"/>
        <v>4838203</v>
      </c>
      <c r="AH443" s="639">
        <v>7</v>
      </c>
      <c r="AI443" s="639">
        <v>0</v>
      </c>
      <c r="AJ443" s="639">
        <v>0</v>
      </c>
      <c r="AK443" s="643">
        <v>0</v>
      </c>
      <c r="AL443" s="645">
        <v>0</v>
      </c>
      <c r="AM443" s="638">
        <f t="shared" si="117"/>
        <v>289659</v>
      </c>
      <c r="AN443" s="661">
        <f t="shared" si="118"/>
        <v>5127862</v>
      </c>
      <c r="AO443" s="638">
        <v>602490</v>
      </c>
      <c r="AP443" s="638">
        <v>44100</v>
      </c>
      <c r="AQ443" s="638">
        <f>+VLOOKUP($B443,[1]Sheet1!$C$15:$BW$1300,52,0)</f>
        <v>0</v>
      </c>
      <c r="AR443" s="638">
        <v>0</v>
      </c>
      <c r="AS443" s="638">
        <v>0</v>
      </c>
      <c r="AT443" s="661">
        <f t="shared" si="121"/>
        <v>4481272</v>
      </c>
      <c r="AU443" s="629"/>
      <c r="AV443" s="585"/>
      <c r="AW443" s="526" t="s">
        <v>4000</v>
      </c>
      <c r="AX443" s="526" t="s">
        <v>4001</v>
      </c>
      <c r="AY443" s="632" t="s">
        <v>260</v>
      </c>
      <c r="AZ443" s="632">
        <v>622</v>
      </c>
      <c r="BA443" s="272" t="str">
        <f t="shared" si="116"/>
        <v>Box</v>
      </c>
      <c r="BB443" s="633"/>
      <c r="BC443" s="634"/>
      <c r="BD443" s="634"/>
    </row>
    <row r="444" spans="1:56" s="635" customFormat="1" ht="36.75" hidden="1" customHeight="1">
      <c r="A444" s="475">
        <f>SUBTOTAL(3,B$6:B444)</f>
        <v>1</v>
      </c>
      <c r="B444" s="475" t="s">
        <v>1513</v>
      </c>
      <c r="C444" s="476" t="s">
        <v>1514</v>
      </c>
      <c r="D444" s="636">
        <v>45344</v>
      </c>
      <c r="E444" s="636" t="s">
        <v>196</v>
      </c>
      <c r="F444" s="530" t="s">
        <v>474</v>
      </c>
      <c r="G444" s="621" t="s">
        <v>814</v>
      </c>
      <c r="H444" s="637">
        <v>5538000</v>
      </c>
      <c r="I444" s="637">
        <v>400000</v>
      </c>
      <c r="J444" s="637">
        <v>0</v>
      </c>
      <c r="K444" s="637">
        <v>0</v>
      </c>
      <c r="L444" s="638">
        <f t="shared" si="120"/>
        <v>5938000</v>
      </c>
      <c r="M444" s="639">
        <v>23.9</v>
      </c>
      <c r="N444" s="638">
        <f t="shared" si="82"/>
        <v>5458392</v>
      </c>
      <c r="O444" s="640">
        <v>2</v>
      </c>
      <c r="P444" s="638">
        <f t="shared" si="83"/>
        <v>456769</v>
      </c>
      <c r="Q444" s="641">
        <v>0</v>
      </c>
      <c r="R444" s="638">
        <f t="shared" si="84"/>
        <v>0</v>
      </c>
      <c r="S444" s="638">
        <f t="shared" si="85"/>
        <v>5915161</v>
      </c>
      <c r="T444" s="642">
        <v>0</v>
      </c>
      <c r="U444" s="528">
        <v>0</v>
      </c>
      <c r="V444" s="528">
        <v>200000</v>
      </c>
      <c r="W444" s="642">
        <v>500000</v>
      </c>
      <c r="X444" s="642">
        <v>0</v>
      </c>
      <c r="Y444" s="642">
        <v>400000</v>
      </c>
      <c r="Z444" s="642">
        <v>455957</v>
      </c>
      <c r="AA444" s="643"/>
      <c r="AB444" s="638"/>
      <c r="AC444" s="642">
        <v>100000</v>
      </c>
      <c r="AD444" s="642">
        <v>0</v>
      </c>
      <c r="AE444" s="638">
        <v>42822.1129707113</v>
      </c>
      <c r="AF444" s="644"/>
      <c r="AG444" s="644">
        <f t="shared" si="119"/>
        <v>7613940</v>
      </c>
      <c r="AH444" s="639">
        <v>8</v>
      </c>
      <c r="AI444" s="639">
        <v>0</v>
      </c>
      <c r="AJ444" s="639">
        <v>0</v>
      </c>
      <c r="AK444" s="643">
        <v>0</v>
      </c>
      <c r="AL444" s="645">
        <v>0</v>
      </c>
      <c r="AM444" s="638">
        <f t="shared" si="117"/>
        <v>342577</v>
      </c>
      <c r="AN444" s="661">
        <f t="shared" si="118"/>
        <v>7956517</v>
      </c>
      <c r="AO444" s="638">
        <v>623490</v>
      </c>
      <c r="AP444" s="638">
        <v>44100</v>
      </c>
      <c r="AQ444" s="638">
        <f>+VLOOKUP($B444,[1]Sheet1!$C$15:$BW$1300,52,0)</f>
        <v>0</v>
      </c>
      <c r="AR444" s="638">
        <v>0</v>
      </c>
      <c r="AS444" s="638">
        <v>0</v>
      </c>
      <c r="AT444" s="661">
        <f t="shared" si="121"/>
        <v>7288927</v>
      </c>
      <c r="AU444" s="629"/>
      <c r="AV444" s="585"/>
      <c r="AW444" s="526" t="s">
        <v>4002</v>
      </c>
      <c r="AX444" s="526" t="s">
        <v>4003</v>
      </c>
      <c r="AY444" s="632" t="s">
        <v>260</v>
      </c>
      <c r="AZ444" s="632">
        <v>622</v>
      </c>
      <c r="BA444" s="272" t="str">
        <f t="shared" ref="BA444:BA507" si="122">+IF(AY444="SK1 Box","Box",IF(AY444="Seaman","Seaman","Bag"))</f>
        <v>Box</v>
      </c>
      <c r="BB444" s="633"/>
      <c r="BC444" s="634"/>
      <c r="BD444" s="634"/>
    </row>
    <row r="445" spans="1:56" s="635" customFormat="1" ht="36.75" hidden="1" customHeight="1">
      <c r="A445" s="475">
        <f>SUBTOTAL(3,B$6:B445)</f>
        <v>1</v>
      </c>
      <c r="B445" s="475" t="s">
        <v>1515</v>
      </c>
      <c r="C445" s="476" t="s">
        <v>1516</v>
      </c>
      <c r="D445" s="636">
        <v>45349</v>
      </c>
      <c r="E445" s="636" t="s">
        <v>196</v>
      </c>
      <c r="F445" s="530" t="s">
        <v>474</v>
      </c>
      <c r="G445" s="621" t="s">
        <v>814</v>
      </c>
      <c r="H445" s="637">
        <v>5538000</v>
      </c>
      <c r="I445" s="637">
        <v>400000</v>
      </c>
      <c r="J445" s="637">
        <v>0</v>
      </c>
      <c r="K445" s="637">
        <v>0</v>
      </c>
      <c r="L445" s="638">
        <f t="shared" si="120"/>
        <v>5938000</v>
      </c>
      <c r="M445" s="639">
        <v>13.8</v>
      </c>
      <c r="N445" s="638">
        <f t="shared" si="82"/>
        <v>3151708</v>
      </c>
      <c r="O445" s="640">
        <v>2</v>
      </c>
      <c r="P445" s="638">
        <f t="shared" si="83"/>
        <v>456769</v>
      </c>
      <c r="Q445" s="641">
        <v>0</v>
      </c>
      <c r="R445" s="638">
        <f t="shared" si="84"/>
        <v>0</v>
      </c>
      <c r="S445" s="638">
        <f t="shared" si="85"/>
        <v>3608477</v>
      </c>
      <c r="T445" s="642">
        <v>0</v>
      </c>
      <c r="U445" s="528">
        <v>0</v>
      </c>
      <c r="V445" s="528">
        <v>200000</v>
      </c>
      <c r="W445" s="642">
        <v>0</v>
      </c>
      <c r="X445" s="642">
        <v>0</v>
      </c>
      <c r="Y445" s="642">
        <v>0</v>
      </c>
      <c r="Z445" s="642">
        <v>214662</v>
      </c>
      <c r="AA445" s="643"/>
      <c r="AB445" s="638"/>
      <c r="AC445" s="642">
        <v>0</v>
      </c>
      <c r="AD445" s="642">
        <v>0</v>
      </c>
      <c r="AE445" s="638">
        <v>0</v>
      </c>
      <c r="AF445" s="644"/>
      <c r="AG445" s="644">
        <f t="shared" si="119"/>
        <v>4023139</v>
      </c>
      <c r="AH445" s="639">
        <v>8</v>
      </c>
      <c r="AI445" s="639">
        <v>0</v>
      </c>
      <c r="AJ445" s="639">
        <v>0</v>
      </c>
      <c r="AK445" s="643">
        <v>0</v>
      </c>
      <c r="AL445" s="645">
        <v>0</v>
      </c>
      <c r="AM445" s="638">
        <f t="shared" si="117"/>
        <v>342577</v>
      </c>
      <c r="AN445" s="661">
        <f t="shared" si="118"/>
        <v>4365716</v>
      </c>
      <c r="AO445" s="638">
        <v>623490</v>
      </c>
      <c r="AP445" s="638">
        <v>44100</v>
      </c>
      <c r="AQ445" s="638">
        <f>+VLOOKUP($B445,[1]Sheet1!$C$15:$BW$1300,52,0)</f>
        <v>0</v>
      </c>
      <c r="AR445" s="638">
        <v>0</v>
      </c>
      <c r="AS445" s="638">
        <v>0</v>
      </c>
      <c r="AT445" s="661">
        <f t="shared" si="121"/>
        <v>3698126</v>
      </c>
      <c r="AU445" s="629"/>
      <c r="AV445" s="585"/>
      <c r="AW445" s="526" t="s">
        <v>4004</v>
      </c>
      <c r="AX445" s="526" t="s">
        <v>4005</v>
      </c>
      <c r="AY445" s="632" t="s">
        <v>260</v>
      </c>
      <c r="AZ445" s="632">
        <v>622</v>
      </c>
      <c r="BA445" s="272" t="str">
        <f t="shared" si="122"/>
        <v>Box</v>
      </c>
      <c r="BB445" s="633"/>
      <c r="BC445" s="634"/>
      <c r="BD445" s="634"/>
    </row>
    <row r="446" spans="1:56" s="635" customFormat="1" ht="36.75" hidden="1" customHeight="1">
      <c r="A446" s="475">
        <f>SUBTOTAL(3,B$6:B446)</f>
        <v>1</v>
      </c>
      <c r="B446" s="475" t="s">
        <v>1517</v>
      </c>
      <c r="C446" s="476" t="s">
        <v>1518</v>
      </c>
      <c r="D446" s="636">
        <v>45356</v>
      </c>
      <c r="E446" s="636" t="s">
        <v>196</v>
      </c>
      <c r="F446" s="530" t="s">
        <v>474</v>
      </c>
      <c r="G446" s="621" t="s">
        <v>809</v>
      </c>
      <c r="H446" s="637">
        <v>5538000</v>
      </c>
      <c r="I446" s="637">
        <v>400000</v>
      </c>
      <c r="J446" s="637">
        <v>0</v>
      </c>
      <c r="K446" s="637">
        <v>0</v>
      </c>
      <c r="L446" s="638">
        <f t="shared" si="120"/>
        <v>5938000</v>
      </c>
      <c r="M446" s="639">
        <v>22.9</v>
      </c>
      <c r="N446" s="638">
        <f t="shared" si="82"/>
        <v>5230008</v>
      </c>
      <c r="O446" s="640">
        <v>3</v>
      </c>
      <c r="P446" s="638">
        <f t="shared" si="83"/>
        <v>685154</v>
      </c>
      <c r="Q446" s="641">
        <v>0</v>
      </c>
      <c r="R446" s="638">
        <f t="shared" si="84"/>
        <v>0</v>
      </c>
      <c r="S446" s="638">
        <f t="shared" si="85"/>
        <v>5915162</v>
      </c>
      <c r="T446" s="642">
        <v>0</v>
      </c>
      <c r="U446" s="528">
        <v>0</v>
      </c>
      <c r="V446" s="528">
        <v>200000</v>
      </c>
      <c r="W446" s="642">
        <v>500000</v>
      </c>
      <c r="X446" s="642">
        <v>0</v>
      </c>
      <c r="Y446" s="642">
        <v>400000</v>
      </c>
      <c r="Z446" s="642">
        <v>271733</v>
      </c>
      <c r="AA446" s="643"/>
      <c r="AB446" s="638"/>
      <c r="AC446" s="642">
        <v>0</v>
      </c>
      <c r="AD446" s="642">
        <v>0</v>
      </c>
      <c r="AE446" s="638">
        <v>42822.117903930135</v>
      </c>
      <c r="AF446" s="644"/>
      <c r="AG446" s="644">
        <f t="shared" si="119"/>
        <v>7329717</v>
      </c>
      <c r="AH446" s="639">
        <v>16</v>
      </c>
      <c r="AI446" s="639">
        <v>0</v>
      </c>
      <c r="AJ446" s="639">
        <v>0</v>
      </c>
      <c r="AK446" s="643">
        <v>0</v>
      </c>
      <c r="AL446" s="645">
        <v>0</v>
      </c>
      <c r="AM446" s="638">
        <f t="shared" si="117"/>
        <v>685154</v>
      </c>
      <c r="AN446" s="661">
        <f t="shared" si="118"/>
        <v>8014871</v>
      </c>
      <c r="AO446" s="638">
        <v>623490</v>
      </c>
      <c r="AP446" s="638">
        <v>44100</v>
      </c>
      <c r="AQ446" s="638">
        <f>+VLOOKUP($B446,[1]Sheet1!$C$15:$BW$1300,52,0)</f>
        <v>0</v>
      </c>
      <c r="AR446" s="638">
        <v>0</v>
      </c>
      <c r="AS446" s="638">
        <v>0</v>
      </c>
      <c r="AT446" s="661">
        <f t="shared" si="121"/>
        <v>7347281</v>
      </c>
      <c r="AU446" s="629"/>
      <c r="AV446" s="585"/>
      <c r="AW446" s="526" t="s">
        <v>4006</v>
      </c>
      <c r="AX446" s="526" t="s">
        <v>4007</v>
      </c>
      <c r="AY446" s="632" t="s">
        <v>260</v>
      </c>
      <c r="AZ446" s="632">
        <v>622</v>
      </c>
      <c r="BA446" s="272" t="str">
        <f t="shared" si="122"/>
        <v>Box</v>
      </c>
      <c r="BB446" s="633"/>
      <c r="BC446" s="634"/>
      <c r="BD446" s="634"/>
    </row>
    <row r="447" spans="1:56" s="635" customFormat="1" ht="36.75" hidden="1" customHeight="1">
      <c r="A447" s="475">
        <f>SUBTOTAL(3,B$6:B447)</f>
        <v>1</v>
      </c>
      <c r="B447" s="475" t="s">
        <v>1519</v>
      </c>
      <c r="C447" s="476" t="s">
        <v>1520</v>
      </c>
      <c r="D447" s="636">
        <v>45372</v>
      </c>
      <c r="E447" s="636" t="s">
        <v>196</v>
      </c>
      <c r="F447" s="530" t="s">
        <v>474</v>
      </c>
      <c r="G447" s="621" t="s">
        <v>809</v>
      </c>
      <c r="H447" s="637">
        <v>5538000</v>
      </c>
      <c r="I447" s="637">
        <v>200000</v>
      </c>
      <c r="J447" s="637">
        <v>0</v>
      </c>
      <c r="K447" s="637">
        <v>0</v>
      </c>
      <c r="L447" s="638">
        <f t="shared" si="120"/>
        <v>5738000</v>
      </c>
      <c r="M447" s="639">
        <v>24</v>
      </c>
      <c r="N447" s="638">
        <f t="shared" si="82"/>
        <v>5296615</v>
      </c>
      <c r="O447" s="640">
        <v>2</v>
      </c>
      <c r="P447" s="638">
        <f t="shared" si="83"/>
        <v>441385</v>
      </c>
      <c r="Q447" s="641">
        <v>0</v>
      </c>
      <c r="R447" s="638">
        <f t="shared" si="84"/>
        <v>0</v>
      </c>
      <c r="S447" s="638">
        <f t="shared" si="85"/>
        <v>5738000</v>
      </c>
      <c r="T447" s="642">
        <v>0</v>
      </c>
      <c r="U447" s="528">
        <v>0</v>
      </c>
      <c r="V447" s="528">
        <v>200000</v>
      </c>
      <c r="W447" s="642">
        <v>500000</v>
      </c>
      <c r="X447" s="642">
        <v>0</v>
      </c>
      <c r="Y447" s="642">
        <v>400000</v>
      </c>
      <c r="Z447" s="642">
        <v>282408</v>
      </c>
      <c r="AA447" s="643"/>
      <c r="AB447" s="638"/>
      <c r="AC447" s="642">
        <v>0</v>
      </c>
      <c r="AD447" s="642">
        <v>0</v>
      </c>
      <c r="AE447" s="638">
        <v>0</v>
      </c>
      <c r="AF447" s="644"/>
      <c r="AG447" s="644">
        <f t="shared" si="119"/>
        <v>7120408</v>
      </c>
      <c r="AH447" s="639">
        <v>16</v>
      </c>
      <c r="AI447" s="639">
        <v>0</v>
      </c>
      <c r="AJ447" s="639">
        <v>0</v>
      </c>
      <c r="AK447" s="643">
        <v>0</v>
      </c>
      <c r="AL447" s="645">
        <v>0</v>
      </c>
      <c r="AM447" s="638">
        <f t="shared" si="117"/>
        <v>662077</v>
      </c>
      <c r="AN447" s="661">
        <f t="shared" si="118"/>
        <v>7782485</v>
      </c>
      <c r="AO447" s="638">
        <v>602490</v>
      </c>
      <c r="AP447" s="638">
        <v>44100</v>
      </c>
      <c r="AQ447" s="638">
        <f>+VLOOKUP($B447,[1]Sheet1!$C$15:$BW$1300,52,0)</f>
        <v>0</v>
      </c>
      <c r="AR447" s="638">
        <v>0</v>
      </c>
      <c r="AS447" s="638">
        <v>0</v>
      </c>
      <c r="AT447" s="661">
        <f t="shared" si="121"/>
        <v>7135895</v>
      </c>
      <c r="AU447" s="629"/>
      <c r="AV447" s="585"/>
      <c r="AW447" s="526" t="s">
        <v>4008</v>
      </c>
      <c r="AX447" s="526" t="s">
        <v>4009</v>
      </c>
      <c r="AY447" s="632" t="s">
        <v>260</v>
      </c>
      <c r="AZ447" s="632">
        <v>622</v>
      </c>
      <c r="BA447" s="272" t="str">
        <f t="shared" si="122"/>
        <v>Box</v>
      </c>
      <c r="BB447" s="633"/>
      <c r="BC447" s="634"/>
      <c r="BD447" s="634"/>
    </row>
    <row r="448" spans="1:56" s="635" customFormat="1" ht="36.75" hidden="1" customHeight="1">
      <c r="A448" s="475">
        <f>SUBTOTAL(3,B$6:B448)</f>
        <v>1</v>
      </c>
      <c r="B448" s="475" t="s">
        <v>1521</v>
      </c>
      <c r="C448" s="476" t="s">
        <v>1522</v>
      </c>
      <c r="D448" s="636">
        <v>45542</v>
      </c>
      <c r="E448" s="636" t="s">
        <v>196</v>
      </c>
      <c r="F448" s="530" t="s">
        <v>474</v>
      </c>
      <c r="G448" s="621" t="s">
        <v>809</v>
      </c>
      <c r="H448" s="637">
        <v>5274000</v>
      </c>
      <c r="I448" s="637">
        <v>200000</v>
      </c>
      <c r="J448" s="637">
        <v>0</v>
      </c>
      <c r="K448" s="637">
        <v>0</v>
      </c>
      <c r="L448" s="638">
        <f t="shared" si="120"/>
        <v>5474000</v>
      </c>
      <c r="M448" s="639">
        <v>22.9</v>
      </c>
      <c r="N448" s="638">
        <f t="shared" si="82"/>
        <v>4821331</v>
      </c>
      <c r="O448" s="640">
        <v>3</v>
      </c>
      <c r="P448" s="638">
        <f t="shared" si="83"/>
        <v>631615</v>
      </c>
      <c r="Q448" s="641">
        <v>0</v>
      </c>
      <c r="R448" s="638">
        <f t="shared" si="84"/>
        <v>0</v>
      </c>
      <c r="S448" s="638">
        <f t="shared" si="85"/>
        <v>5452946</v>
      </c>
      <c r="T448" s="642">
        <v>0</v>
      </c>
      <c r="U448" s="528">
        <v>0</v>
      </c>
      <c r="V448" s="528">
        <v>200000</v>
      </c>
      <c r="W448" s="642">
        <v>500000</v>
      </c>
      <c r="X448" s="642">
        <v>0</v>
      </c>
      <c r="Y448" s="642">
        <v>400000</v>
      </c>
      <c r="Z448" s="642">
        <v>162126</v>
      </c>
      <c r="AA448" s="643"/>
      <c r="AB448" s="638"/>
      <c r="AC448" s="642">
        <v>0</v>
      </c>
      <c r="AD448" s="642">
        <v>0</v>
      </c>
      <c r="AE448" s="638">
        <v>39475.963427947601</v>
      </c>
      <c r="AF448" s="644"/>
      <c r="AG448" s="644">
        <f t="shared" si="119"/>
        <v>6754548</v>
      </c>
      <c r="AH448" s="639">
        <v>12</v>
      </c>
      <c r="AI448" s="639">
        <v>0</v>
      </c>
      <c r="AJ448" s="639">
        <v>0</v>
      </c>
      <c r="AK448" s="643">
        <v>0</v>
      </c>
      <c r="AL448" s="645">
        <v>0</v>
      </c>
      <c r="AM448" s="638">
        <f t="shared" si="117"/>
        <v>473712</v>
      </c>
      <c r="AN448" s="661">
        <f t="shared" si="118"/>
        <v>7228260</v>
      </c>
      <c r="AO448" s="638">
        <v>574770</v>
      </c>
      <c r="AP448" s="638">
        <v>44100</v>
      </c>
      <c r="AQ448" s="638">
        <f>+VLOOKUP($B448,[1]Sheet1!$C$15:$BW$1300,52,0)</f>
        <v>0</v>
      </c>
      <c r="AR448" s="638">
        <v>0</v>
      </c>
      <c r="AS448" s="638">
        <v>0</v>
      </c>
      <c r="AT448" s="661">
        <f t="shared" si="121"/>
        <v>6609390</v>
      </c>
      <c r="AU448" s="629"/>
      <c r="AV448" s="585"/>
      <c r="AW448" s="526" t="s">
        <v>4010</v>
      </c>
      <c r="AX448" s="526" t="s">
        <v>4011</v>
      </c>
      <c r="AY448" s="632" t="s">
        <v>260</v>
      </c>
      <c r="AZ448" s="632">
        <v>622</v>
      </c>
      <c r="BA448" s="272" t="str">
        <f t="shared" si="122"/>
        <v>Box</v>
      </c>
      <c r="BB448" s="633"/>
      <c r="BC448" s="634"/>
      <c r="BD448" s="634"/>
    </row>
    <row r="449" spans="1:56" s="635" customFormat="1" ht="36.75" hidden="1" customHeight="1">
      <c r="A449" s="475">
        <f>SUBTOTAL(3,B$6:B449)</f>
        <v>1</v>
      </c>
      <c r="B449" s="475" t="s">
        <v>1523</v>
      </c>
      <c r="C449" s="476" t="s">
        <v>1524</v>
      </c>
      <c r="D449" s="636">
        <v>45563</v>
      </c>
      <c r="E449" s="636" t="s">
        <v>196</v>
      </c>
      <c r="F449" s="530" t="s">
        <v>474</v>
      </c>
      <c r="G449" s="621" t="s">
        <v>809</v>
      </c>
      <c r="H449" s="637">
        <v>5274000</v>
      </c>
      <c r="I449" s="637">
        <v>200000</v>
      </c>
      <c r="J449" s="637">
        <v>0</v>
      </c>
      <c r="K449" s="637">
        <v>0</v>
      </c>
      <c r="L449" s="638">
        <f t="shared" si="120"/>
        <v>5474000</v>
      </c>
      <c r="M449" s="639">
        <v>23.6</v>
      </c>
      <c r="N449" s="638">
        <f t="shared" si="82"/>
        <v>4968708</v>
      </c>
      <c r="O449" s="640">
        <v>2</v>
      </c>
      <c r="P449" s="638">
        <f t="shared" si="83"/>
        <v>421077</v>
      </c>
      <c r="Q449" s="641">
        <v>0</v>
      </c>
      <c r="R449" s="638">
        <f t="shared" si="84"/>
        <v>0</v>
      </c>
      <c r="S449" s="638">
        <f t="shared" si="85"/>
        <v>5389785</v>
      </c>
      <c r="T449" s="642">
        <v>0</v>
      </c>
      <c r="U449" s="528">
        <v>0</v>
      </c>
      <c r="V449" s="528">
        <v>200000</v>
      </c>
      <c r="W449" s="642">
        <v>500000</v>
      </c>
      <c r="X449" s="642">
        <v>0</v>
      </c>
      <c r="Y449" s="642">
        <v>400000</v>
      </c>
      <c r="Z449" s="642">
        <v>287359</v>
      </c>
      <c r="AA449" s="643"/>
      <c r="AB449" s="638"/>
      <c r="AC449" s="642">
        <v>0</v>
      </c>
      <c r="AD449" s="642">
        <v>0</v>
      </c>
      <c r="AE449" s="638">
        <v>39475.963983050846</v>
      </c>
      <c r="AF449" s="644"/>
      <c r="AG449" s="644">
        <f t="shared" si="119"/>
        <v>6816620</v>
      </c>
      <c r="AH449" s="639">
        <v>16</v>
      </c>
      <c r="AI449" s="639">
        <v>0</v>
      </c>
      <c r="AJ449" s="639">
        <v>0</v>
      </c>
      <c r="AK449" s="643">
        <v>0</v>
      </c>
      <c r="AL449" s="645">
        <v>0</v>
      </c>
      <c r="AM449" s="638">
        <f t="shared" si="117"/>
        <v>631615</v>
      </c>
      <c r="AN449" s="661">
        <f t="shared" si="118"/>
        <v>7448235</v>
      </c>
      <c r="AO449" s="638">
        <v>574770</v>
      </c>
      <c r="AP449" s="638">
        <v>44100</v>
      </c>
      <c r="AQ449" s="638">
        <f>+VLOOKUP($B449,[1]Sheet1!$C$15:$BW$1300,52,0)</f>
        <v>0</v>
      </c>
      <c r="AR449" s="638">
        <v>0</v>
      </c>
      <c r="AS449" s="638">
        <v>0</v>
      </c>
      <c r="AT449" s="661">
        <f t="shared" si="121"/>
        <v>6829365</v>
      </c>
      <c r="AU449" s="629"/>
      <c r="AV449" s="585"/>
      <c r="AW449" s="526" t="s">
        <v>4012</v>
      </c>
      <c r="AX449" s="526" t="s">
        <v>4013</v>
      </c>
      <c r="AY449" s="632" t="s">
        <v>260</v>
      </c>
      <c r="AZ449" s="632">
        <v>622</v>
      </c>
      <c r="BA449" s="272" t="str">
        <f t="shared" si="122"/>
        <v>Box</v>
      </c>
      <c r="BB449" s="633"/>
      <c r="BC449" s="634"/>
      <c r="BD449" s="634"/>
    </row>
    <row r="450" spans="1:56" s="635" customFormat="1" ht="36.75" hidden="1" customHeight="1">
      <c r="A450" s="475">
        <f>SUBTOTAL(3,B$6:B450)</f>
        <v>1</v>
      </c>
      <c r="B450" s="475" t="s">
        <v>1525</v>
      </c>
      <c r="C450" s="476" t="s">
        <v>1526</v>
      </c>
      <c r="D450" s="636">
        <v>45706</v>
      </c>
      <c r="E450" s="636" t="s">
        <v>196</v>
      </c>
      <c r="F450" s="530" t="s">
        <v>474</v>
      </c>
      <c r="G450" s="621" t="s">
        <v>809</v>
      </c>
      <c r="H450" s="637">
        <v>5023000</v>
      </c>
      <c r="I450" s="637">
        <v>200000</v>
      </c>
      <c r="J450" s="637">
        <v>0</v>
      </c>
      <c r="K450" s="637">
        <v>0</v>
      </c>
      <c r="L450" s="638">
        <f t="shared" si="120"/>
        <v>5223000</v>
      </c>
      <c r="M450" s="639">
        <v>22.9</v>
      </c>
      <c r="N450" s="638">
        <f t="shared" si="82"/>
        <v>4600258</v>
      </c>
      <c r="O450" s="640">
        <v>3</v>
      </c>
      <c r="P450" s="638">
        <f t="shared" si="83"/>
        <v>602654</v>
      </c>
      <c r="Q450" s="641">
        <v>0</v>
      </c>
      <c r="R450" s="638">
        <f t="shared" si="84"/>
        <v>0</v>
      </c>
      <c r="S450" s="638">
        <f t="shared" si="85"/>
        <v>5202912</v>
      </c>
      <c r="T450" s="642">
        <v>0</v>
      </c>
      <c r="U450" s="528">
        <v>0</v>
      </c>
      <c r="V450" s="528">
        <v>200000</v>
      </c>
      <c r="W450" s="642">
        <v>500000</v>
      </c>
      <c r="X450" s="642">
        <v>0</v>
      </c>
      <c r="Y450" s="642">
        <v>400000</v>
      </c>
      <c r="Z450" s="642">
        <v>142212</v>
      </c>
      <c r="AA450" s="643"/>
      <c r="AB450" s="638"/>
      <c r="AC450" s="642">
        <v>0</v>
      </c>
      <c r="AD450" s="642">
        <v>0</v>
      </c>
      <c r="AE450" s="638">
        <v>37665.867903930135</v>
      </c>
      <c r="AF450" s="644"/>
      <c r="AG450" s="644">
        <f t="shared" si="119"/>
        <v>6482790</v>
      </c>
      <c r="AH450" s="639">
        <v>16</v>
      </c>
      <c r="AI450" s="639">
        <v>0</v>
      </c>
      <c r="AJ450" s="639">
        <v>0</v>
      </c>
      <c r="AK450" s="643">
        <v>0</v>
      </c>
      <c r="AL450" s="645">
        <v>0</v>
      </c>
      <c r="AM450" s="638">
        <f t="shared" si="117"/>
        <v>602654</v>
      </c>
      <c r="AN450" s="661">
        <f t="shared" si="118"/>
        <v>7085444</v>
      </c>
      <c r="AO450" s="638">
        <v>548415</v>
      </c>
      <c r="AP450" s="638">
        <v>44100</v>
      </c>
      <c r="AQ450" s="638">
        <f>+VLOOKUP($B450,[1]Sheet1!$C$15:$BW$1300,52,0)</f>
        <v>0</v>
      </c>
      <c r="AR450" s="638">
        <v>0</v>
      </c>
      <c r="AS450" s="638">
        <v>0</v>
      </c>
      <c r="AT450" s="661">
        <f t="shared" si="121"/>
        <v>6492929</v>
      </c>
      <c r="AU450" s="629"/>
      <c r="AV450" s="585"/>
      <c r="AW450" s="526" t="s">
        <v>4014</v>
      </c>
      <c r="AX450" s="526" t="s">
        <v>4015</v>
      </c>
      <c r="AY450" s="632" t="s">
        <v>260</v>
      </c>
      <c r="AZ450" s="632">
        <v>622</v>
      </c>
      <c r="BA450" s="272" t="str">
        <f t="shared" si="122"/>
        <v>Box</v>
      </c>
      <c r="BB450" s="633"/>
      <c r="BC450" s="634"/>
      <c r="BD450" s="634"/>
    </row>
    <row r="451" spans="1:56" s="635" customFormat="1" ht="36.75" hidden="1" customHeight="1">
      <c r="A451" s="475">
        <f>SUBTOTAL(3,B$6:B451)</f>
        <v>1</v>
      </c>
      <c r="B451" s="475" t="s">
        <v>1527</v>
      </c>
      <c r="C451" s="476" t="s">
        <v>1528</v>
      </c>
      <c r="D451" s="636">
        <v>45706</v>
      </c>
      <c r="E451" s="636" t="s">
        <v>196</v>
      </c>
      <c r="F451" s="530" t="s">
        <v>474</v>
      </c>
      <c r="G451" s="621" t="s">
        <v>809</v>
      </c>
      <c r="H451" s="637">
        <v>5023000</v>
      </c>
      <c r="I451" s="637">
        <v>200000</v>
      </c>
      <c r="J451" s="637">
        <v>0</v>
      </c>
      <c r="K451" s="637">
        <v>0</v>
      </c>
      <c r="L451" s="638">
        <f t="shared" si="120"/>
        <v>5223000</v>
      </c>
      <c r="M451" s="639">
        <v>17</v>
      </c>
      <c r="N451" s="638">
        <f t="shared" si="82"/>
        <v>3415038</v>
      </c>
      <c r="O451" s="640">
        <v>2</v>
      </c>
      <c r="P451" s="638">
        <f t="shared" si="83"/>
        <v>401769</v>
      </c>
      <c r="Q451" s="641">
        <v>0</v>
      </c>
      <c r="R451" s="638">
        <f t="shared" si="84"/>
        <v>0</v>
      </c>
      <c r="S451" s="638">
        <f t="shared" si="85"/>
        <v>3816807</v>
      </c>
      <c r="T451" s="642">
        <v>0</v>
      </c>
      <c r="U451" s="528">
        <v>0</v>
      </c>
      <c r="V451" s="528">
        <v>200000</v>
      </c>
      <c r="W451" s="642">
        <v>0</v>
      </c>
      <c r="X451" s="642">
        <v>0</v>
      </c>
      <c r="Y451" s="642">
        <v>0</v>
      </c>
      <c r="Z451" s="642">
        <v>212298</v>
      </c>
      <c r="AA451" s="643"/>
      <c r="AB451" s="638"/>
      <c r="AC451" s="642">
        <v>0</v>
      </c>
      <c r="AD451" s="642">
        <v>0</v>
      </c>
      <c r="AE451" s="638">
        <v>37665.86029411765</v>
      </c>
      <c r="AF451" s="644"/>
      <c r="AG451" s="644">
        <f t="shared" si="119"/>
        <v>4266771</v>
      </c>
      <c r="AH451" s="639">
        <v>8</v>
      </c>
      <c r="AI451" s="639">
        <v>0</v>
      </c>
      <c r="AJ451" s="639">
        <v>0</v>
      </c>
      <c r="AK451" s="643">
        <v>0</v>
      </c>
      <c r="AL451" s="645">
        <v>0</v>
      </c>
      <c r="AM451" s="638">
        <f t="shared" si="117"/>
        <v>301327</v>
      </c>
      <c r="AN451" s="661">
        <f t="shared" si="118"/>
        <v>4568098</v>
      </c>
      <c r="AO451" s="638">
        <v>548415</v>
      </c>
      <c r="AP451" s="638">
        <v>44100</v>
      </c>
      <c r="AQ451" s="638">
        <f>+VLOOKUP($B451,[1]Sheet1!$C$15:$BW$1300,52,0)</f>
        <v>0</v>
      </c>
      <c r="AR451" s="638">
        <v>0</v>
      </c>
      <c r="AS451" s="638">
        <v>0</v>
      </c>
      <c r="AT451" s="661">
        <f t="shared" si="121"/>
        <v>3975583</v>
      </c>
      <c r="AU451" s="629"/>
      <c r="AV451" s="585"/>
      <c r="AW451" s="526" t="s">
        <v>4016</v>
      </c>
      <c r="AX451" s="526" t="s">
        <v>4017</v>
      </c>
      <c r="AY451" s="632" t="s">
        <v>260</v>
      </c>
      <c r="AZ451" s="632">
        <v>622</v>
      </c>
      <c r="BA451" s="272" t="str">
        <f t="shared" si="122"/>
        <v>Box</v>
      </c>
      <c r="BB451" s="633"/>
      <c r="BC451" s="634"/>
      <c r="BD451" s="634"/>
    </row>
    <row r="452" spans="1:56" s="635" customFormat="1" ht="36.75" hidden="1" customHeight="1">
      <c r="A452" s="475">
        <f>SUBTOTAL(3,B$6:B452)</f>
        <v>1</v>
      </c>
      <c r="B452" s="475" t="s">
        <v>1529</v>
      </c>
      <c r="C452" s="476" t="s">
        <v>1530</v>
      </c>
      <c r="D452" s="636">
        <v>40793</v>
      </c>
      <c r="E452" s="636" t="s">
        <v>196</v>
      </c>
      <c r="F452" s="530" t="s">
        <v>474</v>
      </c>
      <c r="G452" s="621" t="s">
        <v>814</v>
      </c>
      <c r="H452" s="637">
        <v>5931000</v>
      </c>
      <c r="I452" s="637">
        <v>900000</v>
      </c>
      <c r="J452" s="637">
        <v>0</v>
      </c>
      <c r="K452" s="637">
        <v>100000</v>
      </c>
      <c r="L452" s="638">
        <f t="shared" si="120"/>
        <v>6931000</v>
      </c>
      <c r="M452" s="639">
        <v>23</v>
      </c>
      <c r="N452" s="638">
        <f t="shared" si="82"/>
        <v>6131269</v>
      </c>
      <c r="O452" s="640">
        <v>3</v>
      </c>
      <c r="P452" s="638">
        <f t="shared" si="83"/>
        <v>799731</v>
      </c>
      <c r="Q452" s="641">
        <v>0</v>
      </c>
      <c r="R452" s="638">
        <f t="shared" si="84"/>
        <v>0</v>
      </c>
      <c r="S452" s="638">
        <f t="shared" si="85"/>
        <v>6931000</v>
      </c>
      <c r="T452" s="642">
        <v>0</v>
      </c>
      <c r="U452" s="528">
        <v>0</v>
      </c>
      <c r="V452" s="528">
        <v>200000</v>
      </c>
      <c r="W452" s="642">
        <v>500000</v>
      </c>
      <c r="X452" s="642">
        <v>0</v>
      </c>
      <c r="Y452" s="642">
        <v>400000</v>
      </c>
      <c r="Z452" s="642">
        <v>253509</v>
      </c>
      <c r="AA452" s="643"/>
      <c r="AB452" s="638"/>
      <c r="AC452" s="642">
        <v>0</v>
      </c>
      <c r="AD452" s="642">
        <v>0</v>
      </c>
      <c r="AE452" s="638">
        <v>0</v>
      </c>
      <c r="AF452" s="644"/>
      <c r="AG452" s="644">
        <f t="shared" si="119"/>
        <v>8284509</v>
      </c>
      <c r="AH452" s="639">
        <v>16</v>
      </c>
      <c r="AI452" s="639">
        <v>0</v>
      </c>
      <c r="AJ452" s="639">
        <v>0</v>
      </c>
      <c r="AK452" s="643">
        <v>0</v>
      </c>
      <c r="AL452" s="645">
        <v>0</v>
      </c>
      <c r="AM452" s="638">
        <f t="shared" si="117"/>
        <v>799731</v>
      </c>
      <c r="AN452" s="661">
        <f t="shared" si="118"/>
        <v>9084240</v>
      </c>
      <c r="AO452" s="638">
        <v>727755</v>
      </c>
      <c r="AP452" s="638">
        <v>44100</v>
      </c>
      <c r="AQ452" s="638">
        <f>+VLOOKUP($B452,[1]Sheet1!$C$15:$BW$1300,52,0)</f>
        <v>0</v>
      </c>
      <c r="AR452" s="638">
        <v>0</v>
      </c>
      <c r="AS452" s="638">
        <v>0</v>
      </c>
      <c r="AT452" s="661">
        <f t="shared" si="121"/>
        <v>8312385</v>
      </c>
      <c r="AU452" s="629"/>
      <c r="AV452" s="585"/>
      <c r="AW452" s="526" t="s">
        <v>4018</v>
      </c>
      <c r="AX452" s="526" t="s">
        <v>4019</v>
      </c>
      <c r="AY452" s="632" t="s">
        <v>260</v>
      </c>
      <c r="AZ452" s="632">
        <v>622</v>
      </c>
      <c r="BA452" s="272" t="str">
        <f t="shared" si="122"/>
        <v>Box</v>
      </c>
      <c r="BB452" s="633"/>
      <c r="BC452" s="634"/>
      <c r="BD452" s="634"/>
    </row>
    <row r="453" spans="1:56" s="635" customFormat="1" ht="36.75" hidden="1" customHeight="1">
      <c r="A453" s="475">
        <f>SUBTOTAL(3,B$6:B453)</f>
        <v>1</v>
      </c>
      <c r="B453" s="475" t="s">
        <v>1531</v>
      </c>
      <c r="C453" s="476" t="s">
        <v>1532</v>
      </c>
      <c r="D453" s="636">
        <v>43789</v>
      </c>
      <c r="E453" s="636" t="s">
        <v>196</v>
      </c>
      <c r="F453" s="530" t="s">
        <v>475</v>
      </c>
      <c r="G453" s="621" t="s">
        <v>809</v>
      </c>
      <c r="H453" s="637">
        <v>5931000</v>
      </c>
      <c r="I453" s="637">
        <v>200000</v>
      </c>
      <c r="J453" s="637">
        <v>0</v>
      </c>
      <c r="K453" s="637">
        <v>0</v>
      </c>
      <c r="L453" s="638">
        <f t="shared" si="120"/>
        <v>6131000</v>
      </c>
      <c r="M453" s="639">
        <v>24</v>
      </c>
      <c r="N453" s="638">
        <f t="shared" si="82"/>
        <v>5659385</v>
      </c>
      <c r="O453" s="640">
        <v>2</v>
      </c>
      <c r="P453" s="638">
        <f t="shared" si="83"/>
        <v>471615</v>
      </c>
      <c r="Q453" s="641">
        <v>0</v>
      </c>
      <c r="R453" s="638">
        <f t="shared" si="84"/>
        <v>0</v>
      </c>
      <c r="S453" s="638">
        <f t="shared" si="85"/>
        <v>6131000</v>
      </c>
      <c r="T453" s="642">
        <v>0</v>
      </c>
      <c r="U453" s="528">
        <v>0</v>
      </c>
      <c r="V453" s="528">
        <v>200000</v>
      </c>
      <c r="W453" s="642">
        <v>500000</v>
      </c>
      <c r="X453" s="642">
        <v>0</v>
      </c>
      <c r="Y453" s="642">
        <v>400000</v>
      </c>
      <c r="Z453" s="642">
        <v>494046</v>
      </c>
      <c r="AA453" s="643"/>
      <c r="AB453" s="638"/>
      <c r="AC453" s="642">
        <v>0</v>
      </c>
      <c r="AD453" s="642">
        <v>0</v>
      </c>
      <c r="AE453" s="638">
        <v>44213.9453125</v>
      </c>
      <c r="AF453" s="644"/>
      <c r="AG453" s="644">
        <f t="shared" si="119"/>
        <v>7769260</v>
      </c>
      <c r="AH453" s="639">
        <v>20</v>
      </c>
      <c r="AI453" s="639">
        <v>0</v>
      </c>
      <c r="AJ453" s="639">
        <v>0</v>
      </c>
      <c r="AK453" s="643">
        <v>0</v>
      </c>
      <c r="AL453" s="645">
        <v>0</v>
      </c>
      <c r="AM453" s="638">
        <f t="shared" si="117"/>
        <v>884279</v>
      </c>
      <c r="AN453" s="661">
        <f t="shared" si="118"/>
        <v>8653539</v>
      </c>
      <c r="AO453" s="638">
        <v>643755</v>
      </c>
      <c r="AP453" s="638">
        <v>44100</v>
      </c>
      <c r="AQ453" s="638">
        <f>+VLOOKUP($B453,[1]Sheet1!$C$15:$BW$1300,52,0)</f>
        <v>0</v>
      </c>
      <c r="AR453" s="638">
        <v>0</v>
      </c>
      <c r="AS453" s="638">
        <v>0</v>
      </c>
      <c r="AT453" s="661">
        <f t="shared" si="121"/>
        <v>7965684</v>
      </c>
      <c r="AU453" s="629"/>
      <c r="AV453" s="585"/>
      <c r="AW453" s="526" t="s">
        <v>4020</v>
      </c>
      <c r="AX453" s="526" t="s">
        <v>4021</v>
      </c>
      <c r="AY453" s="632" t="s">
        <v>261</v>
      </c>
      <c r="AZ453" s="632">
        <v>622</v>
      </c>
      <c r="BA453" s="272" t="str">
        <f t="shared" si="122"/>
        <v>Bag</v>
      </c>
      <c r="BB453" s="633"/>
      <c r="BC453" s="634"/>
      <c r="BD453" s="634"/>
    </row>
    <row r="454" spans="1:56" s="635" customFormat="1" ht="36.75" hidden="1" customHeight="1">
      <c r="A454" s="475">
        <f>SUBTOTAL(3,B$6:B454)</f>
        <v>1</v>
      </c>
      <c r="B454" s="475" t="s">
        <v>1533</v>
      </c>
      <c r="C454" s="476" t="s">
        <v>1534</v>
      </c>
      <c r="D454" s="636">
        <v>39874</v>
      </c>
      <c r="E454" s="636" t="s">
        <v>196</v>
      </c>
      <c r="F454" s="530" t="s">
        <v>475</v>
      </c>
      <c r="G454" s="621" t="s">
        <v>809</v>
      </c>
      <c r="H454" s="637">
        <v>5931000</v>
      </c>
      <c r="I454" s="637">
        <v>200000</v>
      </c>
      <c r="J454" s="637">
        <v>0</v>
      </c>
      <c r="K454" s="637">
        <v>0</v>
      </c>
      <c r="L454" s="638">
        <f t="shared" si="120"/>
        <v>6131000</v>
      </c>
      <c r="M454" s="639">
        <v>24</v>
      </c>
      <c r="N454" s="638">
        <f t="shared" si="82"/>
        <v>5659385</v>
      </c>
      <c r="O454" s="640">
        <v>2</v>
      </c>
      <c r="P454" s="638">
        <f t="shared" si="83"/>
        <v>471615</v>
      </c>
      <c r="Q454" s="641">
        <v>0</v>
      </c>
      <c r="R454" s="638">
        <f t="shared" si="84"/>
        <v>0</v>
      </c>
      <c r="S454" s="638">
        <f t="shared" si="85"/>
        <v>6131000</v>
      </c>
      <c r="T454" s="642">
        <v>0</v>
      </c>
      <c r="U454" s="528">
        <v>0</v>
      </c>
      <c r="V454" s="528">
        <v>200000</v>
      </c>
      <c r="W454" s="642">
        <v>500000</v>
      </c>
      <c r="X454" s="642">
        <v>0</v>
      </c>
      <c r="Y454" s="642">
        <v>400000</v>
      </c>
      <c r="Z454" s="642">
        <v>502123</v>
      </c>
      <c r="AA454" s="643"/>
      <c r="AB454" s="638"/>
      <c r="AC454" s="642">
        <v>100000</v>
      </c>
      <c r="AD454" s="642">
        <v>0</v>
      </c>
      <c r="AE454" s="638">
        <v>44213.9453125</v>
      </c>
      <c r="AF454" s="644"/>
      <c r="AG454" s="644">
        <f t="shared" si="119"/>
        <v>7877337</v>
      </c>
      <c r="AH454" s="639">
        <v>20</v>
      </c>
      <c r="AI454" s="639">
        <v>0</v>
      </c>
      <c r="AJ454" s="639">
        <v>0</v>
      </c>
      <c r="AK454" s="643">
        <v>0</v>
      </c>
      <c r="AL454" s="645">
        <v>0</v>
      </c>
      <c r="AM454" s="638">
        <f t="shared" si="117"/>
        <v>884279</v>
      </c>
      <c r="AN454" s="661">
        <f t="shared" si="118"/>
        <v>8761616</v>
      </c>
      <c r="AO454" s="638">
        <v>643755</v>
      </c>
      <c r="AP454" s="638">
        <v>44100</v>
      </c>
      <c r="AQ454" s="638">
        <f>+VLOOKUP($B454,[1]Sheet1!$C$15:$BW$1300,52,0)</f>
        <v>0</v>
      </c>
      <c r="AR454" s="638">
        <v>0</v>
      </c>
      <c r="AS454" s="638">
        <v>0</v>
      </c>
      <c r="AT454" s="661">
        <f t="shared" si="121"/>
        <v>8073761</v>
      </c>
      <c r="AU454" s="629"/>
      <c r="AV454" s="585"/>
      <c r="AW454" s="526" t="s">
        <v>4022</v>
      </c>
      <c r="AX454" s="526" t="s">
        <v>4023</v>
      </c>
      <c r="AY454" s="632" t="s">
        <v>261</v>
      </c>
      <c r="AZ454" s="632">
        <v>622</v>
      </c>
      <c r="BA454" s="272" t="str">
        <f t="shared" si="122"/>
        <v>Bag</v>
      </c>
      <c r="BB454" s="633"/>
      <c r="BC454" s="634"/>
      <c r="BD454" s="634"/>
    </row>
    <row r="455" spans="1:56" s="635" customFormat="1" ht="36.75" hidden="1" customHeight="1">
      <c r="A455" s="475">
        <f>SUBTOTAL(3,B$6:B455)</f>
        <v>1</v>
      </c>
      <c r="B455" s="475" t="s">
        <v>1535</v>
      </c>
      <c r="C455" s="476" t="s">
        <v>1536</v>
      </c>
      <c r="D455" s="636">
        <v>40364</v>
      </c>
      <c r="E455" s="636" t="s">
        <v>196</v>
      </c>
      <c r="F455" s="530" t="s">
        <v>475</v>
      </c>
      <c r="G455" s="621" t="s">
        <v>809</v>
      </c>
      <c r="H455" s="637">
        <v>5931000</v>
      </c>
      <c r="I455" s="637">
        <v>200000</v>
      </c>
      <c r="J455" s="637">
        <v>0</v>
      </c>
      <c r="K455" s="637">
        <v>0</v>
      </c>
      <c r="L455" s="638">
        <f t="shared" si="120"/>
        <v>6131000</v>
      </c>
      <c r="M455" s="639">
        <v>24</v>
      </c>
      <c r="N455" s="638">
        <f t="shared" si="82"/>
        <v>5659385</v>
      </c>
      <c r="O455" s="640">
        <v>2</v>
      </c>
      <c r="P455" s="638">
        <f t="shared" si="83"/>
        <v>471615</v>
      </c>
      <c r="Q455" s="641">
        <v>0</v>
      </c>
      <c r="R455" s="638">
        <f t="shared" si="84"/>
        <v>0</v>
      </c>
      <c r="S455" s="638">
        <f t="shared" si="85"/>
        <v>6131000</v>
      </c>
      <c r="T455" s="642">
        <v>0</v>
      </c>
      <c r="U455" s="528">
        <v>0</v>
      </c>
      <c r="V455" s="528">
        <v>200000</v>
      </c>
      <c r="W455" s="642">
        <v>500000</v>
      </c>
      <c r="X455" s="642">
        <v>0</v>
      </c>
      <c r="Y455" s="642">
        <v>400000</v>
      </c>
      <c r="Z455" s="642">
        <v>502123</v>
      </c>
      <c r="AA455" s="643"/>
      <c r="AB455" s="638"/>
      <c r="AC455" s="642">
        <v>0</v>
      </c>
      <c r="AD455" s="642">
        <v>0</v>
      </c>
      <c r="AE455" s="638">
        <v>44213.9453125</v>
      </c>
      <c r="AF455" s="644"/>
      <c r="AG455" s="644">
        <f t="shared" si="119"/>
        <v>7777337</v>
      </c>
      <c r="AH455" s="639">
        <v>20</v>
      </c>
      <c r="AI455" s="639">
        <v>0</v>
      </c>
      <c r="AJ455" s="639">
        <v>0</v>
      </c>
      <c r="AK455" s="643">
        <v>0</v>
      </c>
      <c r="AL455" s="645">
        <v>0</v>
      </c>
      <c r="AM455" s="638">
        <f t="shared" ref="AM455:AM518" si="123">ROUND((N455/IF(M455&gt;26,26,M455)/8*(AH455*$AH$5+AI455*$AI$5+AJ455*$AJ$5+AK455*$AK$5+AL455*$AL$5)),0)</f>
        <v>884279</v>
      </c>
      <c r="AN455" s="661">
        <f t="shared" si="118"/>
        <v>8661616</v>
      </c>
      <c r="AO455" s="638">
        <v>643755</v>
      </c>
      <c r="AP455" s="638">
        <v>44100</v>
      </c>
      <c r="AQ455" s="638">
        <f>+VLOOKUP($B455,[1]Sheet1!$C$15:$BW$1300,52,0)</f>
        <v>0</v>
      </c>
      <c r="AR455" s="638">
        <v>0</v>
      </c>
      <c r="AS455" s="638">
        <v>0</v>
      </c>
      <c r="AT455" s="661">
        <f t="shared" si="121"/>
        <v>7973761</v>
      </c>
      <c r="AU455" s="629"/>
      <c r="AV455" s="585"/>
      <c r="AW455" s="526" t="s">
        <v>4024</v>
      </c>
      <c r="AX455" s="526" t="s">
        <v>4025</v>
      </c>
      <c r="AY455" s="632" t="s">
        <v>261</v>
      </c>
      <c r="AZ455" s="632">
        <v>622</v>
      </c>
      <c r="BA455" s="272" t="str">
        <f t="shared" si="122"/>
        <v>Bag</v>
      </c>
      <c r="BB455" s="633"/>
      <c r="BC455" s="634"/>
      <c r="BD455" s="634"/>
    </row>
    <row r="456" spans="1:56" s="635" customFormat="1" ht="36.75" hidden="1" customHeight="1">
      <c r="A456" s="475">
        <f>SUBTOTAL(3,B$6:B456)</f>
        <v>1</v>
      </c>
      <c r="B456" s="475" t="s">
        <v>1537</v>
      </c>
      <c r="C456" s="476" t="s">
        <v>1538</v>
      </c>
      <c r="D456" s="636">
        <v>40602</v>
      </c>
      <c r="E456" s="636" t="s">
        <v>196</v>
      </c>
      <c r="F456" s="530" t="s">
        <v>475</v>
      </c>
      <c r="G456" s="621" t="s">
        <v>1539</v>
      </c>
      <c r="H456" s="637">
        <v>5931000</v>
      </c>
      <c r="I456" s="637">
        <v>1000000</v>
      </c>
      <c r="J456" s="637">
        <v>0</v>
      </c>
      <c r="K456" s="637">
        <v>200000</v>
      </c>
      <c r="L456" s="638">
        <f t="shared" si="120"/>
        <v>7131000</v>
      </c>
      <c r="M456" s="639">
        <v>24</v>
      </c>
      <c r="N456" s="638">
        <f t="shared" si="82"/>
        <v>6582462</v>
      </c>
      <c r="O456" s="640">
        <v>2</v>
      </c>
      <c r="P456" s="638">
        <f t="shared" si="83"/>
        <v>548538</v>
      </c>
      <c r="Q456" s="641">
        <v>0</v>
      </c>
      <c r="R456" s="638">
        <f t="shared" si="84"/>
        <v>0</v>
      </c>
      <c r="S456" s="638">
        <f t="shared" si="85"/>
        <v>7131000</v>
      </c>
      <c r="T456" s="642">
        <v>0</v>
      </c>
      <c r="U456" s="528">
        <v>0</v>
      </c>
      <c r="V456" s="528">
        <v>200000</v>
      </c>
      <c r="W456" s="642">
        <v>500000</v>
      </c>
      <c r="X456" s="642">
        <v>0</v>
      </c>
      <c r="Y456" s="642">
        <v>400000</v>
      </c>
      <c r="Z456" s="642">
        <v>518593</v>
      </c>
      <c r="AA456" s="643"/>
      <c r="AB456" s="638"/>
      <c r="AC456" s="642">
        <v>0</v>
      </c>
      <c r="AD456" s="642">
        <v>0</v>
      </c>
      <c r="AE456" s="638">
        <v>51425.484375</v>
      </c>
      <c r="AF456" s="644"/>
      <c r="AG456" s="644">
        <f t="shared" si="119"/>
        <v>8801018</v>
      </c>
      <c r="AH456" s="639">
        <v>20</v>
      </c>
      <c r="AI456" s="639">
        <v>0</v>
      </c>
      <c r="AJ456" s="639">
        <v>0</v>
      </c>
      <c r="AK456" s="643">
        <v>0</v>
      </c>
      <c r="AL456" s="645">
        <v>0</v>
      </c>
      <c r="AM456" s="638">
        <f t="shared" si="123"/>
        <v>1028510</v>
      </c>
      <c r="AN456" s="661">
        <f t="shared" si="118"/>
        <v>9829528</v>
      </c>
      <c r="AO456" s="638">
        <v>748755</v>
      </c>
      <c r="AP456" s="638">
        <v>44100</v>
      </c>
      <c r="AQ456" s="638">
        <f>+VLOOKUP($B456,[1]Sheet1!$C$15:$BW$1300,52,0)</f>
        <v>0</v>
      </c>
      <c r="AR456" s="638">
        <v>0</v>
      </c>
      <c r="AS456" s="638">
        <v>0</v>
      </c>
      <c r="AT456" s="661">
        <f t="shared" si="121"/>
        <v>9036673</v>
      </c>
      <c r="AU456" s="629"/>
      <c r="AV456" s="585"/>
      <c r="AW456" s="526" t="s">
        <v>4026</v>
      </c>
      <c r="AX456" s="526" t="s">
        <v>4027</v>
      </c>
      <c r="AY456" s="632" t="s">
        <v>261</v>
      </c>
      <c r="AZ456" s="632">
        <v>622</v>
      </c>
      <c r="BA456" s="272" t="str">
        <f t="shared" si="122"/>
        <v>Bag</v>
      </c>
      <c r="BB456" s="633"/>
      <c r="BC456" s="634"/>
      <c r="BD456" s="634"/>
    </row>
    <row r="457" spans="1:56" s="635" customFormat="1" ht="36.75" hidden="1" customHeight="1">
      <c r="A457" s="475">
        <f>SUBTOTAL(3,B$6:B457)</f>
        <v>1</v>
      </c>
      <c r="B457" s="475" t="s">
        <v>1540</v>
      </c>
      <c r="C457" s="476" t="s">
        <v>1541</v>
      </c>
      <c r="D457" s="636">
        <v>40854</v>
      </c>
      <c r="E457" s="636" t="s">
        <v>196</v>
      </c>
      <c r="F457" s="530" t="s">
        <v>475</v>
      </c>
      <c r="G457" s="621" t="s">
        <v>809</v>
      </c>
      <c r="H457" s="637">
        <v>5931000</v>
      </c>
      <c r="I457" s="637">
        <v>200000</v>
      </c>
      <c r="J457" s="637">
        <v>0</v>
      </c>
      <c r="K457" s="637">
        <v>0</v>
      </c>
      <c r="L457" s="638">
        <f t="shared" si="120"/>
        <v>6131000</v>
      </c>
      <c r="M457" s="639">
        <v>17.8</v>
      </c>
      <c r="N457" s="638">
        <f t="shared" si="82"/>
        <v>4197377</v>
      </c>
      <c r="O457" s="640">
        <v>3</v>
      </c>
      <c r="P457" s="638">
        <f t="shared" si="83"/>
        <v>707423</v>
      </c>
      <c r="Q457" s="641">
        <v>0</v>
      </c>
      <c r="R457" s="638">
        <f t="shared" si="84"/>
        <v>0</v>
      </c>
      <c r="S457" s="638">
        <f t="shared" si="85"/>
        <v>4904800</v>
      </c>
      <c r="T457" s="642">
        <v>0</v>
      </c>
      <c r="U457" s="528">
        <v>0</v>
      </c>
      <c r="V457" s="528">
        <v>200000</v>
      </c>
      <c r="W457" s="642">
        <v>0</v>
      </c>
      <c r="X457" s="642">
        <v>0</v>
      </c>
      <c r="Y457" s="642">
        <v>0</v>
      </c>
      <c r="Z457" s="642">
        <v>352169</v>
      </c>
      <c r="AA457" s="643"/>
      <c r="AB457" s="638"/>
      <c r="AC457" s="642">
        <v>0</v>
      </c>
      <c r="AD457" s="642">
        <v>0</v>
      </c>
      <c r="AE457" s="638">
        <v>44213.943117977527</v>
      </c>
      <c r="AF457" s="644"/>
      <c r="AG457" s="644">
        <f t="shared" si="119"/>
        <v>5501183</v>
      </c>
      <c r="AH457" s="639">
        <v>12</v>
      </c>
      <c r="AI457" s="639">
        <v>0</v>
      </c>
      <c r="AJ457" s="639">
        <v>0</v>
      </c>
      <c r="AK457" s="643">
        <v>0</v>
      </c>
      <c r="AL457" s="645">
        <v>0</v>
      </c>
      <c r="AM457" s="638">
        <f t="shared" si="123"/>
        <v>530567</v>
      </c>
      <c r="AN457" s="661">
        <f t="shared" si="118"/>
        <v>6031750</v>
      </c>
      <c r="AO457" s="638">
        <v>643755</v>
      </c>
      <c r="AP457" s="638">
        <v>44100</v>
      </c>
      <c r="AQ457" s="638">
        <f>+VLOOKUP($B457,[1]Sheet1!$C$15:$BW$1300,52,0)</f>
        <v>0</v>
      </c>
      <c r="AR457" s="638">
        <v>0</v>
      </c>
      <c r="AS457" s="638">
        <v>0</v>
      </c>
      <c r="AT457" s="661">
        <f t="shared" si="121"/>
        <v>5343895</v>
      </c>
      <c r="AU457" s="629"/>
      <c r="AV457" s="585"/>
      <c r="AW457" s="526" t="s">
        <v>4028</v>
      </c>
      <c r="AX457" s="526" t="s">
        <v>4029</v>
      </c>
      <c r="AY457" s="632" t="s">
        <v>261</v>
      </c>
      <c r="AZ457" s="632">
        <v>622</v>
      </c>
      <c r="BA457" s="272" t="str">
        <f t="shared" si="122"/>
        <v>Bag</v>
      </c>
      <c r="BB457" s="633"/>
      <c r="BC457" s="634"/>
      <c r="BD457" s="634"/>
    </row>
    <row r="458" spans="1:56" s="635" customFormat="1" ht="36.75" hidden="1" customHeight="1">
      <c r="A458" s="475">
        <f>SUBTOTAL(3,B$6:B458)</f>
        <v>1</v>
      </c>
      <c r="B458" s="475" t="s">
        <v>1542</v>
      </c>
      <c r="C458" s="476" t="s">
        <v>1543</v>
      </c>
      <c r="D458" s="636">
        <v>40949</v>
      </c>
      <c r="E458" s="636" t="s">
        <v>196</v>
      </c>
      <c r="F458" s="530" t="s">
        <v>475</v>
      </c>
      <c r="G458" s="621" t="s">
        <v>809</v>
      </c>
      <c r="H458" s="637">
        <v>5931000</v>
      </c>
      <c r="I458" s="637">
        <v>400000</v>
      </c>
      <c r="J458" s="637">
        <v>0</v>
      </c>
      <c r="K458" s="637">
        <v>0</v>
      </c>
      <c r="L458" s="638">
        <f t="shared" si="120"/>
        <v>6331000</v>
      </c>
      <c r="M458" s="639">
        <v>24</v>
      </c>
      <c r="N458" s="638">
        <f t="shared" si="82"/>
        <v>5844000</v>
      </c>
      <c r="O458" s="640">
        <v>2</v>
      </c>
      <c r="P458" s="638">
        <f t="shared" si="83"/>
        <v>487000</v>
      </c>
      <c r="Q458" s="641">
        <v>0</v>
      </c>
      <c r="R458" s="638">
        <f t="shared" si="84"/>
        <v>0</v>
      </c>
      <c r="S458" s="638">
        <f t="shared" si="85"/>
        <v>6331000</v>
      </c>
      <c r="T458" s="642">
        <v>0</v>
      </c>
      <c r="U458" s="528">
        <v>0</v>
      </c>
      <c r="V458" s="528">
        <v>200000</v>
      </c>
      <c r="W458" s="642">
        <v>500000</v>
      </c>
      <c r="X458" s="642">
        <v>0</v>
      </c>
      <c r="Y458" s="642">
        <v>400000</v>
      </c>
      <c r="Z458" s="642">
        <v>502123</v>
      </c>
      <c r="AA458" s="643"/>
      <c r="AB458" s="638"/>
      <c r="AC458" s="642">
        <v>0</v>
      </c>
      <c r="AD458" s="642">
        <v>0</v>
      </c>
      <c r="AE458" s="638">
        <v>45656.25</v>
      </c>
      <c r="AF458" s="644"/>
      <c r="AG458" s="644">
        <f t="shared" si="119"/>
        <v>7978779</v>
      </c>
      <c r="AH458" s="639">
        <v>20</v>
      </c>
      <c r="AI458" s="639">
        <v>0</v>
      </c>
      <c r="AJ458" s="639">
        <v>0</v>
      </c>
      <c r="AK458" s="643">
        <v>0</v>
      </c>
      <c r="AL458" s="645">
        <v>0</v>
      </c>
      <c r="AM458" s="638">
        <f t="shared" si="123"/>
        <v>913125</v>
      </c>
      <c r="AN458" s="661">
        <f t="shared" si="118"/>
        <v>8891904</v>
      </c>
      <c r="AO458" s="638">
        <v>664755</v>
      </c>
      <c r="AP458" s="638">
        <v>44100</v>
      </c>
      <c r="AQ458" s="638">
        <f>+VLOOKUP($B458,[1]Sheet1!$C$15:$BW$1300,52,0)</f>
        <v>0</v>
      </c>
      <c r="AR458" s="638">
        <v>0</v>
      </c>
      <c r="AS458" s="638">
        <v>0</v>
      </c>
      <c r="AT458" s="661">
        <f t="shared" si="121"/>
        <v>8183049</v>
      </c>
      <c r="AU458" s="629"/>
      <c r="AV458" s="585"/>
      <c r="AW458" s="526" t="s">
        <v>3418</v>
      </c>
      <c r="AX458" s="526" t="s">
        <v>4030</v>
      </c>
      <c r="AY458" s="632" t="s">
        <v>261</v>
      </c>
      <c r="AZ458" s="632">
        <v>622</v>
      </c>
      <c r="BA458" s="272" t="str">
        <f t="shared" si="122"/>
        <v>Bag</v>
      </c>
      <c r="BB458" s="633"/>
      <c r="BC458" s="634"/>
      <c r="BD458" s="634"/>
    </row>
    <row r="459" spans="1:56" s="635" customFormat="1" ht="36.75" hidden="1" customHeight="1">
      <c r="A459" s="475">
        <f>SUBTOTAL(3,B$6:B459)</f>
        <v>1</v>
      </c>
      <c r="B459" s="475" t="s">
        <v>1544</v>
      </c>
      <c r="C459" s="476" t="s">
        <v>1545</v>
      </c>
      <c r="D459" s="636">
        <v>41715</v>
      </c>
      <c r="E459" s="636" t="s">
        <v>196</v>
      </c>
      <c r="F459" s="530" t="s">
        <v>475</v>
      </c>
      <c r="G459" s="621" t="s">
        <v>814</v>
      </c>
      <c r="H459" s="637">
        <v>5931000</v>
      </c>
      <c r="I459" s="637">
        <v>400000</v>
      </c>
      <c r="J459" s="637">
        <v>0</v>
      </c>
      <c r="K459" s="637">
        <v>0</v>
      </c>
      <c r="L459" s="638">
        <f t="shared" si="120"/>
        <v>6331000</v>
      </c>
      <c r="M459" s="639">
        <v>23.9</v>
      </c>
      <c r="N459" s="638">
        <f t="shared" si="82"/>
        <v>5819650</v>
      </c>
      <c r="O459" s="640">
        <v>2</v>
      </c>
      <c r="P459" s="638">
        <f t="shared" si="83"/>
        <v>487000</v>
      </c>
      <c r="Q459" s="641">
        <v>0</v>
      </c>
      <c r="R459" s="638">
        <f t="shared" si="84"/>
        <v>0</v>
      </c>
      <c r="S459" s="638">
        <f t="shared" si="85"/>
        <v>6306650</v>
      </c>
      <c r="T459" s="642">
        <v>0</v>
      </c>
      <c r="U459" s="528">
        <v>0</v>
      </c>
      <c r="V459" s="528">
        <v>200000</v>
      </c>
      <c r="W459" s="642">
        <v>500000</v>
      </c>
      <c r="X459" s="642">
        <v>0</v>
      </c>
      <c r="Y459" s="642">
        <v>400000</v>
      </c>
      <c r="Z459" s="642">
        <v>516432</v>
      </c>
      <c r="AA459" s="643"/>
      <c r="AB459" s="638"/>
      <c r="AC459" s="642">
        <v>0</v>
      </c>
      <c r="AD459" s="642">
        <v>0</v>
      </c>
      <c r="AE459" s="638">
        <v>45656.25</v>
      </c>
      <c r="AF459" s="644"/>
      <c r="AG459" s="644">
        <f t="shared" si="119"/>
        <v>7968738</v>
      </c>
      <c r="AH459" s="639">
        <v>20</v>
      </c>
      <c r="AI459" s="639">
        <v>0</v>
      </c>
      <c r="AJ459" s="639">
        <v>0</v>
      </c>
      <c r="AK459" s="643">
        <v>0</v>
      </c>
      <c r="AL459" s="645">
        <v>0</v>
      </c>
      <c r="AM459" s="638">
        <f t="shared" si="123"/>
        <v>913125</v>
      </c>
      <c r="AN459" s="661">
        <f t="shared" si="118"/>
        <v>8881863</v>
      </c>
      <c r="AO459" s="638">
        <v>664755</v>
      </c>
      <c r="AP459" s="638">
        <v>44100</v>
      </c>
      <c r="AQ459" s="638">
        <f>+VLOOKUP($B459,[1]Sheet1!$C$15:$BW$1300,52,0)</f>
        <v>0</v>
      </c>
      <c r="AR459" s="638">
        <v>0</v>
      </c>
      <c r="AS459" s="638">
        <v>0</v>
      </c>
      <c r="AT459" s="661">
        <f t="shared" si="121"/>
        <v>8173008</v>
      </c>
      <c r="AU459" s="629"/>
      <c r="AV459" s="585"/>
      <c r="AW459" s="526" t="s">
        <v>4031</v>
      </c>
      <c r="AX459" s="526" t="s">
        <v>4032</v>
      </c>
      <c r="AY459" s="632" t="s">
        <v>261</v>
      </c>
      <c r="AZ459" s="632">
        <v>622</v>
      </c>
      <c r="BA459" s="272" t="str">
        <f t="shared" si="122"/>
        <v>Bag</v>
      </c>
      <c r="BB459" s="633"/>
      <c r="BC459" s="634"/>
      <c r="BD459" s="634"/>
    </row>
    <row r="460" spans="1:56" s="635" customFormat="1" ht="36.75" hidden="1" customHeight="1">
      <c r="A460" s="475">
        <f>SUBTOTAL(3,B$6:B460)</f>
        <v>1</v>
      </c>
      <c r="B460" s="475" t="s">
        <v>1546</v>
      </c>
      <c r="C460" s="476" t="s">
        <v>1547</v>
      </c>
      <c r="D460" s="636">
        <v>42702</v>
      </c>
      <c r="E460" s="636" t="s">
        <v>196</v>
      </c>
      <c r="F460" s="530" t="s">
        <v>475</v>
      </c>
      <c r="G460" s="621" t="s">
        <v>809</v>
      </c>
      <c r="H460" s="637">
        <v>5931000</v>
      </c>
      <c r="I460" s="637">
        <v>200000</v>
      </c>
      <c r="J460" s="637">
        <v>0</v>
      </c>
      <c r="K460" s="637">
        <v>0</v>
      </c>
      <c r="L460" s="638">
        <f t="shared" si="120"/>
        <v>6131000</v>
      </c>
      <c r="M460" s="639">
        <v>24</v>
      </c>
      <c r="N460" s="638">
        <f t="shared" si="82"/>
        <v>5659385</v>
      </c>
      <c r="O460" s="640">
        <v>2</v>
      </c>
      <c r="P460" s="638">
        <f t="shared" si="83"/>
        <v>471615</v>
      </c>
      <c r="Q460" s="641">
        <v>0</v>
      </c>
      <c r="R460" s="638">
        <f t="shared" si="84"/>
        <v>0</v>
      </c>
      <c r="S460" s="638">
        <f t="shared" si="85"/>
        <v>6131000</v>
      </c>
      <c r="T460" s="642">
        <v>0</v>
      </c>
      <c r="U460" s="528">
        <v>0</v>
      </c>
      <c r="V460" s="528">
        <v>200000</v>
      </c>
      <c r="W460" s="642">
        <v>500000</v>
      </c>
      <c r="X460" s="642">
        <v>0</v>
      </c>
      <c r="Y460" s="642">
        <v>400000</v>
      </c>
      <c r="Z460" s="642">
        <v>525683</v>
      </c>
      <c r="AA460" s="643"/>
      <c r="AB460" s="638"/>
      <c r="AC460" s="642">
        <v>100000</v>
      </c>
      <c r="AD460" s="642">
        <v>0</v>
      </c>
      <c r="AE460" s="638">
        <v>44213.9453125</v>
      </c>
      <c r="AF460" s="644"/>
      <c r="AG460" s="644">
        <f t="shared" si="119"/>
        <v>7900897</v>
      </c>
      <c r="AH460" s="639">
        <v>16</v>
      </c>
      <c r="AI460" s="639">
        <v>0</v>
      </c>
      <c r="AJ460" s="639">
        <v>0</v>
      </c>
      <c r="AK460" s="643">
        <v>0</v>
      </c>
      <c r="AL460" s="645">
        <v>0</v>
      </c>
      <c r="AM460" s="638">
        <f t="shared" si="123"/>
        <v>707423</v>
      </c>
      <c r="AN460" s="661">
        <f t="shared" si="118"/>
        <v>8608320</v>
      </c>
      <c r="AO460" s="638">
        <v>643755</v>
      </c>
      <c r="AP460" s="638">
        <v>44100</v>
      </c>
      <c r="AQ460" s="638">
        <f>+VLOOKUP($B460,[1]Sheet1!$C$15:$BW$1300,52,0)</f>
        <v>0</v>
      </c>
      <c r="AR460" s="638">
        <v>0</v>
      </c>
      <c r="AS460" s="638">
        <v>0</v>
      </c>
      <c r="AT460" s="661">
        <f t="shared" si="121"/>
        <v>7920465</v>
      </c>
      <c r="AU460" s="629"/>
      <c r="AV460" s="585"/>
      <c r="AW460" s="526" t="s">
        <v>4033</v>
      </c>
      <c r="AX460" s="526" t="s">
        <v>4034</v>
      </c>
      <c r="AY460" s="632" t="s">
        <v>261</v>
      </c>
      <c r="AZ460" s="632">
        <v>622</v>
      </c>
      <c r="BA460" s="272" t="str">
        <f t="shared" si="122"/>
        <v>Bag</v>
      </c>
      <c r="BB460" s="633"/>
      <c r="BC460" s="634"/>
      <c r="BD460" s="634"/>
    </row>
    <row r="461" spans="1:56" s="635" customFormat="1" ht="36.75" hidden="1" customHeight="1">
      <c r="A461" s="475">
        <f>SUBTOTAL(3,B$6:B461)</f>
        <v>1</v>
      </c>
      <c r="B461" s="475" t="s">
        <v>1548</v>
      </c>
      <c r="C461" s="476" t="s">
        <v>1549</v>
      </c>
      <c r="D461" s="636">
        <v>42822</v>
      </c>
      <c r="E461" s="636" t="s">
        <v>196</v>
      </c>
      <c r="F461" s="530" t="s">
        <v>475</v>
      </c>
      <c r="G461" s="621" t="s">
        <v>809</v>
      </c>
      <c r="H461" s="637">
        <v>5931000</v>
      </c>
      <c r="I461" s="637">
        <v>200000</v>
      </c>
      <c r="J461" s="637">
        <v>0</v>
      </c>
      <c r="K461" s="637">
        <v>0</v>
      </c>
      <c r="L461" s="638">
        <f t="shared" si="120"/>
        <v>6131000</v>
      </c>
      <c r="M461" s="639">
        <v>22.8</v>
      </c>
      <c r="N461" s="638">
        <f t="shared" si="82"/>
        <v>5376415</v>
      </c>
      <c r="O461" s="640">
        <v>3</v>
      </c>
      <c r="P461" s="638">
        <f t="shared" si="83"/>
        <v>707423</v>
      </c>
      <c r="Q461" s="641">
        <v>0</v>
      </c>
      <c r="R461" s="638">
        <f t="shared" si="84"/>
        <v>0</v>
      </c>
      <c r="S461" s="638">
        <f t="shared" si="85"/>
        <v>6083838</v>
      </c>
      <c r="T461" s="642">
        <v>0</v>
      </c>
      <c r="U461" s="528">
        <v>0</v>
      </c>
      <c r="V461" s="528">
        <v>200000</v>
      </c>
      <c r="W461" s="642">
        <v>500000</v>
      </c>
      <c r="X461" s="642">
        <v>0</v>
      </c>
      <c r="Y461" s="642">
        <v>400000</v>
      </c>
      <c r="Z461" s="642">
        <v>482871</v>
      </c>
      <c r="AA461" s="643"/>
      <c r="AB461" s="638"/>
      <c r="AC461" s="642">
        <v>0</v>
      </c>
      <c r="AD461" s="642">
        <v>0</v>
      </c>
      <c r="AE461" s="638">
        <v>44213.93914473684</v>
      </c>
      <c r="AF461" s="644"/>
      <c r="AG461" s="644">
        <f t="shared" si="119"/>
        <v>7710923</v>
      </c>
      <c r="AH461" s="639">
        <v>16</v>
      </c>
      <c r="AI461" s="639">
        <v>0</v>
      </c>
      <c r="AJ461" s="639">
        <v>0</v>
      </c>
      <c r="AK461" s="643">
        <v>0</v>
      </c>
      <c r="AL461" s="645">
        <v>0</v>
      </c>
      <c r="AM461" s="638">
        <f t="shared" si="123"/>
        <v>707423</v>
      </c>
      <c r="AN461" s="661">
        <f t="shared" si="118"/>
        <v>8418346</v>
      </c>
      <c r="AO461" s="638">
        <v>643755</v>
      </c>
      <c r="AP461" s="638">
        <v>44100</v>
      </c>
      <c r="AQ461" s="638">
        <f>+VLOOKUP($B461,[1]Sheet1!$C$15:$BW$1300,52,0)</f>
        <v>0</v>
      </c>
      <c r="AR461" s="638">
        <v>0</v>
      </c>
      <c r="AS461" s="638">
        <v>0</v>
      </c>
      <c r="AT461" s="661">
        <f t="shared" si="121"/>
        <v>7730491</v>
      </c>
      <c r="AU461" s="629"/>
      <c r="AV461" s="585"/>
      <c r="AW461" s="526" t="s">
        <v>4035</v>
      </c>
      <c r="AX461" s="526" t="s">
        <v>4036</v>
      </c>
      <c r="AY461" s="632" t="s">
        <v>261</v>
      </c>
      <c r="AZ461" s="632">
        <v>622</v>
      </c>
      <c r="BA461" s="272" t="str">
        <f t="shared" si="122"/>
        <v>Bag</v>
      </c>
      <c r="BB461" s="633"/>
      <c r="BC461" s="634"/>
      <c r="BD461" s="634"/>
    </row>
    <row r="462" spans="1:56" s="635" customFormat="1" ht="36.75" hidden="1" customHeight="1">
      <c r="A462" s="475">
        <f>SUBTOTAL(3,B$6:B462)</f>
        <v>1</v>
      </c>
      <c r="B462" s="475" t="s">
        <v>1550</v>
      </c>
      <c r="C462" s="476" t="s">
        <v>1551</v>
      </c>
      <c r="D462" s="636">
        <v>44779</v>
      </c>
      <c r="E462" s="636" t="s">
        <v>196</v>
      </c>
      <c r="F462" s="530" t="s">
        <v>476</v>
      </c>
      <c r="G462" s="621" t="s">
        <v>1160</v>
      </c>
      <c r="H462" s="637">
        <v>5815000</v>
      </c>
      <c r="I462" s="637">
        <v>400000</v>
      </c>
      <c r="J462" s="637">
        <v>0</v>
      </c>
      <c r="K462" s="637">
        <v>0</v>
      </c>
      <c r="L462" s="638">
        <f t="shared" si="120"/>
        <v>6215000</v>
      </c>
      <c r="M462" s="639">
        <v>21.3</v>
      </c>
      <c r="N462" s="638">
        <f t="shared" si="82"/>
        <v>5091519</v>
      </c>
      <c r="O462" s="640">
        <v>3</v>
      </c>
      <c r="P462" s="638">
        <f t="shared" si="83"/>
        <v>717115</v>
      </c>
      <c r="Q462" s="641">
        <v>0</v>
      </c>
      <c r="R462" s="638">
        <f t="shared" si="84"/>
        <v>0</v>
      </c>
      <c r="S462" s="638">
        <f t="shared" si="85"/>
        <v>5808634</v>
      </c>
      <c r="T462" s="642">
        <v>0</v>
      </c>
      <c r="U462" s="528">
        <v>0</v>
      </c>
      <c r="V462" s="528">
        <v>200000</v>
      </c>
      <c r="W462" s="642">
        <v>0</v>
      </c>
      <c r="X462" s="642">
        <v>0</v>
      </c>
      <c r="Y462" s="642">
        <v>300000</v>
      </c>
      <c r="Z462" s="642">
        <v>325941</v>
      </c>
      <c r="AA462" s="643"/>
      <c r="AB462" s="638"/>
      <c r="AC462" s="642">
        <v>0</v>
      </c>
      <c r="AD462" s="642">
        <v>0</v>
      </c>
      <c r="AE462" s="638">
        <v>44819.709507042251</v>
      </c>
      <c r="AF462" s="644"/>
      <c r="AG462" s="644">
        <f t="shared" si="119"/>
        <v>6679395</v>
      </c>
      <c r="AH462" s="639">
        <v>4</v>
      </c>
      <c r="AI462" s="639">
        <v>0</v>
      </c>
      <c r="AJ462" s="639">
        <v>0</v>
      </c>
      <c r="AK462" s="643">
        <v>0</v>
      </c>
      <c r="AL462" s="645">
        <v>0</v>
      </c>
      <c r="AM462" s="638">
        <f t="shared" si="123"/>
        <v>179279</v>
      </c>
      <c r="AN462" s="661">
        <f t="shared" si="118"/>
        <v>6858674</v>
      </c>
      <c r="AO462" s="638">
        <v>652575</v>
      </c>
      <c r="AP462" s="638">
        <v>44100</v>
      </c>
      <c r="AQ462" s="638">
        <f>+VLOOKUP($B462,[1]Sheet1!$C$15:$BW$1300,52,0)</f>
        <v>0</v>
      </c>
      <c r="AR462" s="638">
        <v>0</v>
      </c>
      <c r="AS462" s="638">
        <v>0</v>
      </c>
      <c r="AT462" s="661">
        <f t="shared" si="121"/>
        <v>6161999</v>
      </c>
      <c r="AU462" s="629"/>
      <c r="AV462" s="585"/>
      <c r="AW462" s="526" t="s">
        <v>4037</v>
      </c>
      <c r="AX462" s="526" t="s">
        <v>4038</v>
      </c>
      <c r="AY462" s="632" t="s">
        <v>261</v>
      </c>
      <c r="AZ462" s="632">
        <v>622</v>
      </c>
      <c r="BA462" s="272" t="str">
        <f t="shared" si="122"/>
        <v>Bag</v>
      </c>
      <c r="BB462" s="633"/>
      <c r="BC462" s="634"/>
      <c r="BD462" s="634"/>
    </row>
    <row r="463" spans="1:56" s="635" customFormat="1" ht="36.75" hidden="1" customHeight="1">
      <c r="A463" s="475">
        <f>SUBTOTAL(3,B$6:B463)</f>
        <v>1</v>
      </c>
      <c r="B463" s="475" t="s">
        <v>1552</v>
      </c>
      <c r="C463" s="476" t="s">
        <v>1553</v>
      </c>
      <c r="D463" s="636">
        <v>45419</v>
      </c>
      <c r="E463" s="636" t="s">
        <v>196</v>
      </c>
      <c r="F463" s="530" t="s">
        <v>476</v>
      </c>
      <c r="G463" s="621" t="s">
        <v>1160</v>
      </c>
      <c r="H463" s="637">
        <v>5274000</v>
      </c>
      <c r="I463" s="637">
        <v>300000</v>
      </c>
      <c r="J463" s="637">
        <v>0</v>
      </c>
      <c r="K463" s="637">
        <v>0</v>
      </c>
      <c r="L463" s="638">
        <f t="shared" si="120"/>
        <v>5574000</v>
      </c>
      <c r="M463" s="639">
        <v>23.8</v>
      </c>
      <c r="N463" s="638">
        <f t="shared" si="82"/>
        <v>5102354</v>
      </c>
      <c r="O463" s="640">
        <v>2</v>
      </c>
      <c r="P463" s="638">
        <f t="shared" si="83"/>
        <v>428769</v>
      </c>
      <c r="Q463" s="641">
        <v>0</v>
      </c>
      <c r="R463" s="638">
        <f t="shared" si="84"/>
        <v>0</v>
      </c>
      <c r="S463" s="638">
        <f t="shared" si="85"/>
        <v>5531123</v>
      </c>
      <c r="T463" s="642">
        <v>0</v>
      </c>
      <c r="U463" s="528">
        <v>0</v>
      </c>
      <c r="V463" s="528">
        <v>200000</v>
      </c>
      <c r="W463" s="642">
        <v>500000</v>
      </c>
      <c r="X463" s="642">
        <v>0</v>
      </c>
      <c r="Y463" s="642">
        <v>400000</v>
      </c>
      <c r="Z463" s="642">
        <v>364197</v>
      </c>
      <c r="AA463" s="643"/>
      <c r="AB463" s="638"/>
      <c r="AC463" s="642">
        <v>0</v>
      </c>
      <c r="AD463" s="642">
        <v>0</v>
      </c>
      <c r="AE463" s="638">
        <v>0</v>
      </c>
      <c r="AF463" s="644"/>
      <c r="AG463" s="644">
        <f t="shared" si="119"/>
        <v>6995320</v>
      </c>
      <c r="AH463" s="639">
        <v>20</v>
      </c>
      <c r="AI463" s="639">
        <v>0</v>
      </c>
      <c r="AJ463" s="639">
        <v>0</v>
      </c>
      <c r="AK463" s="643">
        <v>0</v>
      </c>
      <c r="AL463" s="645">
        <v>0</v>
      </c>
      <c r="AM463" s="638">
        <f t="shared" si="123"/>
        <v>803942</v>
      </c>
      <c r="AN463" s="661">
        <f t="shared" si="118"/>
        <v>7799262</v>
      </c>
      <c r="AO463" s="638">
        <v>585270</v>
      </c>
      <c r="AP463" s="638">
        <v>44100</v>
      </c>
      <c r="AQ463" s="638">
        <f>+VLOOKUP($B463,[1]Sheet1!$C$15:$BW$1300,52,0)</f>
        <v>0</v>
      </c>
      <c r="AR463" s="638">
        <v>0</v>
      </c>
      <c r="AS463" s="638">
        <v>0</v>
      </c>
      <c r="AT463" s="661">
        <f t="shared" si="121"/>
        <v>7169892</v>
      </c>
      <c r="AU463" s="629"/>
      <c r="AV463" s="585"/>
      <c r="AW463" s="526" t="s">
        <v>4039</v>
      </c>
      <c r="AX463" s="526" t="s">
        <v>4040</v>
      </c>
      <c r="AY463" s="632" t="s">
        <v>261</v>
      </c>
      <c r="AZ463" s="632">
        <v>622</v>
      </c>
      <c r="BA463" s="272" t="str">
        <f t="shared" si="122"/>
        <v>Bag</v>
      </c>
      <c r="BB463" s="633"/>
      <c r="BC463" s="634"/>
      <c r="BD463" s="634"/>
    </row>
    <row r="464" spans="1:56" s="635" customFormat="1" ht="36.75" hidden="1" customHeight="1">
      <c r="A464" s="475">
        <f>SUBTOTAL(3,B$6:B464)</f>
        <v>1</v>
      </c>
      <c r="B464" s="475" t="s">
        <v>1554</v>
      </c>
      <c r="C464" s="476" t="s">
        <v>1555</v>
      </c>
      <c r="D464" s="636">
        <v>40952</v>
      </c>
      <c r="E464" s="636" t="s">
        <v>196</v>
      </c>
      <c r="F464" s="530" t="s">
        <v>476</v>
      </c>
      <c r="G464" s="621" t="s">
        <v>1160</v>
      </c>
      <c r="H464" s="637">
        <v>5931000</v>
      </c>
      <c r="I464" s="637">
        <v>600000</v>
      </c>
      <c r="J464" s="637">
        <v>0</v>
      </c>
      <c r="K464" s="637">
        <v>0</v>
      </c>
      <c r="L464" s="638">
        <f t="shared" si="120"/>
        <v>6531000</v>
      </c>
      <c r="M464" s="639">
        <v>24</v>
      </c>
      <c r="N464" s="638">
        <f t="shared" si="82"/>
        <v>6028615</v>
      </c>
      <c r="O464" s="640">
        <v>2</v>
      </c>
      <c r="P464" s="638">
        <f t="shared" si="83"/>
        <v>502385</v>
      </c>
      <c r="Q464" s="641">
        <v>0</v>
      </c>
      <c r="R464" s="638">
        <f t="shared" si="84"/>
        <v>0</v>
      </c>
      <c r="S464" s="638">
        <f t="shared" si="85"/>
        <v>6531000</v>
      </c>
      <c r="T464" s="642">
        <v>0</v>
      </c>
      <c r="U464" s="528">
        <v>0</v>
      </c>
      <c r="V464" s="528">
        <v>200000</v>
      </c>
      <c r="W464" s="642">
        <v>500000</v>
      </c>
      <c r="X464" s="642">
        <v>0</v>
      </c>
      <c r="Y464" s="642">
        <v>400000</v>
      </c>
      <c r="Z464" s="642">
        <v>367258</v>
      </c>
      <c r="AA464" s="643"/>
      <c r="AB464" s="638"/>
      <c r="AC464" s="642">
        <v>0</v>
      </c>
      <c r="AD464" s="642">
        <v>0</v>
      </c>
      <c r="AE464" s="638">
        <v>47098.5546875</v>
      </c>
      <c r="AF464" s="644"/>
      <c r="AG464" s="644">
        <f t="shared" si="119"/>
        <v>8045357</v>
      </c>
      <c r="AH464" s="639">
        <v>20</v>
      </c>
      <c r="AI464" s="639">
        <v>0</v>
      </c>
      <c r="AJ464" s="639">
        <v>0</v>
      </c>
      <c r="AK464" s="643">
        <v>0</v>
      </c>
      <c r="AL464" s="645">
        <v>0</v>
      </c>
      <c r="AM464" s="638">
        <f t="shared" si="123"/>
        <v>941971</v>
      </c>
      <c r="AN464" s="661">
        <f t="shared" si="118"/>
        <v>8987328</v>
      </c>
      <c r="AO464" s="638">
        <v>685755</v>
      </c>
      <c r="AP464" s="638">
        <v>44100</v>
      </c>
      <c r="AQ464" s="638">
        <f>+VLOOKUP($B464,[1]Sheet1!$C$15:$BW$1300,52,0)</f>
        <v>0</v>
      </c>
      <c r="AR464" s="638">
        <v>0</v>
      </c>
      <c r="AS464" s="638">
        <v>0</v>
      </c>
      <c r="AT464" s="661">
        <f t="shared" si="121"/>
        <v>8257473</v>
      </c>
      <c r="AU464" s="629"/>
      <c r="AV464" s="585"/>
      <c r="AW464" s="526" t="s">
        <v>4041</v>
      </c>
      <c r="AX464" s="526" t="s">
        <v>4042</v>
      </c>
      <c r="AY464" s="632" t="s">
        <v>261</v>
      </c>
      <c r="AZ464" s="632">
        <v>622</v>
      </c>
      <c r="BA464" s="272" t="str">
        <f t="shared" si="122"/>
        <v>Bag</v>
      </c>
      <c r="BB464" s="633"/>
      <c r="BC464" s="634"/>
      <c r="BD464" s="634"/>
    </row>
    <row r="465" spans="1:56" s="635" customFormat="1" ht="36.75" hidden="1" customHeight="1">
      <c r="A465" s="475">
        <f>SUBTOTAL(3,B$6:B465)</f>
        <v>1</v>
      </c>
      <c r="B465" s="475" t="s">
        <v>1556</v>
      </c>
      <c r="C465" s="476" t="s">
        <v>1557</v>
      </c>
      <c r="D465" s="636">
        <v>43718</v>
      </c>
      <c r="E465" s="636" t="s">
        <v>196</v>
      </c>
      <c r="F465" s="530" t="s">
        <v>477</v>
      </c>
      <c r="G465" s="621" t="s">
        <v>1558</v>
      </c>
      <c r="H465" s="637">
        <v>5931000</v>
      </c>
      <c r="I465" s="637">
        <v>600000</v>
      </c>
      <c r="J465" s="637">
        <v>0</v>
      </c>
      <c r="K465" s="637">
        <v>0</v>
      </c>
      <c r="L465" s="638">
        <f t="shared" si="120"/>
        <v>6531000</v>
      </c>
      <c r="M465" s="639">
        <v>10.9</v>
      </c>
      <c r="N465" s="638">
        <f t="shared" si="82"/>
        <v>2737996</v>
      </c>
      <c r="O465" s="640">
        <v>2</v>
      </c>
      <c r="P465" s="638">
        <f t="shared" si="83"/>
        <v>502385</v>
      </c>
      <c r="Q465" s="641">
        <v>0</v>
      </c>
      <c r="R465" s="638">
        <f t="shared" si="84"/>
        <v>0</v>
      </c>
      <c r="S465" s="638">
        <f t="shared" si="85"/>
        <v>3240381</v>
      </c>
      <c r="T465" s="642">
        <v>0</v>
      </c>
      <c r="U465" s="528">
        <v>0</v>
      </c>
      <c r="V465" s="528">
        <v>0</v>
      </c>
      <c r="W465" s="642">
        <v>0</v>
      </c>
      <c r="X465" s="642">
        <v>0</v>
      </c>
      <c r="Y465" s="642">
        <v>0</v>
      </c>
      <c r="Z465" s="642">
        <v>0</v>
      </c>
      <c r="AA465" s="643"/>
      <c r="AB465" s="638"/>
      <c r="AC465" s="642">
        <v>0</v>
      </c>
      <c r="AD465" s="642">
        <v>0</v>
      </c>
      <c r="AE465" s="638">
        <v>0</v>
      </c>
      <c r="AF465" s="644"/>
      <c r="AG465" s="644">
        <f t="shared" ref="AG465:AG528" si="124">ROUND(SUM(S465:AF465)-AA465,0)</f>
        <v>3240381</v>
      </c>
      <c r="AH465" s="639">
        <v>4</v>
      </c>
      <c r="AI465" s="639">
        <v>0</v>
      </c>
      <c r="AJ465" s="639">
        <v>0</v>
      </c>
      <c r="AK465" s="643">
        <v>0</v>
      </c>
      <c r="AL465" s="645">
        <v>0</v>
      </c>
      <c r="AM465" s="638">
        <f t="shared" si="123"/>
        <v>188394</v>
      </c>
      <c r="AN465" s="661">
        <f t="shared" si="118"/>
        <v>3428775</v>
      </c>
      <c r="AO465" s="638">
        <v>0</v>
      </c>
      <c r="AP465" s="638">
        <v>44100</v>
      </c>
      <c r="AQ465" s="638">
        <f>+VLOOKUP($B465,[1]Sheet1!$C$15:$BW$1300,52,0)</f>
        <v>0</v>
      </c>
      <c r="AR465" s="638">
        <v>0</v>
      </c>
      <c r="AS465" s="638">
        <v>0</v>
      </c>
      <c r="AT465" s="661">
        <f t="shared" si="121"/>
        <v>3384675</v>
      </c>
      <c r="AU465" s="629"/>
      <c r="AV465" s="585"/>
      <c r="AW465" s="526" t="s">
        <v>4043</v>
      </c>
      <c r="AX465" s="526" t="s">
        <v>4044</v>
      </c>
      <c r="AY465" s="632" t="s">
        <v>260</v>
      </c>
      <c r="AZ465" s="632">
        <v>622</v>
      </c>
      <c r="BA465" s="272" t="str">
        <f t="shared" si="122"/>
        <v>Box</v>
      </c>
      <c r="BB465" s="633"/>
      <c r="BC465" s="634"/>
      <c r="BD465" s="634"/>
    </row>
    <row r="466" spans="1:56" s="635" customFormat="1" ht="36.75" hidden="1" customHeight="1">
      <c r="A466" s="475">
        <f>SUBTOTAL(3,B$6:B466)</f>
        <v>1</v>
      </c>
      <c r="B466" s="475" t="s">
        <v>1559</v>
      </c>
      <c r="C466" s="476" t="s">
        <v>1560</v>
      </c>
      <c r="D466" s="636">
        <v>45423</v>
      </c>
      <c r="E466" s="636" t="s">
        <v>196</v>
      </c>
      <c r="F466" s="530" t="s">
        <v>477</v>
      </c>
      <c r="G466" s="621" t="s">
        <v>1160</v>
      </c>
      <c r="H466" s="637">
        <v>5274000</v>
      </c>
      <c r="I466" s="637">
        <v>300000</v>
      </c>
      <c r="J466" s="637">
        <v>0</v>
      </c>
      <c r="K466" s="637">
        <v>0</v>
      </c>
      <c r="L466" s="638">
        <f t="shared" si="120"/>
        <v>5574000</v>
      </c>
      <c r="M466" s="639">
        <v>22.9</v>
      </c>
      <c r="N466" s="638">
        <f t="shared" si="82"/>
        <v>4909408</v>
      </c>
      <c r="O466" s="640">
        <v>3</v>
      </c>
      <c r="P466" s="638">
        <f t="shared" si="83"/>
        <v>643154</v>
      </c>
      <c r="Q466" s="641">
        <v>0</v>
      </c>
      <c r="R466" s="638">
        <f t="shared" si="84"/>
        <v>0</v>
      </c>
      <c r="S466" s="638">
        <f t="shared" si="85"/>
        <v>5552562</v>
      </c>
      <c r="T466" s="642">
        <v>0</v>
      </c>
      <c r="U466" s="528">
        <v>0</v>
      </c>
      <c r="V466" s="528">
        <v>200000</v>
      </c>
      <c r="W466" s="642">
        <v>500000</v>
      </c>
      <c r="X466" s="642">
        <v>0</v>
      </c>
      <c r="Y466" s="642">
        <v>400000</v>
      </c>
      <c r="Z466" s="642">
        <v>350425</v>
      </c>
      <c r="AA466" s="643"/>
      <c r="AB466" s="638"/>
      <c r="AC466" s="642">
        <v>0</v>
      </c>
      <c r="AD466" s="642">
        <v>0</v>
      </c>
      <c r="AE466" s="638">
        <v>0</v>
      </c>
      <c r="AF466" s="644"/>
      <c r="AG466" s="644">
        <f t="shared" si="124"/>
        <v>7002987</v>
      </c>
      <c r="AH466" s="639">
        <v>8</v>
      </c>
      <c r="AI466" s="639">
        <v>0</v>
      </c>
      <c r="AJ466" s="639">
        <v>0</v>
      </c>
      <c r="AK466" s="643">
        <v>0</v>
      </c>
      <c r="AL466" s="645">
        <v>0</v>
      </c>
      <c r="AM466" s="638">
        <f t="shared" si="123"/>
        <v>321577</v>
      </c>
      <c r="AN466" s="661">
        <f t="shared" si="118"/>
        <v>7324564</v>
      </c>
      <c r="AO466" s="638">
        <v>585270</v>
      </c>
      <c r="AP466" s="638">
        <v>44100</v>
      </c>
      <c r="AQ466" s="638">
        <f>+VLOOKUP($B466,[1]Sheet1!$C$15:$BW$1300,52,0)</f>
        <v>0</v>
      </c>
      <c r="AR466" s="638">
        <v>0</v>
      </c>
      <c r="AS466" s="638">
        <v>0</v>
      </c>
      <c r="AT466" s="661">
        <f t="shared" si="121"/>
        <v>6695194</v>
      </c>
      <c r="AU466" s="629"/>
      <c r="AV466" s="585"/>
      <c r="AW466" s="526" t="s">
        <v>4045</v>
      </c>
      <c r="AX466" s="526" t="s">
        <v>4046</v>
      </c>
      <c r="AY466" s="632" t="s">
        <v>260</v>
      </c>
      <c r="AZ466" s="632">
        <v>622</v>
      </c>
      <c r="BA466" s="272" t="str">
        <f t="shared" si="122"/>
        <v>Box</v>
      </c>
      <c r="BB466" s="633"/>
      <c r="BC466" s="634"/>
      <c r="BD466" s="634"/>
    </row>
    <row r="467" spans="1:56" s="635" customFormat="1" ht="36.75" hidden="1" customHeight="1">
      <c r="A467" s="475">
        <f>SUBTOTAL(3,B$6:B467)</f>
        <v>1</v>
      </c>
      <c r="B467" s="475" t="s">
        <v>1561</v>
      </c>
      <c r="C467" s="476" t="s">
        <v>1562</v>
      </c>
      <c r="D467" s="636">
        <v>45444</v>
      </c>
      <c r="E467" s="636" t="s">
        <v>196</v>
      </c>
      <c r="F467" s="530" t="s">
        <v>477</v>
      </c>
      <c r="G467" s="621" t="s">
        <v>1160</v>
      </c>
      <c r="H467" s="637">
        <v>5274000</v>
      </c>
      <c r="I467" s="637">
        <v>300000</v>
      </c>
      <c r="J467" s="637">
        <v>0</v>
      </c>
      <c r="K467" s="637">
        <v>0</v>
      </c>
      <c r="L467" s="638">
        <f t="shared" si="120"/>
        <v>5574000</v>
      </c>
      <c r="M467" s="639">
        <v>21.4</v>
      </c>
      <c r="N467" s="638">
        <f t="shared" si="82"/>
        <v>4587831</v>
      </c>
      <c r="O467" s="640">
        <v>3</v>
      </c>
      <c r="P467" s="638">
        <f t="shared" si="83"/>
        <v>643154</v>
      </c>
      <c r="Q467" s="641">
        <v>0</v>
      </c>
      <c r="R467" s="638">
        <f t="shared" si="84"/>
        <v>0</v>
      </c>
      <c r="S467" s="638">
        <f t="shared" si="85"/>
        <v>5230985</v>
      </c>
      <c r="T467" s="642">
        <v>0</v>
      </c>
      <c r="U467" s="528">
        <v>0</v>
      </c>
      <c r="V467" s="528">
        <v>200000</v>
      </c>
      <c r="W467" s="642">
        <v>0</v>
      </c>
      <c r="X467" s="642">
        <v>0</v>
      </c>
      <c r="Y467" s="642">
        <v>300000</v>
      </c>
      <c r="Z467" s="642">
        <v>327471</v>
      </c>
      <c r="AA467" s="643"/>
      <c r="AB467" s="638"/>
      <c r="AC467" s="642">
        <v>0</v>
      </c>
      <c r="AD467" s="642">
        <v>0</v>
      </c>
      <c r="AE467" s="638">
        <v>40197.117406542064</v>
      </c>
      <c r="AF467" s="644"/>
      <c r="AG467" s="644">
        <f t="shared" si="124"/>
        <v>6098653</v>
      </c>
      <c r="AH467" s="639">
        <v>12</v>
      </c>
      <c r="AI467" s="639">
        <v>0</v>
      </c>
      <c r="AJ467" s="639">
        <v>0</v>
      </c>
      <c r="AK467" s="643">
        <v>0</v>
      </c>
      <c r="AL467" s="645">
        <v>0</v>
      </c>
      <c r="AM467" s="638">
        <f t="shared" si="123"/>
        <v>482365</v>
      </c>
      <c r="AN467" s="661">
        <f t="shared" si="118"/>
        <v>6581018</v>
      </c>
      <c r="AO467" s="638">
        <v>585270</v>
      </c>
      <c r="AP467" s="638">
        <v>44100</v>
      </c>
      <c r="AQ467" s="638">
        <f>+VLOOKUP($B467,[1]Sheet1!$C$15:$BW$1300,52,0)</f>
        <v>0</v>
      </c>
      <c r="AR467" s="638">
        <v>0</v>
      </c>
      <c r="AS467" s="638">
        <v>0</v>
      </c>
      <c r="AT467" s="661">
        <f t="shared" si="121"/>
        <v>5951648</v>
      </c>
      <c r="AU467" s="629"/>
      <c r="AV467" s="585"/>
      <c r="AW467" s="526" t="s">
        <v>4047</v>
      </c>
      <c r="AX467" s="526" t="s">
        <v>4048</v>
      </c>
      <c r="AY467" s="632" t="s">
        <v>260</v>
      </c>
      <c r="AZ467" s="632">
        <v>622</v>
      </c>
      <c r="BA467" s="272" t="str">
        <f t="shared" si="122"/>
        <v>Box</v>
      </c>
      <c r="BB467" s="633"/>
      <c r="BC467" s="634"/>
      <c r="BD467" s="634"/>
    </row>
    <row r="468" spans="1:56" s="635" customFormat="1" ht="36.75" hidden="1" customHeight="1">
      <c r="A468" s="475">
        <f>SUBTOTAL(3,B$6:B468)</f>
        <v>1</v>
      </c>
      <c r="B468" s="475" t="s">
        <v>1563</v>
      </c>
      <c r="C468" s="476" t="s">
        <v>1564</v>
      </c>
      <c r="D468" s="636">
        <v>45558</v>
      </c>
      <c r="E468" s="636" t="s">
        <v>196</v>
      </c>
      <c r="F468" s="530" t="s">
        <v>477</v>
      </c>
      <c r="G468" s="621" t="s">
        <v>1160</v>
      </c>
      <c r="H468" s="637">
        <v>5274000</v>
      </c>
      <c r="I468" s="637">
        <v>300000</v>
      </c>
      <c r="J468" s="637">
        <v>0</v>
      </c>
      <c r="K468" s="637">
        <v>0</v>
      </c>
      <c r="L468" s="638">
        <f t="shared" si="120"/>
        <v>5574000</v>
      </c>
      <c r="M468" s="639">
        <v>23.8</v>
      </c>
      <c r="N468" s="638">
        <f t="shared" si="82"/>
        <v>5102354</v>
      </c>
      <c r="O468" s="640">
        <v>2</v>
      </c>
      <c r="P468" s="638">
        <f t="shared" si="83"/>
        <v>428769</v>
      </c>
      <c r="Q468" s="641">
        <v>0</v>
      </c>
      <c r="R468" s="638">
        <f t="shared" si="84"/>
        <v>0</v>
      </c>
      <c r="S468" s="638">
        <f t="shared" si="85"/>
        <v>5531123</v>
      </c>
      <c r="T468" s="642">
        <v>0</v>
      </c>
      <c r="U468" s="528">
        <v>0</v>
      </c>
      <c r="V468" s="528">
        <v>200000</v>
      </c>
      <c r="W468" s="642">
        <v>500000</v>
      </c>
      <c r="X468" s="642">
        <v>0</v>
      </c>
      <c r="Y468" s="642">
        <v>400000</v>
      </c>
      <c r="Z468" s="642">
        <v>364197</v>
      </c>
      <c r="AA468" s="643"/>
      <c r="AB468" s="638"/>
      <c r="AC468" s="642">
        <v>0</v>
      </c>
      <c r="AD468" s="642">
        <v>0</v>
      </c>
      <c r="AE468" s="638">
        <v>40197.116596638654</v>
      </c>
      <c r="AF468" s="644"/>
      <c r="AG468" s="644">
        <f t="shared" si="124"/>
        <v>7035517</v>
      </c>
      <c r="AH468" s="639">
        <v>20</v>
      </c>
      <c r="AI468" s="639">
        <v>0</v>
      </c>
      <c r="AJ468" s="639">
        <v>0</v>
      </c>
      <c r="AK468" s="643">
        <v>0</v>
      </c>
      <c r="AL468" s="645">
        <v>0</v>
      </c>
      <c r="AM468" s="638">
        <f t="shared" si="123"/>
        <v>803942</v>
      </c>
      <c r="AN468" s="661">
        <f t="shared" si="118"/>
        <v>7839459</v>
      </c>
      <c r="AO468" s="638">
        <v>585270</v>
      </c>
      <c r="AP468" s="638">
        <v>44100</v>
      </c>
      <c r="AQ468" s="638">
        <f>+VLOOKUP($B468,[1]Sheet1!$C$15:$BW$1300,52,0)</f>
        <v>0</v>
      </c>
      <c r="AR468" s="638">
        <v>0</v>
      </c>
      <c r="AS468" s="638">
        <v>0</v>
      </c>
      <c r="AT468" s="661">
        <f t="shared" si="121"/>
        <v>7210089</v>
      </c>
      <c r="AU468" s="629"/>
      <c r="AV468" s="585"/>
      <c r="AW468" s="526" t="s">
        <v>4049</v>
      </c>
      <c r="AX468" s="526" t="s">
        <v>4050</v>
      </c>
      <c r="AY468" s="632" t="s">
        <v>260</v>
      </c>
      <c r="AZ468" s="632">
        <v>622</v>
      </c>
      <c r="BA468" s="272" t="str">
        <f t="shared" si="122"/>
        <v>Box</v>
      </c>
      <c r="BB468" s="633"/>
      <c r="BC468" s="634"/>
      <c r="BD468" s="634"/>
    </row>
    <row r="469" spans="1:56" s="635" customFormat="1" ht="36.75" hidden="1" customHeight="1">
      <c r="A469" s="475">
        <f>SUBTOTAL(3,B$6:B469)</f>
        <v>1</v>
      </c>
      <c r="B469" s="475" t="s">
        <v>1565</v>
      </c>
      <c r="C469" s="476" t="s">
        <v>1566</v>
      </c>
      <c r="D469" s="636">
        <v>40815</v>
      </c>
      <c r="E469" s="636" t="s">
        <v>197</v>
      </c>
      <c r="F469" s="530" t="s">
        <v>215</v>
      </c>
      <c r="G469" s="621" t="s">
        <v>1334</v>
      </c>
      <c r="H469" s="637">
        <v>5931000</v>
      </c>
      <c r="I469" s="637">
        <v>900000</v>
      </c>
      <c r="J469" s="637">
        <v>0</v>
      </c>
      <c r="K469" s="637">
        <v>0</v>
      </c>
      <c r="L469" s="638">
        <f t="shared" si="120"/>
        <v>6831000</v>
      </c>
      <c r="M469" s="639">
        <v>23</v>
      </c>
      <c r="N469" s="638">
        <f t="shared" si="82"/>
        <v>6042808</v>
      </c>
      <c r="O469" s="640">
        <v>3</v>
      </c>
      <c r="P469" s="638">
        <f t="shared" si="83"/>
        <v>788192</v>
      </c>
      <c r="Q469" s="641">
        <v>0</v>
      </c>
      <c r="R469" s="638">
        <f t="shared" si="84"/>
        <v>0</v>
      </c>
      <c r="S469" s="638">
        <f t="shared" si="85"/>
        <v>6831000</v>
      </c>
      <c r="T469" s="642">
        <v>0</v>
      </c>
      <c r="U469" s="528">
        <v>0</v>
      </c>
      <c r="V469" s="528">
        <v>200000</v>
      </c>
      <c r="W469" s="642">
        <v>500000</v>
      </c>
      <c r="X469" s="642">
        <v>0</v>
      </c>
      <c r="Y469" s="642">
        <v>400000</v>
      </c>
      <c r="Z469" s="642">
        <v>0</v>
      </c>
      <c r="AA469" s="643"/>
      <c r="AB469" s="638"/>
      <c r="AC469" s="642">
        <v>0</v>
      </c>
      <c r="AD469" s="642">
        <v>0</v>
      </c>
      <c r="AE469" s="638">
        <v>49262.02173913044</v>
      </c>
      <c r="AF469" s="644"/>
      <c r="AG469" s="644">
        <f t="shared" si="124"/>
        <v>7980262</v>
      </c>
      <c r="AH469" s="639">
        <v>8</v>
      </c>
      <c r="AI469" s="639">
        <v>0</v>
      </c>
      <c r="AJ469" s="639">
        <v>0</v>
      </c>
      <c r="AK469" s="643">
        <v>0</v>
      </c>
      <c r="AL469" s="645">
        <v>0</v>
      </c>
      <c r="AM469" s="638">
        <f t="shared" si="123"/>
        <v>394096</v>
      </c>
      <c r="AN469" s="661">
        <f t="shared" si="118"/>
        <v>8374358</v>
      </c>
      <c r="AO469" s="638">
        <v>717255</v>
      </c>
      <c r="AP469" s="638">
        <v>44100</v>
      </c>
      <c r="AQ469" s="638">
        <f>+VLOOKUP($B469,[1]Sheet1!$C$15:$BW$1300,52,0)</f>
        <v>0</v>
      </c>
      <c r="AR469" s="638">
        <v>0</v>
      </c>
      <c r="AS469" s="638">
        <v>0</v>
      </c>
      <c r="AT469" s="661">
        <f t="shared" si="121"/>
        <v>7613003</v>
      </c>
      <c r="AU469" s="629"/>
      <c r="AV469" s="585"/>
      <c r="AW469" s="526" t="s">
        <v>4051</v>
      </c>
      <c r="AX469" s="526" t="s">
        <v>4052</v>
      </c>
      <c r="AY469" s="632" t="s">
        <v>261</v>
      </c>
      <c r="AZ469" s="632">
        <v>622</v>
      </c>
      <c r="BA469" s="272" t="str">
        <f t="shared" si="122"/>
        <v>Bag</v>
      </c>
      <c r="BB469" s="633"/>
      <c r="BC469" s="634"/>
      <c r="BD469" s="634"/>
    </row>
    <row r="470" spans="1:56" s="635" customFormat="1" ht="36.75" hidden="1" customHeight="1">
      <c r="A470" s="475">
        <f>SUBTOTAL(3,B$6:B470)</f>
        <v>1</v>
      </c>
      <c r="B470" s="475" t="s">
        <v>1567</v>
      </c>
      <c r="C470" s="476" t="s">
        <v>1568</v>
      </c>
      <c r="D470" s="636">
        <v>39683</v>
      </c>
      <c r="E470" s="636" t="s">
        <v>197</v>
      </c>
      <c r="F470" s="530" t="s">
        <v>428</v>
      </c>
      <c r="G470" s="621" t="s">
        <v>1569</v>
      </c>
      <c r="H470" s="637">
        <v>5931000</v>
      </c>
      <c r="I470" s="637">
        <v>2300000</v>
      </c>
      <c r="J470" s="637">
        <v>0</v>
      </c>
      <c r="K470" s="637">
        <v>500000</v>
      </c>
      <c r="L470" s="638">
        <f t="shared" si="120"/>
        <v>8731000</v>
      </c>
      <c r="M470" s="639">
        <v>24</v>
      </c>
      <c r="N470" s="638">
        <f t="shared" si="82"/>
        <v>8059385</v>
      </c>
      <c r="O470" s="640">
        <v>2</v>
      </c>
      <c r="P470" s="638">
        <f t="shared" si="83"/>
        <v>671615</v>
      </c>
      <c r="Q470" s="641">
        <v>0</v>
      </c>
      <c r="R470" s="638">
        <f t="shared" si="84"/>
        <v>0</v>
      </c>
      <c r="S470" s="638">
        <f t="shared" si="85"/>
        <v>8731000</v>
      </c>
      <c r="T470" s="642">
        <v>0</v>
      </c>
      <c r="U470" s="528">
        <v>0</v>
      </c>
      <c r="V470" s="528">
        <v>200000</v>
      </c>
      <c r="W470" s="642">
        <v>500000</v>
      </c>
      <c r="X470" s="642">
        <v>0</v>
      </c>
      <c r="Y470" s="642">
        <v>400000</v>
      </c>
      <c r="Z470" s="642">
        <v>531409</v>
      </c>
      <c r="AA470" s="643"/>
      <c r="AB470" s="638"/>
      <c r="AC470" s="642">
        <v>100000</v>
      </c>
      <c r="AD470" s="642">
        <v>0</v>
      </c>
      <c r="AE470" s="638">
        <v>62963.9453125</v>
      </c>
      <c r="AF470" s="644"/>
      <c r="AG470" s="644">
        <f t="shared" si="124"/>
        <v>10525373</v>
      </c>
      <c r="AH470" s="639">
        <v>12</v>
      </c>
      <c r="AI470" s="639">
        <v>0</v>
      </c>
      <c r="AJ470" s="639">
        <v>0</v>
      </c>
      <c r="AK470" s="643">
        <v>0</v>
      </c>
      <c r="AL470" s="645">
        <v>0</v>
      </c>
      <c r="AM470" s="638">
        <f t="shared" si="123"/>
        <v>755567</v>
      </c>
      <c r="AN470" s="661">
        <f t="shared" si="118"/>
        <v>11280940</v>
      </c>
      <c r="AO470" s="638">
        <v>916755</v>
      </c>
      <c r="AP470" s="638">
        <v>44100</v>
      </c>
      <c r="AQ470" s="638">
        <f>+VLOOKUP($B470,[1]Sheet1!$C$15:$BW$1300,52,0)</f>
        <v>0</v>
      </c>
      <c r="AR470" s="638">
        <v>0</v>
      </c>
      <c r="AS470" s="638">
        <v>0</v>
      </c>
      <c r="AT470" s="661">
        <f t="shared" si="121"/>
        <v>10320085</v>
      </c>
      <c r="AU470" s="629"/>
      <c r="AV470" s="585"/>
      <c r="AW470" s="526" t="s">
        <v>4053</v>
      </c>
      <c r="AX470" s="526" t="s">
        <v>4054</v>
      </c>
      <c r="AY470" s="632" t="s">
        <v>261</v>
      </c>
      <c r="AZ470" s="632">
        <v>622</v>
      </c>
      <c r="BA470" s="272" t="str">
        <f t="shared" si="122"/>
        <v>Bag</v>
      </c>
      <c r="BB470" s="633"/>
      <c r="BC470" s="634"/>
      <c r="BD470" s="634"/>
    </row>
    <row r="471" spans="1:56" s="635" customFormat="1" ht="36.75" hidden="1" customHeight="1">
      <c r="A471" s="475">
        <f>SUBTOTAL(3,B$6:B471)</f>
        <v>1</v>
      </c>
      <c r="B471" s="475" t="s">
        <v>1570</v>
      </c>
      <c r="C471" s="476" t="s">
        <v>1571</v>
      </c>
      <c r="D471" s="636">
        <v>39707</v>
      </c>
      <c r="E471" s="636" t="s">
        <v>197</v>
      </c>
      <c r="F471" s="530" t="s">
        <v>428</v>
      </c>
      <c r="G471" s="621" t="s">
        <v>619</v>
      </c>
      <c r="H471" s="637">
        <v>5931000</v>
      </c>
      <c r="I471" s="637">
        <v>0</v>
      </c>
      <c r="J471" s="637">
        <v>0</v>
      </c>
      <c r="K471" s="637">
        <v>0</v>
      </c>
      <c r="L471" s="638">
        <f t="shared" si="120"/>
        <v>5931000</v>
      </c>
      <c r="M471" s="639">
        <v>23.8</v>
      </c>
      <c r="N471" s="638">
        <f t="shared" si="82"/>
        <v>5429146</v>
      </c>
      <c r="O471" s="640">
        <v>2</v>
      </c>
      <c r="P471" s="638">
        <f t="shared" si="83"/>
        <v>456231</v>
      </c>
      <c r="Q471" s="641">
        <v>0</v>
      </c>
      <c r="R471" s="638">
        <f t="shared" si="84"/>
        <v>0</v>
      </c>
      <c r="S471" s="638">
        <f t="shared" si="85"/>
        <v>5885377</v>
      </c>
      <c r="T471" s="642">
        <v>0</v>
      </c>
      <c r="U471" s="528">
        <v>0</v>
      </c>
      <c r="V471" s="528">
        <v>200000</v>
      </c>
      <c r="W471" s="642">
        <v>500000</v>
      </c>
      <c r="X471" s="642">
        <v>0</v>
      </c>
      <c r="Y471" s="642">
        <v>400000</v>
      </c>
      <c r="Z471" s="642">
        <v>598535</v>
      </c>
      <c r="AA471" s="643"/>
      <c r="AB471" s="638"/>
      <c r="AC471" s="642">
        <v>0</v>
      </c>
      <c r="AD471" s="642">
        <v>0</v>
      </c>
      <c r="AE471" s="638">
        <v>42771.633403361338</v>
      </c>
      <c r="AF471" s="644"/>
      <c r="AG471" s="644">
        <f t="shared" si="124"/>
        <v>7626684</v>
      </c>
      <c r="AH471" s="639">
        <v>12</v>
      </c>
      <c r="AI471" s="639">
        <v>0</v>
      </c>
      <c r="AJ471" s="639">
        <v>0</v>
      </c>
      <c r="AK471" s="643">
        <v>0</v>
      </c>
      <c r="AL471" s="645">
        <v>0</v>
      </c>
      <c r="AM471" s="638">
        <f t="shared" si="123"/>
        <v>513260</v>
      </c>
      <c r="AN471" s="661">
        <f t="shared" si="118"/>
        <v>8139944</v>
      </c>
      <c r="AO471" s="638">
        <v>622755</v>
      </c>
      <c r="AP471" s="638">
        <v>44100</v>
      </c>
      <c r="AQ471" s="638">
        <f>+VLOOKUP($B471,[1]Sheet1!$C$15:$BW$1300,52,0)</f>
        <v>0</v>
      </c>
      <c r="AR471" s="638">
        <v>0</v>
      </c>
      <c r="AS471" s="638">
        <v>0</v>
      </c>
      <c r="AT471" s="661">
        <f t="shared" si="121"/>
        <v>7473089</v>
      </c>
      <c r="AU471" s="629"/>
      <c r="AV471" s="585"/>
      <c r="AW471" s="526" t="s">
        <v>4055</v>
      </c>
      <c r="AX471" s="526" t="s">
        <v>4056</v>
      </c>
      <c r="AY471" s="632" t="s">
        <v>261</v>
      </c>
      <c r="AZ471" s="632">
        <v>622</v>
      </c>
      <c r="BA471" s="272" t="str">
        <f t="shared" si="122"/>
        <v>Bag</v>
      </c>
      <c r="BB471" s="633"/>
      <c r="BC471" s="634"/>
      <c r="BD471" s="634"/>
    </row>
    <row r="472" spans="1:56" s="635" customFormat="1" ht="36.75" hidden="1" customHeight="1">
      <c r="A472" s="475">
        <f>SUBTOTAL(3,B$6:B472)</f>
        <v>1</v>
      </c>
      <c r="B472" s="475" t="s">
        <v>1572</v>
      </c>
      <c r="C472" s="476" t="s">
        <v>1573</v>
      </c>
      <c r="D472" s="636">
        <v>39707</v>
      </c>
      <c r="E472" s="636" t="s">
        <v>197</v>
      </c>
      <c r="F472" s="530" t="s">
        <v>428</v>
      </c>
      <c r="G472" s="621" t="s">
        <v>619</v>
      </c>
      <c r="H472" s="637">
        <v>5931000</v>
      </c>
      <c r="I472" s="637">
        <v>0</v>
      </c>
      <c r="J472" s="637">
        <v>0</v>
      </c>
      <c r="K472" s="637">
        <v>0</v>
      </c>
      <c r="L472" s="638">
        <f t="shared" si="120"/>
        <v>5931000</v>
      </c>
      <c r="M472" s="639">
        <v>24</v>
      </c>
      <c r="N472" s="638">
        <f t="shared" si="82"/>
        <v>5474769</v>
      </c>
      <c r="O472" s="640">
        <v>2</v>
      </c>
      <c r="P472" s="638">
        <f t="shared" si="83"/>
        <v>456231</v>
      </c>
      <c r="Q472" s="641">
        <v>0</v>
      </c>
      <c r="R472" s="638">
        <f t="shared" si="84"/>
        <v>0</v>
      </c>
      <c r="S472" s="638">
        <f t="shared" si="85"/>
        <v>5931000</v>
      </c>
      <c r="T472" s="642">
        <v>0</v>
      </c>
      <c r="U472" s="528">
        <v>0</v>
      </c>
      <c r="V472" s="528">
        <v>200000</v>
      </c>
      <c r="W472" s="642">
        <v>500000</v>
      </c>
      <c r="X472" s="642">
        <v>0</v>
      </c>
      <c r="Y472" s="642">
        <v>400000</v>
      </c>
      <c r="Z472" s="642">
        <v>564771</v>
      </c>
      <c r="AA472" s="643"/>
      <c r="AB472" s="638"/>
      <c r="AC472" s="642">
        <v>0</v>
      </c>
      <c r="AD472" s="642">
        <v>0</v>
      </c>
      <c r="AE472" s="638">
        <v>42771.6328125</v>
      </c>
      <c r="AF472" s="644"/>
      <c r="AG472" s="644">
        <f t="shared" si="124"/>
        <v>7638543</v>
      </c>
      <c r="AH472" s="639">
        <v>12</v>
      </c>
      <c r="AI472" s="639">
        <v>0</v>
      </c>
      <c r="AJ472" s="639">
        <v>0</v>
      </c>
      <c r="AK472" s="643">
        <v>0</v>
      </c>
      <c r="AL472" s="645">
        <v>0</v>
      </c>
      <c r="AM472" s="638">
        <f t="shared" si="123"/>
        <v>513260</v>
      </c>
      <c r="AN472" s="661">
        <f t="shared" si="118"/>
        <v>8151803</v>
      </c>
      <c r="AO472" s="638">
        <v>622755</v>
      </c>
      <c r="AP472" s="638">
        <v>44100</v>
      </c>
      <c r="AQ472" s="638">
        <f>+VLOOKUP($B472,[1]Sheet1!$C$15:$BW$1300,52,0)</f>
        <v>0</v>
      </c>
      <c r="AR472" s="638">
        <v>0</v>
      </c>
      <c r="AS472" s="638">
        <v>0</v>
      </c>
      <c r="AT472" s="661">
        <f t="shared" si="121"/>
        <v>7484948</v>
      </c>
      <c r="AU472" s="629"/>
      <c r="AV472" s="585"/>
      <c r="AW472" s="526" t="s">
        <v>4057</v>
      </c>
      <c r="AX472" s="526" t="s">
        <v>4058</v>
      </c>
      <c r="AY472" s="632" t="s">
        <v>261</v>
      </c>
      <c r="AZ472" s="632">
        <v>622</v>
      </c>
      <c r="BA472" s="272" t="str">
        <f t="shared" si="122"/>
        <v>Bag</v>
      </c>
      <c r="BB472" s="633"/>
      <c r="BC472" s="634"/>
      <c r="BD472" s="634"/>
    </row>
    <row r="473" spans="1:56" s="635" customFormat="1" ht="36.75" hidden="1" customHeight="1">
      <c r="A473" s="475">
        <f>SUBTOTAL(3,B$6:B473)</f>
        <v>1</v>
      </c>
      <c r="B473" s="475" t="s">
        <v>1574</v>
      </c>
      <c r="C473" s="476" t="s">
        <v>1575</v>
      </c>
      <c r="D473" s="636">
        <v>44249</v>
      </c>
      <c r="E473" s="636" t="s">
        <v>197</v>
      </c>
      <c r="F473" s="530" t="s">
        <v>428</v>
      </c>
      <c r="G473" s="621" t="s">
        <v>619</v>
      </c>
      <c r="H473" s="637">
        <v>5931000</v>
      </c>
      <c r="I473" s="637">
        <v>0</v>
      </c>
      <c r="J473" s="637">
        <v>0</v>
      </c>
      <c r="K473" s="637">
        <v>0</v>
      </c>
      <c r="L473" s="638">
        <f t="shared" si="120"/>
        <v>5931000</v>
      </c>
      <c r="M473" s="639">
        <v>24</v>
      </c>
      <c r="N473" s="638">
        <f t="shared" si="82"/>
        <v>5474769</v>
      </c>
      <c r="O473" s="640">
        <v>2</v>
      </c>
      <c r="P473" s="638">
        <f t="shared" si="83"/>
        <v>456231</v>
      </c>
      <c r="Q473" s="641">
        <v>0</v>
      </c>
      <c r="R473" s="638">
        <f t="shared" si="84"/>
        <v>0</v>
      </c>
      <c r="S473" s="638">
        <f t="shared" si="85"/>
        <v>5931000</v>
      </c>
      <c r="T473" s="642">
        <v>0</v>
      </c>
      <c r="U473" s="528">
        <v>0</v>
      </c>
      <c r="V473" s="528">
        <v>200000</v>
      </c>
      <c r="W473" s="642">
        <v>500000</v>
      </c>
      <c r="X473" s="642">
        <v>0</v>
      </c>
      <c r="Y473" s="642">
        <v>400000</v>
      </c>
      <c r="Z473" s="642">
        <v>564771</v>
      </c>
      <c r="AA473" s="643"/>
      <c r="AB473" s="638"/>
      <c r="AC473" s="642">
        <v>0</v>
      </c>
      <c r="AD473" s="642">
        <v>0</v>
      </c>
      <c r="AE473" s="638">
        <v>0</v>
      </c>
      <c r="AF473" s="644"/>
      <c r="AG473" s="644">
        <f t="shared" si="124"/>
        <v>7595771</v>
      </c>
      <c r="AH473" s="639">
        <v>12</v>
      </c>
      <c r="AI473" s="639">
        <v>0</v>
      </c>
      <c r="AJ473" s="639">
        <v>0</v>
      </c>
      <c r="AK473" s="643">
        <v>0</v>
      </c>
      <c r="AL473" s="645">
        <v>0</v>
      </c>
      <c r="AM473" s="638">
        <f t="shared" si="123"/>
        <v>513260</v>
      </c>
      <c r="AN473" s="661">
        <f t="shared" si="118"/>
        <v>8109031</v>
      </c>
      <c r="AO473" s="638">
        <v>622755</v>
      </c>
      <c r="AP473" s="638">
        <v>44100</v>
      </c>
      <c r="AQ473" s="638">
        <f>+VLOOKUP($B473,[1]Sheet1!$C$15:$BW$1300,52,0)</f>
        <v>0</v>
      </c>
      <c r="AR473" s="638">
        <v>0</v>
      </c>
      <c r="AS473" s="638">
        <v>0</v>
      </c>
      <c r="AT473" s="661">
        <f t="shared" si="121"/>
        <v>7442176</v>
      </c>
      <c r="AU473" s="629"/>
      <c r="AV473" s="585"/>
      <c r="AW473" s="526" t="s">
        <v>4059</v>
      </c>
      <c r="AX473" s="526" t="s">
        <v>4060</v>
      </c>
      <c r="AY473" s="632" t="s">
        <v>261</v>
      </c>
      <c r="AZ473" s="632">
        <v>622</v>
      </c>
      <c r="BA473" s="272" t="str">
        <f t="shared" si="122"/>
        <v>Bag</v>
      </c>
      <c r="BB473" s="633"/>
      <c r="BC473" s="634"/>
      <c r="BD473" s="634"/>
    </row>
    <row r="474" spans="1:56" s="635" customFormat="1" ht="36.75" hidden="1" customHeight="1">
      <c r="A474" s="475">
        <f>SUBTOTAL(3,B$6:B474)</f>
        <v>1</v>
      </c>
      <c r="B474" s="475" t="s">
        <v>1576</v>
      </c>
      <c r="C474" s="476" t="s">
        <v>1577</v>
      </c>
      <c r="D474" s="636">
        <v>44274</v>
      </c>
      <c r="E474" s="636" t="s">
        <v>197</v>
      </c>
      <c r="F474" s="530" t="s">
        <v>428</v>
      </c>
      <c r="G474" s="621" t="s">
        <v>742</v>
      </c>
      <c r="H474" s="637">
        <v>5931000</v>
      </c>
      <c r="I474" s="637">
        <v>0</v>
      </c>
      <c r="J474" s="637">
        <v>0</v>
      </c>
      <c r="K474" s="637">
        <v>0</v>
      </c>
      <c r="L474" s="638">
        <f t="shared" ref="L474:L537" si="125">SUM(H474:K474)</f>
        <v>5931000</v>
      </c>
      <c r="M474" s="639">
        <v>24</v>
      </c>
      <c r="N474" s="638">
        <f t="shared" si="82"/>
        <v>5474769</v>
      </c>
      <c r="O474" s="640">
        <v>2</v>
      </c>
      <c r="P474" s="638">
        <f t="shared" si="83"/>
        <v>456231</v>
      </c>
      <c r="Q474" s="641">
        <v>0</v>
      </c>
      <c r="R474" s="638">
        <f t="shared" si="84"/>
        <v>0</v>
      </c>
      <c r="S474" s="638">
        <f t="shared" si="85"/>
        <v>5931000</v>
      </c>
      <c r="T474" s="642">
        <v>0</v>
      </c>
      <c r="U474" s="528">
        <v>0</v>
      </c>
      <c r="V474" s="528">
        <v>200000</v>
      </c>
      <c r="W474" s="642">
        <v>500000</v>
      </c>
      <c r="X474" s="642">
        <v>0</v>
      </c>
      <c r="Y474" s="642">
        <v>400000</v>
      </c>
      <c r="Z474" s="642">
        <v>543370</v>
      </c>
      <c r="AA474" s="643"/>
      <c r="AB474" s="638"/>
      <c r="AC474" s="642">
        <v>0</v>
      </c>
      <c r="AD474" s="642">
        <v>0</v>
      </c>
      <c r="AE474" s="638">
        <v>42771.6328125</v>
      </c>
      <c r="AF474" s="644"/>
      <c r="AG474" s="644">
        <f t="shared" si="124"/>
        <v>7617142</v>
      </c>
      <c r="AH474" s="639">
        <v>12</v>
      </c>
      <c r="AI474" s="639">
        <v>0</v>
      </c>
      <c r="AJ474" s="639">
        <v>0</v>
      </c>
      <c r="AK474" s="643">
        <v>0</v>
      </c>
      <c r="AL474" s="645">
        <v>0</v>
      </c>
      <c r="AM474" s="638">
        <f t="shared" si="123"/>
        <v>513260</v>
      </c>
      <c r="AN474" s="661">
        <f t="shared" si="118"/>
        <v>8130402</v>
      </c>
      <c r="AO474" s="638">
        <v>622755</v>
      </c>
      <c r="AP474" s="638">
        <v>44100</v>
      </c>
      <c r="AQ474" s="638">
        <f>+VLOOKUP($B474,[1]Sheet1!$C$15:$BW$1300,52,0)</f>
        <v>0</v>
      </c>
      <c r="AR474" s="638">
        <v>0</v>
      </c>
      <c r="AS474" s="638">
        <v>0</v>
      </c>
      <c r="AT474" s="661">
        <f t="shared" si="121"/>
        <v>7463547</v>
      </c>
      <c r="AU474" s="629"/>
      <c r="AV474" s="585"/>
      <c r="AW474" s="526" t="s">
        <v>4061</v>
      </c>
      <c r="AX474" s="526" t="s">
        <v>4062</v>
      </c>
      <c r="AY474" s="632" t="s">
        <v>261</v>
      </c>
      <c r="AZ474" s="632">
        <v>622</v>
      </c>
      <c r="BA474" s="272" t="str">
        <f t="shared" si="122"/>
        <v>Bag</v>
      </c>
      <c r="BB474" s="633"/>
      <c r="BC474" s="634"/>
      <c r="BD474" s="634"/>
    </row>
    <row r="475" spans="1:56" s="635" customFormat="1" ht="36.75" hidden="1" customHeight="1">
      <c r="A475" s="475">
        <f>SUBTOTAL(3,B$6:B475)</f>
        <v>1</v>
      </c>
      <c r="B475" s="475" t="s">
        <v>1578</v>
      </c>
      <c r="C475" s="476" t="s">
        <v>1443</v>
      </c>
      <c r="D475" s="636">
        <v>44729</v>
      </c>
      <c r="E475" s="636" t="s">
        <v>197</v>
      </c>
      <c r="F475" s="530" t="s">
        <v>428</v>
      </c>
      <c r="G475" s="621" t="s">
        <v>742</v>
      </c>
      <c r="H475" s="637">
        <v>5815000</v>
      </c>
      <c r="I475" s="637">
        <v>0</v>
      </c>
      <c r="J475" s="637">
        <v>0</v>
      </c>
      <c r="K475" s="637">
        <v>0</v>
      </c>
      <c r="L475" s="638">
        <f t="shared" si="125"/>
        <v>5815000</v>
      </c>
      <c r="M475" s="639">
        <v>22.6</v>
      </c>
      <c r="N475" s="638">
        <f t="shared" si="82"/>
        <v>5054577</v>
      </c>
      <c r="O475" s="640">
        <v>3</v>
      </c>
      <c r="P475" s="638">
        <f t="shared" si="83"/>
        <v>670962</v>
      </c>
      <c r="Q475" s="641">
        <v>0</v>
      </c>
      <c r="R475" s="638">
        <f t="shared" si="84"/>
        <v>0</v>
      </c>
      <c r="S475" s="638">
        <f t="shared" si="85"/>
        <v>5725539</v>
      </c>
      <c r="T475" s="642">
        <v>0</v>
      </c>
      <c r="U475" s="528">
        <v>0</v>
      </c>
      <c r="V475" s="528">
        <v>200000</v>
      </c>
      <c r="W475" s="642">
        <v>500000</v>
      </c>
      <c r="X475" s="642">
        <v>0</v>
      </c>
      <c r="Y475" s="642">
        <v>400000</v>
      </c>
      <c r="Z475" s="642">
        <v>564110</v>
      </c>
      <c r="AA475" s="643"/>
      <c r="AB475" s="638"/>
      <c r="AC475" s="642">
        <v>0</v>
      </c>
      <c r="AD475" s="642">
        <v>0</v>
      </c>
      <c r="AE475" s="638">
        <v>41935.096792035394</v>
      </c>
      <c r="AF475" s="644"/>
      <c r="AG475" s="644">
        <f t="shared" si="124"/>
        <v>7431584</v>
      </c>
      <c r="AH475" s="639">
        <v>12</v>
      </c>
      <c r="AI475" s="639">
        <v>0</v>
      </c>
      <c r="AJ475" s="639">
        <v>0</v>
      </c>
      <c r="AK475" s="643">
        <v>0</v>
      </c>
      <c r="AL475" s="645">
        <v>0</v>
      </c>
      <c r="AM475" s="638">
        <f t="shared" si="123"/>
        <v>503221</v>
      </c>
      <c r="AN475" s="661">
        <f t="shared" si="118"/>
        <v>7934805</v>
      </c>
      <c r="AO475" s="638">
        <v>610575</v>
      </c>
      <c r="AP475" s="638">
        <v>44100</v>
      </c>
      <c r="AQ475" s="638">
        <f>+VLOOKUP($B475,[1]Sheet1!$C$15:$BW$1300,52,0)</f>
        <v>0</v>
      </c>
      <c r="AR475" s="638">
        <v>0</v>
      </c>
      <c r="AS475" s="638">
        <v>0</v>
      </c>
      <c r="AT475" s="661">
        <f t="shared" si="121"/>
        <v>7280130</v>
      </c>
      <c r="AU475" s="629"/>
      <c r="AV475" s="585"/>
      <c r="AW475" s="526" t="s">
        <v>3932</v>
      </c>
      <c r="AX475" s="526" t="s">
        <v>4063</v>
      </c>
      <c r="AY475" s="632" t="s">
        <v>261</v>
      </c>
      <c r="AZ475" s="632">
        <v>622</v>
      </c>
      <c r="BA475" s="272" t="str">
        <f t="shared" si="122"/>
        <v>Bag</v>
      </c>
      <c r="BB475" s="633"/>
      <c r="BC475" s="634"/>
      <c r="BD475" s="634"/>
    </row>
    <row r="476" spans="1:56" s="635" customFormat="1" ht="36.75" hidden="1" customHeight="1">
      <c r="A476" s="475">
        <f>SUBTOTAL(3,B$6:B476)</f>
        <v>1</v>
      </c>
      <c r="B476" s="475" t="s">
        <v>1579</v>
      </c>
      <c r="C476" s="476" t="s">
        <v>1580</v>
      </c>
      <c r="D476" s="636">
        <v>44768</v>
      </c>
      <c r="E476" s="636" t="s">
        <v>197</v>
      </c>
      <c r="F476" s="530" t="s">
        <v>428</v>
      </c>
      <c r="G476" s="621" t="s">
        <v>619</v>
      </c>
      <c r="H476" s="637">
        <v>5815000</v>
      </c>
      <c r="I476" s="637">
        <v>0</v>
      </c>
      <c r="J476" s="637">
        <v>0</v>
      </c>
      <c r="K476" s="637">
        <v>0</v>
      </c>
      <c r="L476" s="638">
        <f t="shared" si="125"/>
        <v>5815000</v>
      </c>
      <c r="M476" s="639">
        <v>22</v>
      </c>
      <c r="N476" s="638">
        <f t="shared" si="82"/>
        <v>4920385</v>
      </c>
      <c r="O476" s="640">
        <v>2</v>
      </c>
      <c r="P476" s="638">
        <f t="shared" si="83"/>
        <v>447308</v>
      </c>
      <c r="Q476" s="641">
        <v>0</v>
      </c>
      <c r="R476" s="638">
        <f t="shared" si="84"/>
        <v>0</v>
      </c>
      <c r="S476" s="638">
        <f t="shared" si="85"/>
        <v>5367693</v>
      </c>
      <c r="T476" s="642">
        <v>0</v>
      </c>
      <c r="U476" s="528">
        <v>0</v>
      </c>
      <c r="V476" s="528">
        <v>200000</v>
      </c>
      <c r="W476" s="642">
        <v>500000</v>
      </c>
      <c r="X476" s="642">
        <v>0</v>
      </c>
      <c r="Y476" s="642">
        <v>150000</v>
      </c>
      <c r="Z476" s="642">
        <v>562511</v>
      </c>
      <c r="AA476" s="643"/>
      <c r="AB476" s="638"/>
      <c r="AC476" s="642">
        <v>100000</v>
      </c>
      <c r="AD476" s="642">
        <v>0</v>
      </c>
      <c r="AE476" s="638">
        <v>41935.099431818184</v>
      </c>
      <c r="AF476" s="644"/>
      <c r="AG476" s="644">
        <f t="shared" si="124"/>
        <v>6922139</v>
      </c>
      <c r="AH476" s="639">
        <v>8</v>
      </c>
      <c r="AI476" s="639">
        <v>0</v>
      </c>
      <c r="AJ476" s="639">
        <v>0</v>
      </c>
      <c r="AK476" s="643">
        <v>0</v>
      </c>
      <c r="AL476" s="645">
        <v>0</v>
      </c>
      <c r="AM476" s="638">
        <f t="shared" si="123"/>
        <v>335481</v>
      </c>
      <c r="AN476" s="661">
        <f t="shared" si="118"/>
        <v>7257620</v>
      </c>
      <c r="AO476" s="638">
        <v>610575</v>
      </c>
      <c r="AP476" s="638">
        <v>44100</v>
      </c>
      <c r="AQ476" s="638">
        <f>+VLOOKUP($B476,[1]Sheet1!$C$15:$BW$1300,52,0)</f>
        <v>0</v>
      </c>
      <c r="AR476" s="638">
        <v>0</v>
      </c>
      <c r="AS476" s="638">
        <v>0</v>
      </c>
      <c r="AT476" s="661">
        <f t="shared" si="121"/>
        <v>6602945</v>
      </c>
      <c r="AU476" s="629"/>
      <c r="AV476" s="585"/>
      <c r="AW476" s="526" t="s">
        <v>4064</v>
      </c>
      <c r="AX476" s="526" t="s">
        <v>4065</v>
      </c>
      <c r="AY476" s="632" t="s">
        <v>261</v>
      </c>
      <c r="AZ476" s="632">
        <v>622</v>
      </c>
      <c r="BA476" s="272" t="str">
        <f t="shared" si="122"/>
        <v>Bag</v>
      </c>
      <c r="BB476" s="633"/>
      <c r="BC476" s="634"/>
      <c r="BD476" s="634"/>
    </row>
    <row r="477" spans="1:56" s="635" customFormat="1" ht="36.75" hidden="1" customHeight="1">
      <c r="A477" s="475">
        <f>SUBTOTAL(3,B$6:B477)</f>
        <v>1</v>
      </c>
      <c r="B477" s="475" t="s">
        <v>1581</v>
      </c>
      <c r="C477" s="476" t="s">
        <v>1582</v>
      </c>
      <c r="D477" s="636">
        <v>45444</v>
      </c>
      <c r="E477" s="636" t="s">
        <v>197</v>
      </c>
      <c r="F477" s="530" t="s">
        <v>428</v>
      </c>
      <c r="G477" s="621" t="s">
        <v>619</v>
      </c>
      <c r="H477" s="637">
        <v>5274000</v>
      </c>
      <c r="I477" s="637">
        <v>0</v>
      </c>
      <c r="J477" s="637">
        <v>0</v>
      </c>
      <c r="K477" s="637">
        <v>0</v>
      </c>
      <c r="L477" s="638">
        <f t="shared" si="125"/>
        <v>5274000</v>
      </c>
      <c r="M477" s="639">
        <v>23.8</v>
      </c>
      <c r="N477" s="638">
        <f t="shared" si="82"/>
        <v>4827738</v>
      </c>
      <c r="O477" s="640">
        <v>2</v>
      </c>
      <c r="P477" s="638">
        <f t="shared" si="83"/>
        <v>405692</v>
      </c>
      <c r="Q477" s="641">
        <v>0</v>
      </c>
      <c r="R477" s="638">
        <f t="shared" si="84"/>
        <v>0</v>
      </c>
      <c r="S477" s="638">
        <f t="shared" si="85"/>
        <v>5233430</v>
      </c>
      <c r="T477" s="642">
        <v>0</v>
      </c>
      <c r="U477" s="528">
        <v>0</v>
      </c>
      <c r="V477" s="528">
        <v>200000</v>
      </c>
      <c r="W477" s="642">
        <v>500000</v>
      </c>
      <c r="X477" s="642">
        <v>0</v>
      </c>
      <c r="Y477" s="642">
        <v>400000</v>
      </c>
      <c r="Z477" s="642">
        <v>557086</v>
      </c>
      <c r="AA477" s="643"/>
      <c r="AB477" s="638"/>
      <c r="AC477" s="642">
        <v>0</v>
      </c>
      <c r="AD477" s="642">
        <v>0</v>
      </c>
      <c r="AE477" s="638">
        <v>38033.65021008403</v>
      </c>
      <c r="AF477" s="644"/>
      <c r="AG477" s="644">
        <f t="shared" si="124"/>
        <v>6928550</v>
      </c>
      <c r="AH477" s="639">
        <v>12</v>
      </c>
      <c r="AI477" s="639">
        <v>0</v>
      </c>
      <c r="AJ477" s="639">
        <v>0</v>
      </c>
      <c r="AK477" s="643">
        <v>0</v>
      </c>
      <c r="AL477" s="645">
        <v>0</v>
      </c>
      <c r="AM477" s="638">
        <f t="shared" si="123"/>
        <v>456404</v>
      </c>
      <c r="AN477" s="661">
        <f t="shared" si="118"/>
        <v>7384954</v>
      </c>
      <c r="AO477" s="638">
        <v>553770</v>
      </c>
      <c r="AP477" s="638">
        <v>44100</v>
      </c>
      <c r="AQ477" s="638">
        <f>+VLOOKUP($B477,[1]Sheet1!$C$15:$BW$1300,52,0)</f>
        <v>0</v>
      </c>
      <c r="AR477" s="638">
        <v>0</v>
      </c>
      <c r="AS477" s="638">
        <v>0</v>
      </c>
      <c r="AT477" s="661">
        <f t="shared" si="121"/>
        <v>6787084</v>
      </c>
      <c r="AU477" s="629"/>
      <c r="AV477" s="585"/>
      <c r="AW477" s="526" t="s">
        <v>4066</v>
      </c>
      <c r="AX477" s="526" t="s">
        <v>4067</v>
      </c>
      <c r="AY477" s="632" t="s">
        <v>261</v>
      </c>
      <c r="AZ477" s="632">
        <v>622</v>
      </c>
      <c r="BA477" s="272" t="str">
        <f t="shared" si="122"/>
        <v>Bag</v>
      </c>
      <c r="BB477" s="633"/>
      <c r="BC477" s="634"/>
      <c r="BD477" s="634"/>
    </row>
    <row r="478" spans="1:56" s="635" customFormat="1" ht="36.75" hidden="1" customHeight="1">
      <c r="A478" s="475">
        <f>SUBTOTAL(3,B$6:B478)</f>
        <v>1</v>
      </c>
      <c r="B478" s="475" t="s">
        <v>1583</v>
      </c>
      <c r="C478" s="476" t="s">
        <v>1584</v>
      </c>
      <c r="D478" s="636">
        <v>39863</v>
      </c>
      <c r="E478" s="636" t="s">
        <v>197</v>
      </c>
      <c r="F478" s="530" t="s">
        <v>428</v>
      </c>
      <c r="G478" s="621" t="s">
        <v>619</v>
      </c>
      <c r="H478" s="637">
        <v>5931000</v>
      </c>
      <c r="I478" s="637">
        <v>0</v>
      </c>
      <c r="J478" s="637">
        <v>0</v>
      </c>
      <c r="K478" s="637">
        <v>0</v>
      </c>
      <c r="L478" s="638">
        <f t="shared" si="125"/>
        <v>5931000</v>
      </c>
      <c r="M478" s="639">
        <v>24</v>
      </c>
      <c r="N478" s="638">
        <f t="shared" si="82"/>
        <v>5474769</v>
      </c>
      <c r="O478" s="640">
        <v>2</v>
      </c>
      <c r="P478" s="638">
        <f t="shared" si="83"/>
        <v>456231</v>
      </c>
      <c r="Q478" s="641">
        <v>0</v>
      </c>
      <c r="R478" s="638">
        <f t="shared" si="84"/>
        <v>0</v>
      </c>
      <c r="S478" s="638">
        <f t="shared" si="85"/>
        <v>5931000</v>
      </c>
      <c r="T478" s="642">
        <v>0</v>
      </c>
      <c r="U478" s="528">
        <v>0</v>
      </c>
      <c r="V478" s="528">
        <v>200000</v>
      </c>
      <c r="W478" s="642">
        <v>500000</v>
      </c>
      <c r="X478" s="642">
        <v>0</v>
      </c>
      <c r="Y478" s="642">
        <v>400000</v>
      </c>
      <c r="Z478" s="642">
        <v>559381</v>
      </c>
      <c r="AA478" s="643"/>
      <c r="AB478" s="638"/>
      <c r="AC478" s="642">
        <v>0</v>
      </c>
      <c r="AD478" s="642">
        <v>0</v>
      </c>
      <c r="AE478" s="638">
        <v>42771.6328125</v>
      </c>
      <c r="AF478" s="644"/>
      <c r="AG478" s="644">
        <f t="shared" si="124"/>
        <v>7633153</v>
      </c>
      <c r="AH478" s="639">
        <v>12</v>
      </c>
      <c r="AI478" s="639">
        <v>0</v>
      </c>
      <c r="AJ478" s="639">
        <v>0</v>
      </c>
      <c r="AK478" s="643">
        <v>0</v>
      </c>
      <c r="AL478" s="645">
        <v>0</v>
      </c>
      <c r="AM478" s="638">
        <f t="shared" si="123"/>
        <v>513260</v>
      </c>
      <c r="AN478" s="661">
        <f t="shared" si="118"/>
        <v>8146413</v>
      </c>
      <c r="AO478" s="638">
        <v>622755</v>
      </c>
      <c r="AP478" s="638">
        <v>44100</v>
      </c>
      <c r="AQ478" s="638">
        <f>+VLOOKUP($B478,[1]Sheet1!$C$15:$BW$1300,52,0)</f>
        <v>0</v>
      </c>
      <c r="AR478" s="638">
        <v>0</v>
      </c>
      <c r="AS478" s="638">
        <v>0</v>
      </c>
      <c r="AT478" s="661">
        <f t="shared" si="121"/>
        <v>7479558</v>
      </c>
      <c r="AU478" s="629"/>
      <c r="AV478" s="585"/>
      <c r="AW478" s="526" t="s">
        <v>4068</v>
      </c>
      <c r="AX478" s="526" t="s">
        <v>4069</v>
      </c>
      <c r="AY478" s="632" t="s">
        <v>261</v>
      </c>
      <c r="AZ478" s="632">
        <v>622</v>
      </c>
      <c r="BA478" s="272" t="str">
        <f t="shared" si="122"/>
        <v>Bag</v>
      </c>
      <c r="BB478" s="633"/>
      <c r="BC478" s="634"/>
      <c r="BD478" s="634"/>
    </row>
    <row r="479" spans="1:56" s="635" customFormat="1" ht="36.75" hidden="1" customHeight="1">
      <c r="A479" s="475">
        <f>SUBTOTAL(3,B$6:B479)</f>
        <v>1</v>
      </c>
      <c r="B479" s="475" t="s">
        <v>5568</v>
      </c>
      <c r="C479" s="476" t="s">
        <v>5569</v>
      </c>
      <c r="D479" s="636">
        <v>45750</v>
      </c>
      <c r="E479" s="636" t="s">
        <v>197</v>
      </c>
      <c r="F479" s="530" t="s">
        <v>428</v>
      </c>
      <c r="G479" s="621" t="s">
        <v>459</v>
      </c>
      <c r="H479" s="637">
        <v>4694000</v>
      </c>
      <c r="I479" s="637">
        <v>0</v>
      </c>
      <c r="J479" s="637">
        <v>0</v>
      </c>
      <c r="K479" s="637">
        <v>0</v>
      </c>
      <c r="L479" s="638">
        <f t="shared" si="125"/>
        <v>4694000</v>
      </c>
      <c r="M479" s="639">
        <v>19.7</v>
      </c>
      <c r="N479" s="638">
        <f t="shared" si="82"/>
        <v>3556608</v>
      </c>
      <c r="O479" s="640">
        <v>2</v>
      </c>
      <c r="P479" s="638">
        <f t="shared" si="83"/>
        <v>361077</v>
      </c>
      <c r="Q479" s="641">
        <v>0</v>
      </c>
      <c r="R479" s="638">
        <f t="shared" si="84"/>
        <v>0</v>
      </c>
      <c r="S479" s="638">
        <f t="shared" si="85"/>
        <v>3917685</v>
      </c>
      <c r="T479" s="642">
        <v>0</v>
      </c>
      <c r="U479" s="528">
        <v>0</v>
      </c>
      <c r="V479" s="528">
        <v>167000</v>
      </c>
      <c r="W479" s="642">
        <v>417000</v>
      </c>
      <c r="X479" s="642">
        <v>0</v>
      </c>
      <c r="Y479" s="642">
        <v>125000</v>
      </c>
      <c r="Z479" s="642">
        <v>0</v>
      </c>
      <c r="AA479" s="643"/>
      <c r="AB479" s="638"/>
      <c r="AC479" s="642">
        <v>0</v>
      </c>
      <c r="AD479" s="642">
        <v>0</v>
      </c>
      <c r="AE479" s="638">
        <v>0</v>
      </c>
      <c r="AF479" s="644"/>
      <c r="AG479" s="644">
        <f t="shared" si="124"/>
        <v>4626685</v>
      </c>
      <c r="AH479" s="639">
        <v>8</v>
      </c>
      <c r="AI479" s="639">
        <v>0</v>
      </c>
      <c r="AJ479" s="639">
        <v>0</v>
      </c>
      <c r="AK479" s="643">
        <v>0</v>
      </c>
      <c r="AL479" s="645">
        <v>0</v>
      </c>
      <c r="AM479" s="638">
        <f t="shared" si="123"/>
        <v>270808</v>
      </c>
      <c r="AN479" s="661">
        <f t="shared" si="118"/>
        <v>4897493</v>
      </c>
      <c r="AO479" s="638">
        <v>0</v>
      </c>
      <c r="AP479" s="638">
        <v>0</v>
      </c>
      <c r="AQ479" s="638">
        <f>+VLOOKUP($B479,[1]Sheet1!$C$15:$BW$1300,52,0)</f>
        <v>0</v>
      </c>
      <c r="AR479" s="638">
        <v>0</v>
      </c>
      <c r="AS479" s="638">
        <v>0</v>
      </c>
      <c r="AT479" s="661">
        <f t="shared" si="121"/>
        <v>4897493</v>
      </c>
      <c r="AU479" s="629"/>
      <c r="AV479" s="585"/>
      <c r="AW479" s="526" t="s">
        <v>5669</v>
      </c>
      <c r="AX479" s="526" t="s">
        <v>5670</v>
      </c>
      <c r="AY479" s="632" t="s">
        <v>261</v>
      </c>
      <c r="AZ479" s="632">
        <v>622</v>
      </c>
      <c r="BA479" s="272" t="str">
        <f t="shared" si="122"/>
        <v>Bag</v>
      </c>
      <c r="BB479" s="633"/>
      <c r="BC479" s="634"/>
      <c r="BD479" s="634"/>
    </row>
    <row r="480" spans="1:56" s="635" customFormat="1" ht="36.75" hidden="1" customHeight="1">
      <c r="A480" s="475">
        <f>SUBTOTAL(3,B$6:B480)</f>
        <v>1</v>
      </c>
      <c r="B480" s="475" t="s">
        <v>5570</v>
      </c>
      <c r="C480" s="476" t="s">
        <v>1812</v>
      </c>
      <c r="D480" s="636">
        <v>45750</v>
      </c>
      <c r="E480" s="636" t="s">
        <v>197</v>
      </c>
      <c r="F480" s="530" t="s">
        <v>428</v>
      </c>
      <c r="G480" s="621" t="s">
        <v>459</v>
      </c>
      <c r="H480" s="637">
        <v>4694000</v>
      </c>
      <c r="I480" s="637">
        <v>0</v>
      </c>
      <c r="J480" s="637">
        <v>0</v>
      </c>
      <c r="K480" s="637">
        <v>0</v>
      </c>
      <c r="L480" s="638">
        <f t="shared" si="125"/>
        <v>4694000</v>
      </c>
      <c r="M480" s="639">
        <v>18.8</v>
      </c>
      <c r="N480" s="638">
        <f t="shared" si="82"/>
        <v>3394123</v>
      </c>
      <c r="O480" s="640">
        <v>2</v>
      </c>
      <c r="P480" s="638">
        <f t="shared" si="83"/>
        <v>361077</v>
      </c>
      <c r="Q480" s="641">
        <v>0</v>
      </c>
      <c r="R480" s="638">
        <f t="shared" si="84"/>
        <v>0</v>
      </c>
      <c r="S480" s="638">
        <f t="shared" si="85"/>
        <v>3755200</v>
      </c>
      <c r="T480" s="642">
        <v>0</v>
      </c>
      <c r="U480" s="528">
        <v>0</v>
      </c>
      <c r="V480" s="528">
        <v>160000</v>
      </c>
      <c r="W480" s="642">
        <v>400000</v>
      </c>
      <c r="X480" s="642">
        <v>0</v>
      </c>
      <c r="Y480" s="642">
        <v>120000</v>
      </c>
      <c r="Z480" s="642">
        <v>0</v>
      </c>
      <c r="AA480" s="643"/>
      <c r="AB480" s="638"/>
      <c r="AC480" s="642">
        <v>0</v>
      </c>
      <c r="AD480" s="642">
        <v>0</v>
      </c>
      <c r="AE480" s="638">
        <v>33850.960771276594</v>
      </c>
      <c r="AF480" s="644"/>
      <c r="AG480" s="644">
        <f t="shared" si="124"/>
        <v>4469051</v>
      </c>
      <c r="AH480" s="639">
        <v>8</v>
      </c>
      <c r="AI480" s="639">
        <v>0</v>
      </c>
      <c r="AJ480" s="639">
        <v>0</v>
      </c>
      <c r="AK480" s="643">
        <v>0</v>
      </c>
      <c r="AL480" s="645">
        <v>0</v>
      </c>
      <c r="AM480" s="638">
        <f t="shared" si="123"/>
        <v>270808</v>
      </c>
      <c r="AN480" s="661">
        <f t="shared" si="118"/>
        <v>4739859</v>
      </c>
      <c r="AO480" s="638">
        <v>0</v>
      </c>
      <c r="AP480" s="638">
        <v>0</v>
      </c>
      <c r="AQ480" s="638">
        <f>+VLOOKUP($B480,[1]Sheet1!$C$15:$BW$1300,52,0)</f>
        <v>0</v>
      </c>
      <c r="AR480" s="638">
        <v>0</v>
      </c>
      <c r="AS480" s="638">
        <v>0</v>
      </c>
      <c r="AT480" s="661">
        <f t="shared" si="121"/>
        <v>4739859</v>
      </c>
      <c r="AU480" s="629"/>
      <c r="AV480" s="585"/>
      <c r="AW480" s="526" t="s">
        <v>4290</v>
      </c>
      <c r="AX480" s="526" t="s">
        <v>5671</v>
      </c>
      <c r="AY480" s="632" t="s">
        <v>261</v>
      </c>
      <c r="AZ480" s="632">
        <v>622</v>
      </c>
      <c r="BA480" s="272" t="str">
        <f t="shared" si="122"/>
        <v>Bag</v>
      </c>
      <c r="BB480" s="633"/>
      <c r="BC480" s="634"/>
      <c r="BD480" s="634"/>
    </row>
    <row r="481" spans="1:56" s="635" customFormat="1" ht="36.75" hidden="1" customHeight="1">
      <c r="A481" s="475">
        <f>SUBTOTAL(3,B$6:B481)</f>
        <v>1</v>
      </c>
      <c r="B481" s="475" t="s">
        <v>1585</v>
      </c>
      <c r="C481" s="476" t="s">
        <v>1586</v>
      </c>
      <c r="D481" s="636">
        <v>40316</v>
      </c>
      <c r="E481" s="636" t="s">
        <v>197</v>
      </c>
      <c r="F481" s="530" t="s">
        <v>428</v>
      </c>
      <c r="G481" s="621" t="s">
        <v>1054</v>
      </c>
      <c r="H481" s="637">
        <v>5931000</v>
      </c>
      <c r="I481" s="637">
        <v>200000</v>
      </c>
      <c r="J481" s="637">
        <v>0</v>
      </c>
      <c r="K481" s="637">
        <v>0</v>
      </c>
      <c r="L481" s="638">
        <f t="shared" si="125"/>
        <v>6131000</v>
      </c>
      <c r="M481" s="639">
        <v>24</v>
      </c>
      <c r="N481" s="638">
        <f t="shared" si="82"/>
        <v>5659385</v>
      </c>
      <c r="O481" s="640">
        <v>2</v>
      </c>
      <c r="P481" s="638">
        <f t="shared" si="83"/>
        <v>471615</v>
      </c>
      <c r="Q481" s="641">
        <v>0</v>
      </c>
      <c r="R481" s="638">
        <f t="shared" si="84"/>
        <v>0</v>
      </c>
      <c r="S481" s="638">
        <f t="shared" si="85"/>
        <v>6131000</v>
      </c>
      <c r="T481" s="642">
        <v>0</v>
      </c>
      <c r="U481" s="528">
        <v>0</v>
      </c>
      <c r="V481" s="528">
        <v>200000</v>
      </c>
      <c r="W481" s="642">
        <v>500000</v>
      </c>
      <c r="X481" s="642">
        <v>0</v>
      </c>
      <c r="Y481" s="642">
        <v>400000</v>
      </c>
      <c r="Z481" s="642">
        <v>538939</v>
      </c>
      <c r="AA481" s="643"/>
      <c r="AB481" s="638"/>
      <c r="AC481" s="642">
        <v>0</v>
      </c>
      <c r="AD481" s="642">
        <v>0</v>
      </c>
      <c r="AE481" s="638">
        <v>44213.9453125</v>
      </c>
      <c r="AF481" s="644"/>
      <c r="AG481" s="644">
        <f t="shared" si="124"/>
        <v>7814153</v>
      </c>
      <c r="AH481" s="639">
        <v>12</v>
      </c>
      <c r="AI481" s="639">
        <v>0</v>
      </c>
      <c r="AJ481" s="639">
        <v>0</v>
      </c>
      <c r="AK481" s="643">
        <v>0</v>
      </c>
      <c r="AL481" s="645">
        <v>0</v>
      </c>
      <c r="AM481" s="638">
        <f t="shared" si="123"/>
        <v>530567</v>
      </c>
      <c r="AN481" s="661">
        <f t="shared" si="118"/>
        <v>8344720</v>
      </c>
      <c r="AO481" s="638">
        <v>643755</v>
      </c>
      <c r="AP481" s="638">
        <v>44100</v>
      </c>
      <c r="AQ481" s="638">
        <f>+VLOOKUP($B481,[1]Sheet1!$C$15:$BW$1300,52,0)</f>
        <v>0</v>
      </c>
      <c r="AR481" s="638">
        <v>0</v>
      </c>
      <c r="AS481" s="638">
        <v>0</v>
      </c>
      <c r="AT481" s="661">
        <f t="shared" si="121"/>
        <v>7656865</v>
      </c>
      <c r="AU481" s="629"/>
      <c r="AV481" s="585"/>
      <c r="AW481" s="526" t="s">
        <v>4070</v>
      </c>
      <c r="AX481" s="526" t="s">
        <v>4071</v>
      </c>
      <c r="AY481" s="632" t="s">
        <v>261</v>
      </c>
      <c r="AZ481" s="632">
        <v>622</v>
      </c>
      <c r="BA481" s="272" t="str">
        <f t="shared" si="122"/>
        <v>Bag</v>
      </c>
      <c r="BB481" s="633"/>
      <c r="BC481" s="634"/>
      <c r="BD481" s="634"/>
    </row>
    <row r="482" spans="1:56" s="635" customFormat="1" ht="36.75" hidden="1" customHeight="1">
      <c r="A482" s="475">
        <f>SUBTOTAL(3,B$6:B482)</f>
        <v>1</v>
      </c>
      <c r="B482" s="475" t="s">
        <v>1587</v>
      </c>
      <c r="C482" s="476" t="s">
        <v>1588</v>
      </c>
      <c r="D482" s="636">
        <v>40890</v>
      </c>
      <c r="E482" s="636" t="s">
        <v>197</v>
      </c>
      <c r="F482" s="530" t="s">
        <v>428</v>
      </c>
      <c r="G482" s="621" t="s">
        <v>619</v>
      </c>
      <c r="H482" s="637">
        <v>5931000</v>
      </c>
      <c r="I482" s="637">
        <v>0</v>
      </c>
      <c r="J482" s="637">
        <v>0</v>
      </c>
      <c r="K482" s="637">
        <v>0</v>
      </c>
      <c r="L482" s="638">
        <f t="shared" si="125"/>
        <v>5931000</v>
      </c>
      <c r="M482" s="639">
        <v>23.6</v>
      </c>
      <c r="N482" s="638">
        <f t="shared" si="82"/>
        <v>5383523</v>
      </c>
      <c r="O482" s="640">
        <v>2</v>
      </c>
      <c r="P482" s="638">
        <f t="shared" si="83"/>
        <v>456231</v>
      </c>
      <c r="Q482" s="641">
        <v>0</v>
      </c>
      <c r="R482" s="638">
        <f t="shared" si="84"/>
        <v>0</v>
      </c>
      <c r="S482" s="638">
        <f t="shared" si="85"/>
        <v>5839754</v>
      </c>
      <c r="T482" s="642">
        <v>0</v>
      </c>
      <c r="U482" s="528">
        <v>0</v>
      </c>
      <c r="V482" s="528">
        <v>200000</v>
      </c>
      <c r="W482" s="642">
        <v>500000</v>
      </c>
      <c r="X482" s="642">
        <v>0</v>
      </c>
      <c r="Y482" s="642">
        <v>400000</v>
      </c>
      <c r="Z482" s="642">
        <v>537047</v>
      </c>
      <c r="AA482" s="643"/>
      <c r="AB482" s="638"/>
      <c r="AC482" s="642">
        <v>0</v>
      </c>
      <c r="AD482" s="642">
        <v>0</v>
      </c>
      <c r="AE482" s="638">
        <v>42771.634004237283</v>
      </c>
      <c r="AF482" s="644"/>
      <c r="AG482" s="644">
        <f t="shared" si="124"/>
        <v>7519573</v>
      </c>
      <c r="AH482" s="639">
        <v>8</v>
      </c>
      <c r="AI482" s="639">
        <v>0</v>
      </c>
      <c r="AJ482" s="639">
        <v>0</v>
      </c>
      <c r="AK482" s="643">
        <v>0</v>
      </c>
      <c r="AL482" s="645">
        <v>0</v>
      </c>
      <c r="AM482" s="638">
        <f t="shared" si="123"/>
        <v>342173</v>
      </c>
      <c r="AN482" s="661">
        <f t="shared" si="118"/>
        <v>7861746</v>
      </c>
      <c r="AO482" s="638">
        <v>622755</v>
      </c>
      <c r="AP482" s="638">
        <v>44100</v>
      </c>
      <c r="AQ482" s="638">
        <f>+VLOOKUP($B482,[1]Sheet1!$C$15:$BW$1300,52,0)</f>
        <v>0</v>
      </c>
      <c r="AR482" s="638">
        <v>0</v>
      </c>
      <c r="AS482" s="638">
        <v>0</v>
      </c>
      <c r="AT482" s="661">
        <f t="shared" si="121"/>
        <v>7194891</v>
      </c>
      <c r="AU482" s="629"/>
      <c r="AV482" s="585"/>
      <c r="AW482" s="526" t="s">
        <v>4072</v>
      </c>
      <c r="AX482" s="526" t="s">
        <v>4073</v>
      </c>
      <c r="AY482" s="632" t="s">
        <v>261</v>
      </c>
      <c r="AZ482" s="632">
        <v>622</v>
      </c>
      <c r="BA482" s="272" t="str">
        <f t="shared" si="122"/>
        <v>Bag</v>
      </c>
      <c r="BB482" s="633"/>
      <c r="BC482" s="634"/>
      <c r="BD482" s="634"/>
    </row>
    <row r="483" spans="1:56" s="635" customFormat="1" ht="36.75" hidden="1" customHeight="1">
      <c r="A483" s="475">
        <f>SUBTOTAL(3,B$6:B483)</f>
        <v>1</v>
      </c>
      <c r="B483" s="475" t="s">
        <v>1589</v>
      </c>
      <c r="C483" s="476" t="s">
        <v>1590</v>
      </c>
      <c r="D483" s="636">
        <v>40890</v>
      </c>
      <c r="E483" s="636" t="s">
        <v>197</v>
      </c>
      <c r="F483" s="530" t="s">
        <v>428</v>
      </c>
      <c r="G483" s="621" t="s">
        <v>619</v>
      </c>
      <c r="H483" s="637">
        <v>5931000</v>
      </c>
      <c r="I483" s="637">
        <v>0</v>
      </c>
      <c r="J483" s="637">
        <v>0</v>
      </c>
      <c r="K483" s="637">
        <v>0</v>
      </c>
      <c r="L483" s="638">
        <f t="shared" si="125"/>
        <v>5931000</v>
      </c>
      <c r="M483" s="639">
        <v>24</v>
      </c>
      <c r="N483" s="638">
        <f t="shared" si="82"/>
        <v>5474769</v>
      </c>
      <c r="O483" s="640">
        <v>2</v>
      </c>
      <c r="P483" s="638">
        <f t="shared" si="83"/>
        <v>456231</v>
      </c>
      <c r="Q483" s="641">
        <v>0</v>
      </c>
      <c r="R483" s="638">
        <f t="shared" si="84"/>
        <v>0</v>
      </c>
      <c r="S483" s="638">
        <f t="shared" si="85"/>
        <v>5931000</v>
      </c>
      <c r="T483" s="642">
        <v>0</v>
      </c>
      <c r="U483" s="528">
        <v>0</v>
      </c>
      <c r="V483" s="528">
        <v>200000</v>
      </c>
      <c r="W483" s="642">
        <v>500000</v>
      </c>
      <c r="X483" s="642">
        <v>0</v>
      </c>
      <c r="Y483" s="642">
        <v>400000</v>
      </c>
      <c r="Z483" s="642">
        <v>603142</v>
      </c>
      <c r="AA483" s="643"/>
      <c r="AB483" s="638"/>
      <c r="AC483" s="642">
        <v>0</v>
      </c>
      <c r="AD483" s="642">
        <v>0</v>
      </c>
      <c r="AE483" s="638">
        <v>42771.6328125</v>
      </c>
      <c r="AF483" s="644"/>
      <c r="AG483" s="644">
        <f t="shared" si="124"/>
        <v>7676914</v>
      </c>
      <c r="AH483" s="639">
        <v>12</v>
      </c>
      <c r="AI483" s="639">
        <v>0</v>
      </c>
      <c r="AJ483" s="639">
        <v>0</v>
      </c>
      <c r="AK483" s="643">
        <v>0</v>
      </c>
      <c r="AL483" s="645">
        <v>0</v>
      </c>
      <c r="AM483" s="638">
        <f t="shared" si="123"/>
        <v>513260</v>
      </c>
      <c r="AN483" s="661">
        <f t="shared" si="118"/>
        <v>8190174</v>
      </c>
      <c r="AO483" s="638">
        <v>622755</v>
      </c>
      <c r="AP483" s="638">
        <v>44100</v>
      </c>
      <c r="AQ483" s="638">
        <f>+VLOOKUP($B483,[1]Sheet1!$C$15:$BW$1300,52,0)</f>
        <v>0</v>
      </c>
      <c r="AR483" s="638">
        <v>0</v>
      </c>
      <c r="AS483" s="638">
        <v>0</v>
      </c>
      <c r="AT483" s="661">
        <f t="shared" si="121"/>
        <v>7523319</v>
      </c>
      <c r="AU483" s="629"/>
      <c r="AV483" s="585"/>
      <c r="AW483" s="526" t="s">
        <v>4074</v>
      </c>
      <c r="AX483" s="526" t="s">
        <v>4075</v>
      </c>
      <c r="AY483" s="632" t="s">
        <v>261</v>
      </c>
      <c r="AZ483" s="632">
        <v>622</v>
      </c>
      <c r="BA483" s="272" t="str">
        <f t="shared" si="122"/>
        <v>Bag</v>
      </c>
      <c r="BB483" s="633"/>
      <c r="BC483" s="634"/>
      <c r="BD483" s="634"/>
    </row>
    <row r="484" spans="1:56" s="635" customFormat="1" ht="36.75" hidden="1" customHeight="1">
      <c r="A484" s="475">
        <f>SUBTOTAL(3,B$6:B484)</f>
        <v>1</v>
      </c>
      <c r="B484" s="475" t="s">
        <v>1591</v>
      </c>
      <c r="C484" s="476" t="s">
        <v>1592</v>
      </c>
      <c r="D484" s="636">
        <v>40943</v>
      </c>
      <c r="E484" s="636" t="s">
        <v>197</v>
      </c>
      <c r="F484" s="530" t="s">
        <v>428</v>
      </c>
      <c r="G484" s="621" t="s">
        <v>619</v>
      </c>
      <c r="H484" s="637">
        <v>5931000</v>
      </c>
      <c r="I484" s="637">
        <v>0</v>
      </c>
      <c r="J484" s="637">
        <v>0</v>
      </c>
      <c r="K484" s="637">
        <v>0</v>
      </c>
      <c r="L484" s="638">
        <f t="shared" si="125"/>
        <v>5931000</v>
      </c>
      <c r="M484" s="639">
        <v>6</v>
      </c>
      <c r="N484" s="638">
        <f t="shared" si="82"/>
        <v>1368692</v>
      </c>
      <c r="O484" s="640">
        <v>2</v>
      </c>
      <c r="P484" s="638">
        <f t="shared" si="83"/>
        <v>456231</v>
      </c>
      <c r="Q484" s="641">
        <v>0</v>
      </c>
      <c r="R484" s="638">
        <f t="shared" si="84"/>
        <v>0</v>
      </c>
      <c r="S484" s="638">
        <f t="shared" si="85"/>
        <v>1824923</v>
      </c>
      <c r="T484" s="642">
        <v>0</v>
      </c>
      <c r="U484" s="528">
        <v>0</v>
      </c>
      <c r="V484" s="528">
        <v>0</v>
      </c>
      <c r="W484" s="642">
        <v>0</v>
      </c>
      <c r="X484" s="642">
        <v>0</v>
      </c>
      <c r="Y484" s="642">
        <v>0</v>
      </c>
      <c r="Z484" s="642">
        <v>0</v>
      </c>
      <c r="AA484" s="643"/>
      <c r="AB484" s="638"/>
      <c r="AC484" s="642">
        <v>0</v>
      </c>
      <c r="AD484" s="642">
        <v>0</v>
      </c>
      <c r="AE484" s="638">
        <v>0</v>
      </c>
      <c r="AF484" s="644"/>
      <c r="AG484" s="644">
        <f t="shared" si="124"/>
        <v>1824923</v>
      </c>
      <c r="AH484" s="639">
        <v>4</v>
      </c>
      <c r="AI484" s="639">
        <v>0</v>
      </c>
      <c r="AJ484" s="639">
        <v>0</v>
      </c>
      <c r="AK484" s="643">
        <v>0</v>
      </c>
      <c r="AL484" s="645">
        <v>0</v>
      </c>
      <c r="AM484" s="638">
        <f t="shared" si="123"/>
        <v>171087</v>
      </c>
      <c r="AN484" s="661">
        <f t="shared" si="118"/>
        <v>1996010</v>
      </c>
      <c r="AO484" s="638">
        <v>0</v>
      </c>
      <c r="AP484" s="638">
        <v>44100</v>
      </c>
      <c r="AQ484" s="638">
        <f>+VLOOKUP($B484,[1]Sheet1!$C$15:$BW$1300,52,0)</f>
        <v>0</v>
      </c>
      <c r="AR484" s="638">
        <v>0</v>
      </c>
      <c r="AS484" s="638">
        <v>0</v>
      </c>
      <c r="AT484" s="661">
        <f t="shared" si="121"/>
        <v>1951910</v>
      </c>
      <c r="AU484" s="629"/>
      <c r="AV484" s="585"/>
      <c r="AW484" s="526" t="s">
        <v>4076</v>
      </c>
      <c r="AX484" s="526" t="s">
        <v>4077</v>
      </c>
      <c r="AY484" s="632" t="s">
        <v>261</v>
      </c>
      <c r="AZ484" s="632">
        <v>622</v>
      </c>
      <c r="BA484" s="272" t="str">
        <f t="shared" si="122"/>
        <v>Bag</v>
      </c>
      <c r="BB484" s="633"/>
      <c r="BC484" s="634"/>
      <c r="BD484" s="634"/>
    </row>
    <row r="485" spans="1:56" s="635" customFormat="1" ht="36.75" hidden="1" customHeight="1">
      <c r="A485" s="475">
        <f>SUBTOTAL(3,B$6:B485)</f>
        <v>1</v>
      </c>
      <c r="B485" s="475" t="s">
        <v>1593</v>
      </c>
      <c r="C485" s="476" t="s">
        <v>1594</v>
      </c>
      <c r="D485" s="636">
        <v>41012</v>
      </c>
      <c r="E485" s="636" t="s">
        <v>197</v>
      </c>
      <c r="F485" s="530" t="s">
        <v>428</v>
      </c>
      <c r="G485" s="621" t="s">
        <v>619</v>
      </c>
      <c r="H485" s="637">
        <v>5931000</v>
      </c>
      <c r="I485" s="637">
        <v>0</v>
      </c>
      <c r="J485" s="637">
        <v>0</v>
      </c>
      <c r="K485" s="637">
        <v>0</v>
      </c>
      <c r="L485" s="638">
        <f t="shared" si="125"/>
        <v>5931000</v>
      </c>
      <c r="M485" s="639">
        <v>24</v>
      </c>
      <c r="N485" s="638">
        <f t="shared" si="82"/>
        <v>5474769</v>
      </c>
      <c r="O485" s="640">
        <v>2</v>
      </c>
      <c r="P485" s="638">
        <f t="shared" si="83"/>
        <v>456231</v>
      </c>
      <c r="Q485" s="641">
        <v>0</v>
      </c>
      <c r="R485" s="638">
        <f t="shared" si="84"/>
        <v>0</v>
      </c>
      <c r="S485" s="638">
        <f t="shared" si="85"/>
        <v>5931000</v>
      </c>
      <c r="T485" s="642">
        <v>0</v>
      </c>
      <c r="U485" s="528">
        <v>0</v>
      </c>
      <c r="V485" s="528">
        <v>200000</v>
      </c>
      <c r="W485" s="642">
        <v>500000</v>
      </c>
      <c r="X485" s="642">
        <v>0</v>
      </c>
      <c r="Y485" s="642">
        <v>400000</v>
      </c>
      <c r="Z485" s="642">
        <v>556015</v>
      </c>
      <c r="AA485" s="643"/>
      <c r="AB485" s="638"/>
      <c r="AC485" s="642">
        <v>0</v>
      </c>
      <c r="AD485" s="642">
        <v>0</v>
      </c>
      <c r="AE485" s="638">
        <v>42771.6328125</v>
      </c>
      <c r="AF485" s="644"/>
      <c r="AG485" s="644">
        <f t="shared" si="124"/>
        <v>7629787</v>
      </c>
      <c r="AH485" s="639">
        <v>12</v>
      </c>
      <c r="AI485" s="639">
        <v>0</v>
      </c>
      <c r="AJ485" s="639">
        <v>0</v>
      </c>
      <c r="AK485" s="643">
        <v>0</v>
      </c>
      <c r="AL485" s="645">
        <v>0</v>
      </c>
      <c r="AM485" s="638">
        <f t="shared" si="123"/>
        <v>513260</v>
      </c>
      <c r="AN485" s="661">
        <f t="shared" si="118"/>
        <v>8143047</v>
      </c>
      <c r="AO485" s="638">
        <v>622755</v>
      </c>
      <c r="AP485" s="638">
        <v>44100</v>
      </c>
      <c r="AQ485" s="638">
        <f>+VLOOKUP($B485,[1]Sheet1!$C$15:$BW$1300,52,0)</f>
        <v>0</v>
      </c>
      <c r="AR485" s="638">
        <v>0</v>
      </c>
      <c r="AS485" s="638">
        <v>0</v>
      </c>
      <c r="AT485" s="661">
        <f t="shared" si="121"/>
        <v>7476192</v>
      </c>
      <c r="AU485" s="629"/>
      <c r="AV485" s="585"/>
      <c r="AW485" s="526" t="s">
        <v>4078</v>
      </c>
      <c r="AX485" s="526" t="s">
        <v>4079</v>
      </c>
      <c r="AY485" s="632" t="s">
        <v>261</v>
      </c>
      <c r="AZ485" s="632">
        <v>622</v>
      </c>
      <c r="BA485" s="272" t="str">
        <f t="shared" si="122"/>
        <v>Bag</v>
      </c>
      <c r="BB485" s="633"/>
      <c r="BC485" s="634"/>
      <c r="BD485" s="634"/>
    </row>
    <row r="486" spans="1:56" s="635" customFormat="1" ht="36.75" hidden="1" customHeight="1">
      <c r="A486" s="475">
        <f>SUBTOTAL(3,B$6:B486)</f>
        <v>1</v>
      </c>
      <c r="B486" s="475" t="s">
        <v>1595</v>
      </c>
      <c r="C486" s="476" t="s">
        <v>1596</v>
      </c>
      <c r="D486" s="636">
        <v>42626</v>
      </c>
      <c r="E486" s="636" t="s">
        <v>197</v>
      </c>
      <c r="F486" s="530" t="s">
        <v>428</v>
      </c>
      <c r="G486" s="621" t="s">
        <v>619</v>
      </c>
      <c r="H486" s="637">
        <v>5931000</v>
      </c>
      <c r="I486" s="637">
        <v>0</v>
      </c>
      <c r="J486" s="637">
        <v>0</v>
      </c>
      <c r="K486" s="637">
        <v>0</v>
      </c>
      <c r="L486" s="638">
        <f t="shared" si="125"/>
        <v>5931000</v>
      </c>
      <c r="M486" s="639">
        <v>24</v>
      </c>
      <c r="N486" s="638">
        <f t="shared" si="82"/>
        <v>5474769</v>
      </c>
      <c r="O486" s="640">
        <v>2</v>
      </c>
      <c r="P486" s="638">
        <f t="shared" si="83"/>
        <v>456231</v>
      </c>
      <c r="Q486" s="641">
        <v>0</v>
      </c>
      <c r="R486" s="638">
        <f t="shared" si="84"/>
        <v>0</v>
      </c>
      <c r="S486" s="638">
        <f t="shared" si="85"/>
        <v>5931000</v>
      </c>
      <c r="T486" s="642">
        <v>0</v>
      </c>
      <c r="U486" s="528">
        <v>0</v>
      </c>
      <c r="V486" s="528">
        <v>200000</v>
      </c>
      <c r="W486" s="642">
        <v>500000</v>
      </c>
      <c r="X486" s="642">
        <v>0</v>
      </c>
      <c r="Y486" s="642">
        <v>400000</v>
      </c>
      <c r="Z486" s="642">
        <v>629468</v>
      </c>
      <c r="AA486" s="643"/>
      <c r="AB486" s="638"/>
      <c r="AC486" s="642">
        <v>100000</v>
      </c>
      <c r="AD486" s="642">
        <v>0</v>
      </c>
      <c r="AE486" s="638">
        <v>42771.6328125</v>
      </c>
      <c r="AF486" s="644"/>
      <c r="AG486" s="644">
        <f t="shared" si="124"/>
        <v>7803240</v>
      </c>
      <c r="AH486" s="639">
        <v>12</v>
      </c>
      <c r="AI486" s="639">
        <v>0</v>
      </c>
      <c r="AJ486" s="639">
        <v>0</v>
      </c>
      <c r="AK486" s="643">
        <v>0</v>
      </c>
      <c r="AL486" s="645">
        <v>0</v>
      </c>
      <c r="AM486" s="638">
        <f t="shared" si="123"/>
        <v>513260</v>
      </c>
      <c r="AN486" s="661">
        <f t="shared" si="118"/>
        <v>8316500</v>
      </c>
      <c r="AO486" s="638">
        <v>622755</v>
      </c>
      <c r="AP486" s="638">
        <v>44100</v>
      </c>
      <c r="AQ486" s="638">
        <f>+VLOOKUP($B486,[1]Sheet1!$C$15:$BW$1300,52,0)</f>
        <v>0</v>
      </c>
      <c r="AR486" s="638">
        <v>0</v>
      </c>
      <c r="AS486" s="638">
        <v>0</v>
      </c>
      <c r="AT486" s="661">
        <f t="shared" si="121"/>
        <v>7649645</v>
      </c>
      <c r="AU486" s="629"/>
      <c r="AV486" s="585"/>
      <c r="AW486" s="526" t="s">
        <v>4080</v>
      </c>
      <c r="AX486" s="526" t="s">
        <v>4081</v>
      </c>
      <c r="AY486" s="632" t="s">
        <v>261</v>
      </c>
      <c r="AZ486" s="632">
        <v>622</v>
      </c>
      <c r="BA486" s="272" t="str">
        <f t="shared" si="122"/>
        <v>Bag</v>
      </c>
      <c r="BB486" s="633"/>
      <c r="BC486" s="634"/>
      <c r="BD486" s="634"/>
    </row>
    <row r="487" spans="1:56" s="635" customFormat="1" ht="36.75" hidden="1" customHeight="1">
      <c r="A487" s="475">
        <f>SUBTOTAL(3,B$6:B487)</f>
        <v>1</v>
      </c>
      <c r="B487" s="475" t="s">
        <v>1597</v>
      </c>
      <c r="C487" s="476" t="s">
        <v>1598</v>
      </c>
      <c r="D487" s="636">
        <v>42863</v>
      </c>
      <c r="E487" s="636" t="s">
        <v>197</v>
      </c>
      <c r="F487" s="530" t="s">
        <v>428</v>
      </c>
      <c r="G487" s="621" t="s">
        <v>619</v>
      </c>
      <c r="H487" s="637">
        <v>5931000</v>
      </c>
      <c r="I487" s="637">
        <v>0</v>
      </c>
      <c r="J487" s="637">
        <v>0</v>
      </c>
      <c r="K487" s="637">
        <v>0</v>
      </c>
      <c r="L487" s="638">
        <f t="shared" si="125"/>
        <v>5931000</v>
      </c>
      <c r="M487" s="639">
        <v>23</v>
      </c>
      <c r="N487" s="638">
        <f t="shared" si="82"/>
        <v>5246654</v>
      </c>
      <c r="O487" s="640">
        <v>3</v>
      </c>
      <c r="P487" s="638">
        <f t="shared" si="83"/>
        <v>684346</v>
      </c>
      <c r="Q487" s="641">
        <v>0</v>
      </c>
      <c r="R487" s="638">
        <f t="shared" si="84"/>
        <v>0</v>
      </c>
      <c r="S487" s="638">
        <f t="shared" si="85"/>
        <v>5931000</v>
      </c>
      <c r="T487" s="642">
        <v>0</v>
      </c>
      <c r="U487" s="528">
        <v>0</v>
      </c>
      <c r="V487" s="528">
        <v>200000</v>
      </c>
      <c r="W487" s="642">
        <v>500000</v>
      </c>
      <c r="X487" s="642">
        <v>0</v>
      </c>
      <c r="Y487" s="642">
        <v>400000</v>
      </c>
      <c r="Z487" s="642">
        <v>563237</v>
      </c>
      <c r="AA487" s="643"/>
      <c r="AB487" s="638"/>
      <c r="AC487" s="642">
        <v>100000</v>
      </c>
      <c r="AD487" s="642">
        <v>0</v>
      </c>
      <c r="AE487" s="638">
        <v>42771.635869565216</v>
      </c>
      <c r="AF487" s="644"/>
      <c r="AG487" s="644">
        <f t="shared" si="124"/>
        <v>7737009</v>
      </c>
      <c r="AH487" s="639">
        <v>8</v>
      </c>
      <c r="AI487" s="639">
        <v>0</v>
      </c>
      <c r="AJ487" s="639">
        <v>0</v>
      </c>
      <c r="AK487" s="643">
        <v>0</v>
      </c>
      <c r="AL487" s="645">
        <v>0</v>
      </c>
      <c r="AM487" s="638">
        <f t="shared" si="123"/>
        <v>342173</v>
      </c>
      <c r="AN487" s="661">
        <f t="shared" si="118"/>
        <v>8079182</v>
      </c>
      <c r="AO487" s="638">
        <v>622755</v>
      </c>
      <c r="AP487" s="638">
        <v>44100</v>
      </c>
      <c r="AQ487" s="638">
        <f>+VLOOKUP($B487,[1]Sheet1!$C$15:$BW$1300,52,0)</f>
        <v>0</v>
      </c>
      <c r="AR487" s="638">
        <v>0</v>
      </c>
      <c r="AS487" s="638">
        <v>0</v>
      </c>
      <c r="AT487" s="661">
        <f t="shared" si="121"/>
        <v>7412327</v>
      </c>
      <c r="AU487" s="629"/>
      <c r="AV487" s="585"/>
      <c r="AW487" s="526" t="s">
        <v>4082</v>
      </c>
      <c r="AX487" s="526" t="s">
        <v>4083</v>
      </c>
      <c r="AY487" s="632" t="s">
        <v>261</v>
      </c>
      <c r="AZ487" s="632">
        <v>622</v>
      </c>
      <c r="BA487" s="272" t="str">
        <f t="shared" si="122"/>
        <v>Bag</v>
      </c>
      <c r="BB487" s="633"/>
      <c r="BC487" s="634"/>
      <c r="BD487" s="634"/>
    </row>
    <row r="488" spans="1:56" s="635" customFormat="1" ht="36.75" hidden="1" customHeight="1">
      <c r="A488" s="475">
        <f>SUBTOTAL(3,B$6:B488)</f>
        <v>1</v>
      </c>
      <c r="B488" s="475" t="s">
        <v>1599</v>
      </c>
      <c r="C488" s="476" t="s">
        <v>1600</v>
      </c>
      <c r="D488" s="636">
        <v>43166</v>
      </c>
      <c r="E488" s="636" t="s">
        <v>197</v>
      </c>
      <c r="F488" s="530" t="s">
        <v>428</v>
      </c>
      <c r="G488" s="621" t="s">
        <v>619</v>
      </c>
      <c r="H488" s="637">
        <v>5931000</v>
      </c>
      <c r="I488" s="637">
        <v>0</v>
      </c>
      <c r="J488" s="637">
        <v>0</v>
      </c>
      <c r="K488" s="637">
        <v>0</v>
      </c>
      <c r="L488" s="638">
        <f t="shared" si="125"/>
        <v>5931000</v>
      </c>
      <c r="M488" s="639">
        <v>15</v>
      </c>
      <c r="N488" s="638">
        <f t="shared" si="82"/>
        <v>3421731</v>
      </c>
      <c r="O488" s="640">
        <v>2</v>
      </c>
      <c r="P488" s="638">
        <f t="shared" si="83"/>
        <v>456231</v>
      </c>
      <c r="Q488" s="641">
        <v>0</v>
      </c>
      <c r="R488" s="638">
        <f t="shared" si="84"/>
        <v>0</v>
      </c>
      <c r="S488" s="638">
        <f t="shared" si="85"/>
        <v>3877962</v>
      </c>
      <c r="T488" s="642">
        <v>0</v>
      </c>
      <c r="U488" s="528">
        <v>0</v>
      </c>
      <c r="V488" s="528">
        <v>200000</v>
      </c>
      <c r="W488" s="642">
        <v>0</v>
      </c>
      <c r="X488" s="642">
        <v>0</v>
      </c>
      <c r="Y488" s="642">
        <v>0</v>
      </c>
      <c r="Z488" s="642">
        <v>363666</v>
      </c>
      <c r="AA488" s="643"/>
      <c r="AB488" s="638"/>
      <c r="AC488" s="642">
        <v>0</v>
      </c>
      <c r="AD488" s="642">
        <v>0</v>
      </c>
      <c r="AE488" s="638">
        <v>0</v>
      </c>
      <c r="AF488" s="644"/>
      <c r="AG488" s="644">
        <f t="shared" si="124"/>
        <v>4441628</v>
      </c>
      <c r="AH488" s="639">
        <v>8</v>
      </c>
      <c r="AI488" s="639">
        <v>0</v>
      </c>
      <c r="AJ488" s="639">
        <v>0</v>
      </c>
      <c r="AK488" s="643">
        <v>0</v>
      </c>
      <c r="AL488" s="645">
        <v>0</v>
      </c>
      <c r="AM488" s="638">
        <f t="shared" si="123"/>
        <v>342173</v>
      </c>
      <c r="AN488" s="661">
        <f t="shared" si="118"/>
        <v>4783801</v>
      </c>
      <c r="AO488" s="638">
        <v>622755</v>
      </c>
      <c r="AP488" s="638">
        <v>44100</v>
      </c>
      <c r="AQ488" s="638">
        <f>+VLOOKUP($B488,[1]Sheet1!$C$15:$BW$1300,52,0)</f>
        <v>0</v>
      </c>
      <c r="AR488" s="638">
        <v>0</v>
      </c>
      <c r="AS488" s="638">
        <v>0</v>
      </c>
      <c r="AT488" s="661">
        <f t="shared" si="121"/>
        <v>4116946</v>
      </c>
      <c r="AU488" s="629"/>
      <c r="AV488" s="585"/>
      <c r="AW488" s="526" t="s">
        <v>4084</v>
      </c>
      <c r="AX488" s="526" t="s">
        <v>4085</v>
      </c>
      <c r="AY488" s="632" t="s">
        <v>261</v>
      </c>
      <c r="AZ488" s="632">
        <v>622</v>
      </c>
      <c r="BA488" s="272" t="str">
        <f t="shared" si="122"/>
        <v>Bag</v>
      </c>
      <c r="BB488" s="633"/>
      <c r="BC488" s="634"/>
      <c r="BD488" s="634"/>
    </row>
    <row r="489" spans="1:56" s="635" customFormat="1" ht="36.75" hidden="1" customHeight="1">
      <c r="A489" s="475">
        <f>SUBTOTAL(3,B$6:B489)</f>
        <v>1</v>
      </c>
      <c r="B489" s="475" t="s">
        <v>1601</v>
      </c>
      <c r="C489" s="476" t="s">
        <v>1602</v>
      </c>
      <c r="D489" s="636">
        <v>43204</v>
      </c>
      <c r="E489" s="636" t="s">
        <v>197</v>
      </c>
      <c r="F489" s="530" t="s">
        <v>428</v>
      </c>
      <c r="G489" s="621" t="s">
        <v>619</v>
      </c>
      <c r="H489" s="637">
        <v>5931000</v>
      </c>
      <c r="I489" s="637">
        <v>0</v>
      </c>
      <c r="J489" s="637">
        <v>0</v>
      </c>
      <c r="K489" s="637">
        <v>0</v>
      </c>
      <c r="L489" s="638">
        <f t="shared" si="125"/>
        <v>5931000</v>
      </c>
      <c r="M489" s="639">
        <v>23</v>
      </c>
      <c r="N489" s="638">
        <f t="shared" si="82"/>
        <v>5246654</v>
      </c>
      <c r="O489" s="640">
        <v>3</v>
      </c>
      <c r="P489" s="638">
        <f t="shared" si="83"/>
        <v>684346</v>
      </c>
      <c r="Q489" s="641">
        <v>0</v>
      </c>
      <c r="R489" s="638">
        <f t="shared" si="84"/>
        <v>0</v>
      </c>
      <c r="S489" s="638">
        <f t="shared" si="85"/>
        <v>5931000</v>
      </c>
      <c r="T489" s="642">
        <v>0</v>
      </c>
      <c r="U489" s="528">
        <v>0</v>
      </c>
      <c r="V489" s="528">
        <v>200000</v>
      </c>
      <c r="W489" s="642">
        <v>500000</v>
      </c>
      <c r="X489" s="642">
        <v>0</v>
      </c>
      <c r="Y489" s="642">
        <v>400000</v>
      </c>
      <c r="Z489" s="642">
        <v>597548</v>
      </c>
      <c r="AA489" s="643"/>
      <c r="AB489" s="638"/>
      <c r="AC489" s="642">
        <v>200000</v>
      </c>
      <c r="AD489" s="642">
        <v>0</v>
      </c>
      <c r="AE489" s="638">
        <v>42771.635869565216</v>
      </c>
      <c r="AF489" s="644"/>
      <c r="AG489" s="644">
        <f t="shared" si="124"/>
        <v>7871320</v>
      </c>
      <c r="AH489" s="639">
        <v>12</v>
      </c>
      <c r="AI489" s="639">
        <v>0</v>
      </c>
      <c r="AJ489" s="639">
        <v>0</v>
      </c>
      <c r="AK489" s="643">
        <v>0</v>
      </c>
      <c r="AL489" s="645">
        <v>0</v>
      </c>
      <c r="AM489" s="638">
        <f t="shared" si="123"/>
        <v>513260</v>
      </c>
      <c r="AN489" s="661">
        <f t="shared" si="118"/>
        <v>8384580</v>
      </c>
      <c r="AO489" s="638">
        <v>622755</v>
      </c>
      <c r="AP489" s="638">
        <v>44100</v>
      </c>
      <c r="AQ489" s="638">
        <f>+VLOOKUP($B489,[1]Sheet1!$C$15:$BW$1300,52,0)</f>
        <v>0</v>
      </c>
      <c r="AR489" s="638">
        <v>0</v>
      </c>
      <c r="AS489" s="638">
        <v>0</v>
      </c>
      <c r="AT489" s="661">
        <f t="shared" si="121"/>
        <v>7717725</v>
      </c>
      <c r="AU489" s="629"/>
      <c r="AV489" s="585"/>
      <c r="AW489" s="526" t="s">
        <v>4086</v>
      </c>
      <c r="AX489" s="526" t="s">
        <v>4087</v>
      </c>
      <c r="AY489" s="632" t="s">
        <v>261</v>
      </c>
      <c r="AZ489" s="632">
        <v>622</v>
      </c>
      <c r="BA489" s="272" t="str">
        <f t="shared" si="122"/>
        <v>Bag</v>
      </c>
      <c r="BB489" s="633"/>
      <c r="BC489" s="634"/>
      <c r="BD489" s="634"/>
    </row>
    <row r="490" spans="1:56" s="635" customFormat="1" ht="36.75" hidden="1" customHeight="1">
      <c r="A490" s="475">
        <f>SUBTOTAL(3,B$6:B490)</f>
        <v>1</v>
      </c>
      <c r="B490" s="475" t="s">
        <v>1603</v>
      </c>
      <c r="C490" s="476" t="s">
        <v>1604</v>
      </c>
      <c r="D490" s="636">
        <v>43204</v>
      </c>
      <c r="E490" s="636" t="s">
        <v>197</v>
      </c>
      <c r="F490" s="530" t="s">
        <v>428</v>
      </c>
      <c r="G490" s="621" t="s">
        <v>619</v>
      </c>
      <c r="H490" s="637">
        <v>5931000</v>
      </c>
      <c r="I490" s="637">
        <v>0</v>
      </c>
      <c r="J490" s="637">
        <v>0</v>
      </c>
      <c r="K490" s="637">
        <v>0</v>
      </c>
      <c r="L490" s="638">
        <f t="shared" si="125"/>
        <v>5931000</v>
      </c>
      <c r="M490" s="639">
        <v>23.9</v>
      </c>
      <c r="N490" s="638">
        <f t="shared" si="82"/>
        <v>5451958</v>
      </c>
      <c r="O490" s="640">
        <v>2</v>
      </c>
      <c r="P490" s="638">
        <f t="shared" si="83"/>
        <v>456231</v>
      </c>
      <c r="Q490" s="641">
        <v>0</v>
      </c>
      <c r="R490" s="638">
        <f t="shared" si="84"/>
        <v>0</v>
      </c>
      <c r="S490" s="638">
        <f t="shared" si="85"/>
        <v>5908189</v>
      </c>
      <c r="T490" s="642">
        <v>0</v>
      </c>
      <c r="U490" s="528">
        <v>0</v>
      </c>
      <c r="V490" s="528">
        <v>200000</v>
      </c>
      <c r="W490" s="642">
        <v>500000</v>
      </c>
      <c r="X490" s="642">
        <v>0</v>
      </c>
      <c r="Y490" s="642">
        <v>400000</v>
      </c>
      <c r="Z490" s="642">
        <v>537727</v>
      </c>
      <c r="AA490" s="643"/>
      <c r="AB490" s="638"/>
      <c r="AC490" s="642">
        <v>0</v>
      </c>
      <c r="AD490" s="642">
        <v>0</v>
      </c>
      <c r="AE490" s="638">
        <v>42771.6370292887</v>
      </c>
      <c r="AF490" s="644"/>
      <c r="AG490" s="644">
        <f t="shared" si="124"/>
        <v>7588688</v>
      </c>
      <c r="AH490" s="639">
        <v>12</v>
      </c>
      <c r="AI490" s="639">
        <v>0</v>
      </c>
      <c r="AJ490" s="639">
        <v>0</v>
      </c>
      <c r="AK490" s="643">
        <v>0</v>
      </c>
      <c r="AL490" s="645">
        <v>0</v>
      </c>
      <c r="AM490" s="638">
        <f t="shared" si="123"/>
        <v>513260</v>
      </c>
      <c r="AN490" s="661">
        <f t="shared" si="118"/>
        <v>8101948</v>
      </c>
      <c r="AO490" s="638">
        <v>622755</v>
      </c>
      <c r="AP490" s="638">
        <v>44100</v>
      </c>
      <c r="AQ490" s="638">
        <f>+VLOOKUP($B490,[1]Sheet1!$C$15:$BW$1300,52,0)</f>
        <v>0</v>
      </c>
      <c r="AR490" s="638">
        <v>0</v>
      </c>
      <c r="AS490" s="638">
        <v>0</v>
      </c>
      <c r="AT490" s="661">
        <f t="shared" si="121"/>
        <v>7435093</v>
      </c>
      <c r="AU490" s="629"/>
      <c r="AV490" s="585"/>
      <c r="AW490" s="526" t="s">
        <v>4088</v>
      </c>
      <c r="AX490" s="526" t="s">
        <v>4089</v>
      </c>
      <c r="AY490" s="632" t="s">
        <v>261</v>
      </c>
      <c r="AZ490" s="632">
        <v>622</v>
      </c>
      <c r="BA490" s="272" t="str">
        <f t="shared" si="122"/>
        <v>Bag</v>
      </c>
      <c r="BB490" s="633"/>
      <c r="BC490" s="634"/>
      <c r="BD490" s="634"/>
    </row>
    <row r="491" spans="1:56" s="635" customFormat="1" ht="36.75" hidden="1" customHeight="1">
      <c r="A491" s="475">
        <f>SUBTOTAL(3,B$6:B491)</f>
        <v>1</v>
      </c>
      <c r="B491" s="475" t="s">
        <v>1605</v>
      </c>
      <c r="C491" s="476" t="s">
        <v>1606</v>
      </c>
      <c r="D491" s="636">
        <v>43322</v>
      </c>
      <c r="E491" s="636" t="s">
        <v>197</v>
      </c>
      <c r="F491" s="530" t="s">
        <v>428</v>
      </c>
      <c r="G491" s="621" t="s">
        <v>1054</v>
      </c>
      <c r="H491" s="637">
        <v>5931000</v>
      </c>
      <c r="I491" s="637">
        <v>200000</v>
      </c>
      <c r="J491" s="637">
        <v>0</v>
      </c>
      <c r="K491" s="637">
        <v>0</v>
      </c>
      <c r="L491" s="638">
        <f t="shared" si="125"/>
        <v>6131000</v>
      </c>
      <c r="M491" s="639">
        <v>22</v>
      </c>
      <c r="N491" s="638">
        <f t="shared" si="82"/>
        <v>5187769</v>
      </c>
      <c r="O491" s="640">
        <v>2</v>
      </c>
      <c r="P491" s="638">
        <f t="shared" si="83"/>
        <v>471615</v>
      </c>
      <c r="Q491" s="641">
        <v>0</v>
      </c>
      <c r="R491" s="638">
        <f t="shared" si="84"/>
        <v>0</v>
      </c>
      <c r="S491" s="638">
        <f t="shared" si="85"/>
        <v>5659384</v>
      </c>
      <c r="T491" s="642">
        <v>0</v>
      </c>
      <c r="U491" s="528">
        <v>0</v>
      </c>
      <c r="V491" s="528">
        <v>200000</v>
      </c>
      <c r="W491" s="642">
        <v>0</v>
      </c>
      <c r="X491" s="642">
        <v>0</v>
      </c>
      <c r="Y491" s="642">
        <v>150000</v>
      </c>
      <c r="Z491" s="642">
        <v>508385</v>
      </c>
      <c r="AA491" s="643"/>
      <c r="AB491" s="638"/>
      <c r="AC491" s="642">
        <v>0</v>
      </c>
      <c r="AD491" s="642">
        <v>0</v>
      </c>
      <c r="AE491" s="638">
        <v>0</v>
      </c>
      <c r="AF491" s="644"/>
      <c r="AG491" s="644">
        <f t="shared" si="124"/>
        <v>6517769</v>
      </c>
      <c r="AH491" s="639">
        <v>8</v>
      </c>
      <c r="AI491" s="639">
        <v>0</v>
      </c>
      <c r="AJ491" s="639">
        <v>0</v>
      </c>
      <c r="AK491" s="643">
        <v>0</v>
      </c>
      <c r="AL491" s="645">
        <v>0</v>
      </c>
      <c r="AM491" s="638">
        <f t="shared" si="123"/>
        <v>353712</v>
      </c>
      <c r="AN491" s="661">
        <f t="shared" si="118"/>
        <v>6871481</v>
      </c>
      <c r="AO491" s="638">
        <v>643755</v>
      </c>
      <c r="AP491" s="638">
        <v>44100</v>
      </c>
      <c r="AQ491" s="638">
        <f>+VLOOKUP($B491,[1]Sheet1!$C$15:$BW$1300,52,0)</f>
        <v>0</v>
      </c>
      <c r="AR491" s="638">
        <v>0</v>
      </c>
      <c r="AS491" s="638">
        <v>0</v>
      </c>
      <c r="AT491" s="661">
        <f t="shared" si="121"/>
        <v>6183626</v>
      </c>
      <c r="AU491" s="629"/>
      <c r="AV491" s="585"/>
      <c r="AW491" s="526" t="s">
        <v>4090</v>
      </c>
      <c r="AX491" s="526" t="s">
        <v>4091</v>
      </c>
      <c r="AY491" s="632" t="s">
        <v>261</v>
      </c>
      <c r="AZ491" s="632">
        <v>622</v>
      </c>
      <c r="BA491" s="272" t="str">
        <f t="shared" si="122"/>
        <v>Bag</v>
      </c>
      <c r="BB491" s="633"/>
      <c r="BC491" s="634"/>
      <c r="BD491" s="634"/>
    </row>
    <row r="492" spans="1:56" s="635" customFormat="1" ht="36.75" hidden="1" customHeight="1">
      <c r="A492" s="475">
        <f>SUBTOTAL(3,B$6:B492)</f>
        <v>1</v>
      </c>
      <c r="B492" s="475" t="s">
        <v>1607</v>
      </c>
      <c r="C492" s="476" t="s">
        <v>1608</v>
      </c>
      <c r="D492" s="636">
        <v>43361</v>
      </c>
      <c r="E492" s="636" t="s">
        <v>197</v>
      </c>
      <c r="F492" s="530" t="s">
        <v>428</v>
      </c>
      <c r="G492" s="621" t="s">
        <v>1054</v>
      </c>
      <c r="H492" s="637">
        <v>5931000</v>
      </c>
      <c r="I492" s="637">
        <v>200000</v>
      </c>
      <c r="J492" s="637">
        <v>0</v>
      </c>
      <c r="K492" s="637">
        <v>0</v>
      </c>
      <c r="L492" s="638">
        <f t="shared" si="125"/>
        <v>6131000</v>
      </c>
      <c r="M492" s="639">
        <v>24</v>
      </c>
      <c r="N492" s="638">
        <f t="shared" si="82"/>
        <v>5659385</v>
      </c>
      <c r="O492" s="640">
        <v>2</v>
      </c>
      <c r="P492" s="638">
        <f t="shared" si="83"/>
        <v>471615</v>
      </c>
      <c r="Q492" s="641">
        <v>0</v>
      </c>
      <c r="R492" s="638">
        <f t="shared" si="84"/>
        <v>0</v>
      </c>
      <c r="S492" s="638">
        <f t="shared" si="85"/>
        <v>6131000</v>
      </c>
      <c r="T492" s="642">
        <v>0</v>
      </c>
      <c r="U492" s="528">
        <v>0</v>
      </c>
      <c r="V492" s="528">
        <v>200000</v>
      </c>
      <c r="W492" s="642">
        <v>500000</v>
      </c>
      <c r="X492" s="642">
        <v>0</v>
      </c>
      <c r="Y492" s="642">
        <v>400000</v>
      </c>
      <c r="Z492" s="642">
        <v>627396</v>
      </c>
      <c r="AA492" s="643"/>
      <c r="AB492" s="638"/>
      <c r="AC492" s="642">
        <v>0</v>
      </c>
      <c r="AD492" s="642">
        <v>0</v>
      </c>
      <c r="AE492" s="638">
        <v>0</v>
      </c>
      <c r="AF492" s="644"/>
      <c r="AG492" s="644">
        <f t="shared" si="124"/>
        <v>7858396</v>
      </c>
      <c r="AH492" s="639">
        <v>12</v>
      </c>
      <c r="AI492" s="639">
        <v>0</v>
      </c>
      <c r="AJ492" s="639">
        <v>0</v>
      </c>
      <c r="AK492" s="643">
        <v>0</v>
      </c>
      <c r="AL492" s="645">
        <v>0</v>
      </c>
      <c r="AM492" s="638">
        <f t="shared" si="123"/>
        <v>530567</v>
      </c>
      <c r="AN492" s="661">
        <f t="shared" si="118"/>
        <v>8388963</v>
      </c>
      <c r="AO492" s="638">
        <v>643755</v>
      </c>
      <c r="AP492" s="638">
        <v>44100</v>
      </c>
      <c r="AQ492" s="638">
        <f>+VLOOKUP($B492,[1]Sheet1!$C$15:$BW$1300,52,0)</f>
        <v>0</v>
      </c>
      <c r="AR492" s="638">
        <v>0</v>
      </c>
      <c r="AS492" s="638">
        <v>0</v>
      </c>
      <c r="AT492" s="661">
        <f t="shared" si="121"/>
        <v>7701108</v>
      </c>
      <c r="AU492" s="629"/>
      <c r="AV492" s="585"/>
      <c r="AW492" s="526" t="s">
        <v>4092</v>
      </c>
      <c r="AX492" s="526" t="s">
        <v>4093</v>
      </c>
      <c r="AY492" s="632" t="s">
        <v>261</v>
      </c>
      <c r="AZ492" s="632">
        <v>622</v>
      </c>
      <c r="BA492" s="272" t="str">
        <f t="shared" si="122"/>
        <v>Bag</v>
      </c>
      <c r="BB492" s="633"/>
      <c r="BC492" s="634"/>
      <c r="BD492" s="634"/>
    </row>
    <row r="493" spans="1:56" s="635" customFormat="1" ht="36.75" hidden="1" customHeight="1">
      <c r="A493" s="475">
        <f>SUBTOTAL(3,B$6:B493)</f>
        <v>1</v>
      </c>
      <c r="B493" s="475" t="s">
        <v>1609</v>
      </c>
      <c r="C493" s="476" t="s">
        <v>1610</v>
      </c>
      <c r="D493" s="636">
        <v>43532</v>
      </c>
      <c r="E493" s="636" t="s">
        <v>197</v>
      </c>
      <c r="F493" s="530" t="s">
        <v>428</v>
      </c>
      <c r="G493" s="621" t="s">
        <v>619</v>
      </c>
      <c r="H493" s="637">
        <v>5931000</v>
      </c>
      <c r="I493" s="637">
        <v>0</v>
      </c>
      <c r="J493" s="637">
        <v>0</v>
      </c>
      <c r="K493" s="637">
        <v>0</v>
      </c>
      <c r="L493" s="638">
        <f t="shared" si="125"/>
        <v>5931000</v>
      </c>
      <c r="M493" s="639">
        <v>18</v>
      </c>
      <c r="N493" s="638">
        <f t="shared" si="82"/>
        <v>4106077</v>
      </c>
      <c r="O493" s="640">
        <v>6</v>
      </c>
      <c r="P493" s="638">
        <f t="shared" si="83"/>
        <v>1368692</v>
      </c>
      <c r="Q493" s="641">
        <v>0</v>
      </c>
      <c r="R493" s="638">
        <f t="shared" si="84"/>
        <v>0</v>
      </c>
      <c r="S493" s="638">
        <f t="shared" si="85"/>
        <v>5474769</v>
      </c>
      <c r="T493" s="642">
        <v>0</v>
      </c>
      <c r="U493" s="528">
        <v>0</v>
      </c>
      <c r="V493" s="528">
        <v>200000</v>
      </c>
      <c r="W493" s="642">
        <v>0</v>
      </c>
      <c r="X493" s="642">
        <v>0</v>
      </c>
      <c r="Y493" s="642">
        <v>150000</v>
      </c>
      <c r="Z493" s="642">
        <v>421839</v>
      </c>
      <c r="AA493" s="643"/>
      <c r="AB493" s="638"/>
      <c r="AC493" s="642">
        <v>0</v>
      </c>
      <c r="AD493" s="642">
        <v>0</v>
      </c>
      <c r="AE493" s="638">
        <v>0</v>
      </c>
      <c r="AF493" s="644"/>
      <c r="AG493" s="644">
        <f t="shared" si="124"/>
        <v>6246608</v>
      </c>
      <c r="AH493" s="639">
        <v>12</v>
      </c>
      <c r="AI493" s="639">
        <v>0</v>
      </c>
      <c r="AJ493" s="639">
        <v>0</v>
      </c>
      <c r="AK493" s="643">
        <v>0</v>
      </c>
      <c r="AL493" s="645">
        <v>0</v>
      </c>
      <c r="AM493" s="638">
        <f t="shared" si="123"/>
        <v>513260</v>
      </c>
      <c r="AN493" s="661">
        <f t="shared" si="118"/>
        <v>6759868</v>
      </c>
      <c r="AO493" s="638">
        <v>622755</v>
      </c>
      <c r="AP493" s="638">
        <v>44100</v>
      </c>
      <c r="AQ493" s="638">
        <f>+VLOOKUP($B493,[1]Sheet1!$C$15:$BW$1300,52,0)</f>
        <v>0</v>
      </c>
      <c r="AR493" s="638">
        <v>0</v>
      </c>
      <c r="AS493" s="638">
        <v>0</v>
      </c>
      <c r="AT493" s="661">
        <f t="shared" ref="AT493:AT556" si="126">+ROUND(SUM(AN493:AN493)-SUM(AO493:AS493),0)</f>
        <v>6093013</v>
      </c>
      <c r="AU493" s="629"/>
      <c r="AV493" s="585"/>
      <c r="AW493" s="526" t="s">
        <v>4094</v>
      </c>
      <c r="AX493" s="526" t="s">
        <v>4095</v>
      </c>
      <c r="AY493" s="632" t="s">
        <v>261</v>
      </c>
      <c r="AZ493" s="632">
        <v>622</v>
      </c>
      <c r="BA493" s="272" t="str">
        <f t="shared" si="122"/>
        <v>Bag</v>
      </c>
      <c r="BB493" s="633"/>
      <c r="BC493" s="634"/>
      <c r="BD493" s="634"/>
    </row>
    <row r="494" spans="1:56" s="635" customFormat="1" ht="36.75" hidden="1" customHeight="1">
      <c r="A494" s="475">
        <f>SUBTOTAL(3,B$6:B494)</f>
        <v>1</v>
      </c>
      <c r="B494" s="475" t="s">
        <v>1611</v>
      </c>
      <c r="C494" s="476" t="s">
        <v>1612</v>
      </c>
      <c r="D494" s="636">
        <v>43617</v>
      </c>
      <c r="E494" s="636" t="s">
        <v>197</v>
      </c>
      <c r="F494" s="530" t="s">
        <v>429</v>
      </c>
      <c r="G494" s="621" t="s">
        <v>619</v>
      </c>
      <c r="H494" s="637">
        <v>5931000</v>
      </c>
      <c r="I494" s="637">
        <v>0</v>
      </c>
      <c r="J494" s="637">
        <v>0</v>
      </c>
      <c r="K494" s="637">
        <v>0</v>
      </c>
      <c r="L494" s="638">
        <f t="shared" si="125"/>
        <v>5931000</v>
      </c>
      <c r="M494" s="639">
        <v>22.6</v>
      </c>
      <c r="N494" s="638">
        <f t="shared" si="82"/>
        <v>5155408</v>
      </c>
      <c r="O494" s="640">
        <v>3</v>
      </c>
      <c r="P494" s="638">
        <f t="shared" si="83"/>
        <v>684346</v>
      </c>
      <c r="Q494" s="641">
        <v>0</v>
      </c>
      <c r="R494" s="638">
        <f t="shared" si="84"/>
        <v>0</v>
      </c>
      <c r="S494" s="638">
        <f t="shared" si="85"/>
        <v>5839754</v>
      </c>
      <c r="T494" s="642">
        <v>0</v>
      </c>
      <c r="U494" s="528">
        <v>0</v>
      </c>
      <c r="V494" s="528">
        <v>200000</v>
      </c>
      <c r="W494" s="642">
        <v>500000</v>
      </c>
      <c r="X494" s="642">
        <v>0</v>
      </c>
      <c r="Y494" s="642">
        <v>400000</v>
      </c>
      <c r="Z494" s="642">
        <v>410935</v>
      </c>
      <c r="AA494" s="643"/>
      <c r="AB494" s="638"/>
      <c r="AC494" s="642">
        <v>0</v>
      </c>
      <c r="AD494" s="642">
        <v>0</v>
      </c>
      <c r="AE494" s="638">
        <v>42771.637168141591</v>
      </c>
      <c r="AF494" s="644"/>
      <c r="AG494" s="644">
        <f t="shared" si="124"/>
        <v>7393461</v>
      </c>
      <c r="AH494" s="639">
        <v>12</v>
      </c>
      <c r="AI494" s="639">
        <v>0</v>
      </c>
      <c r="AJ494" s="639">
        <v>0</v>
      </c>
      <c r="AK494" s="643">
        <v>0</v>
      </c>
      <c r="AL494" s="645">
        <v>0</v>
      </c>
      <c r="AM494" s="638">
        <f t="shared" si="123"/>
        <v>513260</v>
      </c>
      <c r="AN494" s="661">
        <f t="shared" si="118"/>
        <v>7906721</v>
      </c>
      <c r="AO494" s="638">
        <v>622755</v>
      </c>
      <c r="AP494" s="638">
        <v>44100</v>
      </c>
      <c r="AQ494" s="638">
        <f>+VLOOKUP($B494,[1]Sheet1!$C$15:$BW$1300,52,0)</f>
        <v>0</v>
      </c>
      <c r="AR494" s="638">
        <v>0</v>
      </c>
      <c r="AS494" s="638">
        <v>0</v>
      </c>
      <c r="AT494" s="661">
        <f t="shared" si="126"/>
        <v>7239866</v>
      </c>
      <c r="AU494" s="629"/>
      <c r="AV494" s="585"/>
      <c r="AW494" s="526" t="s">
        <v>4096</v>
      </c>
      <c r="AX494" s="526" t="s">
        <v>4097</v>
      </c>
      <c r="AY494" s="632" t="s">
        <v>261</v>
      </c>
      <c r="AZ494" s="632">
        <v>622</v>
      </c>
      <c r="BA494" s="272" t="str">
        <f t="shared" si="122"/>
        <v>Bag</v>
      </c>
      <c r="BB494" s="633"/>
      <c r="BC494" s="634"/>
      <c r="BD494" s="634"/>
    </row>
    <row r="495" spans="1:56" s="635" customFormat="1" ht="36.75" hidden="1" customHeight="1">
      <c r="A495" s="475">
        <f>SUBTOTAL(3,B$6:B495)</f>
        <v>1</v>
      </c>
      <c r="B495" s="475" t="s">
        <v>1613</v>
      </c>
      <c r="C495" s="476" t="s">
        <v>1614</v>
      </c>
      <c r="D495" s="636">
        <v>44280</v>
      </c>
      <c r="E495" s="636" t="s">
        <v>197</v>
      </c>
      <c r="F495" s="530" t="s">
        <v>429</v>
      </c>
      <c r="G495" s="621" t="s">
        <v>619</v>
      </c>
      <c r="H495" s="637">
        <v>5931000</v>
      </c>
      <c r="I495" s="637">
        <v>0</v>
      </c>
      <c r="J495" s="637">
        <v>0</v>
      </c>
      <c r="K495" s="637">
        <v>0</v>
      </c>
      <c r="L495" s="638">
        <f t="shared" si="125"/>
        <v>5931000</v>
      </c>
      <c r="M495" s="639">
        <v>24</v>
      </c>
      <c r="N495" s="638">
        <f t="shared" si="82"/>
        <v>5474769</v>
      </c>
      <c r="O495" s="640">
        <v>2</v>
      </c>
      <c r="P495" s="638">
        <f t="shared" si="83"/>
        <v>456231</v>
      </c>
      <c r="Q495" s="641">
        <v>0</v>
      </c>
      <c r="R495" s="638">
        <f t="shared" si="84"/>
        <v>0</v>
      </c>
      <c r="S495" s="638">
        <f t="shared" si="85"/>
        <v>5931000</v>
      </c>
      <c r="T495" s="642">
        <v>0</v>
      </c>
      <c r="U495" s="528">
        <v>0</v>
      </c>
      <c r="V495" s="528">
        <v>200000</v>
      </c>
      <c r="W495" s="642">
        <v>500000</v>
      </c>
      <c r="X495" s="642">
        <v>0</v>
      </c>
      <c r="Y495" s="642">
        <v>400000</v>
      </c>
      <c r="Z495" s="642">
        <v>465339</v>
      </c>
      <c r="AA495" s="643"/>
      <c r="AB495" s="638"/>
      <c r="AC495" s="642">
        <v>0</v>
      </c>
      <c r="AD495" s="642">
        <v>0</v>
      </c>
      <c r="AE495" s="638">
        <v>42771.6328125</v>
      </c>
      <c r="AF495" s="644"/>
      <c r="AG495" s="644">
        <f t="shared" si="124"/>
        <v>7539111</v>
      </c>
      <c r="AH495" s="639">
        <v>12</v>
      </c>
      <c r="AI495" s="639">
        <v>0</v>
      </c>
      <c r="AJ495" s="639">
        <v>0</v>
      </c>
      <c r="AK495" s="643">
        <v>0</v>
      </c>
      <c r="AL495" s="645">
        <v>0</v>
      </c>
      <c r="AM495" s="638">
        <f t="shared" si="123"/>
        <v>513260</v>
      </c>
      <c r="AN495" s="661">
        <f t="shared" si="118"/>
        <v>8052371</v>
      </c>
      <c r="AO495" s="638">
        <v>622755</v>
      </c>
      <c r="AP495" s="638">
        <v>44100</v>
      </c>
      <c r="AQ495" s="638">
        <f>+VLOOKUP($B495,[1]Sheet1!$C$15:$BW$1300,52,0)</f>
        <v>0</v>
      </c>
      <c r="AR495" s="638">
        <v>0</v>
      </c>
      <c r="AS495" s="638">
        <v>0</v>
      </c>
      <c r="AT495" s="661">
        <f t="shared" si="126"/>
        <v>7385516</v>
      </c>
      <c r="AU495" s="629"/>
      <c r="AV495" s="585"/>
      <c r="AW495" s="526" t="s">
        <v>4098</v>
      </c>
      <c r="AX495" s="526" t="s">
        <v>4099</v>
      </c>
      <c r="AY495" s="632" t="s">
        <v>261</v>
      </c>
      <c r="AZ495" s="632">
        <v>622</v>
      </c>
      <c r="BA495" s="272" t="str">
        <f t="shared" si="122"/>
        <v>Bag</v>
      </c>
      <c r="BB495" s="633"/>
      <c r="BC495" s="634"/>
      <c r="BD495" s="634"/>
    </row>
    <row r="496" spans="1:56" s="635" customFormat="1" ht="36.75" hidden="1" customHeight="1">
      <c r="A496" s="475">
        <f>SUBTOTAL(3,B$6:B496)</f>
        <v>1</v>
      </c>
      <c r="B496" s="475" t="s">
        <v>1615</v>
      </c>
      <c r="C496" s="476" t="s">
        <v>1616</v>
      </c>
      <c r="D496" s="636">
        <v>44292</v>
      </c>
      <c r="E496" s="636" t="s">
        <v>197</v>
      </c>
      <c r="F496" s="530" t="s">
        <v>429</v>
      </c>
      <c r="G496" s="621" t="s">
        <v>742</v>
      </c>
      <c r="H496" s="637">
        <v>5931000</v>
      </c>
      <c r="I496" s="637">
        <v>0</v>
      </c>
      <c r="J496" s="637">
        <v>0</v>
      </c>
      <c r="K496" s="637">
        <v>0</v>
      </c>
      <c r="L496" s="638">
        <f t="shared" si="125"/>
        <v>5931000</v>
      </c>
      <c r="M496" s="639">
        <v>23.9</v>
      </c>
      <c r="N496" s="638">
        <f t="shared" si="82"/>
        <v>5451958</v>
      </c>
      <c r="O496" s="640">
        <v>2</v>
      </c>
      <c r="P496" s="638">
        <f t="shared" si="83"/>
        <v>456231</v>
      </c>
      <c r="Q496" s="641">
        <v>0</v>
      </c>
      <c r="R496" s="638">
        <f t="shared" si="84"/>
        <v>0</v>
      </c>
      <c r="S496" s="638">
        <f t="shared" si="85"/>
        <v>5908189</v>
      </c>
      <c r="T496" s="642">
        <v>0</v>
      </c>
      <c r="U496" s="528">
        <v>0</v>
      </c>
      <c r="V496" s="528">
        <v>200000</v>
      </c>
      <c r="W496" s="642">
        <v>500000</v>
      </c>
      <c r="X496" s="642">
        <v>0</v>
      </c>
      <c r="Y496" s="642">
        <v>400000</v>
      </c>
      <c r="Z496" s="642">
        <v>457066</v>
      </c>
      <c r="AA496" s="643"/>
      <c r="AB496" s="638"/>
      <c r="AC496" s="642">
        <v>0</v>
      </c>
      <c r="AD496" s="642">
        <v>0</v>
      </c>
      <c r="AE496" s="638">
        <v>42771.6370292887</v>
      </c>
      <c r="AF496" s="644"/>
      <c r="AG496" s="644">
        <f t="shared" si="124"/>
        <v>7508027</v>
      </c>
      <c r="AH496" s="639">
        <v>12</v>
      </c>
      <c r="AI496" s="639">
        <v>0</v>
      </c>
      <c r="AJ496" s="639">
        <v>0</v>
      </c>
      <c r="AK496" s="643">
        <v>0</v>
      </c>
      <c r="AL496" s="645">
        <v>0</v>
      </c>
      <c r="AM496" s="638">
        <f t="shared" si="123"/>
        <v>513260</v>
      </c>
      <c r="AN496" s="661">
        <f t="shared" si="118"/>
        <v>8021287</v>
      </c>
      <c r="AO496" s="638">
        <v>622755</v>
      </c>
      <c r="AP496" s="638">
        <v>44100</v>
      </c>
      <c r="AQ496" s="638">
        <f>+VLOOKUP($B496,[1]Sheet1!$C$15:$BW$1300,52,0)</f>
        <v>0</v>
      </c>
      <c r="AR496" s="638">
        <v>0</v>
      </c>
      <c r="AS496" s="638">
        <v>0</v>
      </c>
      <c r="AT496" s="661">
        <f t="shared" si="126"/>
        <v>7354432</v>
      </c>
      <c r="AU496" s="629"/>
      <c r="AV496" s="585"/>
      <c r="AW496" s="526" t="s">
        <v>4100</v>
      </c>
      <c r="AX496" s="526" t="s">
        <v>4101</v>
      </c>
      <c r="AY496" s="632" t="s">
        <v>261</v>
      </c>
      <c r="AZ496" s="632">
        <v>622</v>
      </c>
      <c r="BA496" s="272" t="str">
        <f t="shared" si="122"/>
        <v>Bag</v>
      </c>
      <c r="BB496" s="633"/>
      <c r="BC496" s="634"/>
      <c r="BD496" s="634"/>
    </row>
    <row r="497" spans="1:56" s="635" customFormat="1" ht="36.75" hidden="1" customHeight="1">
      <c r="A497" s="475">
        <f>SUBTOTAL(3,B$6:B497)</f>
        <v>1</v>
      </c>
      <c r="B497" s="475" t="s">
        <v>5571</v>
      </c>
      <c r="C497" s="476" t="s">
        <v>5572</v>
      </c>
      <c r="D497" s="636">
        <v>44607</v>
      </c>
      <c r="E497" s="636" t="s">
        <v>197</v>
      </c>
      <c r="F497" s="530" t="s">
        <v>429</v>
      </c>
      <c r="G497" s="621" t="s">
        <v>619</v>
      </c>
      <c r="H497" s="637">
        <v>5931000</v>
      </c>
      <c r="I497" s="637">
        <v>0</v>
      </c>
      <c r="J497" s="637">
        <v>0</v>
      </c>
      <c r="K497" s="637">
        <v>0</v>
      </c>
      <c r="L497" s="638">
        <f t="shared" si="125"/>
        <v>5931000</v>
      </c>
      <c r="M497" s="639">
        <v>22.7</v>
      </c>
      <c r="N497" s="638">
        <f t="shared" si="82"/>
        <v>5178219</v>
      </c>
      <c r="O497" s="640">
        <v>3</v>
      </c>
      <c r="P497" s="638">
        <f t="shared" si="83"/>
        <v>684346</v>
      </c>
      <c r="Q497" s="641">
        <v>0</v>
      </c>
      <c r="R497" s="638">
        <f t="shared" si="84"/>
        <v>0</v>
      </c>
      <c r="S497" s="638">
        <f t="shared" si="85"/>
        <v>5862565</v>
      </c>
      <c r="T497" s="642">
        <v>0</v>
      </c>
      <c r="U497" s="528">
        <v>0</v>
      </c>
      <c r="V497" s="528">
        <v>200000</v>
      </c>
      <c r="W497" s="642">
        <v>500000</v>
      </c>
      <c r="X497" s="642">
        <v>0</v>
      </c>
      <c r="Y497" s="642">
        <v>400000</v>
      </c>
      <c r="Z497" s="642">
        <v>337297</v>
      </c>
      <c r="AA497" s="643"/>
      <c r="AB497" s="638"/>
      <c r="AC497" s="642">
        <v>100000</v>
      </c>
      <c r="AD497" s="642">
        <v>0</v>
      </c>
      <c r="AE497" s="638">
        <v>42771.632709251098</v>
      </c>
      <c r="AF497" s="644"/>
      <c r="AG497" s="644">
        <f t="shared" si="124"/>
        <v>7442634</v>
      </c>
      <c r="AH497" s="639">
        <v>0</v>
      </c>
      <c r="AI497" s="639">
        <v>0</v>
      </c>
      <c r="AJ497" s="639">
        <v>0</v>
      </c>
      <c r="AK497" s="643">
        <v>0</v>
      </c>
      <c r="AL497" s="645">
        <v>0</v>
      </c>
      <c r="AM497" s="638">
        <f t="shared" si="123"/>
        <v>0</v>
      </c>
      <c r="AN497" s="661">
        <f t="shared" si="118"/>
        <v>7442634</v>
      </c>
      <c r="AO497" s="638">
        <v>622755</v>
      </c>
      <c r="AP497" s="638">
        <v>44100</v>
      </c>
      <c r="AQ497" s="638">
        <f>+VLOOKUP($B497,[1]Sheet1!$C$15:$BW$1300,52,0)</f>
        <v>0</v>
      </c>
      <c r="AR497" s="638">
        <v>0</v>
      </c>
      <c r="AS497" s="638">
        <v>0</v>
      </c>
      <c r="AT497" s="661">
        <f t="shared" si="126"/>
        <v>6775779</v>
      </c>
      <c r="AU497" s="629"/>
      <c r="AV497" s="585"/>
      <c r="AW497" s="526" t="s">
        <v>5672</v>
      </c>
      <c r="AX497" s="526" t="s">
        <v>5673</v>
      </c>
      <c r="AY497" s="632" t="s">
        <v>261</v>
      </c>
      <c r="AZ497" s="632">
        <v>622</v>
      </c>
      <c r="BA497" s="272" t="str">
        <f t="shared" si="122"/>
        <v>Bag</v>
      </c>
      <c r="BB497" s="633"/>
      <c r="BC497" s="634"/>
      <c r="BD497" s="634"/>
    </row>
    <row r="498" spans="1:56" s="635" customFormat="1" ht="36.75" hidden="1" customHeight="1">
      <c r="A498" s="475">
        <f>SUBTOTAL(3,B$6:B498)</f>
        <v>1</v>
      </c>
      <c r="B498" s="475" t="s">
        <v>1617</v>
      </c>
      <c r="C498" s="476" t="s">
        <v>1618</v>
      </c>
      <c r="D498" s="636">
        <v>45561</v>
      </c>
      <c r="E498" s="636" t="s">
        <v>197</v>
      </c>
      <c r="F498" s="530" t="s">
        <v>429</v>
      </c>
      <c r="G498" s="621" t="s">
        <v>619</v>
      </c>
      <c r="H498" s="637">
        <v>5274000</v>
      </c>
      <c r="I498" s="637">
        <v>0</v>
      </c>
      <c r="J498" s="637">
        <v>0</v>
      </c>
      <c r="K498" s="637">
        <v>0</v>
      </c>
      <c r="L498" s="638">
        <f t="shared" si="125"/>
        <v>5274000</v>
      </c>
      <c r="M498" s="639">
        <v>23.8</v>
      </c>
      <c r="N498" s="638">
        <f t="shared" si="82"/>
        <v>4827738</v>
      </c>
      <c r="O498" s="640">
        <v>2</v>
      </c>
      <c r="P498" s="638">
        <f t="shared" si="83"/>
        <v>405692</v>
      </c>
      <c r="Q498" s="641">
        <v>0</v>
      </c>
      <c r="R498" s="638">
        <f t="shared" si="84"/>
        <v>0</v>
      </c>
      <c r="S498" s="638">
        <f t="shared" si="85"/>
        <v>5233430</v>
      </c>
      <c r="T498" s="642">
        <v>0</v>
      </c>
      <c r="U498" s="528">
        <v>0</v>
      </c>
      <c r="V498" s="528">
        <v>200000</v>
      </c>
      <c r="W498" s="642">
        <v>500000</v>
      </c>
      <c r="X498" s="642">
        <v>0</v>
      </c>
      <c r="Y498" s="642">
        <v>400000</v>
      </c>
      <c r="Z498" s="642">
        <v>479811</v>
      </c>
      <c r="AA498" s="643"/>
      <c r="AB498" s="638"/>
      <c r="AC498" s="642">
        <v>0</v>
      </c>
      <c r="AD498" s="642">
        <v>0</v>
      </c>
      <c r="AE498" s="638">
        <v>0</v>
      </c>
      <c r="AF498" s="644"/>
      <c r="AG498" s="644">
        <f t="shared" si="124"/>
        <v>6813241</v>
      </c>
      <c r="AH498" s="639">
        <v>8</v>
      </c>
      <c r="AI498" s="639">
        <v>0</v>
      </c>
      <c r="AJ498" s="639">
        <v>0</v>
      </c>
      <c r="AK498" s="643">
        <v>0</v>
      </c>
      <c r="AL498" s="645">
        <v>0</v>
      </c>
      <c r="AM498" s="638">
        <f t="shared" si="123"/>
        <v>304269</v>
      </c>
      <c r="AN498" s="661">
        <f t="shared" si="118"/>
        <v>7117510</v>
      </c>
      <c r="AO498" s="638">
        <v>553770</v>
      </c>
      <c r="AP498" s="638">
        <v>44100</v>
      </c>
      <c r="AQ498" s="638">
        <f>+VLOOKUP($B498,[1]Sheet1!$C$15:$BW$1300,52,0)</f>
        <v>0</v>
      </c>
      <c r="AR498" s="638">
        <v>0</v>
      </c>
      <c r="AS498" s="638">
        <v>0</v>
      </c>
      <c r="AT498" s="661">
        <f t="shared" si="126"/>
        <v>6519640</v>
      </c>
      <c r="AU498" s="629"/>
      <c r="AV498" s="585"/>
      <c r="AW498" s="526" t="s">
        <v>4102</v>
      </c>
      <c r="AX498" s="526" t="s">
        <v>4103</v>
      </c>
      <c r="AY498" s="632" t="s">
        <v>261</v>
      </c>
      <c r="AZ498" s="632">
        <v>622</v>
      </c>
      <c r="BA498" s="272" t="str">
        <f t="shared" si="122"/>
        <v>Bag</v>
      </c>
      <c r="BB498" s="633"/>
      <c r="BC498" s="634"/>
      <c r="BD498" s="634"/>
    </row>
    <row r="499" spans="1:56" s="635" customFormat="1" ht="36.75" hidden="1" customHeight="1">
      <c r="A499" s="475">
        <f>SUBTOTAL(3,B$6:B499)</f>
        <v>1</v>
      </c>
      <c r="B499" s="475" t="s">
        <v>1619</v>
      </c>
      <c r="C499" s="476" t="s">
        <v>1620</v>
      </c>
      <c r="D499" s="636">
        <v>45597</v>
      </c>
      <c r="E499" s="636" t="s">
        <v>197</v>
      </c>
      <c r="F499" s="530" t="s">
        <v>429</v>
      </c>
      <c r="G499" s="621" t="s">
        <v>619</v>
      </c>
      <c r="H499" s="637">
        <v>5023000</v>
      </c>
      <c r="I499" s="637">
        <v>0</v>
      </c>
      <c r="J499" s="637">
        <v>0</v>
      </c>
      <c r="K499" s="637">
        <v>0</v>
      </c>
      <c r="L499" s="638">
        <f t="shared" si="125"/>
        <v>5023000</v>
      </c>
      <c r="M499" s="639">
        <v>23</v>
      </c>
      <c r="N499" s="638">
        <f t="shared" si="82"/>
        <v>4443423</v>
      </c>
      <c r="O499" s="640">
        <v>3</v>
      </c>
      <c r="P499" s="638">
        <f t="shared" si="83"/>
        <v>579577</v>
      </c>
      <c r="Q499" s="641">
        <v>0</v>
      </c>
      <c r="R499" s="638">
        <f t="shared" si="84"/>
        <v>0</v>
      </c>
      <c r="S499" s="638">
        <f t="shared" si="85"/>
        <v>5023000</v>
      </c>
      <c r="T499" s="642">
        <v>0</v>
      </c>
      <c r="U499" s="528">
        <v>0</v>
      </c>
      <c r="V499" s="528">
        <v>200000</v>
      </c>
      <c r="W499" s="642">
        <v>500000</v>
      </c>
      <c r="X499" s="642">
        <v>0</v>
      </c>
      <c r="Y499" s="642">
        <v>400000</v>
      </c>
      <c r="Z499" s="642">
        <v>441746</v>
      </c>
      <c r="AA499" s="643"/>
      <c r="AB499" s="638"/>
      <c r="AC499" s="642">
        <v>100000</v>
      </c>
      <c r="AD499" s="642">
        <v>0</v>
      </c>
      <c r="AE499" s="638">
        <v>36223.557065217392</v>
      </c>
      <c r="AF499" s="644"/>
      <c r="AG499" s="644">
        <f t="shared" si="124"/>
        <v>6700970</v>
      </c>
      <c r="AH499" s="639">
        <v>8</v>
      </c>
      <c r="AI499" s="639">
        <v>0</v>
      </c>
      <c r="AJ499" s="639">
        <v>0</v>
      </c>
      <c r="AK499" s="643">
        <v>0</v>
      </c>
      <c r="AL499" s="645">
        <v>0</v>
      </c>
      <c r="AM499" s="638">
        <f t="shared" si="123"/>
        <v>289788</v>
      </c>
      <c r="AN499" s="661">
        <f t="shared" si="118"/>
        <v>6990758</v>
      </c>
      <c r="AO499" s="638">
        <v>527415</v>
      </c>
      <c r="AP499" s="638">
        <v>44100</v>
      </c>
      <c r="AQ499" s="638">
        <f>+VLOOKUP($B499,[1]Sheet1!$C$15:$BW$1300,52,0)</f>
        <v>0</v>
      </c>
      <c r="AR499" s="638">
        <v>0</v>
      </c>
      <c r="AS499" s="638">
        <v>0</v>
      </c>
      <c r="AT499" s="661">
        <f t="shared" si="126"/>
        <v>6419243</v>
      </c>
      <c r="AU499" s="629"/>
      <c r="AV499" s="585"/>
      <c r="AW499" s="526" t="s">
        <v>4104</v>
      </c>
      <c r="AX499" s="526" t="s">
        <v>4105</v>
      </c>
      <c r="AY499" s="632" t="s">
        <v>261</v>
      </c>
      <c r="AZ499" s="632">
        <v>622</v>
      </c>
      <c r="BA499" s="272" t="str">
        <f t="shared" si="122"/>
        <v>Bag</v>
      </c>
      <c r="BB499" s="633"/>
      <c r="BC499" s="634"/>
      <c r="BD499" s="634"/>
    </row>
    <row r="500" spans="1:56" s="635" customFormat="1" ht="36.75" hidden="1" customHeight="1">
      <c r="A500" s="475">
        <f>SUBTOTAL(3,B$6:B500)</f>
        <v>1</v>
      </c>
      <c r="B500" s="475" t="s">
        <v>1621</v>
      </c>
      <c r="C500" s="476" t="s">
        <v>1622</v>
      </c>
      <c r="D500" s="636">
        <v>45597</v>
      </c>
      <c r="E500" s="636" t="s">
        <v>197</v>
      </c>
      <c r="F500" s="530" t="s">
        <v>429</v>
      </c>
      <c r="G500" s="621" t="s">
        <v>619</v>
      </c>
      <c r="H500" s="637">
        <v>5023000</v>
      </c>
      <c r="I500" s="637">
        <v>0</v>
      </c>
      <c r="J500" s="637">
        <v>0</v>
      </c>
      <c r="K500" s="637">
        <v>0</v>
      </c>
      <c r="L500" s="638">
        <f t="shared" si="125"/>
        <v>5023000</v>
      </c>
      <c r="M500" s="639">
        <v>23.9</v>
      </c>
      <c r="N500" s="638">
        <f t="shared" si="82"/>
        <v>4617296</v>
      </c>
      <c r="O500" s="640">
        <v>2</v>
      </c>
      <c r="P500" s="638">
        <f t="shared" si="83"/>
        <v>386385</v>
      </c>
      <c r="Q500" s="641">
        <v>0</v>
      </c>
      <c r="R500" s="638">
        <f t="shared" si="84"/>
        <v>0</v>
      </c>
      <c r="S500" s="638">
        <f t="shared" si="85"/>
        <v>5003681</v>
      </c>
      <c r="T500" s="642">
        <v>0</v>
      </c>
      <c r="U500" s="528">
        <v>0</v>
      </c>
      <c r="V500" s="528">
        <v>200000</v>
      </c>
      <c r="W500" s="642">
        <v>500000</v>
      </c>
      <c r="X500" s="642">
        <v>0</v>
      </c>
      <c r="Y500" s="642">
        <v>400000</v>
      </c>
      <c r="Z500" s="642">
        <v>441342</v>
      </c>
      <c r="AA500" s="643"/>
      <c r="AB500" s="638"/>
      <c r="AC500" s="642">
        <v>100000</v>
      </c>
      <c r="AD500" s="642">
        <v>0</v>
      </c>
      <c r="AE500" s="638">
        <v>36223.55648535565</v>
      </c>
      <c r="AF500" s="644"/>
      <c r="AG500" s="644">
        <f t="shared" si="124"/>
        <v>6681247</v>
      </c>
      <c r="AH500" s="639">
        <v>12</v>
      </c>
      <c r="AI500" s="639">
        <v>0</v>
      </c>
      <c r="AJ500" s="639">
        <v>0</v>
      </c>
      <c r="AK500" s="643">
        <v>0</v>
      </c>
      <c r="AL500" s="645">
        <v>0</v>
      </c>
      <c r="AM500" s="638">
        <f t="shared" si="123"/>
        <v>434683</v>
      </c>
      <c r="AN500" s="661">
        <f t="shared" si="118"/>
        <v>7115930</v>
      </c>
      <c r="AO500" s="638">
        <v>527415</v>
      </c>
      <c r="AP500" s="638">
        <v>44100</v>
      </c>
      <c r="AQ500" s="638">
        <f>+VLOOKUP($B500,[1]Sheet1!$C$15:$BW$1300,52,0)</f>
        <v>0</v>
      </c>
      <c r="AR500" s="638">
        <v>0</v>
      </c>
      <c r="AS500" s="638">
        <v>0</v>
      </c>
      <c r="AT500" s="661">
        <f t="shared" si="126"/>
        <v>6544415</v>
      </c>
      <c r="AU500" s="629"/>
      <c r="AV500" s="585"/>
      <c r="AW500" s="526" t="s">
        <v>4106</v>
      </c>
      <c r="AX500" s="526" t="s">
        <v>4107</v>
      </c>
      <c r="AY500" s="632" t="s">
        <v>261</v>
      </c>
      <c r="AZ500" s="632">
        <v>622</v>
      </c>
      <c r="BA500" s="272" t="str">
        <f t="shared" si="122"/>
        <v>Bag</v>
      </c>
      <c r="BB500" s="633"/>
      <c r="BC500" s="634"/>
      <c r="BD500" s="634"/>
    </row>
    <row r="501" spans="1:56" s="635" customFormat="1" ht="36.75" hidden="1" customHeight="1">
      <c r="A501" s="475">
        <f>SUBTOTAL(3,B$6:B501)</f>
        <v>1</v>
      </c>
      <c r="B501" s="475" t="s">
        <v>1623</v>
      </c>
      <c r="C501" s="476" t="s">
        <v>1624</v>
      </c>
      <c r="D501" s="636">
        <v>45710</v>
      </c>
      <c r="E501" s="636" t="s">
        <v>197</v>
      </c>
      <c r="F501" s="530" t="s">
        <v>429</v>
      </c>
      <c r="G501" s="621" t="s">
        <v>619</v>
      </c>
      <c r="H501" s="637">
        <v>5023000</v>
      </c>
      <c r="I501" s="637">
        <v>0</v>
      </c>
      <c r="J501" s="637">
        <v>0</v>
      </c>
      <c r="K501" s="637">
        <v>0</v>
      </c>
      <c r="L501" s="638">
        <f t="shared" si="125"/>
        <v>5023000</v>
      </c>
      <c r="M501" s="639">
        <v>22.6</v>
      </c>
      <c r="N501" s="638">
        <f t="shared" si="82"/>
        <v>4366146</v>
      </c>
      <c r="O501" s="640">
        <v>3</v>
      </c>
      <c r="P501" s="638">
        <f t="shared" si="83"/>
        <v>579577</v>
      </c>
      <c r="Q501" s="641">
        <v>0</v>
      </c>
      <c r="R501" s="638">
        <f t="shared" si="84"/>
        <v>0</v>
      </c>
      <c r="S501" s="638">
        <f t="shared" si="85"/>
        <v>4945723</v>
      </c>
      <c r="T501" s="642">
        <v>0</v>
      </c>
      <c r="U501" s="528">
        <v>0</v>
      </c>
      <c r="V501" s="528">
        <v>200000</v>
      </c>
      <c r="W501" s="642">
        <v>500000</v>
      </c>
      <c r="X501" s="642">
        <v>0</v>
      </c>
      <c r="Y501" s="642">
        <v>400000</v>
      </c>
      <c r="Z501" s="642">
        <v>408316</v>
      </c>
      <c r="AA501" s="643"/>
      <c r="AB501" s="638"/>
      <c r="AC501" s="642">
        <v>0</v>
      </c>
      <c r="AD501" s="642">
        <v>0</v>
      </c>
      <c r="AE501" s="638">
        <v>0</v>
      </c>
      <c r="AF501" s="644"/>
      <c r="AG501" s="644">
        <f t="shared" si="124"/>
        <v>6454039</v>
      </c>
      <c r="AH501" s="639">
        <v>12</v>
      </c>
      <c r="AI501" s="639">
        <v>0</v>
      </c>
      <c r="AJ501" s="639">
        <v>0</v>
      </c>
      <c r="AK501" s="643">
        <v>0</v>
      </c>
      <c r="AL501" s="645">
        <v>0</v>
      </c>
      <c r="AM501" s="638">
        <f t="shared" si="123"/>
        <v>434683</v>
      </c>
      <c r="AN501" s="661">
        <f t="shared" si="118"/>
        <v>6888722</v>
      </c>
      <c r="AO501" s="638">
        <v>527415</v>
      </c>
      <c r="AP501" s="638">
        <v>44100</v>
      </c>
      <c r="AQ501" s="638">
        <f>+VLOOKUP($B501,[1]Sheet1!$C$15:$BW$1300,52,0)</f>
        <v>0</v>
      </c>
      <c r="AR501" s="638">
        <v>0</v>
      </c>
      <c r="AS501" s="638">
        <v>0</v>
      </c>
      <c r="AT501" s="661">
        <f t="shared" si="126"/>
        <v>6317207</v>
      </c>
      <c r="AU501" s="629"/>
      <c r="AV501" s="585"/>
      <c r="AW501" s="526" t="s">
        <v>4108</v>
      </c>
      <c r="AX501" s="526" t="s">
        <v>4109</v>
      </c>
      <c r="AY501" s="632" t="s">
        <v>261</v>
      </c>
      <c r="AZ501" s="632">
        <v>622</v>
      </c>
      <c r="BA501" s="272" t="str">
        <f t="shared" si="122"/>
        <v>Bag</v>
      </c>
      <c r="BB501" s="633"/>
      <c r="BC501" s="634"/>
      <c r="BD501" s="634"/>
    </row>
    <row r="502" spans="1:56" s="635" customFormat="1" ht="36.75" hidden="1" customHeight="1">
      <c r="A502" s="475">
        <f>SUBTOTAL(3,B$6:B502)</f>
        <v>1</v>
      </c>
      <c r="B502" s="475" t="s">
        <v>1625</v>
      </c>
      <c r="C502" s="476" t="s">
        <v>1626</v>
      </c>
      <c r="D502" s="636">
        <v>45710</v>
      </c>
      <c r="E502" s="636" t="s">
        <v>197</v>
      </c>
      <c r="F502" s="530" t="s">
        <v>429</v>
      </c>
      <c r="G502" s="621" t="s">
        <v>619</v>
      </c>
      <c r="H502" s="637">
        <v>5023000</v>
      </c>
      <c r="I502" s="637">
        <v>0</v>
      </c>
      <c r="J502" s="637">
        <v>0</v>
      </c>
      <c r="K502" s="637">
        <v>0</v>
      </c>
      <c r="L502" s="638">
        <f t="shared" si="125"/>
        <v>5023000</v>
      </c>
      <c r="M502" s="639">
        <v>23.6</v>
      </c>
      <c r="N502" s="638">
        <f t="shared" si="82"/>
        <v>4559338</v>
      </c>
      <c r="O502" s="640">
        <v>2</v>
      </c>
      <c r="P502" s="638">
        <f t="shared" si="83"/>
        <v>386385</v>
      </c>
      <c r="Q502" s="641">
        <v>0</v>
      </c>
      <c r="R502" s="638">
        <f t="shared" si="84"/>
        <v>0</v>
      </c>
      <c r="S502" s="638">
        <f t="shared" si="85"/>
        <v>4945723</v>
      </c>
      <c r="T502" s="642">
        <v>0</v>
      </c>
      <c r="U502" s="528">
        <v>0</v>
      </c>
      <c r="V502" s="528">
        <v>200000</v>
      </c>
      <c r="W502" s="642">
        <v>500000</v>
      </c>
      <c r="X502" s="642">
        <v>0</v>
      </c>
      <c r="Y502" s="642">
        <v>400000</v>
      </c>
      <c r="Z502" s="642">
        <v>435116</v>
      </c>
      <c r="AA502" s="643"/>
      <c r="AB502" s="638"/>
      <c r="AC502" s="642">
        <v>0</v>
      </c>
      <c r="AD502" s="642">
        <v>0</v>
      </c>
      <c r="AE502" s="638">
        <v>0</v>
      </c>
      <c r="AF502" s="644"/>
      <c r="AG502" s="644">
        <f t="shared" si="124"/>
        <v>6480839</v>
      </c>
      <c r="AH502" s="639">
        <v>12</v>
      </c>
      <c r="AI502" s="639">
        <v>0</v>
      </c>
      <c r="AJ502" s="639">
        <v>0</v>
      </c>
      <c r="AK502" s="643">
        <v>0</v>
      </c>
      <c r="AL502" s="645">
        <v>0</v>
      </c>
      <c r="AM502" s="638">
        <f t="shared" si="123"/>
        <v>434683</v>
      </c>
      <c r="AN502" s="661">
        <f t="shared" si="118"/>
        <v>6915522</v>
      </c>
      <c r="AO502" s="638">
        <v>527415</v>
      </c>
      <c r="AP502" s="638">
        <v>44100</v>
      </c>
      <c r="AQ502" s="638">
        <f>+VLOOKUP($B502,[1]Sheet1!$C$15:$BW$1300,52,0)</f>
        <v>0</v>
      </c>
      <c r="AR502" s="638">
        <v>0</v>
      </c>
      <c r="AS502" s="638">
        <v>0</v>
      </c>
      <c r="AT502" s="661">
        <f t="shared" si="126"/>
        <v>6344007</v>
      </c>
      <c r="AU502" s="629"/>
      <c r="AV502" s="585"/>
      <c r="AW502" s="526" t="s">
        <v>4110</v>
      </c>
      <c r="AX502" s="526" t="s">
        <v>4111</v>
      </c>
      <c r="AY502" s="632" t="s">
        <v>261</v>
      </c>
      <c r="AZ502" s="632">
        <v>622</v>
      </c>
      <c r="BA502" s="272" t="str">
        <f t="shared" si="122"/>
        <v>Bag</v>
      </c>
      <c r="BB502" s="633"/>
      <c r="BC502" s="634"/>
      <c r="BD502" s="634"/>
    </row>
    <row r="503" spans="1:56" s="635" customFormat="1" ht="36.75" hidden="1" customHeight="1">
      <c r="A503" s="475">
        <f>SUBTOTAL(3,B$6:B503)</f>
        <v>1</v>
      </c>
      <c r="B503" s="475" t="s">
        <v>1627</v>
      </c>
      <c r="C503" s="476" t="s">
        <v>1628</v>
      </c>
      <c r="D503" s="636">
        <v>45736</v>
      </c>
      <c r="E503" s="636" t="s">
        <v>197</v>
      </c>
      <c r="F503" s="530" t="s">
        <v>429</v>
      </c>
      <c r="G503" s="621" t="s">
        <v>619</v>
      </c>
      <c r="H503" s="637">
        <v>4694000</v>
      </c>
      <c r="I503" s="637">
        <v>0</v>
      </c>
      <c r="J503" s="637">
        <v>0</v>
      </c>
      <c r="K503" s="637">
        <v>0</v>
      </c>
      <c r="L503" s="638">
        <f t="shared" si="125"/>
        <v>4694000</v>
      </c>
      <c r="M503" s="639">
        <v>22.9</v>
      </c>
      <c r="N503" s="638">
        <f t="shared" si="82"/>
        <v>4134331</v>
      </c>
      <c r="O503" s="640">
        <v>3</v>
      </c>
      <c r="P503" s="638">
        <f t="shared" si="83"/>
        <v>541615</v>
      </c>
      <c r="Q503" s="641">
        <v>0</v>
      </c>
      <c r="R503" s="638">
        <f t="shared" si="84"/>
        <v>0</v>
      </c>
      <c r="S503" s="638">
        <f t="shared" si="85"/>
        <v>4675946</v>
      </c>
      <c r="T503" s="642">
        <v>0</v>
      </c>
      <c r="U503" s="528">
        <v>0</v>
      </c>
      <c r="V503" s="528">
        <v>200000</v>
      </c>
      <c r="W503" s="642">
        <v>500000</v>
      </c>
      <c r="X503" s="642">
        <v>0</v>
      </c>
      <c r="Y503" s="642">
        <v>400000</v>
      </c>
      <c r="Z503" s="642">
        <v>135532</v>
      </c>
      <c r="AA503" s="643"/>
      <c r="AB503" s="638"/>
      <c r="AC503" s="642">
        <v>0</v>
      </c>
      <c r="AD503" s="642">
        <v>122109</v>
      </c>
      <c r="AE503" s="638">
        <v>33850.963427947601</v>
      </c>
      <c r="AF503" s="644"/>
      <c r="AG503" s="644">
        <f t="shared" si="124"/>
        <v>6067438</v>
      </c>
      <c r="AH503" s="639">
        <v>12</v>
      </c>
      <c r="AI503" s="639">
        <v>0</v>
      </c>
      <c r="AJ503" s="639">
        <v>0</v>
      </c>
      <c r="AK503" s="643">
        <v>0</v>
      </c>
      <c r="AL503" s="645">
        <v>0</v>
      </c>
      <c r="AM503" s="638">
        <f t="shared" si="123"/>
        <v>406212</v>
      </c>
      <c r="AN503" s="661">
        <f t="shared" si="118"/>
        <v>6473650</v>
      </c>
      <c r="AO503" s="638">
        <v>0</v>
      </c>
      <c r="AP503" s="638">
        <v>0</v>
      </c>
      <c r="AQ503" s="638">
        <f>+VLOOKUP($B503,[1]Sheet1!$C$15:$BW$1300,52,0)</f>
        <v>0</v>
      </c>
      <c r="AR503" s="638">
        <v>0</v>
      </c>
      <c r="AS503" s="638">
        <v>0</v>
      </c>
      <c r="AT503" s="661">
        <f t="shared" si="126"/>
        <v>6473650</v>
      </c>
      <c r="AU503" s="629"/>
      <c r="AV503" s="585"/>
      <c r="AW503" s="526" t="s">
        <v>4112</v>
      </c>
      <c r="AX503" s="526" t="s">
        <v>4113</v>
      </c>
      <c r="AY503" s="632" t="s">
        <v>261</v>
      </c>
      <c r="AZ503" s="632">
        <v>622</v>
      </c>
      <c r="BA503" s="272" t="str">
        <f t="shared" si="122"/>
        <v>Bag</v>
      </c>
      <c r="BB503" s="633"/>
      <c r="BC503" s="634"/>
      <c r="BD503" s="634"/>
    </row>
    <row r="504" spans="1:56" s="635" customFormat="1" ht="36.75" hidden="1" customHeight="1">
      <c r="A504" s="475">
        <f>SUBTOTAL(3,B$6:B504)</f>
        <v>1</v>
      </c>
      <c r="B504" s="475" t="s">
        <v>1629</v>
      </c>
      <c r="C504" s="476" t="s">
        <v>1630</v>
      </c>
      <c r="D504" s="636">
        <v>45745</v>
      </c>
      <c r="E504" s="636" t="s">
        <v>197</v>
      </c>
      <c r="F504" s="530" t="s">
        <v>429</v>
      </c>
      <c r="G504" s="621" t="s">
        <v>459</v>
      </c>
      <c r="H504" s="637">
        <v>4694000</v>
      </c>
      <c r="I504" s="637">
        <v>0</v>
      </c>
      <c r="J504" s="637">
        <v>0</v>
      </c>
      <c r="K504" s="637">
        <v>0</v>
      </c>
      <c r="L504" s="638">
        <f t="shared" si="125"/>
        <v>4694000</v>
      </c>
      <c r="M504" s="639">
        <v>22.5</v>
      </c>
      <c r="N504" s="638">
        <f t="shared" si="82"/>
        <v>4062115</v>
      </c>
      <c r="O504" s="640">
        <v>3</v>
      </c>
      <c r="P504" s="638">
        <f t="shared" si="83"/>
        <v>541615</v>
      </c>
      <c r="Q504" s="641">
        <v>0</v>
      </c>
      <c r="R504" s="638">
        <f t="shared" si="84"/>
        <v>0</v>
      </c>
      <c r="S504" s="638">
        <f t="shared" si="85"/>
        <v>4603730</v>
      </c>
      <c r="T504" s="642">
        <v>0</v>
      </c>
      <c r="U504" s="528">
        <v>0</v>
      </c>
      <c r="V504" s="528">
        <v>200000</v>
      </c>
      <c r="W504" s="642">
        <v>500000</v>
      </c>
      <c r="X504" s="642">
        <v>0</v>
      </c>
      <c r="Y504" s="642">
        <v>150000</v>
      </c>
      <c r="Z504" s="642">
        <v>0</v>
      </c>
      <c r="AA504" s="643"/>
      <c r="AB504" s="638"/>
      <c r="AC504" s="642">
        <v>0</v>
      </c>
      <c r="AD504" s="642">
        <v>25308</v>
      </c>
      <c r="AE504" s="638">
        <v>0</v>
      </c>
      <c r="AF504" s="644"/>
      <c r="AG504" s="644">
        <f t="shared" si="124"/>
        <v>5479038</v>
      </c>
      <c r="AH504" s="639">
        <v>12</v>
      </c>
      <c r="AI504" s="639">
        <v>0</v>
      </c>
      <c r="AJ504" s="639">
        <v>0</v>
      </c>
      <c r="AK504" s="643">
        <v>0</v>
      </c>
      <c r="AL504" s="645">
        <v>0</v>
      </c>
      <c r="AM504" s="638">
        <f t="shared" si="123"/>
        <v>406212</v>
      </c>
      <c r="AN504" s="661">
        <f t="shared" si="118"/>
        <v>5885250</v>
      </c>
      <c r="AO504" s="638">
        <v>0</v>
      </c>
      <c r="AP504" s="638">
        <v>0</v>
      </c>
      <c r="AQ504" s="638">
        <f>+VLOOKUP($B504,[1]Sheet1!$C$15:$BW$1300,52,0)</f>
        <v>0</v>
      </c>
      <c r="AR504" s="638">
        <v>0</v>
      </c>
      <c r="AS504" s="638">
        <v>0</v>
      </c>
      <c r="AT504" s="661">
        <f t="shared" si="126"/>
        <v>5885250</v>
      </c>
      <c r="AU504" s="629"/>
      <c r="AV504" s="585"/>
      <c r="AW504" s="526" t="s">
        <v>5674</v>
      </c>
      <c r="AX504" s="526" t="s">
        <v>5675</v>
      </c>
      <c r="AY504" s="632" t="s">
        <v>261</v>
      </c>
      <c r="AZ504" s="632">
        <v>622</v>
      </c>
      <c r="BA504" s="272" t="str">
        <f t="shared" si="122"/>
        <v>Bag</v>
      </c>
      <c r="BB504" s="633"/>
      <c r="BC504" s="634"/>
      <c r="BD504" s="634"/>
    </row>
    <row r="505" spans="1:56" s="635" customFormat="1" ht="36.75" hidden="1" customHeight="1">
      <c r="A505" s="475">
        <f>SUBTOTAL(3,B$6:B505)</f>
        <v>1</v>
      </c>
      <c r="B505" s="475" t="s">
        <v>5573</v>
      </c>
      <c r="C505" s="476" t="s">
        <v>5574</v>
      </c>
      <c r="D505" s="636">
        <v>45762</v>
      </c>
      <c r="E505" s="636" t="s">
        <v>197</v>
      </c>
      <c r="F505" s="530" t="s">
        <v>429</v>
      </c>
      <c r="G505" s="621" t="s">
        <v>459</v>
      </c>
      <c r="H505" s="637">
        <v>4694000</v>
      </c>
      <c r="I505" s="637">
        <v>0</v>
      </c>
      <c r="J505" s="637">
        <v>0</v>
      </c>
      <c r="K505" s="637">
        <v>0</v>
      </c>
      <c r="L505" s="638">
        <f t="shared" si="125"/>
        <v>4694000</v>
      </c>
      <c r="M505" s="639">
        <v>12</v>
      </c>
      <c r="N505" s="638">
        <f t="shared" si="82"/>
        <v>2166462</v>
      </c>
      <c r="O505" s="640">
        <v>1</v>
      </c>
      <c r="P505" s="638">
        <f t="shared" si="83"/>
        <v>180538</v>
      </c>
      <c r="Q505" s="641">
        <v>0</v>
      </c>
      <c r="R505" s="638">
        <f t="shared" si="84"/>
        <v>0</v>
      </c>
      <c r="S505" s="638">
        <f t="shared" si="85"/>
        <v>2347000</v>
      </c>
      <c r="T505" s="642">
        <v>0</v>
      </c>
      <c r="U505" s="528">
        <v>0</v>
      </c>
      <c r="V505" s="528">
        <v>100000</v>
      </c>
      <c r="W505" s="642">
        <v>250000</v>
      </c>
      <c r="X505" s="642">
        <v>0</v>
      </c>
      <c r="Y505" s="642">
        <v>75000</v>
      </c>
      <c r="Z505" s="642">
        <v>0</v>
      </c>
      <c r="AA505" s="643"/>
      <c r="AB505" s="638"/>
      <c r="AC505" s="642">
        <v>0</v>
      </c>
      <c r="AD505" s="642">
        <v>0</v>
      </c>
      <c r="AE505" s="638">
        <v>0</v>
      </c>
      <c r="AF505" s="644"/>
      <c r="AG505" s="644">
        <f t="shared" si="124"/>
        <v>2772000</v>
      </c>
      <c r="AH505" s="639">
        <v>4</v>
      </c>
      <c r="AI505" s="639">
        <v>0</v>
      </c>
      <c r="AJ505" s="639">
        <v>0</v>
      </c>
      <c r="AK505" s="643">
        <v>0</v>
      </c>
      <c r="AL505" s="645">
        <v>0</v>
      </c>
      <c r="AM505" s="638">
        <f t="shared" si="123"/>
        <v>135404</v>
      </c>
      <c r="AN505" s="661">
        <f t="shared" si="118"/>
        <v>2907404</v>
      </c>
      <c r="AO505" s="638">
        <v>0</v>
      </c>
      <c r="AP505" s="638">
        <v>0</v>
      </c>
      <c r="AQ505" s="638">
        <f>+VLOOKUP($B505,[1]Sheet1!$C$15:$BW$1300,52,0)</f>
        <v>0</v>
      </c>
      <c r="AR505" s="638">
        <v>0</v>
      </c>
      <c r="AS505" s="638">
        <v>0</v>
      </c>
      <c r="AT505" s="661">
        <f t="shared" si="126"/>
        <v>2907404</v>
      </c>
      <c r="AU505" s="629"/>
      <c r="AV505" s="585"/>
      <c r="AW505" s="526" t="s">
        <v>5676</v>
      </c>
      <c r="AX505" s="526" t="s">
        <v>5677</v>
      </c>
      <c r="AY505" s="632" t="s">
        <v>261</v>
      </c>
      <c r="AZ505" s="632">
        <v>622</v>
      </c>
      <c r="BA505" s="272" t="str">
        <f t="shared" si="122"/>
        <v>Bag</v>
      </c>
      <c r="BB505" s="633"/>
      <c r="BC505" s="634"/>
      <c r="BD505" s="634"/>
    </row>
    <row r="506" spans="1:56" s="635" customFormat="1" ht="36.75" hidden="1" customHeight="1">
      <c r="A506" s="475">
        <f>SUBTOTAL(3,B$6:B506)</f>
        <v>1</v>
      </c>
      <c r="B506" s="475" t="s">
        <v>1631</v>
      </c>
      <c r="C506" s="476" t="s">
        <v>1632</v>
      </c>
      <c r="D506" s="636">
        <v>39867</v>
      </c>
      <c r="E506" s="636" t="s">
        <v>197</v>
      </c>
      <c r="F506" s="530" t="s">
        <v>429</v>
      </c>
      <c r="G506" s="621" t="s">
        <v>1569</v>
      </c>
      <c r="H506" s="637">
        <v>5931000</v>
      </c>
      <c r="I506" s="637">
        <v>2300000</v>
      </c>
      <c r="J506" s="637">
        <v>0</v>
      </c>
      <c r="K506" s="637">
        <v>700000</v>
      </c>
      <c r="L506" s="638">
        <f t="shared" si="125"/>
        <v>8931000</v>
      </c>
      <c r="M506" s="639">
        <v>24</v>
      </c>
      <c r="N506" s="638">
        <f t="shared" si="82"/>
        <v>8244000</v>
      </c>
      <c r="O506" s="640">
        <v>2</v>
      </c>
      <c r="P506" s="638">
        <f t="shared" si="83"/>
        <v>687000</v>
      </c>
      <c r="Q506" s="641">
        <v>0</v>
      </c>
      <c r="R506" s="638">
        <f t="shared" si="84"/>
        <v>0</v>
      </c>
      <c r="S506" s="638">
        <f t="shared" si="85"/>
        <v>8931000</v>
      </c>
      <c r="T506" s="642">
        <v>0</v>
      </c>
      <c r="U506" s="528">
        <v>0</v>
      </c>
      <c r="V506" s="528">
        <v>200000</v>
      </c>
      <c r="W506" s="642">
        <v>500000</v>
      </c>
      <c r="X506" s="642">
        <v>0</v>
      </c>
      <c r="Y506" s="642">
        <v>400000</v>
      </c>
      <c r="Z506" s="642">
        <v>426617</v>
      </c>
      <c r="AA506" s="643"/>
      <c r="AB506" s="638"/>
      <c r="AC506" s="642">
        <v>0</v>
      </c>
      <c r="AD506" s="642">
        <v>0</v>
      </c>
      <c r="AE506" s="638">
        <v>64406.25</v>
      </c>
      <c r="AF506" s="644"/>
      <c r="AG506" s="644">
        <f t="shared" si="124"/>
        <v>10522023</v>
      </c>
      <c r="AH506" s="639">
        <v>12</v>
      </c>
      <c r="AI506" s="639">
        <v>0</v>
      </c>
      <c r="AJ506" s="639">
        <v>0</v>
      </c>
      <c r="AK506" s="643">
        <v>0</v>
      </c>
      <c r="AL506" s="645">
        <v>0</v>
      </c>
      <c r="AM506" s="638">
        <f t="shared" si="123"/>
        <v>772875</v>
      </c>
      <c r="AN506" s="661">
        <f t="shared" si="118"/>
        <v>11294898</v>
      </c>
      <c r="AO506" s="638">
        <v>937755</v>
      </c>
      <c r="AP506" s="638">
        <v>44100</v>
      </c>
      <c r="AQ506" s="638">
        <f>+VLOOKUP($B506,[1]Sheet1!$C$15:$BW$1300,52,0)</f>
        <v>0</v>
      </c>
      <c r="AR506" s="638">
        <v>65000</v>
      </c>
      <c r="AS506" s="638">
        <v>0</v>
      </c>
      <c r="AT506" s="661">
        <f t="shared" si="126"/>
        <v>10248043</v>
      </c>
      <c r="AU506" s="629"/>
      <c r="AV506" s="585"/>
      <c r="AW506" s="526" t="s">
        <v>4114</v>
      </c>
      <c r="AX506" s="526" t="s">
        <v>4115</v>
      </c>
      <c r="AY506" s="632" t="s">
        <v>261</v>
      </c>
      <c r="AZ506" s="632">
        <v>622</v>
      </c>
      <c r="BA506" s="272" t="str">
        <f t="shared" si="122"/>
        <v>Bag</v>
      </c>
      <c r="BB506" s="633"/>
      <c r="BC506" s="634"/>
      <c r="BD506" s="634"/>
    </row>
    <row r="507" spans="1:56" s="635" customFormat="1" ht="36.75" hidden="1" customHeight="1">
      <c r="A507" s="475">
        <f>SUBTOTAL(3,B$6:B507)</f>
        <v>1</v>
      </c>
      <c r="B507" s="475" t="s">
        <v>1633</v>
      </c>
      <c r="C507" s="476" t="s">
        <v>1634</v>
      </c>
      <c r="D507" s="636">
        <v>40263</v>
      </c>
      <c r="E507" s="636" t="s">
        <v>197</v>
      </c>
      <c r="F507" s="530" t="s">
        <v>429</v>
      </c>
      <c r="G507" s="621" t="s">
        <v>619</v>
      </c>
      <c r="H507" s="637">
        <v>5931000</v>
      </c>
      <c r="I507" s="637">
        <v>0</v>
      </c>
      <c r="J507" s="637">
        <v>0</v>
      </c>
      <c r="K507" s="637">
        <v>0</v>
      </c>
      <c r="L507" s="638">
        <f t="shared" si="125"/>
        <v>5931000</v>
      </c>
      <c r="M507" s="639">
        <v>23.9</v>
      </c>
      <c r="N507" s="638">
        <f t="shared" si="82"/>
        <v>5451958</v>
      </c>
      <c r="O507" s="640">
        <v>2</v>
      </c>
      <c r="P507" s="638">
        <f t="shared" si="83"/>
        <v>456231</v>
      </c>
      <c r="Q507" s="641">
        <v>0</v>
      </c>
      <c r="R507" s="638">
        <f t="shared" si="84"/>
        <v>0</v>
      </c>
      <c r="S507" s="638">
        <f t="shared" si="85"/>
        <v>5908189</v>
      </c>
      <c r="T507" s="642">
        <v>0</v>
      </c>
      <c r="U507" s="528">
        <v>0</v>
      </c>
      <c r="V507" s="528">
        <v>200000</v>
      </c>
      <c r="W507" s="642">
        <v>500000</v>
      </c>
      <c r="X507" s="642">
        <v>0</v>
      </c>
      <c r="Y507" s="642">
        <v>400000</v>
      </c>
      <c r="Z507" s="642">
        <v>474996</v>
      </c>
      <c r="AA507" s="643"/>
      <c r="AB507" s="638"/>
      <c r="AC507" s="642">
        <v>0</v>
      </c>
      <c r="AD507" s="642">
        <v>0</v>
      </c>
      <c r="AE507" s="638">
        <v>42771.6370292887</v>
      </c>
      <c r="AF507" s="644"/>
      <c r="AG507" s="644">
        <f t="shared" si="124"/>
        <v>7525957</v>
      </c>
      <c r="AH507" s="639">
        <v>12</v>
      </c>
      <c r="AI507" s="639">
        <v>0</v>
      </c>
      <c r="AJ507" s="639">
        <v>0</v>
      </c>
      <c r="AK507" s="643">
        <v>0</v>
      </c>
      <c r="AL507" s="645">
        <v>0</v>
      </c>
      <c r="AM507" s="638">
        <f t="shared" si="123"/>
        <v>513260</v>
      </c>
      <c r="AN507" s="661">
        <f t="shared" si="118"/>
        <v>8039217</v>
      </c>
      <c r="AO507" s="638">
        <v>622755</v>
      </c>
      <c r="AP507" s="638">
        <v>44100</v>
      </c>
      <c r="AQ507" s="638">
        <f>+VLOOKUP($B507,[1]Sheet1!$C$15:$BW$1300,52,0)</f>
        <v>0</v>
      </c>
      <c r="AR507" s="638">
        <v>0</v>
      </c>
      <c r="AS507" s="638">
        <v>0</v>
      </c>
      <c r="AT507" s="661">
        <f t="shared" si="126"/>
        <v>7372362</v>
      </c>
      <c r="AU507" s="629"/>
      <c r="AV507" s="585"/>
      <c r="AW507" s="526" t="s">
        <v>4116</v>
      </c>
      <c r="AX507" s="526" t="s">
        <v>4117</v>
      </c>
      <c r="AY507" s="632" t="s">
        <v>261</v>
      </c>
      <c r="AZ507" s="632">
        <v>622</v>
      </c>
      <c r="BA507" s="272" t="str">
        <f t="shared" si="122"/>
        <v>Bag</v>
      </c>
      <c r="BB507" s="633"/>
      <c r="BC507" s="634"/>
      <c r="BD507" s="634"/>
    </row>
    <row r="508" spans="1:56" s="635" customFormat="1" ht="36.75" hidden="1" customHeight="1">
      <c r="A508" s="475">
        <f>SUBTOTAL(3,B$6:B508)</f>
        <v>1</v>
      </c>
      <c r="B508" s="475" t="s">
        <v>1635</v>
      </c>
      <c r="C508" s="476" t="s">
        <v>846</v>
      </c>
      <c r="D508" s="636">
        <v>41671</v>
      </c>
      <c r="E508" s="636" t="s">
        <v>197</v>
      </c>
      <c r="F508" s="530" t="s">
        <v>429</v>
      </c>
      <c r="G508" s="621" t="s">
        <v>619</v>
      </c>
      <c r="H508" s="637">
        <v>5931000</v>
      </c>
      <c r="I508" s="637">
        <v>0</v>
      </c>
      <c r="J508" s="637">
        <v>0</v>
      </c>
      <c r="K508" s="637">
        <v>0</v>
      </c>
      <c r="L508" s="638">
        <f t="shared" si="125"/>
        <v>5931000</v>
      </c>
      <c r="M508" s="639">
        <v>24</v>
      </c>
      <c r="N508" s="638">
        <f t="shared" si="82"/>
        <v>5474769</v>
      </c>
      <c r="O508" s="640">
        <v>2</v>
      </c>
      <c r="P508" s="638">
        <f t="shared" si="83"/>
        <v>456231</v>
      </c>
      <c r="Q508" s="641">
        <v>0</v>
      </c>
      <c r="R508" s="638">
        <f t="shared" si="84"/>
        <v>0</v>
      </c>
      <c r="S508" s="638">
        <f t="shared" si="85"/>
        <v>5931000</v>
      </c>
      <c r="T508" s="642">
        <v>0</v>
      </c>
      <c r="U508" s="528">
        <v>0</v>
      </c>
      <c r="V508" s="528">
        <v>200000</v>
      </c>
      <c r="W508" s="642">
        <v>500000</v>
      </c>
      <c r="X508" s="642">
        <v>0</v>
      </c>
      <c r="Y508" s="642">
        <v>400000</v>
      </c>
      <c r="Z508" s="642">
        <v>468775</v>
      </c>
      <c r="AA508" s="643"/>
      <c r="AB508" s="638"/>
      <c r="AC508" s="642">
        <v>100000</v>
      </c>
      <c r="AD508" s="642">
        <v>0</v>
      </c>
      <c r="AE508" s="638">
        <v>42771.6328125</v>
      </c>
      <c r="AF508" s="644"/>
      <c r="AG508" s="644">
        <f t="shared" si="124"/>
        <v>7642547</v>
      </c>
      <c r="AH508" s="639">
        <v>12</v>
      </c>
      <c r="AI508" s="639">
        <v>0</v>
      </c>
      <c r="AJ508" s="639">
        <v>0</v>
      </c>
      <c r="AK508" s="643">
        <v>0</v>
      </c>
      <c r="AL508" s="645">
        <v>0</v>
      </c>
      <c r="AM508" s="638">
        <f t="shared" si="123"/>
        <v>513260</v>
      </c>
      <c r="AN508" s="661">
        <f t="shared" si="118"/>
        <v>8155807</v>
      </c>
      <c r="AO508" s="638">
        <v>622755</v>
      </c>
      <c r="AP508" s="638">
        <v>44100</v>
      </c>
      <c r="AQ508" s="638">
        <f>+VLOOKUP($B508,[1]Sheet1!$C$15:$BW$1300,52,0)</f>
        <v>0</v>
      </c>
      <c r="AR508" s="638">
        <v>0</v>
      </c>
      <c r="AS508" s="638">
        <v>0</v>
      </c>
      <c r="AT508" s="661">
        <f t="shared" si="126"/>
        <v>7488952</v>
      </c>
      <c r="AU508" s="629"/>
      <c r="AV508" s="585"/>
      <c r="AW508" s="526" t="s">
        <v>3372</v>
      </c>
      <c r="AX508" s="526" t="s">
        <v>4118</v>
      </c>
      <c r="AY508" s="632" t="s">
        <v>261</v>
      </c>
      <c r="AZ508" s="632">
        <v>622</v>
      </c>
      <c r="BA508" s="272" t="str">
        <f t="shared" ref="BA508:BA571" si="127">+IF(AY508="SK1 Box","Box",IF(AY508="Seaman","Seaman","Bag"))</f>
        <v>Bag</v>
      </c>
      <c r="BB508" s="633"/>
      <c r="BC508" s="634"/>
      <c r="BD508" s="634"/>
    </row>
    <row r="509" spans="1:56" s="635" customFormat="1" ht="36.75" hidden="1" customHeight="1">
      <c r="A509" s="475">
        <f>SUBTOTAL(3,B$6:B509)</f>
        <v>1</v>
      </c>
      <c r="B509" s="475" t="s">
        <v>1636</v>
      </c>
      <c r="C509" s="476" t="s">
        <v>1637</v>
      </c>
      <c r="D509" s="636">
        <v>41550</v>
      </c>
      <c r="E509" s="636" t="s">
        <v>197</v>
      </c>
      <c r="F509" s="530" t="s">
        <v>429</v>
      </c>
      <c r="G509" s="621" t="s">
        <v>619</v>
      </c>
      <c r="H509" s="637">
        <v>5931000</v>
      </c>
      <c r="I509" s="637">
        <v>0</v>
      </c>
      <c r="J509" s="637">
        <v>0</v>
      </c>
      <c r="K509" s="637">
        <v>0</v>
      </c>
      <c r="L509" s="638">
        <f t="shared" si="125"/>
        <v>5931000</v>
      </c>
      <c r="M509" s="639">
        <v>24</v>
      </c>
      <c r="N509" s="638">
        <f t="shared" si="82"/>
        <v>5474769</v>
      </c>
      <c r="O509" s="640">
        <v>2</v>
      </c>
      <c r="P509" s="638">
        <f t="shared" si="83"/>
        <v>456231</v>
      </c>
      <c r="Q509" s="641">
        <v>0</v>
      </c>
      <c r="R509" s="638">
        <f t="shared" si="84"/>
        <v>0</v>
      </c>
      <c r="S509" s="638">
        <f t="shared" si="85"/>
        <v>5931000</v>
      </c>
      <c r="T509" s="642">
        <v>0</v>
      </c>
      <c r="U509" s="528">
        <v>0</v>
      </c>
      <c r="V509" s="528">
        <v>200000</v>
      </c>
      <c r="W509" s="642">
        <v>500000</v>
      </c>
      <c r="X509" s="642">
        <v>0</v>
      </c>
      <c r="Y509" s="642">
        <v>400000</v>
      </c>
      <c r="Z509" s="642">
        <v>477295</v>
      </c>
      <c r="AA509" s="643"/>
      <c r="AB509" s="638"/>
      <c r="AC509" s="642">
        <v>200000</v>
      </c>
      <c r="AD509" s="642">
        <v>0</v>
      </c>
      <c r="AE509" s="638">
        <v>42771.6328125</v>
      </c>
      <c r="AF509" s="644"/>
      <c r="AG509" s="644">
        <f t="shared" si="124"/>
        <v>7751067</v>
      </c>
      <c r="AH509" s="639">
        <v>12</v>
      </c>
      <c r="AI509" s="639">
        <v>0</v>
      </c>
      <c r="AJ509" s="639">
        <v>0</v>
      </c>
      <c r="AK509" s="643">
        <v>0</v>
      </c>
      <c r="AL509" s="645">
        <v>0</v>
      </c>
      <c r="AM509" s="638">
        <f t="shared" si="123"/>
        <v>513260</v>
      </c>
      <c r="AN509" s="661">
        <f t="shared" si="118"/>
        <v>8264327</v>
      </c>
      <c r="AO509" s="638">
        <v>622755</v>
      </c>
      <c r="AP509" s="638">
        <v>44100</v>
      </c>
      <c r="AQ509" s="638">
        <f>+VLOOKUP($B509,[1]Sheet1!$C$15:$BW$1300,52,0)</f>
        <v>0</v>
      </c>
      <c r="AR509" s="638">
        <v>0</v>
      </c>
      <c r="AS509" s="638">
        <v>0</v>
      </c>
      <c r="AT509" s="661">
        <f t="shared" si="126"/>
        <v>7597472</v>
      </c>
      <c r="AU509" s="629"/>
      <c r="AV509" s="585"/>
      <c r="AW509" s="526" t="s">
        <v>4119</v>
      </c>
      <c r="AX509" s="526" t="s">
        <v>4120</v>
      </c>
      <c r="AY509" s="632" t="s">
        <v>261</v>
      </c>
      <c r="AZ509" s="632">
        <v>622</v>
      </c>
      <c r="BA509" s="272" t="str">
        <f t="shared" si="127"/>
        <v>Bag</v>
      </c>
      <c r="BB509" s="633"/>
      <c r="BC509" s="634"/>
      <c r="BD509" s="634"/>
    </row>
    <row r="510" spans="1:56" s="635" customFormat="1" ht="36.75" hidden="1" customHeight="1">
      <c r="A510" s="475">
        <f>SUBTOTAL(3,B$6:B510)</f>
        <v>1</v>
      </c>
      <c r="B510" s="475" t="s">
        <v>1638</v>
      </c>
      <c r="C510" s="476" t="s">
        <v>1639</v>
      </c>
      <c r="D510" s="636">
        <v>41689</v>
      </c>
      <c r="E510" s="636" t="s">
        <v>197</v>
      </c>
      <c r="F510" s="530" t="s">
        <v>429</v>
      </c>
      <c r="G510" s="621" t="s">
        <v>619</v>
      </c>
      <c r="H510" s="637">
        <v>5931000</v>
      </c>
      <c r="I510" s="637">
        <v>0</v>
      </c>
      <c r="J510" s="637">
        <v>0</v>
      </c>
      <c r="K510" s="637">
        <v>0</v>
      </c>
      <c r="L510" s="638">
        <f t="shared" si="125"/>
        <v>5931000</v>
      </c>
      <c r="M510" s="639">
        <v>23.8</v>
      </c>
      <c r="N510" s="638">
        <f t="shared" si="82"/>
        <v>5429146</v>
      </c>
      <c r="O510" s="640">
        <v>2</v>
      </c>
      <c r="P510" s="638">
        <f t="shared" si="83"/>
        <v>456231</v>
      </c>
      <c r="Q510" s="641">
        <v>0</v>
      </c>
      <c r="R510" s="638">
        <f t="shared" si="84"/>
        <v>0</v>
      </c>
      <c r="S510" s="638">
        <f t="shared" si="85"/>
        <v>5885377</v>
      </c>
      <c r="T510" s="642">
        <v>0</v>
      </c>
      <c r="U510" s="528">
        <v>0</v>
      </c>
      <c r="V510" s="528">
        <v>200000</v>
      </c>
      <c r="W510" s="642">
        <v>500000</v>
      </c>
      <c r="X510" s="642">
        <v>0</v>
      </c>
      <c r="Y510" s="642">
        <v>400000</v>
      </c>
      <c r="Z510" s="642">
        <v>440196</v>
      </c>
      <c r="AA510" s="643"/>
      <c r="AB510" s="638"/>
      <c r="AC510" s="642">
        <v>100000</v>
      </c>
      <c r="AD510" s="642">
        <v>0</v>
      </c>
      <c r="AE510" s="638">
        <v>42771.633403361338</v>
      </c>
      <c r="AF510" s="644"/>
      <c r="AG510" s="644">
        <f t="shared" si="124"/>
        <v>7568345</v>
      </c>
      <c r="AH510" s="639">
        <v>12</v>
      </c>
      <c r="AI510" s="639">
        <v>0</v>
      </c>
      <c r="AJ510" s="639">
        <v>0</v>
      </c>
      <c r="AK510" s="643">
        <v>0</v>
      </c>
      <c r="AL510" s="645">
        <v>0</v>
      </c>
      <c r="AM510" s="638">
        <f t="shared" si="123"/>
        <v>513260</v>
      </c>
      <c r="AN510" s="661">
        <f t="shared" si="118"/>
        <v>8081605</v>
      </c>
      <c r="AO510" s="638">
        <v>622755</v>
      </c>
      <c r="AP510" s="638">
        <v>44100</v>
      </c>
      <c r="AQ510" s="638">
        <f>+VLOOKUP($B510,[1]Sheet1!$C$15:$BW$1300,52,0)</f>
        <v>0</v>
      </c>
      <c r="AR510" s="638">
        <v>0</v>
      </c>
      <c r="AS510" s="638">
        <v>0</v>
      </c>
      <c r="AT510" s="661">
        <f t="shared" si="126"/>
        <v>7414750</v>
      </c>
      <c r="AU510" s="629"/>
      <c r="AV510" s="585"/>
      <c r="AW510" s="526" t="s">
        <v>4121</v>
      </c>
      <c r="AX510" s="526" t="s">
        <v>4122</v>
      </c>
      <c r="AY510" s="632" t="s">
        <v>261</v>
      </c>
      <c r="AZ510" s="632">
        <v>622</v>
      </c>
      <c r="BA510" s="272" t="str">
        <f t="shared" si="127"/>
        <v>Bag</v>
      </c>
      <c r="BB510" s="633"/>
      <c r="BC510" s="634"/>
      <c r="BD510" s="634"/>
    </row>
    <row r="511" spans="1:56" s="635" customFormat="1" ht="36.75" hidden="1" customHeight="1">
      <c r="A511" s="475">
        <f>SUBTOTAL(3,B$6:B511)</f>
        <v>1</v>
      </c>
      <c r="B511" s="475" t="s">
        <v>1640</v>
      </c>
      <c r="C511" s="476" t="s">
        <v>898</v>
      </c>
      <c r="D511" s="636">
        <v>42181</v>
      </c>
      <c r="E511" s="636" t="s">
        <v>197</v>
      </c>
      <c r="F511" s="530" t="s">
        <v>429</v>
      </c>
      <c r="G511" s="621" t="s">
        <v>619</v>
      </c>
      <c r="H511" s="637">
        <v>5931000</v>
      </c>
      <c r="I511" s="637">
        <v>0</v>
      </c>
      <c r="J511" s="637">
        <v>0</v>
      </c>
      <c r="K511" s="637">
        <v>0</v>
      </c>
      <c r="L511" s="638">
        <f t="shared" si="125"/>
        <v>5931000</v>
      </c>
      <c r="M511" s="639">
        <v>23.7</v>
      </c>
      <c r="N511" s="638">
        <f t="shared" si="82"/>
        <v>5406335</v>
      </c>
      <c r="O511" s="640">
        <v>2</v>
      </c>
      <c r="P511" s="638">
        <f t="shared" si="83"/>
        <v>456231</v>
      </c>
      <c r="Q511" s="641">
        <v>0</v>
      </c>
      <c r="R511" s="638">
        <f t="shared" si="84"/>
        <v>0</v>
      </c>
      <c r="S511" s="638">
        <f t="shared" si="85"/>
        <v>5862566</v>
      </c>
      <c r="T511" s="642">
        <v>0</v>
      </c>
      <c r="U511" s="528">
        <v>0</v>
      </c>
      <c r="V511" s="528">
        <v>200000</v>
      </c>
      <c r="W511" s="642">
        <v>500000</v>
      </c>
      <c r="X511" s="642">
        <v>0</v>
      </c>
      <c r="Y511" s="642">
        <v>400000</v>
      </c>
      <c r="Z511" s="642">
        <v>438567</v>
      </c>
      <c r="AA511" s="643"/>
      <c r="AB511" s="638"/>
      <c r="AC511" s="642">
        <v>0</v>
      </c>
      <c r="AD511" s="642">
        <v>0</v>
      </c>
      <c r="AE511" s="638">
        <v>42771.637658227846</v>
      </c>
      <c r="AF511" s="644"/>
      <c r="AG511" s="644">
        <f t="shared" si="124"/>
        <v>7443905</v>
      </c>
      <c r="AH511" s="639">
        <v>12</v>
      </c>
      <c r="AI511" s="639">
        <v>0</v>
      </c>
      <c r="AJ511" s="639">
        <v>0</v>
      </c>
      <c r="AK511" s="643">
        <v>0</v>
      </c>
      <c r="AL511" s="645">
        <v>0</v>
      </c>
      <c r="AM511" s="638">
        <f t="shared" si="123"/>
        <v>513260</v>
      </c>
      <c r="AN511" s="661">
        <f t="shared" si="118"/>
        <v>7957165</v>
      </c>
      <c r="AO511" s="638">
        <v>622755</v>
      </c>
      <c r="AP511" s="638">
        <v>44100</v>
      </c>
      <c r="AQ511" s="638">
        <f>+VLOOKUP($B511,[1]Sheet1!$C$15:$BW$1300,52,0)</f>
        <v>0</v>
      </c>
      <c r="AR511" s="638">
        <v>0</v>
      </c>
      <c r="AS511" s="638">
        <v>0</v>
      </c>
      <c r="AT511" s="661">
        <f t="shared" si="126"/>
        <v>7290310</v>
      </c>
      <c r="AU511" s="629"/>
      <c r="AV511" s="585"/>
      <c r="AW511" s="526" t="s">
        <v>3424</v>
      </c>
      <c r="AX511" s="526" t="s">
        <v>4123</v>
      </c>
      <c r="AY511" s="632" t="s">
        <v>261</v>
      </c>
      <c r="AZ511" s="632">
        <v>622</v>
      </c>
      <c r="BA511" s="272" t="str">
        <f t="shared" si="127"/>
        <v>Bag</v>
      </c>
      <c r="BB511" s="633"/>
      <c r="BC511" s="634"/>
      <c r="BD511" s="634"/>
    </row>
    <row r="512" spans="1:56" s="635" customFormat="1" ht="36.75" hidden="1" customHeight="1">
      <c r="A512" s="475">
        <f>SUBTOTAL(3,B$6:B512)</f>
        <v>1</v>
      </c>
      <c r="B512" s="475" t="s">
        <v>1641</v>
      </c>
      <c r="C512" s="476" t="s">
        <v>1642</v>
      </c>
      <c r="D512" s="636">
        <v>43101</v>
      </c>
      <c r="E512" s="636" t="s">
        <v>197</v>
      </c>
      <c r="F512" s="530" t="s">
        <v>429</v>
      </c>
      <c r="G512" s="621" t="s">
        <v>619</v>
      </c>
      <c r="H512" s="637">
        <v>5931000</v>
      </c>
      <c r="I512" s="637">
        <v>0</v>
      </c>
      <c r="J512" s="637">
        <v>0</v>
      </c>
      <c r="K512" s="637">
        <v>0</v>
      </c>
      <c r="L512" s="638">
        <f t="shared" si="125"/>
        <v>5931000</v>
      </c>
      <c r="M512" s="639">
        <v>22.7</v>
      </c>
      <c r="N512" s="638">
        <f t="shared" si="82"/>
        <v>5178219</v>
      </c>
      <c r="O512" s="640">
        <v>3</v>
      </c>
      <c r="P512" s="638">
        <f t="shared" si="83"/>
        <v>684346</v>
      </c>
      <c r="Q512" s="641">
        <v>0</v>
      </c>
      <c r="R512" s="638">
        <f t="shared" si="84"/>
        <v>0</v>
      </c>
      <c r="S512" s="638">
        <f t="shared" si="85"/>
        <v>5862565</v>
      </c>
      <c r="T512" s="642">
        <v>0</v>
      </c>
      <c r="U512" s="528">
        <v>0</v>
      </c>
      <c r="V512" s="528">
        <v>200000</v>
      </c>
      <c r="W512" s="642">
        <v>500000</v>
      </c>
      <c r="X512" s="642">
        <v>0</v>
      </c>
      <c r="Y512" s="642">
        <v>400000</v>
      </c>
      <c r="Z512" s="642">
        <v>446186</v>
      </c>
      <c r="AA512" s="643"/>
      <c r="AB512" s="638"/>
      <c r="AC512" s="642">
        <v>100000</v>
      </c>
      <c r="AD512" s="642">
        <v>0</v>
      </c>
      <c r="AE512" s="638">
        <v>42771.632709251098</v>
      </c>
      <c r="AF512" s="644"/>
      <c r="AG512" s="644">
        <f t="shared" si="124"/>
        <v>7551523</v>
      </c>
      <c r="AH512" s="639">
        <v>12</v>
      </c>
      <c r="AI512" s="639">
        <v>0</v>
      </c>
      <c r="AJ512" s="639">
        <v>0</v>
      </c>
      <c r="AK512" s="643">
        <v>0</v>
      </c>
      <c r="AL512" s="645">
        <v>0</v>
      </c>
      <c r="AM512" s="638">
        <f t="shared" si="123"/>
        <v>513260</v>
      </c>
      <c r="AN512" s="661">
        <f t="shared" si="118"/>
        <v>8064783</v>
      </c>
      <c r="AO512" s="638">
        <v>622755</v>
      </c>
      <c r="AP512" s="638">
        <v>44100</v>
      </c>
      <c r="AQ512" s="638">
        <f>+VLOOKUP($B512,[1]Sheet1!$C$15:$BW$1300,52,0)</f>
        <v>0</v>
      </c>
      <c r="AR512" s="638">
        <v>0</v>
      </c>
      <c r="AS512" s="638">
        <v>0</v>
      </c>
      <c r="AT512" s="661">
        <f t="shared" si="126"/>
        <v>7397928</v>
      </c>
      <c r="AU512" s="629"/>
      <c r="AV512" s="585"/>
      <c r="AW512" s="526" t="s">
        <v>4124</v>
      </c>
      <c r="AX512" s="526" t="s">
        <v>4125</v>
      </c>
      <c r="AY512" s="632" t="s">
        <v>261</v>
      </c>
      <c r="AZ512" s="632">
        <v>622</v>
      </c>
      <c r="BA512" s="272" t="str">
        <f t="shared" si="127"/>
        <v>Bag</v>
      </c>
      <c r="BB512" s="633"/>
      <c r="BC512" s="634"/>
      <c r="BD512" s="634"/>
    </row>
    <row r="513" spans="1:56" s="635" customFormat="1" ht="36.75" hidden="1" customHeight="1">
      <c r="A513" s="475">
        <f>SUBTOTAL(3,B$6:B513)</f>
        <v>1</v>
      </c>
      <c r="B513" s="475" t="s">
        <v>1643</v>
      </c>
      <c r="C513" s="476" t="s">
        <v>1644</v>
      </c>
      <c r="D513" s="636">
        <v>43509</v>
      </c>
      <c r="E513" s="636" t="s">
        <v>197</v>
      </c>
      <c r="F513" s="530" t="s">
        <v>429</v>
      </c>
      <c r="G513" s="621" t="s">
        <v>619</v>
      </c>
      <c r="H513" s="637">
        <v>5931000</v>
      </c>
      <c r="I513" s="637">
        <v>0</v>
      </c>
      <c r="J513" s="637">
        <v>0</v>
      </c>
      <c r="K513" s="637">
        <v>0</v>
      </c>
      <c r="L513" s="638">
        <f t="shared" si="125"/>
        <v>5931000</v>
      </c>
      <c r="M513" s="639">
        <v>24</v>
      </c>
      <c r="N513" s="638">
        <f t="shared" si="82"/>
        <v>5474769</v>
      </c>
      <c r="O513" s="640">
        <v>2</v>
      </c>
      <c r="P513" s="638">
        <f t="shared" si="83"/>
        <v>456231</v>
      </c>
      <c r="Q513" s="641">
        <v>0</v>
      </c>
      <c r="R513" s="638">
        <f t="shared" si="84"/>
        <v>0</v>
      </c>
      <c r="S513" s="638">
        <f t="shared" si="85"/>
        <v>5931000</v>
      </c>
      <c r="T513" s="642">
        <v>0</v>
      </c>
      <c r="U513" s="528">
        <v>0</v>
      </c>
      <c r="V513" s="528">
        <v>200000</v>
      </c>
      <c r="W513" s="642">
        <v>500000</v>
      </c>
      <c r="X513" s="642">
        <v>0</v>
      </c>
      <c r="Y513" s="642">
        <v>400000</v>
      </c>
      <c r="Z513" s="642">
        <v>439423</v>
      </c>
      <c r="AA513" s="643"/>
      <c r="AB513" s="638"/>
      <c r="AC513" s="642">
        <v>0</v>
      </c>
      <c r="AD513" s="642">
        <v>0</v>
      </c>
      <c r="AE513" s="638">
        <v>42771.6328125</v>
      </c>
      <c r="AF513" s="644"/>
      <c r="AG513" s="644">
        <f t="shared" si="124"/>
        <v>7513195</v>
      </c>
      <c r="AH513" s="639">
        <v>12</v>
      </c>
      <c r="AI513" s="639">
        <v>0</v>
      </c>
      <c r="AJ513" s="639">
        <v>0</v>
      </c>
      <c r="AK513" s="643">
        <v>0</v>
      </c>
      <c r="AL513" s="645">
        <v>0</v>
      </c>
      <c r="AM513" s="638">
        <f t="shared" si="123"/>
        <v>513260</v>
      </c>
      <c r="AN513" s="661">
        <f t="shared" si="118"/>
        <v>8026455</v>
      </c>
      <c r="AO513" s="638">
        <v>622755</v>
      </c>
      <c r="AP513" s="638">
        <v>44100</v>
      </c>
      <c r="AQ513" s="638">
        <f>+VLOOKUP($B513,[1]Sheet1!$C$15:$BW$1300,52,0)</f>
        <v>0</v>
      </c>
      <c r="AR513" s="638">
        <v>0</v>
      </c>
      <c r="AS513" s="638">
        <v>0</v>
      </c>
      <c r="AT513" s="661">
        <f t="shared" si="126"/>
        <v>7359600</v>
      </c>
      <c r="AU513" s="629"/>
      <c r="AV513" s="585"/>
      <c r="AW513" s="526" t="s">
        <v>4126</v>
      </c>
      <c r="AX513" s="526" t="s">
        <v>4127</v>
      </c>
      <c r="AY513" s="632" t="s">
        <v>261</v>
      </c>
      <c r="AZ513" s="632">
        <v>622</v>
      </c>
      <c r="BA513" s="272" t="str">
        <f t="shared" si="127"/>
        <v>Bag</v>
      </c>
      <c r="BB513" s="633"/>
      <c r="BC513" s="634"/>
      <c r="BD513" s="634"/>
    </row>
    <row r="514" spans="1:56" s="635" customFormat="1" ht="36.75" hidden="1" customHeight="1">
      <c r="A514" s="475">
        <f>SUBTOTAL(3,B$6:B514)</f>
        <v>1</v>
      </c>
      <c r="B514" s="475" t="s">
        <v>1645</v>
      </c>
      <c r="C514" s="476" t="s">
        <v>1646</v>
      </c>
      <c r="D514" s="636">
        <v>43514</v>
      </c>
      <c r="E514" s="636" t="s">
        <v>197</v>
      </c>
      <c r="F514" s="530" t="s">
        <v>429</v>
      </c>
      <c r="G514" s="621" t="s">
        <v>619</v>
      </c>
      <c r="H514" s="637">
        <v>5931000</v>
      </c>
      <c r="I514" s="637">
        <v>0</v>
      </c>
      <c r="J514" s="637">
        <v>0</v>
      </c>
      <c r="K514" s="637">
        <v>0</v>
      </c>
      <c r="L514" s="638">
        <f t="shared" si="125"/>
        <v>5931000</v>
      </c>
      <c r="M514" s="639">
        <v>22.9</v>
      </c>
      <c r="N514" s="638">
        <f t="shared" si="82"/>
        <v>5223842</v>
      </c>
      <c r="O514" s="640">
        <v>3</v>
      </c>
      <c r="P514" s="638">
        <f t="shared" si="83"/>
        <v>684346</v>
      </c>
      <c r="Q514" s="641">
        <v>0</v>
      </c>
      <c r="R514" s="638">
        <f t="shared" si="84"/>
        <v>0</v>
      </c>
      <c r="S514" s="638">
        <f t="shared" si="85"/>
        <v>5908188</v>
      </c>
      <c r="T514" s="642">
        <v>0</v>
      </c>
      <c r="U514" s="528">
        <v>0</v>
      </c>
      <c r="V514" s="528">
        <v>200000</v>
      </c>
      <c r="W514" s="642">
        <v>500000</v>
      </c>
      <c r="X514" s="642">
        <v>0</v>
      </c>
      <c r="Y514" s="642">
        <v>400000</v>
      </c>
      <c r="Z514" s="642">
        <v>409872</v>
      </c>
      <c r="AA514" s="643"/>
      <c r="AB514" s="638"/>
      <c r="AC514" s="642">
        <v>100000</v>
      </c>
      <c r="AD514" s="642">
        <v>0</v>
      </c>
      <c r="AE514" s="638">
        <v>42771.632096069872</v>
      </c>
      <c r="AF514" s="644"/>
      <c r="AG514" s="644">
        <f t="shared" si="124"/>
        <v>7560832</v>
      </c>
      <c r="AH514" s="639">
        <v>4</v>
      </c>
      <c r="AI514" s="639">
        <v>0</v>
      </c>
      <c r="AJ514" s="639">
        <v>0</v>
      </c>
      <c r="AK514" s="643">
        <v>0</v>
      </c>
      <c r="AL514" s="645">
        <v>0</v>
      </c>
      <c r="AM514" s="638">
        <f t="shared" si="123"/>
        <v>171087</v>
      </c>
      <c r="AN514" s="661">
        <f t="shared" si="118"/>
        <v>7731919</v>
      </c>
      <c r="AO514" s="638">
        <v>622755</v>
      </c>
      <c r="AP514" s="638">
        <v>44100</v>
      </c>
      <c r="AQ514" s="638">
        <f>+VLOOKUP($B514,[1]Sheet1!$C$15:$BW$1300,52,0)</f>
        <v>0</v>
      </c>
      <c r="AR514" s="638">
        <v>0</v>
      </c>
      <c r="AS514" s="638">
        <v>0</v>
      </c>
      <c r="AT514" s="661">
        <f t="shared" si="126"/>
        <v>7065064</v>
      </c>
      <c r="AU514" s="629"/>
      <c r="AV514" s="585"/>
      <c r="AW514" s="526" t="s">
        <v>4128</v>
      </c>
      <c r="AX514" s="526" t="s">
        <v>4129</v>
      </c>
      <c r="AY514" s="632" t="s">
        <v>261</v>
      </c>
      <c r="AZ514" s="632">
        <v>622</v>
      </c>
      <c r="BA514" s="272" t="str">
        <f t="shared" si="127"/>
        <v>Bag</v>
      </c>
      <c r="BB514" s="633"/>
      <c r="BC514" s="634"/>
      <c r="BD514" s="634"/>
    </row>
    <row r="515" spans="1:56" s="635" customFormat="1" ht="36.75" hidden="1" customHeight="1">
      <c r="A515" s="475">
        <f>SUBTOTAL(3,B$6:B515)</f>
        <v>1</v>
      </c>
      <c r="B515" s="475" t="s">
        <v>1647</v>
      </c>
      <c r="C515" s="476" t="s">
        <v>1648</v>
      </c>
      <c r="D515" s="636">
        <v>43532</v>
      </c>
      <c r="E515" s="636" t="s">
        <v>197</v>
      </c>
      <c r="F515" s="530" t="s">
        <v>429</v>
      </c>
      <c r="G515" s="621" t="s">
        <v>742</v>
      </c>
      <c r="H515" s="637">
        <v>5931000</v>
      </c>
      <c r="I515" s="637">
        <v>0</v>
      </c>
      <c r="J515" s="637">
        <v>0</v>
      </c>
      <c r="K515" s="637">
        <v>0</v>
      </c>
      <c r="L515" s="638">
        <f t="shared" si="125"/>
        <v>5931000</v>
      </c>
      <c r="M515" s="639">
        <v>23.8</v>
      </c>
      <c r="N515" s="638">
        <f t="shared" si="82"/>
        <v>5429146</v>
      </c>
      <c r="O515" s="640">
        <v>2</v>
      </c>
      <c r="P515" s="638">
        <f t="shared" si="83"/>
        <v>456231</v>
      </c>
      <c r="Q515" s="641">
        <v>0</v>
      </c>
      <c r="R515" s="638">
        <f t="shared" si="84"/>
        <v>0</v>
      </c>
      <c r="S515" s="638">
        <f t="shared" si="85"/>
        <v>5885377</v>
      </c>
      <c r="T515" s="642">
        <v>0</v>
      </c>
      <c r="U515" s="528">
        <v>0</v>
      </c>
      <c r="V515" s="528">
        <v>200000</v>
      </c>
      <c r="W515" s="642">
        <v>500000</v>
      </c>
      <c r="X515" s="642">
        <v>0</v>
      </c>
      <c r="Y515" s="642">
        <v>400000</v>
      </c>
      <c r="Z515" s="642">
        <v>470890</v>
      </c>
      <c r="AA515" s="643"/>
      <c r="AB515" s="638"/>
      <c r="AC515" s="642">
        <v>0</v>
      </c>
      <c r="AD515" s="642">
        <v>0</v>
      </c>
      <c r="AE515" s="638">
        <v>0</v>
      </c>
      <c r="AF515" s="644"/>
      <c r="AG515" s="644">
        <f t="shared" si="124"/>
        <v>7456267</v>
      </c>
      <c r="AH515" s="639">
        <v>12</v>
      </c>
      <c r="AI515" s="639">
        <v>0</v>
      </c>
      <c r="AJ515" s="639">
        <v>0</v>
      </c>
      <c r="AK515" s="643">
        <v>0</v>
      </c>
      <c r="AL515" s="645">
        <v>0</v>
      </c>
      <c r="AM515" s="638">
        <f t="shared" si="123"/>
        <v>513260</v>
      </c>
      <c r="AN515" s="661">
        <f t="shared" si="118"/>
        <v>7969527</v>
      </c>
      <c r="AO515" s="638">
        <v>622755</v>
      </c>
      <c r="AP515" s="638">
        <v>44100</v>
      </c>
      <c r="AQ515" s="638">
        <f>+VLOOKUP($B515,[1]Sheet1!$C$15:$BW$1300,52,0)</f>
        <v>0</v>
      </c>
      <c r="AR515" s="638">
        <v>0</v>
      </c>
      <c r="AS515" s="638">
        <v>0</v>
      </c>
      <c r="AT515" s="661">
        <f t="shared" si="126"/>
        <v>7302672</v>
      </c>
      <c r="AU515" s="629"/>
      <c r="AV515" s="585"/>
      <c r="AW515" s="526" t="s">
        <v>4130</v>
      </c>
      <c r="AX515" s="526" t="s">
        <v>4131</v>
      </c>
      <c r="AY515" s="632" t="s">
        <v>261</v>
      </c>
      <c r="AZ515" s="632">
        <v>622</v>
      </c>
      <c r="BA515" s="272" t="str">
        <f t="shared" si="127"/>
        <v>Bag</v>
      </c>
      <c r="BB515" s="633"/>
      <c r="BC515" s="634"/>
      <c r="BD515" s="634"/>
    </row>
    <row r="516" spans="1:56" s="635" customFormat="1" ht="36.75" hidden="1" customHeight="1">
      <c r="A516" s="475">
        <f>SUBTOTAL(3,B$6:B516)</f>
        <v>1</v>
      </c>
      <c r="B516" s="475" t="s">
        <v>1649</v>
      </c>
      <c r="C516" s="476" t="s">
        <v>1650</v>
      </c>
      <c r="D516" s="636">
        <v>43532</v>
      </c>
      <c r="E516" s="636" t="s">
        <v>197</v>
      </c>
      <c r="F516" s="530" t="s">
        <v>429</v>
      </c>
      <c r="G516" s="621" t="s">
        <v>1054</v>
      </c>
      <c r="H516" s="637">
        <v>5931000</v>
      </c>
      <c r="I516" s="637">
        <v>200000</v>
      </c>
      <c r="J516" s="637">
        <v>0</v>
      </c>
      <c r="K516" s="637">
        <v>0</v>
      </c>
      <c r="L516" s="638">
        <f t="shared" si="125"/>
        <v>6131000</v>
      </c>
      <c r="M516" s="639">
        <v>23</v>
      </c>
      <c r="N516" s="638">
        <f t="shared" si="82"/>
        <v>5423577</v>
      </c>
      <c r="O516" s="640">
        <v>3</v>
      </c>
      <c r="P516" s="638">
        <f t="shared" si="83"/>
        <v>707423</v>
      </c>
      <c r="Q516" s="641">
        <v>0</v>
      </c>
      <c r="R516" s="638">
        <f t="shared" si="84"/>
        <v>0</v>
      </c>
      <c r="S516" s="638">
        <f t="shared" si="85"/>
        <v>6131000</v>
      </c>
      <c r="T516" s="642">
        <v>0</v>
      </c>
      <c r="U516" s="528">
        <v>0</v>
      </c>
      <c r="V516" s="528">
        <v>200000</v>
      </c>
      <c r="W516" s="642">
        <v>500000</v>
      </c>
      <c r="X516" s="642">
        <v>0</v>
      </c>
      <c r="Y516" s="642">
        <v>400000</v>
      </c>
      <c r="Z516" s="642">
        <v>428087</v>
      </c>
      <c r="AA516" s="643"/>
      <c r="AB516" s="638"/>
      <c r="AC516" s="642">
        <v>0</v>
      </c>
      <c r="AD516" s="642">
        <v>0</v>
      </c>
      <c r="AE516" s="638">
        <v>44213.942934782608</v>
      </c>
      <c r="AF516" s="644"/>
      <c r="AG516" s="644">
        <f t="shared" si="124"/>
        <v>7703301</v>
      </c>
      <c r="AH516" s="639">
        <v>12</v>
      </c>
      <c r="AI516" s="639">
        <v>0</v>
      </c>
      <c r="AJ516" s="639">
        <v>0</v>
      </c>
      <c r="AK516" s="643">
        <v>0</v>
      </c>
      <c r="AL516" s="645">
        <v>0</v>
      </c>
      <c r="AM516" s="638">
        <f t="shared" si="123"/>
        <v>530567</v>
      </c>
      <c r="AN516" s="661">
        <f t="shared" si="118"/>
        <v>8233868</v>
      </c>
      <c r="AO516" s="638">
        <v>643755</v>
      </c>
      <c r="AP516" s="638">
        <v>44100</v>
      </c>
      <c r="AQ516" s="638">
        <f>+VLOOKUP($B516,[1]Sheet1!$C$15:$BW$1300,52,0)</f>
        <v>0</v>
      </c>
      <c r="AR516" s="638">
        <v>0</v>
      </c>
      <c r="AS516" s="638">
        <v>0</v>
      </c>
      <c r="AT516" s="661">
        <f t="shared" si="126"/>
        <v>7546013</v>
      </c>
      <c r="AU516" s="629"/>
      <c r="AV516" s="585"/>
      <c r="AW516" s="526" t="s">
        <v>4132</v>
      </c>
      <c r="AX516" s="526" t="s">
        <v>4133</v>
      </c>
      <c r="AY516" s="632" t="s">
        <v>261</v>
      </c>
      <c r="AZ516" s="632">
        <v>622</v>
      </c>
      <c r="BA516" s="272" t="str">
        <f t="shared" si="127"/>
        <v>Bag</v>
      </c>
      <c r="BB516" s="633"/>
      <c r="BC516" s="634"/>
      <c r="BD516" s="634"/>
    </row>
    <row r="517" spans="1:56" s="635" customFormat="1" ht="36.75" hidden="1" customHeight="1">
      <c r="A517" s="475">
        <f>SUBTOTAL(3,B$6:B517)</f>
        <v>1</v>
      </c>
      <c r="B517" s="475" t="s">
        <v>1651</v>
      </c>
      <c r="C517" s="476" t="s">
        <v>1652</v>
      </c>
      <c r="D517" s="636">
        <v>42583</v>
      </c>
      <c r="E517" s="636" t="s">
        <v>197</v>
      </c>
      <c r="F517" s="530" t="s">
        <v>429</v>
      </c>
      <c r="G517" s="621" t="s">
        <v>619</v>
      </c>
      <c r="H517" s="637">
        <v>5931000</v>
      </c>
      <c r="I517" s="637">
        <v>0</v>
      </c>
      <c r="J517" s="637">
        <v>0</v>
      </c>
      <c r="K517" s="637">
        <v>0</v>
      </c>
      <c r="L517" s="638">
        <f t="shared" si="125"/>
        <v>5931000</v>
      </c>
      <c r="M517" s="639">
        <v>22</v>
      </c>
      <c r="N517" s="638">
        <f t="shared" si="82"/>
        <v>5018538</v>
      </c>
      <c r="O517" s="640">
        <v>2</v>
      </c>
      <c r="P517" s="638">
        <f t="shared" si="83"/>
        <v>456231</v>
      </c>
      <c r="Q517" s="641">
        <v>0</v>
      </c>
      <c r="R517" s="638">
        <f t="shared" si="84"/>
        <v>0</v>
      </c>
      <c r="S517" s="638">
        <f t="shared" si="85"/>
        <v>5474769</v>
      </c>
      <c r="T517" s="642">
        <v>0</v>
      </c>
      <c r="U517" s="528">
        <v>0</v>
      </c>
      <c r="V517" s="528">
        <v>200000</v>
      </c>
      <c r="W517" s="642">
        <v>0</v>
      </c>
      <c r="X517" s="642">
        <v>0</v>
      </c>
      <c r="Y517" s="642">
        <v>300000</v>
      </c>
      <c r="Z517" s="642">
        <v>422599</v>
      </c>
      <c r="AA517" s="643"/>
      <c r="AB517" s="638"/>
      <c r="AC517" s="642">
        <v>100000</v>
      </c>
      <c r="AD517" s="642">
        <v>0</v>
      </c>
      <c r="AE517" s="638">
        <v>42771.630681818184</v>
      </c>
      <c r="AF517" s="644"/>
      <c r="AG517" s="644">
        <f t="shared" si="124"/>
        <v>6540140</v>
      </c>
      <c r="AH517" s="639">
        <v>12</v>
      </c>
      <c r="AI517" s="639">
        <v>0</v>
      </c>
      <c r="AJ517" s="639">
        <v>0</v>
      </c>
      <c r="AK517" s="643">
        <v>0</v>
      </c>
      <c r="AL517" s="645">
        <v>0</v>
      </c>
      <c r="AM517" s="638">
        <f t="shared" si="123"/>
        <v>513260</v>
      </c>
      <c r="AN517" s="661">
        <f t="shared" si="118"/>
        <v>7053400</v>
      </c>
      <c r="AO517" s="638">
        <v>622755</v>
      </c>
      <c r="AP517" s="638">
        <v>44100</v>
      </c>
      <c r="AQ517" s="638">
        <f>+VLOOKUP($B517,[1]Sheet1!$C$15:$BW$1300,52,0)</f>
        <v>0</v>
      </c>
      <c r="AR517" s="638">
        <v>0</v>
      </c>
      <c r="AS517" s="638">
        <v>0</v>
      </c>
      <c r="AT517" s="661">
        <f t="shared" si="126"/>
        <v>6386545</v>
      </c>
      <c r="AU517" s="629"/>
      <c r="AV517" s="585"/>
      <c r="AW517" s="526" t="s">
        <v>4134</v>
      </c>
      <c r="AX517" s="526" t="s">
        <v>4135</v>
      </c>
      <c r="AY517" s="632" t="s">
        <v>261</v>
      </c>
      <c r="AZ517" s="632">
        <v>622</v>
      </c>
      <c r="BA517" s="272" t="str">
        <f t="shared" si="127"/>
        <v>Bag</v>
      </c>
      <c r="BB517" s="633"/>
      <c r="BC517" s="634"/>
      <c r="BD517" s="634"/>
    </row>
    <row r="518" spans="1:56" s="635" customFormat="1" ht="36.75" hidden="1" customHeight="1">
      <c r="A518" s="475">
        <f>SUBTOTAL(3,B$6:B518)</f>
        <v>1</v>
      </c>
      <c r="B518" s="475" t="s">
        <v>1653</v>
      </c>
      <c r="C518" s="476" t="s">
        <v>1654</v>
      </c>
      <c r="D518" s="636">
        <v>43556</v>
      </c>
      <c r="E518" s="636" t="s">
        <v>197</v>
      </c>
      <c r="F518" s="530" t="s">
        <v>430</v>
      </c>
      <c r="G518" s="621" t="s">
        <v>619</v>
      </c>
      <c r="H518" s="637">
        <v>5931000</v>
      </c>
      <c r="I518" s="637">
        <v>0</v>
      </c>
      <c r="J518" s="637">
        <v>0</v>
      </c>
      <c r="K518" s="637">
        <v>0</v>
      </c>
      <c r="L518" s="638">
        <f t="shared" si="125"/>
        <v>5931000</v>
      </c>
      <c r="M518" s="639">
        <v>23.7</v>
      </c>
      <c r="N518" s="638">
        <f t="shared" si="82"/>
        <v>5406335</v>
      </c>
      <c r="O518" s="640">
        <v>2</v>
      </c>
      <c r="P518" s="638">
        <f t="shared" si="83"/>
        <v>456231</v>
      </c>
      <c r="Q518" s="641">
        <v>0</v>
      </c>
      <c r="R518" s="638">
        <f t="shared" si="84"/>
        <v>0</v>
      </c>
      <c r="S518" s="638">
        <f t="shared" si="85"/>
        <v>5862566</v>
      </c>
      <c r="T518" s="642">
        <v>0</v>
      </c>
      <c r="U518" s="528">
        <v>0</v>
      </c>
      <c r="V518" s="528">
        <v>200000</v>
      </c>
      <c r="W518" s="642">
        <v>500000</v>
      </c>
      <c r="X518" s="642">
        <v>0</v>
      </c>
      <c r="Y518" s="642">
        <v>400000</v>
      </c>
      <c r="Z518" s="642">
        <v>529090</v>
      </c>
      <c r="AA518" s="643"/>
      <c r="AB518" s="638"/>
      <c r="AC518" s="642">
        <v>0</v>
      </c>
      <c r="AD518" s="642">
        <v>0</v>
      </c>
      <c r="AE518" s="638">
        <v>42771.637658227846</v>
      </c>
      <c r="AF518" s="644"/>
      <c r="AG518" s="644">
        <f t="shared" si="124"/>
        <v>7534428</v>
      </c>
      <c r="AH518" s="639">
        <v>12</v>
      </c>
      <c r="AI518" s="639">
        <v>0</v>
      </c>
      <c r="AJ518" s="639">
        <v>0</v>
      </c>
      <c r="AK518" s="643">
        <v>0</v>
      </c>
      <c r="AL518" s="645">
        <v>0</v>
      </c>
      <c r="AM518" s="638">
        <f t="shared" si="123"/>
        <v>513260</v>
      </c>
      <c r="AN518" s="661">
        <f t="shared" si="118"/>
        <v>8047688</v>
      </c>
      <c r="AO518" s="638">
        <v>622755</v>
      </c>
      <c r="AP518" s="638">
        <v>44100</v>
      </c>
      <c r="AQ518" s="638">
        <f>+VLOOKUP($B518,[1]Sheet1!$C$15:$BW$1300,52,0)</f>
        <v>0</v>
      </c>
      <c r="AR518" s="638">
        <v>0</v>
      </c>
      <c r="AS518" s="638">
        <v>0</v>
      </c>
      <c r="AT518" s="661">
        <f t="shared" si="126"/>
        <v>7380833</v>
      </c>
      <c r="AU518" s="629"/>
      <c r="AV518" s="585"/>
      <c r="AW518" s="526" t="s">
        <v>4136</v>
      </c>
      <c r="AX518" s="526" t="s">
        <v>4137</v>
      </c>
      <c r="AY518" s="632" t="s">
        <v>261</v>
      </c>
      <c r="AZ518" s="632">
        <v>622</v>
      </c>
      <c r="BA518" s="272" t="str">
        <f t="shared" si="127"/>
        <v>Bag</v>
      </c>
      <c r="BB518" s="633"/>
      <c r="BC518" s="634"/>
      <c r="BD518" s="634"/>
    </row>
    <row r="519" spans="1:56" s="635" customFormat="1" ht="36.75" hidden="1" customHeight="1">
      <c r="A519" s="475">
        <f>SUBTOTAL(3,B$6:B519)</f>
        <v>1</v>
      </c>
      <c r="B519" s="475" t="s">
        <v>1655</v>
      </c>
      <c r="C519" s="476" t="s">
        <v>1656</v>
      </c>
      <c r="D519" s="636">
        <v>44155</v>
      </c>
      <c r="E519" s="636" t="s">
        <v>197</v>
      </c>
      <c r="F519" s="530" t="s">
        <v>430</v>
      </c>
      <c r="G519" s="621" t="s">
        <v>619</v>
      </c>
      <c r="H519" s="637">
        <v>5931000</v>
      </c>
      <c r="I519" s="637">
        <v>0</v>
      </c>
      <c r="J519" s="637">
        <v>0</v>
      </c>
      <c r="K519" s="637">
        <v>0</v>
      </c>
      <c r="L519" s="638">
        <f t="shared" si="125"/>
        <v>5931000</v>
      </c>
      <c r="M519" s="639">
        <v>24</v>
      </c>
      <c r="N519" s="638">
        <f t="shared" si="82"/>
        <v>5474769</v>
      </c>
      <c r="O519" s="640">
        <v>2</v>
      </c>
      <c r="P519" s="638">
        <f t="shared" si="83"/>
        <v>456231</v>
      </c>
      <c r="Q519" s="641">
        <v>0</v>
      </c>
      <c r="R519" s="638">
        <f t="shared" si="84"/>
        <v>0</v>
      </c>
      <c r="S519" s="638">
        <f t="shared" si="85"/>
        <v>5931000</v>
      </c>
      <c r="T519" s="642">
        <v>0</v>
      </c>
      <c r="U519" s="528">
        <v>0</v>
      </c>
      <c r="V519" s="528">
        <v>200000</v>
      </c>
      <c r="W519" s="642">
        <v>500000</v>
      </c>
      <c r="X519" s="642">
        <v>0</v>
      </c>
      <c r="Y519" s="642">
        <v>400000</v>
      </c>
      <c r="Z519" s="642">
        <v>414584</v>
      </c>
      <c r="AA519" s="643"/>
      <c r="AB519" s="638"/>
      <c r="AC519" s="642">
        <v>0</v>
      </c>
      <c r="AD519" s="642">
        <v>0</v>
      </c>
      <c r="AE519" s="638">
        <v>42771.6328125</v>
      </c>
      <c r="AF519" s="644"/>
      <c r="AG519" s="644">
        <f t="shared" si="124"/>
        <v>7488356</v>
      </c>
      <c r="AH519" s="639">
        <v>12</v>
      </c>
      <c r="AI519" s="639">
        <v>0</v>
      </c>
      <c r="AJ519" s="639">
        <v>0</v>
      </c>
      <c r="AK519" s="643">
        <v>0</v>
      </c>
      <c r="AL519" s="645">
        <v>0</v>
      </c>
      <c r="AM519" s="638">
        <f t="shared" ref="AM519:AM582" si="128">ROUND((N519/IF(M519&gt;26,26,M519)/8*(AH519*$AH$5+AI519*$AI$5+AJ519*$AJ$5+AK519*$AK$5+AL519*$AL$5)),0)</f>
        <v>513260</v>
      </c>
      <c r="AN519" s="661">
        <f t="shared" si="118"/>
        <v>8001616</v>
      </c>
      <c r="AO519" s="638">
        <v>622755</v>
      </c>
      <c r="AP519" s="638">
        <v>44100</v>
      </c>
      <c r="AQ519" s="638">
        <f>+VLOOKUP($B519,[1]Sheet1!$C$15:$BW$1300,52,0)</f>
        <v>0</v>
      </c>
      <c r="AR519" s="638">
        <v>0</v>
      </c>
      <c r="AS519" s="638">
        <v>0</v>
      </c>
      <c r="AT519" s="661">
        <f t="shared" si="126"/>
        <v>7334761</v>
      </c>
      <c r="AU519" s="629"/>
      <c r="AV519" s="585"/>
      <c r="AW519" s="526" t="s">
        <v>4138</v>
      </c>
      <c r="AX519" s="526" t="s">
        <v>4139</v>
      </c>
      <c r="AY519" s="632" t="s">
        <v>261</v>
      </c>
      <c r="AZ519" s="632">
        <v>622</v>
      </c>
      <c r="BA519" s="272" t="str">
        <f t="shared" si="127"/>
        <v>Bag</v>
      </c>
      <c r="BB519" s="633"/>
      <c r="BC519" s="634"/>
      <c r="BD519" s="634"/>
    </row>
    <row r="520" spans="1:56" s="635" customFormat="1" ht="36.75" hidden="1" customHeight="1">
      <c r="A520" s="475">
        <f>SUBTOTAL(3,B$6:B520)</f>
        <v>1</v>
      </c>
      <c r="B520" s="475" t="s">
        <v>1657</v>
      </c>
      <c r="C520" s="476" t="s">
        <v>1658</v>
      </c>
      <c r="D520" s="636">
        <v>44256</v>
      </c>
      <c r="E520" s="636" t="s">
        <v>197</v>
      </c>
      <c r="F520" s="530" t="s">
        <v>430</v>
      </c>
      <c r="G520" s="621" t="s">
        <v>619</v>
      </c>
      <c r="H520" s="637">
        <v>5931000</v>
      </c>
      <c r="I520" s="637">
        <v>0</v>
      </c>
      <c r="J520" s="637">
        <v>0</v>
      </c>
      <c r="K520" s="637">
        <v>0</v>
      </c>
      <c r="L520" s="638">
        <f t="shared" si="125"/>
        <v>5931000</v>
      </c>
      <c r="M520" s="639">
        <v>23.7</v>
      </c>
      <c r="N520" s="638">
        <f t="shared" si="82"/>
        <v>5406335</v>
      </c>
      <c r="O520" s="640">
        <v>2</v>
      </c>
      <c r="P520" s="638">
        <f t="shared" si="83"/>
        <v>456231</v>
      </c>
      <c r="Q520" s="641">
        <v>0</v>
      </c>
      <c r="R520" s="638">
        <f t="shared" si="84"/>
        <v>0</v>
      </c>
      <c r="S520" s="638">
        <f t="shared" si="85"/>
        <v>5862566</v>
      </c>
      <c r="T520" s="642">
        <v>0</v>
      </c>
      <c r="U520" s="528">
        <v>0</v>
      </c>
      <c r="V520" s="528">
        <v>200000</v>
      </c>
      <c r="W520" s="642">
        <v>500000</v>
      </c>
      <c r="X520" s="642">
        <v>0</v>
      </c>
      <c r="Y520" s="642">
        <v>400000</v>
      </c>
      <c r="Z520" s="642">
        <v>515988</v>
      </c>
      <c r="AA520" s="643"/>
      <c r="AB520" s="638"/>
      <c r="AC520" s="642">
        <v>0</v>
      </c>
      <c r="AD520" s="642">
        <v>0</v>
      </c>
      <c r="AE520" s="638">
        <v>42771.637658227846</v>
      </c>
      <c r="AF520" s="644"/>
      <c r="AG520" s="644">
        <f t="shared" si="124"/>
        <v>7521326</v>
      </c>
      <c r="AH520" s="639">
        <v>12</v>
      </c>
      <c r="AI520" s="639">
        <v>0</v>
      </c>
      <c r="AJ520" s="639">
        <v>0</v>
      </c>
      <c r="AK520" s="643">
        <v>0</v>
      </c>
      <c r="AL520" s="645">
        <v>0</v>
      </c>
      <c r="AM520" s="638">
        <f t="shared" si="128"/>
        <v>513260</v>
      </c>
      <c r="AN520" s="661">
        <f t="shared" si="118"/>
        <v>8034586</v>
      </c>
      <c r="AO520" s="638">
        <v>622755</v>
      </c>
      <c r="AP520" s="638">
        <v>44100</v>
      </c>
      <c r="AQ520" s="638">
        <f>+VLOOKUP($B520,[1]Sheet1!$C$15:$BW$1300,52,0)</f>
        <v>0</v>
      </c>
      <c r="AR520" s="638">
        <v>0</v>
      </c>
      <c r="AS520" s="638">
        <v>0</v>
      </c>
      <c r="AT520" s="661">
        <f t="shared" si="126"/>
        <v>7367731</v>
      </c>
      <c r="AU520" s="629"/>
      <c r="AV520" s="585"/>
      <c r="AW520" s="526" t="s">
        <v>4140</v>
      </c>
      <c r="AX520" s="526" t="s">
        <v>4141</v>
      </c>
      <c r="AY520" s="632" t="s">
        <v>261</v>
      </c>
      <c r="AZ520" s="632">
        <v>622</v>
      </c>
      <c r="BA520" s="272" t="str">
        <f t="shared" si="127"/>
        <v>Bag</v>
      </c>
      <c r="BB520" s="633"/>
      <c r="BC520" s="634"/>
      <c r="BD520" s="634"/>
    </row>
    <row r="521" spans="1:56" s="635" customFormat="1" ht="36.75" hidden="1" customHeight="1">
      <c r="A521" s="475">
        <f>SUBTOTAL(3,B$6:B521)</f>
        <v>1</v>
      </c>
      <c r="B521" s="475" t="s">
        <v>1659</v>
      </c>
      <c r="C521" s="476" t="s">
        <v>1660</v>
      </c>
      <c r="D521" s="636">
        <v>44327</v>
      </c>
      <c r="E521" s="636" t="s">
        <v>197</v>
      </c>
      <c r="F521" s="530" t="s">
        <v>430</v>
      </c>
      <c r="G521" s="621" t="s">
        <v>619</v>
      </c>
      <c r="H521" s="637">
        <v>5931000</v>
      </c>
      <c r="I521" s="637">
        <v>0</v>
      </c>
      <c r="J521" s="637">
        <v>0</v>
      </c>
      <c r="K521" s="637">
        <v>0</v>
      </c>
      <c r="L521" s="638">
        <f t="shared" si="125"/>
        <v>5931000</v>
      </c>
      <c r="M521" s="639">
        <v>24</v>
      </c>
      <c r="N521" s="638">
        <f t="shared" si="82"/>
        <v>5474769</v>
      </c>
      <c r="O521" s="640">
        <v>2</v>
      </c>
      <c r="P521" s="638">
        <f t="shared" si="83"/>
        <v>456231</v>
      </c>
      <c r="Q521" s="641">
        <v>0</v>
      </c>
      <c r="R521" s="638">
        <f t="shared" si="84"/>
        <v>0</v>
      </c>
      <c r="S521" s="638">
        <f t="shared" si="85"/>
        <v>5931000</v>
      </c>
      <c r="T521" s="642">
        <v>0</v>
      </c>
      <c r="U521" s="528">
        <v>0</v>
      </c>
      <c r="V521" s="528">
        <v>200000</v>
      </c>
      <c r="W521" s="642">
        <v>500000</v>
      </c>
      <c r="X521" s="642">
        <v>0</v>
      </c>
      <c r="Y521" s="642">
        <v>400000</v>
      </c>
      <c r="Z521" s="642">
        <v>557943</v>
      </c>
      <c r="AA521" s="643"/>
      <c r="AB521" s="638"/>
      <c r="AC521" s="642">
        <v>0</v>
      </c>
      <c r="AD521" s="642">
        <v>0</v>
      </c>
      <c r="AE521" s="638">
        <v>0</v>
      </c>
      <c r="AF521" s="644"/>
      <c r="AG521" s="644">
        <f t="shared" si="124"/>
        <v>7588943</v>
      </c>
      <c r="AH521" s="639">
        <v>12</v>
      </c>
      <c r="AI521" s="639">
        <v>0</v>
      </c>
      <c r="AJ521" s="639">
        <v>0</v>
      </c>
      <c r="AK521" s="643">
        <v>0</v>
      </c>
      <c r="AL521" s="645">
        <v>0</v>
      </c>
      <c r="AM521" s="638">
        <f t="shared" si="128"/>
        <v>513260</v>
      </c>
      <c r="AN521" s="661">
        <f t="shared" si="118"/>
        <v>8102203</v>
      </c>
      <c r="AO521" s="638">
        <v>622755</v>
      </c>
      <c r="AP521" s="638">
        <v>44100</v>
      </c>
      <c r="AQ521" s="638">
        <f>+VLOOKUP($B521,[1]Sheet1!$C$15:$BW$1300,52,0)</f>
        <v>0</v>
      </c>
      <c r="AR521" s="638">
        <v>0</v>
      </c>
      <c r="AS521" s="638">
        <v>0</v>
      </c>
      <c r="AT521" s="661">
        <f t="shared" si="126"/>
        <v>7435348</v>
      </c>
      <c r="AU521" s="629"/>
      <c r="AV521" s="585"/>
      <c r="AW521" s="526" t="s">
        <v>4142</v>
      </c>
      <c r="AX521" s="526" t="s">
        <v>4143</v>
      </c>
      <c r="AY521" s="632" t="s">
        <v>261</v>
      </c>
      <c r="AZ521" s="632">
        <v>622</v>
      </c>
      <c r="BA521" s="272" t="str">
        <f t="shared" si="127"/>
        <v>Bag</v>
      </c>
      <c r="BB521" s="633"/>
      <c r="BC521" s="634"/>
      <c r="BD521" s="634"/>
    </row>
    <row r="522" spans="1:56" s="635" customFormat="1" ht="36.75" hidden="1" customHeight="1">
      <c r="A522" s="475">
        <f>SUBTOTAL(3,B$6:B522)</f>
        <v>1</v>
      </c>
      <c r="B522" s="475" t="s">
        <v>1661</v>
      </c>
      <c r="C522" s="476" t="s">
        <v>1662</v>
      </c>
      <c r="D522" s="636">
        <v>44336</v>
      </c>
      <c r="E522" s="636" t="s">
        <v>197</v>
      </c>
      <c r="F522" s="530" t="s">
        <v>430</v>
      </c>
      <c r="G522" s="621" t="s">
        <v>619</v>
      </c>
      <c r="H522" s="637">
        <v>5931000</v>
      </c>
      <c r="I522" s="637">
        <v>0</v>
      </c>
      <c r="J522" s="637">
        <v>0</v>
      </c>
      <c r="K522" s="637">
        <v>0</v>
      </c>
      <c r="L522" s="638">
        <f t="shared" si="125"/>
        <v>5931000</v>
      </c>
      <c r="M522" s="639">
        <v>21</v>
      </c>
      <c r="N522" s="638">
        <f t="shared" si="82"/>
        <v>4790423</v>
      </c>
      <c r="O522" s="640">
        <v>3</v>
      </c>
      <c r="P522" s="638">
        <f t="shared" si="83"/>
        <v>684346</v>
      </c>
      <c r="Q522" s="641">
        <v>0</v>
      </c>
      <c r="R522" s="638">
        <f t="shared" si="84"/>
        <v>0</v>
      </c>
      <c r="S522" s="638">
        <f t="shared" si="85"/>
        <v>5474769</v>
      </c>
      <c r="T522" s="642">
        <v>0</v>
      </c>
      <c r="U522" s="528">
        <v>0</v>
      </c>
      <c r="V522" s="528">
        <v>200000</v>
      </c>
      <c r="W522" s="642">
        <v>0</v>
      </c>
      <c r="X522" s="642">
        <v>0</v>
      </c>
      <c r="Y522" s="642">
        <v>0</v>
      </c>
      <c r="Z522" s="642">
        <v>453159</v>
      </c>
      <c r="AA522" s="643"/>
      <c r="AB522" s="638"/>
      <c r="AC522" s="642">
        <v>0</v>
      </c>
      <c r="AD522" s="642">
        <v>0</v>
      </c>
      <c r="AE522" s="638">
        <v>0</v>
      </c>
      <c r="AF522" s="644"/>
      <c r="AG522" s="644">
        <f t="shared" si="124"/>
        <v>6127928</v>
      </c>
      <c r="AH522" s="639">
        <v>8</v>
      </c>
      <c r="AI522" s="639">
        <v>0</v>
      </c>
      <c r="AJ522" s="639">
        <v>0</v>
      </c>
      <c r="AK522" s="643">
        <v>0</v>
      </c>
      <c r="AL522" s="645">
        <v>0</v>
      </c>
      <c r="AM522" s="638">
        <f t="shared" si="128"/>
        <v>342173</v>
      </c>
      <c r="AN522" s="661">
        <f t="shared" si="118"/>
        <v>6470101</v>
      </c>
      <c r="AO522" s="638">
        <v>622755</v>
      </c>
      <c r="AP522" s="638">
        <v>44100</v>
      </c>
      <c r="AQ522" s="638">
        <f>+VLOOKUP($B522,[1]Sheet1!$C$15:$BW$1300,52,0)</f>
        <v>0</v>
      </c>
      <c r="AR522" s="638">
        <v>0</v>
      </c>
      <c r="AS522" s="638">
        <v>0</v>
      </c>
      <c r="AT522" s="661">
        <f t="shared" si="126"/>
        <v>5803246</v>
      </c>
      <c r="AU522" s="629"/>
      <c r="AV522" s="585"/>
      <c r="AW522" s="526" t="s">
        <v>4144</v>
      </c>
      <c r="AX522" s="526" t="s">
        <v>4145</v>
      </c>
      <c r="AY522" s="632" t="s">
        <v>261</v>
      </c>
      <c r="AZ522" s="632">
        <v>622</v>
      </c>
      <c r="BA522" s="272" t="str">
        <f t="shared" si="127"/>
        <v>Bag</v>
      </c>
      <c r="BB522" s="633"/>
      <c r="BC522" s="634"/>
      <c r="BD522" s="634"/>
    </row>
    <row r="523" spans="1:56" s="635" customFormat="1" ht="36.75" hidden="1" customHeight="1">
      <c r="A523" s="475">
        <f>SUBTOTAL(3,B$6:B523)</f>
        <v>1</v>
      </c>
      <c r="B523" s="475" t="s">
        <v>1663</v>
      </c>
      <c r="C523" s="476" t="s">
        <v>1664</v>
      </c>
      <c r="D523" s="636">
        <v>44356</v>
      </c>
      <c r="E523" s="636" t="s">
        <v>197</v>
      </c>
      <c r="F523" s="530" t="s">
        <v>430</v>
      </c>
      <c r="G523" s="621" t="s">
        <v>619</v>
      </c>
      <c r="H523" s="637">
        <v>5931000</v>
      </c>
      <c r="I523" s="637">
        <v>0</v>
      </c>
      <c r="J523" s="637">
        <v>0</v>
      </c>
      <c r="K523" s="637">
        <v>0</v>
      </c>
      <c r="L523" s="638">
        <f t="shared" si="125"/>
        <v>5931000</v>
      </c>
      <c r="M523" s="639">
        <v>23.9</v>
      </c>
      <c r="N523" s="638">
        <f t="shared" si="82"/>
        <v>5451958</v>
      </c>
      <c r="O523" s="640">
        <v>2</v>
      </c>
      <c r="P523" s="638">
        <f t="shared" si="83"/>
        <v>456231</v>
      </c>
      <c r="Q523" s="641">
        <v>0</v>
      </c>
      <c r="R523" s="638">
        <f t="shared" si="84"/>
        <v>0</v>
      </c>
      <c r="S523" s="638">
        <f t="shared" si="85"/>
        <v>5908189</v>
      </c>
      <c r="T523" s="642">
        <v>0</v>
      </c>
      <c r="U523" s="528">
        <v>0</v>
      </c>
      <c r="V523" s="528">
        <v>200000</v>
      </c>
      <c r="W523" s="642">
        <v>500000</v>
      </c>
      <c r="X523" s="642">
        <v>0</v>
      </c>
      <c r="Y523" s="642">
        <v>400000</v>
      </c>
      <c r="Z523" s="642">
        <v>557943</v>
      </c>
      <c r="AA523" s="643"/>
      <c r="AB523" s="638"/>
      <c r="AC523" s="642">
        <v>0</v>
      </c>
      <c r="AD523" s="642">
        <v>0</v>
      </c>
      <c r="AE523" s="638">
        <v>42771.6370292887</v>
      </c>
      <c r="AF523" s="644"/>
      <c r="AG523" s="644">
        <f t="shared" si="124"/>
        <v>7608904</v>
      </c>
      <c r="AH523" s="639">
        <v>12</v>
      </c>
      <c r="AI523" s="639">
        <v>0</v>
      </c>
      <c r="AJ523" s="639">
        <v>0</v>
      </c>
      <c r="AK523" s="643">
        <v>0</v>
      </c>
      <c r="AL523" s="645">
        <v>0</v>
      </c>
      <c r="AM523" s="638">
        <f t="shared" si="128"/>
        <v>513260</v>
      </c>
      <c r="AN523" s="661">
        <f t="shared" si="118"/>
        <v>8122164</v>
      </c>
      <c r="AO523" s="638">
        <v>622755</v>
      </c>
      <c r="AP523" s="638">
        <v>44100</v>
      </c>
      <c r="AQ523" s="638">
        <f>+VLOOKUP($B523,[1]Sheet1!$C$15:$BW$1300,52,0)</f>
        <v>0</v>
      </c>
      <c r="AR523" s="638">
        <v>0</v>
      </c>
      <c r="AS523" s="638">
        <v>0</v>
      </c>
      <c r="AT523" s="661">
        <f t="shared" si="126"/>
        <v>7455309</v>
      </c>
      <c r="AU523" s="629"/>
      <c r="AV523" s="585"/>
      <c r="AW523" s="526" t="s">
        <v>4146</v>
      </c>
      <c r="AX523" s="526" t="s">
        <v>4147</v>
      </c>
      <c r="AY523" s="632" t="s">
        <v>261</v>
      </c>
      <c r="AZ523" s="632">
        <v>622</v>
      </c>
      <c r="BA523" s="272" t="str">
        <f t="shared" si="127"/>
        <v>Bag</v>
      </c>
      <c r="BB523" s="633"/>
      <c r="BC523" s="634"/>
      <c r="BD523" s="634"/>
    </row>
    <row r="524" spans="1:56" s="635" customFormat="1" ht="36.75" hidden="1" customHeight="1">
      <c r="A524" s="475">
        <f>SUBTOTAL(3,B$6:B524)</f>
        <v>1</v>
      </c>
      <c r="B524" s="475" t="s">
        <v>1665</v>
      </c>
      <c r="C524" s="476" t="s">
        <v>1666</v>
      </c>
      <c r="D524" s="636">
        <v>44770</v>
      </c>
      <c r="E524" s="636" t="s">
        <v>197</v>
      </c>
      <c r="F524" s="530" t="s">
        <v>430</v>
      </c>
      <c r="G524" s="621" t="s">
        <v>619</v>
      </c>
      <c r="H524" s="637">
        <v>5815000</v>
      </c>
      <c r="I524" s="637">
        <v>0</v>
      </c>
      <c r="J524" s="637">
        <v>0</v>
      </c>
      <c r="K524" s="637">
        <v>0</v>
      </c>
      <c r="L524" s="638">
        <f t="shared" si="125"/>
        <v>5815000</v>
      </c>
      <c r="M524" s="639">
        <v>24</v>
      </c>
      <c r="N524" s="638">
        <f t="shared" si="82"/>
        <v>5367692</v>
      </c>
      <c r="O524" s="640">
        <v>2</v>
      </c>
      <c r="P524" s="638">
        <f t="shared" si="83"/>
        <v>447308</v>
      </c>
      <c r="Q524" s="641">
        <v>0</v>
      </c>
      <c r="R524" s="638">
        <f t="shared" si="84"/>
        <v>0</v>
      </c>
      <c r="S524" s="638">
        <f t="shared" si="85"/>
        <v>5815000</v>
      </c>
      <c r="T524" s="642">
        <v>0</v>
      </c>
      <c r="U524" s="528">
        <v>0</v>
      </c>
      <c r="V524" s="528">
        <v>200000</v>
      </c>
      <c r="W524" s="642">
        <v>500000</v>
      </c>
      <c r="X524" s="642">
        <v>0</v>
      </c>
      <c r="Y524" s="642">
        <v>400000</v>
      </c>
      <c r="Z524" s="642">
        <v>530029</v>
      </c>
      <c r="AA524" s="643"/>
      <c r="AB524" s="638"/>
      <c r="AC524" s="642">
        <v>0</v>
      </c>
      <c r="AD524" s="642">
        <v>0</v>
      </c>
      <c r="AE524" s="638">
        <v>0</v>
      </c>
      <c r="AF524" s="644"/>
      <c r="AG524" s="644">
        <f t="shared" si="124"/>
        <v>7445029</v>
      </c>
      <c r="AH524" s="639">
        <v>12</v>
      </c>
      <c r="AI524" s="639">
        <v>0</v>
      </c>
      <c r="AJ524" s="639">
        <v>0</v>
      </c>
      <c r="AK524" s="643">
        <v>0</v>
      </c>
      <c r="AL524" s="645">
        <v>0</v>
      </c>
      <c r="AM524" s="638">
        <f t="shared" si="128"/>
        <v>503221</v>
      </c>
      <c r="AN524" s="661">
        <f t="shared" si="118"/>
        <v>7948250</v>
      </c>
      <c r="AO524" s="638">
        <v>610575</v>
      </c>
      <c r="AP524" s="638">
        <v>44100</v>
      </c>
      <c r="AQ524" s="638">
        <f>+VLOOKUP($B524,[1]Sheet1!$C$15:$BW$1300,52,0)</f>
        <v>0</v>
      </c>
      <c r="AR524" s="638">
        <v>0</v>
      </c>
      <c r="AS524" s="638">
        <v>0</v>
      </c>
      <c r="AT524" s="661">
        <f t="shared" si="126"/>
        <v>7293575</v>
      </c>
      <c r="AU524" s="629"/>
      <c r="AV524" s="585"/>
      <c r="AW524" s="526" t="s">
        <v>4148</v>
      </c>
      <c r="AX524" s="526" t="s">
        <v>4149</v>
      </c>
      <c r="AY524" s="632" t="s">
        <v>261</v>
      </c>
      <c r="AZ524" s="632">
        <v>622</v>
      </c>
      <c r="BA524" s="272" t="str">
        <f t="shared" si="127"/>
        <v>Bag</v>
      </c>
      <c r="BB524" s="633"/>
      <c r="BC524" s="634"/>
      <c r="BD524" s="634"/>
    </row>
    <row r="525" spans="1:56" s="635" customFormat="1" ht="36.75" hidden="1" customHeight="1">
      <c r="A525" s="475">
        <f>SUBTOTAL(3,B$6:B525)</f>
        <v>1</v>
      </c>
      <c r="B525" s="475" t="s">
        <v>1667</v>
      </c>
      <c r="C525" s="476" t="s">
        <v>1668</v>
      </c>
      <c r="D525" s="636">
        <v>44786</v>
      </c>
      <c r="E525" s="636" t="s">
        <v>197</v>
      </c>
      <c r="F525" s="530" t="s">
        <v>430</v>
      </c>
      <c r="G525" s="621" t="s">
        <v>619</v>
      </c>
      <c r="H525" s="637">
        <v>5815000</v>
      </c>
      <c r="I525" s="637">
        <v>0</v>
      </c>
      <c r="J525" s="637">
        <v>0</v>
      </c>
      <c r="K525" s="637">
        <v>0</v>
      </c>
      <c r="L525" s="638">
        <f t="shared" si="125"/>
        <v>5815000</v>
      </c>
      <c r="M525" s="639">
        <v>23</v>
      </c>
      <c r="N525" s="638">
        <f t="shared" si="82"/>
        <v>5144038</v>
      </c>
      <c r="O525" s="640">
        <v>3</v>
      </c>
      <c r="P525" s="638">
        <f t="shared" si="83"/>
        <v>670962</v>
      </c>
      <c r="Q525" s="641">
        <v>0</v>
      </c>
      <c r="R525" s="638">
        <f t="shared" si="84"/>
        <v>0</v>
      </c>
      <c r="S525" s="638">
        <f t="shared" si="85"/>
        <v>5815000</v>
      </c>
      <c r="T525" s="642">
        <v>0</v>
      </c>
      <c r="U525" s="528">
        <v>0</v>
      </c>
      <c r="V525" s="528">
        <v>200000</v>
      </c>
      <c r="W525" s="642">
        <v>500000</v>
      </c>
      <c r="X525" s="642">
        <v>0</v>
      </c>
      <c r="Y525" s="642">
        <v>400000</v>
      </c>
      <c r="Z525" s="642">
        <v>537786</v>
      </c>
      <c r="AA525" s="643"/>
      <c r="AB525" s="638"/>
      <c r="AC525" s="642">
        <v>0</v>
      </c>
      <c r="AD525" s="642">
        <v>0</v>
      </c>
      <c r="AE525" s="638">
        <v>0</v>
      </c>
      <c r="AF525" s="644"/>
      <c r="AG525" s="644">
        <f t="shared" si="124"/>
        <v>7452786</v>
      </c>
      <c r="AH525" s="639">
        <v>12</v>
      </c>
      <c r="AI525" s="639">
        <v>0</v>
      </c>
      <c r="AJ525" s="639">
        <v>0</v>
      </c>
      <c r="AK525" s="643">
        <v>0</v>
      </c>
      <c r="AL525" s="645">
        <v>0</v>
      </c>
      <c r="AM525" s="638">
        <f t="shared" si="128"/>
        <v>503221</v>
      </c>
      <c r="AN525" s="661">
        <f t="shared" si="118"/>
        <v>7956007</v>
      </c>
      <c r="AO525" s="638">
        <v>610575</v>
      </c>
      <c r="AP525" s="638">
        <v>44100</v>
      </c>
      <c r="AQ525" s="638">
        <f>+VLOOKUP($B525,[1]Sheet1!$C$15:$BW$1300,52,0)</f>
        <v>0</v>
      </c>
      <c r="AR525" s="638">
        <v>0</v>
      </c>
      <c r="AS525" s="638">
        <v>0</v>
      </c>
      <c r="AT525" s="661">
        <f t="shared" si="126"/>
        <v>7301332</v>
      </c>
      <c r="AU525" s="629"/>
      <c r="AV525" s="585"/>
      <c r="AW525" s="526" t="s">
        <v>4150</v>
      </c>
      <c r="AX525" s="526" t="s">
        <v>4151</v>
      </c>
      <c r="AY525" s="632" t="s">
        <v>261</v>
      </c>
      <c r="AZ525" s="632">
        <v>622</v>
      </c>
      <c r="BA525" s="272" t="str">
        <f t="shared" si="127"/>
        <v>Bag</v>
      </c>
      <c r="BB525" s="633"/>
      <c r="BC525" s="634"/>
      <c r="BD525" s="634"/>
    </row>
    <row r="526" spans="1:56" s="635" customFormat="1" ht="36.75" hidden="1" customHeight="1">
      <c r="A526" s="475">
        <f>SUBTOTAL(3,B$6:B526)</f>
        <v>1</v>
      </c>
      <c r="B526" s="475" t="s">
        <v>1669</v>
      </c>
      <c r="C526" s="476" t="s">
        <v>1670</v>
      </c>
      <c r="D526" s="636">
        <v>45320</v>
      </c>
      <c r="E526" s="636" t="s">
        <v>197</v>
      </c>
      <c r="F526" s="530" t="s">
        <v>430</v>
      </c>
      <c r="G526" s="621" t="s">
        <v>619</v>
      </c>
      <c r="H526" s="637">
        <v>5538000</v>
      </c>
      <c r="I526" s="637">
        <v>0</v>
      </c>
      <c r="J526" s="637">
        <v>0</v>
      </c>
      <c r="K526" s="637">
        <v>0</v>
      </c>
      <c r="L526" s="638">
        <f t="shared" si="125"/>
        <v>5538000</v>
      </c>
      <c r="M526" s="639">
        <v>19</v>
      </c>
      <c r="N526" s="638">
        <f t="shared" si="82"/>
        <v>4047000</v>
      </c>
      <c r="O526" s="640">
        <v>2</v>
      </c>
      <c r="P526" s="638">
        <f t="shared" si="83"/>
        <v>426000</v>
      </c>
      <c r="Q526" s="641">
        <v>0</v>
      </c>
      <c r="R526" s="638">
        <f t="shared" si="84"/>
        <v>0</v>
      </c>
      <c r="S526" s="638">
        <f t="shared" si="85"/>
        <v>4473000</v>
      </c>
      <c r="T526" s="642">
        <v>0</v>
      </c>
      <c r="U526" s="528">
        <v>0</v>
      </c>
      <c r="V526" s="528">
        <v>200000</v>
      </c>
      <c r="W526" s="642">
        <v>0</v>
      </c>
      <c r="X526" s="642">
        <v>0</v>
      </c>
      <c r="Y526" s="642">
        <v>0</v>
      </c>
      <c r="Z526" s="642">
        <v>395043</v>
      </c>
      <c r="AA526" s="643"/>
      <c r="AB526" s="638"/>
      <c r="AC526" s="642">
        <v>100000</v>
      </c>
      <c r="AD526" s="642">
        <v>0</v>
      </c>
      <c r="AE526" s="638">
        <v>39937.5</v>
      </c>
      <c r="AF526" s="644"/>
      <c r="AG526" s="644">
        <f t="shared" si="124"/>
        <v>5207981</v>
      </c>
      <c r="AH526" s="639">
        <v>4</v>
      </c>
      <c r="AI526" s="639">
        <v>0</v>
      </c>
      <c r="AJ526" s="639">
        <v>0</v>
      </c>
      <c r="AK526" s="643">
        <v>0</v>
      </c>
      <c r="AL526" s="645">
        <v>0</v>
      </c>
      <c r="AM526" s="638">
        <f t="shared" si="128"/>
        <v>159750</v>
      </c>
      <c r="AN526" s="661">
        <f t="shared" si="118"/>
        <v>5367731</v>
      </c>
      <c r="AO526" s="638">
        <v>581490</v>
      </c>
      <c r="AP526" s="638">
        <v>44100</v>
      </c>
      <c r="AQ526" s="638">
        <f>+VLOOKUP($B526,[1]Sheet1!$C$15:$BW$1300,52,0)</f>
        <v>0</v>
      </c>
      <c r="AR526" s="638">
        <v>0</v>
      </c>
      <c r="AS526" s="638">
        <v>0</v>
      </c>
      <c r="AT526" s="661">
        <f t="shared" si="126"/>
        <v>4742141</v>
      </c>
      <c r="AU526" s="629"/>
      <c r="AV526" s="585"/>
      <c r="AW526" s="526" t="s">
        <v>4152</v>
      </c>
      <c r="AX526" s="526" t="s">
        <v>4153</v>
      </c>
      <c r="AY526" s="632" t="s">
        <v>261</v>
      </c>
      <c r="AZ526" s="632">
        <v>622</v>
      </c>
      <c r="BA526" s="272" t="str">
        <f t="shared" si="127"/>
        <v>Bag</v>
      </c>
      <c r="BB526" s="633"/>
      <c r="BC526" s="634"/>
      <c r="BD526" s="634"/>
    </row>
    <row r="527" spans="1:56" s="635" customFormat="1" ht="36.75" hidden="1" customHeight="1">
      <c r="A527" s="475">
        <f>SUBTOTAL(3,B$6:B527)</f>
        <v>1</v>
      </c>
      <c r="B527" s="475" t="s">
        <v>1671</v>
      </c>
      <c r="C527" s="476" t="s">
        <v>1672</v>
      </c>
      <c r="D527" s="636">
        <v>45346</v>
      </c>
      <c r="E527" s="636" t="s">
        <v>197</v>
      </c>
      <c r="F527" s="530" t="s">
        <v>430</v>
      </c>
      <c r="G527" s="621" t="s">
        <v>619</v>
      </c>
      <c r="H527" s="637">
        <v>5538000</v>
      </c>
      <c r="I527" s="637">
        <v>0</v>
      </c>
      <c r="J527" s="637">
        <v>0</v>
      </c>
      <c r="K527" s="637">
        <v>0</v>
      </c>
      <c r="L527" s="638">
        <f t="shared" si="125"/>
        <v>5538000</v>
      </c>
      <c r="M527" s="639">
        <v>20</v>
      </c>
      <c r="N527" s="638">
        <f t="shared" si="82"/>
        <v>4260000</v>
      </c>
      <c r="O527" s="640">
        <v>3</v>
      </c>
      <c r="P527" s="638">
        <f t="shared" si="83"/>
        <v>639000</v>
      </c>
      <c r="Q527" s="641">
        <v>0</v>
      </c>
      <c r="R527" s="638">
        <f t="shared" si="84"/>
        <v>0</v>
      </c>
      <c r="S527" s="638">
        <f t="shared" si="85"/>
        <v>4899000</v>
      </c>
      <c r="T527" s="642">
        <v>0</v>
      </c>
      <c r="U527" s="528">
        <v>0</v>
      </c>
      <c r="V527" s="528">
        <v>200000</v>
      </c>
      <c r="W527" s="642">
        <v>0</v>
      </c>
      <c r="X527" s="642">
        <v>0</v>
      </c>
      <c r="Y527" s="642">
        <v>0</v>
      </c>
      <c r="Z527" s="642">
        <v>421445</v>
      </c>
      <c r="AA527" s="643"/>
      <c r="AB527" s="638"/>
      <c r="AC527" s="642">
        <v>0</v>
      </c>
      <c r="AD527" s="642">
        <v>0</v>
      </c>
      <c r="AE527" s="638">
        <v>39937.5</v>
      </c>
      <c r="AF527" s="644"/>
      <c r="AG527" s="644">
        <f t="shared" si="124"/>
        <v>5560383</v>
      </c>
      <c r="AH527" s="639">
        <v>8</v>
      </c>
      <c r="AI527" s="639">
        <v>0</v>
      </c>
      <c r="AJ527" s="639">
        <v>0</v>
      </c>
      <c r="AK527" s="643">
        <v>0</v>
      </c>
      <c r="AL527" s="645">
        <v>0</v>
      </c>
      <c r="AM527" s="638">
        <f t="shared" si="128"/>
        <v>319500</v>
      </c>
      <c r="AN527" s="661">
        <f t="shared" si="118"/>
        <v>5879883</v>
      </c>
      <c r="AO527" s="638">
        <v>581490</v>
      </c>
      <c r="AP527" s="638">
        <v>44100</v>
      </c>
      <c r="AQ527" s="638">
        <f>+VLOOKUP($B527,[1]Sheet1!$C$15:$BW$1300,52,0)</f>
        <v>0</v>
      </c>
      <c r="AR527" s="638">
        <v>0</v>
      </c>
      <c r="AS527" s="638">
        <v>0</v>
      </c>
      <c r="AT527" s="661">
        <f t="shared" si="126"/>
        <v>5254293</v>
      </c>
      <c r="AU527" s="629"/>
      <c r="AV527" s="585"/>
      <c r="AW527" s="526" t="s">
        <v>4154</v>
      </c>
      <c r="AX527" s="526" t="s">
        <v>4155</v>
      </c>
      <c r="AY527" s="632" t="s">
        <v>261</v>
      </c>
      <c r="AZ527" s="632">
        <v>622</v>
      </c>
      <c r="BA527" s="272" t="str">
        <f t="shared" si="127"/>
        <v>Bag</v>
      </c>
      <c r="BB527" s="633"/>
      <c r="BC527" s="634"/>
      <c r="BD527" s="634"/>
    </row>
    <row r="528" spans="1:56" s="635" customFormat="1" ht="36.75" hidden="1" customHeight="1">
      <c r="A528" s="475">
        <f>SUBTOTAL(3,B$6:B528)</f>
        <v>1</v>
      </c>
      <c r="B528" s="475" t="s">
        <v>1673</v>
      </c>
      <c r="C528" s="476" t="s">
        <v>1674</v>
      </c>
      <c r="D528" s="636">
        <v>45391</v>
      </c>
      <c r="E528" s="636" t="s">
        <v>197</v>
      </c>
      <c r="F528" s="530" t="s">
        <v>430</v>
      </c>
      <c r="G528" s="621" t="s">
        <v>619</v>
      </c>
      <c r="H528" s="637">
        <v>5538000</v>
      </c>
      <c r="I528" s="637">
        <v>0</v>
      </c>
      <c r="J528" s="637">
        <v>0</v>
      </c>
      <c r="K528" s="637">
        <v>0</v>
      </c>
      <c r="L528" s="638">
        <f t="shared" si="125"/>
        <v>5538000</v>
      </c>
      <c r="M528" s="639">
        <v>24</v>
      </c>
      <c r="N528" s="638">
        <f t="shared" si="82"/>
        <v>5112000</v>
      </c>
      <c r="O528" s="640">
        <v>2</v>
      </c>
      <c r="P528" s="638">
        <f t="shared" si="83"/>
        <v>426000</v>
      </c>
      <c r="Q528" s="641">
        <v>0</v>
      </c>
      <c r="R528" s="638">
        <f t="shared" si="84"/>
        <v>0</v>
      </c>
      <c r="S528" s="638">
        <f t="shared" si="85"/>
        <v>5538000</v>
      </c>
      <c r="T528" s="642">
        <v>0</v>
      </c>
      <c r="U528" s="528">
        <v>0</v>
      </c>
      <c r="V528" s="528">
        <v>200000</v>
      </c>
      <c r="W528" s="642">
        <v>500000</v>
      </c>
      <c r="X528" s="642">
        <v>0</v>
      </c>
      <c r="Y528" s="642">
        <v>400000</v>
      </c>
      <c r="Z528" s="642">
        <v>533689</v>
      </c>
      <c r="AA528" s="643"/>
      <c r="AB528" s="638"/>
      <c r="AC528" s="642">
        <v>100000</v>
      </c>
      <c r="AD528" s="642">
        <v>0</v>
      </c>
      <c r="AE528" s="638">
        <v>39937.5</v>
      </c>
      <c r="AF528" s="644"/>
      <c r="AG528" s="644">
        <f t="shared" si="124"/>
        <v>7311627</v>
      </c>
      <c r="AH528" s="639">
        <v>12</v>
      </c>
      <c r="AI528" s="639">
        <v>0</v>
      </c>
      <c r="AJ528" s="639">
        <v>0</v>
      </c>
      <c r="AK528" s="643">
        <v>0</v>
      </c>
      <c r="AL528" s="645">
        <v>0</v>
      </c>
      <c r="AM528" s="638">
        <f t="shared" si="128"/>
        <v>479250</v>
      </c>
      <c r="AN528" s="661">
        <f t="shared" si="118"/>
        <v>7790877</v>
      </c>
      <c r="AO528" s="638">
        <v>581490</v>
      </c>
      <c r="AP528" s="638">
        <v>44100</v>
      </c>
      <c r="AQ528" s="638">
        <f>+VLOOKUP($B528,[1]Sheet1!$C$15:$BW$1300,52,0)</f>
        <v>0</v>
      </c>
      <c r="AR528" s="638">
        <v>0</v>
      </c>
      <c r="AS528" s="638">
        <v>0</v>
      </c>
      <c r="AT528" s="661">
        <f t="shared" si="126"/>
        <v>7165287</v>
      </c>
      <c r="AU528" s="629"/>
      <c r="AV528" s="585"/>
      <c r="AW528" s="526" t="s">
        <v>4156</v>
      </c>
      <c r="AX528" s="526" t="s">
        <v>4157</v>
      </c>
      <c r="AY528" s="632" t="s">
        <v>261</v>
      </c>
      <c r="AZ528" s="632">
        <v>622</v>
      </c>
      <c r="BA528" s="272" t="str">
        <f t="shared" si="127"/>
        <v>Bag</v>
      </c>
      <c r="BB528" s="633"/>
      <c r="BC528" s="634"/>
      <c r="BD528" s="634"/>
    </row>
    <row r="529" spans="1:56" s="635" customFormat="1" ht="36.75" hidden="1" customHeight="1">
      <c r="A529" s="475">
        <f>SUBTOTAL(3,B$6:B529)</f>
        <v>1</v>
      </c>
      <c r="B529" s="475" t="s">
        <v>1675</v>
      </c>
      <c r="C529" s="476" t="s">
        <v>1676</v>
      </c>
      <c r="D529" s="636">
        <v>45561</v>
      </c>
      <c r="E529" s="636" t="s">
        <v>197</v>
      </c>
      <c r="F529" s="530" t="s">
        <v>430</v>
      </c>
      <c r="G529" s="621" t="s">
        <v>619</v>
      </c>
      <c r="H529" s="637">
        <v>5274000</v>
      </c>
      <c r="I529" s="637">
        <v>0</v>
      </c>
      <c r="J529" s="637">
        <v>0</v>
      </c>
      <c r="K529" s="637">
        <v>0</v>
      </c>
      <c r="L529" s="638">
        <f t="shared" si="125"/>
        <v>5274000</v>
      </c>
      <c r="M529" s="639">
        <v>19.399999999999999</v>
      </c>
      <c r="N529" s="638">
        <f t="shared" si="82"/>
        <v>3935215</v>
      </c>
      <c r="O529" s="640">
        <v>2</v>
      </c>
      <c r="P529" s="638">
        <f t="shared" si="83"/>
        <v>405692</v>
      </c>
      <c r="Q529" s="641">
        <v>0</v>
      </c>
      <c r="R529" s="638">
        <f t="shared" si="84"/>
        <v>0</v>
      </c>
      <c r="S529" s="638">
        <f t="shared" si="85"/>
        <v>4340907</v>
      </c>
      <c r="T529" s="642">
        <v>0</v>
      </c>
      <c r="U529" s="528">
        <v>0</v>
      </c>
      <c r="V529" s="528">
        <v>200000</v>
      </c>
      <c r="W529" s="642">
        <v>0</v>
      </c>
      <c r="X529" s="642">
        <v>0</v>
      </c>
      <c r="Y529" s="642">
        <v>0</v>
      </c>
      <c r="Z529" s="642">
        <v>413963</v>
      </c>
      <c r="AA529" s="643"/>
      <c r="AB529" s="638"/>
      <c r="AC529" s="642">
        <v>0</v>
      </c>
      <c r="AD529" s="642">
        <v>0</v>
      </c>
      <c r="AE529" s="638">
        <v>38033.650128865978</v>
      </c>
      <c r="AF529" s="644"/>
      <c r="AG529" s="644">
        <f t="shared" ref="AG529:AG592" si="129">ROUND(SUM(S529:AF529)-AA529,0)</f>
        <v>4992904</v>
      </c>
      <c r="AH529" s="639">
        <v>12</v>
      </c>
      <c r="AI529" s="639">
        <v>0</v>
      </c>
      <c r="AJ529" s="639">
        <v>0</v>
      </c>
      <c r="AK529" s="643">
        <v>0</v>
      </c>
      <c r="AL529" s="645">
        <v>0</v>
      </c>
      <c r="AM529" s="638">
        <f t="shared" si="128"/>
        <v>456404</v>
      </c>
      <c r="AN529" s="661">
        <f t="shared" si="118"/>
        <v>5449308</v>
      </c>
      <c r="AO529" s="638">
        <v>553770</v>
      </c>
      <c r="AP529" s="638">
        <v>44100</v>
      </c>
      <c r="AQ529" s="638">
        <f>+VLOOKUP($B529,[1]Sheet1!$C$15:$BW$1300,52,0)</f>
        <v>0</v>
      </c>
      <c r="AR529" s="638">
        <v>0</v>
      </c>
      <c r="AS529" s="638">
        <v>0</v>
      </c>
      <c r="AT529" s="661">
        <f t="shared" si="126"/>
        <v>4851438</v>
      </c>
      <c r="AU529" s="629"/>
      <c r="AV529" s="585"/>
      <c r="AW529" s="526" t="s">
        <v>4158</v>
      </c>
      <c r="AX529" s="526" t="s">
        <v>4159</v>
      </c>
      <c r="AY529" s="632" t="s">
        <v>261</v>
      </c>
      <c r="AZ529" s="632">
        <v>622</v>
      </c>
      <c r="BA529" s="272" t="str">
        <f t="shared" si="127"/>
        <v>Bag</v>
      </c>
      <c r="BB529" s="633"/>
      <c r="BC529" s="634"/>
      <c r="BD529" s="634"/>
    </row>
    <row r="530" spans="1:56" s="635" customFormat="1" ht="36.75" hidden="1" customHeight="1">
      <c r="A530" s="475">
        <f>SUBTOTAL(3,B$6:B530)</f>
        <v>1</v>
      </c>
      <c r="B530" s="475" t="s">
        <v>1677</v>
      </c>
      <c r="C530" s="476" t="s">
        <v>1678</v>
      </c>
      <c r="D530" s="636">
        <v>45561</v>
      </c>
      <c r="E530" s="636" t="s">
        <v>197</v>
      </c>
      <c r="F530" s="530" t="s">
        <v>430</v>
      </c>
      <c r="G530" s="621" t="s">
        <v>619</v>
      </c>
      <c r="H530" s="637">
        <v>5274000</v>
      </c>
      <c r="I530" s="637">
        <v>0</v>
      </c>
      <c r="J530" s="637">
        <v>0</v>
      </c>
      <c r="K530" s="637">
        <v>0</v>
      </c>
      <c r="L530" s="638">
        <f t="shared" si="125"/>
        <v>5274000</v>
      </c>
      <c r="M530" s="639">
        <v>16</v>
      </c>
      <c r="N530" s="638">
        <f t="shared" si="82"/>
        <v>3245538</v>
      </c>
      <c r="O530" s="640">
        <v>2</v>
      </c>
      <c r="P530" s="638">
        <f t="shared" si="83"/>
        <v>405692</v>
      </c>
      <c r="Q530" s="641">
        <v>0</v>
      </c>
      <c r="R530" s="638">
        <f t="shared" si="84"/>
        <v>0</v>
      </c>
      <c r="S530" s="638">
        <f t="shared" si="85"/>
        <v>3651230</v>
      </c>
      <c r="T530" s="642">
        <v>0</v>
      </c>
      <c r="U530" s="528">
        <v>0</v>
      </c>
      <c r="V530" s="528">
        <v>200000</v>
      </c>
      <c r="W530" s="642">
        <v>0</v>
      </c>
      <c r="X530" s="642">
        <v>0</v>
      </c>
      <c r="Y530" s="642">
        <v>0</v>
      </c>
      <c r="Z530" s="642">
        <v>363667</v>
      </c>
      <c r="AA530" s="643"/>
      <c r="AB530" s="638"/>
      <c r="AC530" s="642">
        <v>0</v>
      </c>
      <c r="AD530" s="642">
        <v>0</v>
      </c>
      <c r="AE530" s="638">
        <v>38033.6484375</v>
      </c>
      <c r="AF530" s="644"/>
      <c r="AG530" s="644">
        <f t="shared" si="129"/>
        <v>4252931</v>
      </c>
      <c r="AH530" s="639">
        <v>8</v>
      </c>
      <c r="AI530" s="639">
        <v>0</v>
      </c>
      <c r="AJ530" s="639">
        <v>0</v>
      </c>
      <c r="AK530" s="643">
        <v>0</v>
      </c>
      <c r="AL530" s="645">
        <v>0</v>
      </c>
      <c r="AM530" s="638">
        <f t="shared" si="128"/>
        <v>304269</v>
      </c>
      <c r="AN530" s="661">
        <f t="shared" si="118"/>
        <v>4557200</v>
      </c>
      <c r="AO530" s="638">
        <v>553770</v>
      </c>
      <c r="AP530" s="638">
        <v>44100</v>
      </c>
      <c r="AQ530" s="638">
        <f>+VLOOKUP($B530,[1]Sheet1!$C$15:$BW$1300,52,0)</f>
        <v>0</v>
      </c>
      <c r="AR530" s="638">
        <v>0</v>
      </c>
      <c r="AS530" s="638">
        <v>0</v>
      </c>
      <c r="AT530" s="661">
        <f t="shared" si="126"/>
        <v>3959330</v>
      </c>
      <c r="AU530" s="629"/>
      <c r="AV530" s="585"/>
      <c r="AW530" s="526" t="s">
        <v>4160</v>
      </c>
      <c r="AX530" s="526" t="s">
        <v>4161</v>
      </c>
      <c r="AY530" s="632" t="s">
        <v>261</v>
      </c>
      <c r="AZ530" s="632">
        <v>622</v>
      </c>
      <c r="BA530" s="272" t="str">
        <f t="shared" si="127"/>
        <v>Bag</v>
      </c>
      <c r="BB530" s="633"/>
      <c r="BC530" s="634"/>
      <c r="BD530" s="634"/>
    </row>
    <row r="531" spans="1:56" s="635" customFormat="1" ht="36.75" hidden="1" customHeight="1">
      <c r="A531" s="475">
        <f>SUBTOTAL(3,B$6:B531)</f>
        <v>1</v>
      </c>
      <c r="B531" s="475" t="s">
        <v>1679</v>
      </c>
      <c r="C531" s="476" t="s">
        <v>1680</v>
      </c>
      <c r="D531" s="636">
        <v>45745</v>
      </c>
      <c r="E531" s="636" t="s">
        <v>197</v>
      </c>
      <c r="F531" s="530" t="s">
        <v>430</v>
      </c>
      <c r="G531" s="621" t="s">
        <v>459</v>
      </c>
      <c r="H531" s="637">
        <v>4694000</v>
      </c>
      <c r="I531" s="637">
        <v>0</v>
      </c>
      <c r="J531" s="637">
        <v>0</v>
      </c>
      <c r="K531" s="637">
        <v>0</v>
      </c>
      <c r="L531" s="638">
        <f t="shared" si="125"/>
        <v>4694000</v>
      </c>
      <c r="M531" s="639">
        <v>23.9</v>
      </c>
      <c r="N531" s="638">
        <f t="shared" si="82"/>
        <v>4314869</v>
      </c>
      <c r="O531" s="640">
        <v>2</v>
      </c>
      <c r="P531" s="638">
        <f t="shared" si="83"/>
        <v>361077</v>
      </c>
      <c r="Q531" s="641">
        <v>0</v>
      </c>
      <c r="R531" s="638">
        <f t="shared" si="84"/>
        <v>0</v>
      </c>
      <c r="S531" s="638">
        <f t="shared" si="85"/>
        <v>4675946</v>
      </c>
      <c r="T531" s="642">
        <v>0</v>
      </c>
      <c r="U531" s="528">
        <v>0</v>
      </c>
      <c r="V531" s="528">
        <v>200000</v>
      </c>
      <c r="W531" s="642">
        <v>500000</v>
      </c>
      <c r="X531" s="642">
        <v>0</v>
      </c>
      <c r="Y531" s="642">
        <v>150000</v>
      </c>
      <c r="Z531" s="642">
        <v>0</v>
      </c>
      <c r="AA531" s="643"/>
      <c r="AB531" s="638"/>
      <c r="AC531" s="642">
        <v>0</v>
      </c>
      <c r="AD531" s="642">
        <v>25307</v>
      </c>
      <c r="AE531" s="638">
        <v>0</v>
      </c>
      <c r="AF531" s="644"/>
      <c r="AG531" s="644">
        <f t="shared" si="129"/>
        <v>5551253</v>
      </c>
      <c r="AH531" s="639">
        <v>12</v>
      </c>
      <c r="AI531" s="639">
        <v>0</v>
      </c>
      <c r="AJ531" s="639">
        <v>0</v>
      </c>
      <c r="AK531" s="643">
        <v>0</v>
      </c>
      <c r="AL531" s="645">
        <v>0</v>
      </c>
      <c r="AM531" s="638">
        <f t="shared" si="128"/>
        <v>406212</v>
      </c>
      <c r="AN531" s="661">
        <f t="shared" si="118"/>
        <v>5957465</v>
      </c>
      <c r="AO531" s="638">
        <v>0</v>
      </c>
      <c r="AP531" s="638">
        <v>0</v>
      </c>
      <c r="AQ531" s="638">
        <f>+VLOOKUP($B531,[1]Sheet1!$C$15:$BW$1300,52,0)</f>
        <v>0</v>
      </c>
      <c r="AR531" s="638">
        <v>0</v>
      </c>
      <c r="AS531" s="638">
        <v>0</v>
      </c>
      <c r="AT531" s="661">
        <f t="shared" si="126"/>
        <v>5957465</v>
      </c>
      <c r="AU531" s="629"/>
      <c r="AV531" s="585"/>
      <c r="AW531" s="526" t="s">
        <v>5678</v>
      </c>
      <c r="AX531" s="526" t="s">
        <v>5679</v>
      </c>
      <c r="AY531" s="632" t="s">
        <v>261</v>
      </c>
      <c r="AZ531" s="632">
        <v>622</v>
      </c>
      <c r="BA531" s="272" t="str">
        <f t="shared" si="127"/>
        <v>Bag</v>
      </c>
      <c r="BB531" s="633"/>
      <c r="BC531" s="634"/>
      <c r="BD531" s="634"/>
    </row>
    <row r="532" spans="1:56" s="635" customFormat="1" ht="36.75" hidden="1" customHeight="1">
      <c r="A532" s="475">
        <f>SUBTOTAL(3,B$6:B532)</f>
        <v>1</v>
      </c>
      <c r="B532" s="475" t="s">
        <v>5575</v>
      </c>
      <c r="C532" s="476" t="s">
        <v>5576</v>
      </c>
      <c r="D532" s="636">
        <v>45752</v>
      </c>
      <c r="E532" s="636" t="s">
        <v>197</v>
      </c>
      <c r="F532" s="530" t="s">
        <v>430</v>
      </c>
      <c r="G532" s="621" t="s">
        <v>459</v>
      </c>
      <c r="H532" s="637">
        <v>4694000</v>
      </c>
      <c r="I532" s="637">
        <v>0</v>
      </c>
      <c r="J532" s="637">
        <v>0</v>
      </c>
      <c r="K532" s="637">
        <v>0</v>
      </c>
      <c r="L532" s="638">
        <f t="shared" si="125"/>
        <v>4694000</v>
      </c>
      <c r="M532" s="639">
        <v>18.600000000000001</v>
      </c>
      <c r="N532" s="638">
        <f t="shared" si="82"/>
        <v>3358015</v>
      </c>
      <c r="O532" s="640">
        <v>2</v>
      </c>
      <c r="P532" s="638">
        <f t="shared" si="83"/>
        <v>361077</v>
      </c>
      <c r="Q532" s="641">
        <v>0</v>
      </c>
      <c r="R532" s="638">
        <f t="shared" si="84"/>
        <v>0</v>
      </c>
      <c r="S532" s="638">
        <f t="shared" si="85"/>
        <v>3719092</v>
      </c>
      <c r="T532" s="642">
        <v>0</v>
      </c>
      <c r="U532" s="528">
        <v>0</v>
      </c>
      <c r="V532" s="528">
        <v>158000</v>
      </c>
      <c r="W532" s="642">
        <v>396000</v>
      </c>
      <c r="X532" s="642">
        <v>0</v>
      </c>
      <c r="Y532" s="642">
        <v>119000</v>
      </c>
      <c r="Z532" s="642">
        <v>0</v>
      </c>
      <c r="AA532" s="643"/>
      <c r="AB532" s="638"/>
      <c r="AC532" s="642">
        <v>0</v>
      </c>
      <c r="AD532" s="642">
        <v>0</v>
      </c>
      <c r="AE532" s="638">
        <v>0</v>
      </c>
      <c r="AF532" s="644"/>
      <c r="AG532" s="644">
        <f t="shared" si="129"/>
        <v>4392092</v>
      </c>
      <c r="AH532" s="639">
        <v>4</v>
      </c>
      <c r="AI532" s="639">
        <v>0</v>
      </c>
      <c r="AJ532" s="639">
        <v>0</v>
      </c>
      <c r="AK532" s="643">
        <v>0</v>
      </c>
      <c r="AL532" s="645">
        <v>0</v>
      </c>
      <c r="AM532" s="638">
        <f t="shared" si="128"/>
        <v>135404</v>
      </c>
      <c r="AN532" s="661">
        <f t="shared" si="118"/>
        <v>4527496</v>
      </c>
      <c r="AO532" s="638">
        <v>0</v>
      </c>
      <c r="AP532" s="638">
        <v>0</v>
      </c>
      <c r="AQ532" s="638">
        <f>+VLOOKUP($B532,[1]Sheet1!$C$15:$BW$1300,52,0)</f>
        <v>0</v>
      </c>
      <c r="AR532" s="638">
        <v>0</v>
      </c>
      <c r="AS532" s="638">
        <v>0</v>
      </c>
      <c r="AT532" s="661">
        <f t="shared" si="126"/>
        <v>4527496</v>
      </c>
      <c r="AU532" s="629"/>
      <c r="AV532" s="585"/>
      <c r="AW532" s="526" t="s">
        <v>5680</v>
      </c>
      <c r="AX532" s="526" t="s">
        <v>5681</v>
      </c>
      <c r="AY532" s="632" t="s">
        <v>261</v>
      </c>
      <c r="AZ532" s="632">
        <v>622</v>
      </c>
      <c r="BA532" s="272" t="str">
        <f t="shared" si="127"/>
        <v>Bag</v>
      </c>
      <c r="BB532" s="633"/>
      <c r="BC532" s="634"/>
      <c r="BD532" s="634"/>
    </row>
    <row r="533" spans="1:56" s="635" customFormat="1" ht="36.75" hidden="1" customHeight="1">
      <c r="A533" s="475">
        <f>SUBTOTAL(3,B$6:B533)</f>
        <v>1</v>
      </c>
      <c r="B533" s="475" t="s">
        <v>1681</v>
      </c>
      <c r="C533" s="476" t="s">
        <v>1682</v>
      </c>
      <c r="D533" s="636">
        <v>39881</v>
      </c>
      <c r="E533" s="636" t="s">
        <v>197</v>
      </c>
      <c r="F533" s="530" t="s">
        <v>430</v>
      </c>
      <c r="G533" s="621" t="s">
        <v>619</v>
      </c>
      <c r="H533" s="637">
        <v>5931000</v>
      </c>
      <c r="I533" s="637">
        <v>0</v>
      </c>
      <c r="J533" s="637">
        <v>0</v>
      </c>
      <c r="K533" s="637">
        <v>0</v>
      </c>
      <c r="L533" s="638">
        <f t="shared" si="125"/>
        <v>5931000</v>
      </c>
      <c r="M533" s="639">
        <v>23.9</v>
      </c>
      <c r="N533" s="638">
        <f t="shared" si="82"/>
        <v>5451958</v>
      </c>
      <c r="O533" s="640">
        <v>2</v>
      </c>
      <c r="P533" s="638">
        <f t="shared" si="83"/>
        <v>456231</v>
      </c>
      <c r="Q533" s="641">
        <v>0</v>
      </c>
      <c r="R533" s="638">
        <f t="shared" si="84"/>
        <v>0</v>
      </c>
      <c r="S533" s="638">
        <f t="shared" si="85"/>
        <v>5908189</v>
      </c>
      <c r="T533" s="642">
        <v>0</v>
      </c>
      <c r="U533" s="528">
        <v>0</v>
      </c>
      <c r="V533" s="528">
        <v>200000</v>
      </c>
      <c r="W533" s="642">
        <v>500000</v>
      </c>
      <c r="X533" s="642">
        <v>0</v>
      </c>
      <c r="Y533" s="642">
        <v>400000</v>
      </c>
      <c r="Z533" s="642">
        <v>526352</v>
      </c>
      <c r="AA533" s="643"/>
      <c r="AB533" s="638"/>
      <c r="AC533" s="642">
        <v>200000</v>
      </c>
      <c r="AD533" s="642">
        <v>0</v>
      </c>
      <c r="AE533" s="638">
        <v>42771.6370292887</v>
      </c>
      <c r="AF533" s="644"/>
      <c r="AG533" s="644">
        <f t="shared" si="129"/>
        <v>7777313</v>
      </c>
      <c r="AH533" s="639">
        <v>12</v>
      </c>
      <c r="AI533" s="639">
        <v>0</v>
      </c>
      <c r="AJ533" s="639">
        <v>0</v>
      </c>
      <c r="AK533" s="643">
        <v>0</v>
      </c>
      <c r="AL533" s="645">
        <v>0</v>
      </c>
      <c r="AM533" s="638">
        <f t="shared" si="128"/>
        <v>513260</v>
      </c>
      <c r="AN533" s="661">
        <f t="shared" si="118"/>
        <v>8290573</v>
      </c>
      <c r="AO533" s="638">
        <v>622755</v>
      </c>
      <c r="AP533" s="638">
        <v>44100</v>
      </c>
      <c r="AQ533" s="638">
        <f>+VLOOKUP($B533,[1]Sheet1!$C$15:$BW$1300,52,0)</f>
        <v>0</v>
      </c>
      <c r="AR533" s="638">
        <v>0</v>
      </c>
      <c r="AS533" s="638">
        <v>0</v>
      </c>
      <c r="AT533" s="661">
        <f t="shared" si="126"/>
        <v>7623718</v>
      </c>
      <c r="AU533" s="629"/>
      <c r="AV533" s="585"/>
      <c r="AW533" s="526" t="s">
        <v>4162</v>
      </c>
      <c r="AX533" s="526" t="s">
        <v>4163</v>
      </c>
      <c r="AY533" s="632" t="s">
        <v>261</v>
      </c>
      <c r="AZ533" s="632">
        <v>622</v>
      </c>
      <c r="BA533" s="272" t="str">
        <f t="shared" si="127"/>
        <v>Bag</v>
      </c>
      <c r="BB533" s="633"/>
      <c r="BC533" s="634"/>
      <c r="BD533" s="634"/>
    </row>
    <row r="534" spans="1:56" s="635" customFormat="1" ht="36.75" hidden="1" customHeight="1">
      <c r="A534" s="475">
        <f>SUBTOTAL(3,B$6:B534)</f>
        <v>1</v>
      </c>
      <c r="B534" s="475" t="s">
        <v>1683</v>
      </c>
      <c r="C534" s="476" t="s">
        <v>1684</v>
      </c>
      <c r="D534" s="636">
        <v>40695</v>
      </c>
      <c r="E534" s="636" t="s">
        <v>197</v>
      </c>
      <c r="F534" s="530" t="s">
        <v>430</v>
      </c>
      <c r="G534" s="621" t="s">
        <v>619</v>
      </c>
      <c r="H534" s="637">
        <v>5931000</v>
      </c>
      <c r="I534" s="637">
        <v>0</v>
      </c>
      <c r="J534" s="637">
        <v>0</v>
      </c>
      <c r="K534" s="637">
        <v>0</v>
      </c>
      <c r="L534" s="638">
        <f t="shared" si="125"/>
        <v>5931000</v>
      </c>
      <c r="M534" s="639">
        <v>23</v>
      </c>
      <c r="N534" s="638">
        <f t="shared" si="82"/>
        <v>5246654</v>
      </c>
      <c r="O534" s="640">
        <v>3</v>
      </c>
      <c r="P534" s="638">
        <f t="shared" si="83"/>
        <v>684346</v>
      </c>
      <c r="Q534" s="641">
        <v>0</v>
      </c>
      <c r="R534" s="638">
        <f t="shared" si="84"/>
        <v>0</v>
      </c>
      <c r="S534" s="638">
        <f t="shared" si="85"/>
        <v>5931000</v>
      </c>
      <c r="T534" s="642">
        <v>0</v>
      </c>
      <c r="U534" s="528">
        <v>0</v>
      </c>
      <c r="V534" s="528">
        <v>200000</v>
      </c>
      <c r="W534" s="642">
        <v>500000</v>
      </c>
      <c r="X534" s="642">
        <v>0</v>
      </c>
      <c r="Y534" s="642">
        <v>400000</v>
      </c>
      <c r="Z534" s="642">
        <v>506209</v>
      </c>
      <c r="AA534" s="643"/>
      <c r="AB534" s="638"/>
      <c r="AC534" s="642">
        <v>0</v>
      </c>
      <c r="AD534" s="642">
        <v>0</v>
      </c>
      <c r="AE534" s="638">
        <v>42771.635869565216</v>
      </c>
      <c r="AF534" s="644"/>
      <c r="AG534" s="644">
        <f t="shared" si="129"/>
        <v>7579981</v>
      </c>
      <c r="AH534" s="639">
        <v>12</v>
      </c>
      <c r="AI534" s="639">
        <v>0</v>
      </c>
      <c r="AJ534" s="639">
        <v>0</v>
      </c>
      <c r="AK534" s="643">
        <v>0</v>
      </c>
      <c r="AL534" s="645">
        <v>0</v>
      </c>
      <c r="AM534" s="638">
        <f t="shared" si="128"/>
        <v>513260</v>
      </c>
      <c r="AN534" s="661">
        <f t="shared" si="118"/>
        <v>8093241</v>
      </c>
      <c r="AO534" s="638">
        <v>622755</v>
      </c>
      <c r="AP534" s="638">
        <v>44100</v>
      </c>
      <c r="AQ534" s="638">
        <f>+VLOOKUP($B534,[1]Sheet1!$C$15:$BW$1300,52,0)</f>
        <v>0</v>
      </c>
      <c r="AR534" s="638">
        <v>0</v>
      </c>
      <c r="AS534" s="638">
        <v>0</v>
      </c>
      <c r="AT534" s="661">
        <f t="shared" si="126"/>
        <v>7426386</v>
      </c>
      <c r="AU534" s="629"/>
      <c r="AV534" s="585"/>
      <c r="AW534" s="526" t="s">
        <v>4164</v>
      </c>
      <c r="AX534" s="526" t="s">
        <v>4165</v>
      </c>
      <c r="AY534" s="632" t="s">
        <v>261</v>
      </c>
      <c r="AZ534" s="632">
        <v>622</v>
      </c>
      <c r="BA534" s="272" t="str">
        <f t="shared" si="127"/>
        <v>Bag</v>
      </c>
      <c r="BB534" s="633"/>
      <c r="BC534" s="634"/>
      <c r="BD534" s="634"/>
    </row>
    <row r="535" spans="1:56" s="635" customFormat="1" ht="36.75" hidden="1" customHeight="1">
      <c r="A535" s="475">
        <f>SUBTOTAL(3,B$6:B535)</f>
        <v>1</v>
      </c>
      <c r="B535" s="475" t="s">
        <v>1685</v>
      </c>
      <c r="C535" s="476" t="s">
        <v>1686</v>
      </c>
      <c r="D535" s="636">
        <v>40697</v>
      </c>
      <c r="E535" s="636" t="s">
        <v>197</v>
      </c>
      <c r="F535" s="530" t="s">
        <v>430</v>
      </c>
      <c r="G535" s="621" t="s">
        <v>619</v>
      </c>
      <c r="H535" s="637">
        <v>5931000</v>
      </c>
      <c r="I535" s="637">
        <v>0</v>
      </c>
      <c r="J535" s="637">
        <v>0</v>
      </c>
      <c r="K535" s="637">
        <v>0</v>
      </c>
      <c r="L535" s="638">
        <f t="shared" si="125"/>
        <v>5931000</v>
      </c>
      <c r="M535" s="639">
        <v>22.6</v>
      </c>
      <c r="N535" s="638">
        <f t="shared" si="82"/>
        <v>5155408</v>
      </c>
      <c r="O535" s="640">
        <v>3</v>
      </c>
      <c r="P535" s="638">
        <f t="shared" si="83"/>
        <v>684346</v>
      </c>
      <c r="Q535" s="641">
        <v>0</v>
      </c>
      <c r="R535" s="638">
        <f t="shared" si="84"/>
        <v>0</v>
      </c>
      <c r="S535" s="638">
        <f t="shared" si="85"/>
        <v>5839754</v>
      </c>
      <c r="T535" s="642">
        <v>0</v>
      </c>
      <c r="U535" s="528">
        <v>0</v>
      </c>
      <c r="V535" s="528">
        <v>200000</v>
      </c>
      <c r="W535" s="642">
        <v>500000</v>
      </c>
      <c r="X535" s="642">
        <v>0</v>
      </c>
      <c r="Y535" s="642">
        <v>400000</v>
      </c>
      <c r="Z535" s="642">
        <v>507435</v>
      </c>
      <c r="AA535" s="643"/>
      <c r="AB535" s="638"/>
      <c r="AC535" s="642">
        <v>0</v>
      </c>
      <c r="AD535" s="642">
        <v>0</v>
      </c>
      <c r="AE535" s="638">
        <v>42771.637168141591</v>
      </c>
      <c r="AF535" s="644"/>
      <c r="AG535" s="644">
        <f t="shared" si="129"/>
        <v>7489961</v>
      </c>
      <c r="AH535" s="639">
        <v>12</v>
      </c>
      <c r="AI535" s="639">
        <v>0</v>
      </c>
      <c r="AJ535" s="639">
        <v>0</v>
      </c>
      <c r="AK535" s="643">
        <v>0</v>
      </c>
      <c r="AL535" s="645">
        <v>0</v>
      </c>
      <c r="AM535" s="638">
        <f t="shared" si="128"/>
        <v>513260</v>
      </c>
      <c r="AN535" s="661">
        <f t="shared" si="118"/>
        <v>8003221</v>
      </c>
      <c r="AO535" s="638">
        <v>622755</v>
      </c>
      <c r="AP535" s="638">
        <v>44100</v>
      </c>
      <c r="AQ535" s="638">
        <f>+VLOOKUP($B535,[1]Sheet1!$C$15:$BW$1300,52,0)</f>
        <v>0</v>
      </c>
      <c r="AR535" s="638">
        <v>0</v>
      </c>
      <c r="AS535" s="638">
        <v>0</v>
      </c>
      <c r="AT535" s="661">
        <f t="shared" si="126"/>
        <v>7336366</v>
      </c>
      <c r="AU535" s="629"/>
      <c r="AV535" s="585"/>
      <c r="AW535" s="526" t="s">
        <v>4166</v>
      </c>
      <c r="AX535" s="526" t="s">
        <v>4167</v>
      </c>
      <c r="AY535" s="632" t="s">
        <v>261</v>
      </c>
      <c r="AZ535" s="632">
        <v>622</v>
      </c>
      <c r="BA535" s="272" t="str">
        <f t="shared" si="127"/>
        <v>Bag</v>
      </c>
      <c r="BB535" s="633"/>
      <c r="BC535" s="634"/>
      <c r="BD535" s="634"/>
    </row>
    <row r="536" spans="1:56" s="635" customFormat="1" ht="36.75" hidden="1" customHeight="1">
      <c r="A536" s="475">
        <f>SUBTOTAL(3,B$6:B536)</f>
        <v>1</v>
      </c>
      <c r="B536" s="475" t="s">
        <v>1687</v>
      </c>
      <c r="C536" s="476" t="s">
        <v>1688</v>
      </c>
      <c r="D536" s="636">
        <v>40744</v>
      </c>
      <c r="E536" s="636" t="s">
        <v>197</v>
      </c>
      <c r="F536" s="530" t="s">
        <v>430</v>
      </c>
      <c r="G536" s="621" t="s">
        <v>1054</v>
      </c>
      <c r="H536" s="637">
        <v>5931000</v>
      </c>
      <c r="I536" s="637">
        <v>200000</v>
      </c>
      <c r="J536" s="637">
        <v>0</v>
      </c>
      <c r="K536" s="637">
        <v>0</v>
      </c>
      <c r="L536" s="638">
        <f t="shared" si="125"/>
        <v>6131000</v>
      </c>
      <c r="M536" s="639">
        <v>24</v>
      </c>
      <c r="N536" s="638">
        <f t="shared" si="82"/>
        <v>5659385</v>
      </c>
      <c r="O536" s="640">
        <v>2</v>
      </c>
      <c r="P536" s="638">
        <f t="shared" si="83"/>
        <v>471615</v>
      </c>
      <c r="Q536" s="641">
        <v>0</v>
      </c>
      <c r="R536" s="638">
        <f t="shared" si="84"/>
        <v>0</v>
      </c>
      <c r="S536" s="638">
        <f t="shared" si="85"/>
        <v>6131000</v>
      </c>
      <c r="T536" s="642">
        <v>0</v>
      </c>
      <c r="U536" s="528">
        <v>0</v>
      </c>
      <c r="V536" s="528">
        <v>200000</v>
      </c>
      <c r="W536" s="642">
        <v>500000</v>
      </c>
      <c r="X536" s="642">
        <v>0</v>
      </c>
      <c r="Y536" s="642">
        <v>400000</v>
      </c>
      <c r="Z536" s="642">
        <v>526352</v>
      </c>
      <c r="AA536" s="643"/>
      <c r="AB536" s="638"/>
      <c r="AC536" s="642">
        <v>0</v>
      </c>
      <c r="AD536" s="642">
        <v>0</v>
      </c>
      <c r="AE536" s="638">
        <v>44213.9453125</v>
      </c>
      <c r="AF536" s="644"/>
      <c r="AG536" s="644">
        <f t="shared" si="129"/>
        <v>7801566</v>
      </c>
      <c r="AH536" s="639">
        <v>12</v>
      </c>
      <c r="AI536" s="639">
        <v>0</v>
      </c>
      <c r="AJ536" s="639">
        <v>0</v>
      </c>
      <c r="AK536" s="643">
        <v>0</v>
      </c>
      <c r="AL536" s="645">
        <v>0</v>
      </c>
      <c r="AM536" s="638">
        <f t="shared" si="128"/>
        <v>530567</v>
      </c>
      <c r="AN536" s="661">
        <f t="shared" si="118"/>
        <v>8332133</v>
      </c>
      <c r="AO536" s="638">
        <v>643755</v>
      </c>
      <c r="AP536" s="638">
        <v>44100</v>
      </c>
      <c r="AQ536" s="638">
        <f>+VLOOKUP($B536,[1]Sheet1!$C$15:$BW$1300,52,0)</f>
        <v>0</v>
      </c>
      <c r="AR536" s="638">
        <v>0</v>
      </c>
      <c r="AS536" s="638">
        <v>0</v>
      </c>
      <c r="AT536" s="661">
        <f t="shared" si="126"/>
        <v>7644278</v>
      </c>
      <c r="AU536" s="629"/>
      <c r="AV536" s="585"/>
      <c r="AW536" s="526" t="s">
        <v>4168</v>
      </c>
      <c r="AX536" s="526" t="s">
        <v>4169</v>
      </c>
      <c r="AY536" s="632" t="s">
        <v>261</v>
      </c>
      <c r="AZ536" s="632">
        <v>622</v>
      </c>
      <c r="BA536" s="272" t="str">
        <f t="shared" si="127"/>
        <v>Bag</v>
      </c>
      <c r="BB536" s="633"/>
      <c r="BC536" s="634"/>
      <c r="BD536" s="634"/>
    </row>
    <row r="537" spans="1:56" s="635" customFormat="1" ht="36.75" hidden="1" customHeight="1">
      <c r="A537" s="475">
        <f>SUBTOTAL(3,B$6:B537)</f>
        <v>1</v>
      </c>
      <c r="B537" s="475" t="s">
        <v>1689</v>
      </c>
      <c r="C537" s="476" t="s">
        <v>1690</v>
      </c>
      <c r="D537" s="636">
        <v>40969</v>
      </c>
      <c r="E537" s="636" t="s">
        <v>197</v>
      </c>
      <c r="F537" s="530" t="s">
        <v>430</v>
      </c>
      <c r="G537" s="621" t="s">
        <v>619</v>
      </c>
      <c r="H537" s="637">
        <v>5931000</v>
      </c>
      <c r="I537" s="637">
        <v>0</v>
      </c>
      <c r="J537" s="637">
        <v>0</v>
      </c>
      <c r="K537" s="637">
        <v>0</v>
      </c>
      <c r="L537" s="638">
        <f t="shared" si="125"/>
        <v>5931000</v>
      </c>
      <c r="M537" s="639">
        <v>23</v>
      </c>
      <c r="N537" s="638">
        <f t="shared" si="82"/>
        <v>5246654</v>
      </c>
      <c r="O537" s="640">
        <v>3</v>
      </c>
      <c r="P537" s="638">
        <f t="shared" si="83"/>
        <v>684346</v>
      </c>
      <c r="Q537" s="641">
        <v>0</v>
      </c>
      <c r="R537" s="638">
        <f t="shared" si="84"/>
        <v>0</v>
      </c>
      <c r="S537" s="638">
        <f t="shared" si="85"/>
        <v>5931000</v>
      </c>
      <c r="T537" s="642">
        <v>0</v>
      </c>
      <c r="U537" s="528">
        <v>0</v>
      </c>
      <c r="V537" s="528">
        <v>200000</v>
      </c>
      <c r="W537" s="642">
        <v>500000</v>
      </c>
      <c r="X537" s="642">
        <v>0</v>
      </c>
      <c r="Y537" s="642">
        <v>400000</v>
      </c>
      <c r="Z537" s="642">
        <v>498772</v>
      </c>
      <c r="AA537" s="643"/>
      <c r="AB537" s="638"/>
      <c r="AC537" s="642">
        <v>0</v>
      </c>
      <c r="AD537" s="642">
        <v>0</v>
      </c>
      <c r="AE537" s="638">
        <v>42771.635869565216</v>
      </c>
      <c r="AF537" s="644"/>
      <c r="AG537" s="644">
        <f t="shared" si="129"/>
        <v>7572544</v>
      </c>
      <c r="AH537" s="639">
        <v>12</v>
      </c>
      <c r="AI537" s="639">
        <v>0</v>
      </c>
      <c r="AJ537" s="639">
        <v>0</v>
      </c>
      <c r="AK537" s="643">
        <v>0</v>
      </c>
      <c r="AL537" s="645">
        <v>0</v>
      </c>
      <c r="AM537" s="638">
        <f t="shared" si="128"/>
        <v>513260</v>
      </c>
      <c r="AN537" s="661">
        <f t="shared" si="118"/>
        <v>8085804</v>
      </c>
      <c r="AO537" s="638">
        <v>622755</v>
      </c>
      <c r="AP537" s="638">
        <v>44100</v>
      </c>
      <c r="AQ537" s="638">
        <f>+VLOOKUP($B537,[1]Sheet1!$C$15:$BW$1300,52,0)</f>
        <v>0</v>
      </c>
      <c r="AR537" s="638">
        <v>0</v>
      </c>
      <c r="AS537" s="638">
        <v>0</v>
      </c>
      <c r="AT537" s="661">
        <f t="shared" si="126"/>
        <v>7418949</v>
      </c>
      <c r="AU537" s="629"/>
      <c r="AV537" s="585"/>
      <c r="AW537" s="526" t="s">
        <v>4170</v>
      </c>
      <c r="AX537" s="526" t="s">
        <v>4171</v>
      </c>
      <c r="AY537" s="632" t="s">
        <v>261</v>
      </c>
      <c r="AZ537" s="632">
        <v>622</v>
      </c>
      <c r="BA537" s="272" t="str">
        <f t="shared" si="127"/>
        <v>Bag</v>
      </c>
      <c r="BB537" s="633"/>
      <c r="BC537" s="634"/>
      <c r="BD537" s="634"/>
    </row>
    <row r="538" spans="1:56" s="635" customFormat="1" ht="36.75" hidden="1" customHeight="1">
      <c r="A538" s="475">
        <f>SUBTOTAL(3,B$6:B538)</f>
        <v>1</v>
      </c>
      <c r="B538" s="475" t="s">
        <v>1691</v>
      </c>
      <c r="C538" s="476" t="s">
        <v>1692</v>
      </c>
      <c r="D538" s="636">
        <v>41671</v>
      </c>
      <c r="E538" s="636" t="s">
        <v>197</v>
      </c>
      <c r="F538" s="530" t="s">
        <v>430</v>
      </c>
      <c r="G538" s="621" t="s">
        <v>1054</v>
      </c>
      <c r="H538" s="637">
        <v>5931000</v>
      </c>
      <c r="I538" s="637">
        <v>200000</v>
      </c>
      <c r="J538" s="637">
        <v>0</v>
      </c>
      <c r="K538" s="637">
        <v>0</v>
      </c>
      <c r="L538" s="638">
        <f t="shared" ref="L538:L570" si="130">SUM(H538:K538)</f>
        <v>6131000</v>
      </c>
      <c r="M538" s="639">
        <v>18</v>
      </c>
      <c r="N538" s="638">
        <f t="shared" si="82"/>
        <v>4244538</v>
      </c>
      <c r="O538" s="640">
        <v>6</v>
      </c>
      <c r="P538" s="638">
        <f t="shared" si="83"/>
        <v>1414846</v>
      </c>
      <c r="Q538" s="641">
        <v>0</v>
      </c>
      <c r="R538" s="638">
        <f t="shared" si="84"/>
        <v>0</v>
      </c>
      <c r="S538" s="638">
        <f t="shared" si="85"/>
        <v>5659384</v>
      </c>
      <c r="T538" s="642">
        <v>0</v>
      </c>
      <c r="U538" s="528">
        <v>0</v>
      </c>
      <c r="V538" s="528">
        <v>200000</v>
      </c>
      <c r="W538" s="642">
        <v>0</v>
      </c>
      <c r="X538" s="642">
        <v>0</v>
      </c>
      <c r="Y538" s="642">
        <v>150000</v>
      </c>
      <c r="Z538" s="642">
        <v>434282</v>
      </c>
      <c r="AA538" s="643"/>
      <c r="AB538" s="638"/>
      <c r="AC538" s="642">
        <v>0</v>
      </c>
      <c r="AD538" s="642">
        <v>0</v>
      </c>
      <c r="AE538" s="638">
        <v>44213.9375</v>
      </c>
      <c r="AF538" s="644"/>
      <c r="AG538" s="644">
        <f t="shared" si="129"/>
        <v>6487880</v>
      </c>
      <c r="AH538" s="639">
        <v>12</v>
      </c>
      <c r="AI538" s="639">
        <v>0</v>
      </c>
      <c r="AJ538" s="639">
        <v>0</v>
      </c>
      <c r="AK538" s="643">
        <v>0</v>
      </c>
      <c r="AL538" s="645">
        <v>0</v>
      </c>
      <c r="AM538" s="638">
        <f t="shared" si="128"/>
        <v>530567</v>
      </c>
      <c r="AN538" s="661">
        <f t="shared" si="118"/>
        <v>7018447</v>
      </c>
      <c r="AO538" s="638">
        <v>643755</v>
      </c>
      <c r="AP538" s="638">
        <v>44100</v>
      </c>
      <c r="AQ538" s="638">
        <f>+VLOOKUP($B538,[1]Sheet1!$C$15:$BW$1300,52,0)</f>
        <v>0</v>
      </c>
      <c r="AR538" s="638">
        <v>0</v>
      </c>
      <c r="AS538" s="638">
        <v>0</v>
      </c>
      <c r="AT538" s="661">
        <f t="shared" si="126"/>
        <v>6330592</v>
      </c>
      <c r="AU538" s="629"/>
      <c r="AV538" s="585"/>
      <c r="AW538" s="526" t="s">
        <v>4172</v>
      </c>
      <c r="AX538" s="526" t="s">
        <v>4173</v>
      </c>
      <c r="AY538" s="632" t="s">
        <v>261</v>
      </c>
      <c r="AZ538" s="632">
        <v>622</v>
      </c>
      <c r="BA538" s="272" t="str">
        <f t="shared" si="127"/>
        <v>Bag</v>
      </c>
      <c r="BB538" s="633"/>
      <c r="BC538" s="634"/>
      <c r="BD538" s="634"/>
    </row>
    <row r="539" spans="1:56" s="635" customFormat="1" ht="36.75" hidden="1" customHeight="1">
      <c r="A539" s="475">
        <f>SUBTOTAL(3,B$6:B539)</f>
        <v>1</v>
      </c>
      <c r="B539" s="475" t="s">
        <v>1693</v>
      </c>
      <c r="C539" s="476" t="s">
        <v>1694</v>
      </c>
      <c r="D539" s="636">
        <v>41435</v>
      </c>
      <c r="E539" s="636" t="s">
        <v>197</v>
      </c>
      <c r="F539" s="530" t="s">
        <v>430</v>
      </c>
      <c r="G539" s="621" t="s">
        <v>1569</v>
      </c>
      <c r="H539" s="637">
        <v>5931000</v>
      </c>
      <c r="I539" s="637">
        <v>700000</v>
      </c>
      <c r="J539" s="637">
        <v>0</v>
      </c>
      <c r="K539" s="637">
        <v>300000</v>
      </c>
      <c r="L539" s="638">
        <f t="shared" si="130"/>
        <v>6931000</v>
      </c>
      <c r="M539" s="639">
        <v>23</v>
      </c>
      <c r="N539" s="638">
        <f t="shared" si="82"/>
        <v>6131269</v>
      </c>
      <c r="O539" s="640">
        <v>3</v>
      </c>
      <c r="P539" s="638">
        <f t="shared" si="83"/>
        <v>799731</v>
      </c>
      <c r="Q539" s="641">
        <v>0</v>
      </c>
      <c r="R539" s="638">
        <f t="shared" si="84"/>
        <v>0</v>
      </c>
      <c r="S539" s="638">
        <f t="shared" si="85"/>
        <v>6931000</v>
      </c>
      <c r="T539" s="642">
        <v>0</v>
      </c>
      <c r="U539" s="528">
        <v>0</v>
      </c>
      <c r="V539" s="528">
        <v>200000</v>
      </c>
      <c r="W539" s="642">
        <v>500000</v>
      </c>
      <c r="X539" s="642">
        <v>0</v>
      </c>
      <c r="Y539" s="642">
        <v>400000</v>
      </c>
      <c r="Z539" s="642">
        <v>452235</v>
      </c>
      <c r="AA539" s="643"/>
      <c r="AB539" s="638"/>
      <c r="AC539" s="642">
        <v>0</v>
      </c>
      <c r="AD539" s="642">
        <v>0</v>
      </c>
      <c r="AE539" s="638">
        <v>49983.171195652176</v>
      </c>
      <c r="AF539" s="644"/>
      <c r="AG539" s="644">
        <f t="shared" si="129"/>
        <v>8533218</v>
      </c>
      <c r="AH539" s="639">
        <v>12</v>
      </c>
      <c r="AI539" s="639">
        <v>0</v>
      </c>
      <c r="AJ539" s="639">
        <v>0</v>
      </c>
      <c r="AK539" s="643">
        <v>0</v>
      </c>
      <c r="AL539" s="645">
        <v>0</v>
      </c>
      <c r="AM539" s="638">
        <f t="shared" si="128"/>
        <v>599798</v>
      </c>
      <c r="AN539" s="661">
        <f t="shared" si="118"/>
        <v>9133016</v>
      </c>
      <c r="AO539" s="638">
        <v>727755</v>
      </c>
      <c r="AP539" s="638">
        <v>44100</v>
      </c>
      <c r="AQ539" s="638">
        <f>+VLOOKUP($B539,[1]Sheet1!$C$15:$BW$1300,52,0)</f>
        <v>0</v>
      </c>
      <c r="AR539" s="638">
        <v>0</v>
      </c>
      <c r="AS539" s="638">
        <v>0</v>
      </c>
      <c r="AT539" s="661">
        <f t="shared" si="126"/>
        <v>8361161</v>
      </c>
      <c r="AU539" s="629"/>
      <c r="AV539" s="585"/>
      <c r="AW539" s="526" t="s">
        <v>4174</v>
      </c>
      <c r="AX539" s="526" t="s">
        <v>4175</v>
      </c>
      <c r="AY539" s="632" t="s">
        <v>261</v>
      </c>
      <c r="AZ539" s="632">
        <v>622</v>
      </c>
      <c r="BA539" s="272" t="str">
        <f t="shared" si="127"/>
        <v>Bag</v>
      </c>
      <c r="BB539" s="633"/>
      <c r="BC539" s="634"/>
      <c r="BD539" s="634"/>
    </row>
    <row r="540" spans="1:56" s="635" customFormat="1" ht="36.75" hidden="1" customHeight="1">
      <c r="A540" s="475">
        <f>SUBTOTAL(3,B$6:B540)</f>
        <v>1</v>
      </c>
      <c r="B540" s="475" t="s">
        <v>1695</v>
      </c>
      <c r="C540" s="476" t="s">
        <v>1696</v>
      </c>
      <c r="D540" s="636">
        <v>43223</v>
      </c>
      <c r="E540" s="636" t="s">
        <v>197</v>
      </c>
      <c r="F540" s="530" t="s">
        <v>430</v>
      </c>
      <c r="G540" s="621" t="s">
        <v>619</v>
      </c>
      <c r="H540" s="637">
        <v>5931000</v>
      </c>
      <c r="I540" s="637">
        <v>0</v>
      </c>
      <c r="J540" s="637">
        <v>0</v>
      </c>
      <c r="K540" s="637">
        <v>0</v>
      </c>
      <c r="L540" s="638">
        <f t="shared" si="130"/>
        <v>5931000</v>
      </c>
      <c r="M540" s="639">
        <v>24</v>
      </c>
      <c r="N540" s="638">
        <f t="shared" si="82"/>
        <v>5474769</v>
      </c>
      <c r="O540" s="640">
        <v>2</v>
      </c>
      <c r="P540" s="638">
        <f t="shared" si="83"/>
        <v>456231</v>
      </c>
      <c r="Q540" s="641">
        <v>0</v>
      </c>
      <c r="R540" s="638">
        <f t="shared" si="84"/>
        <v>0</v>
      </c>
      <c r="S540" s="638">
        <f t="shared" si="85"/>
        <v>5931000</v>
      </c>
      <c r="T540" s="642">
        <v>0</v>
      </c>
      <c r="U540" s="528">
        <v>0</v>
      </c>
      <c r="V540" s="528">
        <v>200000</v>
      </c>
      <c r="W540" s="642">
        <v>500000</v>
      </c>
      <c r="X540" s="642">
        <v>0</v>
      </c>
      <c r="Y540" s="642">
        <v>400000</v>
      </c>
      <c r="Z540" s="642">
        <v>557943</v>
      </c>
      <c r="AA540" s="643"/>
      <c r="AB540" s="638"/>
      <c r="AC540" s="642">
        <v>0</v>
      </c>
      <c r="AD540" s="642">
        <v>0</v>
      </c>
      <c r="AE540" s="638">
        <v>42771.6328125</v>
      </c>
      <c r="AF540" s="644"/>
      <c r="AG540" s="644">
        <f t="shared" si="129"/>
        <v>7631715</v>
      </c>
      <c r="AH540" s="639">
        <v>12</v>
      </c>
      <c r="AI540" s="639">
        <v>0</v>
      </c>
      <c r="AJ540" s="639">
        <v>0</v>
      </c>
      <c r="AK540" s="643">
        <v>0</v>
      </c>
      <c r="AL540" s="645">
        <v>0</v>
      </c>
      <c r="AM540" s="638">
        <f t="shared" si="128"/>
        <v>513260</v>
      </c>
      <c r="AN540" s="661">
        <f t="shared" si="118"/>
        <v>8144975</v>
      </c>
      <c r="AO540" s="638">
        <v>622755</v>
      </c>
      <c r="AP540" s="638">
        <v>44100</v>
      </c>
      <c r="AQ540" s="638">
        <f>+VLOOKUP($B540,[1]Sheet1!$C$15:$BW$1300,52,0)</f>
        <v>0</v>
      </c>
      <c r="AR540" s="638">
        <v>0</v>
      </c>
      <c r="AS540" s="638">
        <v>0</v>
      </c>
      <c r="AT540" s="661">
        <f t="shared" si="126"/>
        <v>7478120</v>
      </c>
      <c r="AU540" s="629"/>
      <c r="AV540" s="585"/>
      <c r="AW540" s="526" t="s">
        <v>4176</v>
      </c>
      <c r="AX540" s="526" t="s">
        <v>4177</v>
      </c>
      <c r="AY540" s="632" t="s">
        <v>261</v>
      </c>
      <c r="AZ540" s="632">
        <v>622</v>
      </c>
      <c r="BA540" s="272" t="str">
        <f t="shared" si="127"/>
        <v>Bag</v>
      </c>
      <c r="BB540" s="633"/>
      <c r="BC540" s="634"/>
      <c r="BD540" s="634"/>
    </row>
    <row r="541" spans="1:56" s="635" customFormat="1" ht="36.75" hidden="1" customHeight="1">
      <c r="A541" s="475">
        <f>SUBTOTAL(3,B$6:B541)</f>
        <v>1</v>
      </c>
      <c r="B541" s="475" t="s">
        <v>1697</v>
      </c>
      <c r="C541" s="476" t="s">
        <v>1698</v>
      </c>
      <c r="D541" s="636">
        <v>39704</v>
      </c>
      <c r="E541" s="636" t="s">
        <v>197</v>
      </c>
      <c r="F541" s="530" t="s">
        <v>431</v>
      </c>
      <c r="G541" s="621" t="s">
        <v>619</v>
      </c>
      <c r="H541" s="637">
        <v>5931000</v>
      </c>
      <c r="I541" s="637">
        <v>0</v>
      </c>
      <c r="J541" s="637">
        <v>0</v>
      </c>
      <c r="K541" s="637">
        <v>0</v>
      </c>
      <c r="L541" s="638">
        <f t="shared" si="130"/>
        <v>5931000</v>
      </c>
      <c r="M541" s="639">
        <v>24</v>
      </c>
      <c r="N541" s="638">
        <f t="shared" si="82"/>
        <v>5474769</v>
      </c>
      <c r="O541" s="640">
        <v>2</v>
      </c>
      <c r="P541" s="638">
        <f t="shared" si="83"/>
        <v>456231</v>
      </c>
      <c r="Q541" s="641">
        <v>0</v>
      </c>
      <c r="R541" s="638">
        <f t="shared" si="84"/>
        <v>0</v>
      </c>
      <c r="S541" s="638">
        <f t="shared" si="85"/>
        <v>5931000</v>
      </c>
      <c r="T541" s="642">
        <v>0</v>
      </c>
      <c r="U541" s="528">
        <v>0</v>
      </c>
      <c r="V541" s="528">
        <v>200000</v>
      </c>
      <c r="W541" s="642">
        <v>500000</v>
      </c>
      <c r="X541" s="642">
        <v>0</v>
      </c>
      <c r="Y541" s="642">
        <v>400000</v>
      </c>
      <c r="Z541" s="642">
        <v>584053</v>
      </c>
      <c r="AA541" s="643"/>
      <c r="AB541" s="638"/>
      <c r="AC541" s="642">
        <v>0</v>
      </c>
      <c r="AD541" s="642">
        <v>0</v>
      </c>
      <c r="AE541" s="638">
        <v>42771.6328125</v>
      </c>
      <c r="AF541" s="644"/>
      <c r="AG541" s="644">
        <f t="shared" si="129"/>
        <v>7657825</v>
      </c>
      <c r="AH541" s="639">
        <v>12</v>
      </c>
      <c r="AI541" s="639">
        <v>0</v>
      </c>
      <c r="AJ541" s="639">
        <v>0</v>
      </c>
      <c r="AK541" s="643">
        <v>0</v>
      </c>
      <c r="AL541" s="645">
        <v>0</v>
      </c>
      <c r="AM541" s="638">
        <f t="shared" si="128"/>
        <v>513260</v>
      </c>
      <c r="AN541" s="661">
        <f t="shared" si="118"/>
        <v>8171085</v>
      </c>
      <c r="AO541" s="638">
        <v>622755</v>
      </c>
      <c r="AP541" s="638">
        <v>44100</v>
      </c>
      <c r="AQ541" s="638">
        <f>+VLOOKUP($B541,[1]Sheet1!$C$15:$BW$1300,52,0)</f>
        <v>0</v>
      </c>
      <c r="AR541" s="638">
        <v>0</v>
      </c>
      <c r="AS541" s="638">
        <v>0</v>
      </c>
      <c r="AT541" s="661">
        <f t="shared" si="126"/>
        <v>7504230</v>
      </c>
      <c r="AU541" s="629"/>
      <c r="AV541" s="585"/>
      <c r="AW541" s="526" t="s">
        <v>4178</v>
      </c>
      <c r="AX541" s="526" t="s">
        <v>4179</v>
      </c>
      <c r="AY541" s="632" t="s">
        <v>261</v>
      </c>
      <c r="AZ541" s="632">
        <v>622</v>
      </c>
      <c r="BA541" s="272" t="str">
        <f t="shared" si="127"/>
        <v>Bag</v>
      </c>
      <c r="BB541" s="633"/>
      <c r="BC541" s="634"/>
      <c r="BD541" s="634"/>
    </row>
    <row r="542" spans="1:56" s="635" customFormat="1" ht="36.75" hidden="1" customHeight="1">
      <c r="A542" s="475">
        <f>SUBTOTAL(3,B$6:B542)</f>
        <v>1</v>
      </c>
      <c r="B542" s="475" t="s">
        <v>1699</v>
      </c>
      <c r="C542" s="476" t="s">
        <v>1700</v>
      </c>
      <c r="D542" s="636">
        <v>43825</v>
      </c>
      <c r="E542" s="636" t="s">
        <v>197</v>
      </c>
      <c r="F542" s="530" t="s">
        <v>431</v>
      </c>
      <c r="G542" s="621" t="s">
        <v>619</v>
      </c>
      <c r="H542" s="637">
        <v>5931000</v>
      </c>
      <c r="I542" s="637">
        <v>0</v>
      </c>
      <c r="J542" s="637">
        <v>0</v>
      </c>
      <c r="K542" s="637">
        <v>0</v>
      </c>
      <c r="L542" s="638">
        <f t="shared" si="130"/>
        <v>5931000</v>
      </c>
      <c r="M542" s="639">
        <v>24</v>
      </c>
      <c r="N542" s="638">
        <f t="shared" si="82"/>
        <v>5474769</v>
      </c>
      <c r="O542" s="640">
        <v>2</v>
      </c>
      <c r="P542" s="638">
        <f t="shared" si="83"/>
        <v>456231</v>
      </c>
      <c r="Q542" s="641">
        <v>0</v>
      </c>
      <c r="R542" s="638">
        <f t="shared" si="84"/>
        <v>0</v>
      </c>
      <c r="S542" s="638">
        <f t="shared" si="85"/>
        <v>5931000</v>
      </c>
      <c r="T542" s="642">
        <v>0</v>
      </c>
      <c r="U542" s="528">
        <v>0</v>
      </c>
      <c r="V542" s="528">
        <v>200000</v>
      </c>
      <c r="W542" s="642">
        <v>500000</v>
      </c>
      <c r="X542" s="642">
        <v>0</v>
      </c>
      <c r="Y542" s="642">
        <v>400000</v>
      </c>
      <c r="Z542" s="642">
        <v>589321</v>
      </c>
      <c r="AA542" s="643"/>
      <c r="AB542" s="638"/>
      <c r="AC542" s="642">
        <v>0</v>
      </c>
      <c r="AD542" s="642">
        <v>0</v>
      </c>
      <c r="AE542" s="638">
        <v>42771.6328125</v>
      </c>
      <c r="AF542" s="644"/>
      <c r="AG542" s="644">
        <f t="shared" si="129"/>
        <v>7663093</v>
      </c>
      <c r="AH542" s="639">
        <v>12</v>
      </c>
      <c r="AI542" s="639">
        <v>0</v>
      </c>
      <c r="AJ542" s="639">
        <v>0</v>
      </c>
      <c r="AK542" s="643">
        <v>0</v>
      </c>
      <c r="AL542" s="645">
        <v>0</v>
      </c>
      <c r="AM542" s="638">
        <f t="shared" si="128"/>
        <v>513260</v>
      </c>
      <c r="AN542" s="661">
        <f t="shared" si="118"/>
        <v>8176353</v>
      </c>
      <c r="AO542" s="638">
        <v>622755</v>
      </c>
      <c r="AP542" s="638">
        <v>44100</v>
      </c>
      <c r="AQ542" s="638">
        <f>+VLOOKUP($B542,[1]Sheet1!$C$15:$BW$1300,52,0)</f>
        <v>0</v>
      </c>
      <c r="AR542" s="638">
        <v>0</v>
      </c>
      <c r="AS542" s="638">
        <v>0</v>
      </c>
      <c r="AT542" s="661">
        <f t="shared" si="126"/>
        <v>7509498</v>
      </c>
      <c r="AU542" s="629"/>
      <c r="AV542" s="585"/>
      <c r="AW542" s="526" t="s">
        <v>4180</v>
      </c>
      <c r="AX542" s="526" t="s">
        <v>4181</v>
      </c>
      <c r="AY542" s="632" t="s">
        <v>261</v>
      </c>
      <c r="AZ542" s="632">
        <v>622</v>
      </c>
      <c r="BA542" s="272" t="str">
        <f t="shared" si="127"/>
        <v>Bag</v>
      </c>
      <c r="BB542" s="633"/>
      <c r="BC542" s="634"/>
      <c r="BD542" s="634"/>
    </row>
    <row r="543" spans="1:56" s="635" customFormat="1" ht="36.75" hidden="1" customHeight="1">
      <c r="A543" s="475">
        <f>SUBTOTAL(3,B$6:B543)</f>
        <v>1</v>
      </c>
      <c r="B543" s="475" t="s">
        <v>1701</v>
      </c>
      <c r="C543" s="476" t="s">
        <v>1702</v>
      </c>
      <c r="D543" s="636">
        <v>44027</v>
      </c>
      <c r="E543" s="636" t="s">
        <v>197</v>
      </c>
      <c r="F543" s="530" t="s">
        <v>431</v>
      </c>
      <c r="G543" s="621" t="s">
        <v>619</v>
      </c>
      <c r="H543" s="637">
        <v>5931000</v>
      </c>
      <c r="I543" s="637">
        <v>0</v>
      </c>
      <c r="J543" s="637">
        <v>0</v>
      </c>
      <c r="K543" s="637">
        <v>0</v>
      </c>
      <c r="L543" s="638">
        <f t="shared" si="130"/>
        <v>5931000</v>
      </c>
      <c r="M543" s="639">
        <v>20</v>
      </c>
      <c r="N543" s="638">
        <f t="shared" si="82"/>
        <v>4562308</v>
      </c>
      <c r="O543" s="640">
        <v>3</v>
      </c>
      <c r="P543" s="638">
        <f t="shared" si="83"/>
        <v>684346</v>
      </c>
      <c r="Q543" s="641">
        <v>0</v>
      </c>
      <c r="R543" s="638">
        <f t="shared" si="84"/>
        <v>0</v>
      </c>
      <c r="S543" s="638">
        <f t="shared" si="85"/>
        <v>5246654</v>
      </c>
      <c r="T543" s="642">
        <v>0</v>
      </c>
      <c r="U543" s="528">
        <v>0</v>
      </c>
      <c r="V543" s="528">
        <v>200000</v>
      </c>
      <c r="W543" s="642">
        <v>0</v>
      </c>
      <c r="X543" s="642">
        <v>0</v>
      </c>
      <c r="Y543" s="642">
        <v>0</v>
      </c>
      <c r="Z543" s="642">
        <v>336580</v>
      </c>
      <c r="AA543" s="643"/>
      <c r="AB543" s="638"/>
      <c r="AC543" s="642">
        <v>100000</v>
      </c>
      <c r="AD543" s="642">
        <v>0</v>
      </c>
      <c r="AE543" s="638">
        <v>42771.637499999997</v>
      </c>
      <c r="AF543" s="644"/>
      <c r="AG543" s="644">
        <f t="shared" si="129"/>
        <v>5926006</v>
      </c>
      <c r="AH543" s="639">
        <v>8</v>
      </c>
      <c r="AI543" s="639">
        <v>0</v>
      </c>
      <c r="AJ543" s="639">
        <v>0</v>
      </c>
      <c r="AK543" s="643">
        <v>0</v>
      </c>
      <c r="AL543" s="645">
        <v>0</v>
      </c>
      <c r="AM543" s="638">
        <f t="shared" si="128"/>
        <v>342173</v>
      </c>
      <c r="AN543" s="661">
        <f t="shared" si="118"/>
        <v>6268179</v>
      </c>
      <c r="AO543" s="638">
        <v>622755</v>
      </c>
      <c r="AP543" s="638">
        <v>44100</v>
      </c>
      <c r="AQ543" s="638">
        <f>+VLOOKUP($B543,[1]Sheet1!$C$15:$BW$1300,52,0)</f>
        <v>0</v>
      </c>
      <c r="AR543" s="638">
        <v>0</v>
      </c>
      <c r="AS543" s="638">
        <v>0</v>
      </c>
      <c r="AT543" s="661">
        <f t="shared" si="126"/>
        <v>5601324</v>
      </c>
      <c r="AU543" s="629"/>
      <c r="AV543" s="585"/>
      <c r="AW543" s="526" t="s">
        <v>4182</v>
      </c>
      <c r="AX543" s="526" t="s">
        <v>4183</v>
      </c>
      <c r="AY543" s="632" t="s">
        <v>261</v>
      </c>
      <c r="AZ543" s="632">
        <v>622</v>
      </c>
      <c r="BA543" s="272" t="str">
        <f t="shared" si="127"/>
        <v>Bag</v>
      </c>
      <c r="BB543" s="633"/>
      <c r="BC543" s="634"/>
      <c r="BD543" s="634"/>
    </row>
    <row r="544" spans="1:56" s="635" customFormat="1" ht="36.75" hidden="1" customHeight="1">
      <c r="A544" s="475">
        <f>SUBTOTAL(3,B$6:B544)</f>
        <v>1</v>
      </c>
      <c r="B544" s="475" t="s">
        <v>1703</v>
      </c>
      <c r="C544" s="476" t="s">
        <v>1704</v>
      </c>
      <c r="D544" s="636">
        <v>44364</v>
      </c>
      <c r="E544" s="636" t="s">
        <v>197</v>
      </c>
      <c r="F544" s="530" t="s">
        <v>431</v>
      </c>
      <c r="G544" s="621" t="s">
        <v>619</v>
      </c>
      <c r="H544" s="637">
        <v>5931000</v>
      </c>
      <c r="I544" s="637">
        <v>0</v>
      </c>
      <c r="J544" s="637">
        <v>0</v>
      </c>
      <c r="K544" s="637">
        <v>0</v>
      </c>
      <c r="L544" s="638">
        <f t="shared" si="130"/>
        <v>5931000</v>
      </c>
      <c r="M544" s="639">
        <v>23</v>
      </c>
      <c r="N544" s="638">
        <f t="shared" si="82"/>
        <v>5246654</v>
      </c>
      <c r="O544" s="640">
        <v>3</v>
      </c>
      <c r="P544" s="638">
        <f t="shared" si="83"/>
        <v>684346</v>
      </c>
      <c r="Q544" s="641">
        <v>0</v>
      </c>
      <c r="R544" s="638">
        <f t="shared" si="84"/>
        <v>0</v>
      </c>
      <c r="S544" s="638">
        <f t="shared" si="85"/>
        <v>5931000</v>
      </c>
      <c r="T544" s="642">
        <v>0</v>
      </c>
      <c r="U544" s="528">
        <v>0</v>
      </c>
      <c r="V544" s="528">
        <v>200000</v>
      </c>
      <c r="W544" s="642">
        <v>500000</v>
      </c>
      <c r="X544" s="642">
        <v>0</v>
      </c>
      <c r="Y544" s="642">
        <v>400000</v>
      </c>
      <c r="Z544" s="642">
        <v>577912</v>
      </c>
      <c r="AA544" s="643"/>
      <c r="AB544" s="638"/>
      <c r="AC544" s="642">
        <v>0</v>
      </c>
      <c r="AD544" s="642">
        <v>0</v>
      </c>
      <c r="AE544" s="638">
        <v>42771.635869565216</v>
      </c>
      <c r="AF544" s="644"/>
      <c r="AG544" s="644">
        <f t="shared" si="129"/>
        <v>7651684</v>
      </c>
      <c r="AH544" s="639">
        <v>12</v>
      </c>
      <c r="AI544" s="639">
        <v>0</v>
      </c>
      <c r="AJ544" s="639">
        <v>0</v>
      </c>
      <c r="AK544" s="643">
        <v>0</v>
      </c>
      <c r="AL544" s="645">
        <v>0</v>
      </c>
      <c r="AM544" s="638">
        <f t="shared" si="128"/>
        <v>513260</v>
      </c>
      <c r="AN544" s="661">
        <f t="shared" si="118"/>
        <v>8164944</v>
      </c>
      <c r="AO544" s="638">
        <v>622755</v>
      </c>
      <c r="AP544" s="638">
        <v>44100</v>
      </c>
      <c r="AQ544" s="638">
        <f>+VLOOKUP($B544,[1]Sheet1!$C$15:$BW$1300,52,0)</f>
        <v>0</v>
      </c>
      <c r="AR544" s="638">
        <v>0</v>
      </c>
      <c r="AS544" s="638">
        <v>0</v>
      </c>
      <c r="AT544" s="661">
        <f t="shared" si="126"/>
        <v>7498089</v>
      </c>
      <c r="AU544" s="629"/>
      <c r="AV544" s="585"/>
      <c r="AW544" s="526" t="s">
        <v>4184</v>
      </c>
      <c r="AX544" s="526" t="s">
        <v>4185</v>
      </c>
      <c r="AY544" s="632" t="s">
        <v>261</v>
      </c>
      <c r="AZ544" s="632">
        <v>622</v>
      </c>
      <c r="BA544" s="272" t="str">
        <f t="shared" si="127"/>
        <v>Bag</v>
      </c>
      <c r="BB544" s="633"/>
      <c r="BC544" s="634"/>
      <c r="BD544" s="634"/>
    </row>
    <row r="545" spans="1:56" s="635" customFormat="1" ht="36.75" hidden="1" customHeight="1">
      <c r="A545" s="475">
        <f>SUBTOTAL(3,B$6:B545)</f>
        <v>1</v>
      </c>
      <c r="B545" s="475" t="s">
        <v>1705</v>
      </c>
      <c r="C545" s="476" t="s">
        <v>1706</v>
      </c>
      <c r="D545" s="636">
        <v>39798</v>
      </c>
      <c r="E545" s="636" t="s">
        <v>197</v>
      </c>
      <c r="F545" s="530" t="s">
        <v>431</v>
      </c>
      <c r="G545" s="621" t="s">
        <v>1569</v>
      </c>
      <c r="H545" s="637">
        <v>5931000</v>
      </c>
      <c r="I545" s="637">
        <v>2300000</v>
      </c>
      <c r="J545" s="637">
        <v>0</v>
      </c>
      <c r="K545" s="637">
        <v>700000</v>
      </c>
      <c r="L545" s="638">
        <f t="shared" si="130"/>
        <v>8931000</v>
      </c>
      <c r="M545" s="639">
        <v>24</v>
      </c>
      <c r="N545" s="638">
        <f t="shared" si="82"/>
        <v>8244000</v>
      </c>
      <c r="O545" s="640">
        <v>2</v>
      </c>
      <c r="P545" s="638">
        <f t="shared" si="83"/>
        <v>687000</v>
      </c>
      <c r="Q545" s="641">
        <v>0</v>
      </c>
      <c r="R545" s="638">
        <f t="shared" si="84"/>
        <v>0</v>
      </c>
      <c r="S545" s="638">
        <f t="shared" si="85"/>
        <v>8931000</v>
      </c>
      <c r="T545" s="642">
        <v>0</v>
      </c>
      <c r="U545" s="528">
        <v>0</v>
      </c>
      <c r="V545" s="528">
        <v>200000</v>
      </c>
      <c r="W545" s="642">
        <v>500000</v>
      </c>
      <c r="X545" s="642">
        <v>0</v>
      </c>
      <c r="Y545" s="642">
        <v>400000</v>
      </c>
      <c r="Z545" s="642">
        <v>470024</v>
      </c>
      <c r="AA545" s="643"/>
      <c r="AB545" s="638"/>
      <c r="AC545" s="642">
        <v>0</v>
      </c>
      <c r="AD545" s="642">
        <v>0</v>
      </c>
      <c r="AE545" s="638">
        <v>64406.25</v>
      </c>
      <c r="AF545" s="644"/>
      <c r="AG545" s="644">
        <f t="shared" si="129"/>
        <v>10565430</v>
      </c>
      <c r="AH545" s="639">
        <v>12</v>
      </c>
      <c r="AI545" s="639">
        <v>0</v>
      </c>
      <c r="AJ545" s="639">
        <v>0</v>
      </c>
      <c r="AK545" s="643">
        <v>0</v>
      </c>
      <c r="AL545" s="645">
        <v>0</v>
      </c>
      <c r="AM545" s="638">
        <f t="shared" si="128"/>
        <v>772875</v>
      </c>
      <c r="AN545" s="661">
        <f t="shared" si="118"/>
        <v>11338305</v>
      </c>
      <c r="AO545" s="638">
        <v>937755</v>
      </c>
      <c r="AP545" s="638">
        <v>44100</v>
      </c>
      <c r="AQ545" s="638">
        <f>+VLOOKUP($B545,[1]Sheet1!$C$15:$BW$1300,52,0)</f>
        <v>0</v>
      </c>
      <c r="AR545" s="638">
        <v>0</v>
      </c>
      <c r="AS545" s="638">
        <v>0</v>
      </c>
      <c r="AT545" s="661">
        <f t="shared" si="126"/>
        <v>10356450</v>
      </c>
      <c r="AU545" s="629"/>
      <c r="AV545" s="585"/>
      <c r="AW545" s="526" t="s">
        <v>4186</v>
      </c>
      <c r="AX545" s="526" t="s">
        <v>4187</v>
      </c>
      <c r="AY545" s="632" t="s">
        <v>261</v>
      </c>
      <c r="AZ545" s="632">
        <v>622</v>
      </c>
      <c r="BA545" s="272" t="str">
        <f t="shared" si="127"/>
        <v>Bag</v>
      </c>
      <c r="BB545" s="633"/>
      <c r="BC545" s="634"/>
      <c r="BD545" s="634"/>
    </row>
    <row r="546" spans="1:56" s="635" customFormat="1" ht="36.75" hidden="1" customHeight="1">
      <c r="A546" s="475">
        <f>SUBTOTAL(3,B$6:B546)</f>
        <v>1</v>
      </c>
      <c r="B546" s="475" t="s">
        <v>1707</v>
      </c>
      <c r="C546" s="476" t="s">
        <v>1708</v>
      </c>
      <c r="D546" s="636">
        <v>44713</v>
      </c>
      <c r="E546" s="636" t="s">
        <v>197</v>
      </c>
      <c r="F546" s="530" t="s">
        <v>431</v>
      </c>
      <c r="G546" s="621" t="s">
        <v>619</v>
      </c>
      <c r="H546" s="637">
        <v>5815000</v>
      </c>
      <c r="I546" s="637">
        <v>0</v>
      </c>
      <c r="J546" s="637">
        <v>0</v>
      </c>
      <c r="K546" s="637">
        <v>0</v>
      </c>
      <c r="L546" s="638">
        <f t="shared" si="130"/>
        <v>5815000</v>
      </c>
      <c r="M546" s="639">
        <v>23</v>
      </c>
      <c r="N546" s="638">
        <f t="shared" si="82"/>
        <v>5144038</v>
      </c>
      <c r="O546" s="640">
        <v>3</v>
      </c>
      <c r="P546" s="638">
        <f t="shared" si="83"/>
        <v>670962</v>
      </c>
      <c r="Q546" s="641">
        <v>0</v>
      </c>
      <c r="R546" s="638">
        <f t="shared" si="84"/>
        <v>0</v>
      </c>
      <c r="S546" s="638">
        <f t="shared" si="85"/>
        <v>5815000</v>
      </c>
      <c r="T546" s="642">
        <v>0</v>
      </c>
      <c r="U546" s="528">
        <v>0</v>
      </c>
      <c r="V546" s="528">
        <v>200000</v>
      </c>
      <c r="W546" s="642">
        <v>500000</v>
      </c>
      <c r="X546" s="642">
        <v>0</v>
      </c>
      <c r="Y546" s="642">
        <v>400000</v>
      </c>
      <c r="Z546" s="642">
        <v>486849</v>
      </c>
      <c r="AA546" s="643"/>
      <c r="AB546" s="638"/>
      <c r="AC546" s="642">
        <v>0</v>
      </c>
      <c r="AD546" s="642">
        <v>0</v>
      </c>
      <c r="AE546" s="638">
        <v>41935.092391304344</v>
      </c>
      <c r="AF546" s="644"/>
      <c r="AG546" s="644">
        <f t="shared" si="129"/>
        <v>7443784</v>
      </c>
      <c r="AH546" s="639">
        <v>12</v>
      </c>
      <c r="AI546" s="639">
        <v>0</v>
      </c>
      <c r="AJ546" s="639">
        <v>0</v>
      </c>
      <c r="AK546" s="643">
        <v>0</v>
      </c>
      <c r="AL546" s="645">
        <v>0</v>
      </c>
      <c r="AM546" s="638">
        <f t="shared" si="128"/>
        <v>503221</v>
      </c>
      <c r="AN546" s="661">
        <f t="shared" si="118"/>
        <v>7947005</v>
      </c>
      <c r="AO546" s="638">
        <v>610575</v>
      </c>
      <c r="AP546" s="638">
        <v>44100</v>
      </c>
      <c r="AQ546" s="638">
        <f>+VLOOKUP($B546,[1]Sheet1!$C$15:$BW$1300,52,0)</f>
        <v>0</v>
      </c>
      <c r="AR546" s="638">
        <v>0</v>
      </c>
      <c r="AS546" s="638">
        <v>0</v>
      </c>
      <c r="AT546" s="661">
        <f t="shared" si="126"/>
        <v>7292330</v>
      </c>
      <c r="AU546" s="629"/>
      <c r="AV546" s="585"/>
      <c r="AW546" s="526" t="s">
        <v>4188</v>
      </c>
      <c r="AX546" s="526" t="s">
        <v>4189</v>
      </c>
      <c r="AY546" s="632" t="s">
        <v>261</v>
      </c>
      <c r="AZ546" s="632">
        <v>622</v>
      </c>
      <c r="BA546" s="272" t="str">
        <f t="shared" si="127"/>
        <v>Bag</v>
      </c>
      <c r="BB546" s="633"/>
      <c r="BC546" s="634"/>
      <c r="BD546" s="634"/>
    </row>
    <row r="547" spans="1:56" s="635" customFormat="1" ht="36.75" hidden="1" customHeight="1">
      <c r="A547" s="475">
        <f>SUBTOTAL(3,B$6:B547)</f>
        <v>1</v>
      </c>
      <c r="B547" s="475" t="s">
        <v>1709</v>
      </c>
      <c r="C547" s="476" t="s">
        <v>1710</v>
      </c>
      <c r="D547" s="636">
        <v>45428</v>
      </c>
      <c r="E547" s="636" t="s">
        <v>197</v>
      </c>
      <c r="F547" s="530" t="s">
        <v>431</v>
      </c>
      <c r="G547" s="621" t="s">
        <v>619</v>
      </c>
      <c r="H547" s="637">
        <v>5274000</v>
      </c>
      <c r="I547" s="637">
        <v>0</v>
      </c>
      <c r="J547" s="637">
        <v>0</v>
      </c>
      <c r="K547" s="637">
        <v>0</v>
      </c>
      <c r="L547" s="638">
        <f t="shared" si="130"/>
        <v>5274000</v>
      </c>
      <c r="M547" s="639">
        <v>24</v>
      </c>
      <c r="N547" s="638">
        <f t="shared" si="82"/>
        <v>4868308</v>
      </c>
      <c r="O547" s="640">
        <v>2</v>
      </c>
      <c r="P547" s="638">
        <f t="shared" si="83"/>
        <v>405692</v>
      </c>
      <c r="Q547" s="641">
        <v>0</v>
      </c>
      <c r="R547" s="638">
        <f t="shared" si="84"/>
        <v>0</v>
      </c>
      <c r="S547" s="638">
        <f t="shared" si="85"/>
        <v>5274000</v>
      </c>
      <c r="T547" s="642">
        <v>0</v>
      </c>
      <c r="U547" s="528">
        <v>0</v>
      </c>
      <c r="V547" s="528">
        <v>200000</v>
      </c>
      <c r="W547" s="642">
        <v>500000</v>
      </c>
      <c r="X547" s="642">
        <v>0</v>
      </c>
      <c r="Y547" s="642">
        <v>400000</v>
      </c>
      <c r="Z547" s="642">
        <v>587103</v>
      </c>
      <c r="AA547" s="643"/>
      <c r="AB547" s="638"/>
      <c r="AC547" s="642">
        <v>0</v>
      </c>
      <c r="AD547" s="642">
        <v>0</v>
      </c>
      <c r="AE547" s="638">
        <v>0</v>
      </c>
      <c r="AF547" s="644"/>
      <c r="AG547" s="644">
        <f t="shared" si="129"/>
        <v>6961103</v>
      </c>
      <c r="AH547" s="639">
        <v>12</v>
      </c>
      <c r="AI547" s="639">
        <v>0</v>
      </c>
      <c r="AJ547" s="639">
        <v>0</v>
      </c>
      <c r="AK547" s="643">
        <v>0</v>
      </c>
      <c r="AL547" s="645">
        <v>0</v>
      </c>
      <c r="AM547" s="638">
        <f t="shared" si="128"/>
        <v>456404</v>
      </c>
      <c r="AN547" s="661">
        <f t="shared" si="118"/>
        <v>7417507</v>
      </c>
      <c r="AO547" s="638">
        <v>553770</v>
      </c>
      <c r="AP547" s="638">
        <v>44100</v>
      </c>
      <c r="AQ547" s="638">
        <f>+VLOOKUP($B547,[1]Sheet1!$C$15:$BW$1300,52,0)</f>
        <v>0</v>
      </c>
      <c r="AR547" s="638">
        <v>0</v>
      </c>
      <c r="AS547" s="638">
        <v>0</v>
      </c>
      <c r="AT547" s="661">
        <f t="shared" si="126"/>
        <v>6819637</v>
      </c>
      <c r="AU547" s="629"/>
      <c r="AV547" s="585"/>
      <c r="AW547" s="526" t="s">
        <v>4190</v>
      </c>
      <c r="AX547" s="526" t="s">
        <v>4191</v>
      </c>
      <c r="AY547" s="632" t="s">
        <v>261</v>
      </c>
      <c r="AZ547" s="632">
        <v>622</v>
      </c>
      <c r="BA547" s="272" t="str">
        <f t="shared" si="127"/>
        <v>Bag</v>
      </c>
      <c r="BB547" s="633"/>
      <c r="BC547" s="634"/>
      <c r="BD547" s="634"/>
    </row>
    <row r="548" spans="1:56" s="635" customFormat="1" ht="36.75" hidden="1" customHeight="1">
      <c r="A548" s="475">
        <f>SUBTOTAL(3,B$6:B548)</f>
        <v>1</v>
      </c>
      <c r="B548" s="475" t="s">
        <v>1711</v>
      </c>
      <c r="C548" s="476" t="s">
        <v>1712</v>
      </c>
      <c r="D548" s="636">
        <v>45428</v>
      </c>
      <c r="E548" s="636" t="s">
        <v>197</v>
      </c>
      <c r="F548" s="530" t="s">
        <v>431</v>
      </c>
      <c r="G548" s="621" t="s">
        <v>619</v>
      </c>
      <c r="H548" s="637">
        <v>5274000</v>
      </c>
      <c r="I548" s="637">
        <v>0</v>
      </c>
      <c r="J548" s="637">
        <v>0</v>
      </c>
      <c r="K548" s="637">
        <v>0</v>
      </c>
      <c r="L548" s="638">
        <f t="shared" si="130"/>
        <v>5274000</v>
      </c>
      <c r="M548" s="639">
        <v>24</v>
      </c>
      <c r="N548" s="638">
        <f t="shared" si="82"/>
        <v>4868308</v>
      </c>
      <c r="O548" s="640">
        <v>2</v>
      </c>
      <c r="P548" s="638">
        <f t="shared" si="83"/>
        <v>405692</v>
      </c>
      <c r="Q548" s="641">
        <v>0</v>
      </c>
      <c r="R548" s="638">
        <f t="shared" si="84"/>
        <v>0</v>
      </c>
      <c r="S548" s="638">
        <f t="shared" si="85"/>
        <v>5274000</v>
      </c>
      <c r="T548" s="642">
        <v>0</v>
      </c>
      <c r="U548" s="528">
        <v>0</v>
      </c>
      <c r="V548" s="528">
        <v>200000</v>
      </c>
      <c r="W548" s="642">
        <v>500000</v>
      </c>
      <c r="X548" s="642">
        <v>0</v>
      </c>
      <c r="Y548" s="642">
        <v>400000</v>
      </c>
      <c r="Z548" s="642">
        <v>589321</v>
      </c>
      <c r="AA548" s="643"/>
      <c r="AB548" s="638"/>
      <c r="AC548" s="642">
        <v>0</v>
      </c>
      <c r="AD548" s="642">
        <v>0</v>
      </c>
      <c r="AE548" s="638">
        <v>0</v>
      </c>
      <c r="AF548" s="644"/>
      <c r="AG548" s="644">
        <f t="shared" si="129"/>
        <v>6963321</v>
      </c>
      <c r="AH548" s="639">
        <v>12</v>
      </c>
      <c r="AI548" s="639">
        <v>0</v>
      </c>
      <c r="AJ548" s="639">
        <v>0</v>
      </c>
      <c r="AK548" s="643">
        <v>0</v>
      </c>
      <c r="AL548" s="645">
        <v>0</v>
      </c>
      <c r="AM548" s="638">
        <f t="shared" si="128"/>
        <v>456404</v>
      </c>
      <c r="AN548" s="661">
        <f t="shared" si="118"/>
        <v>7419725</v>
      </c>
      <c r="AO548" s="638">
        <v>553770</v>
      </c>
      <c r="AP548" s="638">
        <v>44100</v>
      </c>
      <c r="AQ548" s="638">
        <f>+VLOOKUP($B548,[1]Sheet1!$C$15:$BW$1300,52,0)</f>
        <v>0</v>
      </c>
      <c r="AR548" s="638">
        <v>0</v>
      </c>
      <c r="AS548" s="638">
        <v>0</v>
      </c>
      <c r="AT548" s="661">
        <f t="shared" si="126"/>
        <v>6821855</v>
      </c>
      <c r="AU548" s="629"/>
      <c r="AV548" s="585"/>
      <c r="AW548" s="526" t="s">
        <v>4192</v>
      </c>
      <c r="AX548" s="526" t="s">
        <v>4193</v>
      </c>
      <c r="AY548" s="632" t="s">
        <v>261</v>
      </c>
      <c r="AZ548" s="632">
        <v>622</v>
      </c>
      <c r="BA548" s="272" t="str">
        <f t="shared" si="127"/>
        <v>Bag</v>
      </c>
      <c r="BB548" s="633"/>
      <c r="BC548" s="634"/>
      <c r="BD548" s="634"/>
    </row>
    <row r="549" spans="1:56" s="635" customFormat="1" ht="36.75" hidden="1" customHeight="1">
      <c r="A549" s="475">
        <f>SUBTOTAL(3,B$6:B549)</f>
        <v>1</v>
      </c>
      <c r="B549" s="475" t="s">
        <v>1713</v>
      </c>
      <c r="C549" s="476" t="s">
        <v>1714</v>
      </c>
      <c r="D549" s="636">
        <v>45736</v>
      </c>
      <c r="E549" s="636" t="s">
        <v>197</v>
      </c>
      <c r="F549" s="530" t="s">
        <v>431</v>
      </c>
      <c r="G549" s="621" t="s">
        <v>619</v>
      </c>
      <c r="H549" s="637">
        <v>4694000</v>
      </c>
      <c r="I549" s="637">
        <v>0</v>
      </c>
      <c r="J549" s="637">
        <v>0</v>
      </c>
      <c r="K549" s="637">
        <v>0</v>
      </c>
      <c r="L549" s="638">
        <f t="shared" si="130"/>
        <v>4694000</v>
      </c>
      <c r="M549" s="639">
        <v>23</v>
      </c>
      <c r="N549" s="638">
        <f t="shared" si="82"/>
        <v>4152385</v>
      </c>
      <c r="O549" s="640">
        <v>2</v>
      </c>
      <c r="P549" s="638">
        <f t="shared" si="83"/>
        <v>361077</v>
      </c>
      <c r="Q549" s="641">
        <v>0</v>
      </c>
      <c r="R549" s="638">
        <f t="shared" si="84"/>
        <v>0</v>
      </c>
      <c r="S549" s="638">
        <f t="shared" si="85"/>
        <v>4513462</v>
      </c>
      <c r="T549" s="642">
        <v>0</v>
      </c>
      <c r="U549" s="528">
        <v>0</v>
      </c>
      <c r="V549" s="528">
        <v>200000</v>
      </c>
      <c r="W549" s="642">
        <v>0</v>
      </c>
      <c r="X549" s="642">
        <v>0</v>
      </c>
      <c r="Y549" s="642">
        <v>150000</v>
      </c>
      <c r="Z549" s="642">
        <v>65161</v>
      </c>
      <c r="AA549" s="643"/>
      <c r="AB549" s="638"/>
      <c r="AC549" s="642">
        <v>0</v>
      </c>
      <c r="AD549" s="642">
        <v>113883</v>
      </c>
      <c r="AE549" s="638">
        <v>33850.96467391304</v>
      </c>
      <c r="AF549" s="644"/>
      <c r="AG549" s="644">
        <f t="shared" si="129"/>
        <v>5076357</v>
      </c>
      <c r="AH549" s="639">
        <v>12</v>
      </c>
      <c r="AI549" s="639">
        <v>0</v>
      </c>
      <c r="AJ549" s="639">
        <v>0</v>
      </c>
      <c r="AK549" s="643">
        <v>0</v>
      </c>
      <c r="AL549" s="645">
        <v>0</v>
      </c>
      <c r="AM549" s="638">
        <f t="shared" si="128"/>
        <v>406212</v>
      </c>
      <c r="AN549" s="661">
        <f t="shared" si="118"/>
        <v>5482569</v>
      </c>
      <c r="AO549" s="638">
        <v>0</v>
      </c>
      <c r="AP549" s="638">
        <v>0</v>
      </c>
      <c r="AQ549" s="638">
        <f>+VLOOKUP($B549,[1]Sheet1!$C$15:$BW$1300,52,0)</f>
        <v>0</v>
      </c>
      <c r="AR549" s="638">
        <v>0</v>
      </c>
      <c r="AS549" s="638">
        <v>0</v>
      </c>
      <c r="AT549" s="661">
        <f t="shared" si="126"/>
        <v>5482569</v>
      </c>
      <c r="AU549" s="629"/>
      <c r="AV549" s="585"/>
      <c r="AW549" s="526" t="s">
        <v>4194</v>
      </c>
      <c r="AX549" s="526" t="s">
        <v>4195</v>
      </c>
      <c r="AY549" s="632" t="s">
        <v>261</v>
      </c>
      <c r="AZ549" s="632">
        <v>622</v>
      </c>
      <c r="BA549" s="272" t="str">
        <f t="shared" si="127"/>
        <v>Bag</v>
      </c>
      <c r="BB549" s="633"/>
      <c r="BC549" s="634"/>
      <c r="BD549" s="634"/>
    </row>
    <row r="550" spans="1:56" s="635" customFormat="1" ht="36.75" hidden="1" customHeight="1">
      <c r="A550" s="475">
        <f>SUBTOTAL(3,B$6:B550)</f>
        <v>1</v>
      </c>
      <c r="B550" s="475" t="s">
        <v>1715</v>
      </c>
      <c r="C550" s="476" t="s">
        <v>1716</v>
      </c>
      <c r="D550" s="636">
        <v>45736</v>
      </c>
      <c r="E550" s="636" t="s">
        <v>197</v>
      </c>
      <c r="F550" s="530" t="s">
        <v>431</v>
      </c>
      <c r="G550" s="621" t="s">
        <v>619</v>
      </c>
      <c r="H550" s="637">
        <v>4694000</v>
      </c>
      <c r="I550" s="637">
        <v>0</v>
      </c>
      <c r="J550" s="637">
        <v>0</v>
      </c>
      <c r="K550" s="637">
        <v>0</v>
      </c>
      <c r="L550" s="638">
        <f t="shared" si="130"/>
        <v>4694000</v>
      </c>
      <c r="M550" s="639">
        <v>23</v>
      </c>
      <c r="N550" s="638">
        <f t="shared" si="82"/>
        <v>4152385</v>
      </c>
      <c r="O550" s="640">
        <v>3</v>
      </c>
      <c r="P550" s="638">
        <f t="shared" si="83"/>
        <v>541615</v>
      </c>
      <c r="Q550" s="641">
        <v>0</v>
      </c>
      <c r="R550" s="638">
        <f t="shared" si="84"/>
        <v>0</v>
      </c>
      <c r="S550" s="638">
        <f t="shared" si="85"/>
        <v>4694000</v>
      </c>
      <c r="T550" s="642">
        <v>0</v>
      </c>
      <c r="U550" s="528">
        <v>0</v>
      </c>
      <c r="V550" s="528">
        <v>200000</v>
      </c>
      <c r="W550" s="642">
        <v>500000</v>
      </c>
      <c r="X550" s="642">
        <v>0</v>
      </c>
      <c r="Y550" s="642">
        <v>400000</v>
      </c>
      <c r="Z550" s="642">
        <v>185238</v>
      </c>
      <c r="AA550" s="643"/>
      <c r="AB550" s="638"/>
      <c r="AC550" s="642">
        <v>0</v>
      </c>
      <c r="AD550" s="642">
        <v>113884</v>
      </c>
      <c r="AE550" s="638">
        <v>0</v>
      </c>
      <c r="AF550" s="644"/>
      <c r="AG550" s="644">
        <f t="shared" si="129"/>
        <v>6093122</v>
      </c>
      <c r="AH550" s="639">
        <v>12</v>
      </c>
      <c r="AI550" s="639">
        <v>0</v>
      </c>
      <c r="AJ550" s="639">
        <v>0</v>
      </c>
      <c r="AK550" s="643">
        <v>0</v>
      </c>
      <c r="AL550" s="645">
        <v>0</v>
      </c>
      <c r="AM550" s="638">
        <f t="shared" si="128"/>
        <v>406212</v>
      </c>
      <c r="AN550" s="661">
        <f t="shared" si="118"/>
        <v>6499334</v>
      </c>
      <c r="AO550" s="638">
        <v>0</v>
      </c>
      <c r="AP550" s="638">
        <v>0</v>
      </c>
      <c r="AQ550" s="638">
        <f>+VLOOKUP($B550,[1]Sheet1!$C$15:$BW$1300,52,0)</f>
        <v>0</v>
      </c>
      <c r="AR550" s="638">
        <v>0</v>
      </c>
      <c r="AS550" s="638">
        <v>0</v>
      </c>
      <c r="AT550" s="661">
        <f t="shared" si="126"/>
        <v>6499334</v>
      </c>
      <c r="AU550" s="629"/>
      <c r="AV550" s="585"/>
      <c r="AW550" s="526" t="s">
        <v>4196</v>
      </c>
      <c r="AX550" s="526" t="s">
        <v>4197</v>
      </c>
      <c r="AY550" s="632" t="s">
        <v>261</v>
      </c>
      <c r="AZ550" s="632">
        <v>622</v>
      </c>
      <c r="BA550" s="272" t="str">
        <f t="shared" si="127"/>
        <v>Bag</v>
      </c>
      <c r="BB550" s="633"/>
      <c r="BC550" s="634"/>
      <c r="BD550" s="634"/>
    </row>
    <row r="551" spans="1:56" s="635" customFormat="1" ht="36.75" hidden="1" customHeight="1">
      <c r="A551" s="475">
        <f>SUBTOTAL(3,B$6:B551)</f>
        <v>1</v>
      </c>
      <c r="B551" s="475" t="s">
        <v>5577</v>
      </c>
      <c r="C551" s="476" t="s">
        <v>5578</v>
      </c>
      <c r="D551" s="636">
        <v>45771</v>
      </c>
      <c r="E551" s="636" t="s">
        <v>197</v>
      </c>
      <c r="F551" s="530" t="s">
        <v>431</v>
      </c>
      <c r="G551" s="621" t="s">
        <v>459</v>
      </c>
      <c r="H551" s="637">
        <v>4694000</v>
      </c>
      <c r="I551" s="637">
        <v>0</v>
      </c>
      <c r="J551" s="637">
        <v>0</v>
      </c>
      <c r="K551" s="637">
        <v>0</v>
      </c>
      <c r="L551" s="638">
        <f t="shared" si="130"/>
        <v>4694000</v>
      </c>
      <c r="M551" s="639">
        <v>5</v>
      </c>
      <c r="N551" s="638">
        <f t="shared" si="82"/>
        <v>902692</v>
      </c>
      <c r="O551" s="640">
        <v>1</v>
      </c>
      <c r="P551" s="638">
        <f t="shared" si="83"/>
        <v>180538</v>
      </c>
      <c r="Q551" s="641">
        <v>0</v>
      </c>
      <c r="R551" s="638">
        <f t="shared" si="84"/>
        <v>0</v>
      </c>
      <c r="S551" s="638">
        <f t="shared" si="85"/>
        <v>1083230</v>
      </c>
      <c r="T551" s="642">
        <v>0</v>
      </c>
      <c r="U551" s="528">
        <v>0</v>
      </c>
      <c r="V551" s="528">
        <v>46000</v>
      </c>
      <c r="W551" s="642">
        <v>115000</v>
      </c>
      <c r="X551" s="642">
        <v>0</v>
      </c>
      <c r="Y551" s="642">
        <v>35000</v>
      </c>
      <c r="Z551" s="642">
        <v>0</v>
      </c>
      <c r="AA551" s="643"/>
      <c r="AB551" s="638"/>
      <c r="AC551" s="642">
        <v>0</v>
      </c>
      <c r="AD551" s="642">
        <v>0</v>
      </c>
      <c r="AE551" s="638">
        <v>0</v>
      </c>
      <c r="AF551" s="644"/>
      <c r="AG551" s="644">
        <f t="shared" si="129"/>
        <v>1279230</v>
      </c>
      <c r="AH551" s="639">
        <v>0</v>
      </c>
      <c r="AI551" s="639">
        <v>0</v>
      </c>
      <c r="AJ551" s="639">
        <v>0</v>
      </c>
      <c r="AK551" s="643">
        <v>0</v>
      </c>
      <c r="AL551" s="645">
        <v>0</v>
      </c>
      <c r="AM551" s="638">
        <f t="shared" si="128"/>
        <v>0</v>
      </c>
      <c r="AN551" s="661">
        <f t="shared" si="118"/>
        <v>1279230</v>
      </c>
      <c r="AO551" s="638">
        <v>0</v>
      </c>
      <c r="AP551" s="638">
        <v>0</v>
      </c>
      <c r="AQ551" s="638">
        <f>+VLOOKUP($B551,[1]Sheet1!$C$15:$BW$1300,52,0)</f>
        <v>0</v>
      </c>
      <c r="AR551" s="638">
        <v>0</v>
      </c>
      <c r="AS551" s="638">
        <v>0</v>
      </c>
      <c r="AT551" s="661">
        <f t="shared" si="126"/>
        <v>1279230</v>
      </c>
      <c r="AU551" s="629"/>
      <c r="AV551" s="585"/>
      <c r="AW551" s="526"/>
      <c r="AX551" s="526" t="s">
        <v>3466</v>
      </c>
      <c r="AY551" s="632" t="s">
        <v>261</v>
      </c>
      <c r="AZ551" s="632">
        <v>622</v>
      </c>
      <c r="BA551" s="272" t="str">
        <f t="shared" si="127"/>
        <v>Bag</v>
      </c>
      <c r="BB551" s="633"/>
      <c r="BC551" s="634"/>
      <c r="BD551" s="634"/>
    </row>
    <row r="552" spans="1:56" s="635" customFormat="1" ht="36.75" hidden="1" customHeight="1">
      <c r="A552" s="475">
        <f>SUBTOTAL(3,B$6:B552)</f>
        <v>1</v>
      </c>
      <c r="B552" s="475" t="s">
        <v>1717</v>
      </c>
      <c r="C552" s="476" t="s">
        <v>1718</v>
      </c>
      <c r="D552" s="636">
        <v>40835</v>
      </c>
      <c r="E552" s="636" t="s">
        <v>197</v>
      </c>
      <c r="F552" s="530" t="s">
        <v>431</v>
      </c>
      <c r="G552" s="621" t="s">
        <v>619</v>
      </c>
      <c r="H552" s="637">
        <v>5931000</v>
      </c>
      <c r="I552" s="637">
        <v>0</v>
      </c>
      <c r="J552" s="637">
        <v>0</v>
      </c>
      <c r="K552" s="637">
        <v>0</v>
      </c>
      <c r="L552" s="638">
        <f t="shared" si="130"/>
        <v>5931000</v>
      </c>
      <c r="M552" s="639">
        <v>24</v>
      </c>
      <c r="N552" s="638">
        <f t="shared" si="82"/>
        <v>5474769</v>
      </c>
      <c r="O552" s="640">
        <v>2</v>
      </c>
      <c r="P552" s="638">
        <f t="shared" si="83"/>
        <v>456231</v>
      </c>
      <c r="Q552" s="641">
        <v>0</v>
      </c>
      <c r="R552" s="638">
        <f t="shared" si="84"/>
        <v>0</v>
      </c>
      <c r="S552" s="638">
        <f t="shared" si="85"/>
        <v>5931000</v>
      </c>
      <c r="T552" s="642">
        <v>0</v>
      </c>
      <c r="U552" s="528">
        <v>0</v>
      </c>
      <c r="V552" s="528">
        <v>200000</v>
      </c>
      <c r="W552" s="642">
        <v>500000</v>
      </c>
      <c r="X552" s="642">
        <v>0</v>
      </c>
      <c r="Y552" s="642">
        <v>400000</v>
      </c>
      <c r="Z552" s="642">
        <v>535571</v>
      </c>
      <c r="AA552" s="643"/>
      <c r="AB552" s="638"/>
      <c r="AC552" s="642">
        <v>0</v>
      </c>
      <c r="AD552" s="642">
        <v>0</v>
      </c>
      <c r="AE552" s="638">
        <v>42771.6328125</v>
      </c>
      <c r="AF552" s="644"/>
      <c r="AG552" s="644">
        <f t="shared" si="129"/>
        <v>7609343</v>
      </c>
      <c r="AH552" s="639">
        <v>12</v>
      </c>
      <c r="AI552" s="639">
        <v>0</v>
      </c>
      <c r="AJ552" s="639">
        <v>0</v>
      </c>
      <c r="AK552" s="643">
        <v>0</v>
      </c>
      <c r="AL552" s="645">
        <v>0</v>
      </c>
      <c r="AM552" s="638">
        <f t="shared" si="128"/>
        <v>513260</v>
      </c>
      <c r="AN552" s="661">
        <f t="shared" si="118"/>
        <v>8122603</v>
      </c>
      <c r="AO552" s="638">
        <v>622755</v>
      </c>
      <c r="AP552" s="638">
        <v>44100</v>
      </c>
      <c r="AQ552" s="638">
        <f>+VLOOKUP($B552,[1]Sheet1!$C$15:$BW$1300,52,0)</f>
        <v>0</v>
      </c>
      <c r="AR552" s="638">
        <v>0</v>
      </c>
      <c r="AS552" s="638">
        <v>0</v>
      </c>
      <c r="AT552" s="661">
        <f t="shared" si="126"/>
        <v>7455748</v>
      </c>
      <c r="AU552" s="629"/>
      <c r="AV552" s="585"/>
      <c r="AW552" s="526" t="s">
        <v>4198</v>
      </c>
      <c r="AX552" s="526" t="s">
        <v>4199</v>
      </c>
      <c r="AY552" s="632" t="s">
        <v>261</v>
      </c>
      <c r="AZ552" s="632">
        <v>622</v>
      </c>
      <c r="BA552" s="272" t="str">
        <f t="shared" si="127"/>
        <v>Bag</v>
      </c>
      <c r="BB552" s="633"/>
      <c r="BC552" s="634"/>
      <c r="BD552" s="634"/>
    </row>
    <row r="553" spans="1:56" s="635" customFormat="1" ht="36.75" hidden="1" customHeight="1">
      <c r="A553" s="475">
        <f>SUBTOTAL(3,B$6:B553)</f>
        <v>1</v>
      </c>
      <c r="B553" s="475" t="s">
        <v>1719</v>
      </c>
      <c r="C553" s="476" t="s">
        <v>1720</v>
      </c>
      <c r="D553" s="636">
        <v>41334</v>
      </c>
      <c r="E553" s="636" t="s">
        <v>197</v>
      </c>
      <c r="F553" s="530" t="s">
        <v>431</v>
      </c>
      <c r="G553" s="621" t="s">
        <v>619</v>
      </c>
      <c r="H553" s="637">
        <v>5931000</v>
      </c>
      <c r="I553" s="637">
        <v>0</v>
      </c>
      <c r="J553" s="637">
        <v>0</v>
      </c>
      <c r="K553" s="637">
        <v>0</v>
      </c>
      <c r="L553" s="638">
        <f t="shared" si="130"/>
        <v>5931000</v>
      </c>
      <c r="M553" s="639">
        <v>23</v>
      </c>
      <c r="N553" s="638">
        <f t="shared" si="82"/>
        <v>5246654</v>
      </c>
      <c r="O553" s="640">
        <v>3</v>
      </c>
      <c r="P553" s="638">
        <f t="shared" si="83"/>
        <v>684346</v>
      </c>
      <c r="Q553" s="641">
        <v>0</v>
      </c>
      <c r="R553" s="638">
        <f t="shared" si="84"/>
        <v>0</v>
      </c>
      <c r="S553" s="638">
        <f t="shared" si="85"/>
        <v>5931000</v>
      </c>
      <c r="T553" s="642">
        <v>0</v>
      </c>
      <c r="U553" s="528">
        <v>0</v>
      </c>
      <c r="V553" s="528">
        <v>200000</v>
      </c>
      <c r="W553" s="642">
        <v>500000</v>
      </c>
      <c r="X553" s="642">
        <v>0</v>
      </c>
      <c r="Y553" s="642">
        <v>400000</v>
      </c>
      <c r="Z553" s="642">
        <v>564405</v>
      </c>
      <c r="AA553" s="643"/>
      <c r="AB553" s="638"/>
      <c r="AC553" s="642">
        <v>100000</v>
      </c>
      <c r="AD553" s="642">
        <v>0</v>
      </c>
      <c r="AE553" s="638">
        <v>42771.635869565216</v>
      </c>
      <c r="AF553" s="644"/>
      <c r="AG553" s="644">
        <f t="shared" si="129"/>
        <v>7738177</v>
      </c>
      <c r="AH553" s="639">
        <v>12</v>
      </c>
      <c r="AI553" s="639">
        <v>0</v>
      </c>
      <c r="AJ553" s="639">
        <v>0</v>
      </c>
      <c r="AK553" s="643">
        <v>0</v>
      </c>
      <c r="AL553" s="645">
        <v>0</v>
      </c>
      <c r="AM553" s="638">
        <f t="shared" si="128"/>
        <v>513260</v>
      </c>
      <c r="AN553" s="661">
        <f t="shared" si="118"/>
        <v>8251437</v>
      </c>
      <c r="AO553" s="638">
        <v>622755</v>
      </c>
      <c r="AP553" s="638">
        <v>44100</v>
      </c>
      <c r="AQ553" s="638">
        <f>+VLOOKUP($B553,[1]Sheet1!$C$15:$BW$1300,52,0)</f>
        <v>0</v>
      </c>
      <c r="AR553" s="638">
        <v>0</v>
      </c>
      <c r="AS553" s="638">
        <v>0</v>
      </c>
      <c r="AT553" s="661">
        <f t="shared" si="126"/>
        <v>7584582</v>
      </c>
      <c r="AU553" s="629"/>
      <c r="AV553" s="585"/>
      <c r="AW553" s="526" t="s">
        <v>4200</v>
      </c>
      <c r="AX553" s="526" t="s">
        <v>4201</v>
      </c>
      <c r="AY553" s="632" t="s">
        <v>261</v>
      </c>
      <c r="AZ553" s="632">
        <v>622</v>
      </c>
      <c r="BA553" s="272" t="str">
        <f t="shared" si="127"/>
        <v>Bag</v>
      </c>
      <c r="BB553" s="633"/>
      <c r="BC553" s="634"/>
      <c r="BD553" s="634"/>
    </row>
    <row r="554" spans="1:56" s="635" customFormat="1" ht="36.75" hidden="1" customHeight="1">
      <c r="A554" s="475">
        <f>SUBTOTAL(3,B$6:B554)</f>
        <v>1</v>
      </c>
      <c r="B554" s="475" t="s">
        <v>1721</v>
      </c>
      <c r="C554" s="476" t="s">
        <v>1722</v>
      </c>
      <c r="D554" s="636">
        <v>42790</v>
      </c>
      <c r="E554" s="636" t="s">
        <v>197</v>
      </c>
      <c r="F554" s="530" t="s">
        <v>431</v>
      </c>
      <c r="G554" s="621" t="s">
        <v>619</v>
      </c>
      <c r="H554" s="637">
        <v>5931000</v>
      </c>
      <c r="I554" s="637">
        <v>0</v>
      </c>
      <c r="J554" s="637">
        <v>0</v>
      </c>
      <c r="K554" s="637">
        <v>0</v>
      </c>
      <c r="L554" s="638">
        <f t="shared" si="130"/>
        <v>5931000</v>
      </c>
      <c r="M554" s="639">
        <v>24</v>
      </c>
      <c r="N554" s="638">
        <f t="shared" si="82"/>
        <v>5474769</v>
      </c>
      <c r="O554" s="640">
        <v>2</v>
      </c>
      <c r="P554" s="638">
        <f t="shared" si="83"/>
        <v>456231</v>
      </c>
      <c r="Q554" s="641">
        <v>0</v>
      </c>
      <c r="R554" s="638">
        <f t="shared" si="84"/>
        <v>0</v>
      </c>
      <c r="S554" s="638">
        <f t="shared" si="85"/>
        <v>5931000</v>
      </c>
      <c r="T554" s="642">
        <v>0</v>
      </c>
      <c r="U554" s="528">
        <v>0</v>
      </c>
      <c r="V554" s="528">
        <v>200000</v>
      </c>
      <c r="W554" s="642">
        <v>500000</v>
      </c>
      <c r="X554" s="642">
        <v>0</v>
      </c>
      <c r="Y554" s="642">
        <v>400000</v>
      </c>
      <c r="Z554" s="642">
        <v>476646</v>
      </c>
      <c r="AA554" s="643"/>
      <c r="AB554" s="638"/>
      <c r="AC554" s="642">
        <v>0</v>
      </c>
      <c r="AD554" s="642">
        <v>0</v>
      </c>
      <c r="AE554" s="638">
        <v>42771.6328125</v>
      </c>
      <c r="AF554" s="644"/>
      <c r="AG554" s="644">
        <f t="shared" si="129"/>
        <v>7550418</v>
      </c>
      <c r="AH554" s="639">
        <v>12</v>
      </c>
      <c r="AI554" s="639">
        <v>0</v>
      </c>
      <c r="AJ554" s="639">
        <v>0</v>
      </c>
      <c r="AK554" s="643">
        <v>0</v>
      </c>
      <c r="AL554" s="645">
        <v>0</v>
      </c>
      <c r="AM554" s="638">
        <f t="shared" si="128"/>
        <v>513260</v>
      </c>
      <c r="AN554" s="661">
        <f t="shared" si="118"/>
        <v>8063678</v>
      </c>
      <c r="AO554" s="638">
        <v>622755</v>
      </c>
      <c r="AP554" s="638">
        <v>44100</v>
      </c>
      <c r="AQ554" s="638">
        <f>+VLOOKUP($B554,[1]Sheet1!$C$15:$BW$1300,52,0)</f>
        <v>0</v>
      </c>
      <c r="AR554" s="638">
        <v>0</v>
      </c>
      <c r="AS554" s="638">
        <v>0</v>
      </c>
      <c r="AT554" s="661">
        <f t="shared" si="126"/>
        <v>7396823</v>
      </c>
      <c r="AU554" s="629"/>
      <c r="AV554" s="585"/>
      <c r="AW554" s="526" t="s">
        <v>4202</v>
      </c>
      <c r="AX554" s="526" t="s">
        <v>4203</v>
      </c>
      <c r="AY554" s="632" t="s">
        <v>261</v>
      </c>
      <c r="AZ554" s="632">
        <v>622</v>
      </c>
      <c r="BA554" s="272" t="str">
        <f t="shared" si="127"/>
        <v>Bag</v>
      </c>
      <c r="BB554" s="633"/>
      <c r="BC554" s="634"/>
      <c r="BD554" s="634"/>
    </row>
    <row r="555" spans="1:56" s="635" customFormat="1" ht="36.75" hidden="1" customHeight="1">
      <c r="A555" s="475">
        <f>SUBTOTAL(3,B$6:B555)</f>
        <v>1</v>
      </c>
      <c r="B555" s="475" t="s">
        <v>1723</v>
      </c>
      <c r="C555" s="476" t="s">
        <v>1724</v>
      </c>
      <c r="D555" s="636">
        <v>43172</v>
      </c>
      <c r="E555" s="636" t="s">
        <v>197</v>
      </c>
      <c r="F555" s="530" t="s">
        <v>431</v>
      </c>
      <c r="G555" s="621" t="s">
        <v>619</v>
      </c>
      <c r="H555" s="637">
        <v>5931000</v>
      </c>
      <c r="I555" s="637">
        <v>0</v>
      </c>
      <c r="J555" s="637">
        <v>0</v>
      </c>
      <c r="K555" s="637">
        <v>0</v>
      </c>
      <c r="L555" s="638">
        <f t="shared" si="130"/>
        <v>5931000</v>
      </c>
      <c r="M555" s="639">
        <v>24</v>
      </c>
      <c r="N555" s="638">
        <f t="shared" si="82"/>
        <v>5474769</v>
      </c>
      <c r="O555" s="640">
        <v>2</v>
      </c>
      <c r="P555" s="638">
        <f t="shared" si="83"/>
        <v>456231</v>
      </c>
      <c r="Q555" s="641">
        <v>0</v>
      </c>
      <c r="R555" s="638">
        <f t="shared" si="84"/>
        <v>0</v>
      </c>
      <c r="S555" s="638">
        <f t="shared" si="85"/>
        <v>5931000</v>
      </c>
      <c r="T555" s="642">
        <v>0</v>
      </c>
      <c r="U555" s="528">
        <v>0</v>
      </c>
      <c r="V555" s="528">
        <v>200000</v>
      </c>
      <c r="W555" s="642">
        <v>500000</v>
      </c>
      <c r="X555" s="642">
        <v>0</v>
      </c>
      <c r="Y555" s="642">
        <v>400000</v>
      </c>
      <c r="Z555" s="642">
        <v>602971</v>
      </c>
      <c r="AA555" s="643"/>
      <c r="AB555" s="638"/>
      <c r="AC555" s="642">
        <v>0</v>
      </c>
      <c r="AD555" s="642">
        <v>0</v>
      </c>
      <c r="AE555" s="638">
        <v>42771.6328125</v>
      </c>
      <c r="AF555" s="644"/>
      <c r="AG555" s="644">
        <f t="shared" si="129"/>
        <v>7676743</v>
      </c>
      <c r="AH555" s="639">
        <v>12</v>
      </c>
      <c r="AI555" s="639">
        <v>0</v>
      </c>
      <c r="AJ555" s="639">
        <v>0</v>
      </c>
      <c r="AK555" s="643">
        <v>0</v>
      </c>
      <c r="AL555" s="645">
        <v>0</v>
      </c>
      <c r="AM555" s="638">
        <f t="shared" si="128"/>
        <v>513260</v>
      </c>
      <c r="AN555" s="661">
        <f t="shared" si="118"/>
        <v>8190003</v>
      </c>
      <c r="AO555" s="638">
        <v>622755</v>
      </c>
      <c r="AP555" s="638">
        <v>44100</v>
      </c>
      <c r="AQ555" s="638">
        <f>+VLOOKUP($B555,[1]Sheet1!$C$15:$BW$1300,52,0)</f>
        <v>0</v>
      </c>
      <c r="AR555" s="638">
        <v>0</v>
      </c>
      <c r="AS555" s="638">
        <v>0</v>
      </c>
      <c r="AT555" s="661">
        <f t="shared" si="126"/>
        <v>7523148</v>
      </c>
      <c r="AU555" s="629"/>
      <c r="AV555" s="585"/>
      <c r="AW555" s="526" t="s">
        <v>3282</v>
      </c>
      <c r="AX555" s="526" t="s">
        <v>4204</v>
      </c>
      <c r="AY555" s="632" t="s">
        <v>261</v>
      </c>
      <c r="AZ555" s="632">
        <v>622</v>
      </c>
      <c r="BA555" s="272" t="str">
        <f t="shared" si="127"/>
        <v>Bag</v>
      </c>
      <c r="BB555" s="633"/>
      <c r="BC555" s="634"/>
      <c r="BD555" s="634"/>
    </row>
    <row r="556" spans="1:56" s="635" customFormat="1" ht="36.75" hidden="1" customHeight="1">
      <c r="A556" s="475">
        <f>SUBTOTAL(3,B$6:B556)</f>
        <v>1</v>
      </c>
      <c r="B556" s="475" t="s">
        <v>1725</v>
      </c>
      <c r="C556" s="476" t="s">
        <v>1726</v>
      </c>
      <c r="D556" s="636">
        <v>43210</v>
      </c>
      <c r="E556" s="636" t="s">
        <v>197</v>
      </c>
      <c r="F556" s="530" t="s">
        <v>431</v>
      </c>
      <c r="G556" s="621" t="s">
        <v>619</v>
      </c>
      <c r="H556" s="637">
        <v>5931000</v>
      </c>
      <c r="I556" s="637">
        <v>0</v>
      </c>
      <c r="J556" s="637">
        <v>0</v>
      </c>
      <c r="K556" s="637">
        <v>0</v>
      </c>
      <c r="L556" s="638">
        <f t="shared" si="130"/>
        <v>5931000</v>
      </c>
      <c r="M556" s="639">
        <v>22</v>
      </c>
      <c r="N556" s="638">
        <f t="shared" ref="N556:N570" si="131">ROUND((H556+I556+J556+K556)/IF($M$2&gt;26,26,$M$2)*M556,0)</f>
        <v>5018538</v>
      </c>
      <c r="O556" s="640">
        <v>2</v>
      </c>
      <c r="P556" s="638">
        <f t="shared" ref="P556:P570" si="132">ROUND((H556+I556+J556+K556)/IF($M$2&gt;26,26,$M$2)*O556,0)</f>
        <v>456231</v>
      </c>
      <c r="Q556" s="641">
        <v>0</v>
      </c>
      <c r="R556" s="638">
        <f t="shared" ref="R556:R570" si="133">IF(M556&gt;0,ROUND(N556/IF(M556&gt;26,26,M556)/8*Q556*30%,0),0)</f>
        <v>0</v>
      </c>
      <c r="S556" s="638">
        <f t="shared" ref="S556:S570" si="134">N556+P556+R556</f>
        <v>5474769</v>
      </c>
      <c r="T556" s="642">
        <v>0</v>
      </c>
      <c r="U556" s="528">
        <v>0</v>
      </c>
      <c r="V556" s="528">
        <v>200000</v>
      </c>
      <c r="W556" s="642">
        <v>0</v>
      </c>
      <c r="X556" s="642">
        <v>0</v>
      </c>
      <c r="Y556" s="642">
        <v>300000</v>
      </c>
      <c r="Z556" s="642">
        <v>514337</v>
      </c>
      <c r="AA556" s="643"/>
      <c r="AB556" s="638"/>
      <c r="AC556" s="642">
        <v>0</v>
      </c>
      <c r="AD556" s="642">
        <v>0</v>
      </c>
      <c r="AE556" s="638">
        <v>42771.630681818184</v>
      </c>
      <c r="AF556" s="644"/>
      <c r="AG556" s="644">
        <f t="shared" si="129"/>
        <v>6531878</v>
      </c>
      <c r="AH556" s="639">
        <v>12</v>
      </c>
      <c r="AI556" s="639">
        <v>0</v>
      </c>
      <c r="AJ556" s="639">
        <v>0</v>
      </c>
      <c r="AK556" s="643">
        <v>0</v>
      </c>
      <c r="AL556" s="645">
        <v>0</v>
      </c>
      <c r="AM556" s="638">
        <f t="shared" si="128"/>
        <v>513260</v>
      </c>
      <c r="AN556" s="661">
        <f t="shared" si="118"/>
        <v>7045138</v>
      </c>
      <c r="AO556" s="638">
        <v>622755</v>
      </c>
      <c r="AP556" s="638">
        <v>44100</v>
      </c>
      <c r="AQ556" s="638">
        <f>+VLOOKUP($B556,[1]Sheet1!$C$15:$BW$1300,52,0)</f>
        <v>0</v>
      </c>
      <c r="AR556" s="638">
        <v>0</v>
      </c>
      <c r="AS556" s="638">
        <v>0</v>
      </c>
      <c r="AT556" s="661">
        <f t="shared" si="126"/>
        <v>6378283</v>
      </c>
      <c r="AU556" s="629"/>
      <c r="AV556" s="585"/>
      <c r="AW556" s="526" t="s">
        <v>4205</v>
      </c>
      <c r="AX556" s="526" t="s">
        <v>4206</v>
      </c>
      <c r="AY556" s="632" t="s">
        <v>261</v>
      </c>
      <c r="AZ556" s="632">
        <v>622</v>
      </c>
      <c r="BA556" s="272" t="str">
        <f t="shared" si="127"/>
        <v>Bag</v>
      </c>
      <c r="BB556" s="633"/>
      <c r="BC556" s="634"/>
      <c r="BD556" s="634"/>
    </row>
    <row r="557" spans="1:56" s="635" customFormat="1" ht="36.75" hidden="1" customHeight="1">
      <c r="A557" s="475">
        <f>SUBTOTAL(3,B$6:B557)</f>
        <v>1</v>
      </c>
      <c r="B557" s="475" t="s">
        <v>1727</v>
      </c>
      <c r="C557" s="476" t="s">
        <v>1728</v>
      </c>
      <c r="D557" s="636">
        <v>43511</v>
      </c>
      <c r="E557" s="636" t="s">
        <v>197</v>
      </c>
      <c r="F557" s="530" t="s">
        <v>431</v>
      </c>
      <c r="G557" s="621" t="s">
        <v>619</v>
      </c>
      <c r="H557" s="637">
        <v>5931000</v>
      </c>
      <c r="I557" s="637">
        <v>0</v>
      </c>
      <c r="J557" s="637">
        <v>0</v>
      </c>
      <c r="K557" s="637">
        <v>0</v>
      </c>
      <c r="L557" s="638">
        <f t="shared" si="130"/>
        <v>5931000</v>
      </c>
      <c r="M557" s="639">
        <v>23</v>
      </c>
      <c r="N557" s="638">
        <f t="shared" si="131"/>
        <v>5246654</v>
      </c>
      <c r="O557" s="640">
        <v>3</v>
      </c>
      <c r="P557" s="638">
        <f t="shared" si="132"/>
        <v>684346</v>
      </c>
      <c r="Q557" s="641">
        <v>0</v>
      </c>
      <c r="R557" s="638">
        <f t="shared" si="133"/>
        <v>0</v>
      </c>
      <c r="S557" s="638">
        <f t="shared" si="134"/>
        <v>5931000</v>
      </c>
      <c r="T557" s="642">
        <v>0</v>
      </c>
      <c r="U557" s="528">
        <v>0</v>
      </c>
      <c r="V557" s="528">
        <v>200000</v>
      </c>
      <c r="W557" s="642">
        <v>500000</v>
      </c>
      <c r="X557" s="642">
        <v>0</v>
      </c>
      <c r="Y557" s="642">
        <v>400000</v>
      </c>
      <c r="Z557" s="642">
        <v>563540</v>
      </c>
      <c r="AA557" s="643"/>
      <c r="AB557" s="638"/>
      <c r="AC557" s="642">
        <v>100000</v>
      </c>
      <c r="AD557" s="642">
        <v>0</v>
      </c>
      <c r="AE557" s="638">
        <v>42771.635869565216</v>
      </c>
      <c r="AF557" s="644"/>
      <c r="AG557" s="644">
        <f t="shared" si="129"/>
        <v>7737312</v>
      </c>
      <c r="AH557" s="639">
        <v>12</v>
      </c>
      <c r="AI557" s="639">
        <v>0</v>
      </c>
      <c r="AJ557" s="639">
        <v>0</v>
      </c>
      <c r="AK557" s="643">
        <v>0</v>
      </c>
      <c r="AL557" s="645">
        <v>0</v>
      </c>
      <c r="AM557" s="638">
        <f t="shared" si="128"/>
        <v>513260</v>
      </c>
      <c r="AN557" s="661">
        <f t="shared" si="118"/>
        <v>8250572</v>
      </c>
      <c r="AO557" s="638">
        <v>622755</v>
      </c>
      <c r="AP557" s="638">
        <v>44100</v>
      </c>
      <c r="AQ557" s="638">
        <f>+VLOOKUP($B557,[1]Sheet1!$C$15:$BW$1300,52,0)</f>
        <v>0</v>
      </c>
      <c r="AR557" s="638">
        <v>0</v>
      </c>
      <c r="AS557" s="638">
        <v>0</v>
      </c>
      <c r="AT557" s="661">
        <f t="shared" ref="AT557:AT620" si="135">+ROUND(SUM(AN557:AN557)-SUM(AO557:AS557),0)</f>
        <v>7583717</v>
      </c>
      <c r="AU557" s="629"/>
      <c r="AV557" s="585"/>
      <c r="AW557" s="526" t="s">
        <v>4207</v>
      </c>
      <c r="AX557" s="526" t="s">
        <v>4208</v>
      </c>
      <c r="AY557" s="632" t="s">
        <v>261</v>
      </c>
      <c r="AZ557" s="632">
        <v>622</v>
      </c>
      <c r="BA557" s="272" t="str">
        <f t="shared" si="127"/>
        <v>Bag</v>
      </c>
      <c r="BB557" s="633"/>
      <c r="BC557" s="634"/>
      <c r="BD557" s="634"/>
    </row>
    <row r="558" spans="1:56" s="635" customFormat="1" ht="36.75" hidden="1" customHeight="1">
      <c r="A558" s="475">
        <f>SUBTOTAL(3,B$6:B558)</f>
        <v>1</v>
      </c>
      <c r="B558" s="475" t="s">
        <v>1729</v>
      </c>
      <c r="C558" s="476" t="s">
        <v>1010</v>
      </c>
      <c r="D558" s="636">
        <v>43517</v>
      </c>
      <c r="E558" s="636" t="s">
        <v>197</v>
      </c>
      <c r="F558" s="530" t="s">
        <v>431</v>
      </c>
      <c r="G558" s="621" t="s">
        <v>1054</v>
      </c>
      <c r="H558" s="637">
        <v>5931000</v>
      </c>
      <c r="I558" s="637">
        <v>200000</v>
      </c>
      <c r="J558" s="637">
        <v>0</v>
      </c>
      <c r="K558" s="637">
        <v>0</v>
      </c>
      <c r="L558" s="638">
        <f t="shared" si="130"/>
        <v>6131000</v>
      </c>
      <c r="M558" s="639">
        <v>23</v>
      </c>
      <c r="N558" s="638">
        <f t="shared" si="131"/>
        <v>5423577</v>
      </c>
      <c r="O558" s="640">
        <v>3</v>
      </c>
      <c r="P558" s="638">
        <f t="shared" si="132"/>
        <v>707423</v>
      </c>
      <c r="Q558" s="641">
        <v>0</v>
      </c>
      <c r="R558" s="638">
        <f t="shared" si="133"/>
        <v>0</v>
      </c>
      <c r="S558" s="638">
        <f t="shared" si="134"/>
        <v>6131000</v>
      </c>
      <c r="T558" s="642">
        <v>0</v>
      </c>
      <c r="U558" s="528">
        <v>0</v>
      </c>
      <c r="V558" s="528">
        <v>200000</v>
      </c>
      <c r="W558" s="642">
        <v>500000</v>
      </c>
      <c r="X558" s="642">
        <v>0</v>
      </c>
      <c r="Y558" s="642">
        <v>400000</v>
      </c>
      <c r="Z558" s="642">
        <v>453910</v>
      </c>
      <c r="AA558" s="643"/>
      <c r="AB558" s="638"/>
      <c r="AC558" s="642">
        <v>0</v>
      </c>
      <c r="AD558" s="642">
        <v>0</v>
      </c>
      <c r="AE558" s="638">
        <v>44213.942934782608</v>
      </c>
      <c r="AF558" s="644"/>
      <c r="AG558" s="644">
        <f t="shared" si="129"/>
        <v>7729124</v>
      </c>
      <c r="AH558" s="639">
        <v>12</v>
      </c>
      <c r="AI558" s="639">
        <v>0</v>
      </c>
      <c r="AJ558" s="639">
        <v>0</v>
      </c>
      <c r="AK558" s="643">
        <v>0</v>
      </c>
      <c r="AL558" s="645">
        <v>0</v>
      </c>
      <c r="AM558" s="638">
        <f t="shared" si="128"/>
        <v>530567</v>
      </c>
      <c r="AN558" s="661">
        <f t="shared" si="118"/>
        <v>8259691</v>
      </c>
      <c r="AO558" s="638">
        <v>643755</v>
      </c>
      <c r="AP558" s="638">
        <v>44100</v>
      </c>
      <c r="AQ558" s="638">
        <f>+VLOOKUP($B558,[1]Sheet1!$C$15:$BW$1300,52,0)</f>
        <v>0</v>
      </c>
      <c r="AR558" s="638">
        <v>0</v>
      </c>
      <c r="AS558" s="638">
        <v>0</v>
      </c>
      <c r="AT558" s="661">
        <f t="shared" si="135"/>
        <v>7571836</v>
      </c>
      <c r="AU558" s="629"/>
      <c r="AV558" s="585"/>
      <c r="AW558" s="526" t="s">
        <v>3526</v>
      </c>
      <c r="AX558" s="526" t="s">
        <v>4209</v>
      </c>
      <c r="AY558" s="632" t="s">
        <v>261</v>
      </c>
      <c r="AZ558" s="632">
        <v>622</v>
      </c>
      <c r="BA558" s="272" t="str">
        <f t="shared" si="127"/>
        <v>Bag</v>
      </c>
      <c r="BB558" s="633"/>
      <c r="BC558" s="634"/>
      <c r="BD558" s="634"/>
    </row>
    <row r="559" spans="1:56" s="635" customFormat="1" ht="36.75" hidden="1" customHeight="1">
      <c r="A559" s="475">
        <f>SUBTOTAL(3,B$6:B559)</f>
        <v>1</v>
      </c>
      <c r="B559" s="475" t="s">
        <v>1730</v>
      </c>
      <c r="C559" s="476" t="s">
        <v>1731</v>
      </c>
      <c r="D559" s="636">
        <v>43522</v>
      </c>
      <c r="E559" s="636" t="s">
        <v>197</v>
      </c>
      <c r="F559" s="530" t="s">
        <v>431</v>
      </c>
      <c r="G559" s="621" t="s">
        <v>1054</v>
      </c>
      <c r="H559" s="637">
        <v>5931000</v>
      </c>
      <c r="I559" s="637">
        <v>200000</v>
      </c>
      <c r="J559" s="637">
        <v>0</v>
      </c>
      <c r="K559" s="637">
        <v>0</v>
      </c>
      <c r="L559" s="638">
        <f t="shared" si="130"/>
        <v>6131000</v>
      </c>
      <c r="M559" s="639">
        <v>23.8</v>
      </c>
      <c r="N559" s="638">
        <f t="shared" si="131"/>
        <v>5612223</v>
      </c>
      <c r="O559" s="640">
        <v>2</v>
      </c>
      <c r="P559" s="638">
        <f t="shared" si="132"/>
        <v>471615</v>
      </c>
      <c r="Q559" s="641">
        <v>0</v>
      </c>
      <c r="R559" s="638">
        <f t="shared" si="133"/>
        <v>0</v>
      </c>
      <c r="S559" s="638">
        <f t="shared" si="134"/>
        <v>6083838</v>
      </c>
      <c r="T559" s="642">
        <v>0</v>
      </c>
      <c r="U559" s="528">
        <v>0</v>
      </c>
      <c r="V559" s="528">
        <v>200000</v>
      </c>
      <c r="W559" s="642">
        <v>500000</v>
      </c>
      <c r="X559" s="642">
        <v>0</v>
      </c>
      <c r="Y559" s="642">
        <v>400000</v>
      </c>
      <c r="Z559" s="642">
        <v>457058</v>
      </c>
      <c r="AA559" s="643"/>
      <c r="AB559" s="638"/>
      <c r="AC559" s="642">
        <v>100000</v>
      </c>
      <c r="AD559" s="642">
        <v>0</v>
      </c>
      <c r="AE559" s="638">
        <v>0</v>
      </c>
      <c r="AF559" s="644"/>
      <c r="AG559" s="644">
        <f t="shared" si="129"/>
        <v>7740896</v>
      </c>
      <c r="AH559" s="639">
        <v>12</v>
      </c>
      <c r="AI559" s="639">
        <v>0</v>
      </c>
      <c r="AJ559" s="639">
        <v>0</v>
      </c>
      <c r="AK559" s="643">
        <v>0</v>
      </c>
      <c r="AL559" s="645">
        <v>0</v>
      </c>
      <c r="AM559" s="638">
        <f t="shared" si="128"/>
        <v>530567</v>
      </c>
      <c r="AN559" s="661">
        <f t="shared" si="118"/>
        <v>8271463</v>
      </c>
      <c r="AO559" s="638">
        <v>643755</v>
      </c>
      <c r="AP559" s="638">
        <v>44100</v>
      </c>
      <c r="AQ559" s="638">
        <f>+VLOOKUP($B559,[1]Sheet1!$C$15:$BW$1300,52,0)</f>
        <v>0</v>
      </c>
      <c r="AR559" s="638">
        <v>0</v>
      </c>
      <c r="AS559" s="638">
        <v>0</v>
      </c>
      <c r="AT559" s="661">
        <f t="shared" si="135"/>
        <v>7583608</v>
      </c>
      <c r="AU559" s="629"/>
      <c r="AV559" s="585"/>
      <c r="AW559" s="526" t="s">
        <v>4210</v>
      </c>
      <c r="AX559" s="526" t="s">
        <v>4211</v>
      </c>
      <c r="AY559" s="632" t="s">
        <v>261</v>
      </c>
      <c r="AZ559" s="632">
        <v>622</v>
      </c>
      <c r="BA559" s="272" t="str">
        <f t="shared" si="127"/>
        <v>Bag</v>
      </c>
      <c r="BB559" s="633"/>
      <c r="BC559" s="634"/>
      <c r="BD559" s="634"/>
    </row>
    <row r="560" spans="1:56" s="635" customFormat="1" ht="36.75" hidden="1" customHeight="1">
      <c r="A560" s="475">
        <f>SUBTOTAL(3,B$6:B560)</f>
        <v>1</v>
      </c>
      <c r="B560" s="475" t="s">
        <v>1732</v>
      </c>
      <c r="C560" s="476" t="s">
        <v>1733</v>
      </c>
      <c r="D560" s="636">
        <v>43522</v>
      </c>
      <c r="E560" s="636" t="s">
        <v>197</v>
      </c>
      <c r="F560" s="530" t="s">
        <v>431</v>
      </c>
      <c r="G560" s="621" t="s">
        <v>1054</v>
      </c>
      <c r="H560" s="637">
        <v>5931000</v>
      </c>
      <c r="I560" s="637">
        <v>200000</v>
      </c>
      <c r="J560" s="637">
        <v>0</v>
      </c>
      <c r="K560" s="637">
        <v>0</v>
      </c>
      <c r="L560" s="638">
        <f t="shared" si="130"/>
        <v>6131000</v>
      </c>
      <c r="M560" s="639">
        <v>23.8</v>
      </c>
      <c r="N560" s="638">
        <f t="shared" si="131"/>
        <v>5612223</v>
      </c>
      <c r="O560" s="640">
        <v>2</v>
      </c>
      <c r="P560" s="638">
        <f t="shared" si="132"/>
        <v>471615</v>
      </c>
      <c r="Q560" s="641">
        <v>0</v>
      </c>
      <c r="R560" s="638">
        <f t="shared" si="133"/>
        <v>0</v>
      </c>
      <c r="S560" s="638">
        <f t="shared" si="134"/>
        <v>6083838</v>
      </c>
      <c r="T560" s="642">
        <v>0</v>
      </c>
      <c r="U560" s="528">
        <v>0</v>
      </c>
      <c r="V560" s="528">
        <v>200000</v>
      </c>
      <c r="W560" s="642">
        <v>500000</v>
      </c>
      <c r="X560" s="642">
        <v>0</v>
      </c>
      <c r="Y560" s="642">
        <v>400000</v>
      </c>
      <c r="Z560" s="642">
        <v>571506</v>
      </c>
      <c r="AA560" s="643"/>
      <c r="AB560" s="638"/>
      <c r="AC560" s="642">
        <v>0</v>
      </c>
      <c r="AD560" s="642">
        <v>0</v>
      </c>
      <c r="AE560" s="638">
        <v>44213.941701680669</v>
      </c>
      <c r="AF560" s="644"/>
      <c r="AG560" s="644">
        <f t="shared" si="129"/>
        <v>7799558</v>
      </c>
      <c r="AH560" s="639">
        <v>12</v>
      </c>
      <c r="AI560" s="639">
        <v>0</v>
      </c>
      <c r="AJ560" s="639">
        <v>0</v>
      </c>
      <c r="AK560" s="643">
        <v>0</v>
      </c>
      <c r="AL560" s="645">
        <v>0</v>
      </c>
      <c r="AM560" s="638">
        <f t="shared" si="128"/>
        <v>530567</v>
      </c>
      <c r="AN560" s="661">
        <f t="shared" si="118"/>
        <v>8330125</v>
      </c>
      <c r="AO560" s="638">
        <v>643755</v>
      </c>
      <c r="AP560" s="638">
        <v>44100</v>
      </c>
      <c r="AQ560" s="638">
        <f>+VLOOKUP($B560,[1]Sheet1!$C$15:$BW$1300,52,0)</f>
        <v>0</v>
      </c>
      <c r="AR560" s="638">
        <v>0</v>
      </c>
      <c r="AS560" s="638">
        <v>0</v>
      </c>
      <c r="AT560" s="661">
        <f t="shared" si="135"/>
        <v>7642270</v>
      </c>
      <c r="AU560" s="629"/>
      <c r="AV560" s="585"/>
      <c r="AW560" s="526" t="s">
        <v>4212</v>
      </c>
      <c r="AX560" s="526" t="s">
        <v>4213</v>
      </c>
      <c r="AY560" s="632" t="s">
        <v>261</v>
      </c>
      <c r="AZ560" s="632">
        <v>622</v>
      </c>
      <c r="BA560" s="272" t="str">
        <f t="shared" si="127"/>
        <v>Bag</v>
      </c>
      <c r="BB560" s="633"/>
      <c r="BC560" s="634"/>
      <c r="BD560" s="634"/>
    </row>
    <row r="561" spans="1:56" s="635" customFormat="1" ht="36.75" hidden="1" customHeight="1">
      <c r="A561" s="475">
        <f>SUBTOTAL(3,B$6:B561)</f>
        <v>1</v>
      </c>
      <c r="B561" s="475" t="s">
        <v>1734</v>
      </c>
      <c r="C561" s="476" t="s">
        <v>1735</v>
      </c>
      <c r="D561" s="636">
        <v>43532</v>
      </c>
      <c r="E561" s="636" t="s">
        <v>197</v>
      </c>
      <c r="F561" s="530" t="s">
        <v>431</v>
      </c>
      <c r="G561" s="621" t="s">
        <v>619</v>
      </c>
      <c r="H561" s="637">
        <v>5931000</v>
      </c>
      <c r="I561" s="637">
        <v>0</v>
      </c>
      <c r="J561" s="637">
        <v>0</v>
      </c>
      <c r="K561" s="637">
        <v>0</v>
      </c>
      <c r="L561" s="638">
        <f t="shared" si="130"/>
        <v>5931000</v>
      </c>
      <c r="M561" s="639">
        <v>23</v>
      </c>
      <c r="N561" s="638">
        <f t="shared" si="131"/>
        <v>5246654</v>
      </c>
      <c r="O561" s="640">
        <v>3</v>
      </c>
      <c r="P561" s="638">
        <f t="shared" si="132"/>
        <v>684346</v>
      </c>
      <c r="Q561" s="641">
        <v>0</v>
      </c>
      <c r="R561" s="638">
        <f t="shared" si="133"/>
        <v>0</v>
      </c>
      <c r="S561" s="638">
        <f t="shared" si="134"/>
        <v>5931000</v>
      </c>
      <c r="T561" s="642">
        <v>0</v>
      </c>
      <c r="U561" s="528">
        <v>0</v>
      </c>
      <c r="V561" s="528">
        <v>200000</v>
      </c>
      <c r="W561" s="642">
        <v>500000</v>
      </c>
      <c r="X561" s="642">
        <v>0</v>
      </c>
      <c r="Y561" s="642">
        <v>400000</v>
      </c>
      <c r="Z561" s="642">
        <v>480130</v>
      </c>
      <c r="AA561" s="643"/>
      <c r="AB561" s="638"/>
      <c r="AC561" s="642">
        <v>0</v>
      </c>
      <c r="AD561" s="642">
        <v>0</v>
      </c>
      <c r="AE561" s="638">
        <v>0</v>
      </c>
      <c r="AF561" s="644"/>
      <c r="AG561" s="644">
        <f t="shared" si="129"/>
        <v>7511130</v>
      </c>
      <c r="AH561" s="639">
        <v>12</v>
      </c>
      <c r="AI561" s="639">
        <v>0</v>
      </c>
      <c r="AJ561" s="639">
        <v>0</v>
      </c>
      <c r="AK561" s="643">
        <v>0</v>
      </c>
      <c r="AL561" s="645">
        <v>0</v>
      </c>
      <c r="AM561" s="638">
        <f t="shared" si="128"/>
        <v>513260</v>
      </c>
      <c r="AN561" s="661">
        <f t="shared" si="118"/>
        <v>8024390</v>
      </c>
      <c r="AO561" s="638">
        <v>622755</v>
      </c>
      <c r="AP561" s="638">
        <v>44100</v>
      </c>
      <c r="AQ561" s="638">
        <f>+VLOOKUP($B561,[1]Sheet1!$C$15:$BW$1300,52,0)</f>
        <v>0</v>
      </c>
      <c r="AR561" s="638">
        <v>0</v>
      </c>
      <c r="AS561" s="638">
        <v>0</v>
      </c>
      <c r="AT561" s="661">
        <f t="shared" si="135"/>
        <v>7357535</v>
      </c>
      <c r="AU561" s="629"/>
      <c r="AV561" s="585"/>
      <c r="AW561" s="526" t="s">
        <v>4214</v>
      </c>
      <c r="AX561" s="526" t="s">
        <v>4215</v>
      </c>
      <c r="AY561" s="632" t="s">
        <v>261</v>
      </c>
      <c r="AZ561" s="632">
        <v>622</v>
      </c>
      <c r="BA561" s="272" t="str">
        <f t="shared" si="127"/>
        <v>Bag</v>
      </c>
      <c r="BB561" s="633"/>
      <c r="BC561" s="634"/>
      <c r="BD561" s="634"/>
    </row>
    <row r="562" spans="1:56" s="635" customFormat="1" ht="36.75" hidden="1" customHeight="1">
      <c r="A562" s="475">
        <f>SUBTOTAL(3,B$6:B562)</f>
        <v>1</v>
      </c>
      <c r="B562" s="475" t="s">
        <v>1736</v>
      </c>
      <c r="C562" s="476" t="s">
        <v>1737</v>
      </c>
      <c r="D562" s="636">
        <v>43575</v>
      </c>
      <c r="E562" s="636" t="s">
        <v>197</v>
      </c>
      <c r="F562" s="530" t="s">
        <v>432</v>
      </c>
      <c r="G562" s="621" t="s">
        <v>619</v>
      </c>
      <c r="H562" s="637">
        <v>5931000</v>
      </c>
      <c r="I562" s="637">
        <v>0</v>
      </c>
      <c r="J562" s="637">
        <v>0</v>
      </c>
      <c r="K562" s="637">
        <v>0</v>
      </c>
      <c r="L562" s="638">
        <f t="shared" si="130"/>
        <v>5931000</v>
      </c>
      <c r="M562" s="639">
        <v>22</v>
      </c>
      <c r="N562" s="638">
        <f t="shared" si="131"/>
        <v>5018538</v>
      </c>
      <c r="O562" s="640">
        <v>3</v>
      </c>
      <c r="P562" s="638">
        <f t="shared" si="132"/>
        <v>684346</v>
      </c>
      <c r="Q562" s="641">
        <v>0</v>
      </c>
      <c r="R562" s="638">
        <f t="shared" si="133"/>
        <v>0</v>
      </c>
      <c r="S562" s="638">
        <f t="shared" si="134"/>
        <v>5702884</v>
      </c>
      <c r="T562" s="642">
        <v>0</v>
      </c>
      <c r="U562" s="528">
        <v>0</v>
      </c>
      <c r="V562" s="528">
        <v>200000</v>
      </c>
      <c r="W562" s="642">
        <v>0</v>
      </c>
      <c r="X562" s="642">
        <v>0</v>
      </c>
      <c r="Y562" s="642">
        <v>300000</v>
      </c>
      <c r="Z562" s="642">
        <v>553222</v>
      </c>
      <c r="AA562" s="643"/>
      <c r="AB562" s="638"/>
      <c r="AC562" s="642">
        <v>0</v>
      </c>
      <c r="AD562" s="642">
        <v>0</v>
      </c>
      <c r="AE562" s="638">
        <v>0</v>
      </c>
      <c r="AF562" s="644"/>
      <c r="AG562" s="644">
        <f t="shared" si="129"/>
        <v>6756106</v>
      </c>
      <c r="AH562" s="639">
        <v>12</v>
      </c>
      <c r="AI562" s="639">
        <v>0</v>
      </c>
      <c r="AJ562" s="639">
        <v>0</v>
      </c>
      <c r="AK562" s="643">
        <v>0</v>
      </c>
      <c r="AL562" s="645">
        <v>0</v>
      </c>
      <c r="AM562" s="638">
        <f t="shared" si="128"/>
        <v>513260</v>
      </c>
      <c r="AN562" s="661">
        <f t="shared" si="118"/>
        <v>7269366</v>
      </c>
      <c r="AO562" s="638">
        <v>622755</v>
      </c>
      <c r="AP562" s="638">
        <v>44100</v>
      </c>
      <c r="AQ562" s="638">
        <f>+VLOOKUP($B562,[1]Sheet1!$C$15:$BW$1300,52,0)</f>
        <v>0</v>
      </c>
      <c r="AR562" s="638">
        <v>0</v>
      </c>
      <c r="AS562" s="638">
        <v>0</v>
      </c>
      <c r="AT562" s="661">
        <f t="shared" si="135"/>
        <v>6602511</v>
      </c>
      <c r="AU562" s="629"/>
      <c r="AV562" s="585"/>
      <c r="AW562" s="526" t="s">
        <v>4216</v>
      </c>
      <c r="AX562" s="526" t="s">
        <v>4217</v>
      </c>
      <c r="AY562" s="632" t="s">
        <v>261</v>
      </c>
      <c r="AZ562" s="632">
        <v>622</v>
      </c>
      <c r="BA562" s="272" t="str">
        <f t="shared" si="127"/>
        <v>Bag</v>
      </c>
      <c r="BB562" s="633"/>
      <c r="BC562" s="634"/>
      <c r="BD562" s="634"/>
    </row>
    <row r="563" spans="1:56" s="635" customFormat="1" ht="36.75" hidden="1" customHeight="1">
      <c r="A563" s="475">
        <f>SUBTOTAL(3,B$6:B563)</f>
        <v>1</v>
      </c>
      <c r="B563" s="475" t="s">
        <v>1738</v>
      </c>
      <c r="C563" s="476" t="s">
        <v>1739</v>
      </c>
      <c r="D563" s="636">
        <v>44281</v>
      </c>
      <c r="E563" s="636" t="s">
        <v>197</v>
      </c>
      <c r="F563" s="530" t="s">
        <v>432</v>
      </c>
      <c r="G563" s="621" t="s">
        <v>619</v>
      </c>
      <c r="H563" s="637">
        <v>5931000</v>
      </c>
      <c r="I563" s="637">
        <v>0</v>
      </c>
      <c r="J563" s="637">
        <v>0</v>
      </c>
      <c r="K563" s="637">
        <v>0</v>
      </c>
      <c r="L563" s="638">
        <f t="shared" si="130"/>
        <v>5931000</v>
      </c>
      <c r="M563" s="639">
        <v>23.9</v>
      </c>
      <c r="N563" s="638">
        <f t="shared" si="131"/>
        <v>5451958</v>
      </c>
      <c r="O563" s="640">
        <v>2</v>
      </c>
      <c r="P563" s="638">
        <f t="shared" si="132"/>
        <v>456231</v>
      </c>
      <c r="Q563" s="641">
        <v>0</v>
      </c>
      <c r="R563" s="638">
        <f t="shared" si="133"/>
        <v>0</v>
      </c>
      <c r="S563" s="638">
        <f t="shared" si="134"/>
        <v>5908189</v>
      </c>
      <c r="T563" s="642">
        <v>0</v>
      </c>
      <c r="U563" s="528">
        <v>0</v>
      </c>
      <c r="V563" s="528">
        <v>200000</v>
      </c>
      <c r="W563" s="642">
        <v>500000</v>
      </c>
      <c r="X563" s="642">
        <v>0</v>
      </c>
      <c r="Y563" s="642">
        <v>400000</v>
      </c>
      <c r="Z563" s="642">
        <v>602158</v>
      </c>
      <c r="AA563" s="643"/>
      <c r="AB563" s="638"/>
      <c r="AC563" s="642">
        <v>0</v>
      </c>
      <c r="AD563" s="642">
        <v>0</v>
      </c>
      <c r="AE563" s="638">
        <v>42771.6370292887</v>
      </c>
      <c r="AF563" s="644"/>
      <c r="AG563" s="644">
        <f t="shared" si="129"/>
        <v>7653119</v>
      </c>
      <c r="AH563" s="639">
        <v>12</v>
      </c>
      <c r="AI563" s="639">
        <v>0</v>
      </c>
      <c r="AJ563" s="639">
        <v>0</v>
      </c>
      <c r="AK563" s="643">
        <v>0</v>
      </c>
      <c r="AL563" s="645">
        <v>0</v>
      </c>
      <c r="AM563" s="638">
        <f t="shared" si="128"/>
        <v>513260</v>
      </c>
      <c r="AN563" s="661">
        <f t="shared" si="118"/>
        <v>8166379</v>
      </c>
      <c r="AO563" s="638">
        <v>622755</v>
      </c>
      <c r="AP563" s="638">
        <v>44100</v>
      </c>
      <c r="AQ563" s="638">
        <f>+VLOOKUP($B563,[1]Sheet1!$C$15:$BW$1300,52,0)</f>
        <v>0</v>
      </c>
      <c r="AR563" s="638">
        <v>0</v>
      </c>
      <c r="AS563" s="638">
        <v>0</v>
      </c>
      <c r="AT563" s="661">
        <f t="shared" si="135"/>
        <v>7499524</v>
      </c>
      <c r="AU563" s="629"/>
      <c r="AV563" s="585"/>
      <c r="AW563" s="526" t="s">
        <v>4218</v>
      </c>
      <c r="AX563" s="526" t="s">
        <v>4219</v>
      </c>
      <c r="AY563" s="632" t="s">
        <v>261</v>
      </c>
      <c r="AZ563" s="632">
        <v>622</v>
      </c>
      <c r="BA563" s="272" t="str">
        <f t="shared" si="127"/>
        <v>Bag</v>
      </c>
      <c r="BB563" s="633"/>
      <c r="BC563" s="634"/>
      <c r="BD563" s="634"/>
    </row>
    <row r="564" spans="1:56" s="635" customFormat="1" ht="36.75" hidden="1" customHeight="1">
      <c r="A564" s="475">
        <f>SUBTOTAL(3,B$6:B564)</f>
        <v>1</v>
      </c>
      <c r="B564" s="475" t="s">
        <v>1740</v>
      </c>
      <c r="C564" s="476" t="s">
        <v>1741</v>
      </c>
      <c r="D564" s="636">
        <v>39792</v>
      </c>
      <c r="E564" s="636" t="s">
        <v>197</v>
      </c>
      <c r="F564" s="530" t="s">
        <v>432</v>
      </c>
      <c r="G564" s="621" t="s">
        <v>619</v>
      </c>
      <c r="H564" s="637">
        <v>5931000</v>
      </c>
      <c r="I564" s="637">
        <v>0</v>
      </c>
      <c r="J564" s="637">
        <v>0</v>
      </c>
      <c r="K564" s="637">
        <v>0</v>
      </c>
      <c r="L564" s="638">
        <f t="shared" si="130"/>
        <v>5931000</v>
      </c>
      <c r="M564" s="639">
        <v>24</v>
      </c>
      <c r="N564" s="638">
        <f t="shared" si="131"/>
        <v>5474769</v>
      </c>
      <c r="O564" s="640">
        <v>2</v>
      </c>
      <c r="P564" s="638">
        <f t="shared" si="132"/>
        <v>456231</v>
      </c>
      <c r="Q564" s="641">
        <v>0</v>
      </c>
      <c r="R564" s="638">
        <f t="shared" si="133"/>
        <v>0</v>
      </c>
      <c r="S564" s="638">
        <f t="shared" si="134"/>
        <v>5931000</v>
      </c>
      <c r="T564" s="642">
        <v>0</v>
      </c>
      <c r="U564" s="528">
        <v>0</v>
      </c>
      <c r="V564" s="528">
        <v>200000</v>
      </c>
      <c r="W564" s="642">
        <v>500000</v>
      </c>
      <c r="X564" s="642">
        <v>0</v>
      </c>
      <c r="Y564" s="642">
        <v>400000</v>
      </c>
      <c r="Z564" s="642">
        <v>602158</v>
      </c>
      <c r="AA564" s="643"/>
      <c r="AB564" s="638"/>
      <c r="AC564" s="642">
        <v>0</v>
      </c>
      <c r="AD564" s="642">
        <v>0</v>
      </c>
      <c r="AE564" s="638">
        <v>42771.6328125</v>
      </c>
      <c r="AF564" s="644"/>
      <c r="AG564" s="644">
        <f t="shared" si="129"/>
        <v>7675930</v>
      </c>
      <c r="AH564" s="639">
        <v>12</v>
      </c>
      <c r="AI564" s="639">
        <v>0</v>
      </c>
      <c r="AJ564" s="639">
        <v>0</v>
      </c>
      <c r="AK564" s="643">
        <v>0</v>
      </c>
      <c r="AL564" s="645">
        <v>0</v>
      </c>
      <c r="AM564" s="638">
        <f t="shared" si="128"/>
        <v>513260</v>
      </c>
      <c r="AN564" s="661">
        <f t="shared" si="118"/>
        <v>8189190</v>
      </c>
      <c r="AO564" s="638">
        <v>622755</v>
      </c>
      <c r="AP564" s="638">
        <v>44100</v>
      </c>
      <c r="AQ564" s="638">
        <f>+VLOOKUP($B564,[1]Sheet1!$C$15:$BW$1300,52,0)</f>
        <v>0</v>
      </c>
      <c r="AR564" s="638">
        <v>0</v>
      </c>
      <c r="AS564" s="638">
        <v>0</v>
      </c>
      <c r="AT564" s="661">
        <f t="shared" si="135"/>
        <v>7522335</v>
      </c>
      <c r="AU564" s="629"/>
      <c r="AV564" s="585"/>
      <c r="AW564" s="526" t="s">
        <v>4220</v>
      </c>
      <c r="AX564" s="526" t="s">
        <v>4221</v>
      </c>
      <c r="AY564" s="632" t="s">
        <v>261</v>
      </c>
      <c r="AZ564" s="632">
        <v>622</v>
      </c>
      <c r="BA564" s="272" t="str">
        <f t="shared" si="127"/>
        <v>Bag</v>
      </c>
      <c r="BB564" s="633"/>
      <c r="BC564" s="634"/>
      <c r="BD564" s="634"/>
    </row>
    <row r="565" spans="1:56" s="635" customFormat="1" ht="36.75" hidden="1" customHeight="1">
      <c r="A565" s="475">
        <f>SUBTOTAL(3,B$6:B565)</f>
        <v>1</v>
      </c>
      <c r="B565" s="475" t="s">
        <v>1742</v>
      </c>
      <c r="C565" s="476" t="s">
        <v>1743</v>
      </c>
      <c r="D565" s="636">
        <v>44628</v>
      </c>
      <c r="E565" s="636" t="s">
        <v>197</v>
      </c>
      <c r="F565" s="530" t="s">
        <v>432</v>
      </c>
      <c r="G565" s="621" t="s">
        <v>619</v>
      </c>
      <c r="H565" s="637">
        <v>5931000</v>
      </c>
      <c r="I565" s="637">
        <v>0</v>
      </c>
      <c r="J565" s="637">
        <v>0</v>
      </c>
      <c r="K565" s="637">
        <v>0</v>
      </c>
      <c r="L565" s="638">
        <f t="shared" si="130"/>
        <v>5931000</v>
      </c>
      <c r="M565" s="639">
        <v>24</v>
      </c>
      <c r="N565" s="638">
        <f t="shared" si="131"/>
        <v>5474769</v>
      </c>
      <c r="O565" s="640">
        <v>2</v>
      </c>
      <c r="P565" s="638">
        <f t="shared" si="132"/>
        <v>456231</v>
      </c>
      <c r="Q565" s="641">
        <v>0</v>
      </c>
      <c r="R565" s="638">
        <f t="shared" si="133"/>
        <v>0</v>
      </c>
      <c r="S565" s="638">
        <f t="shared" si="134"/>
        <v>5931000</v>
      </c>
      <c r="T565" s="642">
        <v>0</v>
      </c>
      <c r="U565" s="528">
        <v>0</v>
      </c>
      <c r="V565" s="528">
        <v>200000</v>
      </c>
      <c r="W565" s="642">
        <v>500000</v>
      </c>
      <c r="X565" s="642">
        <v>0</v>
      </c>
      <c r="Y565" s="642">
        <v>400000</v>
      </c>
      <c r="Z565" s="642">
        <v>669318</v>
      </c>
      <c r="AA565" s="643"/>
      <c r="AB565" s="638"/>
      <c r="AC565" s="642">
        <v>0</v>
      </c>
      <c r="AD565" s="642">
        <v>0</v>
      </c>
      <c r="AE565" s="638">
        <v>0</v>
      </c>
      <c r="AF565" s="644"/>
      <c r="AG565" s="644">
        <f t="shared" si="129"/>
        <v>7700318</v>
      </c>
      <c r="AH565" s="639">
        <v>12</v>
      </c>
      <c r="AI565" s="639">
        <v>0</v>
      </c>
      <c r="AJ565" s="639">
        <v>0</v>
      </c>
      <c r="AK565" s="643">
        <v>0</v>
      </c>
      <c r="AL565" s="645">
        <v>0</v>
      </c>
      <c r="AM565" s="638">
        <f t="shared" si="128"/>
        <v>513260</v>
      </c>
      <c r="AN565" s="661">
        <f t="shared" si="118"/>
        <v>8213578</v>
      </c>
      <c r="AO565" s="638">
        <v>622755</v>
      </c>
      <c r="AP565" s="638">
        <v>44100</v>
      </c>
      <c r="AQ565" s="638">
        <f>+VLOOKUP($B565,[1]Sheet1!$C$15:$BW$1300,52,0)</f>
        <v>0</v>
      </c>
      <c r="AR565" s="638">
        <v>0</v>
      </c>
      <c r="AS565" s="638">
        <v>0</v>
      </c>
      <c r="AT565" s="661">
        <f t="shared" si="135"/>
        <v>7546723</v>
      </c>
      <c r="AU565" s="629"/>
      <c r="AV565" s="585"/>
      <c r="AW565" s="526" t="s">
        <v>4222</v>
      </c>
      <c r="AX565" s="526" t="s">
        <v>4223</v>
      </c>
      <c r="AY565" s="632" t="s">
        <v>261</v>
      </c>
      <c r="AZ565" s="632">
        <v>622</v>
      </c>
      <c r="BA565" s="272" t="str">
        <f t="shared" si="127"/>
        <v>Bag</v>
      </c>
      <c r="BB565" s="633"/>
      <c r="BC565" s="634"/>
      <c r="BD565" s="634"/>
    </row>
    <row r="566" spans="1:56" s="635" customFormat="1" ht="36.75" hidden="1" customHeight="1">
      <c r="A566" s="475">
        <f>SUBTOTAL(3,B$6:B566)</f>
        <v>1</v>
      </c>
      <c r="B566" s="475" t="s">
        <v>1744</v>
      </c>
      <c r="C566" s="476" t="s">
        <v>1745</v>
      </c>
      <c r="D566" s="636">
        <v>44721</v>
      </c>
      <c r="E566" s="636" t="s">
        <v>197</v>
      </c>
      <c r="F566" s="530" t="s">
        <v>432</v>
      </c>
      <c r="G566" s="621" t="s">
        <v>619</v>
      </c>
      <c r="H566" s="637">
        <v>5815000</v>
      </c>
      <c r="I566" s="637">
        <v>0</v>
      </c>
      <c r="J566" s="637">
        <v>0</v>
      </c>
      <c r="K566" s="637">
        <v>0</v>
      </c>
      <c r="L566" s="638">
        <f t="shared" si="130"/>
        <v>5815000</v>
      </c>
      <c r="M566" s="639">
        <v>23</v>
      </c>
      <c r="N566" s="638">
        <f t="shared" si="131"/>
        <v>5144038</v>
      </c>
      <c r="O566" s="640">
        <v>3</v>
      </c>
      <c r="P566" s="638">
        <f t="shared" si="132"/>
        <v>670962</v>
      </c>
      <c r="Q566" s="641">
        <v>0</v>
      </c>
      <c r="R566" s="638">
        <f t="shared" si="133"/>
        <v>0</v>
      </c>
      <c r="S566" s="638">
        <f t="shared" si="134"/>
        <v>5815000</v>
      </c>
      <c r="T566" s="642">
        <v>0</v>
      </c>
      <c r="U566" s="528">
        <v>0</v>
      </c>
      <c r="V566" s="528">
        <v>200000</v>
      </c>
      <c r="W566" s="642">
        <v>500000</v>
      </c>
      <c r="X566" s="642">
        <v>0</v>
      </c>
      <c r="Y566" s="642">
        <v>400000</v>
      </c>
      <c r="Z566" s="642">
        <v>672210</v>
      </c>
      <c r="AA566" s="643"/>
      <c r="AB566" s="638"/>
      <c r="AC566" s="642">
        <v>0</v>
      </c>
      <c r="AD566" s="642">
        <v>0</v>
      </c>
      <c r="AE566" s="638">
        <v>0</v>
      </c>
      <c r="AF566" s="644"/>
      <c r="AG566" s="644">
        <f t="shared" si="129"/>
        <v>7587210</v>
      </c>
      <c r="AH566" s="639">
        <v>12</v>
      </c>
      <c r="AI566" s="639">
        <v>0</v>
      </c>
      <c r="AJ566" s="639">
        <v>0</v>
      </c>
      <c r="AK566" s="643">
        <v>0</v>
      </c>
      <c r="AL566" s="645">
        <v>0</v>
      </c>
      <c r="AM566" s="638">
        <f t="shared" si="128"/>
        <v>503221</v>
      </c>
      <c r="AN566" s="661">
        <f t="shared" si="118"/>
        <v>8090431</v>
      </c>
      <c r="AO566" s="638">
        <v>610575</v>
      </c>
      <c r="AP566" s="638">
        <v>44100</v>
      </c>
      <c r="AQ566" s="638">
        <f>+VLOOKUP($B566,[1]Sheet1!$C$15:$BW$1300,52,0)</f>
        <v>0</v>
      </c>
      <c r="AR566" s="638">
        <v>0</v>
      </c>
      <c r="AS566" s="638">
        <v>0</v>
      </c>
      <c r="AT566" s="661">
        <f t="shared" si="135"/>
        <v>7435756</v>
      </c>
      <c r="AU566" s="629"/>
      <c r="AV566" s="585"/>
      <c r="AW566" s="526" t="s">
        <v>4224</v>
      </c>
      <c r="AX566" s="526" t="s">
        <v>4225</v>
      </c>
      <c r="AY566" s="632" t="s">
        <v>261</v>
      </c>
      <c r="AZ566" s="632">
        <v>622</v>
      </c>
      <c r="BA566" s="272" t="str">
        <f t="shared" si="127"/>
        <v>Bag</v>
      </c>
      <c r="BB566" s="633"/>
      <c r="BC566" s="634"/>
      <c r="BD566" s="634"/>
    </row>
    <row r="567" spans="1:56" s="635" customFormat="1" ht="36.75" hidden="1" customHeight="1">
      <c r="A567" s="475">
        <f>SUBTOTAL(3,B$6:B567)</f>
        <v>1</v>
      </c>
      <c r="B567" s="475" t="s">
        <v>1746</v>
      </c>
      <c r="C567" s="476" t="s">
        <v>1747</v>
      </c>
      <c r="D567" s="636">
        <v>44784</v>
      </c>
      <c r="E567" s="636" t="s">
        <v>197</v>
      </c>
      <c r="F567" s="530" t="s">
        <v>432</v>
      </c>
      <c r="G567" s="621" t="s">
        <v>619</v>
      </c>
      <c r="H567" s="637">
        <v>5815000</v>
      </c>
      <c r="I567" s="637">
        <v>0</v>
      </c>
      <c r="J567" s="637">
        <v>0</v>
      </c>
      <c r="K567" s="637">
        <v>0</v>
      </c>
      <c r="L567" s="638">
        <f t="shared" si="130"/>
        <v>5815000</v>
      </c>
      <c r="M567" s="639">
        <v>24</v>
      </c>
      <c r="N567" s="638">
        <f t="shared" si="131"/>
        <v>5367692</v>
      </c>
      <c r="O567" s="640">
        <v>2</v>
      </c>
      <c r="P567" s="638">
        <f t="shared" si="132"/>
        <v>447308</v>
      </c>
      <c r="Q567" s="641">
        <v>0</v>
      </c>
      <c r="R567" s="638">
        <f t="shared" si="133"/>
        <v>0</v>
      </c>
      <c r="S567" s="638">
        <f t="shared" si="134"/>
        <v>5815000</v>
      </c>
      <c r="T567" s="642">
        <v>0</v>
      </c>
      <c r="U567" s="528">
        <v>0</v>
      </c>
      <c r="V567" s="528">
        <v>200000</v>
      </c>
      <c r="W567" s="642">
        <v>500000</v>
      </c>
      <c r="X567" s="642">
        <v>0</v>
      </c>
      <c r="Y567" s="642">
        <v>400000</v>
      </c>
      <c r="Z567" s="642">
        <v>693254</v>
      </c>
      <c r="AA567" s="643"/>
      <c r="AB567" s="638"/>
      <c r="AC567" s="642">
        <v>0</v>
      </c>
      <c r="AD567" s="642">
        <v>0</v>
      </c>
      <c r="AE567" s="638">
        <v>41935.09375</v>
      </c>
      <c r="AF567" s="644"/>
      <c r="AG567" s="644">
        <f t="shared" si="129"/>
        <v>7650189</v>
      </c>
      <c r="AH567" s="639">
        <v>12</v>
      </c>
      <c r="AI567" s="639">
        <v>0</v>
      </c>
      <c r="AJ567" s="639">
        <v>0</v>
      </c>
      <c r="AK567" s="643">
        <v>0</v>
      </c>
      <c r="AL567" s="645">
        <v>0</v>
      </c>
      <c r="AM567" s="638">
        <f t="shared" si="128"/>
        <v>503221</v>
      </c>
      <c r="AN567" s="661">
        <f t="shared" si="118"/>
        <v>8153410</v>
      </c>
      <c r="AO567" s="638">
        <v>610575</v>
      </c>
      <c r="AP567" s="638">
        <v>44100</v>
      </c>
      <c r="AQ567" s="638">
        <f>+VLOOKUP($B567,[1]Sheet1!$C$15:$BW$1300,52,0)</f>
        <v>0</v>
      </c>
      <c r="AR567" s="638">
        <v>0</v>
      </c>
      <c r="AS567" s="638">
        <v>0</v>
      </c>
      <c r="AT567" s="661">
        <f t="shared" si="135"/>
        <v>7498735</v>
      </c>
      <c r="AU567" s="629"/>
      <c r="AV567" s="585"/>
      <c r="AW567" s="526" t="s">
        <v>4226</v>
      </c>
      <c r="AX567" s="526" t="s">
        <v>4227</v>
      </c>
      <c r="AY567" s="632" t="s">
        <v>261</v>
      </c>
      <c r="AZ567" s="632">
        <v>622</v>
      </c>
      <c r="BA567" s="272" t="str">
        <f t="shared" si="127"/>
        <v>Bag</v>
      </c>
      <c r="BB567" s="633"/>
      <c r="BC567" s="634"/>
      <c r="BD567" s="634"/>
    </row>
    <row r="568" spans="1:56" s="635" customFormat="1" ht="36.75" hidden="1" customHeight="1">
      <c r="A568" s="475">
        <f>SUBTOTAL(3,B$6:B568)</f>
        <v>1</v>
      </c>
      <c r="B568" s="475" t="s">
        <v>1748</v>
      </c>
      <c r="C568" s="476" t="s">
        <v>1749</v>
      </c>
      <c r="D568" s="636">
        <v>44784</v>
      </c>
      <c r="E568" s="636" t="s">
        <v>197</v>
      </c>
      <c r="F568" s="530" t="s">
        <v>432</v>
      </c>
      <c r="G568" s="621" t="s">
        <v>619</v>
      </c>
      <c r="H568" s="637">
        <v>5815000</v>
      </c>
      <c r="I568" s="637">
        <v>0</v>
      </c>
      <c r="J568" s="637">
        <v>0</v>
      </c>
      <c r="K568" s="637">
        <v>0</v>
      </c>
      <c r="L568" s="638">
        <f t="shared" si="130"/>
        <v>5815000</v>
      </c>
      <c r="M568" s="639">
        <v>23</v>
      </c>
      <c r="N568" s="638">
        <f t="shared" si="131"/>
        <v>5144038</v>
      </c>
      <c r="O568" s="640">
        <v>3</v>
      </c>
      <c r="P568" s="638">
        <f t="shared" si="132"/>
        <v>670962</v>
      </c>
      <c r="Q568" s="641">
        <v>0</v>
      </c>
      <c r="R568" s="638">
        <f t="shared" si="133"/>
        <v>0</v>
      </c>
      <c r="S568" s="638">
        <f t="shared" si="134"/>
        <v>5815000</v>
      </c>
      <c r="T568" s="642">
        <v>0</v>
      </c>
      <c r="U568" s="528">
        <v>0</v>
      </c>
      <c r="V568" s="528">
        <v>200000</v>
      </c>
      <c r="W568" s="642">
        <v>500000</v>
      </c>
      <c r="X568" s="642">
        <v>0</v>
      </c>
      <c r="Y568" s="642">
        <v>400000</v>
      </c>
      <c r="Z568" s="642">
        <v>674897</v>
      </c>
      <c r="AA568" s="643"/>
      <c r="AB568" s="638"/>
      <c r="AC568" s="642">
        <v>100000</v>
      </c>
      <c r="AD568" s="642">
        <v>0</v>
      </c>
      <c r="AE568" s="638">
        <v>41935.092391304344</v>
      </c>
      <c r="AF568" s="644"/>
      <c r="AG568" s="644">
        <f t="shared" si="129"/>
        <v>7731832</v>
      </c>
      <c r="AH568" s="639">
        <v>12</v>
      </c>
      <c r="AI568" s="639">
        <v>0</v>
      </c>
      <c r="AJ568" s="639">
        <v>0</v>
      </c>
      <c r="AK568" s="643">
        <v>0</v>
      </c>
      <c r="AL568" s="645">
        <v>0</v>
      </c>
      <c r="AM568" s="638">
        <f t="shared" si="128"/>
        <v>503221</v>
      </c>
      <c r="AN568" s="661">
        <f t="shared" si="118"/>
        <v>8235053</v>
      </c>
      <c r="AO568" s="638">
        <v>610575</v>
      </c>
      <c r="AP568" s="638">
        <v>44100</v>
      </c>
      <c r="AQ568" s="638">
        <f>+VLOOKUP($B568,[1]Sheet1!$C$15:$BW$1300,52,0)</f>
        <v>0</v>
      </c>
      <c r="AR568" s="638">
        <v>0</v>
      </c>
      <c r="AS568" s="638">
        <v>0</v>
      </c>
      <c r="AT568" s="661">
        <f t="shared" si="135"/>
        <v>7580378</v>
      </c>
      <c r="AU568" s="629"/>
      <c r="AV568" s="585"/>
      <c r="AW568" s="526" t="s">
        <v>4228</v>
      </c>
      <c r="AX568" s="526" t="s">
        <v>4229</v>
      </c>
      <c r="AY568" s="632" t="s">
        <v>261</v>
      </c>
      <c r="AZ568" s="632">
        <v>622</v>
      </c>
      <c r="BA568" s="272" t="str">
        <f t="shared" si="127"/>
        <v>Bag</v>
      </c>
      <c r="BB568" s="633"/>
      <c r="BC568" s="634"/>
      <c r="BD568" s="634"/>
    </row>
    <row r="569" spans="1:56" s="635" customFormat="1" ht="36.75" hidden="1" customHeight="1">
      <c r="A569" s="475">
        <f>SUBTOTAL(3,B$6:B569)</f>
        <v>1</v>
      </c>
      <c r="B569" s="475" t="s">
        <v>1750</v>
      </c>
      <c r="C569" s="476" t="s">
        <v>1751</v>
      </c>
      <c r="D569" s="636">
        <v>45164</v>
      </c>
      <c r="E569" s="636" t="s">
        <v>197</v>
      </c>
      <c r="F569" s="530" t="s">
        <v>432</v>
      </c>
      <c r="G569" s="621" t="s">
        <v>1054</v>
      </c>
      <c r="H569" s="637">
        <v>5538000</v>
      </c>
      <c r="I569" s="637">
        <v>200000</v>
      </c>
      <c r="J569" s="637">
        <v>0</v>
      </c>
      <c r="K569" s="637">
        <v>0</v>
      </c>
      <c r="L569" s="638">
        <f t="shared" si="130"/>
        <v>5738000</v>
      </c>
      <c r="M569" s="639">
        <v>24</v>
      </c>
      <c r="N569" s="638">
        <f t="shared" si="131"/>
        <v>5296615</v>
      </c>
      <c r="O569" s="640">
        <v>2</v>
      </c>
      <c r="P569" s="638">
        <f t="shared" si="132"/>
        <v>441385</v>
      </c>
      <c r="Q569" s="641">
        <v>0</v>
      </c>
      <c r="R569" s="638">
        <f t="shared" si="133"/>
        <v>0</v>
      </c>
      <c r="S569" s="638">
        <f t="shared" si="134"/>
        <v>5738000</v>
      </c>
      <c r="T569" s="642">
        <v>0</v>
      </c>
      <c r="U569" s="528">
        <v>0</v>
      </c>
      <c r="V569" s="528">
        <v>200000</v>
      </c>
      <c r="W569" s="642">
        <v>500000</v>
      </c>
      <c r="X569" s="642">
        <v>0</v>
      </c>
      <c r="Y569" s="642">
        <v>400000</v>
      </c>
      <c r="Z569" s="642">
        <v>650791</v>
      </c>
      <c r="AA569" s="643"/>
      <c r="AB569" s="638"/>
      <c r="AC569" s="642">
        <v>0</v>
      </c>
      <c r="AD569" s="642">
        <v>0</v>
      </c>
      <c r="AE569" s="638">
        <v>0</v>
      </c>
      <c r="AF569" s="644"/>
      <c r="AG569" s="644">
        <f t="shared" si="129"/>
        <v>7488791</v>
      </c>
      <c r="AH569" s="639">
        <v>12</v>
      </c>
      <c r="AI569" s="639">
        <v>0</v>
      </c>
      <c r="AJ569" s="639">
        <v>0</v>
      </c>
      <c r="AK569" s="643">
        <v>0</v>
      </c>
      <c r="AL569" s="645">
        <v>0</v>
      </c>
      <c r="AM569" s="638">
        <f t="shared" si="128"/>
        <v>496558</v>
      </c>
      <c r="AN569" s="661">
        <f t="shared" si="118"/>
        <v>7985349</v>
      </c>
      <c r="AO569" s="638">
        <v>602490</v>
      </c>
      <c r="AP569" s="638">
        <v>44100</v>
      </c>
      <c r="AQ569" s="638">
        <f>+VLOOKUP($B569,[1]Sheet1!$C$15:$BW$1300,52,0)</f>
        <v>0</v>
      </c>
      <c r="AR569" s="638">
        <v>0</v>
      </c>
      <c r="AS569" s="638">
        <v>0</v>
      </c>
      <c r="AT569" s="661">
        <f t="shared" si="135"/>
        <v>7338759</v>
      </c>
      <c r="AU569" s="629"/>
      <c r="AV569" s="585"/>
      <c r="AW569" s="526" t="s">
        <v>4230</v>
      </c>
      <c r="AX569" s="526" t="s">
        <v>4231</v>
      </c>
      <c r="AY569" s="632" t="s">
        <v>261</v>
      </c>
      <c r="AZ569" s="632">
        <v>622</v>
      </c>
      <c r="BA569" s="272" t="str">
        <f t="shared" si="127"/>
        <v>Bag</v>
      </c>
      <c r="BB569" s="633"/>
      <c r="BC569" s="634"/>
      <c r="BD569" s="634"/>
    </row>
    <row r="570" spans="1:56" s="635" customFormat="1" ht="36.75" hidden="1" customHeight="1">
      <c r="A570" s="475">
        <f>SUBTOTAL(3,B$6:B570)</f>
        <v>1</v>
      </c>
      <c r="B570" s="475" t="s">
        <v>1752</v>
      </c>
      <c r="C570" s="476" t="s">
        <v>1753</v>
      </c>
      <c r="D570" s="636">
        <v>45166</v>
      </c>
      <c r="E570" s="636" t="s">
        <v>197</v>
      </c>
      <c r="F570" s="530" t="s">
        <v>432</v>
      </c>
      <c r="G570" s="621" t="s">
        <v>619</v>
      </c>
      <c r="H570" s="637">
        <v>5538000</v>
      </c>
      <c r="I570" s="637">
        <v>0</v>
      </c>
      <c r="J570" s="637">
        <v>0</v>
      </c>
      <c r="K570" s="637">
        <v>0</v>
      </c>
      <c r="L570" s="638">
        <f t="shared" si="130"/>
        <v>5538000</v>
      </c>
      <c r="M570" s="639">
        <v>24</v>
      </c>
      <c r="N570" s="638">
        <f t="shared" si="131"/>
        <v>5112000</v>
      </c>
      <c r="O570" s="640">
        <v>2</v>
      </c>
      <c r="P570" s="638">
        <f t="shared" si="132"/>
        <v>426000</v>
      </c>
      <c r="Q570" s="641">
        <v>0</v>
      </c>
      <c r="R570" s="638">
        <f t="shared" si="133"/>
        <v>0</v>
      </c>
      <c r="S570" s="638">
        <f t="shared" si="134"/>
        <v>5538000</v>
      </c>
      <c r="T570" s="642">
        <v>0</v>
      </c>
      <c r="U570" s="528">
        <v>0</v>
      </c>
      <c r="V570" s="528">
        <v>200000</v>
      </c>
      <c r="W570" s="642">
        <v>500000</v>
      </c>
      <c r="X570" s="642">
        <v>0</v>
      </c>
      <c r="Y570" s="642">
        <v>400000</v>
      </c>
      <c r="Z570" s="642">
        <v>693254</v>
      </c>
      <c r="AA570" s="643"/>
      <c r="AB570" s="638"/>
      <c r="AC570" s="642">
        <v>0</v>
      </c>
      <c r="AD570" s="642">
        <v>0</v>
      </c>
      <c r="AE570" s="638">
        <v>39937.5</v>
      </c>
      <c r="AF570" s="644"/>
      <c r="AG570" s="644">
        <f t="shared" si="129"/>
        <v>7371192</v>
      </c>
      <c r="AH570" s="639">
        <v>12</v>
      </c>
      <c r="AI570" s="639">
        <v>0</v>
      </c>
      <c r="AJ570" s="639">
        <v>0</v>
      </c>
      <c r="AK570" s="643">
        <v>0</v>
      </c>
      <c r="AL570" s="645">
        <v>0</v>
      </c>
      <c r="AM570" s="638">
        <f t="shared" si="128"/>
        <v>479250</v>
      </c>
      <c r="AN570" s="661">
        <f t="shared" si="118"/>
        <v>7850442</v>
      </c>
      <c r="AO570" s="638">
        <v>581490</v>
      </c>
      <c r="AP570" s="638">
        <v>44100</v>
      </c>
      <c r="AQ570" s="638">
        <f>+VLOOKUP($B570,[1]Sheet1!$C$15:$BW$1300,52,0)</f>
        <v>0</v>
      </c>
      <c r="AR570" s="638">
        <v>0</v>
      </c>
      <c r="AS570" s="638">
        <v>0</v>
      </c>
      <c r="AT570" s="661">
        <f t="shared" si="135"/>
        <v>7224852</v>
      </c>
      <c r="AU570" s="629"/>
      <c r="AV570" s="585"/>
      <c r="AW570" s="526" t="s">
        <v>4232</v>
      </c>
      <c r="AX570" s="526" t="s">
        <v>4233</v>
      </c>
      <c r="AY570" s="632" t="s">
        <v>261</v>
      </c>
      <c r="AZ570" s="632">
        <v>622</v>
      </c>
      <c r="BA570" s="272" t="str">
        <f t="shared" si="127"/>
        <v>Bag</v>
      </c>
      <c r="BB570" s="633"/>
      <c r="BC570" s="634"/>
      <c r="BD570" s="634"/>
    </row>
    <row r="571" spans="1:56" s="635" customFormat="1" ht="36.75" hidden="1" customHeight="1">
      <c r="A571" s="475">
        <f>SUBTOTAL(3,B$6:B571)</f>
        <v>1</v>
      </c>
      <c r="B571" s="475" t="s">
        <v>1754</v>
      </c>
      <c r="C571" s="476" t="s">
        <v>1755</v>
      </c>
      <c r="D571" s="636">
        <v>45173</v>
      </c>
      <c r="E571" s="636" t="s">
        <v>197</v>
      </c>
      <c r="F571" s="530" t="s">
        <v>432</v>
      </c>
      <c r="G571" s="621" t="s">
        <v>619</v>
      </c>
      <c r="H571" s="637">
        <v>5538000</v>
      </c>
      <c r="I571" s="637">
        <v>0</v>
      </c>
      <c r="J571" s="637">
        <v>0</v>
      </c>
      <c r="K571" s="637">
        <v>0</v>
      </c>
      <c r="L571" s="638">
        <f t="shared" ref="L571:L577" si="136">SUM(H571:K571)</f>
        <v>5538000</v>
      </c>
      <c r="M571" s="639">
        <v>24</v>
      </c>
      <c r="N571" s="638">
        <f t="shared" ref="N571:N739" si="137">ROUND((H571+I571+J571+K571)/IF($M$2&gt;26,26,$M$2)*M571,0)</f>
        <v>5112000</v>
      </c>
      <c r="O571" s="640">
        <v>2</v>
      </c>
      <c r="P571" s="638">
        <f t="shared" ref="P571:P739" si="138">ROUND((H571+I571+J571+K571)/IF($M$2&gt;26,26,$M$2)*O571,0)</f>
        <v>426000</v>
      </c>
      <c r="Q571" s="641">
        <v>0</v>
      </c>
      <c r="R571" s="638">
        <f t="shared" ref="R571:R739" si="139">IF(M571&gt;0,ROUND(N571/IF(M571&gt;26,26,M571)/8*Q571*30%,0),0)</f>
        <v>0</v>
      </c>
      <c r="S571" s="638">
        <f t="shared" ref="S571:S739" si="140">N571+P571+R571</f>
        <v>5538000</v>
      </c>
      <c r="T571" s="642">
        <v>0</v>
      </c>
      <c r="U571" s="528">
        <v>0</v>
      </c>
      <c r="V571" s="528">
        <v>200000</v>
      </c>
      <c r="W571" s="642">
        <v>500000</v>
      </c>
      <c r="X571" s="642">
        <v>0</v>
      </c>
      <c r="Y571" s="642">
        <v>400000</v>
      </c>
      <c r="Z571" s="642">
        <v>602158</v>
      </c>
      <c r="AA571" s="643"/>
      <c r="AB571" s="638"/>
      <c r="AC571" s="642">
        <v>0</v>
      </c>
      <c r="AD571" s="642">
        <v>0</v>
      </c>
      <c r="AE571" s="638">
        <v>39937.5</v>
      </c>
      <c r="AF571" s="644"/>
      <c r="AG571" s="644">
        <f t="shared" si="129"/>
        <v>7280096</v>
      </c>
      <c r="AH571" s="639">
        <v>12</v>
      </c>
      <c r="AI571" s="639">
        <v>0</v>
      </c>
      <c r="AJ571" s="639">
        <v>0</v>
      </c>
      <c r="AK571" s="643">
        <v>0</v>
      </c>
      <c r="AL571" s="645">
        <v>0</v>
      </c>
      <c r="AM571" s="638">
        <f t="shared" si="128"/>
        <v>479250</v>
      </c>
      <c r="AN571" s="661">
        <f t="shared" ref="AN571:AN739" si="141">ROUND(AG571+AM571,0)</f>
        <v>7759346</v>
      </c>
      <c r="AO571" s="638">
        <v>581490</v>
      </c>
      <c r="AP571" s="638">
        <v>44100</v>
      </c>
      <c r="AQ571" s="638">
        <f>+VLOOKUP($B571,[1]Sheet1!$C$15:$BW$1300,52,0)</f>
        <v>0</v>
      </c>
      <c r="AR571" s="638">
        <v>0</v>
      </c>
      <c r="AS571" s="638">
        <v>0</v>
      </c>
      <c r="AT571" s="661">
        <f t="shared" si="135"/>
        <v>7133756</v>
      </c>
      <c r="AU571" s="629"/>
      <c r="AV571" s="585"/>
      <c r="AW571" s="526" t="s">
        <v>4234</v>
      </c>
      <c r="AX571" s="526" t="s">
        <v>4235</v>
      </c>
      <c r="AY571" s="632" t="s">
        <v>261</v>
      </c>
      <c r="AZ571" s="632">
        <v>622</v>
      </c>
      <c r="BA571" s="272" t="str">
        <f t="shared" si="127"/>
        <v>Bag</v>
      </c>
      <c r="BB571" s="633"/>
      <c r="BC571" s="634"/>
      <c r="BD571" s="634"/>
    </row>
    <row r="572" spans="1:56" s="635" customFormat="1" ht="36.75" hidden="1" customHeight="1">
      <c r="A572" s="475">
        <f>SUBTOTAL(3,B$6:B572)</f>
        <v>1</v>
      </c>
      <c r="B572" s="475" t="s">
        <v>1756</v>
      </c>
      <c r="C572" s="476" t="s">
        <v>1757</v>
      </c>
      <c r="D572" s="636">
        <v>45346</v>
      </c>
      <c r="E572" s="636" t="s">
        <v>197</v>
      </c>
      <c r="F572" s="530" t="s">
        <v>432</v>
      </c>
      <c r="G572" s="621" t="s">
        <v>619</v>
      </c>
      <c r="H572" s="637">
        <v>5538000</v>
      </c>
      <c r="I572" s="637">
        <v>0</v>
      </c>
      <c r="J572" s="637">
        <v>0</v>
      </c>
      <c r="K572" s="637">
        <v>0</v>
      </c>
      <c r="L572" s="638">
        <f t="shared" si="136"/>
        <v>5538000</v>
      </c>
      <c r="M572" s="639">
        <v>23</v>
      </c>
      <c r="N572" s="638">
        <f t="shared" si="137"/>
        <v>4899000</v>
      </c>
      <c r="O572" s="640">
        <v>3</v>
      </c>
      <c r="P572" s="638">
        <f t="shared" si="138"/>
        <v>639000</v>
      </c>
      <c r="Q572" s="641">
        <v>0</v>
      </c>
      <c r="R572" s="638">
        <f t="shared" si="139"/>
        <v>0</v>
      </c>
      <c r="S572" s="638">
        <f t="shared" si="140"/>
        <v>5538000</v>
      </c>
      <c r="T572" s="642">
        <v>0</v>
      </c>
      <c r="U572" s="528">
        <v>0</v>
      </c>
      <c r="V572" s="528">
        <v>200000</v>
      </c>
      <c r="W572" s="642">
        <v>500000</v>
      </c>
      <c r="X572" s="642">
        <v>0</v>
      </c>
      <c r="Y572" s="642">
        <v>400000</v>
      </c>
      <c r="Z572" s="642">
        <v>560160</v>
      </c>
      <c r="AA572" s="643"/>
      <c r="AB572" s="638"/>
      <c r="AC572" s="642">
        <v>0</v>
      </c>
      <c r="AD572" s="642">
        <v>0</v>
      </c>
      <c r="AE572" s="638">
        <v>0</v>
      </c>
      <c r="AF572" s="644"/>
      <c r="AG572" s="644">
        <f t="shared" si="129"/>
        <v>7198160</v>
      </c>
      <c r="AH572" s="639">
        <v>12</v>
      </c>
      <c r="AI572" s="639">
        <v>0</v>
      </c>
      <c r="AJ572" s="639">
        <v>0</v>
      </c>
      <c r="AK572" s="643">
        <v>0</v>
      </c>
      <c r="AL572" s="645">
        <v>0</v>
      </c>
      <c r="AM572" s="638">
        <f t="shared" si="128"/>
        <v>479250</v>
      </c>
      <c r="AN572" s="661">
        <f t="shared" si="141"/>
        <v>7677410</v>
      </c>
      <c r="AO572" s="638">
        <v>581490</v>
      </c>
      <c r="AP572" s="638">
        <v>44100</v>
      </c>
      <c r="AQ572" s="638">
        <f>+VLOOKUP($B572,[1]Sheet1!$C$15:$BW$1300,52,0)</f>
        <v>0</v>
      </c>
      <c r="AR572" s="638">
        <v>0</v>
      </c>
      <c r="AS572" s="638">
        <v>0</v>
      </c>
      <c r="AT572" s="661">
        <f t="shared" si="135"/>
        <v>7051820</v>
      </c>
      <c r="AU572" s="629"/>
      <c r="AV572" s="585"/>
      <c r="AW572" s="526" t="s">
        <v>4236</v>
      </c>
      <c r="AX572" s="526" t="s">
        <v>4237</v>
      </c>
      <c r="AY572" s="632" t="s">
        <v>261</v>
      </c>
      <c r="AZ572" s="632">
        <v>622</v>
      </c>
      <c r="BA572" s="272" t="str">
        <f t="shared" ref="BA572:BA635" si="142">+IF(AY572="SK1 Box","Box",IF(AY572="Seaman","Seaman","Bag"))</f>
        <v>Bag</v>
      </c>
      <c r="BB572" s="633"/>
      <c r="BC572" s="634"/>
      <c r="BD572" s="634"/>
    </row>
    <row r="573" spans="1:56" s="635" customFormat="1" ht="36.75" hidden="1" customHeight="1">
      <c r="A573" s="475">
        <f>SUBTOTAL(3,B$6:B573)</f>
        <v>1</v>
      </c>
      <c r="B573" s="475" t="s">
        <v>1758</v>
      </c>
      <c r="C573" s="476" t="s">
        <v>1759</v>
      </c>
      <c r="D573" s="636">
        <v>45395</v>
      </c>
      <c r="E573" s="636" t="s">
        <v>197</v>
      </c>
      <c r="F573" s="530" t="s">
        <v>432</v>
      </c>
      <c r="G573" s="621" t="s">
        <v>619</v>
      </c>
      <c r="H573" s="637">
        <v>5538000</v>
      </c>
      <c r="I573" s="637">
        <v>0</v>
      </c>
      <c r="J573" s="637">
        <v>0</v>
      </c>
      <c r="K573" s="637">
        <v>0</v>
      </c>
      <c r="L573" s="638">
        <f t="shared" si="136"/>
        <v>5538000</v>
      </c>
      <c r="M573" s="639">
        <v>23.6</v>
      </c>
      <c r="N573" s="638">
        <f t="shared" si="137"/>
        <v>5026800</v>
      </c>
      <c r="O573" s="640">
        <v>2</v>
      </c>
      <c r="P573" s="638">
        <f t="shared" si="138"/>
        <v>426000</v>
      </c>
      <c r="Q573" s="641">
        <v>0</v>
      </c>
      <c r="R573" s="638">
        <f t="shared" si="139"/>
        <v>0</v>
      </c>
      <c r="S573" s="638">
        <f t="shared" si="140"/>
        <v>5452800</v>
      </c>
      <c r="T573" s="642">
        <v>0</v>
      </c>
      <c r="U573" s="528">
        <v>0</v>
      </c>
      <c r="V573" s="528">
        <v>200000</v>
      </c>
      <c r="W573" s="642">
        <v>500000</v>
      </c>
      <c r="X573" s="642">
        <v>0</v>
      </c>
      <c r="Y573" s="642">
        <v>400000</v>
      </c>
      <c r="Z573" s="642">
        <v>670338</v>
      </c>
      <c r="AA573" s="643"/>
      <c r="AB573" s="638"/>
      <c r="AC573" s="642">
        <v>0</v>
      </c>
      <c r="AD573" s="642">
        <v>0</v>
      </c>
      <c r="AE573" s="638">
        <v>39937.5</v>
      </c>
      <c r="AF573" s="644"/>
      <c r="AG573" s="644">
        <f t="shared" si="129"/>
        <v>7263076</v>
      </c>
      <c r="AH573" s="639">
        <v>12</v>
      </c>
      <c r="AI573" s="639">
        <v>0</v>
      </c>
      <c r="AJ573" s="639">
        <v>0</v>
      </c>
      <c r="AK573" s="643">
        <v>0</v>
      </c>
      <c r="AL573" s="645">
        <v>0</v>
      </c>
      <c r="AM573" s="638">
        <f t="shared" si="128"/>
        <v>479250</v>
      </c>
      <c r="AN573" s="661">
        <f t="shared" si="141"/>
        <v>7742326</v>
      </c>
      <c r="AO573" s="638">
        <v>581490</v>
      </c>
      <c r="AP573" s="638">
        <v>44100</v>
      </c>
      <c r="AQ573" s="638">
        <f>+VLOOKUP($B573,[1]Sheet1!$C$15:$BW$1300,52,0)</f>
        <v>0</v>
      </c>
      <c r="AR573" s="638">
        <v>0</v>
      </c>
      <c r="AS573" s="638">
        <v>0</v>
      </c>
      <c r="AT573" s="661">
        <f t="shared" si="135"/>
        <v>7116736</v>
      </c>
      <c r="AU573" s="629"/>
      <c r="AV573" s="585"/>
      <c r="AW573" s="526" t="s">
        <v>4238</v>
      </c>
      <c r="AX573" s="526" t="s">
        <v>4239</v>
      </c>
      <c r="AY573" s="632" t="s">
        <v>261</v>
      </c>
      <c r="AZ573" s="632">
        <v>622</v>
      </c>
      <c r="BA573" s="272" t="str">
        <f t="shared" si="142"/>
        <v>Bag</v>
      </c>
      <c r="BB573" s="633"/>
      <c r="BC573" s="634"/>
      <c r="BD573" s="634"/>
    </row>
    <row r="574" spans="1:56" s="635" customFormat="1" ht="36.75" hidden="1" customHeight="1">
      <c r="A574" s="475">
        <f>SUBTOTAL(3,B$6:B574)</f>
        <v>1</v>
      </c>
      <c r="B574" s="475" t="s">
        <v>1760</v>
      </c>
      <c r="C574" s="476" t="s">
        <v>1761</v>
      </c>
      <c r="D574" s="636">
        <v>45454</v>
      </c>
      <c r="E574" s="636" t="s">
        <v>197</v>
      </c>
      <c r="F574" s="530" t="s">
        <v>432</v>
      </c>
      <c r="G574" s="621" t="s">
        <v>619</v>
      </c>
      <c r="H574" s="637">
        <v>5274000</v>
      </c>
      <c r="I574" s="637">
        <v>0</v>
      </c>
      <c r="J574" s="637">
        <v>0</v>
      </c>
      <c r="K574" s="637">
        <v>0</v>
      </c>
      <c r="L574" s="638">
        <f t="shared" si="136"/>
        <v>5274000</v>
      </c>
      <c r="M574" s="639">
        <v>24</v>
      </c>
      <c r="N574" s="638">
        <f t="shared" si="137"/>
        <v>4868308</v>
      </c>
      <c r="O574" s="640">
        <v>2</v>
      </c>
      <c r="P574" s="638">
        <f t="shared" si="138"/>
        <v>405692</v>
      </c>
      <c r="Q574" s="641">
        <v>0</v>
      </c>
      <c r="R574" s="638">
        <f t="shared" si="139"/>
        <v>0</v>
      </c>
      <c r="S574" s="638">
        <f t="shared" si="140"/>
        <v>5274000</v>
      </c>
      <c r="T574" s="642">
        <v>0</v>
      </c>
      <c r="U574" s="528">
        <v>0</v>
      </c>
      <c r="V574" s="528">
        <v>200000</v>
      </c>
      <c r="W574" s="642">
        <v>500000</v>
      </c>
      <c r="X574" s="642">
        <v>0</v>
      </c>
      <c r="Y574" s="642">
        <v>400000</v>
      </c>
      <c r="Z574" s="642">
        <v>669318</v>
      </c>
      <c r="AA574" s="643"/>
      <c r="AB574" s="638"/>
      <c r="AC574" s="642">
        <v>0</v>
      </c>
      <c r="AD574" s="642">
        <v>0</v>
      </c>
      <c r="AE574" s="638">
        <v>38033.65625</v>
      </c>
      <c r="AF574" s="644"/>
      <c r="AG574" s="644">
        <f t="shared" si="129"/>
        <v>7081352</v>
      </c>
      <c r="AH574" s="639">
        <v>12</v>
      </c>
      <c r="AI574" s="639">
        <v>0</v>
      </c>
      <c r="AJ574" s="639">
        <v>0</v>
      </c>
      <c r="AK574" s="643">
        <v>0</v>
      </c>
      <c r="AL574" s="645">
        <v>0</v>
      </c>
      <c r="AM574" s="638">
        <f t="shared" si="128"/>
        <v>456404</v>
      </c>
      <c r="AN574" s="661">
        <f t="shared" si="141"/>
        <v>7537756</v>
      </c>
      <c r="AO574" s="638">
        <v>553770</v>
      </c>
      <c r="AP574" s="638">
        <v>44100</v>
      </c>
      <c r="AQ574" s="638">
        <f>+VLOOKUP($B574,[1]Sheet1!$C$15:$BW$1300,52,0)</f>
        <v>0</v>
      </c>
      <c r="AR574" s="638">
        <v>0</v>
      </c>
      <c r="AS574" s="638">
        <v>0</v>
      </c>
      <c r="AT574" s="661">
        <f t="shared" si="135"/>
        <v>6939886</v>
      </c>
      <c r="AU574" s="629"/>
      <c r="AV574" s="585"/>
      <c r="AW574" s="526" t="s">
        <v>4240</v>
      </c>
      <c r="AX574" s="526" t="s">
        <v>4241</v>
      </c>
      <c r="AY574" s="632" t="s">
        <v>261</v>
      </c>
      <c r="AZ574" s="632">
        <v>622</v>
      </c>
      <c r="BA574" s="272" t="str">
        <f t="shared" si="142"/>
        <v>Bag</v>
      </c>
      <c r="BB574" s="633"/>
      <c r="BC574" s="634"/>
      <c r="BD574" s="634"/>
    </row>
    <row r="575" spans="1:56" s="635" customFormat="1" ht="36.75" hidden="1" customHeight="1">
      <c r="A575" s="475">
        <f>SUBTOTAL(3,B$6:B575)</f>
        <v>1</v>
      </c>
      <c r="B575" s="475" t="s">
        <v>1762</v>
      </c>
      <c r="C575" s="476" t="s">
        <v>1763</v>
      </c>
      <c r="D575" s="636">
        <v>45603</v>
      </c>
      <c r="E575" s="636" t="s">
        <v>197</v>
      </c>
      <c r="F575" s="530" t="s">
        <v>432</v>
      </c>
      <c r="G575" s="621" t="s">
        <v>619</v>
      </c>
      <c r="H575" s="637">
        <v>5023000</v>
      </c>
      <c r="I575" s="637">
        <v>0</v>
      </c>
      <c r="J575" s="637">
        <v>0</v>
      </c>
      <c r="K575" s="637">
        <v>0</v>
      </c>
      <c r="L575" s="638">
        <f t="shared" si="136"/>
        <v>5023000</v>
      </c>
      <c r="M575" s="639">
        <v>23</v>
      </c>
      <c r="N575" s="638">
        <f t="shared" si="137"/>
        <v>4443423</v>
      </c>
      <c r="O575" s="640">
        <v>3</v>
      </c>
      <c r="P575" s="638">
        <f t="shared" si="138"/>
        <v>579577</v>
      </c>
      <c r="Q575" s="641">
        <v>0</v>
      </c>
      <c r="R575" s="638">
        <f t="shared" si="139"/>
        <v>0</v>
      </c>
      <c r="S575" s="638">
        <f t="shared" si="140"/>
        <v>5023000</v>
      </c>
      <c r="T575" s="642">
        <v>0</v>
      </c>
      <c r="U575" s="528">
        <v>0</v>
      </c>
      <c r="V575" s="528">
        <v>200000</v>
      </c>
      <c r="W575" s="642">
        <v>500000</v>
      </c>
      <c r="X575" s="642">
        <v>0</v>
      </c>
      <c r="Y575" s="642">
        <v>400000</v>
      </c>
      <c r="Z575" s="642">
        <v>685672</v>
      </c>
      <c r="AA575" s="643"/>
      <c r="AB575" s="638"/>
      <c r="AC575" s="642">
        <v>0</v>
      </c>
      <c r="AD575" s="642">
        <v>0</v>
      </c>
      <c r="AE575" s="638">
        <v>0</v>
      </c>
      <c r="AF575" s="644"/>
      <c r="AG575" s="644">
        <f t="shared" si="129"/>
        <v>6808672</v>
      </c>
      <c r="AH575" s="639">
        <v>12</v>
      </c>
      <c r="AI575" s="639">
        <v>0</v>
      </c>
      <c r="AJ575" s="639">
        <v>0</v>
      </c>
      <c r="AK575" s="643">
        <v>0</v>
      </c>
      <c r="AL575" s="645">
        <v>0</v>
      </c>
      <c r="AM575" s="638">
        <f t="shared" si="128"/>
        <v>434683</v>
      </c>
      <c r="AN575" s="661">
        <f t="shared" si="141"/>
        <v>7243355</v>
      </c>
      <c r="AO575" s="638">
        <v>527415</v>
      </c>
      <c r="AP575" s="638">
        <v>44100</v>
      </c>
      <c r="AQ575" s="638">
        <f>+VLOOKUP($B575,[1]Sheet1!$C$15:$BW$1300,52,0)</f>
        <v>0</v>
      </c>
      <c r="AR575" s="638">
        <v>0</v>
      </c>
      <c r="AS575" s="638">
        <v>0</v>
      </c>
      <c r="AT575" s="661">
        <f t="shared" si="135"/>
        <v>6671840</v>
      </c>
      <c r="AU575" s="629"/>
      <c r="AV575" s="585"/>
      <c r="AW575" s="526" t="s">
        <v>4242</v>
      </c>
      <c r="AX575" s="526" t="s">
        <v>4243</v>
      </c>
      <c r="AY575" s="632" t="s">
        <v>261</v>
      </c>
      <c r="AZ575" s="632">
        <v>622</v>
      </c>
      <c r="BA575" s="272" t="str">
        <f t="shared" si="142"/>
        <v>Bag</v>
      </c>
      <c r="BB575" s="633"/>
      <c r="BC575" s="634"/>
      <c r="BD575" s="634"/>
    </row>
    <row r="576" spans="1:56" s="635" customFormat="1" ht="36.75" hidden="1" customHeight="1">
      <c r="A576" s="475">
        <f>SUBTOTAL(3,B$6:B576)</f>
        <v>1</v>
      </c>
      <c r="B576" s="475" t="s">
        <v>1764</v>
      </c>
      <c r="C576" s="476" t="s">
        <v>1765</v>
      </c>
      <c r="D576" s="636">
        <v>45615</v>
      </c>
      <c r="E576" s="636" t="s">
        <v>197</v>
      </c>
      <c r="F576" s="530" t="s">
        <v>432</v>
      </c>
      <c r="G576" s="621" t="s">
        <v>619</v>
      </c>
      <c r="H576" s="637">
        <v>5023000</v>
      </c>
      <c r="I576" s="637">
        <v>0</v>
      </c>
      <c r="J576" s="637">
        <v>0</v>
      </c>
      <c r="K576" s="637">
        <v>0</v>
      </c>
      <c r="L576" s="638">
        <f t="shared" si="136"/>
        <v>5023000</v>
      </c>
      <c r="M576" s="639">
        <v>24</v>
      </c>
      <c r="N576" s="638">
        <f t="shared" si="137"/>
        <v>4636615</v>
      </c>
      <c r="O576" s="640">
        <v>2</v>
      </c>
      <c r="P576" s="638">
        <f t="shared" si="138"/>
        <v>386385</v>
      </c>
      <c r="Q576" s="641">
        <v>0</v>
      </c>
      <c r="R576" s="638">
        <f t="shared" si="139"/>
        <v>0</v>
      </c>
      <c r="S576" s="638">
        <f t="shared" si="140"/>
        <v>5023000</v>
      </c>
      <c r="T576" s="642">
        <v>0</v>
      </c>
      <c r="U576" s="528">
        <v>0</v>
      </c>
      <c r="V576" s="528">
        <v>200000</v>
      </c>
      <c r="W576" s="642">
        <v>500000</v>
      </c>
      <c r="X576" s="642">
        <v>0</v>
      </c>
      <c r="Y576" s="642">
        <v>400000</v>
      </c>
      <c r="Z576" s="642">
        <v>581598</v>
      </c>
      <c r="AA576" s="643"/>
      <c r="AB576" s="638"/>
      <c r="AC576" s="642">
        <v>0</v>
      </c>
      <c r="AD576" s="642">
        <v>0</v>
      </c>
      <c r="AE576" s="638">
        <v>36223.5546875</v>
      </c>
      <c r="AF576" s="644"/>
      <c r="AG576" s="644">
        <f t="shared" si="129"/>
        <v>6740822</v>
      </c>
      <c r="AH576" s="639">
        <v>12</v>
      </c>
      <c r="AI576" s="639">
        <v>0</v>
      </c>
      <c r="AJ576" s="639">
        <v>0</v>
      </c>
      <c r="AK576" s="643">
        <v>0</v>
      </c>
      <c r="AL576" s="645">
        <v>0</v>
      </c>
      <c r="AM576" s="638">
        <f t="shared" si="128"/>
        <v>434683</v>
      </c>
      <c r="AN576" s="661">
        <f t="shared" si="141"/>
        <v>7175505</v>
      </c>
      <c r="AO576" s="638">
        <v>527415</v>
      </c>
      <c r="AP576" s="638">
        <v>44100</v>
      </c>
      <c r="AQ576" s="638">
        <f>+VLOOKUP($B576,[1]Sheet1!$C$15:$BW$1300,52,0)</f>
        <v>0</v>
      </c>
      <c r="AR576" s="638">
        <v>0</v>
      </c>
      <c r="AS576" s="638">
        <v>0</v>
      </c>
      <c r="AT576" s="661">
        <f t="shared" si="135"/>
        <v>6603990</v>
      </c>
      <c r="AU576" s="629"/>
      <c r="AV576" s="585"/>
      <c r="AW576" s="526" t="s">
        <v>4244</v>
      </c>
      <c r="AX576" s="526" t="s">
        <v>4245</v>
      </c>
      <c r="AY576" s="632" t="s">
        <v>261</v>
      </c>
      <c r="AZ576" s="632">
        <v>622</v>
      </c>
      <c r="BA576" s="272" t="str">
        <f t="shared" si="142"/>
        <v>Bag</v>
      </c>
      <c r="BB576" s="633"/>
      <c r="BC576" s="634"/>
      <c r="BD576" s="634"/>
    </row>
    <row r="577" spans="1:56" s="635" customFormat="1" ht="36.75" hidden="1" customHeight="1">
      <c r="A577" s="475">
        <f>SUBTOTAL(3,B$6:B577)</f>
        <v>1</v>
      </c>
      <c r="B577" s="475" t="s">
        <v>1766</v>
      </c>
      <c r="C577" s="476" t="s">
        <v>1767</v>
      </c>
      <c r="D577" s="636">
        <v>45736</v>
      </c>
      <c r="E577" s="636" t="s">
        <v>197</v>
      </c>
      <c r="F577" s="530" t="s">
        <v>432</v>
      </c>
      <c r="G577" s="621" t="s">
        <v>619</v>
      </c>
      <c r="H577" s="637">
        <v>4694000</v>
      </c>
      <c r="I577" s="637">
        <v>0</v>
      </c>
      <c r="J577" s="637">
        <v>0</v>
      </c>
      <c r="K577" s="637">
        <v>0</v>
      </c>
      <c r="L577" s="638">
        <f t="shared" si="136"/>
        <v>4694000</v>
      </c>
      <c r="M577" s="639">
        <v>21.8</v>
      </c>
      <c r="N577" s="638">
        <f t="shared" si="137"/>
        <v>3935738</v>
      </c>
      <c r="O577" s="640">
        <v>3</v>
      </c>
      <c r="P577" s="638">
        <f t="shared" si="138"/>
        <v>541615</v>
      </c>
      <c r="Q577" s="641">
        <v>0</v>
      </c>
      <c r="R577" s="638">
        <f t="shared" si="139"/>
        <v>0</v>
      </c>
      <c r="S577" s="638">
        <f t="shared" si="140"/>
        <v>4477353</v>
      </c>
      <c r="T577" s="642">
        <v>0</v>
      </c>
      <c r="U577" s="528">
        <v>0</v>
      </c>
      <c r="V577" s="528">
        <v>200000</v>
      </c>
      <c r="W577" s="642">
        <v>0</v>
      </c>
      <c r="X577" s="642">
        <v>0</v>
      </c>
      <c r="Y577" s="642">
        <v>300000</v>
      </c>
      <c r="Z577" s="642">
        <v>215324</v>
      </c>
      <c r="AA577" s="643"/>
      <c r="AB577" s="638"/>
      <c r="AC577" s="642">
        <v>0</v>
      </c>
      <c r="AD577" s="642">
        <v>101232</v>
      </c>
      <c r="AE577" s="638">
        <v>33850.957568807338</v>
      </c>
      <c r="AF577" s="644"/>
      <c r="AG577" s="644">
        <f t="shared" si="129"/>
        <v>5327760</v>
      </c>
      <c r="AH577" s="639">
        <v>12</v>
      </c>
      <c r="AI577" s="639">
        <v>0</v>
      </c>
      <c r="AJ577" s="639">
        <v>0</v>
      </c>
      <c r="AK577" s="643">
        <v>0</v>
      </c>
      <c r="AL577" s="645">
        <v>0</v>
      </c>
      <c r="AM577" s="638">
        <f t="shared" si="128"/>
        <v>406211</v>
      </c>
      <c r="AN577" s="661">
        <f t="shared" si="141"/>
        <v>5733971</v>
      </c>
      <c r="AO577" s="638">
        <v>0</v>
      </c>
      <c r="AP577" s="638">
        <v>0</v>
      </c>
      <c r="AQ577" s="638">
        <f>+VLOOKUP($B577,[1]Sheet1!$C$15:$BW$1300,52,0)</f>
        <v>0</v>
      </c>
      <c r="AR577" s="638">
        <v>0</v>
      </c>
      <c r="AS577" s="638">
        <v>0</v>
      </c>
      <c r="AT577" s="661">
        <f t="shared" si="135"/>
        <v>5733971</v>
      </c>
      <c r="AU577" s="629"/>
      <c r="AV577" s="585"/>
      <c r="AW577" s="526" t="s">
        <v>4246</v>
      </c>
      <c r="AX577" s="526" t="s">
        <v>4247</v>
      </c>
      <c r="AY577" s="632" t="s">
        <v>261</v>
      </c>
      <c r="AZ577" s="632">
        <v>622</v>
      </c>
      <c r="BA577" s="272" t="str">
        <f t="shared" si="142"/>
        <v>Bag</v>
      </c>
      <c r="BB577" s="633"/>
      <c r="BC577" s="634"/>
      <c r="BD577" s="634"/>
    </row>
    <row r="578" spans="1:56" s="635" customFormat="1" ht="36.75" hidden="1" customHeight="1">
      <c r="A578" s="475">
        <f>SUBTOTAL(3,B$6:B578)</f>
        <v>1</v>
      </c>
      <c r="B578" s="475" t="s">
        <v>1768</v>
      </c>
      <c r="C578" s="476" t="s">
        <v>1769</v>
      </c>
      <c r="D578" s="636">
        <v>45745</v>
      </c>
      <c r="E578" s="636" t="s">
        <v>197</v>
      </c>
      <c r="F578" s="530" t="s">
        <v>432</v>
      </c>
      <c r="G578" s="621" t="s">
        <v>459</v>
      </c>
      <c r="H578" s="637">
        <v>4694000</v>
      </c>
      <c r="I578" s="637">
        <v>0</v>
      </c>
      <c r="J578" s="637">
        <v>0</v>
      </c>
      <c r="K578" s="637">
        <v>0</v>
      </c>
      <c r="L578" s="638">
        <f t="shared" ref="L578:L640" si="143">SUM(H578:K578)</f>
        <v>4694000</v>
      </c>
      <c r="M578" s="639">
        <v>23.6</v>
      </c>
      <c r="N578" s="638">
        <f t="shared" si="137"/>
        <v>4260708</v>
      </c>
      <c r="O578" s="640">
        <v>2</v>
      </c>
      <c r="P578" s="638">
        <f t="shared" si="138"/>
        <v>361077</v>
      </c>
      <c r="Q578" s="641">
        <v>0</v>
      </c>
      <c r="R578" s="638">
        <f t="shared" si="139"/>
        <v>0</v>
      </c>
      <c r="S578" s="638">
        <f t="shared" si="140"/>
        <v>4621785</v>
      </c>
      <c r="T578" s="642">
        <v>0</v>
      </c>
      <c r="U578" s="528">
        <v>0</v>
      </c>
      <c r="V578" s="528">
        <v>200000</v>
      </c>
      <c r="W578" s="642">
        <v>500000</v>
      </c>
      <c r="X578" s="642">
        <v>0</v>
      </c>
      <c r="Y578" s="642">
        <v>400000</v>
      </c>
      <c r="Z578" s="642">
        <v>17710</v>
      </c>
      <c r="AA578" s="643"/>
      <c r="AB578" s="638"/>
      <c r="AC578" s="642">
        <v>0</v>
      </c>
      <c r="AD578" s="642">
        <v>22776</v>
      </c>
      <c r="AE578" s="638">
        <v>33850.963983050846</v>
      </c>
      <c r="AF578" s="644"/>
      <c r="AG578" s="644">
        <f t="shared" si="129"/>
        <v>5796122</v>
      </c>
      <c r="AH578" s="639">
        <v>12</v>
      </c>
      <c r="AI578" s="639">
        <v>0</v>
      </c>
      <c r="AJ578" s="639">
        <v>0</v>
      </c>
      <c r="AK578" s="643">
        <v>0</v>
      </c>
      <c r="AL578" s="645">
        <v>0</v>
      </c>
      <c r="AM578" s="638">
        <f t="shared" si="128"/>
        <v>406212</v>
      </c>
      <c r="AN578" s="661">
        <f t="shared" si="141"/>
        <v>6202334</v>
      </c>
      <c r="AO578" s="638">
        <v>0</v>
      </c>
      <c r="AP578" s="638">
        <v>0</v>
      </c>
      <c r="AQ578" s="638">
        <f>+VLOOKUP($B578,[1]Sheet1!$C$15:$BW$1300,52,0)</f>
        <v>0</v>
      </c>
      <c r="AR578" s="638">
        <v>0</v>
      </c>
      <c r="AS578" s="638">
        <v>0</v>
      </c>
      <c r="AT578" s="661">
        <f t="shared" si="135"/>
        <v>6202334</v>
      </c>
      <c r="AU578" s="629"/>
      <c r="AV578" s="585"/>
      <c r="AW578" s="526" t="s">
        <v>4248</v>
      </c>
      <c r="AX578" s="526" t="s">
        <v>4249</v>
      </c>
      <c r="AY578" s="632" t="s">
        <v>261</v>
      </c>
      <c r="AZ578" s="632">
        <v>622</v>
      </c>
      <c r="BA578" s="272" t="str">
        <f t="shared" si="142"/>
        <v>Bag</v>
      </c>
      <c r="BB578" s="633"/>
      <c r="BC578" s="634"/>
      <c r="BD578" s="634"/>
    </row>
    <row r="579" spans="1:56" s="635" customFormat="1" ht="36.75" hidden="1" customHeight="1">
      <c r="A579" s="475">
        <f>SUBTOTAL(3,B$6:B579)</f>
        <v>1</v>
      </c>
      <c r="B579" s="475" t="s">
        <v>1770</v>
      </c>
      <c r="C579" s="476" t="s">
        <v>1771</v>
      </c>
      <c r="D579" s="636">
        <v>45745</v>
      </c>
      <c r="E579" s="636" t="s">
        <v>197</v>
      </c>
      <c r="F579" s="530" t="s">
        <v>432</v>
      </c>
      <c r="G579" s="621" t="s">
        <v>459</v>
      </c>
      <c r="H579" s="637">
        <v>4694000</v>
      </c>
      <c r="I579" s="637">
        <v>0</v>
      </c>
      <c r="J579" s="637">
        <v>0</v>
      </c>
      <c r="K579" s="637">
        <v>0</v>
      </c>
      <c r="L579" s="638">
        <f t="shared" si="143"/>
        <v>4694000</v>
      </c>
      <c r="M579" s="639">
        <v>23.8</v>
      </c>
      <c r="N579" s="638">
        <f t="shared" si="137"/>
        <v>4296815</v>
      </c>
      <c r="O579" s="640">
        <v>2</v>
      </c>
      <c r="P579" s="638">
        <f t="shared" si="138"/>
        <v>361077</v>
      </c>
      <c r="Q579" s="641">
        <v>0</v>
      </c>
      <c r="R579" s="638">
        <f t="shared" si="139"/>
        <v>0</v>
      </c>
      <c r="S579" s="638">
        <f t="shared" si="140"/>
        <v>4657892</v>
      </c>
      <c r="T579" s="642">
        <v>0</v>
      </c>
      <c r="U579" s="528">
        <v>0</v>
      </c>
      <c r="V579" s="528">
        <v>200000</v>
      </c>
      <c r="W579" s="642">
        <v>500000</v>
      </c>
      <c r="X579" s="642">
        <v>0</v>
      </c>
      <c r="Y579" s="642">
        <v>300000</v>
      </c>
      <c r="Z579" s="642">
        <v>14528</v>
      </c>
      <c r="AA579" s="643"/>
      <c r="AB579" s="638"/>
      <c r="AC579" s="642">
        <v>0</v>
      </c>
      <c r="AD579" s="642">
        <v>25307</v>
      </c>
      <c r="AE579" s="638">
        <v>0</v>
      </c>
      <c r="AF579" s="644"/>
      <c r="AG579" s="644">
        <f t="shared" si="129"/>
        <v>5697727</v>
      </c>
      <c r="AH579" s="639">
        <v>4</v>
      </c>
      <c r="AI579" s="639">
        <v>0</v>
      </c>
      <c r="AJ579" s="639">
        <v>0</v>
      </c>
      <c r="AK579" s="643">
        <v>0</v>
      </c>
      <c r="AL579" s="645">
        <v>0</v>
      </c>
      <c r="AM579" s="638">
        <f t="shared" si="128"/>
        <v>135404</v>
      </c>
      <c r="AN579" s="661">
        <f t="shared" si="141"/>
        <v>5833131</v>
      </c>
      <c r="AO579" s="638">
        <v>0</v>
      </c>
      <c r="AP579" s="638">
        <v>0</v>
      </c>
      <c r="AQ579" s="638">
        <f>+VLOOKUP($B579,[1]Sheet1!$C$15:$BW$1300,52,0)</f>
        <v>0</v>
      </c>
      <c r="AR579" s="638">
        <v>0</v>
      </c>
      <c r="AS579" s="638">
        <v>0</v>
      </c>
      <c r="AT579" s="661">
        <f t="shared" si="135"/>
        <v>5833131</v>
      </c>
      <c r="AU579" s="629"/>
      <c r="AV579" s="585"/>
      <c r="AW579" s="526" t="s">
        <v>4250</v>
      </c>
      <c r="AX579" s="526" t="s">
        <v>4251</v>
      </c>
      <c r="AY579" s="632" t="s">
        <v>261</v>
      </c>
      <c r="AZ579" s="632">
        <v>622</v>
      </c>
      <c r="BA579" s="272" t="str">
        <f t="shared" si="142"/>
        <v>Bag</v>
      </c>
      <c r="BB579" s="633"/>
      <c r="BC579" s="634"/>
      <c r="BD579" s="634"/>
    </row>
    <row r="580" spans="1:56" s="635" customFormat="1" ht="36.75" hidden="1" customHeight="1">
      <c r="A580" s="475">
        <f>SUBTOTAL(3,B$6:B580)</f>
        <v>1</v>
      </c>
      <c r="B580" s="475" t="s">
        <v>5579</v>
      </c>
      <c r="C580" s="476" t="s">
        <v>5580</v>
      </c>
      <c r="D580" s="636">
        <v>45766</v>
      </c>
      <c r="E580" s="636" t="s">
        <v>197</v>
      </c>
      <c r="F580" s="530" t="s">
        <v>432</v>
      </c>
      <c r="G580" s="621" t="s">
        <v>459</v>
      </c>
      <c r="H580" s="637">
        <v>4694000</v>
      </c>
      <c r="I580" s="637">
        <v>0</v>
      </c>
      <c r="J580" s="637">
        <v>0</v>
      </c>
      <c r="K580" s="637">
        <v>0</v>
      </c>
      <c r="L580" s="638">
        <f t="shared" si="143"/>
        <v>4694000</v>
      </c>
      <c r="M580" s="639">
        <v>9</v>
      </c>
      <c r="N580" s="638">
        <f t="shared" si="137"/>
        <v>1624846</v>
      </c>
      <c r="O580" s="640">
        <v>1</v>
      </c>
      <c r="P580" s="638">
        <f t="shared" si="138"/>
        <v>180538</v>
      </c>
      <c r="Q580" s="641">
        <v>0</v>
      </c>
      <c r="R580" s="638">
        <f t="shared" si="139"/>
        <v>0</v>
      </c>
      <c r="S580" s="638">
        <f t="shared" si="140"/>
        <v>1805384</v>
      </c>
      <c r="T580" s="642">
        <v>0</v>
      </c>
      <c r="U580" s="528">
        <v>0</v>
      </c>
      <c r="V580" s="528">
        <v>77000</v>
      </c>
      <c r="W580" s="642">
        <v>192000</v>
      </c>
      <c r="X580" s="642">
        <v>0</v>
      </c>
      <c r="Y580" s="642">
        <v>58000</v>
      </c>
      <c r="Z580" s="642">
        <v>0</v>
      </c>
      <c r="AA580" s="643"/>
      <c r="AB580" s="638"/>
      <c r="AC580" s="642">
        <v>0</v>
      </c>
      <c r="AD580" s="642">
        <v>0</v>
      </c>
      <c r="AE580" s="638">
        <v>0</v>
      </c>
      <c r="AF580" s="644"/>
      <c r="AG580" s="644">
        <f t="shared" si="129"/>
        <v>2132384</v>
      </c>
      <c r="AH580" s="639">
        <v>0</v>
      </c>
      <c r="AI580" s="639">
        <v>0</v>
      </c>
      <c r="AJ580" s="639">
        <v>0</v>
      </c>
      <c r="AK580" s="643">
        <v>0</v>
      </c>
      <c r="AL580" s="645">
        <v>0</v>
      </c>
      <c r="AM580" s="638">
        <f t="shared" si="128"/>
        <v>0</v>
      </c>
      <c r="AN580" s="661">
        <f t="shared" si="141"/>
        <v>2132384</v>
      </c>
      <c r="AO580" s="638">
        <v>0</v>
      </c>
      <c r="AP580" s="638">
        <v>0</v>
      </c>
      <c r="AQ580" s="638">
        <f>+VLOOKUP($B580,[1]Sheet1!$C$15:$BW$1300,52,0)</f>
        <v>0</v>
      </c>
      <c r="AR580" s="638">
        <v>0</v>
      </c>
      <c r="AS580" s="638">
        <v>0</v>
      </c>
      <c r="AT580" s="661">
        <f t="shared" si="135"/>
        <v>2132384</v>
      </c>
      <c r="AU580" s="629"/>
      <c r="AV580" s="585"/>
      <c r="AW580" s="526" t="s">
        <v>5682</v>
      </c>
      <c r="AX580" s="526" t="s">
        <v>5683</v>
      </c>
      <c r="AY580" s="632" t="s">
        <v>261</v>
      </c>
      <c r="AZ580" s="632">
        <v>622</v>
      </c>
      <c r="BA580" s="272" t="str">
        <f t="shared" si="142"/>
        <v>Bag</v>
      </c>
      <c r="BB580" s="633"/>
      <c r="BC580" s="634"/>
      <c r="BD580" s="634"/>
    </row>
    <row r="581" spans="1:56" s="635" customFormat="1" ht="36.75" hidden="1" customHeight="1">
      <c r="A581" s="475">
        <f>SUBTOTAL(3,B$6:B581)</f>
        <v>1</v>
      </c>
      <c r="B581" s="475" t="s">
        <v>5581</v>
      </c>
      <c r="C581" s="476" t="s">
        <v>5582</v>
      </c>
      <c r="D581" s="636">
        <v>45766</v>
      </c>
      <c r="E581" s="636" t="s">
        <v>197</v>
      </c>
      <c r="F581" s="530" t="s">
        <v>432</v>
      </c>
      <c r="G581" s="621" t="s">
        <v>459</v>
      </c>
      <c r="H581" s="637">
        <v>4694000</v>
      </c>
      <c r="I581" s="637">
        <v>0</v>
      </c>
      <c r="J581" s="637">
        <v>0</v>
      </c>
      <c r="K581" s="637">
        <v>0</v>
      </c>
      <c r="L581" s="638">
        <f t="shared" si="143"/>
        <v>4694000</v>
      </c>
      <c r="M581" s="639">
        <v>8.8000000000000007</v>
      </c>
      <c r="N581" s="638">
        <f t="shared" si="137"/>
        <v>1588738</v>
      </c>
      <c r="O581" s="640">
        <v>1</v>
      </c>
      <c r="P581" s="638">
        <f t="shared" si="138"/>
        <v>180538</v>
      </c>
      <c r="Q581" s="641">
        <v>0</v>
      </c>
      <c r="R581" s="638">
        <f t="shared" si="139"/>
        <v>0</v>
      </c>
      <c r="S581" s="638">
        <f t="shared" si="140"/>
        <v>1769276</v>
      </c>
      <c r="T581" s="642">
        <v>0</v>
      </c>
      <c r="U581" s="528">
        <v>0</v>
      </c>
      <c r="V581" s="528">
        <v>75000</v>
      </c>
      <c r="W581" s="642">
        <v>188000</v>
      </c>
      <c r="X581" s="642">
        <v>0</v>
      </c>
      <c r="Y581" s="642">
        <v>57000</v>
      </c>
      <c r="Z581" s="642">
        <v>0</v>
      </c>
      <c r="AA581" s="643"/>
      <c r="AB581" s="638"/>
      <c r="AC581" s="642">
        <v>0</v>
      </c>
      <c r="AD581" s="642">
        <v>0</v>
      </c>
      <c r="AE581" s="638">
        <v>0</v>
      </c>
      <c r="AF581" s="644"/>
      <c r="AG581" s="644">
        <f t="shared" si="129"/>
        <v>2089276</v>
      </c>
      <c r="AH581" s="639">
        <v>0</v>
      </c>
      <c r="AI581" s="639">
        <v>0</v>
      </c>
      <c r="AJ581" s="639">
        <v>0</v>
      </c>
      <c r="AK581" s="643">
        <v>0</v>
      </c>
      <c r="AL581" s="645">
        <v>0</v>
      </c>
      <c r="AM581" s="638">
        <f t="shared" si="128"/>
        <v>0</v>
      </c>
      <c r="AN581" s="661">
        <f t="shared" si="141"/>
        <v>2089276</v>
      </c>
      <c r="AO581" s="638">
        <v>0</v>
      </c>
      <c r="AP581" s="638">
        <v>0</v>
      </c>
      <c r="AQ581" s="638">
        <f>+VLOOKUP($B581,[1]Sheet1!$C$15:$BW$1300,52,0)</f>
        <v>0</v>
      </c>
      <c r="AR581" s="638">
        <v>0</v>
      </c>
      <c r="AS581" s="638">
        <v>0</v>
      </c>
      <c r="AT581" s="661">
        <f t="shared" si="135"/>
        <v>2089276</v>
      </c>
      <c r="AU581" s="629"/>
      <c r="AV581" s="585"/>
      <c r="AW581" s="526" t="s">
        <v>5684</v>
      </c>
      <c r="AX581" s="526" t="s">
        <v>5685</v>
      </c>
      <c r="AY581" s="632" t="s">
        <v>261</v>
      </c>
      <c r="AZ581" s="632">
        <v>622</v>
      </c>
      <c r="BA581" s="272" t="str">
        <f t="shared" si="142"/>
        <v>Bag</v>
      </c>
      <c r="BB581" s="633"/>
      <c r="BC581" s="634"/>
      <c r="BD581" s="634"/>
    </row>
    <row r="582" spans="1:56" s="635" customFormat="1" ht="36.75" hidden="1" customHeight="1">
      <c r="A582" s="475">
        <f>SUBTOTAL(3,B$6:B582)</f>
        <v>1</v>
      </c>
      <c r="B582" s="475" t="s">
        <v>1772</v>
      </c>
      <c r="C582" s="476" t="s">
        <v>1773</v>
      </c>
      <c r="D582" s="636">
        <v>41166</v>
      </c>
      <c r="E582" s="636" t="s">
        <v>197</v>
      </c>
      <c r="F582" s="530" t="s">
        <v>432</v>
      </c>
      <c r="G582" s="621" t="s">
        <v>619</v>
      </c>
      <c r="H582" s="637">
        <v>5931000</v>
      </c>
      <c r="I582" s="637">
        <v>0</v>
      </c>
      <c r="J582" s="637">
        <v>0</v>
      </c>
      <c r="K582" s="637">
        <v>100000</v>
      </c>
      <c r="L582" s="638">
        <f t="shared" si="143"/>
        <v>6031000</v>
      </c>
      <c r="M582" s="639">
        <v>24</v>
      </c>
      <c r="N582" s="638">
        <f t="shared" si="137"/>
        <v>5567077</v>
      </c>
      <c r="O582" s="640">
        <v>2</v>
      </c>
      <c r="P582" s="638">
        <f t="shared" si="138"/>
        <v>463923</v>
      </c>
      <c r="Q582" s="641">
        <v>0</v>
      </c>
      <c r="R582" s="638">
        <f t="shared" si="139"/>
        <v>0</v>
      </c>
      <c r="S582" s="638">
        <f t="shared" si="140"/>
        <v>6031000</v>
      </c>
      <c r="T582" s="642">
        <v>0</v>
      </c>
      <c r="U582" s="528">
        <v>0</v>
      </c>
      <c r="V582" s="528">
        <v>200000</v>
      </c>
      <c r="W582" s="642">
        <v>500000</v>
      </c>
      <c r="X582" s="642">
        <v>0</v>
      </c>
      <c r="Y582" s="642">
        <v>400000</v>
      </c>
      <c r="Z582" s="642">
        <v>669318</v>
      </c>
      <c r="AA582" s="643"/>
      <c r="AB582" s="638"/>
      <c r="AC582" s="642">
        <v>0</v>
      </c>
      <c r="AD582" s="642">
        <v>0</v>
      </c>
      <c r="AE582" s="638">
        <v>43492.7890625</v>
      </c>
      <c r="AF582" s="644"/>
      <c r="AG582" s="644">
        <f t="shared" si="129"/>
        <v>7843811</v>
      </c>
      <c r="AH582" s="639">
        <v>12</v>
      </c>
      <c r="AI582" s="639">
        <v>0</v>
      </c>
      <c r="AJ582" s="639">
        <v>0</v>
      </c>
      <c r="AK582" s="643">
        <v>0</v>
      </c>
      <c r="AL582" s="645">
        <v>0</v>
      </c>
      <c r="AM582" s="638">
        <f t="shared" si="128"/>
        <v>521913</v>
      </c>
      <c r="AN582" s="661">
        <f t="shared" si="141"/>
        <v>8365724</v>
      </c>
      <c r="AO582" s="638">
        <v>633255</v>
      </c>
      <c r="AP582" s="638">
        <v>44100</v>
      </c>
      <c r="AQ582" s="638">
        <f>+VLOOKUP($B582,[1]Sheet1!$C$15:$BW$1300,52,0)</f>
        <v>0</v>
      </c>
      <c r="AR582" s="638">
        <v>0</v>
      </c>
      <c r="AS582" s="638">
        <v>0</v>
      </c>
      <c r="AT582" s="661">
        <f t="shared" si="135"/>
        <v>7688369</v>
      </c>
      <c r="AU582" s="629"/>
      <c r="AV582" s="585"/>
      <c r="AW582" s="526" t="s">
        <v>4252</v>
      </c>
      <c r="AX582" s="526" t="s">
        <v>4253</v>
      </c>
      <c r="AY582" s="632" t="s">
        <v>261</v>
      </c>
      <c r="AZ582" s="632">
        <v>622</v>
      </c>
      <c r="BA582" s="272" t="str">
        <f t="shared" si="142"/>
        <v>Bag</v>
      </c>
      <c r="BB582" s="633"/>
      <c r="BC582" s="634"/>
      <c r="BD582" s="634"/>
    </row>
    <row r="583" spans="1:56" s="635" customFormat="1" ht="36.75" hidden="1" customHeight="1">
      <c r="A583" s="475">
        <f>SUBTOTAL(3,B$6:B583)</f>
        <v>1</v>
      </c>
      <c r="B583" s="475" t="s">
        <v>1774</v>
      </c>
      <c r="C583" s="476" t="s">
        <v>1775</v>
      </c>
      <c r="D583" s="636">
        <v>41334</v>
      </c>
      <c r="E583" s="636" t="s">
        <v>197</v>
      </c>
      <c r="F583" s="530" t="s">
        <v>432</v>
      </c>
      <c r="G583" s="621" t="s">
        <v>619</v>
      </c>
      <c r="H583" s="637">
        <v>5931000</v>
      </c>
      <c r="I583" s="637">
        <v>0</v>
      </c>
      <c r="J583" s="637">
        <v>0</v>
      </c>
      <c r="K583" s="637">
        <v>0</v>
      </c>
      <c r="L583" s="638">
        <f t="shared" si="143"/>
        <v>5931000</v>
      </c>
      <c r="M583" s="639">
        <v>22.5</v>
      </c>
      <c r="N583" s="638">
        <f t="shared" si="137"/>
        <v>5132596</v>
      </c>
      <c r="O583" s="640">
        <v>3</v>
      </c>
      <c r="P583" s="638">
        <f t="shared" si="138"/>
        <v>684346</v>
      </c>
      <c r="Q583" s="641">
        <v>0</v>
      </c>
      <c r="R583" s="638">
        <f t="shared" si="139"/>
        <v>0</v>
      </c>
      <c r="S583" s="638">
        <f t="shared" si="140"/>
        <v>5816942</v>
      </c>
      <c r="T583" s="642">
        <v>0</v>
      </c>
      <c r="U583" s="528">
        <v>0</v>
      </c>
      <c r="V583" s="528">
        <v>200000</v>
      </c>
      <c r="W583" s="642">
        <v>500000</v>
      </c>
      <c r="X583" s="642">
        <v>0</v>
      </c>
      <c r="Y583" s="642">
        <v>400000</v>
      </c>
      <c r="Z583" s="642">
        <v>619540</v>
      </c>
      <c r="AA583" s="643"/>
      <c r="AB583" s="638"/>
      <c r="AC583" s="642">
        <v>0</v>
      </c>
      <c r="AD583" s="642">
        <v>0</v>
      </c>
      <c r="AE583" s="638">
        <v>42771.633333333331</v>
      </c>
      <c r="AF583" s="644"/>
      <c r="AG583" s="644">
        <f t="shared" si="129"/>
        <v>7579254</v>
      </c>
      <c r="AH583" s="639">
        <v>12</v>
      </c>
      <c r="AI583" s="639">
        <v>0</v>
      </c>
      <c r="AJ583" s="639">
        <v>0</v>
      </c>
      <c r="AK583" s="643">
        <v>0</v>
      </c>
      <c r="AL583" s="645">
        <v>0</v>
      </c>
      <c r="AM583" s="638">
        <f t="shared" ref="AM583:AM646" si="144">ROUND((N583/IF(M583&gt;26,26,M583)/8*(AH583*$AH$5+AI583*$AI$5+AJ583*$AJ$5+AK583*$AK$5+AL583*$AL$5)),0)</f>
        <v>513260</v>
      </c>
      <c r="AN583" s="661">
        <f t="shared" si="141"/>
        <v>8092514</v>
      </c>
      <c r="AO583" s="638">
        <v>622755</v>
      </c>
      <c r="AP583" s="638">
        <v>44100</v>
      </c>
      <c r="AQ583" s="638">
        <f>+VLOOKUP($B583,[1]Sheet1!$C$15:$BW$1300,52,0)</f>
        <v>0</v>
      </c>
      <c r="AR583" s="638">
        <v>0</v>
      </c>
      <c r="AS583" s="638">
        <v>0</v>
      </c>
      <c r="AT583" s="661">
        <f t="shared" si="135"/>
        <v>7425659</v>
      </c>
      <c r="AU583" s="629"/>
      <c r="AV583" s="585"/>
      <c r="AW583" s="526" t="s">
        <v>4254</v>
      </c>
      <c r="AX583" s="526" t="s">
        <v>4255</v>
      </c>
      <c r="AY583" s="632" t="s">
        <v>261</v>
      </c>
      <c r="AZ583" s="632">
        <v>622</v>
      </c>
      <c r="BA583" s="272" t="str">
        <f t="shared" si="142"/>
        <v>Bag</v>
      </c>
      <c r="BB583" s="633"/>
      <c r="BC583" s="634"/>
      <c r="BD583" s="634"/>
    </row>
    <row r="584" spans="1:56" s="635" customFormat="1" ht="36.75" hidden="1" customHeight="1">
      <c r="A584" s="475">
        <f>SUBTOTAL(3,B$6:B584)</f>
        <v>1</v>
      </c>
      <c r="B584" s="475" t="s">
        <v>1776</v>
      </c>
      <c r="C584" s="476" t="s">
        <v>1777</v>
      </c>
      <c r="D584" s="636">
        <v>41550</v>
      </c>
      <c r="E584" s="636" t="s">
        <v>197</v>
      </c>
      <c r="F584" s="530" t="s">
        <v>432</v>
      </c>
      <c r="G584" s="621" t="s">
        <v>1569</v>
      </c>
      <c r="H584" s="637">
        <v>5931000</v>
      </c>
      <c r="I584" s="637">
        <v>700000</v>
      </c>
      <c r="J584" s="637">
        <v>0</v>
      </c>
      <c r="K584" s="637">
        <v>0</v>
      </c>
      <c r="L584" s="638">
        <f t="shared" si="143"/>
        <v>6631000</v>
      </c>
      <c r="M584" s="639">
        <v>24</v>
      </c>
      <c r="N584" s="638">
        <f t="shared" si="137"/>
        <v>6120923</v>
      </c>
      <c r="O584" s="640">
        <v>2</v>
      </c>
      <c r="P584" s="638">
        <f t="shared" si="138"/>
        <v>510077</v>
      </c>
      <c r="Q584" s="641">
        <v>0</v>
      </c>
      <c r="R584" s="638">
        <f t="shared" si="139"/>
        <v>0</v>
      </c>
      <c r="S584" s="638">
        <f t="shared" si="140"/>
        <v>6631000</v>
      </c>
      <c r="T584" s="642">
        <v>0</v>
      </c>
      <c r="U584" s="528">
        <v>0</v>
      </c>
      <c r="V584" s="528">
        <v>200000</v>
      </c>
      <c r="W584" s="642">
        <v>500000</v>
      </c>
      <c r="X584" s="642">
        <v>0</v>
      </c>
      <c r="Y584" s="642">
        <v>400000</v>
      </c>
      <c r="Z584" s="642">
        <v>589196</v>
      </c>
      <c r="AA584" s="643"/>
      <c r="AB584" s="638"/>
      <c r="AC584" s="642">
        <v>100000</v>
      </c>
      <c r="AD584" s="642">
        <v>0</v>
      </c>
      <c r="AE584" s="638">
        <v>47819.7109375</v>
      </c>
      <c r="AF584" s="644"/>
      <c r="AG584" s="644">
        <f t="shared" si="129"/>
        <v>8468016</v>
      </c>
      <c r="AH584" s="639">
        <v>12</v>
      </c>
      <c r="AI584" s="639">
        <v>0</v>
      </c>
      <c r="AJ584" s="639">
        <v>0</v>
      </c>
      <c r="AK584" s="643">
        <v>0</v>
      </c>
      <c r="AL584" s="645">
        <v>0</v>
      </c>
      <c r="AM584" s="638">
        <f t="shared" si="144"/>
        <v>573837</v>
      </c>
      <c r="AN584" s="661">
        <f t="shared" si="141"/>
        <v>9041853</v>
      </c>
      <c r="AO584" s="638">
        <v>696255</v>
      </c>
      <c r="AP584" s="638">
        <v>44100</v>
      </c>
      <c r="AQ584" s="638">
        <f>+VLOOKUP($B584,[1]Sheet1!$C$15:$BW$1300,52,0)</f>
        <v>0</v>
      </c>
      <c r="AR584" s="638">
        <v>0</v>
      </c>
      <c r="AS584" s="638">
        <v>0</v>
      </c>
      <c r="AT584" s="661">
        <f t="shared" si="135"/>
        <v>8301498</v>
      </c>
      <c r="AU584" s="629"/>
      <c r="AV584" s="585"/>
      <c r="AW584" s="526" t="s">
        <v>4256</v>
      </c>
      <c r="AX584" s="526" t="s">
        <v>4257</v>
      </c>
      <c r="AY584" s="632" t="s">
        <v>261</v>
      </c>
      <c r="AZ584" s="632">
        <v>622</v>
      </c>
      <c r="BA584" s="272" t="str">
        <f t="shared" si="142"/>
        <v>Bag</v>
      </c>
      <c r="BB584" s="633"/>
      <c r="BC584" s="634"/>
      <c r="BD584" s="634"/>
    </row>
    <row r="585" spans="1:56" s="635" customFormat="1" ht="36.75" hidden="1" customHeight="1">
      <c r="A585" s="475">
        <f>SUBTOTAL(3,B$6:B585)</f>
        <v>1</v>
      </c>
      <c r="B585" s="475" t="s">
        <v>1778</v>
      </c>
      <c r="C585" s="476" t="s">
        <v>1779</v>
      </c>
      <c r="D585" s="636">
        <v>43514</v>
      </c>
      <c r="E585" s="636" t="s">
        <v>197</v>
      </c>
      <c r="F585" s="530" t="s">
        <v>432</v>
      </c>
      <c r="G585" s="621" t="s">
        <v>1054</v>
      </c>
      <c r="H585" s="637">
        <v>5931000</v>
      </c>
      <c r="I585" s="637">
        <v>200000</v>
      </c>
      <c r="J585" s="637">
        <v>0</v>
      </c>
      <c r="K585" s="637">
        <v>0</v>
      </c>
      <c r="L585" s="638">
        <f t="shared" si="143"/>
        <v>6131000</v>
      </c>
      <c r="M585" s="639">
        <v>23.6</v>
      </c>
      <c r="N585" s="638">
        <f t="shared" si="137"/>
        <v>5565062</v>
      </c>
      <c r="O585" s="640">
        <v>2</v>
      </c>
      <c r="P585" s="638">
        <f t="shared" si="138"/>
        <v>471615</v>
      </c>
      <c r="Q585" s="641">
        <v>0</v>
      </c>
      <c r="R585" s="638">
        <f t="shared" si="139"/>
        <v>0</v>
      </c>
      <c r="S585" s="638">
        <f t="shared" si="140"/>
        <v>6036677</v>
      </c>
      <c r="T585" s="642">
        <v>0</v>
      </c>
      <c r="U585" s="528">
        <v>0</v>
      </c>
      <c r="V585" s="528">
        <v>200000</v>
      </c>
      <c r="W585" s="642">
        <v>500000</v>
      </c>
      <c r="X585" s="642">
        <v>0</v>
      </c>
      <c r="Y585" s="642">
        <v>400000</v>
      </c>
      <c r="Z585" s="642">
        <v>623316</v>
      </c>
      <c r="AA585" s="643"/>
      <c r="AB585" s="638"/>
      <c r="AC585" s="642">
        <v>0</v>
      </c>
      <c r="AD585" s="642">
        <v>0</v>
      </c>
      <c r="AE585" s="638">
        <v>0</v>
      </c>
      <c r="AF585" s="644"/>
      <c r="AG585" s="644">
        <f t="shared" si="129"/>
        <v>7759993</v>
      </c>
      <c r="AH585" s="639">
        <v>12</v>
      </c>
      <c r="AI585" s="639">
        <v>0</v>
      </c>
      <c r="AJ585" s="639">
        <v>0</v>
      </c>
      <c r="AK585" s="643">
        <v>0</v>
      </c>
      <c r="AL585" s="645">
        <v>0</v>
      </c>
      <c r="AM585" s="638">
        <f t="shared" si="144"/>
        <v>530567</v>
      </c>
      <c r="AN585" s="661">
        <f t="shared" si="141"/>
        <v>8290560</v>
      </c>
      <c r="AO585" s="638">
        <v>643755</v>
      </c>
      <c r="AP585" s="638">
        <v>44100</v>
      </c>
      <c r="AQ585" s="638">
        <f>+VLOOKUP($B585,[1]Sheet1!$C$15:$BW$1300,52,0)</f>
        <v>0</v>
      </c>
      <c r="AR585" s="638">
        <v>0</v>
      </c>
      <c r="AS585" s="638">
        <v>0</v>
      </c>
      <c r="AT585" s="661">
        <f t="shared" si="135"/>
        <v>7602705</v>
      </c>
      <c r="AU585" s="629"/>
      <c r="AV585" s="585"/>
      <c r="AW585" s="526" t="s">
        <v>4258</v>
      </c>
      <c r="AX585" s="526" t="s">
        <v>5686</v>
      </c>
      <c r="AY585" s="632" t="s">
        <v>261</v>
      </c>
      <c r="AZ585" s="632">
        <v>622</v>
      </c>
      <c r="BA585" s="272" t="str">
        <f t="shared" si="142"/>
        <v>Bag</v>
      </c>
      <c r="BB585" s="633"/>
      <c r="BC585" s="634"/>
      <c r="BD585" s="634"/>
    </row>
    <row r="586" spans="1:56" s="635" customFormat="1" ht="36.75" hidden="1" customHeight="1">
      <c r="A586" s="475">
        <f>SUBTOTAL(3,B$6:B586)</f>
        <v>1</v>
      </c>
      <c r="B586" s="475" t="s">
        <v>1780</v>
      </c>
      <c r="C586" s="476" t="s">
        <v>1781</v>
      </c>
      <c r="D586" s="636">
        <v>42614</v>
      </c>
      <c r="E586" s="636" t="s">
        <v>197</v>
      </c>
      <c r="F586" s="530" t="s">
        <v>432</v>
      </c>
      <c r="G586" s="621" t="s">
        <v>619</v>
      </c>
      <c r="H586" s="637">
        <v>5931000</v>
      </c>
      <c r="I586" s="637">
        <v>0</v>
      </c>
      <c r="J586" s="637">
        <v>0</v>
      </c>
      <c r="K586" s="637">
        <v>0</v>
      </c>
      <c r="L586" s="638">
        <f t="shared" si="143"/>
        <v>5931000</v>
      </c>
      <c r="M586" s="639">
        <v>24</v>
      </c>
      <c r="N586" s="638">
        <f t="shared" si="137"/>
        <v>5474769</v>
      </c>
      <c r="O586" s="640">
        <v>2</v>
      </c>
      <c r="P586" s="638">
        <f t="shared" si="138"/>
        <v>456231</v>
      </c>
      <c r="Q586" s="641">
        <v>0</v>
      </c>
      <c r="R586" s="638">
        <f t="shared" si="139"/>
        <v>0</v>
      </c>
      <c r="S586" s="638">
        <f t="shared" si="140"/>
        <v>5931000</v>
      </c>
      <c r="T586" s="642">
        <v>0</v>
      </c>
      <c r="U586" s="528">
        <v>0</v>
      </c>
      <c r="V586" s="528">
        <v>200000</v>
      </c>
      <c r="W586" s="642">
        <v>500000</v>
      </c>
      <c r="X586" s="642">
        <v>0</v>
      </c>
      <c r="Y586" s="642">
        <v>400000</v>
      </c>
      <c r="Z586" s="642">
        <v>608173</v>
      </c>
      <c r="AA586" s="643"/>
      <c r="AB586" s="638"/>
      <c r="AC586" s="642">
        <v>0</v>
      </c>
      <c r="AD586" s="642">
        <v>0</v>
      </c>
      <c r="AE586" s="638">
        <v>42771.6328125</v>
      </c>
      <c r="AF586" s="644"/>
      <c r="AG586" s="644">
        <f t="shared" si="129"/>
        <v>7681945</v>
      </c>
      <c r="AH586" s="639">
        <v>12</v>
      </c>
      <c r="AI586" s="639">
        <v>0</v>
      </c>
      <c r="AJ586" s="639">
        <v>0</v>
      </c>
      <c r="AK586" s="643">
        <v>0</v>
      </c>
      <c r="AL586" s="645">
        <v>0</v>
      </c>
      <c r="AM586" s="638">
        <f t="shared" si="144"/>
        <v>513260</v>
      </c>
      <c r="AN586" s="661">
        <f t="shared" si="141"/>
        <v>8195205</v>
      </c>
      <c r="AO586" s="638">
        <v>622755</v>
      </c>
      <c r="AP586" s="638">
        <v>44100</v>
      </c>
      <c r="AQ586" s="638">
        <f>+VLOOKUP($B586,[1]Sheet1!$C$15:$BW$1300,52,0)</f>
        <v>0</v>
      </c>
      <c r="AR586" s="638">
        <v>0</v>
      </c>
      <c r="AS586" s="638">
        <v>0</v>
      </c>
      <c r="AT586" s="661">
        <f t="shared" si="135"/>
        <v>7528350</v>
      </c>
      <c r="AU586" s="629"/>
      <c r="AV586" s="585"/>
      <c r="AW586" s="526" t="s">
        <v>4259</v>
      </c>
      <c r="AX586" s="526" t="s">
        <v>4260</v>
      </c>
      <c r="AY586" s="632" t="s">
        <v>261</v>
      </c>
      <c r="AZ586" s="632">
        <v>622</v>
      </c>
      <c r="BA586" s="272" t="str">
        <f t="shared" si="142"/>
        <v>Bag</v>
      </c>
      <c r="BB586" s="633"/>
      <c r="BC586" s="634"/>
      <c r="BD586" s="634"/>
    </row>
    <row r="587" spans="1:56" s="635" customFormat="1" ht="36.75" hidden="1" customHeight="1">
      <c r="A587" s="475">
        <f>SUBTOTAL(3,B$6:B587)</f>
        <v>1</v>
      </c>
      <c r="B587" s="475" t="s">
        <v>1782</v>
      </c>
      <c r="C587" s="476" t="s">
        <v>1783</v>
      </c>
      <c r="D587" s="636">
        <v>43579</v>
      </c>
      <c r="E587" s="636" t="s">
        <v>197</v>
      </c>
      <c r="F587" s="530" t="s">
        <v>433</v>
      </c>
      <c r="G587" s="621" t="s">
        <v>1054</v>
      </c>
      <c r="H587" s="637">
        <v>5931000</v>
      </c>
      <c r="I587" s="637">
        <v>200000</v>
      </c>
      <c r="J587" s="637">
        <v>0</v>
      </c>
      <c r="K587" s="637">
        <v>0</v>
      </c>
      <c r="L587" s="638">
        <f t="shared" si="143"/>
        <v>6131000</v>
      </c>
      <c r="M587" s="639">
        <v>23</v>
      </c>
      <c r="N587" s="638">
        <f t="shared" si="137"/>
        <v>5423577</v>
      </c>
      <c r="O587" s="640">
        <v>3</v>
      </c>
      <c r="P587" s="638">
        <f t="shared" si="138"/>
        <v>707423</v>
      </c>
      <c r="Q587" s="641">
        <v>0</v>
      </c>
      <c r="R587" s="638">
        <f t="shared" si="139"/>
        <v>0</v>
      </c>
      <c r="S587" s="638">
        <f t="shared" si="140"/>
        <v>6131000</v>
      </c>
      <c r="T587" s="642">
        <v>0</v>
      </c>
      <c r="U587" s="528">
        <v>0</v>
      </c>
      <c r="V587" s="528">
        <v>200000</v>
      </c>
      <c r="W587" s="642">
        <v>500000</v>
      </c>
      <c r="X587" s="642">
        <v>0</v>
      </c>
      <c r="Y587" s="642">
        <v>400000</v>
      </c>
      <c r="Z587" s="642">
        <v>706459</v>
      </c>
      <c r="AA587" s="643"/>
      <c r="AB587" s="638"/>
      <c r="AC587" s="642">
        <v>0</v>
      </c>
      <c r="AD587" s="642">
        <v>0</v>
      </c>
      <c r="AE587" s="638">
        <v>0</v>
      </c>
      <c r="AF587" s="644"/>
      <c r="AG587" s="644">
        <f t="shared" si="129"/>
        <v>7937459</v>
      </c>
      <c r="AH587" s="639">
        <v>12</v>
      </c>
      <c r="AI587" s="639">
        <v>0</v>
      </c>
      <c r="AJ587" s="639">
        <v>0</v>
      </c>
      <c r="AK587" s="643">
        <v>0</v>
      </c>
      <c r="AL587" s="645">
        <v>0</v>
      </c>
      <c r="AM587" s="638">
        <f t="shared" si="144"/>
        <v>530567</v>
      </c>
      <c r="AN587" s="661">
        <f t="shared" si="141"/>
        <v>8468026</v>
      </c>
      <c r="AO587" s="638">
        <v>643755</v>
      </c>
      <c r="AP587" s="638">
        <v>44100</v>
      </c>
      <c r="AQ587" s="638">
        <f>+VLOOKUP($B587,[1]Sheet1!$C$15:$BW$1300,52,0)</f>
        <v>0</v>
      </c>
      <c r="AR587" s="638">
        <v>0</v>
      </c>
      <c r="AS587" s="638">
        <v>0</v>
      </c>
      <c r="AT587" s="661">
        <f t="shared" si="135"/>
        <v>7780171</v>
      </c>
      <c r="AU587" s="629"/>
      <c r="AV587" s="585"/>
      <c r="AW587" s="526" t="s">
        <v>4261</v>
      </c>
      <c r="AX587" s="526" t="s">
        <v>4262</v>
      </c>
      <c r="AY587" s="632" t="s">
        <v>261</v>
      </c>
      <c r="AZ587" s="632">
        <v>622</v>
      </c>
      <c r="BA587" s="272" t="str">
        <f t="shared" si="142"/>
        <v>Bag</v>
      </c>
      <c r="BB587" s="633"/>
      <c r="BC587" s="634"/>
      <c r="BD587" s="634"/>
    </row>
    <row r="588" spans="1:56" s="635" customFormat="1" ht="36.75" hidden="1" customHeight="1">
      <c r="A588" s="475">
        <f>SUBTOTAL(3,B$6:B588)</f>
        <v>1</v>
      </c>
      <c r="B588" s="475" t="s">
        <v>1784</v>
      </c>
      <c r="C588" s="476" t="s">
        <v>1785</v>
      </c>
      <c r="D588" s="636">
        <v>43628</v>
      </c>
      <c r="E588" s="636" t="s">
        <v>197</v>
      </c>
      <c r="F588" s="530" t="s">
        <v>433</v>
      </c>
      <c r="G588" s="621" t="s">
        <v>619</v>
      </c>
      <c r="H588" s="637">
        <v>5931000</v>
      </c>
      <c r="I588" s="637">
        <v>0</v>
      </c>
      <c r="J588" s="637">
        <v>0</v>
      </c>
      <c r="K588" s="637">
        <v>0</v>
      </c>
      <c r="L588" s="638">
        <f t="shared" si="143"/>
        <v>5931000</v>
      </c>
      <c r="M588" s="639">
        <v>24</v>
      </c>
      <c r="N588" s="638">
        <f t="shared" si="137"/>
        <v>5474769</v>
      </c>
      <c r="O588" s="640">
        <v>2</v>
      </c>
      <c r="P588" s="638">
        <f t="shared" si="138"/>
        <v>456231</v>
      </c>
      <c r="Q588" s="641">
        <v>0</v>
      </c>
      <c r="R588" s="638">
        <f t="shared" si="139"/>
        <v>0</v>
      </c>
      <c r="S588" s="638">
        <f t="shared" si="140"/>
        <v>5931000</v>
      </c>
      <c r="T588" s="642">
        <v>0</v>
      </c>
      <c r="U588" s="528">
        <v>0</v>
      </c>
      <c r="V588" s="528">
        <v>200000</v>
      </c>
      <c r="W588" s="642">
        <v>500000</v>
      </c>
      <c r="X588" s="642">
        <v>0</v>
      </c>
      <c r="Y588" s="642">
        <v>400000</v>
      </c>
      <c r="Z588" s="642">
        <v>710596</v>
      </c>
      <c r="AA588" s="643"/>
      <c r="AB588" s="638"/>
      <c r="AC588" s="642">
        <v>0</v>
      </c>
      <c r="AD588" s="642">
        <v>0</v>
      </c>
      <c r="AE588" s="638">
        <v>42771.6328125</v>
      </c>
      <c r="AF588" s="644"/>
      <c r="AG588" s="644">
        <f t="shared" si="129"/>
        <v>7784368</v>
      </c>
      <c r="AH588" s="639">
        <v>12</v>
      </c>
      <c r="AI588" s="639">
        <v>0</v>
      </c>
      <c r="AJ588" s="639">
        <v>0</v>
      </c>
      <c r="AK588" s="643">
        <v>0</v>
      </c>
      <c r="AL588" s="645">
        <v>0</v>
      </c>
      <c r="AM588" s="638">
        <f t="shared" si="144"/>
        <v>513260</v>
      </c>
      <c r="AN588" s="661">
        <f t="shared" si="141"/>
        <v>8297628</v>
      </c>
      <c r="AO588" s="638">
        <v>622755</v>
      </c>
      <c r="AP588" s="638">
        <v>44100</v>
      </c>
      <c r="AQ588" s="638">
        <f>+VLOOKUP($B588,[1]Sheet1!$C$15:$BW$1300,52,0)</f>
        <v>0</v>
      </c>
      <c r="AR588" s="638">
        <v>0</v>
      </c>
      <c r="AS588" s="638">
        <v>0</v>
      </c>
      <c r="AT588" s="661">
        <f t="shared" si="135"/>
        <v>7630773</v>
      </c>
      <c r="AU588" s="629"/>
      <c r="AV588" s="585"/>
      <c r="AW588" s="526" t="s">
        <v>4263</v>
      </c>
      <c r="AX588" s="526" t="s">
        <v>4264</v>
      </c>
      <c r="AY588" s="632" t="s">
        <v>261</v>
      </c>
      <c r="AZ588" s="632">
        <v>622</v>
      </c>
      <c r="BA588" s="272" t="str">
        <f t="shared" si="142"/>
        <v>Bag</v>
      </c>
      <c r="BB588" s="633"/>
      <c r="BC588" s="634"/>
      <c r="BD588" s="634"/>
    </row>
    <row r="589" spans="1:56" s="635" customFormat="1" ht="36.75" hidden="1" customHeight="1">
      <c r="A589" s="475">
        <f>SUBTOTAL(3,B$6:B589)</f>
        <v>1</v>
      </c>
      <c r="B589" s="475" t="s">
        <v>1786</v>
      </c>
      <c r="C589" s="476" t="s">
        <v>1787</v>
      </c>
      <c r="D589" s="636">
        <v>43628</v>
      </c>
      <c r="E589" s="636" t="s">
        <v>197</v>
      </c>
      <c r="F589" s="530" t="s">
        <v>433</v>
      </c>
      <c r="G589" s="621" t="s">
        <v>619</v>
      </c>
      <c r="H589" s="637">
        <v>5931000</v>
      </c>
      <c r="I589" s="637">
        <v>0</v>
      </c>
      <c r="J589" s="637">
        <v>0</v>
      </c>
      <c r="K589" s="637">
        <v>0</v>
      </c>
      <c r="L589" s="638">
        <f t="shared" si="143"/>
        <v>5931000</v>
      </c>
      <c r="M589" s="639">
        <v>24</v>
      </c>
      <c r="N589" s="638">
        <f t="shared" si="137"/>
        <v>5474769</v>
      </c>
      <c r="O589" s="640">
        <v>2</v>
      </c>
      <c r="P589" s="638">
        <f t="shared" si="138"/>
        <v>456231</v>
      </c>
      <c r="Q589" s="641">
        <v>0</v>
      </c>
      <c r="R589" s="638">
        <f t="shared" si="139"/>
        <v>0</v>
      </c>
      <c r="S589" s="638">
        <f t="shared" si="140"/>
        <v>5931000</v>
      </c>
      <c r="T589" s="642">
        <v>0</v>
      </c>
      <c r="U589" s="528">
        <v>0</v>
      </c>
      <c r="V589" s="528">
        <v>200000</v>
      </c>
      <c r="W589" s="642">
        <v>500000</v>
      </c>
      <c r="X589" s="642">
        <v>0</v>
      </c>
      <c r="Y589" s="642">
        <v>400000</v>
      </c>
      <c r="Z589" s="642">
        <v>710596</v>
      </c>
      <c r="AA589" s="643"/>
      <c r="AB589" s="638"/>
      <c r="AC589" s="642">
        <v>0</v>
      </c>
      <c r="AD589" s="642">
        <v>0</v>
      </c>
      <c r="AE589" s="638">
        <v>0</v>
      </c>
      <c r="AF589" s="644"/>
      <c r="AG589" s="644">
        <f t="shared" si="129"/>
        <v>7741596</v>
      </c>
      <c r="AH589" s="639">
        <v>12</v>
      </c>
      <c r="AI589" s="639">
        <v>0</v>
      </c>
      <c r="AJ589" s="639">
        <v>0</v>
      </c>
      <c r="AK589" s="643">
        <v>0</v>
      </c>
      <c r="AL589" s="645">
        <v>0</v>
      </c>
      <c r="AM589" s="638">
        <f t="shared" si="144"/>
        <v>513260</v>
      </c>
      <c r="AN589" s="661">
        <f t="shared" si="141"/>
        <v>8254856</v>
      </c>
      <c r="AO589" s="638">
        <v>622755</v>
      </c>
      <c r="AP589" s="638">
        <v>44100</v>
      </c>
      <c r="AQ589" s="638">
        <f>+VLOOKUP($B589,[1]Sheet1!$C$15:$BW$1300,52,0)</f>
        <v>0</v>
      </c>
      <c r="AR589" s="638">
        <v>0</v>
      </c>
      <c r="AS589" s="638">
        <v>0</v>
      </c>
      <c r="AT589" s="661">
        <f t="shared" si="135"/>
        <v>7588001</v>
      </c>
      <c r="AU589" s="629"/>
      <c r="AV589" s="585"/>
      <c r="AW589" s="526" t="s">
        <v>4265</v>
      </c>
      <c r="AX589" s="526" t="s">
        <v>4266</v>
      </c>
      <c r="AY589" s="632" t="s">
        <v>261</v>
      </c>
      <c r="AZ589" s="632">
        <v>622</v>
      </c>
      <c r="BA589" s="272" t="str">
        <f t="shared" si="142"/>
        <v>Bag</v>
      </c>
      <c r="BB589" s="633"/>
      <c r="BC589" s="634"/>
      <c r="BD589" s="634"/>
    </row>
    <row r="590" spans="1:56" s="635" customFormat="1" ht="36.75" hidden="1" customHeight="1">
      <c r="A590" s="475">
        <f>SUBTOTAL(3,B$6:B590)</f>
        <v>1</v>
      </c>
      <c r="B590" s="475" t="s">
        <v>1788</v>
      </c>
      <c r="C590" s="476" t="s">
        <v>1789</v>
      </c>
      <c r="D590" s="636">
        <v>39797</v>
      </c>
      <c r="E590" s="636" t="s">
        <v>197</v>
      </c>
      <c r="F590" s="530" t="s">
        <v>433</v>
      </c>
      <c r="G590" s="621" t="s">
        <v>619</v>
      </c>
      <c r="H590" s="637">
        <v>5931000</v>
      </c>
      <c r="I590" s="637">
        <v>0</v>
      </c>
      <c r="J590" s="637">
        <v>0</v>
      </c>
      <c r="K590" s="637">
        <v>0</v>
      </c>
      <c r="L590" s="638">
        <f t="shared" si="143"/>
        <v>5931000</v>
      </c>
      <c r="M590" s="639">
        <v>24</v>
      </c>
      <c r="N590" s="638">
        <f t="shared" si="137"/>
        <v>5474769</v>
      </c>
      <c r="O590" s="640">
        <v>2</v>
      </c>
      <c r="P590" s="638">
        <f t="shared" si="138"/>
        <v>456231</v>
      </c>
      <c r="Q590" s="641">
        <v>0</v>
      </c>
      <c r="R590" s="638">
        <f t="shared" si="139"/>
        <v>0</v>
      </c>
      <c r="S590" s="638">
        <f t="shared" si="140"/>
        <v>5931000</v>
      </c>
      <c r="T590" s="642">
        <v>0</v>
      </c>
      <c r="U590" s="528">
        <v>0</v>
      </c>
      <c r="V590" s="528">
        <v>200000</v>
      </c>
      <c r="W590" s="642">
        <v>500000</v>
      </c>
      <c r="X590" s="642">
        <v>0</v>
      </c>
      <c r="Y590" s="642">
        <v>400000</v>
      </c>
      <c r="Z590" s="642">
        <v>710596</v>
      </c>
      <c r="AA590" s="643"/>
      <c r="AB590" s="638"/>
      <c r="AC590" s="642">
        <v>0</v>
      </c>
      <c r="AD590" s="642">
        <v>0</v>
      </c>
      <c r="AE590" s="638">
        <v>42771.6328125</v>
      </c>
      <c r="AF590" s="644"/>
      <c r="AG590" s="644">
        <f t="shared" si="129"/>
        <v>7784368</v>
      </c>
      <c r="AH590" s="639">
        <v>12</v>
      </c>
      <c r="AI590" s="639">
        <v>0</v>
      </c>
      <c r="AJ590" s="639">
        <v>0</v>
      </c>
      <c r="AK590" s="643">
        <v>0</v>
      </c>
      <c r="AL590" s="645">
        <v>0</v>
      </c>
      <c r="AM590" s="638">
        <f t="shared" si="144"/>
        <v>513260</v>
      </c>
      <c r="AN590" s="661">
        <f t="shared" si="141"/>
        <v>8297628</v>
      </c>
      <c r="AO590" s="638">
        <v>622755</v>
      </c>
      <c r="AP590" s="638">
        <v>44100</v>
      </c>
      <c r="AQ590" s="638">
        <f>+VLOOKUP($B590,[1]Sheet1!$C$15:$BW$1300,52,0)</f>
        <v>0</v>
      </c>
      <c r="AR590" s="638">
        <v>0</v>
      </c>
      <c r="AS590" s="638">
        <v>0</v>
      </c>
      <c r="AT590" s="661">
        <f t="shared" si="135"/>
        <v>7630773</v>
      </c>
      <c r="AU590" s="629"/>
      <c r="AV590" s="585"/>
      <c r="AW590" s="526" t="s">
        <v>4267</v>
      </c>
      <c r="AX590" s="526" t="s">
        <v>4268</v>
      </c>
      <c r="AY590" s="632" t="s">
        <v>261</v>
      </c>
      <c r="AZ590" s="632">
        <v>622</v>
      </c>
      <c r="BA590" s="272" t="str">
        <f t="shared" si="142"/>
        <v>Bag</v>
      </c>
      <c r="BB590" s="633"/>
      <c r="BC590" s="634"/>
      <c r="BD590" s="634"/>
    </row>
    <row r="591" spans="1:56" s="635" customFormat="1" ht="36.75" hidden="1" customHeight="1">
      <c r="A591" s="475">
        <f>SUBTOTAL(3,B$6:B591)</f>
        <v>1</v>
      </c>
      <c r="B591" s="475" t="s">
        <v>1790</v>
      </c>
      <c r="C591" s="476" t="s">
        <v>1791</v>
      </c>
      <c r="D591" s="636">
        <v>44721</v>
      </c>
      <c r="E591" s="636" t="s">
        <v>197</v>
      </c>
      <c r="F591" s="530" t="s">
        <v>433</v>
      </c>
      <c r="G591" s="621" t="s">
        <v>619</v>
      </c>
      <c r="H591" s="637">
        <v>5815000</v>
      </c>
      <c r="I591" s="637">
        <v>0</v>
      </c>
      <c r="J591" s="637">
        <v>0</v>
      </c>
      <c r="K591" s="637">
        <v>0</v>
      </c>
      <c r="L591" s="638">
        <f t="shared" si="143"/>
        <v>5815000</v>
      </c>
      <c r="M591" s="639">
        <v>24</v>
      </c>
      <c r="N591" s="638">
        <f t="shared" si="137"/>
        <v>5367692</v>
      </c>
      <c r="O591" s="640">
        <v>2</v>
      </c>
      <c r="P591" s="638">
        <f t="shared" si="138"/>
        <v>447308</v>
      </c>
      <c r="Q591" s="641">
        <v>0</v>
      </c>
      <c r="R591" s="638">
        <f t="shared" si="139"/>
        <v>0</v>
      </c>
      <c r="S591" s="638">
        <f t="shared" si="140"/>
        <v>5815000</v>
      </c>
      <c r="T591" s="642">
        <v>0</v>
      </c>
      <c r="U591" s="528">
        <v>0</v>
      </c>
      <c r="V591" s="528">
        <v>200000</v>
      </c>
      <c r="W591" s="642">
        <v>500000</v>
      </c>
      <c r="X591" s="642">
        <v>0</v>
      </c>
      <c r="Y591" s="642">
        <v>400000</v>
      </c>
      <c r="Z591" s="642">
        <v>1223271</v>
      </c>
      <c r="AA591" s="643"/>
      <c r="AB591" s="638"/>
      <c r="AC591" s="642">
        <v>0</v>
      </c>
      <c r="AD591" s="642">
        <v>0</v>
      </c>
      <c r="AE591" s="638">
        <v>0</v>
      </c>
      <c r="AF591" s="644"/>
      <c r="AG591" s="644">
        <f t="shared" si="129"/>
        <v>8138271</v>
      </c>
      <c r="AH591" s="639">
        <v>12</v>
      </c>
      <c r="AI591" s="639">
        <v>0</v>
      </c>
      <c r="AJ591" s="639">
        <v>0</v>
      </c>
      <c r="AK591" s="643">
        <v>0</v>
      </c>
      <c r="AL591" s="645">
        <v>0</v>
      </c>
      <c r="AM591" s="638">
        <f t="shared" si="144"/>
        <v>503221</v>
      </c>
      <c r="AN591" s="661">
        <f t="shared" si="141"/>
        <v>8641492</v>
      </c>
      <c r="AO591" s="638">
        <v>610575</v>
      </c>
      <c r="AP591" s="638">
        <v>44100</v>
      </c>
      <c r="AQ591" s="638">
        <f>+VLOOKUP($B591,[1]Sheet1!$C$15:$BW$1300,52,0)</f>
        <v>0</v>
      </c>
      <c r="AR591" s="638">
        <v>0</v>
      </c>
      <c r="AS591" s="638">
        <v>0</v>
      </c>
      <c r="AT591" s="661">
        <f t="shared" si="135"/>
        <v>7986817</v>
      </c>
      <c r="AU591" s="629"/>
      <c r="AV591" s="585"/>
      <c r="AW591" s="526" t="s">
        <v>4269</v>
      </c>
      <c r="AX591" s="526" t="s">
        <v>4270</v>
      </c>
      <c r="AY591" s="632" t="s">
        <v>261</v>
      </c>
      <c r="AZ591" s="632">
        <v>622</v>
      </c>
      <c r="BA591" s="272" t="str">
        <f t="shared" si="142"/>
        <v>Bag</v>
      </c>
      <c r="BB591" s="633"/>
      <c r="BC591" s="634"/>
      <c r="BD591" s="634"/>
    </row>
    <row r="592" spans="1:56" s="635" customFormat="1" ht="36.75" hidden="1" customHeight="1">
      <c r="A592" s="475">
        <f>SUBTOTAL(3,B$6:B592)</f>
        <v>1</v>
      </c>
      <c r="B592" s="475" t="s">
        <v>1792</v>
      </c>
      <c r="C592" s="476" t="s">
        <v>1793</v>
      </c>
      <c r="D592" s="636">
        <v>44728</v>
      </c>
      <c r="E592" s="636" t="s">
        <v>197</v>
      </c>
      <c r="F592" s="530" t="s">
        <v>433</v>
      </c>
      <c r="G592" s="621" t="s">
        <v>619</v>
      </c>
      <c r="H592" s="637">
        <v>5815000</v>
      </c>
      <c r="I592" s="637">
        <v>0</v>
      </c>
      <c r="J592" s="637">
        <v>0</v>
      </c>
      <c r="K592" s="637">
        <v>0</v>
      </c>
      <c r="L592" s="638">
        <f t="shared" si="143"/>
        <v>5815000</v>
      </c>
      <c r="M592" s="639">
        <v>23</v>
      </c>
      <c r="N592" s="638">
        <f t="shared" si="137"/>
        <v>5144038</v>
      </c>
      <c r="O592" s="640">
        <v>3</v>
      </c>
      <c r="P592" s="638">
        <f t="shared" si="138"/>
        <v>670962</v>
      </c>
      <c r="Q592" s="641">
        <v>0</v>
      </c>
      <c r="R592" s="638">
        <f t="shared" si="139"/>
        <v>0</v>
      </c>
      <c r="S592" s="638">
        <f t="shared" si="140"/>
        <v>5815000</v>
      </c>
      <c r="T592" s="642">
        <v>0</v>
      </c>
      <c r="U592" s="528">
        <v>0</v>
      </c>
      <c r="V592" s="528">
        <v>200000</v>
      </c>
      <c r="W592" s="642">
        <v>500000</v>
      </c>
      <c r="X592" s="642">
        <v>0</v>
      </c>
      <c r="Y592" s="642">
        <v>400000</v>
      </c>
      <c r="Z592" s="642">
        <v>848204</v>
      </c>
      <c r="AA592" s="643"/>
      <c r="AB592" s="638"/>
      <c r="AC592" s="642">
        <v>0</v>
      </c>
      <c r="AD592" s="642">
        <v>0</v>
      </c>
      <c r="AE592" s="638">
        <v>41935.092391304344</v>
      </c>
      <c r="AF592" s="644"/>
      <c r="AG592" s="644">
        <f t="shared" si="129"/>
        <v>7805139</v>
      </c>
      <c r="AH592" s="639">
        <v>12</v>
      </c>
      <c r="AI592" s="639">
        <v>0</v>
      </c>
      <c r="AJ592" s="639">
        <v>0</v>
      </c>
      <c r="AK592" s="643">
        <v>0</v>
      </c>
      <c r="AL592" s="645">
        <v>0</v>
      </c>
      <c r="AM592" s="638">
        <f t="shared" si="144"/>
        <v>503221</v>
      </c>
      <c r="AN592" s="661">
        <f t="shared" si="141"/>
        <v>8308360</v>
      </c>
      <c r="AO592" s="638">
        <v>610575</v>
      </c>
      <c r="AP592" s="638">
        <v>44100</v>
      </c>
      <c r="AQ592" s="638">
        <f>+VLOOKUP($B592,[1]Sheet1!$C$15:$BW$1300,52,0)</f>
        <v>0</v>
      </c>
      <c r="AR592" s="638">
        <v>0</v>
      </c>
      <c r="AS592" s="638">
        <v>0</v>
      </c>
      <c r="AT592" s="661">
        <f t="shared" si="135"/>
        <v>7653685</v>
      </c>
      <c r="AU592" s="629"/>
      <c r="AV592" s="585"/>
      <c r="AW592" s="526" t="s">
        <v>4271</v>
      </c>
      <c r="AX592" s="526" t="s">
        <v>4272</v>
      </c>
      <c r="AY592" s="632" t="s">
        <v>261</v>
      </c>
      <c r="AZ592" s="632">
        <v>622</v>
      </c>
      <c r="BA592" s="272" t="str">
        <f t="shared" si="142"/>
        <v>Bag</v>
      </c>
      <c r="BB592" s="633"/>
      <c r="BC592" s="634"/>
      <c r="BD592" s="634"/>
    </row>
    <row r="593" spans="1:56" s="635" customFormat="1" ht="36.75" hidden="1" customHeight="1">
      <c r="A593" s="475">
        <f>SUBTOTAL(3,B$6:B593)</f>
        <v>1</v>
      </c>
      <c r="B593" s="475" t="s">
        <v>1794</v>
      </c>
      <c r="C593" s="476" t="s">
        <v>1795</v>
      </c>
      <c r="D593" s="636">
        <v>45372</v>
      </c>
      <c r="E593" s="636" t="s">
        <v>197</v>
      </c>
      <c r="F593" s="530" t="s">
        <v>433</v>
      </c>
      <c r="G593" s="621" t="s">
        <v>619</v>
      </c>
      <c r="H593" s="637">
        <v>5538000</v>
      </c>
      <c r="I593" s="637">
        <v>0</v>
      </c>
      <c r="J593" s="637">
        <v>0</v>
      </c>
      <c r="K593" s="637">
        <v>0</v>
      </c>
      <c r="L593" s="638">
        <f t="shared" si="143"/>
        <v>5538000</v>
      </c>
      <c r="M593" s="639">
        <v>23</v>
      </c>
      <c r="N593" s="638">
        <f t="shared" si="137"/>
        <v>4899000</v>
      </c>
      <c r="O593" s="640">
        <v>3</v>
      </c>
      <c r="P593" s="638">
        <f t="shared" si="138"/>
        <v>639000</v>
      </c>
      <c r="Q593" s="641">
        <v>0</v>
      </c>
      <c r="R593" s="638">
        <f t="shared" si="139"/>
        <v>0</v>
      </c>
      <c r="S593" s="638">
        <f t="shared" si="140"/>
        <v>5538000</v>
      </c>
      <c r="T593" s="642">
        <v>0</v>
      </c>
      <c r="U593" s="528">
        <v>0</v>
      </c>
      <c r="V593" s="528">
        <v>200000</v>
      </c>
      <c r="W593" s="642">
        <v>500000</v>
      </c>
      <c r="X593" s="642">
        <v>0</v>
      </c>
      <c r="Y593" s="642">
        <v>400000</v>
      </c>
      <c r="Z593" s="642">
        <v>665047</v>
      </c>
      <c r="AA593" s="643"/>
      <c r="AB593" s="638"/>
      <c r="AC593" s="642">
        <v>200000</v>
      </c>
      <c r="AD593" s="642">
        <v>0</v>
      </c>
      <c r="AE593" s="638">
        <v>39937.5</v>
      </c>
      <c r="AF593" s="644"/>
      <c r="AG593" s="644">
        <f t="shared" ref="AG593:AG656" si="145">ROUND(SUM(S593:AF593)-AA593,0)</f>
        <v>7542985</v>
      </c>
      <c r="AH593" s="639">
        <v>12</v>
      </c>
      <c r="AI593" s="639">
        <v>0</v>
      </c>
      <c r="AJ593" s="639">
        <v>0</v>
      </c>
      <c r="AK593" s="643">
        <v>0</v>
      </c>
      <c r="AL593" s="645">
        <v>0</v>
      </c>
      <c r="AM593" s="638">
        <f t="shared" si="144"/>
        <v>479250</v>
      </c>
      <c r="AN593" s="661">
        <f t="shared" si="141"/>
        <v>8022235</v>
      </c>
      <c r="AO593" s="638">
        <v>581490</v>
      </c>
      <c r="AP593" s="638">
        <v>44100</v>
      </c>
      <c r="AQ593" s="638">
        <f>+VLOOKUP($B593,[1]Sheet1!$C$15:$BW$1300,52,0)</f>
        <v>0</v>
      </c>
      <c r="AR593" s="638">
        <v>0</v>
      </c>
      <c r="AS593" s="638">
        <v>0</v>
      </c>
      <c r="AT593" s="661">
        <f t="shared" si="135"/>
        <v>7396645</v>
      </c>
      <c r="AU593" s="629"/>
      <c r="AV593" s="585"/>
      <c r="AW593" s="526" t="s">
        <v>4273</v>
      </c>
      <c r="AX593" s="526" t="s">
        <v>4274</v>
      </c>
      <c r="AY593" s="632" t="s">
        <v>261</v>
      </c>
      <c r="AZ593" s="632">
        <v>622</v>
      </c>
      <c r="BA593" s="272" t="str">
        <f t="shared" si="142"/>
        <v>Bag</v>
      </c>
      <c r="BB593" s="633"/>
      <c r="BC593" s="634"/>
      <c r="BD593" s="634"/>
    </row>
    <row r="594" spans="1:56" s="635" customFormat="1" ht="36.75" hidden="1" customHeight="1">
      <c r="A594" s="475">
        <f>SUBTOTAL(3,B$6:B594)</f>
        <v>1</v>
      </c>
      <c r="B594" s="475" t="s">
        <v>1796</v>
      </c>
      <c r="C594" s="476" t="s">
        <v>1797</v>
      </c>
      <c r="D594" s="636">
        <v>39860</v>
      </c>
      <c r="E594" s="636" t="s">
        <v>197</v>
      </c>
      <c r="F594" s="530" t="s">
        <v>433</v>
      </c>
      <c r="G594" s="621" t="s">
        <v>619</v>
      </c>
      <c r="H594" s="637">
        <v>5931000</v>
      </c>
      <c r="I594" s="637">
        <v>0</v>
      </c>
      <c r="J594" s="637">
        <v>0</v>
      </c>
      <c r="K594" s="637">
        <v>0</v>
      </c>
      <c r="L594" s="638">
        <f t="shared" si="143"/>
        <v>5931000</v>
      </c>
      <c r="M594" s="639">
        <v>24</v>
      </c>
      <c r="N594" s="638">
        <f t="shared" si="137"/>
        <v>5474769</v>
      </c>
      <c r="O594" s="640">
        <v>2</v>
      </c>
      <c r="P594" s="638">
        <f t="shared" si="138"/>
        <v>456231</v>
      </c>
      <c r="Q594" s="641">
        <v>0</v>
      </c>
      <c r="R594" s="638">
        <f t="shared" si="139"/>
        <v>0</v>
      </c>
      <c r="S594" s="638">
        <f t="shared" si="140"/>
        <v>5931000</v>
      </c>
      <c r="T594" s="642">
        <v>0</v>
      </c>
      <c r="U594" s="528">
        <v>0</v>
      </c>
      <c r="V594" s="528">
        <v>200000</v>
      </c>
      <c r="W594" s="642">
        <v>500000</v>
      </c>
      <c r="X594" s="642">
        <v>0</v>
      </c>
      <c r="Y594" s="642">
        <v>400000</v>
      </c>
      <c r="Z594" s="642">
        <v>688835</v>
      </c>
      <c r="AA594" s="643"/>
      <c r="AB594" s="638"/>
      <c r="AC594" s="642">
        <v>100000</v>
      </c>
      <c r="AD594" s="642">
        <v>0</v>
      </c>
      <c r="AE594" s="638">
        <v>42771.6328125</v>
      </c>
      <c r="AF594" s="644"/>
      <c r="AG594" s="644">
        <f t="shared" si="145"/>
        <v>7862607</v>
      </c>
      <c r="AH594" s="639">
        <v>12</v>
      </c>
      <c r="AI594" s="639">
        <v>0</v>
      </c>
      <c r="AJ594" s="639">
        <v>0</v>
      </c>
      <c r="AK594" s="643">
        <v>0</v>
      </c>
      <c r="AL594" s="645">
        <v>0</v>
      </c>
      <c r="AM594" s="638">
        <f t="shared" si="144"/>
        <v>513260</v>
      </c>
      <c r="AN594" s="661">
        <f t="shared" si="141"/>
        <v>8375867</v>
      </c>
      <c r="AO594" s="638">
        <v>622755</v>
      </c>
      <c r="AP594" s="638">
        <v>44100</v>
      </c>
      <c r="AQ594" s="638">
        <f>+VLOOKUP($B594,[1]Sheet1!$C$15:$BW$1300,52,0)</f>
        <v>0</v>
      </c>
      <c r="AR594" s="638">
        <v>0</v>
      </c>
      <c r="AS594" s="638">
        <v>0</v>
      </c>
      <c r="AT594" s="661">
        <f t="shared" si="135"/>
        <v>7709012</v>
      </c>
      <c r="AU594" s="629"/>
      <c r="AV594" s="585"/>
      <c r="AW594" s="526" t="s">
        <v>4275</v>
      </c>
      <c r="AX594" s="526" t="s">
        <v>4276</v>
      </c>
      <c r="AY594" s="632" t="s">
        <v>261</v>
      </c>
      <c r="AZ594" s="632">
        <v>622</v>
      </c>
      <c r="BA594" s="272" t="str">
        <f t="shared" si="142"/>
        <v>Bag</v>
      </c>
      <c r="BB594" s="633"/>
      <c r="BC594" s="634"/>
      <c r="BD594" s="634"/>
    </row>
    <row r="595" spans="1:56" s="635" customFormat="1" ht="36.75" hidden="1" customHeight="1">
      <c r="A595" s="475">
        <f>SUBTOTAL(3,B$6:B595)</f>
        <v>1</v>
      </c>
      <c r="B595" s="475" t="s">
        <v>1798</v>
      </c>
      <c r="C595" s="476" t="s">
        <v>1799</v>
      </c>
      <c r="D595" s="636">
        <v>45551</v>
      </c>
      <c r="E595" s="636" t="s">
        <v>197</v>
      </c>
      <c r="F595" s="530" t="s">
        <v>433</v>
      </c>
      <c r="G595" s="621" t="s">
        <v>619</v>
      </c>
      <c r="H595" s="637">
        <v>5274000</v>
      </c>
      <c r="I595" s="637">
        <v>0</v>
      </c>
      <c r="J595" s="637">
        <v>0</v>
      </c>
      <c r="K595" s="637">
        <v>0</v>
      </c>
      <c r="L595" s="638">
        <f t="shared" si="143"/>
        <v>5274000</v>
      </c>
      <c r="M595" s="639">
        <v>24</v>
      </c>
      <c r="N595" s="638">
        <f t="shared" si="137"/>
        <v>4868308</v>
      </c>
      <c r="O595" s="640">
        <v>2</v>
      </c>
      <c r="P595" s="638">
        <f t="shared" si="138"/>
        <v>405692</v>
      </c>
      <c r="Q595" s="641">
        <v>0</v>
      </c>
      <c r="R595" s="638">
        <f t="shared" si="139"/>
        <v>0</v>
      </c>
      <c r="S595" s="638">
        <f t="shared" si="140"/>
        <v>5274000</v>
      </c>
      <c r="T595" s="642">
        <v>0</v>
      </c>
      <c r="U595" s="528">
        <v>0</v>
      </c>
      <c r="V595" s="528">
        <v>200000</v>
      </c>
      <c r="W595" s="642">
        <v>500000</v>
      </c>
      <c r="X595" s="642">
        <v>0</v>
      </c>
      <c r="Y595" s="642">
        <v>400000</v>
      </c>
      <c r="Z595" s="642">
        <v>1223271</v>
      </c>
      <c r="AA595" s="643"/>
      <c r="AB595" s="638"/>
      <c r="AC595" s="642">
        <v>100000</v>
      </c>
      <c r="AD595" s="642">
        <v>0</v>
      </c>
      <c r="AE595" s="638">
        <v>38033.65625</v>
      </c>
      <c r="AF595" s="644"/>
      <c r="AG595" s="644">
        <f t="shared" si="145"/>
        <v>7735305</v>
      </c>
      <c r="AH595" s="639">
        <v>12</v>
      </c>
      <c r="AI595" s="639">
        <v>0</v>
      </c>
      <c r="AJ595" s="639">
        <v>0</v>
      </c>
      <c r="AK595" s="643">
        <v>0</v>
      </c>
      <c r="AL595" s="645">
        <v>0</v>
      </c>
      <c r="AM595" s="638">
        <f t="shared" si="144"/>
        <v>456404</v>
      </c>
      <c r="AN595" s="661">
        <f t="shared" si="141"/>
        <v>8191709</v>
      </c>
      <c r="AO595" s="638">
        <v>553770</v>
      </c>
      <c r="AP595" s="638">
        <v>44100</v>
      </c>
      <c r="AQ595" s="638">
        <f>+VLOOKUP($B595,[1]Sheet1!$C$15:$BW$1300,52,0)</f>
        <v>0</v>
      </c>
      <c r="AR595" s="638">
        <v>0</v>
      </c>
      <c r="AS595" s="638">
        <v>0</v>
      </c>
      <c r="AT595" s="661">
        <f t="shared" si="135"/>
        <v>7593839</v>
      </c>
      <c r="AU595" s="629"/>
      <c r="AV595" s="585"/>
      <c r="AW595" s="526" t="s">
        <v>4277</v>
      </c>
      <c r="AX595" s="526" t="s">
        <v>4278</v>
      </c>
      <c r="AY595" s="632" t="s">
        <v>261</v>
      </c>
      <c r="AZ595" s="632">
        <v>622</v>
      </c>
      <c r="BA595" s="272" t="str">
        <f t="shared" si="142"/>
        <v>Bag</v>
      </c>
      <c r="BB595" s="633"/>
      <c r="BC595" s="634"/>
      <c r="BD595" s="634"/>
    </row>
    <row r="596" spans="1:56" s="635" customFormat="1" ht="36.75" hidden="1" customHeight="1">
      <c r="A596" s="475">
        <f>SUBTOTAL(3,B$6:B596)</f>
        <v>1</v>
      </c>
      <c r="B596" s="475" t="s">
        <v>1800</v>
      </c>
      <c r="C596" s="476" t="s">
        <v>1801</v>
      </c>
      <c r="D596" s="636">
        <v>45561</v>
      </c>
      <c r="E596" s="636" t="s">
        <v>197</v>
      </c>
      <c r="F596" s="530" t="s">
        <v>433</v>
      </c>
      <c r="G596" s="621" t="s">
        <v>619</v>
      </c>
      <c r="H596" s="637">
        <v>5274000</v>
      </c>
      <c r="I596" s="637">
        <v>0</v>
      </c>
      <c r="J596" s="637">
        <v>0</v>
      </c>
      <c r="K596" s="637">
        <v>0</v>
      </c>
      <c r="L596" s="638">
        <f t="shared" si="143"/>
        <v>5274000</v>
      </c>
      <c r="M596" s="639">
        <v>21.9</v>
      </c>
      <c r="N596" s="638">
        <f t="shared" si="137"/>
        <v>4442331</v>
      </c>
      <c r="O596" s="640">
        <v>2</v>
      </c>
      <c r="P596" s="638">
        <f t="shared" si="138"/>
        <v>405692</v>
      </c>
      <c r="Q596" s="641">
        <v>0</v>
      </c>
      <c r="R596" s="638">
        <f t="shared" si="139"/>
        <v>0</v>
      </c>
      <c r="S596" s="638">
        <f t="shared" si="140"/>
        <v>4848023</v>
      </c>
      <c r="T596" s="642">
        <v>0</v>
      </c>
      <c r="U596" s="528">
        <v>0</v>
      </c>
      <c r="V596" s="528">
        <v>200000</v>
      </c>
      <c r="W596" s="642">
        <v>0</v>
      </c>
      <c r="X596" s="642">
        <v>0</v>
      </c>
      <c r="Y596" s="642">
        <v>300000</v>
      </c>
      <c r="Z596" s="642">
        <v>579470</v>
      </c>
      <c r="AA596" s="643"/>
      <c r="AB596" s="638"/>
      <c r="AC596" s="642">
        <v>100000</v>
      </c>
      <c r="AD596" s="642">
        <v>0</v>
      </c>
      <c r="AE596" s="638">
        <v>38033.655821917811</v>
      </c>
      <c r="AF596" s="644"/>
      <c r="AG596" s="644">
        <f t="shared" si="145"/>
        <v>6065527</v>
      </c>
      <c r="AH596" s="639">
        <v>12</v>
      </c>
      <c r="AI596" s="639">
        <v>0</v>
      </c>
      <c r="AJ596" s="639">
        <v>0</v>
      </c>
      <c r="AK596" s="643">
        <v>0</v>
      </c>
      <c r="AL596" s="645">
        <v>0</v>
      </c>
      <c r="AM596" s="638">
        <f t="shared" si="144"/>
        <v>456404</v>
      </c>
      <c r="AN596" s="661">
        <f t="shared" si="141"/>
        <v>6521931</v>
      </c>
      <c r="AO596" s="638">
        <v>553770</v>
      </c>
      <c r="AP596" s="638">
        <v>44100</v>
      </c>
      <c r="AQ596" s="638">
        <f>+VLOOKUP($B596,[1]Sheet1!$C$15:$BW$1300,52,0)</f>
        <v>0</v>
      </c>
      <c r="AR596" s="638">
        <v>0</v>
      </c>
      <c r="AS596" s="638">
        <v>0</v>
      </c>
      <c r="AT596" s="661">
        <f t="shared" si="135"/>
        <v>5924061</v>
      </c>
      <c r="AU596" s="629"/>
      <c r="AV596" s="585"/>
      <c r="AW596" s="526" t="s">
        <v>4279</v>
      </c>
      <c r="AX596" s="526" t="s">
        <v>4280</v>
      </c>
      <c r="AY596" s="632" t="s">
        <v>261</v>
      </c>
      <c r="AZ596" s="632">
        <v>622</v>
      </c>
      <c r="BA596" s="272" t="str">
        <f t="shared" si="142"/>
        <v>Bag</v>
      </c>
      <c r="BB596" s="633"/>
      <c r="BC596" s="634"/>
      <c r="BD596" s="634"/>
    </row>
    <row r="597" spans="1:56" s="635" customFormat="1" ht="36.75" hidden="1" customHeight="1">
      <c r="A597" s="475">
        <f>SUBTOTAL(3,B$6:B597)</f>
        <v>1</v>
      </c>
      <c r="B597" s="475" t="s">
        <v>1802</v>
      </c>
      <c r="C597" s="476" t="s">
        <v>1135</v>
      </c>
      <c r="D597" s="636">
        <v>45624</v>
      </c>
      <c r="E597" s="636" t="s">
        <v>197</v>
      </c>
      <c r="F597" s="530" t="s">
        <v>433</v>
      </c>
      <c r="G597" s="621" t="s">
        <v>619</v>
      </c>
      <c r="H597" s="637">
        <v>5023000</v>
      </c>
      <c r="I597" s="637">
        <v>0</v>
      </c>
      <c r="J597" s="637">
        <v>0</v>
      </c>
      <c r="K597" s="637">
        <v>0</v>
      </c>
      <c r="L597" s="638">
        <f t="shared" si="143"/>
        <v>5023000</v>
      </c>
      <c r="M597" s="639">
        <v>24</v>
      </c>
      <c r="N597" s="638">
        <f t="shared" si="137"/>
        <v>4636615</v>
      </c>
      <c r="O597" s="640">
        <v>2</v>
      </c>
      <c r="P597" s="638">
        <f t="shared" si="138"/>
        <v>386385</v>
      </c>
      <c r="Q597" s="641">
        <v>0</v>
      </c>
      <c r="R597" s="638">
        <f t="shared" si="139"/>
        <v>0</v>
      </c>
      <c r="S597" s="638">
        <f t="shared" si="140"/>
        <v>5023000</v>
      </c>
      <c r="T597" s="642">
        <v>0</v>
      </c>
      <c r="U597" s="528">
        <v>0</v>
      </c>
      <c r="V597" s="528">
        <v>200000</v>
      </c>
      <c r="W597" s="642">
        <v>500000</v>
      </c>
      <c r="X597" s="642">
        <v>0</v>
      </c>
      <c r="Y597" s="642">
        <v>400000</v>
      </c>
      <c r="Z597" s="642">
        <v>915417.33333333337</v>
      </c>
      <c r="AA597" s="643"/>
      <c r="AB597" s="638"/>
      <c r="AC597" s="642">
        <v>0</v>
      </c>
      <c r="AD597" s="642">
        <v>0</v>
      </c>
      <c r="AE597" s="638">
        <v>36223.5546875</v>
      </c>
      <c r="AF597" s="644"/>
      <c r="AG597" s="644">
        <f t="shared" si="145"/>
        <v>7074641</v>
      </c>
      <c r="AH597" s="639">
        <v>12</v>
      </c>
      <c r="AI597" s="639">
        <v>0</v>
      </c>
      <c r="AJ597" s="639">
        <v>0</v>
      </c>
      <c r="AK597" s="643">
        <v>0</v>
      </c>
      <c r="AL597" s="645">
        <v>0</v>
      </c>
      <c r="AM597" s="638">
        <f t="shared" si="144"/>
        <v>434683</v>
      </c>
      <c r="AN597" s="661">
        <f t="shared" si="141"/>
        <v>7509324</v>
      </c>
      <c r="AO597" s="638">
        <v>527415</v>
      </c>
      <c r="AP597" s="638">
        <v>44100</v>
      </c>
      <c r="AQ597" s="638">
        <f>+VLOOKUP($B597,[1]Sheet1!$C$15:$BW$1300,52,0)</f>
        <v>0</v>
      </c>
      <c r="AR597" s="638">
        <v>0</v>
      </c>
      <c r="AS597" s="638">
        <v>0</v>
      </c>
      <c r="AT597" s="661">
        <f t="shared" si="135"/>
        <v>6937809</v>
      </c>
      <c r="AU597" s="629"/>
      <c r="AV597" s="585"/>
      <c r="AW597" s="526" t="s">
        <v>3647</v>
      </c>
      <c r="AX597" s="526" t="s">
        <v>4281</v>
      </c>
      <c r="AY597" s="632" t="s">
        <v>261</v>
      </c>
      <c r="AZ597" s="632">
        <v>622</v>
      </c>
      <c r="BA597" s="272" t="str">
        <f t="shared" si="142"/>
        <v>Bag</v>
      </c>
      <c r="BB597" s="633"/>
      <c r="BC597" s="634"/>
      <c r="BD597" s="634"/>
    </row>
    <row r="598" spans="1:56" s="635" customFormat="1" ht="36.75" hidden="1" customHeight="1">
      <c r="A598" s="475">
        <f>SUBTOTAL(3,B$6:B598)</f>
        <v>1</v>
      </c>
      <c r="B598" s="475" t="s">
        <v>1803</v>
      </c>
      <c r="C598" s="476" t="s">
        <v>1804</v>
      </c>
      <c r="D598" s="636">
        <v>45629</v>
      </c>
      <c r="E598" s="636" t="s">
        <v>197</v>
      </c>
      <c r="F598" s="530" t="s">
        <v>433</v>
      </c>
      <c r="G598" s="621" t="s">
        <v>619</v>
      </c>
      <c r="H598" s="637">
        <v>5023000</v>
      </c>
      <c r="I598" s="637">
        <v>0</v>
      </c>
      <c r="J598" s="637">
        <v>0</v>
      </c>
      <c r="K598" s="637">
        <v>0</v>
      </c>
      <c r="L598" s="638">
        <f t="shared" si="143"/>
        <v>5023000</v>
      </c>
      <c r="M598" s="639">
        <v>24</v>
      </c>
      <c r="N598" s="638">
        <f t="shared" si="137"/>
        <v>4636615</v>
      </c>
      <c r="O598" s="640">
        <v>2</v>
      </c>
      <c r="P598" s="638">
        <f t="shared" si="138"/>
        <v>386385</v>
      </c>
      <c r="Q598" s="641">
        <v>0</v>
      </c>
      <c r="R598" s="638">
        <f t="shared" si="139"/>
        <v>0</v>
      </c>
      <c r="S598" s="638">
        <f t="shared" si="140"/>
        <v>5023000</v>
      </c>
      <c r="T598" s="642">
        <v>0</v>
      </c>
      <c r="U598" s="528">
        <v>0</v>
      </c>
      <c r="V598" s="528">
        <v>200000</v>
      </c>
      <c r="W598" s="642">
        <v>500000</v>
      </c>
      <c r="X598" s="642">
        <v>0</v>
      </c>
      <c r="Y598" s="642">
        <v>400000</v>
      </c>
      <c r="Z598" s="642">
        <v>791043</v>
      </c>
      <c r="AA598" s="643"/>
      <c r="AB598" s="638"/>
      <c r="AC598" s="642">
        <v>0</v>
      </c>
      <c r="AD598" s="642">
        <v>0</v>
      </c>
      <c r="AE598" s="638">
        <v>36223.5546875</v>
      </c>
      <c r="AF598" s="644"/>
      <c r="AG598" s="644">
        <f t="shared" si="145"/>
        <v>6950267</v>
      </c>
      <c r="AH598" s="639">
        <v>12</v>
      </c>
      <c r="AI598" s="639">
        <v>0</v>
      </c>
      <c r="AJ598" s="639">
        <v>0</v>
      </c>
      <c r="AK598" s="643">
        <v>0</v>
      </c>
      <c r="AL598" s="645">
        <v>0</v>
      </c>
      <c r="AM598" s="638">
        <f t="shared" si="144"/>
        <v>434683</v>
      </c>
      <c r="AN598" s="661">
        <f t="shared" si="141"/>
        <v>7384950</v>
      </c>
      <c r="AO598" s="638">
        <v>527415</v>
      </c>
      <c r="AP598" s="638">
        <v>44100</v>
      </c>
      <c r="AQ598" s="638">
        <f>+VLOOKUP($B598,[1]Sheet1!$C$15:$BW$1300,52,0)</f>
        <v>0</v>
      </c>
      <c r="AR598" s="638">
        <v>0</v>
      </c>
      <c r="AS598" s="638">
        <v>0</v>
      </c>
      <c r="AT598" s="661">
        <f t="shared" si="135"/>
        <v>6813435</v>
      </c>
      <c r="AU598" s="629"/>
      <c r="AV598" s="585"/>
      <c r="AW598" s="526" t="s">
        <v>4282</v>
      </c>
      <c r="AX598" s="526" t="s">
        <v>4283</v>
      </c>
      <c r="AY598" s="632" t="s">
        <v>261</v>
      </c>
      <c r="AZ598" s="632">
        <v>622</v>
      </c>
      <c r="BA598" s="272" t="str">
        <f t="shared" si="142"/>
        <v>Bag</v>
      </c>
      <c r="BB598" s="633"/>
      <c r="BC598" s="634"/>
      <c r="BD598" s="634"/>
    </row>
    <row r="599" spans="1:56" s="635" customFormat="1" ht="36.75" hidden="1" customHeight="1">
      <c r="A599" s="475">
        <f>SUBTOTAL(3,B$6:B599)</f>
        <v>1</v>
      </c>
      <c r="B599" s="475" t="s">
        <v>1805</v>
      </c>
      <c r="C599" s="476" t="s">
        <v>1806</v>
      </c>
      <c r="D599" s="636">
        <v>45745</v>
      </c>
      <c r="E599" s="636" t="s">
        <v>197</v>
      </c>
      <c r="F599" s="530" t="s">
        <v>433</v>
      </c>
      <c r="G599" s="621" t="s">
        <v>459</v>
      </c>
      <c r="H599" s="637">
        <v>4694000</v>
      </c>
      <c r="I599" s="637">
        <v>0</v>
      </c>
      <c r="J599" s="637">
        <v>0</v>
      </c>
      <c r="K599" s="637">
        <v>0</v>
      </c>
      <c r="L599" s="638">
        <f t="shared" si="143"/>
        <v>4694000</v>
      </c>
      <c r="M599" s="639">
        <v>23.8</v>
      </c>
      <c r="N599" s="638">
        <f t="shared" si="137"/>
        <v>4296815</v>
      </c>
      <c r="O599" s="640">
        <v>2</v>
      </c>
      <c r="P599" s="638">
        <f t="shared" si="138"/>
        <v>361077</v>
      </c>
      <c r="Q599" s="641">
        <v>0</v>
      </c>
      <c r="R599" s="638">
        <f t="shared" si="139"/>
        <v>0</v>
      </c>
      <c r="S599" s="638">
        <f t="shared" si="140"/>
        <v>4657892</v>
      </c>
      <c r="T599" s="642">
        <v>0</v>
      </c>
      <c r="U599" s="528">
        <v>0</v>
      </c>
      <c r="V599" s="528">
        <v>200000</v>
      </c>
      <c r="W599" s="642">
        <v>500000</v>
      </c>
      <c r="X599" s="642">
        <v>0</v>
      </c>
      <c r="Y599" s="642">
        <v>400000</v>
      </c>
      <c r="Z599" s="642">
        <v>24374</v>
      </c>
      <c r="AA599" s="643"/>
      <c r="AB599" s="638"/>
      <c r="AC599" s="642">
        <v>0</v>
      </c>
      <c r="AD599" s="642">
        <v>25307</v>
      </c>
      <c r="AE599" s="638">
        <v>0</v>
      </c>
      <c r="AF599" s="644"/>
      <c r="AG599" s="644">
        <f t="shared" si="145"/>
        <v>5807573</v>
      </c>
      <c r="AH599" s="639">
        <v>12</v>
      </c>
      <c r="AI599" s="639">
        <v>0</v>
      </c>
      <c r="AJ599" s="639">
        <v>0</v>
      </c>
      <c r="AK599" s="643">
        <v>0</v>
      </c>
      <c r="AL599" s="645">
        <v>0</v>
      </c>
      <c r="AM599" s="638">
        <f t="shared" si="144"/>
        <v>406212</v>
      </c>
      <c r="AN599" s="661">
        <f t="shared" si="141"/>
        <v>6213785</v>
      </c>
      <c r="AO599" s="638">
        <v>0</v>
      </c>
      <c r="AP599" s="638">
        <v>0</v>
      </c>
      <c r="AQ599" s="638">
        <f>+VLOOKUP($B599,[1]Sheet1!$C$15:$BW$1300,52,0)</f>
        <v>0</v>
      </c>
      <c r="AR599" s="638">
        <v>0</v>
      </c>
      <c r="AS599" s="638">
        <v>0</v>
      </c>
      <c r="AT599" s="661">
        <f t="shared" si="135"/>
        <v>6213785</v>
      </c>
      <c r="AU599" s="629"/>
      <c r="AV599" s="585"/>
      <c r="AW599" s="526" t="s">
        <v>4284</v>
      </c>
      <c r="AX599" s="526" t="s">
        <v>4285</v>
      </c>
      <c r="AY599" s="632" t="s">
        <v>261</v>
      </c>
      <c r="AZ599" s="632">
        <v>622</v>
      </c>
      <c r="BA599" s="272" t="str">
        <f t="shared" si="142"/>
        <v>Bag</v>
      </c>
      <c r="BB599" s="633"/>
      <c r="BC599" s="634"/>
      <c r="BD599" s="634"/>
    </row>
    <row r="600" spans="1:56" s="635" customFormat="1" ht="36.75" hidden="1" customHeight="1">
      <c r="A600" s="475">
        <f>SUBTOTAL(3,B$6:B600)</f>
        <v>1</v>
      </c>
      <c r="B600" s="475" t="s">
        <v>5583</v>
      </c>
      <c r="C600" s="476" t="s">
        <v>5584</v>
      </c>
      <c r="D600" s="636">
        <v>45762</v>
      </c>
      <c r="E600" s="636" t="s">
        <v>197</v>
      </c>
      <c r="F600" s="530" t="s">
        <v>433</v>
      </c>
      <c r="G600" s="621" t="s">
        <v>459</v>
      </c>
      <c r="H600" s="637">
        <v>4694000</v>
      </c>
      <c r="I600" s="637">
        <v>0</v>
      </c>
      <c r="J600" s="637">
        <v>0</v>
      </c>
      <c r="K600" s="637">
        <v>0</v>
      </c>
      <c r="L600" s="638">
        <f t="shared" si="143"/>
        <v>4694000</v>
      </c>
      <c r="M600" s="639">
        <v>11.8</v>
      </c>
      <c r="N600" s="638">
        <f t="shared" si="137"/>
        <v>2130354</v>
      </c>
      <c r="O600" s="640">
        <v>1</v>
      </c>
      <c r="P600" s="638">
        <f t="shared" si="138"/>
        <v>180538</v>
      </c>
      <c r="Q600" s="641">
        <v>0</v>
      </c>
      <c r="R600" s="638">
        <f t="shared" si="139"/>
        <v>0</v>
      </c>
      <c r="S600" s="638">
        <f t="shared" si="140"/>
        <v>2310892</v>
      </c>
      <c r="T600" s="642">
        <v>0</v>
      </c>
      <c r="U600" s="528">
        <v>0</v>
      </c>
      <c r="V600" s="528">
        <v>98000</v>
      </c>
      <c r="W600" s="642">
        <v>246000</v>
      </c>
      <c r="X600" s="642">
        <v>0</v>
      </c>
      <c r="Y600" s="642">
        <v>74000</v>
      </c>
      <c r="Z600" s="642">
        <v>0</v>
      </c>
      <c r="AA600" s="643"/>
      <c r="AB600" s="638"/>
      <c r="AC600" s="642">
        <v>0</v>
      </c>
      <c r="AD600" s="642">
        <v>0</v>
      </c>
      <c r="AE600" s="638">
        <v>0</v>
      </c>
      <c r="AF600" s="644"/>
      <c r="AG600" s="644">
        <f t="shared" si="145"/>
        <v>2728892</v>
      </c>
      <c r="AH600" s="639">
        <v>0</v>
      </c>
      <c r="AI600" s="639">
        <v>0</v>
      </c>
      <c r="AJ600" s="639">
        <v>0</v>
      </c>
      <c r="AK600" s="643">
        <v>0</v>
      </c>
      <c r="AL600" s="645">
        <v>0</v>
      </c>
      <c r="AM600" s="638">
        <f t="shared" si="144"/>
        <v>0</v>
      </c>
      <c r="AN600" s="661">
        <f t="shared" si="141"/>
        <v>2728892</v>
      </c>
      <c r="AO600" s="638">
        <v>0</v>
      </c>
      <c r="AP600" s="638">
        <v>0</v>
      </c>
      <c r="AQ600" s="638">
        <f>+VLOOKUP($B600,[1]Sheet1!$C$15:$BW$1300,52,0)</f>
        <v>0</v>
      </c>
      <c r="AR600" s="638">
        <v>0</v>
      </c>
      <c r="AS600" s="638">
        <v>0</v>
      </c>
      <c r="AT600" s="661">
        <f t="shared" si="135"/>
        <v>2728892</v>
      </c>
      <c r="AU600" s="629"/>
      <c r="AV600" s="585"/>
      <c r="AW600" s="526" t="s">
        <v>5687</v>
      </c>
      <c r="AX600" s="526" t="s">
        <v>5688</v>
      </c>
      <c r="AY600" s="632" t="s">
        <v>261</v>
      </c>
      <c r="AZ600" s="632">
        <v>622</v>
      </c>
      <c r="BA600" s="272" t="str">
        <f t="shared" si="142"/>
        <v>Bag</v>
      </c>
      <c r="BB600" s="633"/>
      <c r="BC600" s="634"/>
      <c r="BD600" s="634"/>
    </row>
    <row r="601" spans="1:56" s="635" customFormat="1" ht="36.75" hidden="1" customHeight="1">
      <c r="A601" s="475">
        <f>SUBTOTAL(3,B$6:B601)</f>
        <v>1</v>
      </c>
      <c r="B601" s="475" t="s">
        <v>1809</v>
      </c>
      <c r="C601" s="476" t="s">
        <v>1810</v>
      </c>
      <c r="D601" s="636">
        <v>40290</v>
      </c>
      <c r="E601" s="636" t="s">
        <v>197</v>
      </c>
      <c r="F601" s="530" t="s">
        <v>433</v>
      </c>
      <c r="G601" s="621" t="s">
        <v>619</v>
      </c>
      <c r="H601" s="637">
        <v>5931000</v>
      </c>
      <c r="I601" s="637">
        <v>0</v>
      </c>
      <c r="J601" s="637">
        <v>0</v>
      </c>
      <c r="K601" s="637">
        <v>0</v>
      </c>
      <c r="L601" s="638">
        <f t="shared" si="143"/>
        <v>5931000</v>
      </c>
      <c r="M601" s="639">
        <v>24</v>
      </c>
      <c r="N601" s="638">
        <f t="shared" si="137"/>
        <v>5474769</v>
      </c>
      <c r="O601" s="640">
        <v>2</v>
      </c>
      <c r="P601" s="638">
        <f t="shared" si="138"/>
        <v>456231</v>
      </c>
      <c r="Q601" s="641">
        <v>0</v>
      </c>
      <c r="R601" s="638">
        <f t="shared" si="139"/>
        <v>0</v>
      </c>
      <c r="S601" s="638">
        <f t="shared" si="140"/>
        <v>5931000</v>
      </c>
      <c r="T601" s="642">
        <v>0</v>
      </c>
      <c r="U601" s="528">
        <v>0</v>
      </c>
      <c r="V601" s="528">
        <v>200000</v>
      </c>
      <c r="W601" s="642">
        <v>500000</v>
      </c>
      <c r="X601" s="642">
        <v>0</v>
      </c>
      <c r="Y601" s="642">
        <v>400000</v>
      </c>
      <c r="Z601" s="642">
        <v>1223271</v>
      </c>
      <c r="AA601" s="643"/>
      <c r="AB601" s="638"/>
      <c r="AC601" s="642">
        <v>100000</v>
      </c>
      <c r="AD601" s="642">
        <v>0</v>
      </c>
      <c r="AE601" s="638">
        <v>42771.6328125</v>
      </c>
      <c r="AF601" s="644"/>
      <c r="AG601" s="644">
        <f t="shared" si="145"/>
        <v>8397043</v>
      </c>
      <c r="AH601" s="639">
        <v>12</v>
      </c>
      <c r="AI601" s="639">
        <v>0</v>
      </c>
      <c r="AJ601" s="639">
        <v>0</v>
      </c>
      <c r="AK601" s="643">
        <v>0</v>
      </c>
      <c r="AL601" s="645">
        <v>0</v>
      </c>
      <c r="AM601" s="638">
        <f t="shared" si="144"/>
        <v>513260</v>
      </c>
      <c r="AN601" s="661">
        <f t="shared" si="141"/>
        <v>8910303</v>
      </c>
      <c r="AO601" s="638">
        <v>622755</v>
      </c>
      <c r="AP601" s="638">
        <v>44100</v>
      </c>
      <c r="AQ601" s="638">
        <f>+VLOOKUP($B601,[1]Sheet1!$C$15:$BW$1300,52,0)</f>
        <v>0</v>
      </c>
      <c r="AR601" s="638">
        <v>0</v>
      </c>
      <c r="AS601" s="638">
        <v>0</v>
      </c>
      <c r="AT601" s="661">
        <f t="shared" si="135"/>
        <v>8243448</v>
      </c>
      <c r="AU601" s="629"/>
      <c r="AV601" s="585"/>
      <c r="AW601" s="526" t="s">
        <v>4288</v>
      </c>
      <c r="AX601" s="526" t="s">
        <v>4289</v>
      </c>
      <c r="AY601" s="632" t="s">
        <v>261</v>
      </c>
      <c r="AZ601" s="632">
        <v>622</v>
      </c>
      <c r="BA601" s="272" t="str">
        <f t="shared" si="142"/>
        <v>Bag</v>
      </c>
      <c r="BB601" s="633"/>
      <c r="BC601" s="634"/>
      <c r="BD601" s="634"/>
    </row>
    <row r="602" spans="1:56" s="635" customFormat="1" ht="36.75" hidden="1" customHeight="1">
      <c r="A602" s="475">
        <f>SUBTOTAL(3,B$6:B602)</f>
        <v>1</v>
      </c>
      <c r="B602" s="475" t="s">
        <v>1811</v>
      </c>
      <c r="C602" s="476" t="s">
        <v>1812</v>
      </c>
      <c r="D602" s="636">
        <v>40331</v>
      </c>
      <c r="E602" s="636" t="s">
        <v>197</v>
      </c>
      <c r="F602" s="530" t="s">
        <v>433</v>
      </c>
      <c r="G602" s="621" t="s">
        <v>619</v>
      </c>
      <c r="H602" s="637">
        <v>5931000</v>
      </c>
      <c r="I602" s="637">
        <v>0</v>
      </c>
      <c r="J602" s="637">
        <v>0</v>
      </c>
      <c r="K602" s="637">
        <v>0</v>
      </c>
      <c r="L602" s="638">
        <f t="shared" si="143"/>
        <v>5931000</v>
      </c>
      <c r="M602" s="639">
        <v>24</v>
      </c>
      <c r="N602" s="638">
        <f t="shared" si="137"/>
        <v>5474769</v>
      </c>
      <c r="O602" s="640">
        <v>2</v>
      </c>
      <c r="P602" s="638">
        <f t="shared" si="138"/>
        <v>456231</v>
      </c>
      <c r="Q602" s="641">
        <v>0</v>
      </c>
      <c r="R602" s="638">
        <f t="shared" si="139"/>
        <v>0</v>
      </c>
      <c r="S602" s="638">
        <f t="shared" si="140"/>
        <v>5931000</v>
      </c>
      <c r="T602" s="642">
        <v>0</v>
      </c>
      <c r="U602" s="528">
        <v>0</v>
      </c>
      <c r="V602" s="528">
        <v>200000</v>
      </c>
      <c r="W602" s="642">
        <v>500000</v>
      </c>
      <c r="X602" s="642">
        <v>0</v>
      </c>
      <c r="Y602" s="642">
        <v>400000</v>
      </c>
      <c r="Z602" s="642">
        <v>688835</v>
      </c>
      <c r="AA602" s="643"/>
      <c r="AB602" s="638"/>
      <c r="AC602" s="642">
        <v>0</v>
      </c>
      <c r="AD602" s="642">
        <v>0</v>
      </c>
      <c r="AE602" s="638">
        <v>42771.6328125</v>
      </c>
      <c r="AF602" s="644"/>
      <c r="AG602" s="644">
        <f t="shared" si="145"/>
        <v>7762607</v>
      </c>
      <c r="AH602" s="639">
        <v>12</v>
      </c>
      <c r="AI602" s="639">
        <v>0</v>
      </c>
      <c r="AJ602" s="639">
        <v>0</v>
      </c>
      <c r="AK602" s="643">
        <v>0</v>
      </c>
      <c r="AL602" s="645">
        <v>0</v>
      </c>
      <c r="AM602" s="638">
        <f t="shared" si="144"/>
        <v>513260</v>
      </c>
      <c r="AN602" s="661">
        <f t="shared" si="141"/>
        <v>8275867</v>
      </c>
      <c r="AO602" s="638">
        <v>622755</v>
      </c>
      <c r="AP602" s="638">
        <v>44100</v>
      </c>
      <c r="AQ602" s="638">
        <f>+VLOOKUP($B602,[1]Sheet1!$C$15:$BW$1300,52,0)</f>
        <v>0</v>
      </c>
      <c r="AR602" s="638">
        <v>0</v>
      </c>
      <c r="AS602" s="638">
        <v>0</v>
      </c>
      <c r="AT602" s="661">
        <f t="shared" si="135"/>
        <v>7609012</v>
      </c>
      <c r="AU602" s="629"/>
      <c r="AV602" s="585"/>
      <c r="AW602" s="526" t="s">
        <v>4290</v>
      </c>
      <c r="AX602" s="526" t="s">
        <v>4291</v>
      </c>
      <c r="AY602" s="632" t="s">
        <v>261</v>
      </c>
      <c r="AZ602" s="632">
        <v>622</v>
      </c>
      <c r="BA602" s="272" t="str">
        <f t="shared" si="142"/>
        <v>Bag</v>
      </c>
      <c r="BB602" s="633"/>
      <c r="BC602" s="634"/>
      <c r="BD602" s="634"/>
    </row>
    <row r="603" spans="1:56" s="635" customFormat="1" ht="36.75" hidden="1" customHeight="1">
      <c r="A603" s="475">
        <f>SUBTOTAL(3,B$6:B603)</f>
        <v>1</v>
      </c>
      <c r="B603" s="475" t="s">
        <v>1813</v>
      </c>
      <c r="C603" s="476" t="s">
        <v>1814</v>
      </c>
      <c r="D603" s="636">
        <v>40394</v>
      </c>
      <c r="E603" s="636" t="s">
        <v>197</v>
      </c>
      <c r="F603" s="530" t="s">
        <v>433</v>
      </c>
      <c r="G603" s="621" t="s">
        <v>619</v>
      </c>
      <c r="H603" s="637">
        <v>5931000</v>
      </c>
      <c r="I603" s="637">
        <v>0</v>
      </c>
      <c r="J603" s="637">
        <v>0</v>
      </c>
      <c r="K603" s="637">
        <v>0</v>
      </c>
      <c r="L603" s="638">
        <f t="shared" si="143"/>
        <v>5931000</v>
      </c>
      <c r="M603" s="639">
        <v>24</v>
      </c>
      <c r="N603" s="638">
        <f t="shared" si="137"/>
        <v>5474769</v>
      </c>
      <c r="O603" s="640">
        <v>2</v>
      </c>
      <c r="P603" s="638">
        <f t="shared" si="138"/>
        <v>456231</v>
      </c>
      <c r="Q603" s="641">
        <v>0</v>
      </c>
      <c r="R603" s="638">
        <f t="shared" si="139"/>
        <v>0</v>
      </c>
      <c r="S603" s="638">
        <f t="shared" si="140"/>
        <v>5931000</v>
      </c>
      <c r="T603" s="642">
        <v>0</v>
      </c>
      <c r="U603" s="528">
        <v>0</v>
      </c>
      <c r="V603" s="528">
        <v>200000</v>
      </c>
      <c r="W603" s="642">
        <v>500000</v>
      </c>
      <c r="X603" s="642">
        <v>0</v>
      </c>
      <c r="Y603" s="642">
        <v>400000</v>
      </c>
      <c r="Z603" s="642">
        <v>1223271</v>
      </c>
      <c r="AA603" s="643"/>
      <c r="AB603" s="638"/>
      <c r="AC603" s="642">
        <v>0</v>
      </c>
      <c r="AD603" s="642">
        <v>0</v>
      </c>
      <c r="AE603" s="638">
        <v>42771.6328125</v>
      </c>
      <c r="AF603" s="644"/>
      <c r="AG603" s="644">
        <f t="shared" si="145"/>
        <v>8297043</v>
      </c>
      <c r="AH603" s="639">
        <v>12</v>
      </c>
      <c r="AI603" s="639">
        <v>0</v>
      </c>
      <c r="AJ603" s="639">
        <v>0</v>
      </c>
      <c r="AK603" s="643">
        <v>0</v>
      </c>
      <c r="AL603" s="645">
        <v>0</v>
      </c>
      <c r="AM603" s="638">
        <f t="shared" si="144"/>
        <v>513260</v>
      </c>
      <c r="AN603" s="661">
        <f t="shared" si="141"/>
        <v>8810303</v>
      </c>
      <c r="AO603" s="638">
        <v>622755</v>
      </c>
      <c r="AP603" s="638">
        <v>44100</v>
      </c>
      <c r="AQ603" s="638">
        <f>+VLOOKUP($B603,[1]Sheet1!$C$15:$BW$1300,52,0)</f>
        <v>0</v>
      </c>
      <c r="AR603" s="638">
        <v>0</v>
      </c>
      <c r="AS603" s="638">
        <v>0</v>
      </c>
      <c r="AT603" s="661">
        <f t="shared" si="135"/>
        <v>8143448</v>
      </c>
      <c r="AU603" s="629"/>
      <c r="AV603" s="585"/>
      <c r="AW603" s="526" t="s">
        <v>4292</v>
      </c>
      <c r="AX603" s="526" t="s">
        <v>4293</v>
      </c>
      <c r="AY603" s="632" t="s">
        <v>261</v>
      </c>
      <c r="AZ603" s="632">
        <v>622</v>
      </c>
      <c r="BA603" s="272" t="str">
        <f t="shared" si="142"/>
        <v>Bag</v>
      </c>
      <c r="BB603" s="633"/>
      <c r="BC603" s="634"/>
      <c r="BD603" s="634"/>
    </row>
    <row r="604" spans="1:56" s="635" customFormat="1" ht="36.75" hidden="1" customHeight="1">
      <c r="A604" s="475">
        <f>SUBTOTAL(3,B$6:B604)</f>
        <v>1</v>
      </c>
      <c r="B604" s="475" t="s">
        <v>1815</v>
      </c>
      <c r="C604" s="476" t="s">
        <v>1816</v>
      </c>
      <c r="D604" s="636">
        <v>41485</v>
      </c>
      <c r="E604" s="636" t="s">
        <v>197</v>
      </c>
      <c r="F604" s="530" t="s">
        <v>433</v>
      </c>
      <c r="G604" s="621" t="s">
        <v>1569</v>
      </c>
      <c r="H604" s="637">
        <v>5931000</v>
      </c>
      <c r="I604" s="637">
        <v>700000</v>
      </c>
      <c r="J604" s="637">
        <v>0</v>
      </c>
      <c r="K604" s="637">
        <v>300000</v>
      </c>
      <c r="L604" s="638">
        <f t="shared" si="143"/>
        <v>6931000</v>
      </c>
      <c r="M604" s="639">
        <v>23.8</v>
      </c>
      <c r="N604" s="638">
        <f t="shared" si="137"/>
        <v>6344531</v>
      </c>
      <c r="O604" s="640">
        <v>2</v>
      </c>
      <c r="P604" s="638">
        <f t="shared" si="138"/>
        <v>533154</v>
      </c>
      <c r="Q604" s="641">
        <v>0</v>
      </c>
      <c r="R604" s="638">
        <f t="shared" si="139"/>
        <v>0</v>
      </c>
      <c r="S604" s="638">
        <f t="shared" si="140"/>
        <v>6877685</v>
      </c>
      <c r="T604" s="642">
        <v>0</v>
      </c>
      <c r="U604" s="528">
        <v>0</v>
      </c>
      <c r="V604" s="528">
        <v>200000</v>
      </c>
      <c r="W604" s="642">
        <v>500000</v>
      </c>
      <c r="X604" s="642">
        <v>0</v>
      </c>
      <c r="Y604" s="642">
        <v>400000</v>
      </c>
      <c r="Z604" s="642">
        <v>1115783</v>
      </c>
      <c r="AA604" s="643"/>
      <c r="AB604" s="638"/>
      <c r="AC604" s="642">
        <v>100000</v>
      </c>
      <c r="AD604" s="642">
        <v>0</v>
      </c>
      <c r="AE604" s="638">
        <v>49983.174894957978</v>
      </c>
      <c r="AF604" s="644"/>
      <c r="AG604" s="644">
        <f t="shared" si="145"/>
        <v>9243451</v>
      </c>
      <c r="AH604" s="639">
        <v>12</v>
      </c>
      <c r="AI604" s="639">
        <v>0</v>
      </c>
      <c r="AJ604" s="639">
        <v>0</v>
      </c>
      <c r="AK604" s="643">
        <v>0</v>
      </c>
      <c r="AL604" s="645">
        <v>0</v>
      </c>
      <c r="AM604" s="638">
        <f t="shared" si="144"/>
        <v>599798</v>
      </c>
      <c r="AN604" s="661">
        <f t="shared" si="141"/>
        <v>9843249</v>
      </c>
      <c r="AO604" s="638">
        <v>727755</v>
      </c>
      <c r="AP604" s="638">
        <v>44100</v>
      </c>
      <c r="AQ604" s="638">
        <f>+VLOOKUP($B604,[1]Sheet1!$C$15:$BW$1300,52,0)</f>
        <v>0</v>
      </c>
      <c r="AR604" s="638">
        <v>0</v>
      </c>
      <c r="AS604" s="638">
        <v>0</v>
      </c>
      <c r="AT604" s="661">
        <f t="shared" si="135"/>
        <v>9071394</v>
      </c>
      <c r="AU604" s="629"/>
      <c r="AV604" s="585"/>
      <c r="AW604" s="526" t="s">
        <v>4294</v>
      </c>
      <c r="AX604" s="526" t="s">
        <v>4295</v>
      </c>
      <c r="AY604" s="632" t="s">
        <v>261</v>
      </c>
      <c r="AZ604" s="632">
        <v>622</v>
      </c>
      <c r="BA604" s="272" t="str">
        <f t="shared" si="142"/>
        <v>Bag</v>
      </c>
      <c r="BB604" s="633"/>
      <c r="BC604" s="634"/>
      <c r="BD604" s="634"/>
    </row>
    <row r="605" spans="1:56" s="635" customFormat="1" ht="36.75" hidden="1" customHeight="1">
      <c r="A605" s="475">
        <f>SUBTOTAL(3,B$6:B605)</f>
        <v>1</v>
      </c>
      <c r="B605" s="475" t="s">
        <v>1817</v>
      </c>
      <c r="C605" s="476" t="s">
        <v>1818</v>
      </c>
      <c r="D605" s="636">
        <v>41775</v>
      </c>
      <c r="E605" s="636" t="s">
        <v>197</v>
      </c>
      <c r="F605" s="530" t="s">
        <v>433</v>
      </c>
      <c r="G605" s="621" t="s">
        <v>619</v>
      </c>
      <c r="H605" s="637">
        <v>5931000</v>
      </c>
      <c r="I605" s="637">
        <v>0</v>
      </c>
      <c r="J605" s="637">
        <v>0</v>
      </c>
      <c r="K605" s="637">
        <v>0</v>
      </c>
      <c r="L605" s="638">
        <f t="shared" si="143"/>
        <v>5931000</v>
      </c>
      <c r="M605" s="639">
        <v>23.6</v>
      </c>
      <c r="N605" s="638">
        <f t="shared" si="137"/>
        <v>5383523</v>
      </c>
      <c r="O605" s="640">
        <v>2</v>
      </c>
      <c r="P605" s="638">
        <f t="shared" si="138"/>
        <v>456231</v>
      </c>
      <c r="Q605" s="641">
        <v>0</v>
      </c>
      <c r="R605" s="638">
        <f t="shared" si="139"/>
        <v>0</v>
      </c>
      <c r="S605" s="638">
        <f t="shared" si="140"/>
        <v>5839754</v>
      </c>
      <c r="T605" s="642">
        <v>0</v>
      </c>
      <c r="U605" s="528">
        <v>0</v>
      </c>
      <c r="V605" s="528">
        <v>200000</v>
      </c>
      <c r="W605" s="642">
        <v>500000</v>
      </c>
      <c r="X605" s="642">
        <v>0</v>
      </c>
      <c r="Y605" s="642">
        <v>400000</v>
      </c>
      <c r="Z605" s="642">
        <v>871209</v>
      </c>
      <c r="AA605" s="643"/>
      <c r="AB605" s="638"/>
      <c r="AC605" s="642">
        <v>0</v>
      </c>
      <c r="AD605" s="642">
        <v>0</v>
      </c>
      <c r="AE605" s="638">
        <v>42771.634004237283</v>
      </c>
      <c r="AF605" s="644"/>
      <c r="AG605" s="644">
        <f t="shared" si="145"/>
        <v>7853735</v>
      </c>
      <c r="AH605" s="639">
        <v>12</v>
      </c>
      <c r="AI605" s="639">
        <v>0</v>
      </c>
      <c r="AJ605" s="639">
        <v>0</v>
      </c>
      <c r="AK605" s="643">
        <v>0</v>
      </c>
      <c r="AL605" s="645">
        <v>0</v>
      </c>
      <c r="AM605" s="638">
        <f t="shared" si="144"/>
        <v>513260</v>
      </c>
      <c r="AN605" s="661">
        <f t="shared" si="141"/>
        <v>8366995</v>
      </c>
      <c r="AO605" s="638">
        <v>622755</v>
      </c>
      <c r="AP605" s="638">
        <v>44100</v>
      </c>
      <c r="AQ605" s="638">
        <f>+VLOOKUP($B605,[1]Sheet1!$C$15:$BW$1300,52,0)</f>
        <v>0</v>
      </c>
      <c r="AR605" s="638">
        <v>0</v>
      </c>
      <c r="AS605" s="638">
        <v>0</v>
      </c>
      <c r="AT605" s="661">
        <f t="shared" si="135"/>
        <v>7700140</v>
      </c>
      <c r="AU605" s="629"/>
      <c r="AV605" s="585"/>
      <c r="AW605" s="526" t="s">
        <v>4296</v>
      </c>
      <c r="AX605" s="526" t="s">
        <v>4297</v>
      </c>
      <c r="AY605" s="632" t="s">
        <v>261</v>
      </c>
      <c r="AZ605" s="632">
        <v>622</v>
      </c>
      <c r="BA605" s="272" t="str">
        <f t="shared" si="142"/>
        <v>Bag</v>
      </c>
      <c r="BB605" s="633"/>
      <c r="BC605" s="634"/>
      <c r="BD605" s="634"/>
    </row>
    <row r="606" spans="1:56" s="635" customFormat="1" ht="36.75" hidden="1" customHeight="1">
      <c r="A606" s="475">
        <f>SUBTOTAL(3,B$6:B606)</f>
        <v>1</v>
      </c>
      <c r="B606" s="475" t="s">
        <v>1819</v>
      </c>
      <c r="C606" s="476" t="s">
        <v>1820</v>
      </c>
      <c r="D606" s="636">
        <v>42628</v>
      </c>
      <c r="E606" s="636" t="s">
        <v>197</v>
      </c>
      <c r="F606" s="530" t="s">
        <v>433</v>
      </c>
      <c r="G606" s="621" t="s">
        <v>619</v>
      </c>
      <c r="H606" s="637">
        <v>5931000</v>
      </c>
      <c r="I606" s="637">
        <v>0</v>
      </c>
      <c r="J606" s="637">
        <v>0</v>
      </c>
      <c r="K606" s="637">
        <v>0</v>
      </c>
      <c r="L606" s="638">
        <f t="shared" si="143"/>
        <v>5931000</v>
      </c>
      <c r="M606" s="639">
        <v>24</v>
      </c>
      <c r="N606" s="638">
        <f t="shared" si="137"/>
        <v>5474769</v>
      </c>
      <c r="O606" s="640">
        <v>2</v>
      </c>
      <c r="P606" s="638">
        <f t="shared" si="138"/>
        <v>456231</v>
      </c>
      <c r="Q606" s="641">
        <v>0</v>
      </c>
      <c r="R606" s="638">
        <f t="shared" si="139"/>
        <v>0</v>
      </c>
      <c r="S606" s="638">
        <f t="shared" si="140"/>
        <v>5931000</v>
      </c>
      <c r="T606" s="642">
        <v>0</v>
      </c>
      <c r="U606" s="528">
        <v>0</v>
      </c>
      <c r="V606" s="528">
        <v>200000</v>
      </c>
      <c r="W606" s="642">
        <v>500000</v>
      </c>
      <c r="X606" s="642">
        <v>0</v>
      </c>
      <c r="Y606" s="642">
        <v>400000</v>
      </c>
      <c r="Z606" s="642">
        <v>688835</v>
      </c>
      <c r="AA606" s="643"/>
      <c r="AB606" s="638"/>
      <c r="AC606" s="642">
        <v>0</v>
      </c>
      <c r="AD606" s="642">
        <v>0</v>
      </c>
      <c r="AE606" s="638">
        <v>42771.6328125</v>
      </c>
      <c r="AF606" s="644"/>
      <c r="AG606" s="644">
        <f t="shared" si="145"/>
        <v>7762607</v>
      </c>
      <c r="AH606" s="639">
        <v>12</v>
      </c>
      <c r="AI606" s="639">
        <v>0</v>
      </c>
      <c r="AJ606" s="639">
        <v>0</v>
      </c>
      <c r="AK606" s="643">
        <v>0</v>
      </c>
      <c r="AL606" s="645">
        <v>0</v>
      </c>
      <c r="AM606" s="638">
        <f t="shared" si="144"/>
        <v>513260</v>
      </c>
      <c r="AN606" s="661">
        <f t="shared" si="141"/>
        <v>8275867</v>
      </c>
      <c r="AO606" s="638">
        <v>622755</v>
      </c>
      <c r="AP606" s="638">
        <v>44100</v>
      </c>
      <c r="AQ606" s="638">
        <f>+VLOOKUP($B606,[1]Sheet1!$C$15:$BW$1300,52,0)</f>
        <v>0</v>
      </c>
      <c r="AR606" s="638">
        <v>0</v>
      </c>
      <c r="AS606" s="638">
        <v>0</v>
      </c>
      <c r="AT606" s="661">
        <f t="shared" si="135"/>
        <v>7609012</v>
      </c>
      <c r="AU606" s="629"/>
      <c r="AV606" s="585"/>
      <c r="AW606" s="526" t="s">
        <v>4298</v>
      </c>
      <c r="AX606" s="526" t="s">
        <v>4299</v>
      </c>
      <c r="AY606" s="632" t="s">
        <v>261</v>
      </c>
      <c r="AZ606" s="632">
        <v>622</v>
      </c>
      <c r="BA606" s="272" t="str">
        <f t="shared" si="142"/>
        <v>Bag</v>
      </c>
      <c r="BB606" s="633"/>
      <c r="BC606" s="634"/>
      <c r="BD606" s="634"/>
    </row>
    <row r="607" spans="1:56" s="635" customFormat="1" ht="36.75" hidden="1" customHeight="1">
      <c r="A607" s="475">
        <f>SUBTOTAL(3,B$6:B607)</f>
        <v>1</v>
      </c>
      <c r="B607" s="475" t="s">
        <v>1821</v>
      </c>
      <c r="C607" s="476" t="s">
        <v>1822</v>
      </c>
      <c r="D607" s="636">
        <v>42783</v>
      </c>
      <c r="E607" s="636" t="s">
        <v>197</v>
      </c>
      <c r="F607" s="530" t="s">
        <v>433</v>
      </c>
      <c r="G607" s="621" t="s">
        <v>619</v>
      </c>
      <c r="H607" s="637">
        <v>5931000</v>
      </c>
      <c r="I607" s="637">
        <v>0</v>
      </c>
      <c r="J607" s="637">
        <v>0</v>
      </c>
      <c r="K607" s="637">
        <v>0</v>
      </c>
      <c r="L607" s="638">
        <f t="shared" si="143"/>
        <v>5931000</v>
      </c>
      <c r="M607" s="639">
        <v>24</v>
      </c>
      <c r="N607" s="638">
        <f t="shared" si="137"/>
        <v>5474769</v>
      </c>
      <c r="O607" s="640">
        <v>2</v>
      </c>
      <c r="P607" s="638">
        <f t="shared" si="138"/>
        <v>456231</v>
      </c>
      <c r="Q607" s="641">
        <v>0</v>
      </c>
      <c r="R607" s="638">
        <f t="shared" si="139"/>
        <v>0</v>
      </c>
      <c r="S607" s="638">
        <f t="shared" si="140"/>
        <v>5931000</v>
      </c>
      <c r="T607" s="642">
        <v>0</v>
      </c>
      <c r="U607" s="528">
        <v>0</v>
      </c>
      <c r="V607" s="528">
        <v>200000</v>
      </c>
      <c r="W607" s="642">
        <v>500000</v>
      </c>
      <c r="X607" s="642">
        <v>0</v>
      </c>
      <c r="Y607" s="642">
        <v>400000</v>
      </c>
      <c r="Z607" s="642">
        <v>915417.33333333337</v>
      </c>
      <c r="AA607" s="643"/>
      <c r="AB607" s="638"/>
      <c r="AC607" s="642">
        <v>0</v>
      </c>
      <c r="AD607" s="642">
        <v>0</v>
      </c>
      <c r="AE607" s="638">
        <v>42771.6328125</v>
      </c>
      <c r="AF607" s="644"/>
      <c r="AG607" s="644">
        <f t="shared" si="145"/>
        <v>7989189</v>
      </c>
      <c r="AH607" s="639">
        <v>12</v>
      </c>
      <c r="AI607" s="639">
        <v>0</v>
      </c>
      <c r="AJ607" s="639">
        <v>0</v>
      </c>
      <c r="AK607" s="643">
        <v>0</v>
      </c>
      <c r="AL607" s="645">
        <v>0</v>
      </c>
      <c r="AM607" s="638">
        <f t="shared" si="144"/>
        <v>513260</v>
      </c>
      <c r="AN607" s="661">
        <f t="shared" si="141"/>
        <v>8502449</v>
      </c>
      <c r="AO607" s="638">
        <v>622755</v>
      </c>
      <c r="AP607" s="638">
        <v>44100</v>
      </c>
      <c r="AQ607" s="638">
        <f>+VLOOKUP($B607,[1]Sheet1!$C$15:$BW$1300,52,0)</f>
        <v>0</v>
      </c>
      <c r="AR607" s="638">
        <v>0</v>
      </c>
      <c r="AS607" s="638">
        <v>0</v>
      </c>
      <c r="AT607" s="661">
        <f t="shared" si="135"/>
        <v>7835594</v>
      </c>
      <c r="AU607" s="629"/>
      <c r="AV607" s="585"/>
      <c r="AW607" s="526" t="s">
        <v>4300</v>
      </c>
      <c r="AX607" s="526" t="s">
        <v>4301</v>
      </c>
      <c r="AY607" s="632" t="s">
        <v>261</v>
      </c>
      <c r="AZ607" s="632">
        <v>622</v>
      </c>
      <c r="BA607" s="272" t="str">
        <f t="shared" si="142"/>
        <v>Bag</v>
      </c>
      <c r="BB607" s="633"/>
      <c r="BC607" s="634"/>
      <c r="BD607" s="634"/>
    </row>
    <row r="608" spans="1:56" s="635" customFormat="1" ht="36.75" hidden="1" customHeight="1">
      <c r="A608" s="475">
        <f>SUBTOTAL(3,B$6:B608)</f>
        <v>1</v>
      </c>
      <c r="B608" s="475" t="s">
        <v>1823</v>
      </c>
      <c r="C608" s="476" t="s">
        <v>1824</v>
      </c>
      <c r="D608" s="636">
        <v>43172</v>
      </c>
      <c r="E608" s="636" t="s">
        <v>197</v>
      </c>
      <c r="F608" s="530" t="s">
        <v>433</v>
      </c>
      <c r="G608" s="621" t="s">
        <v>619</v>
      </c>
      <c r="H608" s="637">
        <v>5931000</v>
      </c>
      <c r="I608" s="637">
        <v>0</v>
      </c>
      <c r="J608" s="637">
        <v>0</v>
      </c>
      <c r="K608" s="637">
        <v>0</v>
      </c>
      <c r="L608" s="638">
        <f t="shared" si="143"/>
        <v>5931000</v>
      </c>
      <c r="M608" s="639">
        <v>23</v>
      </c>
      <c r="N608" s="638">
        <f t="shared" si="137"/>
        <v>5246654</v>
      </c>
      <c r="O608" s="640">
        <v>3</v>
      </c>
      <c r="P608" s="638">
        <f t="shared" si="138"/>
        <v>684346</v>
      </c>
      <c r="Q608" s="641">
        <v>0</v>
      </c>
      <c r="R608" s="638">
        <f t="shared" si="139"/>
        <v>0</v>
      </c>
      <c r="S608" s="638">
        <f t="shared" si="140"/>
        <v>5931000</v>
      </c>
      <c r="T608" s="642">
        <v>0</v>
      </c>
      <c r="U608" s="528">
        <v>0</v>
      </c>
      <c r="V608" s="528">
        <v>200000</v>
      </c>
      <c r="W608" s="642">
        <v>500000</v>
      </c>
      <c r="X608" s="642">
        <v>0</v>
      </c>
      <c r="Y608" s="642">
        <v>400000</v>
      </c>
      <c r="Z608" s="642">
        <v>676566</v>
      </c>
      <c r="AA608" s="643"/>
      <c r="AB608" s="638"/>
      <c r="AC608" s="642">
        <v>100000</v>
      </c>
      <c r="AD608" s="642">
        <v>0</v>
      </c>
      <c r="AE608" s="638">
        <v>42771.635869565216</v>
      </c>
      <c r="AF608" s="644"/>
      <c r="AG608" s="644">
        <f t="shared" si="145"/>
        <v>7850338</v>
      </c>
      <c r="AH608" s="639">
        <v>12</v>
      </c>
      <c r="AI608" s="639">
        <v>0</v>
      </c>
      <c r="AJ608" s="639">
        <v>0</v>
      </c>
      <c r="AK608" s="643">
        <v>0</v>
      </c>
      <c r="AL608" s="645">
        <v>0</v>
      </c>
      <c r="AM608" s="638">
        <f t="shared" si="144"/>
        <v>513260</v>
      </c>
      <c r="AN608" s="661">
        <f t="shared" si="141"/>
        <v>8363598</v>
      </c>
      <c r="AO608" s="638">
        <v>622755</v>
      </c>
      <c r="AP608" s="638">
        <v>44100</v>
      </c>
      <c r="AQ608" s="638">
        <f>+VLOOKUP($B608,[1]Sheet1!$C$15:$BW$1300,52,0)</f>
        <v>0</v>
      </c>
      <c r="AR608" s="638">
        <v>0</v>
      </c>
      <c r="AS608" s="638">
        <v>0</v>
      </c>
      <c r="AT608" s="661">
        <f t="shared" si="135"/>
        <v>7696743</v>
      </c>
      <c r="AU608" s="629"/>
      <c r="AV608" s="585"/>
      <c r="AW608" s="526" t="s">
        <v>4302</v>
      </c>
      <c r="AX608" s="526" t="s">
        <v>4303</v>
      </c>
      <c r="AY608" s="632" t="s">
        <v>261</v>
      </c>
      <c r="AZ608" s="632">
        <v>622</v>
      </c>
      <c r="BA608" s="272" t="str">
        <f t="shared" si="142"/>
        <v>Bag</v>
      </c>
      <c r="BB608" s="633"/>
      <c r="BC608" s="634"/>
      <c r="BD608" s="634"/>
    </row>
    <row r="609" spans="1:56" s="635" customFormat="1" ht="36.75" hidden="1" customHeight="1">
      <c r="A609" s="475">
        <f>SUBTOTAL(3,B$6:B609)</f>
        <v>1</v>
      </c>
      <c r="B609" s="475" t="s">
        <v>1825</v>
      </c>
      <c r="C609" s="476" t="s">
        <v>1058</v>
      </c>
      <c r="D609" s="636">
        <v>43315</v>
      </c>
      <c r="E609" s="636" t="s">
        <v>197</v>
      </c>
      <c r="F609" s="530" t="s">
        <v>433</v>
      </c>
      <c r="G609" s="621" t="s">
        <v>619</v>
      </c>
      <c r="H609" s="637">
        <v>5931000</v>
      </c>
      <c r="I609" s="637">
        <v>0</v>
      </c>
      <c r="J609" s="637">
        <v>0</v>
      </c>
      <c r="K609" s="637">
        <v>0</v>
      </c>
      <c r="L609" s="638">
        <f t="shared" si="143"/>
        <v>5931000</v>
      </c>
      <c r="M609" s="639">
        <v>24</v>
      </c>
      <c r="N609" s="638">
        <f t="shared" si="137"/>
        <v>5474769</v>
      </c>
      <c r="O609" s="640">
        <v>2</v>
      </c>
      <c r="P609" s="638">
        <f t="shared" si="138"/>
        <v>456231</v>
      </c>
      <c r="Q609" s="641">
        <v>0</v>
      </c>
      <c r="R609" s="638">
        <f t="shared" si="139"/>
        <v>0</v>
      </c>
      <c r="S609" s="638">
        <f t="shared" si="140"/>
        <v>5931000</v>
      </c>
      <c r="T609" s="642">
        <v>0</v>
      </c>
      <c r="U609" s="528">
        <v>0</v>
      </c>
      <c r="V609" s="528">
        <v>200000</v>
      </c>
      <c r="W609" s="642">
        <v>500000</v>
      </c>
      <c r="X609" s="642">
        <v>0</v>
      </c>
      <c r="Y609" s="642">
        <v>400000</v>
      </c>
      <c r="Z609" s="642">
        <v>688835</v>
      </c>
      <c r="AA609" s="643"/>
      <c r="AB609" s="638"/>
      <c r="AC609" s="642">
        <v>0</v>
      </c>
      <c r="AD609" s="642">
        <v>0</v>
      </c>
      <c r="AE609" s="638">
        <v>42771.6328125</v>
      </c>
      <c r="AF609" s="644"/>
      <c r="AG609" s="644">
        <f t="shared" si="145"/>
        <v>7762607</v>
      </c>
      <c r="AH609" s="639">
        <v>12</v>
      </c>
      <c r="AI609" s="639">
        <v>0</v>
      </c>
      <c r="AJ609" s="639">
        <v>0</v>
      </c>
      <c r="AK609" s="643">
        <v>0</v>
      </c>
      <c r="AL609" s="645">
        <v>0</v>
      </c>
      <c r="AM609" s="638">
        <f t="shared" si="144"/>
        <v>513260</v>
      </c>
      <c r="AN609" s="661">
        <f t="shared" si="141"/>
        <v>8275867</v>
      </c>
      <c r="AO609" s="638">
        <v>622755</v>
      </c>
      <c r="AP609" s="638">
        <v>44100</v>
      </c>
      <c r="AQ609" s="638">
        <f>+VLOOKUP($B609,[1]Sheet1!$C$15:$BW$1300,52,0)</f>
        <v>0</v>
      </c>
      <c r="AR609" s="638">
        <v>0</v>
      </c>
      <c r="AS609" s="638">
        <v>0</v>
      </c>
      <c r="AT609" s="661">
        <f t="shared" si="135"/>
        <v>7609012</v>
      </c>
      <c r="AU609" s="629"/>
      <c r="AV609" s="585"/>
      <c r="AW609" s="526" t="s">
        <v>3571</v>
      </c>
      <c r="AX609" s="526" t="s">
        <v>4304</v>
      </c>
      <c r="AY609" s="632" t="s">
        <v>261</v>
      </c>
      <c r="AZ609" s="632">
        <v>622</v>
      </c>
      <c r="BA609" s="272" t="str">
        <f t="shared" si="142"/>
        <v>Bag</v>
      </c>
      <c r="BB609" s="633"/>
      <c r="BC609" s="634"/>
      <c r="BD609" s="634"/>
    </row>
    <row r="610" spans="1:56" s="635" customFormat="1" ht="36.75" hidden="1" customHeight="1">
      <c r="A610" s="475">
        <f>SUBTOTAL(3,B$6:B610)</f>
        <v>1</v>
      </c>
      <c r="B610" s="475" t="s">
        <v>1826</v>
      </c>
      <c r="C610" s="476" t="s">
        <v>1827</v>
      </c>
      <c r="D610" s="636">
        <v>43414</v>
      </c>
      <c r="E610" s="636" t="s">
        <v>197</v>
      </c>
      <c r="F610" s="530" t="s">
        <v>433</v>
      </c>
      <c r="G610" s="621" t="s">
        <v>619</v>
      </c>
      <c r="H610" s="637">
        <v>5931000</v>
      </c>
      <c r="I610" s="637">
        <v>0</v>
      </c>
      <c r="J610" s="637">
        <v>0</v>
      </c>
      <c r="K610" s="637">
        <v>0</v>
      </c>
      <c r="L610" s="638">
        <f t="shared" si="143"/>
        <v>5931000</v>
      </c>
      <c r="M610" s="639">
        <v>24</v>
      </c>
      <c r="N610" s="638">
        <f t="shared" si="137"/>
        <v>5474769</v>
      </c>
      <c r="O610" s="640">
        <v>2</v>
      </c>
      <c r="P610" s="638">
        <f t="shared" si="138"/>
        <v>456231</v>
      </c>
      <c r="Q610" s="641">
        <v>0</v>
      </c>
      <c r="R610" s="638">
        <f t="shared" si="139"/>
        <v>0</v>
      </c>
      <c r="S610" s="638">
        <f t="shared" si="140"/>
        <v>5931000</v>
      </c>
      <c r="T610" s="642">
        <v>0</v>
      </c>
      <c r="U610" s="528">
        <v>0</v>
      </c>
      <c r="V610" s="528">
        <v>200000</v>
      </c>
      <c r="W610" s="642">
        <v>500000</v>
      </c>
      <c r="X610" s="642">
        <v>0</v>
      </c>
      <c r="Y610" s="642">
        <v>400000</v>
      </c>
      <c r="Z610" s="642">
        <v>915417.33333333337</v>
      </c>
      <c r="AA610" s="643"/>
      <c r="AB610" s="638"/>
      <c r="AC610" s="642">
        <v>0</v>
      </c>
      <c r="AD610" s="642">
        <v>0</v>
      </c>
      <c r="AE610" s="638">
        <v>42771.6328125</v>
      </c>
      <c r="AF610" s="644"/>
      <c r="AG610" s="644">
        <f t="shared" si="145"/>
        <v>7989189</v>
      </c>
      <c r="AH610" s="639">
        <v>12</v>
      </c>
      <c r="AI610" s="639">
        <v>0</v>
      </c>
      <c r="AJ610" s="639">
        <v>0</v>
      </c>
      <c r="AK610" s="643">
        <v>0</v>
      </c>
      <c r="AL610" s="645">
        <v>0</v>
      </c>
      <c r="AM610" s="638">
        <f t="shared" si="144"/>
        <v>513260</v>
      </c>
      <c r="AN610" s="661">
        <f t="shared" si="141"/>
        <v>8502449</v>
      </c>
      <c r="AO610" s="638">
        <v>622755</v>
      </c>
      <c r="AP610" s="638">
        <v>44100</v>
      </c>
      <c r="AQ610" s="638">
        <f>+VLOOKUP($B610,[1]Sheet1!$C$15:$BW$1300,52,0)</f>
        <v>0</v>
      </c>
      <c r="AR610" s="638">
        <v>0</v>
      </c>
      <c r="AS610" s="638">
        <v>0</v>
      </c>
      <c r="AT610" s="661">
        <f t="shared" si="135"/>
        <v>7835594</v>
      </c>
      <c r="AU610" s="629"/>
      <c r="AV610" s="585"/>
      <c r="AW610" s="526" t="s">
        <v>4305</v>
      </c>
      <c r="AX610" s="526" t="s">
        <v>4306</v>
      </c>
      <c r="AY610" s="632" t="s">
        <v>261</v>
      </c>
      <c r="AZ610" s="632">
        <v>622</v>
      </c>
      <c r="BA610" s="272" t="str">
        <f t="shared" si="142"/>
        <v>Bag</v>
      </c>
      <c r="BB610" s="633"/>
      <c r="BC610" s="634"/>
      <c r="BD610" s="634"/>
    </row>
    <row r="611" spans="1:56" s="635" customFormat="1" ht="36.75" hidden="1" customHeight="1">
      <c r="A611" s="475">
        <f>SUBTOTAL(3,B$6:B611)</f>
        <v>1</v>
      </c>
      <c r="B611" s="475" t="s">
        <v>1828</v>
      </c>
      <c r="C611" s="476" t="s">
        <v>1829</v>
      </c>
      <c r="D611" s="636">
        <v>42583</v>
      </c>
      <c r="E611" s="636" t="s">
        <v>197</v>
      </c>
      <c r="F611" s="530" t="s">
        <v>433</v>
      </c>
      <c r="G611" s="621" t="s">
        <v>1054</v>
      </c>
      <c r="H611" s="637">
        <v>5931000</v>
      </c>
      <c r="I611" s="637">
        <v>200000</v>
      </c>
      <c r="J611" s="637">
        <v>0</v>
      </c>
      <c r="K611" s="637">
        <v>0</v>
      </c>
      <c r="L611" s="638">
        <f t="shared" si="143"/>
        <v>6131000</v>
      </c>
      <c r="M611" s="639">
        <v>24</v>
      </c>
      <c r="N611" s="638">
        <f t="shared" si="137"/>
        <v>5659385</v>
      </c>
      <c r="O611" s="640">
        <v>2</v>
      </c>
      <c r="P611" s="638">
        <f t="shared" si="138"/>
        <v>471615</v>
      </c>
      <c r="Q611" s="641">
        <v>0</v>
      </c>
      <c r="R611" s="638">
        <f t="shared" si="139"/>
        <v>0</v>
      </c>
      <c r="S611" s="638">
        <f t="shared" si="140"/>
        <v>6131000</v>
      </c>
      <c r="T611" s="642">
        <v>0</v>
      </c>
      <c r="U611" s="528">
        <v>0</v>
      </c>
      <c r="V611" s="528">
        <v>200000</v>
      </c>
      <c r="W611" s="642">
        <v>500000</v>
      </c>
      <c r="X611" s="642">
        <v>200000</v>
      </c>
      <c r="Y611" s="642">
        <v>400000</v>
      </c>
      <c r="Z611" s="642">
        <v>878155</v>
      </c>
      <c r="AA611" s="643"/>
      <c r="AB611" s="638"/>
      <c r="AC611" s="642">
        <v>0</v>
      </c>
      <c r="AD611" s="642">
        <v>0</v>
      </c>
      <c r="AE611" s="638">
        <v>0</v>
      </c>
      <c r="AF611" s="644"/>
      <c r="AG611" s="644">
        <f t="shared" si="145"/>
        <v>8309155</v>
      </c>
      <c r="AH611" s="639">
        <v>12</v>
      </c>
      <c r="AI611" s="639">
        <v>0</v>
      </c>
      <c r="AJ611" s="639">
        <v>0</v>
      </c>
      <c r="AK611" s="643">
        <v>0</v>
      </c>
      <c r="AL611" s="645">
        <v>0</v>
      </c>
      <c r="AM611" s="638">
        <f t="shared" si="144"/>
        <v>530567</v>
      </c>
      <c r="AN611" s="661">
        <f t="shared" si="141"/>
        <v>8839722</v>
      </c>
      <c r="AO611" s="638">
        <v>643755</v>
      </c>
      <c r="AP611" s="638">
        <v>44100</v>
      </c>
      <c r="AQ611" s="638">
        <f>+VLOOKUP($B611,[1]Sheet1!$C$15:$BW$1300,52,0)</f>
        <v>0</v>
      </c>
      <c r="AR611" s="638">
        <v>0</v>
      </c>
      <c r="AS611" s="638">
        <v>0</v>
      </c>
      <c r="AT611" s="661">
        <f t="shared" si="135"/>
        <v>8151867</v>
      </c>
      <c r="AU611" s="629"/>
      <c r="AV611" s="585"/>
      <c r="AW611" s="526" t="s">
        <v>4307</v>
      </c>
      <c r="AX611" s="526" t="s">
        <v>4308</v>
      </c>
      <c r="AY611" s="632" t="s">
        <v>261</v>
      </c>
      <c r="AZ611" s="632">
        <v>622</v>
      </c>
      <c r="BA611" s="272" t="str">
        <f t="shared" si="142"/>
        <v>Bag</v>
      </c>
      <c r="BB611" s="633"/>
      <c r="BC611" s="634"/>
      <c r="BD611" s="634"/>
    </row>
    <row r="612" spans="1:56" s="635" customFormat="1" ht="36.75" hidden="1" customHeight="1">
      <c r="A612" s="475">
        <f>SUBTOTAL(3,B$6:B612)</f>
        <v>1</v>
      </c>
      <c r="B612" s="475" t="s">
        <v>1830</v>
      </c>
      <c r="C612" s="476" t="s">
        <v>1831</v>
      </c>
      <c r="D612" s="636">
        <v>43659</v>
      </c>
      <c r="E612" s="636" t="s">
        <v>197</v>
      </c>
      <c r="F612" s="530" t="s">
        <v>434</v>
      </c>
      <c r="G612" s="621" t="s">
        <v>903</v>
      </c>
      <c r="H612" s="637">
        <v>5931000</v>
      </c>
      <c r="I612" s="637">
        <v>700000</v>
      </c>
      <c r="J612" s="637">
        <v>0</v>
      </c>
      <c r="K612" s="637">
        <v>0</v>
      </c>
      <c r="L612" s="638">
        <f t="shared" si="143"/>
        <v>6631000</v>
      </c>
      <c r="M612" s="639">
        <v>23.8</v>
      </c>
      <c r="N612" s="638">
        <f t="shared" si="137"/>
        <v>6069915</v>
      </c>
      <c r="O612" s="640">
        <v>2</v>
      </c>
      <c r="P612" s="638">
        <f t="shared" si="138"/>
        <v>510077</v>
      </c>
      <c r="Q612" s="641">
        <v>0</v>
      </c>
      <c r="R612" s="638">
        <f t="shared" si="139"/>
        <v>0</v>
      </c>
      <c r="S612" s="638">
        <f t="shared" si="140"/>
        <v>6579992</v>
      </c>
      <c r="T612" s="642">
        <v>0</v>
      </c>
      <c r="U612" s="528">
        <v>0</v>
      </c>
      <c r="V612" s="528">
        <v>200000</v>
      </c>
      <c r="W612" s="642">
        <v>500000</v>
      </c>
      <c r="X612" s="642">
        <v>0</v>
      </c>
      <c r="Y612" s="642">
        <v>400000</v>
      </c>
      <c r="Z612" s="642">
        <v>494117</v>
      </c>
      <c r="AA612" s="643"/>
      <c r="AB612" s="638"/>
      <c r="AC612" s="642">
        <v>0</v>
      </c>
      <c r="AD612" s="642">
        <v>0</v>
      </c>
      <c r="AE612" s="638">
        <v>47819.708508403361</v>
      </c>
      <c r="AF612" s="644"/>
      <c r="AG612" s="644">
        <f t="shared" si="145"/>
        <v>8221929</v>
      </c>
      <c r="AH612" s="639">
        <v>17</v>
      </c>
      <c r="AI612" s="639">
        <v>0</v>
      </c>
      <c r="AJ612" s="639">
        <v>0</v>
      </c>
      <c r="AK612" s="643">
        <v>0</v>
      </c>
      <c r="AL612" s="645">
        <v>0</v>
      </c>
      <c r="AM612" s="638">
        <f t="shared" si="144"/>
        <v>812935</v>
      </c>
      <c r="AN612" s="661">
        <f t="shared" si="141"/>
        <v>9034864</v>
      </c>
      <c r="AO612" s="638">
        <v>696255</v>
      </c>
      <c r="AP612" s="638">
        <v>44100</v>
      </c>
      <c r="AQ612" s="638">
        <f>+VLOOKUP($B612,[1]Sheet1!$C$15:$BW$1300,52,0)</f>
        <v>0</v>
      </c>
      <c r="AR612" s="638">
        <v>0</v>
      </c>
      <c r="AS612" s="638">
        <v>0</v>
      </c>
      <c r="AT612" s="661">
        <f t="shared" si="135"/>
        <v>8294509</v>
      </c>
      <c r="AU612" s="629"/>
      <c r="AV612" s="585"/>
      <c r="AW612" s="526" t="s">
        <v>4309</v>
      </c>
      <c r="AX612" s="526" t="s">
        <v>4310</v>
      </c>
      <c r="AY612" s="632" t="s">
        <v>261</v>
      </c>
      <c r="AZ612" s="632">
        <v>622</v>
      </c>
      <c r="BA612" s="272" t="str">
        <f t="shared" si="142"/>
        <v>Bag</v>
      </c>
      <c r="BB612" s="633"/>
      <c r="BC612" s="634"/>
      <c r="BD612" s="634"/>
    </row>
    <row r="613" spans="1:56" s="635" customFormat="1" ht="36.75" hidden="1" customHeight="1">
      <c r="A613" s="475">
        <f>SUBTOTAL(3,B$6:B613)</f>
        <v>1</v>
      </c>
      <c r="B613" s="475" t="s">
        <v>1832</v>
      </c>
      <c r="C613" s="476" t="s">
        <v>1833</v>
      </c>
      <c r="D613" s="636">
        <v>43684</v>
      </c>
      <c r="E613" s="636" t="s">
        <v>197</v>
      </c>
      <c r="F613" s="530" t="s">
        <v>434</v>
      </c>
      <c r="G613" s="621" t="s">
        <v>903</v>
      </c>
      <c r="H613" s="637">
        <v>5931000</v>
      </c>
      <c r="I613" s="637">
        <v>700000</v>
      </c>
      <c r="J613" s="637">
        <v>0</v>
      </c>
      <c r="K613" s="637">
        <v>0</v>
      </c>
      <c r="L613" s="638">
        <f t="shared" si="143"/>
        <v>6631000</v>
      </c>
      <c r="M613" s="639">
        <v>23.8</v>
      </c>
      <c r="N613" s="638">
        <f t="shared" si="137"/>
        <v>6069915</v>
      </c>
      <c r="O613" s="640">
        <v>2</v>
      </c>
      <c r="P613" s="638">
        <f t="shared" si="138"/>
        <v>510077</v>
      </c>
      <c r="Q613" s="641">
        <v>0</v>
      </c>
      <c r="R613" s="638">
        <f t="shared" si="139"/>
        <v>0</v>
      </c>
      <c r="S613" s="638">
        <f t="shared" si="140"/>
        <v>6579992</v>
      </c>
      <c r="T613" s="642">
        <v>0</v>
      </c>
      <c r="U613" s="528">
        <v>0</v>
      </c>
      <c r="V613" s="528">
        <v>200000</v>
      </c>
      <c r="W613" s="642">
        <v>500000</v>
      </c>
      <c r="X613" s="642">
        <v>0</v>
      </c>
      <c r="Y613" s="642">
        <v>400000</v>
      </c>
      <c r="Z613" s="642">
        <v>404786</v>
      </c>
      <c r="AA613" s="643"/>
      <c r="AB613" s="638"/>
      <c r="AC613" s="642">
        <v>0</v>
      </c>
      <c r="AD613" s="642">
        <v>0</v>
      </c>
      <c r="AE613" s="638">
        <v>47819.708508403361</v>
      </c>
      <c r="AF613" s="644"/>
      <c r="AG613" s="644">
        <f t="shared" si="145"/>
        <v>8132598</v>
      </c>
      <c r="AH613" s="639">
        <v>13</v>
      </c>
      <c r="AI613" s="639">
        <v>0</v>
      </c>
      <c r="AJ613" s="639">
        <v>0</v>
      </c>
      <c r="AK613" s="643">
        <v>0</v>
      </c>
      <c r="AL613" s="645">
        <v>0</v>
      </c>
      <c r="AM613" s="638">
        <f t="shared" si="144"/>
        <v>621656</v>
      </c>
      <c r="AN613" s="661">
        <f t="shared" si="141"/>
        <v>8754254</v>
      </c>
      <c r="AO613" s="638">
        <v>696255</v>
      </c>
      <c r="AP613" s="638">
        <v>44100</v>
      </c>
      <c r="AQ613" s="638">
        <f>+VLOOKUP($B613,[1]Sheet1!$C$15:$BW$1300,52,0)</f>
        <v>0</v>
      </c>
      <c r="AR613" s="638">
        <v>0</v>
      </c>
      <c r="AS613" s="638">
        <v>0</v>
      </c>
      <c r="AT613" s="661">
        <f t="shared" si="135"/>
        <v>8013899</v>
      </c>
      <c r="AU613" s="629"/>
      <c r="AV613" s="585"/>
      <c r="AW613" s="526" t="s">
        <v>4311</v>
      </c>
      <c r="AX613" s="526" t="s">
        <v>4312</v>
      </c>
      <c r="AY613" s="632" t="s">
        <v>261</v>
      </c>
      <c r="AZ613" s="632">
        <v>622</v>
      </c>
      <c r="BA613" s="272" t="str">
        <f t="shared" si="142"/>
        <v>Bag</v>
      </c>
      <c r="BB613" s="633"/>
      <c r="BC613" s="634"/>
      <c r="BD613" s="634"/>
    </row>
    <row r="614" spans="1:56" s="635" customFormat="1" ht="36.75" hidden="1" customHeight="1">
      <c r="A614" s="475">
        <f>SUBTOTAL(3,B$6:B614)</f>
        <v>1</v>
      </c>
      <c r="B614" s="475" t="s">
        <v>1834</v>
      </c>
      <c r="C614" s="476" t="s">
        <v>1835</v>
      </c>
      <c r="D614" s="636">
        <v>44272</v>
      </c>
      <c r="E614" s="636" t="s">
        <v>197</v>
      </c>
      <c r="F614" s="530" t="s">
        <v>434</v>
      </c>
      <c r="G614" s="621" t="s">
        <v>903</v>
      </c>
      <c r="H614" s="637">
        <v>5931000</v>
      </c>
      <c r="I614" s="637">
        <v>700000</v>
      </c>
      <c r="J614" s="637">
        <v>0</v>
      </c>
      <c r="K614" s="637">
        <v>0</v>
      </c>
      <c r="L614" s="638">
        <f t="shared" si="143"/>
        <v>6631000</v>
      </c>
      <c r="M614" s="639">
        <v>23.6</v>
      </c>
      <c r="N614" s="638">
        <f t="shared" si="137"/>
        <v>6018908</v>
      </c>
      <c r="O614" s="640">
        <v>2</v>
      </c>
      <c r="P614" s="638">
        <f t="shared" si="138"/>
        <v>510077</v>
      </c>
      <c r="Q614" s="641">
        <v>0</v>
      </c>
      <c r="R614" s="638">
        <f t="shared" si="139"/>
        <v>0</v>
      </c>
      <c r="S614" s="638">
        <f t="shared" si="140"/>
        <v>6528985</v>
      </c>
      <c r="T614" s="642">
        <v>0</v>
      </c>
      <c r="U614" s="528">
        <v>0</v>
      </c>
      <c r="V614" s="528">
        <v>200000</v>
      </c>
      <c r="W614" s="642">
        <v>500000</v>
      </c>
      <c r="X614" s="642">
        <v>0</v>
      </c>
      <c r="Y614" s="642">
        <v>400000</v>
      </c>
      <c r="Z614" s="642">
        <v>444309</v>
      </c>
      <c r="AA614" s="643"/>
      <c r="AB614" s="638"/>
      <c r="AC614" s="642">
        <v>0</v>
      </c>
      <c r="AD614" s="642">
        <v>0</v>
      </c>
      <c r="AE614" s="638">
        <v>47819.713983050846</v>
      </c>
      <c r="AF614" s="644"/>
      <c r="AG614" s="644">
        <f t="shared" si="145"/>
        <v>8121114</v>
      </c>
      <c r="AH614" s="639">
        <v>17</v>
      </c>
      <c r="AI614" s="639">
        <v>0</v>
      </c>
      <c r="AJ614" s="639">
        <v>0</v>
      </c>
      <c r="AK614" s="643">
        <v>0</v>
      </c>
      <c r="AL614" s="645">
        <v>0</v>
      </c>
      <c r="AM614" s="638">
        <f t="shared" si="144"/>
        <v>812935</v>
      </c>
      <c r="AN614" s="661">
        <f t="shared" si="141"/>
        <v>8934049</v>
      </c>
      <c r="AO614" s="638">
        <v>696255</v>
      </c>
      <c r="AP614" s="638">
        <v>44100</v>
      </c>
      <c r="AQ614" s="638">
        <f>+VLOOKUP($B614,[1]Sheet1!$C$15:$BW$1300,52,0)</f>
        <v>0</v>
      </c>
      <c r="AR614" s="638">
        <v>0</v>
      </c>
      <c r="AS614" s="638">
        <v>0</v>
      </c>
      <c r="AT614" s="661">
        <f t="shared" si="135"/>
        <v>8193694</v>
      </c>
      <c r="AU614" s="629"/>
      <c r="AV614" s="585"/>
      <c r="AW614" s="526" t="s">
        <v>4313</v>
      </c>
      <c r="AX614" s="526" t="s">
        <v>4314</v>
      </c>
      <c r="AY614" s="632" t="s">
        <v>261</v>
      </c>
      <c r="AZ614" s="632">
        <v>622</v>
      </c>
      <c r="BA614" s="272" t="str">
        <f t="shared" si="142"/>
        <v>Bag</v>
      </c>
      <c r="BB614" s="633"/>
      <c r="BC614" s="634"/>
      <c r="BD614" s="634"/>
    </row>
    <row r="615" spans="1:56" s="635" customFormat="1" ht="36.75" hidden="1" customHeight="1">
      <c r="A615" s="475">
        <f>SUBTOTAL(3,B$6:B615)</f>
        <v>1</v>
      </c>
      <c r="B615" s="475" t="s">
        <v>5585</v>
      </c>
      <c r="C615" s="476" t="s">
        <v>5586</v>
      </c>
      <c r="D615" s="636">
        <v>44298</v>
      </c>
      <c r="E615" s="636" t="s">
        <v>197</v>
      </c>
      <c r="F615" s="530" t="s">
        <v>434</v>
      </c>
      <c r="G615" s="621" t="s">
        <v>903</v>
      </c>
      <c r="H615" s="637">
        <v>5931000</v>
      </c>
      <c r="I615" s="637">
        <v>700000</v>
      </c>
      <c r="J615" s="637">
        <v>0</v>
      </c>
      <c r="K615" s="637">
        <v>0</v>
      </c>
      <c r="L615" s="638">
        <f t="shared" si="143"/>
        <v>6631000</v>
      </c>
      <c r="M615" s="639">
        <v>14</v>
      </c>
      <c r="N615" s="638">
        <f t="shared" si="137"/>
        <v>3570538</v>
      </c>
      <c r="O615" s="640">
        <v>1</v>
      </c>
      <c r="P615" s="638">
        <f t="shared" si="138"/>
        <v>255038</v>
      </c>
      <c r="Q615" s="641">
        <v>0</v>
      </c>
      <c r="R615" s="638">
        <f t="shared" si="139"/>
        <v>0</v>
      </c>
      <c r="S615" s="638">
        <f t="shared" si="140"/>
        <v>3825576</v>
      </c>
      <c r="T615" s="642">
        <v>0</v>
      </c>
      <c r="U615" s="528">
        <v>0</v>
      </c>
      <c r="V615" s="528">
        <v>200000</v>
      </c>
      <c r="W615" s="642">
        <v>0</v>
      </c>
      <c r="X615" s="642">
        <v>0</v>
      </c>
      <c r="Y615" s="642">
        <v>0</v>
      </c>
      <c r="Z615" s="642">
        <v>299419</v>
      </c>
      <c r="AA615" s="643"/>
      <c r="AB615" s="638"/>
      <c r="AC615" s="642">
        <v>100000</v>
      </c>
      <c r="AD615" s="642">
        <v>0</v>
      </c>
      <c r="AE615" s="638">
        <v>47819.705357142855</v>
      </c>
      <c r="AF615" s="644"/>
      <c r="AG615" s="644">
        <f t="shared" si="145"/>
        <v>4472815</v>
      </c>
      <c r="AH615" s="639">
        <v>0</v>
      </c>
      <c r="AI615" s="639">
        <v>0</v>
      </c>
      <c r="AJ615" s="639">
        <v>0</v>
      </c>
      <c r="AK615" s="643">
        <v>0</v>
      </c>
      <c r="AL615" s="645">
        <v>0</v>
      </c>
      <c r="AM615" s="638">
        <f t="shared" si="144"/>
        <v>0</v>
      </c>
      <c r="AN615" s="661">
        <f t="shared" si="141"/>
        <v>4472815</v>
      </c>
      <c r="AO615" s="638">
        <v>696255</v>
      </c>
      <c r="AP615" s="638">
        <v>44100</v>
      </c>
      <c r="AQ615" s="638">
        <f>+VLOOKUP($B615,[1]Sheet1!$C$15:$BW$1300,52,0)</f>
        <v>0</v>
      </c>
      <c r="AR615" s="638">
        <v>65000</v>
      </c>
      <c r="AS615" s="638">
        <v>0</v>
      </c>
      <c r="AT615" s="661">
        <f t="shared" si="135"/>
        <v>3667460</v>
      </c>
      <c r="AU615" s="629"/>
      <c r="AV615" s="585"/>
      <c r="AW615" s="526" t="s">
        <v>5689</v>
      </c>
      <c r="AX615" s="526" t="s">
        <v>5690</v>
      </c>
      <c r="AY615" s="632" t="s">
        <v>261</v>
      </c>
      <c r="AZ615" s="632">
        <v>622</v>
      </c>
      <c r="BA615" s="272" t="str">
        <f t="shared" si="142"/>
        <v>Bag</v>
      </c>
      <c r="BB615" s="633"/>
      <c r="BC615" s="634"/>
      <c r="BD615" s="634"/>
    </row>
    <row r="616" spans="1:56" s="635" customFormat="1" ht="36.75" hidden="1" customHeight="1">
      <c r="A616" s="475">
        <f>SUBTOTAL(3,B$6:B616)</f>
        <v>1</v>
      </c>
      <c r="B616" s="475" t="s">
        <v>1836</v>
      </c>
      <c r="C616" s="476" t="s">
        <v>1837</v>
      </c>
      <c r="D616" s="636">
        <v>44665</v>
      </c>
      <c r="E616" s="636" t="s">
        <v>197</v>
      </c>
      <c r="F616" s="530" t="s">
        <v>434</v>
      </c>
      <c r="G616" s="621" t="s">
        <v>903</v>
      </c>
      <c r="H616" s="637">
        <v>5931000</v>
      </c>
      <c r="I616" s="637">
        <v>700000</v>
      </c>
      <c r="J616" s="637">
        <v>0</v>
      </c>
      <c r="K616" s="637">
        <v>0</v>
      </c>
      <c r="L616" s="638">
        <f t="shared" si="143"/>
        <v>6631000</v>
      </c>
      <c r="M616" s="639">
        <v>23.6</v>
      </c>
      <c r="N616" s="638">
        <f t="shared" si="137"/>
        <v>6018908</v>
      </c>
      <c r="O616" s="640">
        <v>2</v>
      </c>
      <c r="P616" s="638">
        <f t="shared" si="138"/>
        <v>510077</v>
      </c>
      <c r="Q616" s="641">
        <v>0</v>
      </c>
      <c r="R616" s="638">
        <f t="shared" si="139"/>
        <v>0</v>
      </c>
      <c r="S616" s="638">
        <f t="shared" si="140"/>
        <v>6528985</v>
      </c>
      <c r="T616" s="642">
        <v>0</v>
      </c>
      <c r="U616" s="528">
        <v>0</v>
      </c>
      <c r="V616" s="528">
        <v>200000</v>
      </c>
      <c r="W616" s="642">
        <v>500000</v>
      </c>
      <c r="X616" s="642">
        <v>0</v>
      </c>
      <c r="Y616" s="642">
        <v>400000</v>
      </c>
      <c r="Z616" s="642">
        <v>446448</v>
      </c>
      <c r="AA616" s="643"/>
      <c r="AB616" s="638"/>
      <c r="AC616" s="642">
        <v>0</v>
      </c>
      <c r="AD616" s="642">
        <v>0</v>
      </c>
      <c r="AE616" s="638">
        <v>47819.713983050846</v>
      </c>
      <c r="AF616" s="644"/>
      <c r="AG616" s="644">
        <f t="shared" si="145"/>
        <v>8123253</v>
      </c>
      <c r="AH616" s="639">
        <v>13</v>
      </c>
      <c r="AI616" s="639">
        <v>0</v>
      </c>
      <c r="AJ616" s="639">
        <v>0</v>
      </c>
      <c r="AK616" s="643">
        <v>0</v>
      </c>
      <c r="AL616" s="645">
        <v>0</v>
      </c>
      <c r="AM616" s="638">
        <f t="shared" si="144"/>
        <v>621656</v>
      </c>
      <c r="AN616" s="661">
        <f t="shared" si="141"/>
        <v>8744909</v>
      </c>
      <c r="AO616" s="638">
        <v>696255</v>
      </c>
      <c r="AP616" s="638">
        <v>44100</v>
      </c>
      <c r="AQ616" s="638">
        <f>+VLOOKUP($B616,[1]Sheet1!$C$15:$BW$1300,52,0)</f>
        <v>0</v>
      </c>
      <c r="AR616" s="638">
        <v>0</v>
      </c>
      <c r="AS616" s="638">
        <v>0</v>
      </c>
      <c r="AT616" s="661">
        <f t="shared" si="135"/>
        <v>8004554</v>
      </c>
      <c r="AU616" s="629"/>
      <c r="AV616" s="585"/>
      <c r="AW616" s="526" t="s">
        <v>4315</v>
      </c>
      <c r="AX616" s="526" t="s">
        <v>4316</v>
      </c>
      <c r="AY616" s="632" t="s">
        <v>261</v>
      </c>
      <c r="AZ616" s="632">
        <v>622</v>
      </c>
      <c r="BA616" s="272" t="str">
        <f t="shared" si="142"/>
        <v>Bag</v>
      </c>
      <c r="BB616" s="633"/>
      <c r="BC616" s="634"/>
      <c r="BD616" s="634"/>
    </row>
    <row r="617" spans="1:56" s="635" customFormat="1" ht="36.75" hidden="1" customHeight="1">
      <c r="A617" s="475">
        <f>SUBTOTAL(3,B$6:B617)</f>
        <v>1</v>
      </c>
      <c r="B617" s="475" t="s">
        <v>1838</v>
      </c>
      <c r="C617" s="476" t="s">
        <v>1839</v>
      </c>
      <c r="D617" s="636">
        <v>44714</v>
      </c>
      <c r="E617" s="636" t="s">
        <v>197</v>
      </c>
      <c r="F617" s="530" t="s">
        <v>434</v>
      </c>
      <c r="G617" s="621" t="s">
        <v>903</v>
      </c>
      <c r="H617" s="637">
        <v>5815000</v>
      </c>
      <c r="I617" s="637">
        <v>700000</v>
      </c>
      <c r="J617" s="637">
        <v>0</v>
      </c>
      <c r="K617" s="637">
        <v>0</v>
      </c>
      <c r="L617" s="638">
        <f t="shared" si="143"/>
        <v>6515000</v>
      </c>
      <c r="M617" s="639">
        <v>8</v>
      </c>
      <c r="N617" s="638">
        <f t="shared" si="137"/>
        <v>2004615</v>
      </c>
      <c r="O617" s="640">
        <v>1</v>
      </c>
      <c r="P617" s="638">
        <f t="shared" si="138"/>
        <v>250577</v>
      </c>
      <c r="Q617" s="641">
        <v>0</v>
      </c>
      <c r="R617" s="638">
        <f t="shared" si="139"/>
        <v>0</v>
      </c>
      <c r="S617" s="638">
        <f t="shared" si="140"/>
        <v>2255192</v>
      </c>
      <c r="T617" s="642">
        <v>0</v>
      </c>
      <c r="U617" s="528">
        <v>0</v>
      </c>
      <c r="V617" s="528">
        <v>0</v>
      </c>
      <c r="W617" s="642">
        <v>0</v>
      </c>
      <c r="X617" s="642">
        <v>0</v>
      </c>
      <c r="Y617" s="642">
        <v>0</v>
      </c>
      <c r="Z617" s="642">
        <v>0</v>
      </c>
      <c r="AA617" s="643"/>
      <c r="AB617" s="638"/>
      <c r="AC617" s="642">
        <v>0</v>
      </c>
      <c r="AD617" s="642">
        <v>0</v>
      </c>
      <c r="AE617" s="638">
        <v>0</v>
      </c>
      <c r="AF617" s="644"/>
      <c r="AG617" s="644">
        <f t="shared" si="145"/>
        <v>2255192</v>
      </c>
      <c r="AH617" s="639">
        <v>0</v>
      </c>
      <c r="AI617" s="639">
        <v>0</v>
      </c>
      <c r="AJ617" s="639">
        <v>0</v>
      </c>
      <c r="AK617" s="643">
        <v>0</v>
      </c>
      <c r="AL617" s="645">
        <v>0</v>
      </c>
      <c r="AM617" s="638">
        <f t="shared" si="144"/>
        <v>0</v>
      </c>
      <c r="AN617" s="661">
        <f t="shared" si="141"/>
        <v>2255192</v>
      </c>
      <c r="AO617" s="638">
        <v>0</v>
      </c>
      <c r="AP617" s="638">
        <v>44100</v>
      </c>
      <c r="AQ617" s="638">
        <f>+VLOOKUP($B617,[1]Sheet1!$C$15:$BW$1300,52,0)</f>
        <v>0</v>
      </c>
      <c r="AR617" s="638">
        <v>0</v>
      </c>
      <c r="AS617" s="638">
        <v>0</v>
      </c>
      <c r="AT617" s="661">
        <f t="shared" si="135"/>
        <v>2211092</v>
      </c>
      <c r="AU617" s="629"/>
      <c r="AV617" s="585"/>
      <c r="AW617" s="526" t="s">
        <v>4317</v>
      </c>
      <c r="AX617" s="526" t="s">
        <v>4318</v>
      </c>
      <c r="AY617" s="632" t="s">
        <v>261</v>
      </c>
      <c r="AZ617" s="632">
        <v>622</v>
      </c>
      <c r="BA617" s="272" t="str">
        <f t="shared" si="142"/>
        <v>Bag</v>
      </c>
      <c r="BB617" s="633"/>
      <c r="BC617" s="634"/>
      <c r="BD617" s="634"/>
    </row>
    <row r="618" spans="1:56" s="635" customFormat="1" ht="36.75" hidden="1" customHeight="1">
      <c r="A618" s="475">
        <f>SUBTOTAL(3,B$6:B618)</f>
        <v>1</v>
      </c>
      <c r="B618" s="475" t="s">
        <v>1840</v>
      </c>
      <c r="C618" s="476" t="s">
        <v>1841</v>
      </c>
      <c r="D618" s="636">
        <v>45444</v>
      </c>
      <c r="E618" s="636" t="s">
        <v>197</v>
      </c>
      <c r="F618" s="530" t="s">
        <v>434</v>
      </c>
      <c r="G618" s="621" t="s">
        <v>903</v>
      </c>
      <c r="H618" s="637">
        <v>5274000</v>
      </c>
      <c r="I618" s="637">
        <v>300000</v>
      </c>
      <c r="J618" s="637">
        <v>0</v>
      </c>
      <c r="K618" s="637">
        <v>0</v>
      </c>
      <c r="L618" s="638">
        <f t="shared" si="143"/>
        <v>5574000</v>
      </c>
      <c r="M618" s="639">
        <v>22</v>
      </c>
      <c r="N618" s="638">
        <f t="shared" si="137"/>
        <v>4716462</v>
      </c>
      <c r="O618" s="640">
        <v>2</v>
      </c>
      <c r="P618" s="638">
        <f t="shared" si="138"/>
        <v>428769</v>
      </c>
      <c r="Q618" s="641">
        <v>0</v>
      </c>
      <c r="R618" s="638">
        <f t="shared" si="139"/>
        <v>0</v>
      </c>
      <c r="S618" s="638">
        <f t="shared" si="140"/>
        <v>5145231</v>
      </c>
      <c r="T618" s="642">
        <v>0</v>
      </c>
      <c r="U618" s="528">
        <v>0</v>
      </c>
      <c r="V618" s="528">
        <v>200000</v>
      </c>
      <c r="W618" s="642">
        <v>500000</v>
      </c>
      <c r="X618" s="642">
        <v>0</v>
      </c>
      <c r="Y618" s="642">
        <v>300000</v>
      </c>
      <c r="Z618" s="642">
        <v>450959</v>
      </c>
      <c r="AA618" s="643"/>
      <c r="AB618" s="638"/>
      <c r="AC618" s="642">
        <v>0</v>
      </c>
      <c r="AD618" s="642">
        <v>0</v>
      </c>
      <c r="AE618" s="638">
        <v>40197.119318181816</v>
      </c>
      <c r="AF618" s="644"/>
      <c r="AG618" s="644">
        <f t="shared" si="145"/>
        <v>6636387</v>
      </c>
      <c r="AH618" s="639">
        <v>9</v>
      </c>
      <c r="AI618" s="639">
        <v>0</v>
      </c>
      <c r="AJ618" s="639">
        <v>0</v>
      </c>
      <c r="AK618" s="643">
        <v>0</v>
      </c>
      <c r="AL618" s="645">
        <v>0</v>
      </c>
      <c r="AM618" s="638">
        <f t="shared" si="144"/>
        <v>361774</v>
      </c>
      <c r="AN618" s="661">
        <f t="shared" si="141"/>
        <v>6998161</v>
      </c>
      <c r="AO618" s="638">
        <v>585270</v>
      </c>
      <c r="AP618" s="638">
        <v>44100</v>
      </c>
      <c r="AQ618" s="638">
        <f>+VLOOKUP($B618,[1]Sheet1!$C$15:$BW$1300,52,0)</f>
        <v>0</v>
      </c>
      <c r="AR618" s="638">
        <v>0</v>
      </c>
      <c r="AS618" s="638">
        <v>0</v>
      </c>
      <c r="AT618" s="661">
        <f t="shared" si="135"/>
        <v>6368791</v>
      </c>
      <c r="AU618" s="629"/>
      <c r="AV618" s="585"/>
      <c r="AW618" s="526" t="s">
        <v>4319</v>
      </c>
      <c r="AX618" s="526" t="s">
        <v>4320</v>
      </c>
      <c r="AY618" s="632" t="s">
        <v>261</v>
      </c>
      <c r="AZ618" s="632">
        <v>622</v>
      </c>
      <c r="BA618" s="272" t="str">
        <f t="shared" si="142"/>
        <v>Bag</v>
      </c>
      <c r="BB618" s="633"/>
      <c r="BC618" s="634"/>
      <c r="BD618" s="634"/>
    </row>
    <row r="619" spans="1:56" s="635" customFormat="1" ht="36.75" hidden="1" customHeight="1">
      <c r="A619" s="475">
        <f>SUBTOTAL(3,B$6:B619)</f>
        <v>1</v>
      </c>
      <c r="B619" s="475" t="s">
        <v>1842</v>
      </c>
      <c r="C619" s="476" t="s">
        <v>1843</v>
      </c>
      <c r="D619" s="636">
        <v>45710</v>
      </c>
      <c r="E619" s="636" t="s">
        <v>197</v>
      </c>
      <c r="F619" s="530" t="s">
        <v>434</v>
      </c>
      <c r="G619" s="621" t="s">
        <v>903</v>
      </c>
      <c r="H619" s="637">
        <v>5023000</v>
      </c>
      <c r="I619" s="637">
        <v>300000</v>
      </c>
      <c r="J619" s="637">
        <v>0</v>
      </c>
      <c r="K619" s="637">
        <v>0</v>
      </c>
      <c r="L619" s="638">
        <f t="shared" si="143"/>
        <v>5323000</v>
      </c>
      <c r="M619" s="639">
        <v>24</v>
      </c>
      <c r="N619" s="638">
        <f t="shared" si="137"/>
        <v>4913538</v>
      </c>
      <c r="O619" s="640">
        <v>2</v>
      </c>
      <c r="P619" s="638">
        <f t="shared" si="138"/>
        <v>409462</v>
      </c>
      <c r="Q619" s="641">
        <v>0</v>
      </c>
      <c r="R619" s="638">
        <f t="shared" si="139"/>
        <v>0</v>
      </c>
      <c r="S619" s="638">
        <f t="shared" si="140"/>
        <v>5323000</v>
      </c>
      <c r="T619" s="642">
        <v>0</v>
      </c>
      <c r="U619" s="528">
        <v>0</v>
      </c>
      <c r="V619" s="528">
        <v>200000</v>
      </c>
      <c r="W619" s="642">
        <v>500000</v>
      </c>
      <c r="X619" s="642">
        <v>0</v>
      </c>
      <c r="Y619" s="642">
        <v>400000</v>
      </c>
      <c r="Z619" s="642">
        <v>545844</v>
      </c>
      <c r="AA619" s="643"/>
      <c r="AB619" s="638"/>
      <c r="AC619" s="642">
        <v>0</v>
      </c>
      <c r="AD619" s="642">
        <v>0</v>
      </c>
      <c r="AE619" s="638">
        <v>38387.015625</v>
      </c>
      <c r="AF619" s="644"/>
      <c r="AG619" s="644">
        <f t="shared" si="145"/>
        <v>7007231</v>
      </c>
      <c r="AH619" s="639">
        <v>13</v>
      </c>
      <c r="AI619" s="639">
        <v>0</v>
      </c>
      <c r="AJ619" s="639">
        <v>0</v>
      </c>
      <c r="AK619" s="643">
        <v>0</v>
      </c>
      <c r="AL619" s="645">
        <v>0</v>
      </c>
      <c r="AM619" s="638">
        <f t="shared" si="144"/>
        <v>499031</v>
      </c>
      <c r="AN619" s="661">
        <f t="shared" si="141"/>
        <v>7506262</v>
      </c>
      <c r="AO619" s="638">
        <v>558915</v>
      </c>
      <c r="AP619" s="638">
        <v>44100</v>
      </c>
      <c r="AQ619" s="638">
        <f>+VLOOKUP($B619,[1]Sheet1!$C$15:$BW$1300,52,0)</f>
        <v>0</v>
      </c>
      <c r="AR619" s="638">
        <v>0</v>
      </c>
      <c r="AS619" s="638">
        <v>0</v>
      </c>
      <c r="AT619" s="661">
        <f t="shared" si="135"/>
        <v>6903247</v>
      </c>
      <c r="AU619" s="629"/>
      <c r="AV619" s="585"/>
      <c r="AW619" s="526" t="s">
        <v>4321</v>
      </c>
      <c r="AX619" s="526" t="s">
        <v>4322</v>
      </c>
      <c r="AY619" s="632" t="s">
        <v>261</v>
      </c>
      <c r="AZ619" s="632">
        <v>622</v>
      </c>
      <c r="BA619" s="272" t="str">
        <f t="shared" si="142"/>
        <v>Bag</v>
      </c>
      <c r="BB619" s="633"/>
      <c r="BC619" s="634"/>
      <c r="BD619" s="634"/>
    </row>
    <row r="620" spans="1:56" s="635" customFormat="1" ht="36.75" hidden="1" customHeight="1">
      <c r="A620" s="475">
        <f>SUBTOTAL(3,B$6:B620)</f>
        <v>1</v>
      </c>
      <c r="B620" s="475" t="s">
        <v>5587</v>
      </c>
      <c r="C620" s="476" t="s">
        <v>5588</v>
      </c>
      <c r="D620" s="636">
        <v>45762</v>
      </c>
      <c r="E620" s="636" t="s">
        <v>197</v>
      </c>
      <c r="F620" s="530" t="s">
        <v>434</v>
      </c>
      <c r="G620" s="621" t="s">
        <v>459</v>
      </c>
      <c r="H620" s="637">
        <v>4694000</v>
      </c>
      <c r="I620" s="637">
        <v>0</v>
      </c>
      <c r="J620" s="637">
        <v>0</v>
      </c>
      <c r="K620" s="637">
        <v>0</v>
      </c>
      <c r="L620" s="638">
        <f t="shared" si="143"/>
        <v>4694000</v>
      </c>
      <c r="M620" s="639">
        <v>13</v>
      </c>
      <c r="N620" s="638">
        <f t="shared" si="137"/>
        <v>2347000</v>
      </c>
      <c r="O620" s="640">
        <v>1</v>
      </c>
      <c r="P620" s="638">
        <f t="shared" si="138"/>
        <v>180538</v>
      </c>
      <c r="Q620" s="641">
        <v>0</v>
      </c>
      <c r="R620" s="638">
        <f t="shared" si="139"/>
        <v>0</v>
      </c>
      <c r="S620" s="638">
        <f t="shared" si="140"/>
        <v>2527538</v>
      </c>
      <c r="T620" s="642">
        <v>0</v>
      </c>
      <c r="U620" s="528">
        <v>0</v>
      </c>
      <c r="V620" s="528">
        <v>108000</v>
      </c>
      <c r="W620" s="642">
        <v>269000</v>
      </c>
      <c r="X620" s="642">
        <v>0</v>
      </c>
      <c r="Y620" s="642">
        <v>81000</v>
      </c>
      <c r="Z620" s="642">
        <v>354797</v>
      </c>
      <c r="AA620" s="643"/>
      <c r="AB620" s="638"/>
      <c r="AC620" s="642">
        <v>0</v>
      </c>
      <c r="AD620" s="642">
        <v>0</v>
      </c>
      <c r="AE620" s="638">
        <v>33850.961538461539</v>
      </c>
      <c r="AF620" s="644"/>
      <c r="AG620" s="644">
        <f t="shared" si="145"/>
        <v>3374186</v>
      </c>
      <c r="AH620" s="639">
        <v>4</v>
      </c>
      <c r="AI620" s="639">
        <v>0</v>
      </c>
      <c r="AJ620" s="639">
        <v>0</v>
      </c>
      <c r="AK620" s="643">
        <v>0</v>
      </c>
      <c r="AL620" s="645">
        <v>0</v>
      </c>
      <c r="AM620" s="638">
        <f t="shared" si="144"/>
        <v>135404</v>
      </c>
      <c r="AN620" s="661">
        <f t="shared" si="141"/>
        <v>3509590</v>
      </c>
      <c r="AO620" s="638">
        <v>0</v>
      </c>
      <c r="AP620" s="638">
        <v>0</v>
      </c>
      <c r="AQ620" s="638">
        <f>+VLOOKUP($B620,[1]Sheet1!$C$15:$BW$1300,52,0)</f>
        <v>0</v>
      </c>
      <c r="AR620" s="638">
        <v>0</v>
      </c>
      <c r="AS620" s="638">
        <v>0</v>
      </c>
      <c r="AT620" s="661">
        <f t="shared" si="135"/>
        <v>3509590</v>
      </c>
      <c r="AU620" s="629"/>
      <c r="AV620" s="585"/>
      <c r="AW620" s="526"/>
      <c r="AX620" s="526" t="s">
        <v>3466</v>
      </c>
      <c r="AY620" s="632" t="s">
        <v>261</v>
      </c>
      <c r="AZ620" s="632">
        <v>622</v>
      </c>
      <c r="BA620" s="272" t="str">
        <f t="shared" si="142"/>
        <v>Bag</v>
      </c>
      <c r="BB620" s="633"/>
      <c r="BC620" s="634"/>
      <c r="BD620" s="634"/>
    </row>
    <row r="621" spans="1:56" s="635" customFormat="1" ht="36.75" hidden="1" customHeight="1">
      <c r="A621" s="475">
        <f>SUBTOTAL(3,B$6:B621)</f>
        <v>1</v>
      </c>
      <c r="B621" s="475" t="s">
        <v>1844</v>
      </c>
      <c r="C621" s="476" t="s">
        <v>1845</v>
      </c>
      <c r="D621" s="636">
        <v>40672</v>
      </c>
      <c r="E621" s="636" t="s">
        <v>197</v>
      </c>
      <c r="F621" s="530" t="s">
        <v>434</v>
      </c>
      <c r="G621" s="621" t="s">
        <v>1846</v>
      </c>
      <c r="H621" s="637">
        <v>5931000</v>
      </c>
      <c r="I621" s="637">
        <v>2600000</v>
      </c>
      <c r="J621" s="637">
        <v>0</v>
      </c>
      <c r="K621" s="637">
        <v>500000</v>
      </c>
      <c r="L621" s="638">
        <f t="shared" si="143"/>
        <v>9031000</v>
      </c>
      <c r="M621" s="639">
        <v>24</v>
      </c>
      <c r="N621" s="638">
        <f t="shared" si="137"/>
        <v>8336308</v>
      </c>
      <c r="O621" s="640">
        <v>2</v>
      </c>
      <c r="P621" s="638">
        <f t="shared" si="138"/>
        <v>694692</v>
      </c>
      <c r="Q621" s="641">
        <v>0</v>
      </c>
      <c r="R621" s="638">
        <f t="shared" si="139"/>
        <v>0</v>
      </c>
      <c r="S621" s="638">
        <f t="shared" si="140"/>
        <v>9031000</v>
      </c>
      <c r="T621" s="642">
        <v>0</v>
      </c>
      <c r="U621" s="528">
        <v>0</v>
      </c>
      <c r="V621" s="528">
        <v>200000</v>
      </c>
      <c r="W621" s="642">
        <v>500000</v>
      </c>
      <c r="X621" s="642">
        <v>0</v>
      </c>
      <c r="Y621" s="642">
        <v>400000</v>
      </c>
      <c r="Z621" s="642">
        <v>546757</v>
      </c>
      <c r="AA621" s="643"/>
      <c r="AB621" s="638"/>
      <c r="AC621" s="642">
        <v>0</v>
      </c>
      <c r="AD621" s="642">
        <v>0</v>
      </c>
      <c r="AE621" s="638">
        <v>65127.40625</v>
      </c>
      <c r="AF621" s="644"/>
      <c r="AG621" s="644">
        <f t="shared" si="145"/>
        <v>10742884</v>
      </c>
      <c r="AH621" s="639">
        <v>13</v>
      </c>
      <c r="AI621" s="639">
        <v>0</v>
      </c>
      <c r="AJ621" s="639">
        <v>0</v>
      </c>
      <c r="AK621" s="643">
        <v>0</v>
      </c>
      <c r="AL621" s="645">
        <v>0</v>
      </c>
      <c r="AM621" s="638">
        <f t="shared" si="144"/>
        <v>846656</v>
      </c>
      <c r="AN621" s="661">
        <f t="shared" si="141"/>
        <v>11589540</v>
      </c>
      <c r="AO621" s="638">
        <v>948255</v>
      </c>
      <c r="AP621" s="638">
        <v>44100</v>
      </c>
      <c r="AQ621" s="638">
        <f>+VLOOKUP($B621,[1]Sheet1!$C$15:$BW$1300,52,0)</f>
        <v>0</v>
      </c>
      <c r="AR621" s="638">
        <v>0</v>
      </c>
      <c r="AS621" s="638">
        <v>0</v>
      </c>
      <c r="AT621" s="661">
        <f t="shared" ref="AT621:AT684" si="146">+ROUND(SUM(AN621:AN621)-SUM(AO621:AS621),0)</f>
        <v>10597185</v>
      </c>
      <c r="AU621" s="629"/>
      <c r="AV621" s="585"/>
      <c r="AW621" s="526" t="s">
        <v>4323</v>
      </c>
      <c r="AX621" s="526" t="s">
        <v>4324</v>
      </c>
      <c r="AY621" s="632" t="s">
        <v>261</v>
      </c>
      <c r="AZ621" s="632">
        <v>622</v>
      </c>
      <c r="BA621" s="272" t="str">
        <f t="shared" si="142"/>
        <v>Bag</v>
      </c>
      <c r="BB621" s="633"/>
      <c r="BC621" s="634"/>
      <c r="BD621" s="634"/>
    </row>
    <row r="622" spans="1:56" s="635" customFormat="1" ht="36.75" hidden="1" customHeight="1">
      <c r="A622" s="475">
        <f>SUBTOTAL(3,B$6:B622)</f>
        <v>1</v>
      </c>
      <c r="B622" s="475" t="s">
        <v>1847</v>
      </c>
      <c r="C622" s="476" t="s">
        <v>1848</v>
      </c>
      <c r="D622" s="636">
        <v>42621</v>
      </c>
      <c r="E622" s="636" t="s">
        <v>197</v>
      </c>
      <c r="F622" s="530" t="s">
        <v>434</v>
      </c>
      <c r="G622" s="621" t="s">
        <v>903</v>
      </c>
      <c r="H622" s="637">
        <v>5931000</v>
      </c>
      <c r="I622" s="637">
        <v>700000</v>
      </c>
      <c r="J622" s="637">
        <v>0</v>
      </c>
      <c r="K622" s="637">
        <v>0</v>
      </c>
      <c r="L622" s="638">
        <f t="shared" si="143"/>
        <v>6631000</v>
      </c>
      <c r="M622" s="639">
        <v>24</v>
      </c>
      <c r="N622" s="638">
        <f t="shared" si="137"/>
        <v>6120923</v>
      </c>
      <c r="O622" s="640">
        <v>2</v>
      </c>
      <c r="P622" s="638">
        <f t="shared" si="138"/>
        <v>510077</v>
      </c>
      <c r="Q622" s="641">
        <v>0</v>
      </c>
      <c r="R622" s="638">
        <f t="shared" si="139"/>
        <v>0</v>
      </c>
      <c r="S622" s="638">
        <f t="shared" si="140"/>
        <v>6631000</v>
      </c>
      <c r="T622" s="642">
        <v>0</v>
      </c>
      <c r="U622" s="528">
        <v>0</v>
      </c>
      <c r="V622" s="528">
        <v>200000</v>
      </c>
      <c r="W622" s="642">
        <v>500000</v>
      </c>
      <c r="X622" s="642">
        <v>0</v>
      </c>
      <c r="Y622" s="642">
        <v>400000</v>
      </c>
      <c r="Z622" s="642">
        <v>564550</v>
      </c>
      <c r="AA622" s="643"/>
      <c r="AB622" s="638"/>
      <c r="AC622" s="642">
        <v>0</v>
      </c>
      <c r="AD622" s="642">
        <v>0</v>
      </c>
      <c r="AE622" s="638">
        <v>47819.7109375</v>
      </c>
      <c r="AF622" s="644"/>
      <c r="AG622" s="644">
        <f t="shared" si="145"/>
        <v>8343370</v>
      </c>
      <c r="AH622" s="639">
        <v>13</v>
      </c>
      <c r="AI622" s="639">
        <v>0</v>
      </c>
      <c r="AJ622" s="639">
        <v>0</v>
      </c>
      <c r="AK622" s="643">
        <v>0</v>
      </c>
      <c r="AL622" s="645">
        <v>0</v>
      </c>
      <c r="AM622" s="638">
        <f t="shared" si="144"/>
        <v>621656</v>
      </c>
      <c r="AN622" s="661">
        <f t="shared" si="141"/>
        <v>8965026</v>
      </c>
      <c r="AO622" s="638">
        <v>696255</v>
      </c>
      <c r="AP622" s="638">
        <v>44100</v>
      </c>
      <c r="AQ622" s="638">
        <f>+VLOOKUP($B622,[1]Sheet1!$C$15:$BW$1300,52,0)</f>
        <v>0</v>
      </c>
      <c r="AR622" s="638">
        <v>0</v>
      </c>
      <c r="AS622" s="638">
        <v>0</v>
      </c>
      <c r="AT622" s="661">
        <f t="shared" si="146"/>
        <v>8224671</v>
      </c>
      <c r="AU622" s="629"/>
      <c r="AV622" s="585"/>
      <c r="AW622" s="526" t="s">
        <v>4325</v>
      </c>
      <c r="AX622" s="526" t="s">
        <v>4326</v>
      </c>
      <c r="AY622" s="632" t="s">
        <v>261</v>
      </c>
      <c r="AZ622" s="632">
        <v>622</v>
      </c>
      <c r="BA622" s="272" t="str">
        <f t="shared" si="142"/>
        <v>Bag</v>
      </c>
      <c r="BB622" s="633"/>
      <c r="BC622" s="634"/>
      <c r="BD622" s="634"/>
    </row>
    <row r="623" spans="1:56" s="635" customFormat="1" ht="36.75" hidden="1" customHeight="1">
      <c r="A623" s="475">
        <f>SUBTOTAL(3,B$6:B623)</f>
        <v>1</v>
      </c>
      <c r="B623" s="475" t="s">
        <v>1849</v>
      </c>
      <c r="C623" s="476" t="s">
        <v>1850</v>
      </c>
      <c r="D623" s="636">
        <v>43200</v>
      </c>
      <c r="E623" s="636" t="s">
        <v>197</v>
      </c>
      <c r="F623" s="530" t="s">
        <v>434</v>
      </c>
      <c r="G623" s="621" t="s">
        <v>903</v>
      </c>
      <c r="H623" s="637">
        <v>5931000</v>
      </c>
      <c r="I623" s="637">
        <v>700000</v>
      </c>
      <c r="J623" s="637">
        <v>0</v>
      </c>
      <c r="K623" s="637">
        <v>0</v>
      </c>
      <c r="L623" s="638">
        <f t="shared" si="143"/>
        <v>6631000</v>
      </c>
      <c r="M623" s="639">
        <v>24</v>
      </c>
      <c r="N623" s="638">
        <f t="shared" si="137"/>
        <v>6120923</v>
      </c>
      <c r="O623" s="640">
        <v>2</v>
      </c>
      <c r="P623" s="638">
        <f t="shared" si="138"/>
        <v>510077</v>
      </c>
      <c r="Q623" s="641">
        <v>0</v>
      </c>
      <c r="R623" s="638">
        <f t="shared" si="139"/>
        <v>0</v>
      </c>
      <c r="S623" s="638">
        <f t="shared" si="140"/>
        <v>6631000</v>
      </c>
      <c r="T623" s="642">
        <v>0</v>
      </c>
      <c r="U623" s="528">
        <v>0</v>
      </c>
      <c r="V623" s="528">
        <v>200000</v>
      </c>
      <c r="W623" s="642">
        <v>500000</v>
      </c>
      <c r="X623" s="642">
        <v>0</v>
      </c>
      <c r="Y623" s="642">
        <v>400000</v>
      </c>
      <c r="Z623" s="642">
        <v>445046</v>
      </c>
      <c r="AA623" s="643"/>
      <c r="AB623" s="638"/>
      <c r="AC623" s="642">
        <v>0</v>
      </c>
      <c r="AD623" s="642">
        <v>0</v>
      </c>
      <c r="AE623" s="638">
        <v>47819.7109375</v>
      </c>
      <c r="AF623" s="644"/>
      <c r="AG623" s="644">
        <f t="shared" si="145"/>
        <v>8223866</v>
      </c>
      <c r="AH623" s="639">
        <v>13</v>
      </c>
      <c r="AI623" s="639">
        <v>0</v>
      </c>
      <c r="AJ623" s="639">
        <v>0</v>
      </c>
      <c r="AK623" s="643">
        <v>0</v>
      </c>
      <c r="AL623" s="645">
        <v>0</v>
      </c>
      <c r="AM623" s="638">
        <f t="shared" si="144"/>
        <v>621656</v>
      </c>
      <c r="AN623" s="661">
        <f t="shared" si="141"/>
        <v>8845522</v>
      </c>
      <c r="AO623" s="638">
        <v>696255</v>
      </c>
      <c r="AP623" s="638">
        <v>44100</v>
      </c>
      <c r="AQ623" s="638">
        <f>+VLOOKUP($B623,[1]Sheet1!$C$15:$BW$1300,52,0)</f>
        <v>0</v>
      </c>
      <c r="AR623" s="638">
        <v>0</v>
      </c>
      <c r="AS623" s="638">
        <v>0</v>
      </c>
      <c r="AT623" s="661">
        <f t="shared" si="146"/>
        <v>8105167</v>
      </c>
      <c r="AU623" s="629"/>
      <c r="AV623" s="585"/>
      <c r="AW623" s="526" t="s">
        <v>4327</v>
      </c>
      <c r="AX623" s="526" t="s">
        <v>4328</v>
      </c>
      <c r="AY623" s="632" t="s">
        <v>261</v>
      </c>
      <c r="AZ623" s="632">
        <v>622</v>
      </c>
      <c r="BA623" s="272" t="str">
        <f t="shared" si="142"/>
        <v>Bag</v>
      </c>
      <c r="BB623" s="633"/>
      <c r="BC623" s="634"/>
      <c r="BD623" s="634"/>
    </row>
    <row r="624" spans="1:56" s="635" customFormat="1" ht="36.75" hidden="1" customHeight="1">
      <c r="A624" s="475">
        <f>SUBTOTAL(3,B$6:B624)</f>
        <v>1</v>
      </c>
      <c r="B624" s="475" t="s">
        <v>1851</v>
      </c>
      <c r="C624" s="476" t="s">
        <v>1852</v>
      </c>
      <c r="D624" s="636">
        <v>43517</v>
      </c>
      <c r="E624" s="636" t="s">
        <v>197</v>
      </c>
      <c r="F624" s="530" t="s">
        <v>434</v>
      </c>
      <c r="G624" s="621" t="s">
        <v>903</v>
      </c>
      <c r="H624" s="637">
        <v>5931000</v>
      </c>
      <c r="I624" s="637">
        <v>700000</v>
      </c>
      <c r="J624" s="637">
        <v>0</v>
      </c>
      <c r="K624" s="637">
        <v>0</v>
      </c>
      <c r="L624" s="638">
        <f t="shared" si="143"/>
        <v>6631000</v>
      </c>
      <c r="M624" s="639">
        <v>22.8</v>
      </c>
      <c r="N624" s="638">
        <f t="shared" si="137"/>
        <v>5814877</v>
      </c>
      <c r="O624" s="640">
        <v>3</v>
      </c>
      <c r="P624" s="638">
        <f t="shared" si="138"/>
        <v>765115</v>
      </c>
      <c r="Q624" s="641">
        <v>0</v>
      </c>
      <c r="R624" s="638">
        <f t="shared" si="139"/>
        <v>0</v>
      </c>
      <c r="S624" s="638">
        <f t="shared" si="140"/>
        <v>6579992</v>
      </c>
      <c r="T624" s="642">
        <v>0</v>
      </c>
      <c r="U624" s="528">
        <v>0</v>
      </c>
      <c r="V624" s="528">
        <v>200000</v>
      </c>
      <c r="W624" s="642">
        <v>500000</v>
      </c>
      <c r="X624" s="642">
        <v>0</v>
      </c>
      <c r="Y624" s="642">
        <v>400000</v>
      </c>
      <c r="Z624" s="642">
        <v>819745</v>
      </c>
      <c r="AA624" s="643"/>
      <c r="AB624" s="638"/>
      <c r="AC624" s="642">
        <v>200000</v>
      </c>
      <c r="AD624" s="642">
        <v>0</v>
      </c>
      <c r="AE624" s="638">
        <v>47819.712171052633</v>
      </c>
      <c r="AF624" s="644"/>
      <c r="AG624" s="644">
        <f t="shared" si="145"/>
        <v>8747557</v>
      </c>
      <c r="AH624" s="639">
        <v>13</v>
      </c>
      <c r="AI624" s="639">
        <v>0</v>
      </c>
      <c r="AJ624" s="639">
        <v>0</v>
      </c>
      <c r="AK624" s="643">
        <v>0</v>
      </c>
      <c r="AL624" s="645">
        <v>0</v>
      </c>
      <c r="AM624" s="638">
        <f t="shared" si="144"/>
        <v>621656</v>
      </c>
      <c r="AN624" s="661">
        <f t="shared" si="141"/>
        <v>9369213</v>
      </c>
      <c r="AO624" s="638">
        <v>696255</v>
      </c>
      <c r="AP624" s="638">
        <v>44100</v>
      </c>
      <c r="AQ624" s="638">
        <f>+VLOOKUP($B624,[1]Sheet1!$C$15:$BW$1300,52,0)</f>
        <v>0</v>
      </c>
      <c r="AR624" s="638">
        <v>0</v>
      </c>
      <c r="AS624" s="638">
        <v>0</v>
      </c>
      <c r="AT624" s="661">
        <f t="shared" si="146"/>
        <v>8628858</v>
      </c>
      <c r="AU624" s="629"/>
      <c r="AV624" s="585"/>
      <c r="AW624" s="526" t="s">
        <v>4329</v>
      </c>
      <c r="AX624" s="526" t="s">
        <v>4330</v>
      </c>
      <c r="AY624" s="632" t="s">
        <v>261</v>
      </c>
      <c r="AZ624" s="632">
        <v>622</v>
      </c>
      <c r="BA624" s="272" t="str">
        <f t="shared" si="142"/>
        <v>Bag</v>
      </c>
      <c r="BB624" s="633"/>
      <c r="BC624" s="634"/>
      <c r="BD624" s="634"/>
    </row>
    <row r="625" spans="1:56" s="635" customFormat="1" ht="36.75" hidden="1" customHeight="1">
      <c r="A625" s="475">
        <f>SUBTOTAL(3,B$6:B625)</f>
        <v>1</v>
      </c>
      <c r="B625" s="475" t="s">
        <v>1853</v>
      </c>
      <c r="C625" s="476" t="s">
        <v>1854</v>
      </c>
      <c r="D625" s="636">
        <v>43543</v>
      </c>
      <c r="E625" s="636" t="s">
        <v>197</v>
      </c>
      <c r="F625" s="530" t="s">
        <v>434</v>
      </c>
      <c r="G625" s="621" t="s">
        <v>903</v>
      </c>
      <c r="H625" s="637">
        <v>5931000</v>
      </c>
      <c r="I625" s="637">
        <v>700000</v>
      </c>
      <c r="J625" s="637">
        <v>0</v>
      </c>
      <c r="K625" s="637">
        <v>0</v>
      </c>
      <c r="L625" s="638">
        <f t="shared" si="143"/>
        <v>6631000</v>
      </c>
      <c r="M625" s="639">
        <v>24</v>
      </c>
      <c r="N625" s="638">
        <f t="shared" si="137"/>
        <v>6120923</v>
      </c>
      <c r="O625" s="640">
        <v>2</v>
      </c>
      <c r="P625" s="638">
        <f t="shared" si="138"/>
        <v>510077</v>
      </c>
      <c r="Q625" s="641">
        <v>0</v>
      </c>
      <c r="R625" s="638">
        <f t="shared" si="139"/>
        <v>0</v>
      </c>
      <c r="S625" s="638">
        <f t="shared" si="140"/>
        <v>6631000</v>
      </c>
      <c r="T625" s="642">
        <v>0</v>
      </c>
      <c r="U625" s="528">
        <v>0</v>
      </c>
      <c r="V625" s="528">
        <v>200000</v>
      </c>
      <c r="W625" s="642">
        <v>500000</v>
      </c>
      <c r="X625" s="642">
        <v>0</v>
      </c>
      <c r="Y625" s="642">
        <v>400000</v>
      </c>
      <c r="Z625" s="642">
        <v>681546</v>
      </c>
      <c r="AA625" s="643"/>
      <c r="AB625" s="638"/>
      <c r="AC625" s="642">
        <v>0</v>
      </c>
      <c r="AD625" s="642">
        <v>0</v>
      </c>
      <c r="AE625" s="638">
        <v>47819.7109375</v>
      </c>
      <c r="AF625" s="644"/>
      <c r="AG625" s="644">
        <f t="shared" si="145"/>
        <v>8460366</v>
      </c>
      <c r="AH625" s="639">
        <v>13</v>
      </c>
      <c r="AI625" s="639">
        <v>0</v>
      </c>
      <c r="AJ625" s="639">
        <v>0</v>
      </c>
      <c r="AK625" s="643">
        <v>0</v>
      </c>
      <c r="AL625" s="645">
        <v>0</v>
      </c>
      <c r="AM625" s="638">
        <f t="shared" si="144"/>
        <v>621656</v>
      </c>
      <c r="AN625" s="661">
        <f t="shared" si="141"/>
        <v>9082022</v>
      </c>
      <c r="AO625" s="638">
        <v>696255</v>
      </c>
      <c r="AP625" s="638">
        <v>44100</v>
      </c>
      <c r="AQ625" s="638">
        <f>+VLOOKUP($B625,[1]Sheet1!$C$15:$BW$1300,52,0)</f>
        <v>0</v>
      </c>
      <c r="AR625" s="638">
        <v>0</v>
      </c>
      <c r="AS625" s="638">
        <v>0</v>
      </c>
      <c r="AT625" s="661">
        <f t="shared" si="146"/>
        <v>8341667</v>
      </c>
      <c r="AU625" s="629"/>
      <c r="AV625" s="585"/>
      <c r="AW625" s="526" t="s">
        <v>4331</v>
      </c>
      <c r="AX625" s="526" t="s">
        <v>4332</v>
      </c>
      <c r="AY625" s="632" t="s">
        <v>261</v>
      </c>
      <c r="AZ625" s="632">
        <v>622</v>
      </c>
      <c r="BA625" s="272" t="str">
        <f t="shared" si="142"/>
        <v>Bag</v>
      </c>
      <c r="BB625" s="633"/>
      <c r="BC625" s="634"/>
      <c r="BD625" s="634"/>
    </row>
    <row r="626" spans="1:56" s="635" customFormat="1" ht="36.75" hidden="1" customHeight="1">
      <c r="A626" s="475">
        <f>SUBTOTAL(3,B$6:B626)</f>
        <v>1</v>
      </c>
      <c r="B626" s="475" t="s">
        <v>1855</v>
      </c>
      <c r="C626" s="476" t="s">
        <v>1856</v>
      </c>
      <c r="D626" s="636">
        <v>45367</v>
      </c>
      <c r="E626" s="636" t="s">
        <v>197</v>
      </c>
      <c r="F626" s="530" t="s">
        <v>435</v>
      </c>
      <c r="G626" s="621" t="s">
        <v>994</v>
      </c>
      <c r="H626" s="637">
        <v>5538000</v>
      </c>
      <c r="I626" s="637">
        <v>200000</v>
      </c>
      <c r="J626" s="637">
        <v>0</v>
      </c>
      <c r="K626" s="637">
        <v>0</v>
      </c>
      <c r="L626" s="638">
        <f t="shared" si="143"/>
        <v>5738000</v>
      </c>
      <c r="M626" s="639">
        <v>22.5</v>
      </c>
      <c r="N626" s="638">
        <f t="shared" si="137"/>
        <v>4965577</v>
      </c>
      <c r="O626" s="640">
        <v>3</v>
      </c>
      <c r="P626" s="638">
        <f t="shared" si="138"/>
        <v>662077</v>
      </c>
      <c r="Q626" s="641">
        <v>0</v>
      </c>
      <c r="R626" s="638">
        <f t="shared" si="139"/>
        <v>0</v>
      </c>
      <c r="S626" s="638">
        <f t="shared" si="140"/>
        <v>5627654</v>
      </c>
      <c r="T626" s="642">
        <v>0</v>
      </c>
      <c r="U626" s="528">
        <v>0</v>
      </c>
      <c r="V626" s="528">
        <v>200000</v>
      </c>
      <c r="W626" s="642">
        <v>500000</v>
      </c>
      <c r="X626" s="642">
        <v>0</v>
      </c>
      <c r="Y626" s="642">
        <v>400000</v>
      </c>
      <c r="Z626" s="642">
        <v>552371</v>
      </c>
      <c r="AA626" s="643"/>
      <c r="AB626" s="638"/>
      <c r="AC626" s="642">
        <v>0</v>
      </c>
      <c r="AD626" s="642">
        <v>0</v>
      </c>
      <c r="AE626" s="638">
        <v>0</v>
      </c>
      <c r="AF626" s="644"/>
      <c r="AG626" s="644">
        <f t="shared" si="145"/>
        <v>7280025</v>
      </c>
      <c r="AH626" s="639">
        <v>13</v>
      </c>
      <c r="AI626" s="639">
        <v>0</v>
      </c>
      <c r="AJ626" s="639">
        <v>0</v>
      </c>
      <c r="AK626" s="643">
        <v>0</v>
      </c>
      <c r="AL626" s="645">
        <v>0</v>
      </c>
      <c r="AM626" s="638">
        <f t="shared" si="144"/>
        <v>537938</v>
      </c>
      <c r="AN626" s="661">
        <f t="shared" si="141"/>
        <v>7817963</v>
      </c>
      <c r="AO626" s="638">
        <v>602490</v>
      </c>
      <c r="AP626" s="638">
        <v>44100</v>
      </c>
      <c r="AQ626" s="638">
        <f>+VLOOKUP($B626,[1]Sheet1!$C$15:$BW$1300,52,0)</f>
        <v>0</v>
      </c>
      <c r="AR626" s="638">
        <v>0</v>
      </c>
      <c r="AS626" s="638">
        <v>0</v>
      </c>
      <c r="AT626" s="661">
        <f t="shared" si="146"/>
        <v>7171373</v>
      </c>
      <c r="AU626" s="629"/>
      <c r="AV626" s="585"/>
      <c r="AW626" s="526" t="s">
        <v>4333</v>
      </c>
      <c r="AX626" s="526" t="s">
        <v>4334</v>
      </c>
      <c r="AY626" s="632" t="s">
        <v>261</v>
      </c>
      <c r="AZ626" s="632">
        <v>622</v>
      </c>
      <c r="BA626" s="272" t="str">
        <f t="shared" si="142"/>
        <v>Bag</v>
      </c>
      <c r="BB626" s="633"/>
      <c r="BC626" s="634"/>
      <c r="BD626" s="634"/>
    </row>
    <row r="627" spans="1:56" s="635" customFormat="1" ht="36.75" hidden="1" customHeight="1">
      <c r="A627" s="475">
        <f>SUBTOTAL(3,B$6:B627)</f>
        <v>1</v>
      </c>
      <c r="B627" s="475" t="s">
        <v>1857</v>
      </c>
      <c r="C627" s="476" t="s">
        <v>1858</v>
      </c>
      <c r="D627" s="636">
        <v>40420</v>
      </c>
      <c r="E627" s="636" t="s">
        <v>197</v>
      </c>
      <c r="F627" s="530" t="s">
        <v>435</v>
      </c>
      <c r="G627" s="621" t="s">
        <v>1859</v>
      </c>
      <c r="H627" s="637">
        <v>5931000</v>
      </c>
      <c r="I627" s="637">
        <v>2300000</v>
      </c>
      <c r="J627" s="637">
        <v>0</v>
      </c>
      <c r="K627" s="637">
        <v>500000</v>
      </c>
      <c r="L627" s="638">
        <f t="shared" si="143"/>
        <v>8731000</v>
      </c>
      <c r="M627" s="639">
        <v>23.8</v>
      </c>
      <c r="N627" s="638">
        <f t="shared" si="137"/>
        <v>7992223</v>
      </c>
      <c r="O627" s="640">
        <v>2</v>
      </c>
      <c r="P627" s="638">
        <f t="shared" si="138"/>
        <v>671615</v>
      </c>
      <c r="Q627" s="641">
        <v>0</v>
      </c>
      <c r="R627" s="638">
        <f t="shared" si="139"/>
        <v>0</v>
      </c>
      <c r="S627" s="638">
        <f t="shared" si="140"/>
        <v>8663838</v>
      </c>
      <c r="T627" s="642">
        <v>0</v>
      </c>
      <c r="U627" s="528">
        <v>0</v>
      </c>
      <c r="V627" s="528">
        <v>200000</v>
      </c>
      <c r="W627" s="642">
        <v>500000</v>
      </c>
      <c r="X627" s="642">
        <v>0</v>
      </c>
      <c r="Y627" s="642">
        <v>400000</v>
      </c>
      <c r="Z627" s="642">
        <v>542201</v>
      </c>
      <c r="AA627" s="643"/>
      <c r="AB627" s="638"/>
      <c r="AC627" s="642">
        <v>0</v>
      </c>
      <c r="AD627" s="642">
        <v>0</v>
      </c>
      <c r="AE627" s="638">
        <v>0</v>
      </c>
      <c r="AF627" s="644"/>
      <c r="AG627" s="644">
        <f t="shared" si="145"/>
        <v>10306039</v>
      </c>
      <c r="AH627" s="639">
        <v>12</v>
      </c>
      <c r="AI627" s="639">
        <v>0</v>
      </c>
      <c r="AJ627" s="639">
        <v>0</v>
      </c>
      <c r="AK627" s="643">
        <v>0</v>
      </c>
      <c r="AL627" s="645">
        <v>0</v>
      </c>
      <c r="AM627" s="638">
        <f t="shared" si="144"/>
        <v>755567</v>
      </c>
      <c r="AN627" s="661">
        <f t="shared" si="141"/>
        <v>11061606</v>
      </c>
      <c r="AO627" s="638">
        <v>916755</v>
      </c>
      <c r="AP627" s="638">
        <v>44100</v>
      </c>
      <c r="AQ627" s="638">
        <f>+VLOOKUP($B627,[1]Sheet1!$C$15:$BW$1300,52,0)</f>
        <v>0</v>
      </c>
      <c r="AR627" s="638">
        <v>0</v>
      </c>
      <c r="AS627" s="638">
        <v>0</v>
      </c>
      <c r="AT627" s="661">
        <f t="shared" si="146"/>
        <v>10100751</v>
      </c>
      <c r="AU627" s="629"/>
      <c r="AV627" s="585"/>
      <c r="AW627" s="526" t="s">
        <v>4335</v>
      </c>
      <c r="AX627" s="526" t="s">
        <v>4336</v>
      </c>
      <c r="AY627" s="632" t="s">
        <v>261</v>
      </c>
      <c r="AZ627" s="632">
        <v>622</v>
      </c>
      <c r="BA627" s="272" t="str">
        <f t="shared" si="142"/>
        <v>Bag</v>
      </c>
      <c r="BB627" s="633"/>
      <c r="BC627" s="634"/>
      <c r="BD627" s="634"/>
    </row>
    <row r="628" spans="1:56" s="635" customFormat="1" ht="36.75" hidden="1" customHeight="1">
      <c r="A628" s="475">
        <f>SUBTOTAL(3,B$6:B628)</f>
        <v>1</v>
      </c>
      <c r="B628" s="475" t="s">
        <v>1860</v>
      </c>
      <c r="C628" s="476" t="s">
        <v>1861</v>
      </c>
      <c r="D628" s="636">
        <v>43167</v>
      </c>
      <c r="E628" s="636" t="s">
        <v>197</v>
      </c>
      <c r="F628" s="530" t="s">
        <v>435</v>
      </c>
      <c r="G628" s="621" t="s">
        <v>994</v>
      </c>
      <c r="H628" s="637">
        <v>5931000</v>
      </c>
      <c r="I628" s="637">
        <v>600000</v>
      </c>
      <c r="J628" s="637">
        <v>0</v>
      </c>
      <c r="K628" s="637">
        <v>0</v>
      </c>
      <c r="L628" s="638">
        <f t="shared" si="143"/>
        <v>6531000</v>
      </c>
      <c r="M628" s="639">
        <v>23</v>
      </c>
      <c r="N628" s="638">
        <f t="shared" si="137"/>
        <v>5777423</v>
      </c>
      <c r="O628" s="640">
        <v>3</v>
      </c>
      <c r="P628" s="638">
        <f t="shared" si="138"/>
        <v>753577</v>
      </c>
      <c r="Q628" s="641">
        <v>0</v>
      </c>
      <c r="R628" s="638">
        <f t="shared" si="139"/>
        <v>0</v>
      </c>
      <c r="S628" s="638">
        <f t="shared" si="140"/>
        <v>6531000</v>
      </c>
      <c r="T628" s="642">
        <v>0</v>
      </c>
      <c r="U628" s="528">
        <v>0</v>
      </c>
      <c r="V628" s="528">
        <v>200000</v>
      </c>
      <c r="W628" s="642">
        <v>500000</v>
      </c>
      <c r="X628" s="642">
        <v>0</v>
      </c>
      <c r="Y628" s="642">
        <v>400000</v>
      </c>
      <c r="Z628" s="642">
        <v>653148</v>
      </c>
      <c r="AA628" s="643"/>
      <c r="AB628" s="638"/>
      <c r="AC628" s="642">
        <v>0</v>
      </c>
      <c r="AD628" s="642">
        <v>0</v>
      </c>
      <c r="AE628" s="638">
        <v>0</v>
      </c>
      <c r="AF628" s="644"/>
      <c r="AG628" s="644">
        <f t="shared" si="145"/>
        <v>8284148</v>
      </c>
      <c r="AH628" s="639">
        <v>9</v>
      </c>
      <c r="AI628" s="639">
        <v>0</v>
      </c>
      <c r="AJ628" s="639">
        <v>0</v>
      </c>
      <c r="AK628" s="643">
        <v>0</v>
      </c>
      <c r="AL628" s="645">
        <v>0</v>
      </c>
      <c r="AM628" s="638">
        <f t="shared" si="144"/>
        <v>423887</v>
      </c>
      <c r="AN628" s="661">
        <f t="shared" si="141"/>
        <v>8708035</v>
      </c>
      <c r="AO628" s="638">
        <v>685755</v>
      </c>
      <c r="AP628" s="638">
        <v>44100</v>
      </c>
      <c r="AQ628" s="638">
        <f>+VLOOKUP($B628,[1]Sheet1!$C$15:$BW$1300,52,0)</f>
        <v>0</v>
      </c>
      <c r="AR628" s="638">
        <v>0</v>
      </c>
      <c r="AS628" s="638">
        <v>0</v>
      </c>
      <c r="AT628" s="661">
        <f t="shared" si="146"/>
        <v>7978180</v>
      </c>
      <c r="AU628" s="629"/>
      <c r="AV628" s="585"/>
      <c r="AW628" s="526" t="s">
        <v>4337</v>
      </c>
      <c r="AX628" s="526" t="s">
        <v>4338</v>
      </c>
      <c r="AY628" s="632" t="s">
        <v>261</v>
      </c>
      <c r="AZ628" s="632">
        <v>622</v>
      </c>
      <c r="BA628" s="272" t="str">
        <f t="shared" si="142"/>
        <v>Bag</v>
      </c>
      <c r="BB628" s="633"/>
      <c r="BC628" s="634"/>
      <c r="BD628" s="634"/>
    </row>
    <row r="629" spans="1:56" s="635" customFormat="1" ht="36.75" hidden="1" customHeight="1">
      <c r="A629" s="475">
        <f>SUBTOTAL(3,B$6:B629)</f>
        <v>1</v>
      </c>
      <c r="B629" s="475" t="s">
        <v>1862</v>
      </c>
      <c r="C629" s="476" t="s">
        <v>1863</v>
      </c>
      <c r="D629" s="636">
        <v>43173</v>
      </c>
      <c r="E629" s="636" t="s">
        <v>197</v>
      </c>
      <c r="F629" s="530" t="s">
        <v>435</v>
      </c>
      <c r="G629" s="621" t="s">
        <v>994</v>
      </c>
      <c r="H629" s="637">
        <v>5931000</v>
      </c>
      <c r="I629" s="637">
        <v>600000</v>
      </c>
      <c r="J629" s="637">
        <v>0</v>
      </c>
      <c r="K629" s="637">
        <v>0</v>
      </c>
      <c r="L629" s="638">
        <f t="shared" si="143"/>
        <v>6531000</v>
      </c>
      <c r="M629" s="639">
        <v>24</v>
      </c>
      <c r="N629" s="638">
        <f t="shared" si="137"/>
        <v>6028615</v>
      </c>
      <c r="O629" s="640">
        <v>2</v>
      </c>
      <c r="P629" s="638">
        <f t="shared" si="138"/>
        <v>502385</v>
      </c>
      <c r="Q629" s="641">
        <v>0</v>
      </c>
      <c r="R629" s="638">
        <f t="shared" si="139"/>
        <v>0</v>
      </c>
      <c r="S629" s="638">
        <f t="shared" si="140"/>
        <v>6531000</v>
      </c>
      <c r="T629" s="642">
        <v>0</v>
      </c>
      <c r="U629" s="528">
        <v>0</v>
      </c>
      <c r="V629" s="528">
        <v>200000</v>
      </c>
      <c r="W629" s="642">
        <v>500000</v>
      </c>
      <c r="X629" s="642">
        <v>0</v>
      </c>
      <c r="Y629" s="642">
        <v>400000</v>
      </c>
      <c r="Z629" s="642">
        <v>468899</v>
      </c>
      <c r="AA629" s="643"/>
      <c r="AB629" s="638"/>
      <c r="AC629" s="642">
        <v>100000</v>
      </c>
      <c r="AD629" s="642">
        <v>0</v>
      </c>
      <c r="AE629" s="638">
        <v>0</v>
      </c>
      <c r="AF629" s="644"/>
      <c r="AG629" s="644">
        <f t="shared" si="145"/>
        <v>8199899</v>
      </c>
      <c r="AH629" s="639">
        <v>12</v>
      </c>
      <c r="AI629" s="639">
        <v>0</v>
      </c>
      <c r="AJ629" s="639">
        <v>0</v>
      </c>
      <c r="AK629" s="643">
        <v>0</v>
      </c>
      <c r="AL629" s="645">
        <v>0</v>
      </c>
      <c r="AM629" s="638">
        <f t="shared" si="144"/>
        <v>565183</v>
      </c>
      <c r="AN629" s="661">
        <f t="shared" si="141"/>
        <v>8765082</v>
      </c>
      <c r="AO629" s="638">
        <v>685755</v>
      </c>
      <c r="AP629" s="638">
        <v>44100</v>
      </c>
      <c r="AQ629" s="638">
        <f>+VLOOKUP($B629,[1]Sheet1!$C$15:$BW$1300,52,0)</f>
        <v>0</v>
      </c>
      <c r="AR629" s="638">
        <v>0</v>
      </c>
      <c r="AS629" s="638">
        <v>0</v>
      </c>
      <c r="AT629" s="661">
        <f t="shared" si="146"/>
        <v>8035227</v>
      </c>
      <c r="AU629" s="629"/>
      <c r="AV629" s="585"/>
      <c r="AW629" s="526" t="s">
        <v>4339</v>
      </c>
      <c r="AX629" s="526" t="s">
        <v>4340</v>
      </c>
      <c r="AY629" s="632" t="s">
        <v>261</v>
      </c>
      <c r="AZ629" s="632">
        <v>622</v>
      </c>
      <c r="BA629" s="272" t="str">
        <f t="shared" si="142"/>
        <v>Bag</v>
      </c>
      <c r="BB629" s="633"/>
      <c r="BC629" s="634"/>
      <c r="BD629" s="634"/>
    </row>
    <row r="630" spans="1:56" s="635" customFormat="1" ht="36.75" hidden="1" customHeight="1">
      <c r="A630" s="475">
        <f>SUBTOTAL(3,B$6:B630)</f>
        <v>1</v>
      </c>
      <c r="B630" s="475" t="s">
        <v>1864</v>
      </c>
      <c r="C630" s="476" t="s">
        <v>1865</v>
      </c>
      <c r="D630" s="636">
        <v>43173</v>
      </c>
      <c r="E630" s="636" t="s">
        <v>197</v>
      </c>
      <c r="F630" s="530" t="s">
        <v>435</v>
      </c>
      <c r="G630" s="621" t="s">
        <v>994</v>
      </c>
      <c r="H630" s="637">
        <v>5931000</v>
      </c>
      <c r="I630" s="637">
        <v>600000</v>
      </c>
      <c r="J630" s="637">
        <v>0</v>
      </c>
      <c r="K630" s="637">
        <v>0</v>
      </c>
      <c r="L630" s="638">
        <f t="shared" si="143"/>
        <v>6531000</v>
      </c>
      <c r="M630" s="639">
        <v>22.8</v>
      </c>
      <c r="N630" s="638">
        <f t="shared" si="137"/>
        <v>5727185</v>
      </c>
      <c r="O630" s="640">
        <v>3</v>
      </c>
      <c r="P630" s="638">
        <f t="shared" si="138"/>
        <v>753577</v>
      </c>
      <c r="Q630" s="641">
        <v>0</v>
      </c>
      <c r="R630" s="638">
        <f t="shared" si="139"/>
        <v>0</v>
      </c>
      <c r="S630" s="638">
        <f t="shared" si="140"/>
        <v>6480762</v>
      </c>
      <c r="T630" s="642">
        <v>0</v>
      </c>
      <c r="U630" s="528">
        <v>0</v>
      </c>
      <c r="V630" s="528">
        <v>200000</v>
      </c>
      <c r="W630" s="642">
        <v>500000</v>
      </c>
      <c r="X630" s="642">
        <v>0</v>
      </c>
      <c r="Y630" s="642">
        <v>400000</v>
      </c>
      <c r="Z630" s="642">
        <v>410802</v>
      </c>
      <c r="AA630" s="643"/>
      <c r="AB630" s="638"/>
      <c r="AC630" s="642">
        <v>100000</v>
      </c>
      <c r="AD630" s="642">
        <v>0</v>
      </c>
      <c r="AE630" s="638">
        <v>0</v>
      </c>
      <c r="AF630" s="644"/>
      <c r="AG630" s="644">
        <f t="shared" si="145"/>
        <v>8091564</v>
      </c>
      <c r="AH630" s="639">
        <v>12</v>
      </c>
      <c r="AI630" s="639">
        <v>0</v>
      </c>
      <c r="AJ630" s="639">
        <v>0</v>
      </c>
      <c r="AK630" s="643">
        <v>0</v>
      </c>
      <c r="AL630" s="645">
        <v>0</v>
      </c>
      <c r="AM630" s="638">
        <f t="shared" si="144"/>
        <v>565183</v>
      </c>
      <c r="AN630" s="661">
        <f t="shared" si="141"/>
        <v>8656747</v>
      </c>
      <c r="AO630" s="638">
        <v>685755</v>
      </c>
      <c r="AP630" s="638">
        <v>44100</v>
      </c>
      <c r="AQ630" s="638">
        <f>+VLOOKUP($B630,[1]Sheet1!$C$15:$BW$1300,52,0)</f>
        <v>0</v>
      </c>
      <c r="AR630" s="638">
        <v>0</v>
      </c>
      <c r="AS630" s="638">
        <v>0</v>
      </c>
      <c r="AT630" s="661">
        <f t="shared" si="146"/>
        <v>7926892</v>
      </c>
      <c r="AU630" s="629"/>
      <c r="AV630" s="585"/>
      <c r="AW630" s="526" t="s">
        <v>4341</v>
      </c>
      <c r="AX630" s="526" t="s">
        <v>4342</v>
      </c>
      <c r="AY630" s="632" t="s">
        <v>261</v>
      </c>
      <c r="AZ630" s="632">
        <v>622</v>
      </c>
      <c r="BA630" s="272" t="str">
        <f t="shared" si="142"/>
        <v>Bag</v>
      </c>
      <c r="BB630" s="633"/>
      <c r="BC630" s="634"/>
      <c r="BD630" s="634"/>
    </row>
    <row r="631" spans="1:56" s="635" customFormat="1" ht="36.75" hidden="1" customHeight="1">
      <c r="A631" s="475">
        <f>SUBTOTAL(3,B$6:B631)</f>
        <v>1</v>
      </c>
      <c r="B631" s="475" t="s">
        <v>1866</v>
      </c>
      <c r="C631" s="476" t="s">
        <v>1867</v>
      </c>
      <c r="D631" s="636">
        <v>43262</v>
      </c>
      <c r="E631" s="636" t="s">
        <v>197</v>
      </c>
      <c r="F631" s="530" t="s">
        <v>435</v>
      </c>
      <c r="G631" s="621" t="s">
        <v>994</v>
      </c>
      <c r="H631" s="637">
        <v>5931000</v>
      </c>
      <c r="I631" s="637">
        <v>600000</v>
      </c>
      <c r="J631" s="637">
        <v>0</v>
      </c>
      <c r="K631" s="637">
        <v>0</v>
      </c>
      <c r="L631" s="638">
        <f t="shared" si="143"/>
        <v>6531000</v>
      </c>
      <c r="M631" s="639">
        <v>19.600000000000001</v>
      </c>
      <c r="N631" s="638">
        <f t="shared" si="137"/>
        <v>4923369</v>
      </c>
      <c r="O631" s="640">
        <v>2</v>
      </c>
      <c r="P631" s="638">
        <f t="shared" si="138"/>
        <v>502385</v>
      </c>
      <c r="Q631" s="641">
        <v>0</v>
      </c>
      <c r="R631" s="638">
        <f t="shared" si="139"/>
        <v>0</v>
      </c>
      <c r="S631" s="638">
        <f t="shared" si="140"/>
        <v>5425754</v>
      </c>
      <c r="T631" s="642">
        <v>0</v>
      </c>
      <c r="U631" s="528">
        <v>0</v>
      </c>
      <c r="V631" s="528">
        <v>200000</v>
      </c>
      <c r="W631" s="642">
        <v>0</v>
      </c>
      <c r="X631" s="642">
        <v>0</v>
      </c>
      <c r="Y631" s="642">
        <v>0</v>
      </c>
      <c r="Z631" s="642">
        <v>704693</v>
      </c>
      <c r="AA631" s="643"/>
      <c r="AB631" s="638"/>
      <c r="AC631" s="642">
        <v>0</v>
      </c>
      <c r="AD631" s="642">
        <v>0</v>
      </c>
      <c r="AE631" s="638">
        <v>0</v>
      </c>
      <c r="AF631" s="644"/>
      <c r="AG631" s="644">
        <f t="shared" si="145"/>
        <v>6330447</v>
      </c>
      <c r="AH631" s="639">
        <v>9</v>
      </c>
      <c r="AI631" s="639">
        <v>0</v>
      </c>
      <c r="AJ631" s="639">
        <v>0</v>
      </c>
      <c r="AK631" s="643">
        <v>0</v>
      </c>
      <c r="AL631" s="645">
        <v>0</v>
      </c>
      <c r="AM631" s="638">
        <f t="shared" si="144"/>
        <v>423887</v>
      </c>
      <c r="AN631" s="661">
        <f t="shared" si="141"/>
        <v>6754334</v>
      </c>
      <c r="AO631" s="638">
        <v>685755</v>
      </c>
      <c r="AP631" s="638">
        <v>44100</v>
      </c>
      <c r="AQ631" s="638">
        <f>+VLOOKUP($B631,[1]Sheet1!$C$15:$BW$1300,52,0)</f>
        <v>0</v>
      </c>
      <c r="AR631" s="638">
        <v>0</v>
      </c>
      <c r="AS631" s="638">
        <v>0</v>
      </c>
      <c r="AT631" s="661">
        <f t="shared" si="146"/>
        <v>6024479</v>
      </c>
      <c r="AU631" s="629"/>
      <c r="AV631" s="585"/>
      <c r="AW631" s="526" t="s">
        <v>4343</v>
      </c>
      <c r="AX631" s="526" t="s">
        <v>4344</v>
      </c>
      <c r="AY631" s="632" t="s">
        <v>261</v>
      </c>
      <c r="AZ631" s="632">
        <v>622</v>
      </c>
      <c r="BA631" s="272" t="str">
        <f t="shared" si="142"/>
        <v>Bag</v>
      </c>
      <c r="BB631" s="633"/>
      <c r="BC631" s="634"/>
      <c r="BD631" s="634"/>
    </row>
    <row r="632" spans="1:56" s="635" customFormat="1" ht="36.75" hidden="1" customHeight="1">
      <c r="A632" s="475">
        <f>SUBTOTAL(3,B$6:B632)</f>
        <v>1</v>
      </c>
      <c r="B632" s="475" t="s">
        <v>1868</v>
      </c>
      <c r="C632" s="476" t="s">
        <v>1869</v>
      </c>
      <c r="D632" s="636">
        <v>43398</v>
      </c>
      <c r="E632" s="636" t="s">
        <v>197</v>
      </c>
      <c r="F632" s="530" t="s">
        <v>435</v>
      </c>
      <c r="G632" s="621" t="s">
        <v>1870</v>
      </c>
      <c r="H632" s="637">
        <v>5931000</v>
      </c>
      <c r="I632" s="637">
        <v>1400000</v>
      </c>
      <c r="J632" s="637">
        <v>0</v>
      </c>
      <c r="K632" s="637">
        <v>500000</v>
      </c>
      <c r="L632" s="638">
        <f t="shared" si="143"/>
        <v>7831000</v>
      </c>
      <c r="M632" s="639">
        <v>22.6</v>
      </c>
      <c r="N632" s="638">
        <f t="shared" si="137"/>
        <v>6806946</v>
      </c>
      <c r="O632" s="640">
        <v>3</v>
      </c>
      <c r="P632" s="638">
        <f t="shared" si="138"/>
        <v>903577</v>
      </c>
      <c r="Q632" s="641">
        <v>0</v>
      </c>
      <c r="R632" s="638">
        <f t="shared" si="139"/>
        <v>0</v>
      </c>
      <c r="S632" s="638">
        <f t="shared" si="140"/>
        <v>7710523</v>
      </c>
      <c r="T632" s="642">
        <v>0</v>
      </c>
      <c r="U632" s="528">
        <v>0</v>
      </c>
      <c r="V632" s="528">
        <v>200000</v>
      </c>
      <c r="W632" s="642">
        <v>500000</v>
      </c>
      <c r="X632" s="642">
        <v>0</v>
      </c>
      <c r="Y632" s="642">
        <v>400000</v>
      </c>
      <c r="Z632" s="642">
        <v>514863</v>
      </c>
      <c r="AA632" s="643"/>
      <c r="AB632" s="638"/>
      <c r="AC632" s="642">
        <v>0</v>
      </c>
      <c r="AD632" s="642">
        <v>0</v>
      </c>
      <c r="AE632" s="638">
        <v>0</v>
      </c>
      <c r="AF632" s="644"/>
      <c r="AG632" s="644">
        <f t="shared" si="145"/>
        <v>9325386</v>
      </c>
      <c r="AH632" s="639">
        <v>8</v>
      </c>
      <c r="AI632" s="639">
        <v>0</v>
      </c>
      <c r="AJ632" s="639">
        <v>0</v>
      </c>
      <c r="AK632" s="643">
        <v>0</v>
      </c>
      <c r="AL632" s="645">
        <v>0</v>
      </c>
      <c r="AM632" s="638">
        <f t="shared" si="144"/>
        <v>451788</v>
      </c>
      <c r="AN632" s="661">
        <f t="shared" si="141"/>
        <v>9777174</v>
      </c>
      <c r="AO632" s="638">
        <v>822255</v>
      </c>
      <c r="AP632" s="638">
        <v>44100</v>
      </c>
      <c r="AQ632" s="638">
        <f>+VLOOKUP($B632,[1]Sheet1!$C$15:$BW$1300,52,0)</f>
        <v>0</v>
      </c>
      <c r="AR632" s="638">
        <v>0</v>
      </c>
      <c r="AS632" s="638">
        <v>0</v>
      </c>
      <c r="AT632" s="661">
        <f t="shared" si="146"/>
        <v>8910819</v>
      </c>
      <c r="AU632" s="629"/>
      <c r="AV632" s="585"/>
      <c r="AW632" s="526" t="s">
        <v>4345</v>
      </c>
      <c r="AX632" s="526" t="s">
        <v>4346</v>
      </c>
      <c r="AY632" s="632" t="s">
        <v>261</v>
      </c>
      <c r="AZ632" s="632">
        <v>622</v>
      </c>
      <c r="BA632" s="272" t="str">
        <f t="shared" si="142"/>
        <v>Bag</v>
      </c>
      <c r="BB632" s="633"/>
      <c r="BC632" s="634"/>
      <c r="BD632" s="634"/>
    </row>
    <row r="633" spans="1:56" s="635" customFormat="1" ht="36.75" hidden="1" customHeight="1">
      <c r="A633" s="475">
        <f>SUBTOTAL(3,B$6:B633)</f>
        <v>1</v>
      </c>
      <c r="B633" s="475" t="s">
        <v>1871</v>
      </c>
      <c r="C633" s="476" t="s">
        <v>1872</v>
      </c>
      <c r="D633" s="636">
        <v>43456</v>
      </c>
      <c r="E633" s="636" t="s">
        <v>197</v>
      </c>
      <c r="F633" s="530" t="s">
        <v>435</v>
      </c>
      <c r="G633" s="621" t="s">
        <v>994</v>
      </c>
      <c r="H633" s="637">
        <v>5931000</v>
      </c>
      <c r="I633" s="637">
        <v>600000</v>
      </c>
      <c r="J633" s="637">
        <v>0</v>
      </c>
      <c r="K633" s="637">
        <v>0</v>
      </c>
      <c r="L633" s="638">
        <f t="shared" si="143"/>
        <v>6531000</v>
      </c>
      <c r="M633" s="639">
        <v>24</v>
      </c>
      <c r="N633" s="638">
        <f t="shared" si="137"/>
        <v>6028615</v>
      </c>
      <c r="O633" s="640">
        <v>2</v>
      </c>
      <c r="P633" s="638">
        <f t="shared" si="138"/>
        <v>502385</v>
      </c>
      <c r="Q633" s="641">
        <v>0</v>
      </c>
      <c r="R633" s="638">
        <f t="shared" si="139"/>
        <v>0</v>
      </c>
      <c r="S633" s="638">
        <f t="shared" si="140"/>
        <v>6531000</v>
      </c>
      <c r="T633" s="642">
        <v>0</v>
      </c>
      <c r="U633" s="528">
        <v>0</v>
      </c>
      <c r="V633" s="528">
        <v>200000</v>
      </c>
      <c r="W633" s="642">
        <v>500000</v>
      </c>
      <c r="X633" s="642">
        <v>0</v>
      </c>
      <c r="Y633" s="642">
        <v>400000</v>
      </c>
      <c r="Z633" s="642">
        <v>546757</v>
      </c>
      <c r="AA633" s="643"/>
      <c r="AB633" s="638"/>
      <c r="AC633" s="642">
        <v>0</v>
      </c>
      <c r="AD633" s="642">
        <v>0</v>
      </c>
      <c r="AE633" s="638">
        <v>0</v>
      </c>
      <c r="AF633" s="644"/>
      <c r="AG633" s="644">
        <f t="shared" si="145"/>
        <v>8177757</v>
      </c>
      <c r="AH633" s="639">
        <v>12</v>
      </c>
      <c r="AI633" s="639">
        <v>0</v>
      </c>
      <c r="AJ633" s="639">
        <v>0</v>
      </c>
      <c r="AK633" s="643">
        <v>0</v>
      </c>
      <c r="AL633" s="645">
        <v>0</v>
      </c>
      <c r="AM633" s="638">
        <f t="shared" si="144"/>
        <v>565183</v>
      </c>
      <c r="AN633" s="661">
        <f t="shared" si="141"/>
        <v>8742940</v>
      </c>
      <c r="AO633" s="638">
        <v>685755</v>
      </c>
      <c r="AP633" s="638">
        <v>44100</v>
      </c>
      <c r="AQ633" s="638">
        <f>+VLOOKUP($B633,[1]Sheet1!$C$15:$BW$1300,52,0)</f>
        <v>0</v>
      </c>
      <c r="AR633" s="638">
        <v>0</v>
      </c>
      <c r="AS633" s="638">
        <v>0</v>
      </c>
      <c r="AT633" s="661">
        <f t="shared" si="146"/>
        <v>8013085</v>
      </c>
      <c r="AU633" s="629"/>
      <c r="AV633" s="585"/>
      <c r="AW633" s="526" t="s">
        <v>4347</v>
      </c>
      <c r="AX633" s="526" t="s">
        <v>4348</v>
      </c>
      <c r="AY633" s="632" t="s">
        <v>261</v>
      </c>
      <c r="AZ633" s="632">
        <v>622</v>
      </c>
      <c r="BA633" s="272" t="str">
        <f t="shared" si="142"/>
        <v>Bag</v>
      </c>
      <c r="BB633" s="633"/>
      <c r="BC633" s="634"/>
      <c r="BD633" s="634"/>
    </row>
    <row r="634" spans="1:56" s="635" customFormat="1" ht="36.75" hidden="1" customHeight="1">
      <c r="A634" s="475">
        <f>SUBTOTAL(3,B$6:B634)</f>
        <v>1</v>
      </c>
      <c r="B634" s="475" t="s">
        <v>1873</v>
      </c>
      <c r="C634" s="476" t="s">
        <v>1874</v>
      </c>
      <c r="D634" s="636">
        <v>43517</v>
      </c>
      <c r="E634" s="636" t="s">
        <v>197</v>
      </c>
      <c r="F634" s="530" t="s">
        <v>435</v>
      </c>
      <c r="G634" s="621" t="s">
        <v>994</v>
      </c>
      <c r="H634" s="637">
        <v>5931000</v>
      </c>
      <c r="I634" s="637">
        <v>600000</v>
      </c>
      <c r="J634" s="637">
        <v>0</v>
      </c>
      <c r="K634" s="637">
        <v>0</v>
      </c>
      <c r="L634" s="638">
        <f t="shared" si="143"/>
        <v>6531000</v>
      </c>
      <c r="M634" s="639">
        <v>23</v>
      </c>
      <c r="N634" s="638">
        <f t="shared" si="137"/>
        <v>5777423</v>
      </c>
      <c r="O634" s="640">
        <v>3</v>
      </c>
      <c r="P634" s="638">
        <f t="shared" si="138"/>
        <v>753577</v>
      </c>
      <c r="Q634" s="641">
        <v>0</v>
      </c>
      <c r="R634" s="638">
        <f t="shared" si="139"/>
        <v>0</v>
      </c>
      <c r="S634" s="638">
        <f t="shared" si="140"/>
        <v>6531000</v>
      </c>
      <c r="T634" s="642">
        <v>0</v>
      </c>
      <c r="U634" s="528">
        <v>0</v>
      </c>
      <c r="V634" s="528">
        <v>200000</v>
      </c>
      <c r="W634" s="642">
        <v>500000</v>
      </c>
      <c r="X634" s="642">
        <v>0</v>
      </c>
      <c r="Y634" s="642">
        <v>400000</v>
      </c>
      <c r="Z634" s="642">
        <v>450440</v>
      </c>
      <c r="AA634" s="643"/>
      <c r="AB634" s="638"/>
      <c r="AC634" s="642">
        <v>0</v>
      </c>
      <c r="AD634" s="642">
        <v>0</v>
      </c>
      <c r="AE634" s="638">
        <v>0</v>
      </c>
      <c r="AF634" s="644"/>
      <c r="AG634" s="644">
        <f t="shared" si="145"/>
        <v>8081440</v>
      </c>
      <c r="AH634" s="639">
        <v>13</v>
      </c>
      <c r="AI634" s="639">
        <v>0</v>
      </c>
      <c r="AJ634" s="639">
        <v>0</v>
      </c>
      <c r="AK634" s="643">
        <v>0</v>
      </c>
      <c r="AL634" s="645">
        <v>0</v>
      </c>
      <c r="AM634" s="638">
        <f t="shared" si="144"/>
        <v>612281</v>
      </c>
      <c r="AN634" s="661">
        <f t="shared" si="141"/>
        <v>8693721</v>
      </c>
      <c r="AO634" s="638">
        <v>685755</v>
      </c>
      <c r="AP634" s="638">
        <v>44100</v>
      </c>
      <c r="AQ634" s="638">
        <f>+VLOOKUP($B634,[1]Sheet1!$C$15:$BW$1300,52,0)</f>
        <v>0</v>
      </c>
      <c r="AR634" s="638">
        <v>0</v>
      </c>
      <c r="AS634" s="638">
        <v>0</v>
      </c>
      <c r="AT634" s="661">
        <f t="shared" si="146"/>
        <v>7963866</v>
      </c>
      <c r="AU634" s="629"/>
      <c r="AV634" s="585"/>
      <c r="AW634" s="526" t="s">
        <v>4349</v>
      </c>
      <c r="AX634" s="526" t="s">
        <v>4350</v>
      </c>
      <c r="AY634" s="632" t="s">
        <v>261</v>
      </c>
      <c r="AZ634" s="632">
        <v>622</v>
      </c>
      <c r="BA634" s="272" t="str">
        <f t="shared" si="142"/>
        <v>Bag</v>
      </c>
      <c r="BB634" s="633"/>
      <c r="BC634" s="634"/>
      <c r="BD634" s="634"/>
    </row>
    <row r="635" spans="1:56" s="635" customFormat="1" ht="36.75" hidden="1" customHeight="1">
      <c r="A635" s="475">
        <f>SUBTOTAL(3,B$6:B635)</f>
        <v>1</v>
      </c>
      <c r="B635" s="475" t="s">
        <v>1875</v>
      </c>
      <c r="C635" s="476" t="s">
        <v>1876</v>
      </c>
      <c r="D635" s="636">
        <v>43529</v>
      </c>
      <c r="E635" s="636" t="s">
        <v>197</v>
      </c>
      <c r="F635" s="530" t="s">
        <v>435</v>
      </c>
      <c r="G635" s="621" t="s">
        <v>994</v>
      </c>
      <c r="H635" s="637">
        <v>5931000</v>
      </c>
      <c r="I635" s="637">
        <v>600000</v>
      </c>
      <c r="J635" s="637">
        <v>0</v>
      </c>
      <c r="K635" s="637">
        <v>0</v>
      </c>
      <c r="L635" s="638">
        <f t="shared" si="143"/>
        <v>6531000</v>
      </c>
      <c r="M635" s="639">
        <v>23.8</v>
      </c>
      <c r="N635" s="638">
        <f t="shared" si="137"/>
        <v>5978377</v>
      </c>
      <c r="O635" s="640">
        <v>2</v>
      </c>
      <c r="P635" s="638">
        <f t="shared" si="138"/>
        <v>502385</v>
      </c>
      <c r="Q635" s="641">
        <v>0</v>
      </c>
      <c r="R635" s="638">
        <f t="shared" si="139"/>
        <v>0</v>
      </c>
      <c r="S635" s="638">
        <f t="shared" si="140"/>
        <v>6480762</v>
      </c>
      <c r="T635" s="642">
        <v>0</v>
      </c>
      <c r="U635" s="528">
        <v>0</v>
      </c>
      <c r="V635" s="528">
        <v>200000</v>
      </c>
      <c r="W635" s="642">
        <v>500000</v>
      </c>
      <c r="X635" s="642">
        <v>0</v>
      </c>
      <c r="Y635" s="642">
        <v>400000</v>
      </c>
      <c r="Z635" s="642">
        <v>553250</v>
      </c>
      <c r="AA635" s="643"/>
      <c r="AB635" s="638"/>
      <c r="AC635" s="642">
        <v>0</v>
      </c>
      <c r="AD635" s="642">
        <v>0</v>
      </c>
      <c r="AE635" s="638">
        <v>0</v>
      </c>
      <c r="AF635" s="644"/>
      <c r="AG635" s="644">
        <f t="shared" si="145"/>
        <v>8134012</v>
      </c>
      <c r="AH635" s="639">
        <v>12</v>
      </c>
      <c r="AI635" s="639">
        <v>0</v>
      </c>
      <c r="AJ635" s="639">
        <v>0</v>
      </c>
      <c r="AK635" s="643">
        <v>0</v>
      </c>
      <c r="AL635" s="645">
        <v>0</v>
      </c>
      <c r="AM635" s="638">
        <f t="shared" si="144"/>
        <v>565183</v>
      </c>
      <c r="AN635" s="661">
        <f t="shared" si="141"/>
        <v>8699195</v>
      </c>
      <c r="AO635" s="638">
        <v>685755</v>
      </c>
      <c r="AP635" s="638">
        <v>44100</v>
      </c>
      <c r="AQ635" s="638">
        <f>+VLOOKUP($B635,[1]Sheet1!$C$15:$BW$1300,52,0)</f>
        <v>0</v>
      </c>
      <c r="AR635" s="638">
        <v>0</v>
      </c>
      <c r="AS635" s="638">
        <v>0</v>
      </c>
      <c r="AT635" s="661">
        <f t="shared" si="146"/>
        <v>7969340</v>
      </c>
      <c r="AU635" s="629"/>
      <c r="AV635" s="585"/>
      <c r="AW635" s="526" t="s">
        <v>4351</v>
      </c>
      <c r="AX635" s="526" t="s">
        <v>4352</v>
      </c>
      <c r="AY635" s="632" t="s">
        <v>261</v>
      </c>
      <c r="AZ635" s="632">
        <v>622</v>
      </c>
      <c r="BA635" s="272" t="str">
        <f t="shared" si="142"/>
        <v>Bag</v>
      </c>
      <c r="BB635" s="633"/>
      <c r="BC635" s="634"/>
      <c r="BD635" s="634"/>
    </row>
    <row r="636" spans="1:56" s="635" customFormat="1" ht="36.75" hidden="1" customHeight="1">
      <c r="A636" s="475">
        <f>SUBTOTAL(3,B$6:B636)</f>
        <v>1</v>
      </c>
      <c r="B636" s="475" t="s">
        <v>1877</v>
      </c>
      <c r="C636" s="476" t="s">
        <v>1878</v>
      </c>
      <c r="D636" s="636">
        <v>42583</v>
      </c>
      <c r="E636" s="636" t="s">
        <v>197</v>
      </c>
      <c r="F636" s="530" t="s">
        <v>435</v>
      </c>
      <c r="G636" s="621" t="s">
        <v>994</v>
      </c>
      <c r="H636" s="637">
        <v>5931000</v>
      </c>
      <c r="I636" s="637">
        <v>600000</v>
      </c>
      <c r="J636" s="637">
        <v>0</v>
      </c>
      <c r="K636" s="637">
        <v>0</v>
      </c>
      <c r="L636" s="638">
        <f t="shared" si="143"/>
        <v>6531000</v>
      </c>
      <c r="M636" s="639">
        <v>22.8</v>
      </c>
      <c r="N636" s="638">
        <f t="shared" si="137"/>
        <v>5727185</v>
      </c>
      <c r="O636" s="640">
        <v>3</v>
      </c>
      <c r="P636" s="638">
        <f t="shared" si="138"/>
        <v>753577</v>
      </c>
      <c r="Q636" s="641">
        <v>0</v>
      </c>
      <c r="R636" s="638">
        <f t="shared" si="139"/>
        <v>0</v>
      </c>
      <c r="S636" s="638">
        <f t="shared" si="140"/>
        <v>6480762</v>
      </c>
      <c r="T636" s="642">
        <v>0</v>
      </c>
      <c r="U636" s="528">
        <v>0</v>
      </c>
      <c r="V636" s="528">
        <v>200000</v>
      </c>
      <c r="W636" s="642">
        <v>500000</v>
      </c>
      <c r="X636" s="642">
        <v>0</v>
      </c>
      <c r="Y636" s="642">
        <v>400000</v>
      </c>
      <c r="Z636" s="642">
        <v>424977</v>
      </c>
      <c r="AA636" s="643"/>
      <c r="AB636" s="638"/>
      <c r="AC636" s="642">
        <v>0</v>
      </c>
      <c r="AD636" s="642">
        <v>0</v>
      </c>
      <c r="AE636" s="638">
        <v>0</v>
      </c>
      <c r="AF636" s="644"/>
      <c r="AG636" s="644">
        <f t="shared" si="145"/>
        <v>8005739</v>
      </c>
      <c r="AH636" s="639">
        <v>16</v>
      </c>
      <c r="AI636" s="639">
        <v>0</v>
      </c>
      <c r="AJ636" s="639">
        <v>0</v>
      </c>
      <c r="AK636" s="643">
        <v>0</v>
      </c>
      <c r="AL636" s="645">
        <v>0</v>
      </c>
      <c r="AM636" s="638">
        <f t="shared" si="144"/>
        <v>753577</v>
      </c>
      <c r="AN636" s="661">
        <f t="shared" si="141"/>
        <v>8759316</v>
      </c>
      <c r="AO636" s="638">
        <v>685755</v>
      </c>
      <c r="AP636" s="638">
        <v>44100</v>
      </c>
      <c r="AQ636" s="638">
        <f>+VLOOKUP($B636,[1]Sheet1!$C$15:$BW$1300,52,0)</f>
        <v>0</v>
      </c>
      <c r="AR636" s="638">
        <v>0</v>
      </c>
      <c r="AS636" s="638">
        <v>0</v>
      </c>
      <c r="AT636" s="661">
        <f t="shared" si="146"/>
        <v>8029461</v>
      </c>
      <c r="AU636" s="629"/>
      <c r="AV636" s="585"/>
      <c r="AW636" s="526" t="s">
        <v>4353</v>
      </c>
      <c r="AX636" s="526" t="s">
        <v>4354</v>
      </c>
      <c r="AY636" s="632" t="s">
        <v>261</v>
      </c>
      <c r="AZ636" s="632">
        <v>622</v>
      </c>
      <c r="BA636" s="272" t="str">
        <f t="shared" ref="BA636:BA638" si="147">+IF(AY636="SK1 Box","Box",IF(AY636="Seaman","Seaman","Bag"))</f>
        <v>Bag</v>
      </c>
      <c r="BB636" s="633"/>
      <c r="BC636" s="634"/>
      <c r="BD636" s="634"/>
    </row>
    <row r="637" spans="1:56" s="635" customFormat="1" ht="36.75" hidden="1" customHeight="1">
      <c r="A637" s="475">
        <f>SUBTOTAL(3,B$6:B637)</f>
        <v>1</v>
      </c>
      <c r="B637" s="475" t="s">
        <v>1879</v>
      </c>
      <c r="C637" s="476" t="s">
        <v>1880</v>
      </c>
      <c r="D637" s="636">
        <v>41334</v>
      </c>
      <c r="E637" s="636" t="s">
        <v>197</v>
      </c>
      <c r="F637" s="530" t="s">
        <v>436</v>
      </c>
      <c r="G637" s="621" t="s">
        <v>1132</v>
      </c>
      <c r="H637" s="637">
        <v>9819000</v>
      </c>
      <c r="I637" s="637">
        <v>7300000</v>
      </c>
      <c r="J637" s="637">
        <v>0</v>
      </c>
      <c r="K637" s="637">
        <v>1500000</v>
      </c>
      <c r="L637" s="638">
        <f t="shared" si="143"/>
        <v>18619000</v>
      </c>
      <c r="M637" s="639">
        <v>23.2</v>
      </c>
      <c r="N637" s="638">
        <f t="shared" si="137"/>
        <v>16613877</v>
      </c>
      <c r="O637" s="640">
        <v>2</v>
      </c>
      <c r="P637" s="638">
        <f t="shared" si="138"/>
        <v>1432231</v>
      </c>
      <c r="Q637" s="641">
        <v>0</v>
      </c>
      <c r="R637" s="638">
        <f t="shared" si="139"/>
        <v>0</v>
      </c>
      <c r="S637" s="638">
        <f t="shared" si="140"/>
        <v>18046108</v>
      </c>
      <c r="T637" s="642">
        <v>0</v>
      </c>
      <c r="U637" s="528">
        <v>0</v>
      </c>
      <c r="V637" s="528">
        <v>200000</v>
      </c>
      <c r="W637" s="642">
        <v>0</v>
      </c>
      <c r="X637" s="642">
        <v>0</v>
      </c>
      <c r="Y637" s="642">
        <v>400000</v>
      </c>
      <c r="Z637" s="642">
        <v>0</v>
      </c>
      <c r="AA637" s="643"/>
      <c r="AB637" s="638"/>
      <c r="AC637" s="642">
        <v>0</v>
      </c>
      <c r="AD637" s="642">
        <v>0</v>
      </c>
      <c r="AE637" s="638">
        <v>134271.63523706899</v>
      </c>
      <c r="AF637" s="644"/>
      <c r="AG637" s="644">
        <f t="shared" si="145"/>
        <v>18780380</v>
      </c>
      <c r="AH637" s="639">
        <v>13</v>
      </c>
      <c r="AI637" s="639">
        <v>0</v>
      </c>
      <c r="AJ637" s="639">
        <v>0</v>
      </c>
      <c r="AK637" s="643">
        <v>0</v>
      </c>
      <c r="AL637" s="645">
        <v>0</v>
      </c>
      <c r="AM637" s="638">
        <f t="shared" si="144"/>
        <v>1745531</v>
      </c>
      <c r="AN637" s="661">
        <f t="shared" si="141"/>
        <v>20525911</v>
      </c>
      <c r="AO637" s="638">
        <v>1954995</v>
      </c>
      <c r="AP637" s="638">
        <v>44100</v>
      </c>
      <c r="AQ637" s="638">
        <f>+VLOOKUP($B637,[1]Sheet1!$C$15:$BW$1300,52,0)</f>
        <v>134454</v>
      </c>
      <c r="AR637" s="638">
        <v>0</v>
      </c>
      <c r="AS637" s="638">
        <v>0</v>
      </c>
      <c r="AT637" s="661">
        <f t="shared" si="146"/>
        <v>18392362</v>
      </c>
      <c r="AU637" s="629"/>
      <c r="AV637" s="585"/>
      <c r="AW637" s="526" t="s">
        <v>4355</v>
      </c>
      <c r="AX637" s="526" t="s">
        <v>4356</v>
      </c>
      <c r="AY637" s="632" t="s">
        <v>261</v>
      </c>
      <c r="AZ637" s="632">
        <v>627</v>
      </c>
      <c r="BA637" s="272" t="str">
        <f t="shared" si="147"/>
        <v>Bag</v>
      </c>
      <c r="BB637" s="633"/>
      <c r="BC637" s="634"/>
      <c r="BD637" s="634"/>
    </row>
    <row r="638" spans="1:56" s="635" customFormat="1" ht="36.75" hidden="1" customHeight="1">
      <c r="A638" s="475">
        <f>SUBTOTAL(3,B$6:B638)</f>
        <v>1</v>
      </c>
      <c r="B638" s="475" t="s">
        <v>1881</v>
      </c>
      <c r="C638" s="476" t="s">
        <v>1882</v>
      </c>
      <c r="D638" s="636">
        <v>41478</v>
      </c>
      <c r="E638" s="636" t="s">
        <v>197</v>
      </c>
      <c r="F638" s="530" t="s">
        <v>436</v>
      </c>
      <c r="G638" s="621" t="s">
        <v>1132</v>
      </c>
      <c r="H638" s="637">
        <v>9319000</v>
      </c>
      <c r="I638" s="637">
        <v>7300000</v>
      </c>
      <c r="J638" s="637">
        <v>0</v>
      </c>
      <c r="K638" s="637">
        <v>1500000</v>
      </c>
      <c r="L638" s="638">
        <f t="shared" si="143"/>
        <v>18119000</v>
      </c>
      <c r="M638" s="639">
        <v>23.9</v>
      </c>
      <c r="N638" s="638">
        <f t="shared" si="137"/>
        <v>16655542</v>
      </c>
      <c r="O638" s="640">
        <v>2</v>
      </c>
      <c r="P638" s="638">
        <f t="shared" si="138"/>
        <v>1393769</v>
      </c>
      <c r="Q638" s="641">
        <v>0</v>
      </c>
      <c r="R638" s="638">
        <f t="shared" si="139"/>
        <v>0</v>
      </c>
      <c r="S638" s="638">
        <f t="shared" si="140"/>
        <v>18049311</v>
      </c>
      <c r="T638" s="642">
        <v>0</v>
      </c>
      <c r="U638" s="528">
        <v>0</v>
      </c>
      <c r="V638" s="528">
        <v>200000</v>
      </c>
      <c r="W638" s="642">
        <v>500000</v>
      </c>
      <c r="X638" s="642">
        <v>0</v>
      </c>
      <c r="Y638" s="642">
        <v>400000</v>
      </c>
      <c r="Z638" s="642">
        <v>0</v>
      </c>
      <c r="AA638" s="643"/>
      <c r="AB638" s="638"/>
      <c r="AC638" s="642">
        <v>100000</v>
      </c>
      <c r="AD638" s="642">
        <v>0</v>
      </c>
      <c r="AE638" s="638">
        <v>130665.86297071131</v>
      </c>
      <c r="AF638" s="644"/>
      <c r="AG638" s="644">
        <f t="shared" si="145"/>
        <v>19379977</v>
      </c>
      <c r="AH638" s="639">
        <v>13</v>
      </c>
      <c r="AI638" s="639">
        <v>0</v>
      </c>
      <c r="AJ638" s="639">
        <v>0</v>
      </c>
      <c r="AK638" s="643">
        <v>0</v>
      </c>
      <c r="AL638" s="645">
        <v>0</v>
      </c>
      <c r="AM638" s="638">
        <f t="shared" si="144"/>
        <v>1698656</v>
      </c>
      <c r="AN638" s="661">
        <f t="shared" si="141"/>
        <v>21078633</v>
      </c>
      <c r="AO638" s="638">
        <v>1902495</v>
      </c>
      <c r="AP638" s="638">
        <v>44100</v>
      </c>
      <c r="AQ638" s="638">
        <f>+VLOOKUP($B638,[1]Sheet1!$C$15:$BW$1300,52,0)</f>
        <v>0</v>
      </c>
      <c r="AR638" s="638">
        <v>70000</v>
      </c>
      <c r="AS638" s="638">
        <v>0</v>
      </c>
      <c r="AT638" s="661">
        <f t="shared" si="146"/>
        <v>19062038</v>
      </c>
      <c r="AU638" s="629"/>
      <c r="AV638" s="585"/>
      <c r="AW638" s="526" t="s">
        <v>4357</v>
      </c>
      <c r="AX638" s="526" t="s">
        <v>4358</v>
      </c>
      <c r="AY638" s="632" t="s">
        <v>261</v>
      </c>
      <c r="AZ638" s="632">
        <v>627</v>
      </c>
      <c r="BA638" s="272" t="str">
        <f t="shared" si="147"/>
        <v>Bag</v>
      </c>
      <c r="BB638" s="633"/>
      <c r="BC638" s="634"/>
      <c r="BD638" s="634"/>
    </row>
    <row r="639" spans="1:56" s="635" customFormat="1" ht="36.75" hidden="1" customHeight="1">
      <c r="A639" s="475">
        <f>SUBTOTAL(3,B$6:B639)</f>
        <v>1</v>
      </c>
      <c r="B639" s="475" t="s">
        <v>56</v>
      </c>
      <c r="C639" s="476" t="s">
        <v>151</v>
      </c>
      <c r="D639" s="636">
        <v>41678</v>
      </c>
      <c r="E639" s="636" t="s">
        <v>197</v>
      </c>
      <c r="F639" s="530" t="s">
        <v>436</v>
      </c>
      <c r="G639" s="621" t="s">
        <v>1133</v>
      </c>
      <c r="H639" s="637">
        <v>17900000</v>
      </c>
      <c r="I639" s="637">
        <v>11000000</v>
      </c>
      <c r="J639" s="637">
        <v>0</v>
      </c>
      <c r="K639" s="637">
        <v>0</v>
      </c>
      <c r="L639" s="638">
        <f t="shared" si="143"/>
        <v>28900000</v>
      </c>
      <c r="M639" s="639">
        <v>22.6</v>
      </c>
      <c r="N639" s="638">
        <f t="shared" si="137"/>
        <v>25120769</v>
      </c>
      <c r="O639" s="640">
        <v>2</v>
      </c>
      <c r="P639" s="638">
        <f t="shared" si="138"/>
        <v>2223077</v>
      </c>
      <c r="Q639" s="641">
        <v>0</v>
      </c>
      <c r="R639" s="638">
        <f t="shared" si="139"/>
        <v>0</v>
      </c>
      <c r="S639" s="638">
        <f t="shared" si="140"/>
        <v>27343846</v>
      </c>
      <c r="T639" s="642">
        <v>662308</v>
      </c>
      <c r="U639" s="528">
        <v>0</v>
      </c>
      <c r="V639" s="528">
        <v>0</v>
      </c>
      <c r="W639" s="642">
        <v>0</v>
      </c>
      <c r="X639" s="642">
        <v>0</v>
      </c>
      <c r="Y639" s="642">
        <v>0</v>
      </c>
      <c r="Z639" s="642">
        <v>0</v>
      </c>
      <c r="AA639" s="643"/>
      <c r="AB639" s="638"/>
      <c r="AC639" s="642">
        <v>0</v>
      </c>
      <c r="AD639" s="642">
        <v>0</v>
      </c>
      <c r="AE639" s="638">
        <v>208413.45962389378</v>
      </c>
      <c r="AF639" s="644"/>
      <c r="AG639" s="644">
        <f t="shared" si="145"/>
        <v>28214567</v>
      </c>
      <c r="AH639" s="639">
        <v>0</v>
      </c>
      <c r="AI639" s="639">
        <v>0</v>
      </c>
      <c r="AJ639" s="639">
        <v>0</v>
      </c>
      <c r="AK639" s="643">
        <v>0</v>
      </c>
      <c r="AL639" s="645">
        <v>0</v>
      </c>
      <c r="AM639" s="638">
        <f t="shared" si="144"/>
        <v>0</v>
      </c>
      <c r="AN639" s="661">
        <f t="shared" si="141"/>
        <v>28214567</v>
      </c>
      <c r="AO639" s="638">
        <v>3034500</v>
      </c>
      <c r="AP639" s="638">
        <v>44100</v>
      </c>
      <c r="AQ639" s="638">
        <f>+VLOOKUP($B639,[1]Sheet1!$C$15:$BW$1300,52,0)</f>
        <v>240888</v>
      </c>
      <c r="AR639" s="638">
        <v>0</v>
      </c>
      <c r="AS639" s="638">
        <v>0</v>
      </c>
      <c r="AT639" s="661">
        <f t="shared" si="146"/>
        <v>24895079</v>
      </c>
      <c r="AU639" s="629"/>
      <c r="AV639" s="585"/>
      <c r="AW639" s="526" t="s">
        <v>4359</v>
      </c>
      <c r="AX639" s="526" t="s">
        <v>4360</v>
      </c>
      <c r="AY639" s="632" t="s">
        <v>261</v>
      </c>
      <c r="AZ639" s="632">
        <v>627</v>
      </c>
      <c r="BA639" s="272" t="s">
        <v>75</v>
      </c>
      <c r="BB639" s="633"/>
      <c r="BC639" s="634"/>
      <c r="BD639" s="634"/>
    </row>
    <row r="640" spans="1:56" s="635" customFormat="1" ht="36.75" hidden="1" customHeight="1">
      <c r="A640" s="475">
        <f>SUBTOTAL(3,B$6:B640)</f>
        <v>1</v>
      </c>
      <c r="B640" s="475" t="s">
        <v>1883</v>
      </c>
      <c r="C640" s="476" t="s">
        <v>1884</v>
      </c>
      <c r="D640" s="636">
        <v>42173</v>
      </c>
      <c r="E640" s="636" t="s">
        <v>197</v>
      </c>
      <c r="F640" s="530" t="s">
        <v>436</v>
      </c>
      <c r="G640" s="621" t="s">
        <v>1136</v>
      </c>
      <c r="H640" s="637">
        <v>7019000</v>
      </c>
      <c r="I640" s="637">
        <v>2500000</v>
      </c>
      <c r="J640" s="637">
        <v>0</v>
      </c>
      <c r="K640" s="637">
        <v>0</v>
      </c>
      <c r="L640" s="638">
        <f t="shared" si="143"/>
        <v>9519000</v>
      </c>
      <c r="M640" s="639">
        <v>24</v>
      </c>
      <c r="N640" s="638">
        <f t="shared" si="137"/>
        <v>8786769</v>
      </c>
      <c r="O640" s="640">
        <v>2</v>
      </c>
      <c r="P640" s="638">
        <f t="shared" si="138"/>
        <v>732231</v>
      </c>
      <c r="Q640" s="641">
        <v>0</v>
      </c>
      <c r="R640" s="638">
        <f t="shared" si="139"/>
        <v>0</v>
      </c>
      <c r="S640" s="638">
        <f t="shared" si="140"/>
        <v>9519000</v>
      </c>
      <c r="T640" s="642">
        <v>0</v>
      </c>
      <c r="U640" s="528">
        <v>0</v>
      </c>
      <c r="V640" s="528">
        <v>200000</v>
      </c>
      <c r="W640" s="642">
        <v>500000</v>
      </c>
      <c r="X640" s="642">
        <v>0</v>
      </c>
      <c r="Y640" s="642">
        <v>400000</v>
      </c>
      <c r="Z640" s="642">
        <v>546757</v>
      </c>
      <c r="AA640" s="643"/>
      <c r="AB640" s="638"/>
      <c r="AC640" s="642">
        <v>0</v>
      </c>
      <c r="AD640" s="642">
        <v>0</v>
      </c>
      <c r="AE640" s="638">
        <v>68646.6328125</v>
      </c>
      <c r="AF640" s="644"/>
      <c r="AG640" s="644">
        <f t="shared" si="145"/>
        <v>11234404</v>
      </c>
      <c r="AH640" s="639">
        <v>8</v>
      </c>
      <c r="AI640" s="639">
        <v>0</v>
      </c>
      <c r="AJ640" s="639">
        <v>0</v>
      </c>
      <c r="AK640" s="643">
        <v>0</v>
      </c>
      <c r="AL640" s="645">
        <v>0</v>
      </c>
      <c r="AM640" s="638">
        <f t="shared" si="144"/>
        <v>549173</v>
      </c>
      <c r="AN640" s="661">
        <f t="shared" si="141"/>
        <v>11783577</v>
      </c>
      <c r="AO640" s="638">
        <v>999495</v>
      </c>
      <c r="AP640" s="638">
        <v>44100</v>
      </c>
      <c r="AQ640" s="638">
        <f>+VLOOKUP($B640,[1]Sheet1!$C$15:$BW$1300,52,0)</f>
        <v>0</v>
      </c>
      <c r="AR640" s="638">
        <v>0</v>
      </c>
      <c r="AS640" s="638">
        <v>0</v>
      </c>
      <c r="AT640" s="661">
        <f t="shared" si="146"/>
        <v>10739982</v>
      </c>
      <c r="AU640" s="629"/>
      <c r="AV640" s="585"/>
      <c r="AW640" s="526" t="s">
        <v>4361</v>
      </c>
      <c r="AX640" s="526" t="s">
        <v>4362</v>
      </c>
      <c r="AY640" s="632" t="s">
        <v>261</v>
      </c>
      <c r="AZ640" s="632">
        <v>627</v>
      </c>
      <c r="BA640" s="272" t="str">
        <f t="shared" ref="BA640:BA652" si="148">+IF(AY640="SK1 Box","Box",IF(AY640="Seaman","Seaman","Bag"))</f>
        <v>Bag</v>
      </c>
      <c r="BB640" s="633"/>
      <c r="BC640" s="634"/>
      <c r="BD640" s="634"/>
    </row>
    <row r="641" spans="1:56" s="635" customFormat="1" ht="36.75" hidden="1" customHeight="1">
      <c r="A641" s="475">
        <f>SUBTOTAL(3,B$6:B641)</f>
        <v>1</v>
      </c>
      <c r="B641" s="475" t="s">
        <v>1885</v>
      </c>
      <c r="C641" s="476" t="s">
        <v>1886</v>
      </c>
      <c r="D641" s="636">
        <v>44272</v>
      </c>
      <c r="E641" s="636" t="s">
        <v>197</v>
      </c>
      <c r="F641" s="530" t="s">
        <v>437</v>
      </c>
      <c r="G641" s="621" t="s">
        <v>1144</v>
      </c>
      <c r="H641" s="637">
        <v>5931000</v>
      </c>
      <c r="I641" s="637">
        <v>1100000</v>
      </c>
      <c r="J641" s="637">
        <v>0</v>
      </c>
      <c r="K641" s="637">
        <v>0</v>
      </c>
      <c r="L641" s="638">
        <f t="shared" ref="L641:L704" si="149">SUM(H641:K641)</f>
        <v>7031000</v>
      </c>
      <c r="M641" s="639">
        <v>23.8</v>
      </c>
      <c r="N641" s="638">
        <f t="shared" si="137"/>
        <v>6436069</v>
      </c>
      <c r="O641" s="640">
        <v>2</v>
      </c>
      <c r="P641" s="638">
        <f t="shared" si="138"/>
        <v>540846</v>
      </c>
      <c r="Q641" s="641">
        <v>0</v>
      </c>
      <c r="R641" s="638">
        <f t="shared" si="139"/>
        <v>0</v>
      </c>
      <c r="S641" s="638">
        <f t="shared" si="140"/>
        <v>6976915</v>
      </c>
      <c r="T641" s="642">
        <v>0</v>
      </c>
      <c r="U641" s="528">
        <v>0</v>
      </c>
      <c r="V641" s="528">
        <v>200000</v>
      </c>
      <c r="W641" s="642">
        <v>500000</v>
      </c>
      <c r="X641" s="642">
        <v>0</v>
      </c>
      <c r="Y641" s="642">
        <v>400000</v>
      </c>
      <c r="Z641" s="642">
        <v>396700</v>
      </c>
      <c r="AA641" s="643"/>
      <c r="AB641" s="638"/>
      <c r="AC641" s="642">
        <v>0</v>
      </c>
      <c r="AD641" s="642">
        <v>0</v>
      </c>
      <c r="AE641" s="638">
        <v>50704.325105042022</v>
      </c>
      <c r="AF641" s="644"/>
      <c r="AG641" s="644">
        <f t="shared" si="145"/>
        <v>8524319</v>
      </c>
      <c r="AH641" s="639">
        <v>12</v>
      </c>
      <c r="AI641" s="639">
        <v>0</v>
      </c>
      <c r="AJ641" s="639">
        <v>0</v>
      </c>
      <c r="AK641" s="643">
        <v>0</v>
      </c>
      <c r="AL641" s="645">
        <v>0</v>
      </c>
      <c r="AM641" s="638">
        <f t="shared" si="144"/>
        <v>608452</v>
      </c>
      <c r="AN641" s="661">
        <f t="shared" si="141"/>
        <v>9132771</v>
      </c>
      <c r="AO641" s="638">
        <v>738255</v>
      </c>
      <c r="AP641" s="638">
        <v>44100</v>
      </c>
      <c r="AQ641" s="638">
        <f>+VLOOKUP($B641,[1]Sheet1!$C$15:$BW$1300,52,0)</f>
        <v>0</v>
      </c>
      <c r="AR641" s="638">
        <v>0</v>
      </c>
      <c r="AS641" s="638">
        <v>0</v>
      </c>
      <c r="AT641" s="661">
        <f t="shared" si="146"/>
        <v>8350416</v>
      </c>
      <c r="AU641" s="629"/>
      <c r="AV641" s="585"/>
      <c r="AW641" s="526" t="s">
        <v>4363</v>
      </c>
      <c r="AX641" s="526" t="s">
        <v>4364</v>
      </c>
      <c r="AY641" s="632" t="s">
        <v>261</v>
      </c>
      <c r="AZ641" s="632">
        <v>622</v>
      </c>
      <c r="BA641" s="272" t="str">
        <f t="shared" si="148"/>
        <v>Bag</v>
      </c>
      <c r="BB641" s="633"/>
      <c r="BC641" s="634"/>
      <c r="BD641" s="634"/>
    </row>
    <row r="642" spans="1:56" s="635" customFormat="1" ht="36.75" hidden="1" customHeight="1">
      <c r="A642" s="475">
        <f>SUBTOTAL(3,B$6:B642)</f>
        <v>1</v>
      </c>
      <c r="B642" s="475" t="s">
        <v>1887</v>
      </c>
      <c r="C642" s="476" t="s">
        <v>1888</v>
      </c>
      <c r="D642" s="636">
        <v>44329</v>
      </c>
      <c r="E642" s="636" t="s">
        <v>197</v>
      </c>
      <c r="F642" s="530" t="s">
        <v>437</v>
      </c>
      <c r="G642" s="621" t="s">
        <v>1144</v>
      </c>
      <c r="H642" s="637">
        <v>5931000</v>
      </c>
      <c r="I642" s="637">
        <v>1100000</v>
      </c>
      <c r="J642" s="637">
        <v>0</v>
      </c>
      <c r="K642" s="637">
        <v>0</v>
      </c>
      <c r="L642" s="638">
        <f t="shared" si="149"/>
        <v>7031000</v>
      </c>
      <c r="M642" s="639">
        <v>23.6</v>
      </c>
      <c r="N642" s="638">
        <f t="shared" si="137"/>
        <v>6381985</v>
      </c>
      <c r="O642" s="640">
        <v>2</v>
      </c>
      <c r="P642" s="638">
        <f t="shared" si="138"/>
        <v>540846</v>
      </c>
      <c r="Q642" s="641">
        <v>0</v>
      </c>
      <c r="R642" s="638">
        <f t="shared" si="139"/>
        <v>0</v>
      </c>
      <c r="S642" s="638">
        <f t="shared" si="140"/>
        <v>6922831</v>
      </c>
      <c r="T642" s="642">
        <v>0</v>
      </c>
      <c r="U642" s="528">
        <v>0</v>
      </c>
      <c r="V642" s="528">
        <v>200000</v>
      </c>
      <c r="W642" s="642">
        <v>500000</v>
      </c>
      <c r="X642" s="642">
        <v>0</v>
      </c>
      <c r="Y642" s="642">
        <v>400000</v>
      </c>
      <c r="Z642" s="642">
        <v>393300</v>
      </c>
      <c r="AA642" s="643"/>
      <c r="AB642" s="638"/>
      <c r="AC642" s="642">
        <v>200000</v>
      </c>
      <c r="AD642" s="642">
        <v>0</v>
      </c>
      <c r="AE642" s="638">
        <v>50704.329978813563</v>
      </c>
      <c r="AF642" s="644"/>
      <c r="AG642" s="644">
        <f t="shared" si="145"/>
        <v>8666835</v>
      </c>
      <c r="AH642" s="639">
        <v>12</v>
      </c>
      <c r="AI642" s="639">
        <v>0</v>
      </c>
      <c r="AJ642" s="639">
        <v>0</v>
      </c>
      <c r="AK642" s="643">
        <v>0</v>
      </c>
      <c r="AL642" s="645">
        <v>0</v>
      </c>
      <c r="AM642" s="638">
        <f t="shared" si="144"/>
        <v>608452</v>
      </c>
      <c r="AN642" s="661">
        <f t="shared" si="141"/>
        <v>9275287</v>
      </c>
      <c r="AO642" s="638">
        <v>738255</v>
      </c>
      <c r="AP642" s="638">
        <v>44100</v>
      </c>
      <c r="AQ642" s="638">
        <f>+VLOOKUP($B642,[1]Sheet1!$C$15:$BW$1300,52,0)</f>
        <v>0</v>
      </c>
      <c r="AR642" s="638">
        <v>0</v>
      </c>
      <c r="AS642" s="638">
        <v>0</v>
      </c>
      <c r="AT642" s="661">
        <f t="shared" si="146"/>
        <v>8492932</v>
      </c>
      <c r="AU642" s="629"/>
      <c r="AV642" s="585"/>
      <c r="AW642" s="526" t="s">
        <v>4365</v>
      </c>
      <c r="AX642" s="526" t="s">
        <v>4366</v>
      </c>
      <c r="AY642" s="632" t="s">
        <v>261</v>
      </c>
      <c r="AZ642" s="632">
        <v>622</v>
      </c>
      <c r="BA642" s="272" t="str">
        <f t="shared" si="148"/>
        <v>Bag</v>
      </c>
      <c r="BB642" s="633"/>
      <c r="BC642" s="634"/>
      <c r="BD642" s="634"/>
    </row>
    <row r="643" spans="1:56" s="635" customFormat="1" ht="36.75" hidden="1" customHeight="1">
      <c r="A643" s="475">
        <f>SUBTOTAL(3,B$6:B643)</f>
        <v>1</v>
      </c>
      <c r="B643" s="475" t="s">
        <v>1889</v>
      </c>
      <c r="C643" s="476" t="s">
        <v>1890</v>
      </c>
      <c r="D643" s="636">
        <v>44330</v>
      </c>
      <c r="E643" s="636" t="s">
        <v>197</v>
      </c>
      <c r="F643" s="530" t="s">
        <v>437</v>
      </c>
      <c r="G643" s="621" t="s">
        <v>1144</v>
      </c>
      <c r="H643" s="637">
        <v>5931000</v>
      </c>
      <c r="I643" s="637">
        <v>1100000</v>
      </c>
      <c r="J643" s="637">
        <v>0</v>
      </c>
      <c r="K643" s="637">
        <v>0</v>
      </c>
      <c r="L643" s="638">
        <f t="shared" si="149"/>
        <v>7031000</v>
      </c>
      <c r="M643" s="639">
        <v>24</v>
      </c>
      <c r="N643" s="638">
        <f t="shared" si="137"/>
        <v>6490154</v>
      </c>
      <c r="O643" s="640">
        <v>2</v>
      </c>
      <c r="P643" s="638">
        <f t="shared" si="138"/>
        <v>540846</v>
      </c>
      <c r="Q643" s="641">
        <v>0</v>
      </c>
      <c r="R643" s="638">
        <f t="shared" si="139"/>
        <v>0</v>
      </c>
      <c r="S643" s="638">
        <f t="shared" si="140"/>
        <v>7031000</v>
      </c>
      <c r="T643" s="642">
        <v>0</v>
      </c>
      <c r="U643" s="528">
        <v>0</v>
      </c>
      <c r="V643" s="528">
        <v>200000</v>
      </c>
      <c r="W643" s="642">
        <v>500000</v>
      </c>
      <c r="X643" s="642">
        <v>0</v>
      </c>
      <c r="Y643" s="642">
        <v>400000</v>
      </c>
      <c r="Z643" s="642">
        <v>400000</v>
      </c>
      <c r="AA643" s="643"/>
      <c r="AB643" s="638"/>
      <c r="AC643" s="642">
        <v>0</v>
      </c>
      <c r="AD643" s="642">
        <v>0</v>
      </c>
      <c r="AE643" s="638">
        <v>0</v>
      </c>
      <c r="AF643" s="644"/>
      <c r="AG643" s="644">
        <f t="shared" si="145"/>
        <v>8531000</v>
      </c>
      <c r="AH643" s="639">
        <v>8</v>
      </c>
      <c r="AI643" s="639">
        <v>0</v>
      </c>
      <c r="AJ643" s="639">
        <v>0</v>
      </c>
      <c r="AK643" s="643">
        <v>0</v>
      </c>
      <c r="AL643" s="645">
        <v>0</v>
      </c>
      <c r="AM643" s="638">
        <f t="shared" si="144"/>
        <v>405635</v>
      </c>
      <c r="AN643" s="661">
        <f t="shared" si="141"/>
        <v>8936635</v>
      </c>
      <c r="AO643" s="638">
        <v>738255</v>
      </c>
      <c r="AP643" s="638">
        <v>44100</v>
      </c>
      <c r="AQ643" s="638">
        <f>+VLOOKUP($B643,[1]Sheet1!$C$15:$BW$1300,52,0)</f>
        <v>0</v>
      </c>
      <c r="AR643" s="638">
        <v>0</v>
      </c>
      <c r="AS643" s="638">
        <v>0</v>
      </c>
      <c r="AT643" s="661">
        <f t="shared" si="146"/>
        <v>8154280</v>
      </c>
      <c r="AU643" s="629"/>
      <c r="AV643" s="585"/>
      <c r="AW643" s="526" t="s">
        <v>4367</v>
      </c>
      <c r="AX643" s="526" t="s">
        <v>4368</v>
      </c>
      <c r="AY643" s="632" t="s">
        <v>261</v>
      </c>
      <c r="AZ643" s="632">
        <v>622</v>
      </c>
      <c r="BA643" s="272" t="str">
        <f t="shared" si="148"/>
        <v>Bag</v>
      </c>
      <c r="BB643" s="633"/>
      <c r="BC643" s="634"/>
      <c r="BD643" s="634"/>
    </row>
    <row r="644" spans="1:56" s="635" customFormat="1" ht="36.75" hidden="1" customHeight="1">
      <c r="A644" s="475">
        <f>SUBTOTAL(3,B$6:B644)</f>
        <v>1</v>
      </c>
      <c r="B644" s="475" t="s">
        <v>1891</v>
      </c>
      <c r="C644" s="476" t="s">
        <v>1892</v>
      </c>
      <c r="D644" s="636">
        <v>44343</v>
      </c>
      <c r="E644" s="636" t="s">
        <v>197</v>
      </c>
      <c r="F644" s="530" t="s">
        <v>437</v>
      </c>
      <c r="G644" s="621" t="s">
        <v>1144</v>
      </c>
      <c r="H644" s="637">
        <v>5931000</v>
      </c>
      <c r="I644" s="637">
        <v>1100000</v>
      </c>
      <c r="J644" s="637">
        <v>0</v>
      </c>
      <c r="K644" s="637">
        <v>0</v>
      </c>
      <c r="L644" s="638">
        <f t="shared" si="149"/>
        <v>7031000</v>
      </c>
      <c r="M644" s="639">
        <v>23</v>
      </c>
      <c r="N644" s="638">
        <f t="shared" si="137"/>
        <v>6219731</v>
      </c>
      <c r="O644" s="640">
        <v>3</v>
      </c>
      <c r="P644" s="638">
        <f t="shared" si="138"/>
        <v>811269</v>
      </c>
      <c r="Q644" s="641">
        <v>0</v>
      </c>
      <c r="R644" s="638">
        <f t="shared" si="139"/>
        <v>0</v>
      </c>
      <c r="S644" s="638">
        <f t="shared" si="140"/>
        <v>7031000</v>
      </c>
      <c r="T644" s="642">
        <v>0</v>
      </c>
      <c r="U644" s="528">
        <v>0</v>
      </c>
      <c r="V644" s="528">
        <v>200000</v>
      </c>
      <c r="W644" s="642">
        <v>500000</v>
      </c>
      <c r="X644" s="642">
        <v>0</v>
      </c>
      <c r="Y644" s="642">
        <v>400000</v>
      </c>
      <c r="Z644" s="642">
        <v>383300</v>
      </c>
      <c r="AA644" s="643"/>
      <c r="AB644" s="638"/>
      <c r="AC644" s="642">
        <v>0</v>
      </c>
      <c r="AD644" s="642">
        <v>0</v>
      </c>
      <c r="AE644" s="638">
        <v>0</v>
      </c>
      <c r="AF644" s="644"/>
      <c r="AG644" s="644">
        <f t="shared" si="145"/>
        <v>8514300</v>
      </c>
      <c r="AH644" s="639">
        <v>12</v>
      </c>
      <c r="AI644" s="639">
        <v>0</v>
      </c>
      <c r="AJ644" s="639">
        <v>0</v>
      </c>
      <c r="AK644" s="643">
        <v>0</v>
      </c>
      <c r="AL644" s="645">
        <v>0</v>
      </c>
      <c r="AM644" s="638">
        <f t="shared" si="144"/>
        <v>608452</v>
      </c>
      <c r="AN644" s="661">
        <f t="shared" si="141"/>
        <v>9122752</v>
      </c>
      <c r="AO644" s="638">
        <v>738255</v>
      </c>
      <c r="AP644" s="638">
        <v>44100</v>
      </c>
      <c r="AQ644" s="638">
        <f>+VLOOKUP($B644,[1]Sheet1!$C$15:$BW$1300,52,0)</f>
        <v>0</v>
      </c>
      <c r="AR644" s="638">
        <v>0</v>
      </c>
      <c r="AS644" s="638">
        <v>0</v>
      </c>
      <c r="AT644" s="661">
        <f t="shared" si="146"/>
        <v>8340397</v>
      </c>
      <c r="AU644" s="629"/>
      <c r="AV644" s="585"/>
      <c r="AW644" s="526" t="s">
        <v>4369</v>
      </c>
      <c r="AX644" s="526" t="s">
        <v>4370</v>
      </c>
      <c r="AY644" s="632" t="s">
        <v>261</v>
      </c>
      <c r="AZ644" s="632">
        <v>622</v>
      </c>
      <c r="BA644" s="272" t="str">
        <f t="shared" si="148"/>
        <v>Bag</v>
      </c>
      <c r="BB644" s="633"/>
      <c r="BC644" s="634"/>
      <c r="BD644" s="634"/>
    </row>
    <row r="645" spans="1:56" s="635" customFormat="1" ht="36.75" hidden="1" customHeight="1">
      <c r="A645" s="475">
        <f>SUBTOTAL(3,B$6:B645)</f>
        <v>1</v>
      </c>
      <c r="B645" s="475" t="s">
        <v>1893</v>
      </c>
      <c r="C645" s="476" t="s">
        <v>1894</v>
      </c>
      <c r="D645" s="636">
        <v>44348</v>
      </c>
      <c r="E645" s="636" t="s">
        <v>197</v>
      </c>
      <c r="F645" s="530" t="s">
        <v>437</v>
      </c>
      <c r="G645" s="621" t="s">
        <v>1144</v>
      </c>
      <c r="H645" s="637">
        <v>5931000</v>
      </c>
      <c r="I645" s="637">
        <v>1100000</v>
      </c>
      <c r="J645" s="637">
        <v>0</v>
      </c>
      <c r="K645" s="637">
        <v>0</v>
      </c>
      <c r="L645" s="638">
        <f t="shared" si="149"/>
        <v>7031000</v>
      </c>
      <c r="M645" s="639">
        <v>23.8</v>
      </c>
      <c r="N645" s="638">
        <f t="shared" si="137"/>
        <v>6436069</v>
      </c>
      <c r="O645" s="640">
        <v>2</v>
      </c>
      <c r="P645" s="638">
        <f t="shared" si="138"/>
        <v>540846</v>
      </c>
      <c r="Q645" s="641">
        <v>0</v>
      </c>
      <c r="R645" s="638">
        <f t="shared" si="139"/>
        <v>0</v>
      </c>
      <c r="S645" s="638">
        <f t="shared" si="140"/>
        <v>6976915</v>
      </c>
      <c r="T645" s="642">
        <v>0</v>
      </c>
      <c r="U645" s="528">
        <v>0</v>
      </c>
      <c r="V645" s="528">
        <v>200000</v>
      </c>
      <c r="W645" s="642">
        <v>500000</v>
      </c>
      <c r="X645" s="642">
        <v>0</v>
      </c>
      <c r="Y645" s="642">
        <v>400000</v>
      </c>
      <c r="Z645" s="642">
        <v>396700</v>
      </c>
      <c r="AA645" s="643"/>
      <c r="AB645" s="638"/>
      <c r="AC645" s="642">
        <v>100000</v>
      </c>
      <c r="AD645" s="642">
        <v>0</v>
      </c>
      <c r="AE645" s="638">
        <v>50704.325105042022</v>
      </c>
      <c r="AF645" s="644"/>
      <c r="AG645" s="644">
        <f t="shared" si="145"/>
        <v>8624319</v>
      </c>
      <c r="AH645" s="639">
        <v>13</v>
      </c>
      <c r="AI645" s="639">
        <v>0</v>
      </c>
      <c r="AJ645" s="639">
        <v>0</v>
      </c>
      <c r="AK645" s="643">
        <v>0</v>
      </c>
      <c r="AL645" s="645">
        <v>0</v>
      </c>
      <c r="AM645" s="638">
        <f t="shared" si="144"/>
        <v>659156</v>
      </c>
      <c r="AN645" s="661">
        <f t="shared" si="141"/>
        <v>9283475</v>
      </c>
      <c r="AO645" s="638">
        <v>738255</v>
      </c>
      <c r="AP645" s="638">
        <v>44100</v>
      </c>
      <c r="AQ645" s="638">
        <f>+VLOOKUP($B645,[1]Sheet1!$C$15:$BW$1300,52,0)</f>
        <v>0</v>
      </c>
      <c r="AR645" s="638">
        <v>0</v>
      </c>
      <c r="AS645" s="638">
        <v>0</v>
      </c>
      <c r="AT645" s="661">
        <f t="shared" si="146"/>
        <v>8501120</v>
      </c>
      <c r="AU645" s="629"/>
      <c r="AV645" s="585"/>
      <c r="AW645" s="526" t="s">
        <v>3218</v>
      </c>
      <c r="AX645" s="526" t="s">
        <v>4371</v>
      </c>
      <c r="AY645" s="632" t="s">
        <v>261</v>
      </c>
      <c r="AZ645" s="632">
        <v>622</v>
      </c>
      <c r="BA645" s="272" t="str">
        <f t="shared" si="148"/>
        <v>Bag</v>
      </c>
      <c r="BB645" s="633"/>
      <c r="BC645" s="634"/>
      <c r="BD645" s="634"/>
    </row>
    <row r="646" spans="1:56" s="635" customFormat="1" ht="36.75" hidden="1" customHeight="1">
      <c r="A646" s="475">
        <f>SUBTOTAL(3,B$6:B646)</f>
        <v>1</v>
      </c>
      <c r="B646" s="475" t="s">
        <v>1895</v>
      </c>
      <c r="C646" s="476" t="s">
        <v>1896</v>
      </c>
      <c r="D646" s="636">
        <v>44601</v>
      </c>
      <c r="E646" s="636" t="s">
        <v>197</v>
      </c>
      <c r="F646" s="530" t="s">
        <v>437</v>
      </c>
      <c r="G646" s="621" t="s">
        <v>1144</v>
      </c>
      <c r="H646" s="637">
        <v>5931000</v>
      </c>
      <c r="I646" s="637">
        <v>1100000</v>
      </c>
      <c r="J646" s="637">
        <v>0</v>
      </c>
      <c r="K646" s="637">
        <v>0</v>
      </c>
      <c r="L646" s="638">
        <f t="shared" si="149"/>
        <v>7031000</v>
      </c>
      <c r="M646" s="639">
        <v>24</v>
      </c>
      <c r="N646" s="638">
        <f t="shared" si="137"/>
        <v>6490154</v>
      </c>
      <c r="O646" s="640">
        <v>2</v>
      </c>
      <c r="P646" s="638">
        <f t="shared" si="138"/>
        <v>540846</v>
      </c>
      <c r="Q646" s="641">
        <v>0</v>
      </c>
      <c r="R646" s="638">
        <f t="shared" si="139"/>
        <v>0</v>
      </c>
      <c r="S646" s="638">
        <f t="shared" si="140"/>
        <v>7031000</v>
      </c>
      <c r="T646" s="642">
        <v>0</v>
      </c>
      <c r="U646" s="528">
        <v>0</v>
      </c>
      <c r="V646" s="528">
        <v>200000</v>
      </c>
      <c r="W646" s="642">
        <v>500000</v>
      </c>
      <c r="X646" s="642">
        <v>0</v>
      </c>
      <c r="Y646" s="642">
        <v>400000</v>
      </c>
      <c r="Z646" s="642">
        <v>400000</v>
      </c>
      <c r="AA646" s="643"/>
      <c r="AB646" s="638"/>
      <c r="AC646" s="642">
        <v>0</v>
      </c>
      <c r="AD646" s="642">
        <v>0</v>
      </c>
      <c r="AE646" s="638">
        <v>50704.328125</v>
      </c>
      <c r="AF646" s="644"/>
      <c r="AG646" s="644">
        <f t="shared" si="145"/>
        <v>8581704</v>
      </c>
      <c r="AH646" s="639">
        <v>12</v>
      </c>
      <c r="AI646" s="639">
        <v>0</v>
      </c>
      <c r="AJ646" s="639">
        <v>0</v>
      </c>
      <c r="AK646" s="643">
        <v>0</v>
      </c>
      <c r="AL646" s="645">
        <v>0</v>
      </c>
      <c r="AM646" s="638">
        <f t="shared" si="144"/>
        <v>608452</v>
      </c>
      <c r="AN646" s="661">
        <f t="shared" si="141"/>
        <v>9190156</v>
      </c>
      <c r="AO646" s="638">
        <v>738255</v>
      </c>
      <c r="AP646" s="638">
        <v>44100</v>
      </c>
      <c r="AQ646" s="638">
        <f>+VLOOKUP($B646,[1]Sheet1!$C$15:$BW$1300,52,0)</f>
        <v>0</v>
      </c>
      <c r="AR646" s="638">
        <v>0</v>
      </c>
      <c r="AS646" s="638">
        <v>0</v>
      </c>
      <c r="AT646" s="661">
        <f t="shared" si="146"/>
        <v>8407801</v>
      </c>
      <c r="AU646" s="629"/>
      <c r="AV646" s="585"/>
      <c r="AW646" s="526" t="s">
        <v>4372</v>
      </c>
      <c r="AX646" s="526" t="s">
        <v>4373</v>
      </c>
      <c r="AY646" s="632" t="s">
        <v>261</v>
      </c>
      <c r="AZ646" s="632">
        <v>622</v>
      </c>
      <c r="BA646" s="272" t="str">
        <f t="shared" si="148"/>
        <v>Bag</v>
      </c>
      <c r="BB646" s="633"/>
      <c r="BC646" s="634"/>
      <c r="BD646" s="634"/>
    </row>
    <row r="647" spans="1:56" s="635" customFormat="1" ht="36.75" hidden="1" customHeight="1">
      <c r="A647" s="475">
        <f>SUBTOTAL(3,B$6:B647)</f>
        <v>1</v>
      </c>
      <c r="B647" s="475" t="s">
        <v>5589</v>
      </c>
      <c r="C647" s="476" t="s">
        <v>5590</v>
      </c>
      <c r="D647" s="636">
        <v>44602</v>
      </c>
      <c r="E647" s="636" t="s">
        <v>197</v>
      </c>
      <c r="F647" s="530" t="s">
        <v>437</v>
      </c>
      <c r="G647" s="621" t="s">
        <v>1144</v>
      </c>
      <c r="H647" s="637">
        <v>5931000</v>
      </c>
      <c r="I647" s="637">
        <v>1100000</v>
      </c>
      <c r="J647" s="637">
        <v>0</v>
      </c>
      <c r="K647" s="637">
        <v>0</v>
      </c>
      <c r="L647" s="638">
        <f t="shared" si="149"/>
        <v>7031000</v>
      </c>
      <c r="M647" s="639">
        <v>1</v>
      </c>
      <c r="N647" s="638">
        <f t="shared" si="137"/>
        <v>270423</v>
      </c>
      <c r="O647" s="640">
        <v>1</v>
      </c>
      <c r="P647" s="638">
        <f t="shared" si="138"/>
        <v>270423</v>
      </c>
      <c r="Q647" s="641">
        <v>0</v>
      </c>
      <c r="R647" s="638">
        <f t="shared" si="139"/>
        <v>0</v>
      </c>
      <c r="S647" s="638">
        <f t="shared" si="140"/>
        <v>540846</v>
      </c>
      <c r="T647" s="642">
        <v>0</v>
      </c>
      <c r="U647" s="528">
        <v>0</v>
      </c>
      <c r="V647" s="528">
        <v>0</v>
      </c>
      <c r="W647" s="642">
        <v>0</v>
      </c>
      <c r="X647" s="642">
        <v>0</v>
      </c>
      <c r="Y647" s="642">
        <v>0</v>
      </c>
      <c r="Z647" s="642">
        <v>0</v>
      </c>
      <c r="AA647" s="643"/>
      <c r="AB647" s="638"/>
      <c r="AC647" s="642">
        <v>0</v>
      </c>
      <c r="AD647" s="642">
        <v>0</v>
      </c>
      <c r="AE647" s="638">
        <v>0</v>
      </c>
      <c r="AF647" s="644"/>
      <c r="AG647" s="644">
        <f t="shared" si="145"/>
        <v>540846</v>
      </c>
      <c r="AH647" s="639">
        <v>0</v>
      </c>
      <c r="AI647" s="639">
        <v>0</v>
      </c>
      <c r="AJ647" s="639">
        <v>0</v>
      </c>
      <c r="AK647" s="643">
        <v>0</v>
      </c>
      <c r="AL647" s="645">
        <v>0</v>
      </c>
      <c r="AM647" s="638">
        <f t="shared" ref="AM647:AM710" si="150">ROUND((N647/IF(M647&gt;26,26,M647)/8*(AH647*$AH$5+AI647*$AI$5+AJ647*$AJ$5+AK647*$AK$5+AL647*$AL$5)),0)</f>
        <v>0</v>
      </c>
      <c r="AN647" s="661">
        <f t="shared" si="141"/>
        <v>540846</v>
      </c>
      <c r="AO647" s="638">
        <v>0</v>
      </c>
      <c r="AP647" s="638">
        <v>44100</v>
      </c>
      <c r="AQ647" s="638">
        <f>+VLOOKUP($B647,[1]Sheet1!$C$15:$BW$1300,52,0)</f>
        <v>0</v>
      </c>
      <c r="AR647" s="638">
        <v>0</v>
      </c>
      <c r="AS647" s="638">
        <v>0</v>
      </c>
      <c r="AT647" s="661">
        <f t="shared" si="146"/>
        <v>496746</v>
      </c>
      <c r="AU647" s="629"/>
      <c r="AV647" s="585"/>
      <c r="AW647" s="526" t="s">
        <v>5691</v>
      </c>
      <c r="AX647" s="526" t="s">
        <v>5692</v>
      </c>
      <c r="AY647" s="632" t="s">
        <v>261</v>
      </c>
      <c r="AZ647" s="632">
        <v>622</v>
      </c>
      <c r="BA647" s="272" t="str">
        <f t="shared" si="148"/>
        <v>Bag</v>
      </c>
      <c r="BB647" s="633"/>
      <c r="BC647" s="634"/>
      <c r="BD647" s="634"/>
    </row>
    <row r="648" spans="1:56" s="635" customFormat="1" ht="36.75" hidden="1" customHeight="1">
      <c r="A648" s="475">
        <f>SUBTOTAL(3,B$6:B648)</f>
        <v>1</v>
      </c>
      <c r="B648" s="475" t="s">
        <v>1897</v>
      </c>
      <c r="C648" s="476" t="s">
        <v>1898</v>
      </c>
      <c r="D648" s="636">
        <v>44665</v>
      </c>
      <c r="E648" s="636" t="s">
        <v>197</v>
      </c>
      <c r="F648" s="530" t="s">
        <v>437</v>
      </c>
      <c r="G648" s="621" t="s">
        <v>1144</v>
      </c>
      <c r="H648" s="637">
        <v>5931000</v>
      </c>
      <c r="I648" s="637">
        <v>900000</v>
      </c>
      <c r="J648" s="637">
        <v>0</v>
      </c>
      <c r="K648" s="637">
        <v>0</v>
      </c>
      <c r="L648" s="638">
        <f t="shared" si="149"/>
        <v>6831000</v>
      </c>
      <c r="M648" s="639">
        <v>24</v>
      </c>
      <c r="N648" s="638">
        <f t="shared" si="137"/>
        <v>6305538</v>
      </c>
      <c r="O648" s="640">
        <v>2</v>
      </c>
      <c r="P648" s="638">
        <f t="shared" si="138"/>
        <v>525462</v>
      </c>
      <c r="Q648" s="641">
        <v>0</v>
      </c>
      <c r="R648" s="638">
        <f t="shared" si="139"/>
        <v>0</v>
      </c>
      <c r="S648" s="638">
        <f t="shared" si="140"/>
        <v>6831000</v>
      </c>
      <c r="T648" s="642">
        <v>0</v>
      </c>
      <c r="U648" s="528">
        <v>0</v>
      </c>
      <c r="V648" s="528">
        <v>200000</v>
      </c>
      <c r="W648" s="642">
        <v>500000</v>
      </c>
      <c r="X648" s="642">
        <v>0</v>
      </c>
      <c r="Y648" s="642">
        <v>400000</v>
      </c>
      <c r="Z648" s="642">
        <v>400000</v>
      </c>
      <c r="AA648" s="643"/>
      <c r="AB648" s="638"/>
      <c r="AC648" s="642">
        <v>100000</v>
      </c>
      <c r="AD648" s="642">
        <v>0</v>
      </c>
      <c r="AE648" s="638">
        <v>49262.015625</v>
      </c>
      <c r="AF648" s="644"/>
      <c r="AG648" s="644">
        <f t="shared" si="145"/>
        <v>8480262</v>
      </c>
      <c r="AH648" s="639">
        <v>13</v>
      </c>
      <c r="AI648" s="639">
        <v>0</v>
      </c>
      <c r="AJ648" s="639">
        <v>0</v>
      </c>
      <c r="AK648" s="643">
        <v>0</v>
      </c>
      <c r="AL648" s="645">
        <v>0</v>
      </c>
      <c r="AM648" s="638">
        <f t="shared" si="150"/>
        <v>640406</v>
      </c>
      <c r="AN648" s="661">
        <f t="shared" si="141"/>
        <v>9120668</v>
      </c>
      <c r="AO648" s="638">
        <v>717255</v>
      </c>
      <c r="AP648" s="638">
        <v>44100</v>
      </c>
      <c r="AQ648" s="638">
        <f>+VLOOKUP($B648,[1]Sheet1!$C$15:$BW$1300,52,0)</f>
        <v>0</v>
      </c>
      <c r="AR648" s="638">
        <v>0</v>
      </c>
      <c r="AS648" s="638">
        <v>0</v>
      </c>
      <c r="AT648" s="661">
        <f t="shared" si="146"/>
        <v>8359313</v>
      </c>
      <c r="AU648" s="629"/>
      <c r="AV648" s="585"/>
      <c r="AW648" s="526" t="s">
        <v>4374</v>
      </c>
      <c r="AX648" s="526" t="s">
        <v>4375</v>
      </c>
      <c r="AY648" s="632" t="s">
        <v>261</v>
      </c>
      <c r="AZ648" s="632">
        <v>622</v>
      </c>
      <c r="BA648" s="272" t="str">
        <f t="shared" si="148"/>
        <v>Bag</v>
      </c>
      <c r="BB648" s="633"/>
      <c r="BC648" s="634"/>
      <c r="BD648" s="634"/>
    </row>
    <row r="649" spans="1:56" s="635" customFormat="1" ht="36.75" hidden="1" customHeight="1">
      <c r="A649" s="475">
        <f>SUBTOTAL(3,B$6:B649)</f>
        <v>1</v>
      </c>
      <c r="B649" s="475" t="s">
        <v>1899</v>
      </c>
      <c r="C649" s="476" t="s">
        <v>1900</v>
      </c>
      <c r="D649" s="636">
        <v>44973</v>
      </c>
      <c r="E649" s="636" t="s">
        <v>197</v>
      </c>
      <c r="F649" s="530" t="s">
        <v>437</v>
      </c>
      <c r="G649" s="621" t="s">
        <v>1144</v>
      </c>
      <c r="H649" s="637">
        <v>5815000</v>
      </c>
      <c r="I649" s="637">
        <v>700000</v>
      </c>
      <c r="J649" s="637">
        <v>0</v>
      </c>
      <c r="K649" s="637">
        <v>0</v>
      </c>
      <c r="L649" s="638">
        <f t="shared" si="149"/>
        <v>6515000</v>
      </c>
      <c r="M649" s="639">
        <v>22.6</v>
      </c>
      <c r="N649" s="638">
        <f t="shared" si="137"/>
        <v>5663038</v>
      </c>
      <c r="O649" s="640">
        <v>3</v>
      </c>
      <c r="P649" s="638">
        <f t="shared" si="138"/>
        <v>751731</v>
      </c>
      <c r="Q649" s="641">
        <v>0</v>
      </c>
      <c r="R649" s="638">
        <f t="shared" si="139"/>
        <v>0</v>
      </c>
      <c r="S649" s="638">
        <f t="shared" si="140"/>
        <v>6414769</v>
      </c>
      <c r="T649" s="642">
        <v>0</v>
      </c>
      <c r="U649" s="528">
        <v>0</v>
      </c>
      <c r="V649" s="528">
        <v>200000</v>
      </c>
      <c r="W649" s="642">
        <v>500000</v>
      </c>
      <c r="X649" s="642">
        <v>0</v>
      </c>
      <c r="Y649" s="642">
        <v>400000</v>
      </c>
      <c r="Z649" s="642">
        <v>376700</v>
      </c>
      <c r="AA649" s="643"/>
      <c r="AB649" s="638"/>
      <c r="AC649" s="642">
        <v>100000</v>
      </c>
      <c r="AD649" s="642">
        <v>0</v>
      </c>
      <c r="AE649" s="638">
        <v>46983.169247787606</v>
      </c>
      <c r="AF649" s="644"/>
      <c r="AG649" s="644">
        <f t="shared" si="145"/>
        <v>8038452</v>
      </c>
      <c r="AH649" s="639">
        <v>17</v>
      </c>
      <c r="AI649" s="639">
        <v>0</v>
      </c>
      <c r="AJ649" s="639">
        <v>0</v>
      </c>
      <c r="AK649" s="643">
        <v>0</v>
      </c>
      <c r="AL649" s="645">
        <v>0</v>
      </c>
      <c r="AM649" s="638">
        <f t="shared" si="150"/>
        <v>798714</v>
      </c>
      <c r="AN649" s="661">
        <f t="shared" si="141"/>
        <v>8837166</v>
      </c>
      <c r="AO649" s="638">
        <v>684075</v>
      </c>
      <c r="AP649" s="638">
        <v>44100</v>
      </c>
      <c r="AQ649" s="638">
        <f>+VLOOKUP($B649,[1]Sheet1!$C$15:$BW$1300,52,0)</f>
        <v>0</v>
      </c>
      <c r="AR649" s="638">
        <v>0</v>
      </c>
      <c r="AS649" s="638">
        <v>0</v>
      </c>
      <c r="AT649" s="661">
        <f t="shared" si="146"/>
        <v>8108991</v>
      </c>
      <c r="AU649" s="629"/>
      <c r="AV649" s="585"/>
      <c r="AW649" s="526" t="s">
        <v>4376</v>
      </c>
      <c r="AX649" s="526" t="s">
        <v>4377</v>
      </c>
      <c r="AY649" s="632" t="s">
        <v>261</v>
      </c>
      <c r="AZ649" s="632">
        <v>622</v>
      </c>
      <c r="BA649" s="272" t="str">
        <f t="shared" si="148"/>
        <v>Bag</v>
      </c>
      <c r="BB649" s="633"/>
      <c r="BC649" s="634"/>
      <c r="BD649" s="634"/>
    </row>
    <row r="650" spans="1:56" s="635" customFormat="1" ht="36.75" hidden="1" customHeight="1">
      <c r="A650" s="475">
        <f>SUBTOTAL(3,B$6:B650)</f>
        <v>1</v>
      </c>
      <c r="B650" s="475" t="s">
        <v>1901</v>
      </c>
      <c r="C650" s="476" t="s">
        <v>1902</v>
      </c>
      <c r="D650" s="636">
        <v>39863</v>
      </c>
      <c r="E650" s="636" t="s">
        <v>197</v>
      </c>
      <c r="F650" s="530" t="s">
        <v>437</v>
      </c>
      <c r="G650" s="621" t="s">
        <v>1402</v>
      </c>
      <c r="H650" s="637">
        <v>5931000</v>
      </c>
      <c r="I650" s="637">
        <v>2700000</v>
      </c>
      <c r="J650" s="637">
        <v>0</v>
      </c>
      <c r="K650" s="637">
        <v>2300000</v>
      </c>
      <c r="L650" s="638">
        <f t="shared" si="149"/>
        <v>10931000</v>
      </c>
      <c r="M650" s="639">
        <v>24</v>
      </c>
      <c r="N650" s="638">
        <f t="shared" si="137"/>
        <v>10090154</v>
      </c>
      <c r="O650" s="640">
        <v>2</v>
      </c>
      <c r="P650" s="638">
        <f t="shared" si="138"/>
        <v>840846</v>
      </c>
      <c r="Q650" s="641">
        <v>0</v>
      </c>
      <c r="R650" s="638">
        <f t="shared" si="139"/>
        <v>0</v>
      </c>
      <c r="S650" s="638">
        <f t="shared" si="140"/>
        <v>10931000</v>
      </c>
      <c r="T650" s="642">
        <v>0</v>
      </c>
      <c r="U650" s="528">
        <v>0</v>
      </c>
      <c r="V650" s="528">
        <v>200000</v>
      </c>
      <c r="W650" s="642">
        <v>500000</v>
      </c>
      <c r="X650" s="642">
        <v>0</v>
      </c>
      <c r="Y650" s="642">
        <v>400000</v>
      </c>
      <c r="Z650" s="642">
        <v>700000</v>
      </c>
      <c r="AA650" s="643"/>
      <c r="AB650" s="638"/>
      <c r="AC650" s="642">
        <v>0</v>
      </c>
      <c r="AD650" s="642">
        <v>0</v>
      </c>
      <c r="AE650" s="638">
        <v>78829.328125</v>
      </c>
      <c r="AF650" s="644"/>
      <c r="AG650" s="644">
        <f t="shared" si="145"/>
        <v>12809829</v>
      </c>
      <c r="AH650" s="639">
        <v>16</v>
      </c>
      <c r="AI650" s="639">
        <v>0</v>
      </c>
      <c r="AJ650" s="639">
        <v>0</v>
      </c>
      <c r="AK650" s="643">
        <v>0</v>
      </c>
      <c r="AL650" s="645">
        <v>0</v>
      </c>
      <c r="AM650" s="638">
        <f t="shared" si="150"/>
        <v>1261269</v>
      </c>
      <c r="AN650" s="661">
        <f t="shared" si="141"/>
        <v>14071098</v>
      </c>
      <c r="AO650" s="638">
        <v>1147755</v>
      </c>
      <c r="AP650" s="638">
        <v>44100</v>
      </c>
      <c r="AQ650" s="638">
        <f>+VLOOKUP($B650,[1]Sheet1!$C$15:$BW$1300,52,0)</f>
        <v>0</v>
      </c>
      <c r="AR650" s="638">
        <v>0</v>
      </c>
      <c r="AS650" s="638">
        <v>0</v>
      </c>
      <c r="AT650" s="661">
        <f t="shared" si="146"/>
        <v>12879243</v>
      </c>
      <c r="AU650" s="629"/>
      <c r="AV650" s="585"/>
      <c r="AW650" s="526" t="s">
        <v>4378</v>
      </c>
      <c r="AX650" s="526" t="s">
        <v>4379</v>
      </c>
      <c r="AY650" s="632" t="s">
        <v>261</v>
      </c>
      <c r="AZ650" s="632">
        <v>622</v>
      </c>
      <c r="BA650" s="272" t="str">
        <f t="shared" si="148"/>
        <v>Bag</v>
      </c>
      <c r="BB650" s="633"/>
      <c r="BC650" s="634"/>
      <c r="BD650" s="634"/>
    </row>
    <row r="651" spans="1:56" s="635" customFormat="1" ht="36.75" hidden="1" customHeight="1">
      <c r="A651" s="475">
        <f>SUBTOTAL(3,B$6:B651)</f>
        <v>1</v>
      </c>
      <c r="B651" s="475" t="s">
        <v>1903</v>
      </c>
      <c r="C651" s="476" t="s">
        <v>1904</v>
      </c>
      <c r="D651" s="636">
        <v>43511</v>
      </c>
      <c r="E651" s="636" t="s">
        <v>197</v>
      </c>
      <c r="F651" s="530" t="s">
        <v>437</v>
      </c>
      <c r="G651" s="621" t="s">
        <v>1144</v>
      </c>
      <c r="H651" s="637">
        <v>5931000</v>
      </c>
      <c r="I651" s="637">
        <v>1100000</v>
      </c>
      <c r="J651" s="637">
        <v>0</v>
      </c>
      <c r="K651" s="637">
        <v>0</v>
      </c>
      <c r="L651" s="638">
        <f t="shared" si="149"/>
        <v>7031000</v>
      </c>
      <c r="M651" s="639">
        <v>20.7</v>
      </c>
      <c r="N651" s="638">
        <f t="shared" si="137"/>
        <v>5597758</v>
      </c>
      <c r="O651" s="640">
        <v>2</v>
      </c>
      <c r="P651" s="638">
        <f t="shared" si="138"/>
        <v>540846</v>
      </c>
      <c r="Q651" s="641">
        <v>0</v>
      </c>
      <c r="R651" s="638">
        <f t="shared" si="139"/>
        <v>0</v>
      </c>
      <c r="S651" s="638">
        <f t="shared" si="140"/>
        <v>6138604</v>
      </c>
      <c r="T651" s="642">
        <v>0</v>
      </c>
      <c r="U651" s="528">
        <v>0</v>
      </c>
      <c r="V651" s="528">
        <v>200000</v>
      </c>
      <c r="W651" s="642">
        <v>0</v>
      </c>
      <c r="X651" s="642">
        <v>0</v>
      </c>
      <c r="Y651" s="642">
        <v>150000</v>
      </c>
      <c r="Z651" s="642">
        <v>345000</v>
      </c>
      <c r="AA651" s="643"/>
      <c r="AB651" s="638"/>
      <c r="AC651" s="642">
        <v>100000</v>
      </c>
      <c r="AD651" s="642">
        <v>0</v>
      </c>
      <c r="AE651" s="638">
        <v>50704.329710144928</v>
      </c>
      <c r="AF651" s="644"/>
      <c r="AG651" s="644">
        <f t="shared" si="145"/>
        <v>6984308</v>
      </c>
      <c r="AH651" s="639">
        <v>8</v>
      </c>
      <c r="AI651" s="639">
        <v>0</v>
      </c>
      <c r="AJ651" s="639">
        <v>0</v>
      </c>
      <c r="AK651" s="643">
        <v>0</v>
      </c>
      <c r="AL651" s="645">
        <v>0</v>
      </c>
      <c r="AM651" s="638">
        <f t="shared" si="150"/>
        <v>405635</v>
      </c>
      <c r="AN651" s="661">
        <f t="shared" si="141"/>
        <v>7389943</v>
      </c>
      <c r="AO651" s="638">
        <v>738255</v>
      </c>
      <c r="AP651" s="638">
        <v>44100</v>
      </c>
      <c r="AQ651" s="638">
        <f>+VLOOKUP($B651,[1]Sheet1!$C$15:$BW$1300,52,0)</f>
        <v>0</v>
      </c>
      <c r="AR651" s="638">
        <v>0</v>
      </c>
      <c r="AS651" s="638">
        <v>0</v>
      </c>
      <c r="AT651" s="661">
        <f t="shared" si="146"/>
        <v>6607588</v>
      </c>
      <c r="AU651" s="629"/>
      <c r="AV651" s="585"/>
      <c r="AW651" s="526" t="s">
        <v>4380</v>
      </c>
      <c r="AX651" s="526" t="s">
        <v>4381</v>
      </c>
      <c r="AY651" s="632" t="s">
        <v>261</v>
      </c>
      <c r="AZ651" s="632">
        <v>622</v>
      </c>
      <c r="BA651" s="272" t="str">
        <f t="shared" si="148"/>
        <v>Bag</v>
      </c>
      <c r="BB651" s="633"/>
      <c r="BC651" s="634"/>
      <c r="BD651" s="634"/>
    </row>
    <row r="652" spans="1:56" s="635" customFormat="1" ht="36.75" hidden="1" customHeight="1">
      <c r="A652" s="475">
        <f>SUBTOTAL(3,B$6:B652)</f>
        <v>1</v>
      </c>
      <c r="B652" s="475" t="s">
        <v>1905</v>
      </c>
      <c r="C652" s="476" t="s">
        <v>1906</v>
      </c>
      <c r="D652" s="636">
        <v>43435</v>
      </c>
      <c r="E652" s="636" t="s">
        <v>197</v>
      </c>
      <c r="F652" s="530" t="s">
        <v>438</v>
      </c>
      <c r="G652" s="621" t="s">
        <v>1160</v>
      </c>
      <c r="H652" s="637">
        <v>5931000</v>
      </c>
      <c r="I652" s="637">
        <v>300000</v>
      </c>
      <c r="J652" s="637">
        <v>0</v>
      </c>
      <c r="K652" s="637">
        <v>0</v>
      </c>
      <c r="L652" s="638">
        <f t="shared" si="149"/>
        <v>6231000</v>
      </c>
      <c r="M652" s="639">
        <v>24</v>
      </c>
      <c r="N652" s="638">
        <f t="shared" si="137"/>
        <v>5751692</v>
      </c>
      <c r="O652" s="640">
        <v>2</v>
      </c>
      <c r="P652" s="638">
        <f t="shared" si="138"/>
        <v>479308</v>
      </c>
      <c r="Q652" s="641">
        <v>0</v>
      </c>
      <c r="R652" s="638">
        <f t="shared" si="139"/>
        <v>0</v>
      </c>
      <c r="S652" s="638">
        <f t="shared" si="140"/>
        <v>6231000</v>
      </c>
      <c r="T652" s="642">
        <v>0</v>
      </c>
      <c r="U652" s="528">
        <v>0</v>
      </c>
      <c r="V652" s="528">
        <v>200000</v>
      </c>
      <c r="W652" s="642">
        <v>500000</v>
      </c>
      <c r="X652" s="642">
        <v>0</v>
      </c>
      <c r="Y652" s="642">
        <v>400000</v>
      </c>
      <c r="Z652" s="642">
        <v>546757</v>
      </c>
      <c r="AA652" s="643"/>
      <c r="AB652" s="638"/>
      <c r="AC652" s="642">
        <v>0</v>
      </c>
      <c r="AD652" s="642">
        <v>0</v>
      </c>
      <c r="AE652" s="638">
        <v>0</v>
      </c>
      <c r="AF652" s="644"/>
      <c r="AG652" s="644">
        <f t="shared" si="145"/>
        <v>7877757</v>
      </c>
      <c r="AH652" s="639">
        <v>8</v>
      </c>
      <c r="AI652" s="639">
        <v>0</v>
      </c>
      <c r="AJ652" s="639">
        <v>0</v>
      </c>
      <c r="AK652" s="643">
        <v>0</v>
      </c>
      <c r="AL652" s="645">
        <v>0</v>
      </c>
      <c r="AM652" s="638">
        <f t="shared" si="150"/>
        <v>359481</v>
      </c>
      <c r="AN652" s="661">
        <f t="shared" si="141"/>
        <v>8237238</v>
      </c>
      <c r="AO652" s="638">
        <v>654255</v>
      </c>
      <c r="AP652" s="638">
        <v>44100</v>
      </c>
      <c r="AQ652" s="638">
        <f>+VLOOKUP($B652,[1]Sheet1!$C$15:$BW$1300,52,0)</f>
        <v>0</v>
      </c>
      <c r="AR652" s="638">
        <v>0</v>
      </c>
      <c r="AS652" s="638">
        <v>0</v>
      </c>
      <c r="AT652" s="661">
        <f t="shared" si="146"/>
        <v>7538883</v>
      </c>
      <c r="AU652" s="629"/>
      <c r="AV652" s="585"/>
      <c r="AW652" s="526" t="s">
        <v>4382</v>
      </c>
      <c r="AX652" s="526" t="s">
        <v>4383</v>
      </c>
      <c r="AY652" s="632" t="s">
        <v>261</v>
      </c>
      <c r="AZ652" s="632">
        <v>622</v>
      </c>
      <c r="BA652" s="272" t="str">
        <f t="shared" si="148"/>
        <v>Bag</v>
      </c>
      <c r="BB652" s="633"/>
      <c r="BC652" s="634"/>
      <c r="BD652" s="634"/>
    </row>
    <row r="653" spans="1:56" s="635" customFormat="1" ht="36.75" hidden="1" customHeight="1">
      <c r="A653" s="475">
        <f>SUBTOTAL(3,B$6:B653)</f>
        <v>1</v>
      </c>
      <c r="B653" s="475" t="s">
        <v>1907</v>
      </c>
      <c r="C653" s="476" t="s">
        <v>164</v>
      </c>
      <c r="D653" s="636">
        <v>43801</v>
      </c>
      <c r="E653" s="636" t="s">
        <v>199</v>
      </c>
      <c r="F653" s="530" t="s">
        <v>451</v>
      </c>
      <c r="G653" s="621" t="s">
        <v>1908</v>
      </c>
      <c r="H653" s="637">
        <v>13200000</v>
      </c>
      <c r="I653" s="637">
        <v>3800000</v>
      </c>
      <c r="J653" s="637">
        <v>0</v>
      </c>
      <c r="K653" s="637">
        <v>0</v>
      </c>
      <c r="L653" s="638">
        <f t="shared" si="149"/>
        <v>17000000</v>
      </c>
      <c r="M653" s="639">
        <v>23</v>
      </c>
      <c r="N653" s="638">
        <f t="shared" si="137"/>
        <v>15038462</v>
      </c>
      <c r="O653" s="640">
        <v>2</v>
      </c>
      <c r="P653" s="638">
        <f t="shared" si="138"/>
        <v>1307692</v>
      </c>
      <c r="Q653" s="641">
        <v>0</v>
      </c>
      <c r="R653" s="638">
        <f t="shared" si="139"/>
        <v>0</v>
      </c>
      <c r="S653" s="638">
        <f t="shared" si="140"/>
        <v>16346154</v>
      </c>
      <c r="T653" s="642">
        <v>480769</v>
      </c>
      <c r="U653" s="528">
        <v>0</v>
      </c>
      <c r="V653" s="528">
        <v>0</v>
      </c>
      <c r="W653" s="642">
        <v>0</v>
      </c>
      <c r="X653" s="642">
        <v>0</v>
      </c>
      <c r="Y653" s="642">
        <v>0</v>
      </c>
      <c r="Z653" s="642">
        <v>0</v>
      </c>
      <c r="AA653" s="643"/>
      <c r="AB653" s="638"/>
      <c r="AC653" s="642">
        <v>100000</v>
      </c>
      <c r="AD653" s="642">
        <v>0</v>
      </c>
      <c r="AE653" s="638">
        <v>122596.15760869565</v>
      </c>
      <c r="AF653" s="644"/>
      <c r="AG653" s="644">
        <f t="shared" si="145"/>
        <v>17049519</v>
      </c>
      <c r="AH653" s="639">
        <v>0</v>
      </c>
      <c r="AI653" s="639">
        <v>0</v>
      </c>
      <c r="AJ653" s="639">
        <v>0</v>
      </c>
      <c r="AK653" s="643">
        <v>0</v>
      </c>
      <c r="AL653" s="645">
        <v>0</v>
      </c>
      <c r="AM653" s="638">
        <f t="shared" si="150"/>
        <v>0</v>
      </c>
      <c r="AN653" s="661">
        <f t="shared" si="141"/>
        <v>17049519</v>
      </c>
      <c r="AO653" s="638">
        <v>1785000</v>
      </c>
      <c r="AP653" s="638">
        <v>44100</v>
      </c>
      <c r="AQ653" s="638">
        <f>+VLOOKUP($B653,[1]Sheet1!$C$15:$BW$1300,52,0)</f>
        <v>0</v>
      </c>
      <c r="AR653" s="638">
        <v>0</v>
      </c>
      <c r="AS653" s="638">
        <v>0</v>
      </c>
      <c r="AT653" s="661">
        <f t="shared" si="146"/>
        <v>15220419</v>
      </c>
      <c r="AU653" s="629"/>
      <c r="AV653" s="585"/>
      <c r="AW653" s="526" t="s">
        <v>4384</v>
      </c>
      <c r="AX653" s="526" t="s">
        <v>4385</v>
      </c>
      <c r="AY653" s="632" t="s">
        <v>260</v>
      </c>
      <c r="AZ653" s="632">
        <v>642</v>
      </c>
      <c r="BA653" s="272" t="s">
        <v>1</v>
      </c>
      <c r="BB653" s="633"/>
      <c r="BC653" s="634"/>
      <c r="BD653" s="634"/>
    </row>
    <row r="654" spans="1:56" s="635" customFormat="1" ht="36.75" hidden="1" customHeight="1">
      <c r="A654" s="475">
        <f>SUBTOTAL(3,B$6:B654)</f>
        <v>1</v>
      </c>
      <c r="B654" s="475" t="s">
        <v>1909</v>
      </c>
      <c r="C654" s="476" t="s">
        <v>1910</v>
      </c>
      <c r="D654" s="636">
        <v>44249</v>
      </c>
      <c r="E654" s="636" t="s">
        <v>199</v>
      </c>
      <c r="F654" s="530" t="s">
        <v>451</v>
      </c>
      <c r="G654" s="621" t="s">
        <v>1908</v>
      </c>
      <c r="H654" s="637">
        <v>11700000</v>
      </c>
      <c r="I654" s="637">
        <v>4000000</v>
      </c>
      <c r="J654" s="637">
        <v>0</v>
      </c>
      <c r="K654" s="637">
        <v>0</v>
      </c>
      <c r="L654" s="638">
        <f t="shared" si="149"/>
        <v>15700000</v>
      </c>
      <c r="M654" s="639">
        <v>22.9</v>
      </c>
      <c r="N654" s="638">
        <f t="shared" si="137"/>
        <v>13828077</v>
      </c>
      <c r="O654" s="640">
        <v>3</v>
      </c>
      <c r="P654" s="638">
        <f t="shared" si="138"/>
        <v>1811538</v>
      </c>
      <c r="Q654" s="641">
        <v>0</v>
      </c>
      <c r="R654" s="638">
        <f t="shared" si="139"/>
        <v>0</v>
      </c>
      <c r="S654" s="638">
        <f t="shared" si="140"/>
        <v>15639615</v>
      </c>
      <c r="T654" s="642">
        <v>498077</v>
      </c>
      <c r="U654" s="528">
        <v>0</v>
      </c>
      <c r="V654" s="528">
        <v>0</v>
      </c>
      <c r="W654" s="642">
        <v>0</v>
      </c>
      <c r="X654" s="642">
        <v>0</v>
      </c>
      <c r="Y654" s="642">
        <v>0</v>
      </c>
      <c r="Z654" s="642">
        <v>0</v>
      </c>
      <c r="AA654" s="643"/>
      <c r="AB654" s="638"/>
      <c r="AC654" s="642">
        <v>100000</v>
      </c>
      <c r="AD654" s="642">
        <v>0</v>
      </c>
      <c r="AE654" s="638">
        <v>0</v>
      </c>
      <c r="AF654" s="644"/>
      <c r="AG654" s="644">
        <f t="shared" si="145"/>
        <v>16237692</v>
      </c>
      <c r="AH654" s="639">
        <v>0</v>
      </c>
      <c r="AI654" s="639">
        <v>0</v>
      </c>
      <c r="AJ654" s="639">
        <v>0</v>
      </c>
      <c r="AK654" s="643">
        <v>0</v>
      </c>
      <c r="AL654" s="645">
        <v>0</v>
      </c>
      <c r="AM654" s="638">
        <f t="shared" si="150"/>
        <v>0</v>
      </c>
      <c r="AN654" s="661">
        <f t="shared" si="141"/>
        <v>16237692</v>
      </c>
      <c r="AO654" s="638">
        <v>1648500</v>
      </c>
      <c r="AP654" s="638">
        <v>44100</v>
      </c>
      <c r="AQ654" s="638">
        <f>+VLOOKUP($B654,[1]Sheet1!$C$15:$BW$1300,52,0)</f>
        <v>0</v>
      </c>
      <c r="AR654" s="638">
        <v>0</v>
      </c>
      <c r="AS654" s="638">
        <v>0</v>
      </c>
      <c r="AT654" s="661">
        <f t="shared" si="146"/>
        <v>14545092</v>
      </c>
      <c r="AU654" s="629"/>
      <c r="AV654" s="585"/>
      <c r="AW654" s="526" t="s">
        <v>4386</v>
      </c>
      <c r="AX654" s="526" t="s">
        <v>4387</v>
      </c>
      <c r="AY654" s="632" t="s">
        <v>261</v>
      </c>
      <c r="AZ654" s="632">
        <v>642</v>
      </c>
      <c r="BA654" s="272" t="s">
        <v>1</v>
      </c>
      <c r="BB654" s="633"/>
      <c r="BC654" s="634"/>
      <c r="BD654" s="634"/>
    </row>
    <row r="655" spans="1:56" s="635" customFormat="1" ht="36.75" hidden="1" customHeight="1">
      <c r="A655" s="475">
        <f>SUBTOTAL(3,B$6:B655)</f>
        <v>1</v>
      </c>
      <c r="B655" s="475" t="s">
        <v>1911</v>
      </c>
      <c r="C655" s="476" t="s">
        <v>1912</v>
      </c>
      <c r="D655" s="636">
        <v>44327</v>
      </c>
      <c r="E655" s="636" t="s">
        <v>199</v>
      </c>
      <c r="F655" s="530" t="s">
        <v>451</v>
      </c>
      <c r="G655" s="621" t="s">
        <v>1908</v>
      </c>
      <c r="H655" s="637">
        <v>12300000</v>
      </c>
      <c r="I655" s="637">
        <v>5800000</v>
      </c>
      <c r="J655" s="637">
        <v>0</v>
      </c>
      <c r="K655" s="637">
        <v>0</v>
      </c>
      <c r="L655" s="638">
        <f t="shared" si="149"/>
        <v>18100000</v>
      </c>
      <c r="M655" s="639">
        <v>22</v>
      </c>
      <c r="N655" s="638">
        <f t="shared" si="137"/>
        <v>15315385</v>
      </c>
      <c r="O655" s="640">
        <v>2</v>
      </c>
      <c r="P655" s="638">
        <f t="shared" si="138"/>
        <v>1392308</v>
      </c>
      <c r="Q655" s="641">
        <v>0</v>
      </c>
      <c r="R655" s="638">
        <f t="shared" si="139"/>
        <v>0</v>
      </c>
      <c r="S655" s="638">
        <f t="shared" si="140"/>
        <v>16707693</v>
      </c>
      <c r="T655" s="642">
        <v>461538</v>
      </c>
      <c r="U655" s="528">
        <v>0</v>
      </c>
      <c r="V655" s="528">
        <v>0</v>
      </c>
      <c r="W655" s="642">
        <v>0</v>
      </c>
      <c r="X655" s="642">
        <v>0</v>
      </c>
      <c r="Y655" s="642">
        <v>0</v>
      </c>
      <c r="Z655" s="642">
        <v>0</v>
      </c>
      <c r="AA655" s="643"/>
      <c r="AB655" s="638"/>
      <c r="AC655" s="642">
        <v>0</v>
      </c>
      <c r="AD655" s="642">
        <v>0</v>
      </c>
      <c r="AE655" s="638">
        <v>130528.84943181818</v>
      </c>
      <c r="AF655" s="644"/>
      <c r="AG655" s="644">
        <f t="shared" si="145"/>
        <v>17299760</v>
      </c>
      <c r="AH655" s="639">
        <v>0</v>
      </c>
      <c r="AI655" s="639">
        <v>0</v>
      </c>
      <c r="AJ655" s="639">
        <v>0</v>
      </c>
      <c r="AK655" s="643">
        <v>0</v>
      </c>
      <c r="AL655" s="645">
        <v>0</v>
      </c>
      <c r="AM655" s="638">
        <f t="shared" si="150"/>
        <v>0</v>
      </c>
      <c r="AN655" s="661">
        <f t="shared" si="141"/>
        <v>17299760</v>
      </c>
      <c r="AO655" s="638">
        <v>1900500</v>
      </c>
      <c r="AP655" s="638">
        <v>44100</v>
      </c>
      <c r="AQ655" s="638">
        <f>+VLOOKUP($B655,[1]Sheet1!$C$15:$BW$1300,52,0)</f>
        <v>0</v>
      </c>
      <c r="AR655" s="638">
        <v>0</v>
      </c>
      <c r="AS655" s="638">
        <v>0</v>
      </c>
      <c r="AT655" s="661">
        <f t="shared" si="146"/>
        <v>15355160</v>
      </c>
      <c r="AU655" s="629"/>
      <c r="AV655" s="585"/>
      <c r="AW655" s="526" t="s">
        <v>4388</v>
      </c>
      <c r="AX655" s="526" t="s">
        <v>4389</v>
      </c>
      <c r="AY655" s="632" t="s">
        <v>200</v>
      </c>
      <c r="AZ655" s="632">
        <v>642</v>
      </c>
      <c r="BA655" s="272" t="s">
        <v>1</v>
      </c>
      <c r="BB655" s="633"/>
      <c r="BC655" s="634"/>
      <c r="BD655" s="634"/>
    </row>
    <row r="656" spans="1:56" s="635" customFormat="1" ht="36.75" hidden="1" customHeight="1">
      <c r="A656" s="475">
        <f>SUBTOTAL(3,B$6:B656)</f>
        <v>1</v>
      </c>
      <c r="B656" s="475" t="s">
        <v>1913</v>
      </c>
      <c r="C656" s="476" t="s">
        <v>1914</v>
      </c>
      <c r="D656" s="636">
        <v>45525</v>
      </c>
      <c r="E656" s="636" t="s">
        <v>199</v>
      </c>
      <c r="F656" s="530" t="s">
        <v>451</v>
      </c>
      <c r="G656" s="621" t="s">
        <v>1908</v>
      </c>
      <c r="H656" s="637">
        <v>10500000</v>
      </c>
      <c r="I656" s="637">
        <v>5500000</v>
      </c>
      <c r="J656" s="637">
        <v>0</v>
      </c>
      <c r="K656" s="637">
        <v>0</v>
      </c>
      <c r="L656" s="638">
        <f t="shared" si="149"/>
        <v>16000000</v>
      </c>
      <c r="M656" s="639">
        <v>24</v>
      </c>
      <c r="N656" s="638">
        <f t="shared" si="137"/>
        <v>14769231</v>
      </c>
      <c r="O656" s="640">
        <v>2</v>
      </c>
      <c r="P656" s="638">
        <f t="shared" si="138"/>
        <v>1230769</v>
      </c>
      <c r="Q656" s="641">
        <v>0</v>
      </c>
      <c r="R656" s="638">
        <f t="shared" si="139"/>
        <v>0</v>
      </c>
      <c r="S656" s="638">
        <f t="shared" si="140"/>
        <v>16000000</v>
      </c>
      <c r="T656" s="642">
        <v>500000</v>
      </c>
      <c r="U656" s="528">
        <v>0</v>
      </c>
      <c r="V656" s="528">
        <v>0</v>
      </c>
      <c r="W656" s="642">
        <v>0</v>
      </c>
      <c r="X656" s="642">
        <v>0</v>
      </c>
      <c r="Y656" s="642">
        <v>0</v>
      </c>
      <c r="Z656" s="642">
        <v>0</v>
      </c>
      <c r="AA656" s="643"/>
      <c r="AB656" s="638"/>
      <c r="AC656" s="642">
        <v>0</v>
      </c>
      <c r="AD656" s="642">
        <v>0</v>
      </c>
      <c r="AE656" s="638">
        <v>115384.6171875</v>
      </c>
      <c r="AF656" s="644"/>
      <c r="AG656" s="644">
        <f t="shared" si="145"/>
        <v>16615385</v>
      </c>
      <c r="AH656" s="639">
        <v>0</v>
      </c>
      <c r="AI656" s="639">
        <v>0</v>
      </c>
      <c r="AJ656" s="639">
        <v>0</v>
      </c>
      <c r="AK656" s="643">
        <v>0</v>
      </c>
      <c r="AL656" s="645">
        <v>0</v>
      </c>
      <c r="AM656" s="638">
        <f t="shared" si="150"/>
        <v>0</v>
      </c>
      <c r="AN656" s="661">
        <f t="shared" si="141"/>
        <v>16615385</v>
      </c>
      <c r="AO656" s="638">
        <v>1680000</v>
      </c>
      <c r="AP656" s="638">
        <v>44100</v>
      </c>
      <c r="AQ656" s="638">
        <f>+VLOOKUP($B656,[1]Sheet1!$C$15:$BW$1300,52,0)</f>
        <v>0</v>
      </c>
      <c r="AR656" s="638">
        <v>0</v>
      </c>
      <c r="AS656" s="638">
        <v>0</v>
      </c>
      <c r="AT656" s="661">
        <f t="shared" si="146"/>
        <v>14891285</v>
      </c>
      <c r="AU656" s="629"/>
      <c r="AV656" s="585"/>
      <c r="AW656" s="526" t="s">
        <v>4390</v>
      </c>
      <c r="AX656" s="526" t="s">
        <v>4391</v>
      </c>
      <c r="AY656" s="632" t="s">
        <v>260</v>
      </c>
      <c r="AZ656" s="632">
        <v>642</v>
      </c>
      <c r="BA656" s="272" t="s">
        <v>1</v>
      </c>
      <c r="BB656" s="633"/>
      <c r="BC656" s="634"/>
      <c r="BD656" s="634"/>
    </row>
    <row r="657" spans="1:56" s="635" customFormat="1" ht="36.75" hidden="1" customHeight="1">
      <c r="A657" s="475">
        <f>SUBTOTAL(3,B$6:B657)</f>
        <v>1</v>
      </c>
      <c r="B657" s="475" t="s">
        <v>1915</v>
      </c>
      <c r="C657" s="476" t="s">
        <v>144</v>
      </c>
      <c r="D657" s="636">
        <v>39755</v>
      </c>
      <c r="E657" s="636" t="s">
        <v>199</v>
      </c>
      <c r="F657" s="530" t="s">
        <v>451</v>
      </c>
      <c r="G657" s="621" t="s">
        <v>1916</v>
      </c>
      <c r="H657" s="637">
        <v>17700000</v>
      </c>
      <c r="I657" s="637">
        <v>14800000</v>
      </c>
      <c r="J657" s="637">
        <v>0</v>
      </c>
      <c r="K657" s="637">
        <v>0</v>
      </c>
      <c r="L657" s="638">
        <f t="shared" si="149"/>
        <v>32500000</v>
      </c>
      <c r="M657" s="639">
        <v>21.9</v>
      </c>
      <c r="N657" s="638">
        <f t="shared" si="137"/>
        <v>27375000</v>
      </c>
      <c r="O657" s="640">
        <v>2</v>
      </c>
      <c r="P657" s="638">
        <f t="shared" si="138"/>
        <v>2500000</v>
      </c>
      <c r="Q657" s="641">
        <v>0</v>
      </c>
      <c r="R657" s="638">
        <f t="shared" si="139"/>
        <v>0</v>
      </c>
      <c r="S657" s="638">
        <f t="shared" si="140"/>
        <v>29875000</v>
      </c>
      <c r="T657" s="642">
        <v>459615</v>
      </c>
      <c r="U657" s="528">
        <v>0</v>
      </c>
      <c r="V657" s="528">
        <v>0</v>
      </c>
      <c r="W657" s="642">
        <v>0</v>
      </c>
      <c r="X657" s="642">
        <v>0</v>
      </c>
      <c r="Y657" s="642">
        <v>0</v>
      </c>
      <c r="Z657" s="642">
        <v>0</v>
      </c>
      <c r="AA657" s="643"/>
      <c r="AB657" s="638"/>
      <c r="AC657" s="642">
        <v>0</v>
      </c>
      <c r="AD657" s="642">
        <v>0</v>
      </c>
      <c r="AE657" s="638">
        <v>234375</v>
      </c>
      <c r="AF657" s="644"/>
      <c r="AG657" s="644">
        <f t="shared" ref="AG657:AG720" si="151">ROUND(SUM(S657:AF657)-AA657,0)</f>
        <v>30568990</v>
      </c>
      <c r="AH657" s="639">
        <v>0</v>
      </c>
      <c r="AI657" s="639">
        <v>0</v>
      </c>
      <c r="AJ657" s="639">
        <v>0</v>
      </c>
      <c r="AK657" s="643">
        <v>0</v>
      </c>
      <c r="AL657" s="645">
        <v>0</v>
      </c>
      <c r="AM657" s="638">
        <f t="shared" si="150"/>
        <v>0</v>
      </c>
      <c r="AN657" s="661">
        <f t="shared" si="141"/>
        <v>30568990</v>
      </c>
      <c r="AO657" s="638">
        <v>3412500</v>
      </c>
      <c r="AP657" s="638">
        <v>44100</v>
      </c>
      <c r="AQ657" s="638">
        <f>+VLOOKUP($B657,[1]Sheet1!$C$15:$BW$1300,52,0)</f>
        <v>0</v>
      </c>
      <c r="AR657" s="638">
        <v>0</v>
      </c>
      <c r="AS657" s="638">
        <v>0</v>
      </c>
      <c r="AT657" s="661">
        <f t="shared" si="146"/>
        <v>27112390</v>
      </c>
      <c r="AU657" s="629"/>
      <c r="AV657" s="585"/>
      <c r="AW657" s="526" t="s">
        <v>3218</v>
      </c>
      <c r="AX657" s="526" t="s">
        <v>4392</v>
      </c>
      <c r="AY657" s="632" t="s">
        <v>261</v>
      </c>
      <c r="AZ657" s="632">
        <v>642</v>
      </c>
      <c r="BA657" s="272" t="s">
        <v>75</v>
      </c>
      <c r="BB657" s="633"/>
      <c r="BC657" s="634"/>
      <c r="BD657" s="634"/>
    </row>
    <row r="658" spans="1:56" s="635" customFormat="1" ht="36.75" hidden="1" customHeight="1">
      <c r="A658" s="475">
        <f>SUBTOTAL(3,B$6:B658)</f>
        <v>1</v>
      </c>
      <c r="B658" s="475" t="s">
        <v>1917</v>
      </c>
      <c r="C658" s="476" t="s">
        <v>1918</v>
      </c>
      <c r="D658" s="636">
        <v>41106</v>
      </c>
      <c r="E658" s="636" t="s">
        <v>199</v>
      </c>
      <c r="F658" s="530" t="s">
        <v>451</v>
      </c>
      <c r="G658" s="621" t="s">
        <v>1908</v>
      </c>
      <c r="H658" s="637">
        <v>13300000</v>
      </c>
      <c r="I658" s="637">
        <v>8600000</v>
      </c>
      <c r="J658" s="637">
        <v>0</v>
      </c>
      <c r="K658" s="637">
        <v>0</v>
      </c>
      <c r="L658" s="638">
        <f t="shared" si="149"/>
        <v>21900000</v>
      </c>
      <c r="M658" s="639">
        <v>19.600000000000001</v>
      </c>
      <c r="N658" s="638">
        <f t="shared" si="137"/>
        <v>16509231</v>
      </c>
      <c r="O658" s="640">
        <v>2</v>
      </c>
      <c r="P658" s="638">
        <f t="shared" si="138"/>
        <v>1684615</v>
      </c>
      <c r="Q658" s="641">
        <v>0</v>
      </c>
      <c r="R658" s="638">
        <f t="shared" si="139"/>
        <v>0</v>
      </c>
      <c r="S658" s="638">
        <f t="shared" si="140"/>
        <v>18193846</v>
      </c>
      <c r="T658" s="642">
        <v>415385</v>
      </c>
      <c r="U658" s="528">
        <v>0</v>
      </c>
      <c r="V658" s="528">
        <v>0</v>
      </c>
      <c r="W658" s="642">
        <v>0</v>
      </c>
      <c r="X658" s="642">
        <v>0</v>
      </c>
      <c r="Y658" s="642">
        <v>0</v>
      </c>
      <c r="Z658" s="642">
        <v>0</v>
      </c>
      <c r="AA658" s="643"/>
      <c r="AB658" s="638"/>
      <c r="AC658" s="642">
        <v>0</v>
      </c>
      <c r="AD658" s="642">
        <v>0</v>
      </c>
      <c r="AE658" s="638">
        <v>157932.6945153061</v>
      </c>
      <c r="AF658" s="644"/>
      <c r="AG658" s="644">
        <f t="shared" si="151"/>
        <v>18767164</v>
      </c>
      <c r="AH658" s="639">
        <v>0</v>
      </c>
      <c r="AI658" s="639">
        <v>0</v>
      </c>
      <c r="AJ658" s="639">
        <v>0</v>
      </c>
      <c r="AK658" s="643">
        <v>0</v>
      </c>
      <c r="AL658" s="645">
        <v>0</v>
      </c>
      <c r="AM658" s="638">
        <f t="shared" si="150"/>
        <v>0</v>
      </c>
      <c r="AN658" s="661">
        <f t="shared" si="141"/>
        <v>18767164</v>
      </c>
      <c r="AO658" s="638">
        <v>2299500</v>
      </c>
      <c r="AP658" s="638">
        <v>44100</v>
      </c>
      <c r="AQ658" s="638">
        <f>+VLOOKUP($B658,[1]Sheet1!$C$15:$BW$1300,52,0)</f>
        <v>0</v>
      </c>
      <c r="AR658" s="638">
        <v>0</v>
      </c>
      <c r="AS658" s="638">
        <v>0</v>
      </c>
      <c r="AT658" s="661">
        <f t="shared" si="146"/>
        <v>16423564</v>
      </c>
      <c r="AU658" s="629"/>
      <c r="AV658" s="585"/>
      <c r="AW658" s="526" t="s">
        <v>4393</v>
      </c>
      <c r="AX658" s="526" t="s">
        <v>4394</v>
      </c>
      <c r="AY658" s="632" t="s">
        <v>200</v>
      </c>
      <c r="AZ658" s="632">
        <v>642</v>
      </c>
      <c r="BA658" s="272" t="s">
        <v>1</v>
      </c>
      <c r="BB658" s="633"/>
      <c r="BC658" s="634"/>
      <c r="BD658" s="634"/>
    </row>
    <row r="659" spans="1:56" s="635" customFormat="1" ht="36.75" hidden="1" customHeight="1">
      <c r="A659" s="475">
        <f>SUBTOTAL(3,B$6:B659)</f>
        <v>1</v>
      </c>
      <c r="B659" s="475" t="s">
        <v>1919</v>
      </c>
      <c r="C659" s="476" t="s">
        <v>1920</v>
      </c>
      <c r="D659" s="636">
        <v>42591</v>
      </c>
      <c r="E659" s="636" t="s">
        <v>199</v>
      </c>
      <c r="F659" s="530" t="s">
        <v>238</v>
      </c>
      <c r="G659" s="621" t="s">
        <v>1921</v>
      </c>
      <c r="H659" s="637">
        <v>9000000</v>
      </c>
      <c r="I659" s="637">
        <v>5700000</v>
      </c>
      <c r="J659" s="637">
        <v>0</v>
      </c>
      <c r="K659" s="637">
        <v>0</v>
      </c>
      <c r="L659" s="638">
        <f t="shared" si="149"/>
        <v>14700000</v>
      </c>
      <c r="M659" s="639">
        <v>24</v>
      </c>
      <c r="N659" s="638">
        <f t="shared" si="137"/>
        <v>13569231</v>
      </c>
      <c r="O659" s="640">
        <v>2</v>
      </c>
      <c r="P659" s="638">
        <f t="shared" si="138"/>
        <v>1130769</v>
      </c>
      <c r="Q659" s="641">
        <v>0</v>
      </c>
      <c r="R659" s="638">
        <f t="shared" si="139"/>
        <v>0</v>
      </c>
      <c r="S659" s="638">
        <f t="shared" si="140"/>
        <v>14700000</v>
      </c>
      <c r="T659" s="642">
        <v>500000</v>
      </c>
      <c r="U659" s="528">
        <v>0</v>
      </c>
      <c r="V659" s="528">
        <v>0</v>
      </c>
      <c r="W659" s="642">
        <v>0</v>
      </c>
      <c r="X659" s="642">
        <v>0</v>
      </c>
      <c r="Y659" s="642">
        <v>0</v>
      </c>
      <c r="Z659" s="642">
        <v>0</v>
      </c>
      <c r="AA659" s="643"/>
      <c r="AB659" s="638"/>
      <c r="AC659" s="642">
        <v>0</v>
      </c>
      <c r="AD659" s="642">
        <v>0</v>
      </c>
      <c r="AE659" s="638">
        <v>0</v>
      </c>
      <c r="AF659" s="644"/>
      <c r="AG659" s="644">
        <f t="shared" si="151"/>
        <v>15200000</v>
      </c>
      <c r="AH659" s="639">
        <v>0</v>
      </c>
      <c r="AI659" s="639">
        <v>0</v>
      </c>
      <c r="AJ659" s="639">
        <v>0</v>
      </c>
      <c r="AK659" s="643">
        <v>0</v>
      </c>
      <c r="AL659" s="645">
        <v>0</v>
      </c>
      <c r="AM659" s="638">
        <f t="shared" si="150"/>
        <v>0</v>
      </c>
      <c r="AN659" s="661">
        <f t="shared" si="141"/>
        <v>15200000</v>
      </c>
      <c r="AO659" s="638">
        <v>1543500</v>
      </c>
      <c r="AP659" s="638">
        <v>44100</v>
      </c>
      <c r="AQ659" s="638">
        <f>+VLOOKUP($B659,[1]Sheet1!$C$15:$BW$1300,52,0)</f>
        <v>0</v>
      </c>
      <c r="AR659" s="638">
        <v>0</v>
      </c>
      <c r="AS659" s="638">
        <v>0</v>
      </c>
      <c r="AT659" s="661">
        <f t="shared" si="146"/>
        <v>13612400</v>
      </c>
      <c r="AU659" s="629"/>
      <c r="AV659" s="585"/>
      <c r="AW659" s="526" t="s">
        <v>4395</v>
      </c>
      <c r="AX659" s="526" t="s">
        <v>4396</v>
      </c>
      <c r="AY659" s="632" t="s">
        <v>261</v>
      </c>
      <c r="AZ659" s="632">
        <v>642</v>
      </c>
      <c r="BA659" s="272" t="s">
        <v>1</v>
      </c>
      <c r="BB659" s="633"/>
      <c r="BC659" s="634"/>
      <c r="BD659" s="634"/>
    </row>
    <row r="660" spans="1:56" s="635" customFormat="1" ht="36.75" hidden="1" customHeight="1">
      <c r="A660" s="475">
        <f>SUBTOTAL(3,B$6:B660)</f>
        <v>1</v>
      </c>
      <c r="B660" s="475" t="s">
        <v>1922</v>
      </c>
      <c r="C660" s="476" t="s">
        <v>1923</v>
      </c>
      <c r="D660" s="636">
        <v>39523</v>
      </c>
      <c r="E660" s="636" t="s">
        <v>199</v>
      </c>
      <c r="F660" s="530" t="s">
        <v>238</v>
      </c>
      <c r="G660" s="621" t="s">
        <v>1921</v>
      </c>
      <c r="H660" s="637">
        <v>12500000</v>
      </c>
      <c r="I660" s="637">
        <v>7700000</v>
      </c>
      <c r="J660" s="637">
        <v>0</v>
      </c>
      <c r="K660" s="637">
        <v>0</v>
      </c>
      <c r="L660" s="638">
        <f t="shared" si="149"/>
        <v>20200000</v>
      </c>
      <c r="M660" s="639">
        <v>24</v>
      </c>
      <c r="N660" s="638">
        <f t="shared" si="137"/>
        <v>18646154</v>
      </c>
      <c r="O660" s="640">
        <v>2</v>
      </c>
      <c r="P660" s="638">
        <f t="shared" si="138"/>
        <v>1553846</v>
      </c>
      <c r="Q660" s="641">
        <v>0</v>
      </c>
      <c r="R660" s="638">
        <f t="shared" si="139"/>
        <v>0</v>
      </c>
      <c r="S660" s="638">
        <f t="shared" si="140"/>
        <v>20200000</v>
      </c>
      <c r="T660" s="642">
        <v>650000</v>
      </c>
      <c r="U660" s="528">
        <v>0</v>
      </c>
      <c r="V660" s="528">
        <v>0</v>
      </c>
      <c r="W660" s="642">
        <v>0</v>
      </c>
      <c r="X660" s="642">
        <v>0</v>
      </c>
      <c r="Y660" s="642">
        <v>0</v>
      </c>
      <c r="Z660" s="642">
        <v>0</v>
      </c>
      <c r="AA660" s="643"/>
      <c r="AB660" s="638"/>
      <c r="AC660" s="642">
        <v>0</v>
      </c>
      <c r="AD660" s="642">
        <v>0</v>
      </c>
      <c r="AE660" s="638">
        <v>0</v>
      </c>
      <c r="AF660" s="644"/>
      <c r="AG660" s="644">
        <f t="shared" si="151"/>
        <v>20850000</v>
      </c>
      <c r="AH660" s="639">
        <v>0</v>
      </c>
      <c r="AI660" s="639">
        <v>0</v>
      </c>
      <c r="AJ660" s="639">
        <v>0</v>
      </c>
      <c r="AK660" s="643">
        <v>0</v>
      </c>
      <c r="AL660" s="645">
        <v>0</v>
      </c>
      <c r="AM660" s="638">
        <f t="shared" si="150"/>
        <v>0</v>
      </c>
      <c r="AN660" s="661">
        <f t="shared" si="141"/>
        <v>20850000</v>
      </c>
      <c r="AO660" s="638">
        <v>2121000</v>
      </c>
      <c r="AP660" s="638">
        <v>44100</v>
      </c>
      <c r="AQ660" s="638">
        <f>+VLOOKUP($B660,[1]Sheet1!$C$15:$BW$1300,52,0)</f>
        <v>0</v>
      </c>
      <c r="AR660" s="638">
        <v>0</v>
      </c>
      <c r="AS660" s="638">
        <v>0</v>
      </c>
      <c r="AT660" s="661">
        <f t="shared" si="146"/>
        <v>18684900</v>
      </c>
      <c r="AU660" s="629"/>
      <c r="AV660" s="585"/>
      <c r="AW660" s="526" t="s">
        <v>4397</v>
      </c>
      <c r="AX660" s="526" t="s">
        <v>4398</v>
      </c>
      <c r="AY660" s="632" t="s">
        <v>260</v>
      </c>
      <c r="AZ660" s="632">
        <v>642</v>
      </c>
      <c r="BA660" s="272" t="s">
        <v>1</v>
      </c>
      <c r="BB660" s="633"/>
      <c r="BC660" s="634"/>
      <c r="BD660" s="634"/>
    </row>
    <row r="661" spans="1:56" s="635" customFormat="1" ht="36.75" hidden="1" customHeight="1">
      <c r="A661" s="475">
        <f>SUBTOTAL(3,B$6:B661)</f>
        <v>1</v>
      </c>
      <c r="B661" s="475" t="s">
        <v>1924</v>
      </c>
      <c r="C661" s="476" t="s">
        <v>1925</v>
      </c>
      <c r="D661" s="636">
        <v>43803</v>
      </c>
      <c r="E661" s="636" t="s">
        <v>199</v>
      </c>
      <c r="F661" s="530" t="s">
        <v>239</v>
      </c>
      <c r="G661" s="621" t="s">
        <v>1926</v>
      </c>
      <c r="H661" s="637">
        <v>5931000</v>
      </c>
      <c r="I661" s="637">
        <v>1100000</v>
      </c>
      <c r="J661" s="637">
        <v>298000</v>
      </c>
      <c r="K661" s="637">
        <v>0</v>
      </c>
      <c r="L661" s="638">
        <f t="shared" si="149"/>
        <v>7329000</v>
      </c>
      <c r="M661" s="639">
        <v>21.6</v>
      </c>
      <c r="N661" s="638">
        <f t="shared" si="137"/>
        <v>6088708</v>
      </c>
      <c r="O661" s="640">
        <v>4</v>
      </c>
      <c r="P661" s="638">
        <f t="shared" si="138"/>
        <v>1127538</v>
      </c>
      <c r="Q661" s="641">
        <v>0</v>
      </c>
      <c r="R661" s="638">
        <f t="shared" si="139"/>
        <v>0</v>
      </c>
      <c r="S661" s="638">
        <f t="shared" si="140"/>
        <v>7216246</v>
      </c>
      <c r="T661" s="642">
        <v>0</v>
      </c>
      <c r="U661" s="528">
        <v>0</v>
      </c>
      <c r="V661" s="528">
        <v>200000</v>
      </c>
      <c r="W661" s="642">
        <v>500000</v>
      </c>
      <c r="X661" s="642">
        <v>0</v>
      </c>
      <c r="Y661" s="642">
        <v>400000</v>
      </c>
      <c r="Z661" s="642">
        <v>0</v>
      </c>
      <c r="AA661" s="643"/>
      <c r="AB661" s="638"/>
      <c r="AC661" s="642">
        <v>0</v>
      </c>
      <c r="AD661" s="642">
        <v>0</v>
      </c>
      <c r="AE661" s="638">
        <v>0</v>
      </c>
      <c r="AF661" s="644"/>
      <c r="AG661" s="644">
        <f t="shared" si="151"/>
        <v>8316246</v>
      </c>
      <c r="AH661" s="639">
        <v>6</v>
      </c>
      <c r="AI661" s="639">
        <v>0</v>
      </c>
      <c r="AJ661" s="639">
        <v>0</v>
      </c>
      <c r="AK661" s="643">
        <v>0</v>
      </c>
      <c r="AL661" s="645">
        <v>0</v>
      </c>
      <c r="AM661" s="638">
        <f t="shared" si="150"/>
        <v>317120</v>
      </c>
      <c r="AN661" s="661">
        <f t="shared" si="141"/>
        <v>8633366</v>
      </c>
      <c r="AO661" s="638">
        <v>769545</v>
      </c>
      <c r="AP661" s="638">
        <v>44100</v>
      </c>
      <c r="AQ661" s="638">
        <f>+VLOOKUP($B661,[1]Sheet1!$C$15:$BW$1300,52,0)</f>
        <v>0</v>
      </c>
      <c r="AR661" s="638">
        <v>0</v>
      </c>
      <c r="AS661" s="638">
        <v>0</v>
      </c>
      <c r="AT661" s="661">
        <f t="shared" si="146"/>
        <v>7819721</v>
      </c>
      <c r="AU661" s="629"/>
      <c r="AV661" s="585"/>
      <c r="AW661" s="526" t="s">
        <v>4399</v>
      </c>
      <c r="AX661" s="526" t="s">
        <v>4400</v>
      </c>
      <c r="AY661" s="632" t="s">
        <v>261</v>
      </c>
      <c r="AZ661" s="632">
        <v>622</v>
      </c>
      <c r="BA661" s="272" t="str">
        <f t="shared" ref="BA661:BA699" si="152">+IF(AY661="SK1 Box","Box",IF(AY661="Seaman","Seaman","Bag"))</f>
        <v>Bag</v>
      </c>
      <c r="BB661" s="633"/>
      <c r="BC661" s="634"/>
      <c r="BD661" s="634"/>
    </row>
    <row r="662" spans="1:56" s="635" customFormat="1" ht="36.75" hidden="1" customHeight="1">
      <c r="A662" s="475">
        <f>SUBTOTAL(3,B$6:B662)</f>
        <v>1</v>
      </c>
      <c r="B662" s="475" t="s">
        <v>1927</v>
      </c>
      <c r="C662" s="476" t="s">
        <v>1928</v>
      </c>
      <c r="D662" s="636">
        <v>45040</v>
      </c>
      <c r="E662" s="636" t="s">
        <v>199</v>
      </c>
      <c r="F662" s="530" t="s">
        <v>239</v>
      </c>
      <c r="G662" s="621" t="s">
        <v>1929</v>
      </c>
      <c r="H662" s="637">
        <v>5538000</v>
      </c>
      <c r="I662" s="637">
        <v>700000</v>
      </c>
      <c r="J662" s="637">
        <v>0</v>
      </c>
      <c r="K662" s="637">
        <v>500000</v>
      </c>
      <c r="L662" s="638">
        <f t="shared" si="149"/>
        <v>6738000</v>
      </c>
      <c r="M662" s="639">
        <v>24</v>
      </c>
      <c r="N662" s="638">
        <f t="shared" si="137"/>
        <v>6219692</v>
      </c>
      <c r="O662" s="640">
        <v>2</v>
      </c>
      <c r="P662" s="638">
        <f t="shared" si="138"/>
        <v>518308</v>
      </c>
      <c r="Q662" s="641">
        <v>0</v>
      </c>
      <c r="R662" s="638">
        <f t="shared" si="139"/>
        <v>0</v>
      </c>
      <c r="S662" s="638">
        <f t="shared" si="140"/>
        <v>6738000</v>
      </c>
      <c r="T662" s="642">
        <v>0</v>
      </c>
      <c r="U662" s="528">
        <v>0</v>
      </c>
      <c r="V662" s="528">
        <v>200000</v>
      </c>
      <c r="W662" s="642">
        <v>500000</v>
      </c>
      <c r="X662" s="642">
        <v>0</v>
      </c>
      <c r="Y662" s="642">
        <v>400000</v>
      </c>
      <c r="Z662" s="642">
        <v>0</v>
      </c>
      <c r="AA662" s="643"/>
      <c r="AB662" s="638"/>
      <c r="AC662" s="642">
        <v>0</v>
      </c>
      <c r="AD662" s="642">
        <v>0</v>
      </c>
      <c r="AE662" s="638">
        <v>48591.34375</v>
      </c>
      <c r="AF662" s="644"/>
      <c r="AG662" s="644">
        <f t="shared" si="151"/>
        <v>7886591</v>
      </c>
      <c r="AH662" s="639">
        <v>8</v>
      </c>
      <c r="AI662" s="639">
        <v>0</v>
      </c>
      <c r="AJ662" s="639">
        <v>0</v>
      </c>
      <c r="AK662" s="643">
        <v>0</v>
      </c>
      <c r="AL662" s="645">
        <v>0</v>
      </c>
      <c r="AM662" s="638">
        <f t="shared" si="150"/>
        <v>388731</v>
      </c>
      <c r="AN662" s="661">
        <f t="shared" si="141"/>
        <v>8275322</v>
      </c>
      <c r="AO662" s="638">
        <v>707490</v>
      </c>
      <c r="AP662" s="638">
        <v>44100</v>
      </c>
      <c r="AQ662" s="638">
        <f>+VLOOKUP($B662,[1]Sheet1!$C$15:$BW$1300,52,0)</f>
        <v>0</v>
      </c>
      <c r="AR662" s="638">
        <v>0</v>
      </c>
      <c r="AS662" s="638">
        <v>0</v>
      </c>
      <c r="AT662" s="661">
        <f t="shared" si="146"/>
        <v>7523732</v>
      </c>
      <c r="AU662" s="629"/>
      <c r="AV662" s="585"/>
      <c r="AW662" s="526" t="s">
        <v>4401</v>
      </c>
      <c r="AX662" s="526" t="s">
        <v>4402</v>
      </c>
      <c r="AY662" s="632" t="s">
        <v>261</v>
      </c>
      <c r="AZ662" s="632">
        <v>622</v>
      </c>
      <c r="BA662" s="272" t="str">
        <f t="shared" si="152"/>
        <v>Bag</v>
      </c>
      <c r="BB662" s="633"/>
      <c r="BC662" s="634"/>
      <c r="BD662" s="634"/>
    </row>
    <row r="663" spans="1:56" s="635" customFormat="1" ht="36.75" hidden="1" customHeight="1">
      <c r="A663" s="475">
        <f>SUBTOTAL(3,B$6:B663)</f>
        <v>1</v>
      </c>
      <c r="B663" s="475" t="s">
        <v>1930</v>
      </c>
      <c r="C663" s="476" t="s">
        <v>1931</v>
      </c>
      <c r="D663" s="636">
        <v>40589</v>
      </c>
      <c r="E663" s="636" t="s">
        <v>199</v>
      </c>
      <c r="F663" s="530" t="s">
        <v>239</v>
      </c>
      <c r="G663" s="621" t="s">
        <v>1926</v>
      </c>
      <c r="H663" s="637">
        <v>5931000</v>
      </c>
      <c r="I663" s="637">
        <v>1100000</v>
      </c>
      <c r="J663" s="637">
        <v>298000</v>
      </c>
      <c r="K663" s="637">
        <v>400000</v>
      </c>
      <c r="L663" s="638">
        <f t="shared" si="149"/>
        <v>7729000</v>
      </c>
      <c r="M663" s="639">
        <v>24</v>
      </c>
      <c r="N663" s="638">
        <f t="shared" si="137"/>
        <v>7134462</v>
      </c>
      <c r="O663" s="640">
        <v>2</v>
      </c>
      <c r="P663" s="638">
        <f t="shared" si="138"/>
        <v>594538</v>
      </c>
      <c r="Q663" s="641">
        <v>0</v>
      </c>
      <c r="R663" s="638">
        <f t="shared" si="139"/>
        <v>0</v>
      </c>
      <c r="S663" s="638">
        <f t="shared" si="140"/>
        <v>7729000</v>
      </c>
      <c r="T663" s="642">
        <v>0</v>
      </c>
      <c r="U663" s="528">
        <v>0</v>
      </c>
      <c r="V663" s="528">
        <v>200000</v>
      </c>
      <c r="W663" s="642">
        <v>500000</v>
      </c>
      <c r="X663" s="642">
        <v>0</v>
      </c>
      <c r="Y663" s="642">
        <v>400000</v>
      </c>
      <c r="Z663" s="642">
        <v>0</v>
      </c>
      <c r="AA663" s="643"/>
      <c r="AB663" s="638"/>
      <c r="AC663" s="642">
        <v>0</v>
      </c>
      <c r="AD663" s="642">
        <v>0</v>
      </c>
      <c r="AE663" s="638">
        <v>0</v>
      </c>
      <c r="AF663" s="644"/>
      <c r="AG663" s="644">
        <f t="shared" si="151"/>
        <v>8829000</v>
      </c>
      <c r="AH663" s="639">
        <v>6</v>
      </c>
      <c r="AI663" s="639">
        <v>0</v>
      </c>
      <c r="AJ663" s="639">
        <v>0</v>
      </c>
      <c r="AK663" s="643">
        <v>0</v>
      </c>
      <c r="AL663" s="645">
        <v>0</v>
      </c>
      <c r="AM663" s="638">
        <f t="shared" si="150"/>
        <v>334428</v>
      </c>
      <c r="AN663" s="661">
        <f t="shared" si="141"/>
        <v>9163428</v>
      </c>
      <c r="AO663" s="638">
        <v>811545</v>
      </c>
      <c r="AP663" s="638">
        <v>44100</v>
      </c>
      <c r="AQ663" s="638">
        <f>+VLOOKUP($B663,[1]Sheet1!$C$15:$BW$1300,52,0)</f>
        <v>0</v>
      </c>
      <c r="AR663" s="638">
        <v>0</v>
      </c>
      <c r="AS663" s="638">
        <v>0</v>
      </c>
      <c r="AT663" s="661">
        <f t="shared" si="146"/>
        <v>8307783</v>
      </c>
      <c r="AU663" s="629"/>
      <c r="AV663" s="585"/>
      <c r="AW663" s="526" t="s">
        <v>4403</v>
      </c>
      <c r="AX663" s="526" t="s">
        <v>4404</v>
      </c>
      <c r="AY663" s="632" t="s">
        <v>260</v>
      </c>
      <c r="AZ663" s="632">
        <v>622</v>
      </c>
      <c r="BA663" s="272" t="str">
        <f t="shared" si="152"/>
        <v>Box</v>
      </c>
      <c r="BB663" s="633"/>
      <c r="BC663" s="634"/>
      <c r="BD663" s="634"/>
    </row>
    <row r="664" spans="1:56" s="635" customFormat="1" ht="36.75" hidden="1" customHeight="1">
      <c r="A664" s="475">
        <f>SUBTOTAL(3,B$6:B664)</f>
        <v>1</v>
      </c>
      <c r="B664" s="475" t="s">
        <v>1932</v>
      </c>
      <c r="C664" s="476" t="s">
        <v>1933</v>
      </c>
      <c r="D664" s="636">
        <v>42606</v>
      </c>
      <c r="E664" s="636" t="s">
        <v>199</v>
      </c>
      <c r="F664" s="530" t="s">
        <v>239</v>
      </c>
      <c r="G664" s="621" t="s">
        <v>1934</v>
      </c>
      <c r="H664" s="637">
        <v>5931000</v>
      </c>
      <c r="I664" s="637">
        <v>2000000</v>
      </c>
      <c r="J664" s="637">
        <v>298000</v>
      </c>
      <c r="K664" s="637">
        <v>0</v>
      </c>
      <c r="L664" s="638">
        <f t="shared" si="149"/>
        <v>8229000</v>
      </c>
      <c r="M664" s="639">
        <v>22.8</v>
      </c>
      <c r="N664" s="638">
        <f t="shared" si="137"/>
        <v>7216200</v>
      </c>
      <c r="O664" s="640">
        <v>3</v>
      </c>
      <c r="P664" s="638">
        <f t="shared" si="138"/>
        <v>949500</v>
      </c>
      <c r="Q664" s="641">
        <v>0</v>
      </c>
      <c r="R664" s="638">
        <f t="shared" si="139"/>
        <v>0</v>
      </c>
      <c r="S664" s="638">
        <f t="shared" si="140"/>
        <v>8165700</v>
      </c>
      <c r="T664" s="642">
        <v>0</v>
      </c>
      <c r="U664" s="528">
        <v>0</v>
      </c>
      <c r="V664" s="528">
        <v>200000</v>
      </c>
      <c r="W664" s="642">
        <v>500000</v>
      </c>
      <c r="X664" s="642">
        <v>1082000</v>
      </c>
      <c r="Y664" s="642">
        <v>400000</v>
      </c>
      <c r="Z664" s="642">
        <v>0</v>
      </c>
      <c r="AA664" s="643"/>
      <c r="AB664" s="638"/>
      <c r="AC664" s="642">
        <v>0</v>
      </c>
      <c r="AD664" s="642">
        <v>0</v>
      </c>
      <c r="AE664" s="638">
        <v>0</v>
      </c>
      <c r="AF664" s="644"/>
      <c r="AG664" s="644">
        <f t="shared" si="151"/>
        <v>10347700</v>
      </c>
      <c r="AH664" s="639">
        <v>8</v>
      </c>
      <c r="AI664" s="639">
        <v>0</v>
      </c>
      <c r="AJ664" s="639">
        <v>0</v>
      </c>
      <c r="AK664" s="643">
        <v>0</v>
      </c>
      <c r="AL664" s="645">
        <v>0</v>
      </c>
      <c r="AM664" s="638">
        <f t="shared" si="150"/>
        <v>474750</v>
      </c>
      <c r="AN664" s="661">
        <f t="shared" si="141"/>
        <v>10822450</v>
      </c>
      <c r="AO664" s="638">
        <v>864045</v>
      </c>
      <c r="AP664" s="638">
        <v>44100</v>
      </c>
      <c r="AQ664" s="638">
        <f>+VLOOKUP($B664,[1]Sheet1!$C$15:$BW$1300,52,0)</f>
        <v>0</v>
      </c>
      <c r="AR664" s="638">
        <v>0</v>
      </c>
      <c r="AS664" s="638">
        <v>0</v>
      </c>
      <c r="AT664" s="661">
        <f t="shared" si="146"/>
        <v>9914305</v>
      </c>
      <c r="AU664" s="629"/>
      <c r="AV664" s="585"/>
      <c r="AW664" s="526" t="s">
        <v>4405</v>
      </c>
      <c r="AX664" s="526" t="s">
        <v>4406</v>
      </c>
      <c r="AY664" s="632" t="s">
        <v>260</v>
      </c>
      <c r="AZ664" s="632">
        <v>622</v>
      </c>
      <c r="BA664" s="272" t="str">
        <f t="shared" si="152"/>
        <v>Box</v>
      </c>
      <c r="BB664" s="633"/>
      <c r="BC664" s="634"/>
      <c r="BD664" s="634"/>
    </row>
    <row r="665" spans="1:56" s="635" customFormat="1" ht="36.75" hidden="1" customHeight="1">
      <c r="A665" s="475">
        <f>SUBTOTAL(3,B$6:B665)</f>
        <v>1</v>
      </c>
      <c r="B665" s="475" t="s">
        <v>1935</v>
      </c>
      <c r="C665" s="476" t="s">
        <v>1936</v>
      </c>
      <c r="D665" s="636">
        <v>42632</v>
      </c>
      <c r="E665" s="636" t="s">
        <v>199</v>
      </c>
      <c r="F665" s="530" t="s">
        <v>239</v>
      </c>
      <c r="G665" s="621" t="s">
        <v>1929</v>
      </c>
      <c r="H665" s="637">
        <v>5931000</v>
      </c>
      <c r="I665" s="637">
        <v>1300000</v>
      </c>
      <c r="J665" s="637">
        <v>0</v>
      </c>
      <c r="K665" s="637">
        <v>0</v>
      </c>
      <c r="L665" s="638">
        <f t="shared" si="149"/>
        <v>7231000</v>
      </c>
      <c r="M665" s="639">
        <v>24</v>
      </c>
      <c r="N665" s="638">
        <f t="shared" si="137"/>
        <v>6674769</v>
      </c>
      <c r="O665" s="640">
        <v>2</v>
      </c>
      <c r="P665" s="638">
        <f t="shared" si="138"/>
        <v>556231</v>
      </c>
      <c r="Q665" s="641">
        <v>0</v>
      </c>
      <c r="R665" s="638">
        <f t="shared" si="139"/>
        <v>0</v>
      </c>
      <c r="S665" s="638">
        <f t="shared" si="140"/>
        <v>7231000</v>
      </c>
      <c r="T665" s="642">
        <v>0</v>
      </c>
      <c r="U665" s="528">
        <v>0</v>
      </c>
      <c r="V665" s="528">
        <v>200000</v>
      </c>
      <c r="W665" s="642">
        <v>500000</v>
      </c>
      <c r="X665" s="642">
        <v>0</v>
      </c>
      <c r="Y665" s="642">
        <v>400000</v>
      </c>
      <c r="Z665" s="642">
        <v>0</v>
      </c>
      <c r="AA665" s="643"/>
      <c r="AB665" s="638"/>
      <c r="AC665" s="642">
        <v>0</v>
      </c>
      <c r="AD665" s="642">
        <v>0</v>
      </c>
      <c r="AE665" s="638">
        <v>52146.6328125</v>
      </c>
      <c r="AF665" s="644"/>
      <c r="AG665" s="644">
        <f t="shared" si="151"/>
        <v>8383147</v>
      </c>
      <c r="AH665" s="639">
        <v>22</v>
      </c>
      <c r="AI665" s="639">
        <v>0</v>
      </c>
      <c r="AJ665" s="639">
        <v>0</v>
      </c>
      <c r="AK665" s="643">
        <v>0</v>
      </c>
      <c r="AL665" s="645">
        <v>0</v>
      </c>
      <c r="AM665" s="638">
        <f t="shared" si="150"/>
        <v>1147226</v>
      </c>
      <c r="AN665" s="661">
        <f t="shared" si="141"/>
        <v>9530373</v>
      </c>
      <c r="AO665" s="638">
        <v>759255</v>
      </c>
      <c r="AP665" s="638">
        <v>44100</v>
      </c>
      <c r="AQ665" s="638">
        <f>+VLOOKUP($B665,[1]Sheet1!$C$15:$BW$1300,52,0)</f>
        <v>0</v>
      </c>
      <c r="AR665" s="638">
        <v>0</v>
      </c>
      <c r="AS665" s="638">
        <v>0</v>
      </c>
      <c r="AT665" s="661">
        <f t="shared" si="146"/>
        <v>8727018</v>
      </c>
      <c r="AU665" s="629"/>
      <c r="AV665" s="585"/>
      <c r="AW665" s="526" t="s">
        <v>4407</v>
      </c>
      <c r="AX665" s="526" t="s">
        <v>4408</v>
      </c>
      <c r="AY665" s="632" t="s">
        <v>261</v>
      </c>
      <c r="AZ665" s="632">
        <v>622</v>
      </c>
      <c r="BA665" s="272" t="str">
        <f t="shared" si="152"/>
        <v>Bag</v>
      </c>
      <c r="BB665" s="633"/>
      <c r="BC665" s="634"/>
      <c r="BD665" s="634"/>
    </row>
    <row r="666" spans="1:56" s="635" customFormat="1" ht="36.75" hidden="1" customHeight="1">
      <c r="A666" s="475">
        <f>SUBTOTAL(3,B$6:B666)</f>
        <v>1</v>
      </c>
      <c r="B666" s="475" t="s">
        <v>1937</v>
      </c>
      <c r="C666" s="476" t="s">
        <v>1938</v>
      </c>
      <c r="D666" s="636">
        <v>43201</v>
      </c>
      <c r="E666" s="636" t="s">
        <v>199</v>
      </c>
      <c r="F666" s="530" t="s">
        <v>239</v>
      </c>
      <c r="G666" s="621" t="s">
        <v>1929</v>
      </c>
      <c r="H666" s="637">
        <v>5931000</v>
      </c>
      <c r="I666" s="637">
        <v>1300000</v>
      </c>
      <c r="J666" s="637">
        <v>0</v>
      </c>
      <c r="K666" s="637">
        <v>0</v>
      </c>
      <c r="L666" s="638">
        <f t="shared" si="149"/>
        <v>7231000</v>
      </c>
      <c r="M666" s="639">
        <v>23.4</v>
      </c>
      <c r="N666" s="638">
        <f t="shared" si="137"/>
        <v>6507900</v>
      </c>
      <c r="O666" s="640">
        <v>2</v>
      </c>
      <c r="P666" s="638">
        <f t="shared" si="138"/>
        <v>556231</v>
      </c>
      <c r="Q666" s="641">
        <v>0</v>
      </c>
      <c r="R666" s="638">
        <f t="shared" si="139"/>
        <v>0</v>
      </c>
      <c r="S666" s="638">
        <f t="shared" si="140"/>
        <v>7064131</v>
      </c>
      <c r="T666" s="642">
        <v>0</v>
      </c>
      <c r="U666" s="528">
        <v>0</v>
      </c>
      <c r="V666" s="528">
        <v>200000</v>
      </c>
      <c r="W666" s="642">
        <v>0</v>
      </c>
      <c r="X666" s="642">
        <v>0</v>
      </c>
      <c r="Y666" s="642">
        <v>400000</v>
      </c>
      <c r="Z666" s="642">
        <v>0</v>
      </c>
      <c r="AA666" s="643"/>
      <c r="AB666" s="638"/>
      <c r="AC666" s="642">
        <v>0</v>
      </c>
      <c r="AD666" s="642">
        <v>0</v>
      </c>
      <c r="AE666" s="638">
        <v>52146.634615384617</v>
      </c>
      <c r="AF666" s="644"/>
      <c r="AG666" s="644">
        <f t="shared" si="151"/>
        <v>7716278</v>
      </c>
      <c r="AH666" s="639">
        <v>22</v>
      </c>
      <c r="AI666" s="639">
        <v>0</v>
      </c>
      <c r="AJ666" s="639">
        <v>0</v>
      </c>
      <c r="AK666" s="643">
        <v>0</v>
      </c>
      <c r="AL666" s="645">
        <v>0</v>
      </c>
      <c r="AM666" s="638">
        <f t="shared" si="150"/>
        <v>1147226</v>
      </c>
      <c r="AN666" s="661">
        <f t="shared" si="141"/>
        <v>8863504</v>
      </c>
      <c r="AO666" s="638">
        <v>759255</v>
      </c>
      <c r="AP666" s="638">
        <v>44100</v>
      </c>
      <c r="AQ666" s="638">
        <f>+VLOOKUP($B666,[1]Sheet1!$C$15:$BW$1300,52,0)</f>
        <v>0</v>
      </c>
      <c r="AR666" s="638">
        <v>0</v>
      </c>
      <c r="AS666" s="638">
        <v>0</v>
      </c>
      <c r="AT666" s="661">
        <f t="shared" si="146"/>
        <v>8060149</v>
      </c>
      <c r="AU666" s="629"/>
      <c r="AV666" s="585"/>
      <c r="AW666" s="526" t="s">
        <v>4409</v>
      </c>
      <c r="AX666" s="526" t="s">
        <v>4410</v>
      </c>
      <c r="AY666" s="632" t="s">
        <v>260</v>
      </c>
      <c r="AZ666" s="632">
        <v>622</v>
      </c>
      <c r="BA666" s="272" t="str">
        <f t="shared" si="152"/>
        <v>Box</v>
      </c>
      <c r="BB666" s="633"/>
      <c r="BC666" s="634"/>
      <c r="BD666" s="634"/>
    </row>
    <row r="667" spans="1:56" s="635" customFormat="1" ht="36.75" hidden="1" customHeight="1">
      <c r="A667" s="475">
        <f>SUBTOTAL(3,B$6:B667)</f>
        <v>1</v>
      </c>
      <c r="B667" s="475" t="s">
        <v>1939</v>
      </c>
      <c r="C667" s="476" t="s">
        <v>1940</v>
      </c>
      <c r="D667" s="636">
        <v>45423</v>
      </c>
      <c r="E667" s="636" t="s">
        <v>199</v>
      </c>
      <c r="F667" s="530" t="s">
        <v>240</v>
      </c>
      <c r="G667" s="621" t="s">
        <v>1941</v>
      </c>
      <c r="H667" s="637">
        <v>5274000</v>
      </c>
      <c r="I667" s="637">
        <v>200000</v>
      </c>
      <c r="J667" s="637">
        <v>0</v>
      </c>
      <c r="K667" s="637">
        <v>0</v>
      </c>
      <c r="L667" s="638">
        <f t="shared" si="149"/>
        <v>5474000</v>
      </c>
      <c r="M667" s="639">
        <v>24</v>
      </c>
      <c r="N667" s="638">
        <f t="shared" si="137"/>
        <v>5052923</v>
      </c>
      <c r="O667" s="640">
        <v>2</v>
      </c>
      <c r="P667" s="638">
        <f t="shared" si="138"/>
        <v>421077</v>
      </c>
      <c r="Q667" s="641">
        <v>0</v>
      </c>
      <c r="R667" s="638">
        <f t="shared" si="139"/>
        <v>0</v>
      </c>
      <c r="S667" s="638">
        <f t="shared" si="140"/>
        <v>5474000</v>
      </c>
      <c r="T667" s="642">
        <v>0</v>
      </c>
      <c r="U667" s="528">
        <v>0</v>
      </c>
      <c r="V667" s="528">
        <v>200000</v>
      </c>
      <c r="W667" s="642">
        <v>500000</v>
      </c>
      <c r="X667" s="642">
        <v>0</v>
      </c>
      <c r="Y667" s="642">
        <v>400000</v>
      </c>
      <c r="Z667" s="642">
        <v>0</v>
      </c>
      <c r="AA667" s="643"/>
      <c r="AB667" s="638"/>
      <c r="AC667" s="642">
        <v>0</v>
      </c>
      <c r="AD667" s="642">
        <v>0</v>
      </c>
      <c r="AE667" s="638">
        <v>39475.9609375</v>
      </c>
      <c r="AF667" s="644"/>
      <c r="AG667" s="644">
        <f t="shared" si="151"/>
        <v>6613476</v>
      </c>
      <c r="AH667" s="639">
        <v>28</v>
      </c>
      <c r="AI667" s="639">
        <v>0</v>
      </c>
      <c r="AJ667" s="639">
        <v>0</v>
      </c>
      <c r="AK667" s="643">
        <v>0</v>
      </c>
      <c r="AL667" s="645">
        <v>0</v>
      </c>
      <c r="AM667" s="638">
        <f t="shared" si="150"/>
        <v>1105327</v>
      </c>
      <c r="AN667" s="661">
        <f t="shared" si="141"/>
        <v>7718803</v>
      </c>
      <c r="AO667" s="638">
        <v>574770</v>
      </c>
      <c r="AP667" s="638">
        <v>44100</v>
      </c>
      <c r="AQ667" s="638">
        <f>+VLOOKUP($B667,[1]Sheet1!$C$15:$BW$1300,52,0)</f>
        <v>0</v>
      </c>
      <c r="AR667" s="638">
        <v>0</v>
      </c>
      <c r="AS667" s="638">
        <v>0</v>
      </c>
      <c r="AT667" s="661">
        <f t="shared" si="146"/>
        <v>7099933</v>
      </c>
      <c r="AU667" s="629"/>
      <c r="AV667" s="585"/>
      <c r="AW667" s="526" t="s">
        <v>4411</v>
      </c>
      <c r="AX667" s="526" t="s">
        <v>4412</v>
      </c>
      <c r="AY667" s="632" t="s">
        <v>260</v>
      </c>
      <c r="AZ667" s="632">
        <v>622</v>
      </c>
      <c r="BA667" s="272" t="str">
        <f t="shared" si="152"/>
        <v>Box</v>
      </c>
      <c r="BB667" s="633"/>
      <c r="BC667" s="634"/>
      <c r="BD667" s="634"/>
    </row>
    <row r="668" spans="1:56" s="635" customFormat="1" ht="36.75" hidden="1" customHeight="1">
      <c r="A668" s="475">
        <f>SUBTOTAL(3,B$6:B668)</f>
        <v>1</v>
      </c>
      <c r="B668" s="475" t="s">
        <v>1942</v>
      </c>
      <c r="C668" s="476" t="s">
        <v>1943</v>
      </c>
      <c r="D668" s="636">
        <v>40301</v>
      </c>
      <c r="E668" s="636" t="s">
        <v>199</v>
      </c>
      <c r="F668" s="530" t="s">
        <v>240</v>
      </c>
      <c r="G668" s="621" t="s">
        <v>1941</v>
      </c>
      <c r="H668" s="637">
        <v>5931000</v>
      </c>
      <c r="I668" s="637">
        <v>1400000</v>
      </c>
      <c r="J668" s="637">
        <v>0</v>
      </c>
      <c r="K668" s="637">
        <v>1200000</v>
      </c>
      <c r="L668" s="638">
        <f t="shared" si="149"/>
        <v>8531000</v>
      </c>
      <c r="M668" s="639">
        <v>23</v>
      </c>
      <c r="N668" s="638">
        <f t="shared" si="137"/>
        <v>7546654</v>
      </c>
      <c r="O668" s="640">
        <v>3</v>
      </c>
      <c r="P668" s="638">
        <f t="shared" si="138"/>
        <v>984346</v>
      </c>
      <c r="Q668" s="641">
        <v>0</v>
      </c>
      <c r="R668" s="638">
        <f t="shared" si="139"/>
        <v>0</v>
      </c>
      <c r="S668" s="638">
        <f t="shared" si="140"/>
        <v>8531000</v>
      </c>
      <c r="T668" s="642">
        <v>0</v>
      </c>
      <c r="U668" s="528">
        <v>0</v>
      </c>
      <c r="V668" s="528">
        <v>200000</v>
      </c>
      <c r="W668" s="642">
        <v>500000</v>
      </c>
      <c r="X668" s="642">
        <v>0</v>
      </c>
      <c r="Y668" s="642">
        <v>400000</v>
      </c>
      <c r="Z668" s="642">
        <v>0</v>
      </c>
      <c r="AA668" s="643"/>
      <c r="AB668" s="638"/>
      <c r="AC668" s="642">
        <v>0</v>
      </c>
      <c r="AD668" s="642">
        <v>0</v>
      </c>
      <c r="AE668" s="638">
        <v>61521.635869565216</v>
      </c>
      <c r="AF668" s="644"/>
      <c r="AG668" s="644">
        <f t="shared" si="151"/>
        <v>9692522</v>
      </c>
      <c r="AH668" s="639">
        <v>28</v>
      </c>
      <c r="AI668" s="639">
        <v>0</v>
      </c>
      <c r="AJ668" s="639">
        <v>0</v>
      </c>
      <c r="AK668" s="643">
        <v>0</v>
      </c>
      <c r="AL668" s="645">
        <v>0</v>
      </c>
      <c r="AM668" s="638">
        <f t="shared" si="150"/>
        <v>1722606</v>
      </c>
      <c r="AN668" s="661">
        <f t="shared" si="141"/>
        <v>11415128</v>
      </c>
      <c r="AO668" s="638">
        <v>895755</v>
      </c>
      <c r="AP668" s="638">
        <v>44100</v>
      </c>
      <c r="AQ668" s="638">
        <f>+VLOOKUP($B668,[1]Sheet1!$C$15:$BW$1300,52,0)</f>
        <v>0</v>
      </c>
      <c r="AR668" s="638">
        <v>0</v>
      </c>
      <c r="AS668" s="638">
        <v>0</v>
      </c>
      <c r="AT668" s="661">
        <f t="shared" si="146"/>
        <v>10475273</v>
      </c>
      <c r="AU668" s="629"/>
      <c r="AV668" s="585"/>
      <c r="AW668" s="526" t="s">
        <v>4413</v>
      </c>
      <c r="AX668" s="526" t="s">
        <v>4414</v>
      </c>
      <c r="AY668" s="632" t="s">
        <v>261</v>
      </c>
      <c r="AZ668" s="632">
        <v>622</v>
      </c>
      <c r="BA668" s="272" t="str">
        <f t="shared" si="152"/>
        <v>Bag</v>
      </c>
      <c r="BB668" s="633"/>
      <c r="BC668" s="634"/>
      <c r="BD668" s="634"/>
    </row>
    <row r="669" spans="1:56" s="635" customFormat="1" ht="36.75" hidden="1" customHeight="1">
      <c r="A669" s="475">
        <f>SUBTOTAL(3,B$6:B669)</f>
        <v>1</v>
      </c>
      <c r="B669" s="475" t="s">
        <v>1944</v>
      </c>
      <c r="C669" s="476" t="s">
        <v>1945</v>
      </c>
      <c r="D669" s="636">
        <v>40339</v>
      </c>
      <c r="E669" s="636" t="s">
        <v>199</v>
      </c>
      <c r="F669" s="530" t="s">
        <v>240</v>
      </c>
      <c r="G669" s="621" t="s">
        <v>1941</v>
      </c>
      <c r="H669" s="637">
        <v>5931000</v>
      </c>
      <c r="I669" s="637">
        <v>1400000</v>
      </c>
      <c r="J669" s="637">
        <v>0</v>
      </c>
      <c r="K669" s="637">
        <v>0</v>
      </c>
      <c r="L669" s="638">
        <f t="shared" si="149"/>
        <v>7331000</v>
      </c>
      <c r="M669" s="639">
        <v>24</v>
      </c>
      <c r="N669" s="638">
        <f t="shared" si="137"/>
        <v>6767077</v>
      </c>
      <c r="O669" s="640">
        <v>2</v>
      </c>
      <c r="P669" s="638">
        <f t="shared" si="138"/>
        <v>563923</v>
      </c>
      <c r="Q669" s="641">
        <v>0</v>
      </c>
      <c r="R669" s="638">
        <f t="shared" si="139"/>
        <v>0</v>
      </c>
      <c r="S669" s="638">
        <f t="shared" si="140"/>
        <v>7331000</v>
      </c>
      <c r="T669" s="642">
        <v>0</v>
      </c>
      <c r="U669" s="528">
        <v>0</v>
      </c>
      <c r="V669" s="528">
        <v>200000</v>
      </c>
      <c r="W669" s="642">
        <v>500000</v>
      </c>
      <c r="X669" s="642">
        <v>0</v>
      </c>
      <c r="Y669" s="642">
        <v>400000</v>
      </c>
      <c r="Z669" s="642">
        <v>0</v>
      </c>
      <c r="AA669" s="643"/>
      <c r="AB669" s="638"/>
      <c r="AC669" s="642">
        <v>0</v>
      </c>
      <c r="AD669" s="642">
        <v>0</v>
      </c>
      <c r="AE669" s="638">
        <v>52867.7890625</v>
      </c>
      <c r="AF669" s="644"/>
      <c r="AG669" s="644">
        <f t="shared" si="151"/>
        <v>8483868</v>
      </c>
      <c r="AH669" s="639">
        <v>28</v>
      </c>
      <c r="AI669" s="639">
        <v>0</v>
      </c>
      <c r="AJ669" s="639">
        <v>0</v>
      </c>
      <c r="AK669" s="643">
        <v>0</v>
      </c>
      <c r="AL669" s="645">
        <v>0</v>
      </c>
      <c r="AM669" s="638">
        <f t="shared" si="150"/>
        <v>1480298</v>
      </c>
      <c r="AN669" s="661">
        <f t="shared" si="141"/>
        <v>9964166</v>
      </c>
      <c r="AO669" s="638">
        <v>769755</v>
      </c>
      <c r="AP669" s="638">
        <v>44100</v>
      </c>
      <c r="AQ669" s="638">
        <f>+VLOOKUP($B669,[1]Sheet1!$C$15:$BW$1300,52,0)</f>
        <v>0</v>
      </c>
      <c r="AR669" s="638">
        <v>0</v>
      </c>
      <c r="AS669" s="638">
        <v>0</v>
      </c>
      <c r="AT669" s="661">
        <f t="shared" si="146"/>
        <v>9150311</v>
      </c>
      <c r="AU669" s="629"/>
      <c r="AV669" s="585"/>
      <c r="AW669" s="526" t="s">
        <v>4415</v>
      </c>
      <c r="AX669" s="526" t="s">
        <v>4416</v>
      </c>
      <c r="AY669" s="632" t="s">
        <v>260</v>
      </c>
      <c r="AZ669" s="632">
        <v>622</v>
      </c>
      <c r="BA669" s="272" t="str">
        <f t="shared" si="152"/>
        <v>Box</v>
      </c>
      <c r="BB669" s="633"/>
      <c r="BC669" s="634"/>
      <c r="BD669" s="634"/>
    </row>
    <row r="670" spans="1:56" s="635" customFormat="1" ht="36.75" hidden="1" customHeight="1">
      <c r="A670" s="475">
        <f>SUBTOTAL(3,B$6:B670)</f>
        <v>1</v>
      </c>
      <c r="B670" s="475" t="s">
        <v>1946</v>
      </c>
      <c r="C670" s="476" t="s">
        <v>1947</v>
      </c>
      <c r="D670" s="636">
        <v>41326</v>
      </c>
      <c r="E670" s="636" t="s">
        <v>199</v>
      </c>
      <c r="F670" s="530" t="s">
        <v>240</v>
      </c>
      <c r="G670" s="621" t="s">
        <v>1948</v>
      </c>
      <c r="H670" s="637">
        <v>5931000</v>
      </c>
      <c r="I670" s="637">
        <v>3000000</v>
      </c>
      <c r="J670" s="637">
        <v>0</v>
      </c>
      <c r="K670" s="637">
        <v>500000</v>
      </c>
      <c r="L670" s="638">
        <f t="shared" si="149"/>
        <v>9431000</v>
      </c>
      <c r="M670" s="639">
        <v>23</v>
      </c>
      <c r="N670" s="638">
        <f t="shared" si="137"/>
        <v>8342808</v>
      </c>
      <c r="O670" s="640">
        <v>3</v>
      </c>
      <c r="P670" s="638">
        <f t="shared" si="138"/>
        <v>1088192</v>
      </c>
      <c r="Q670" s="641">
        <v>0</v>
      </c>
      <c r="R670" s="638">
        <f t="shared" si="139"/>
        <v>0</v>
      </c>
      <c r="S670" s="638">
        <f t="shared" si="140"/>
        <v>9431000</v>
      </c>
      <c r="T670" s="642">
        <v>0</v>
      </c>
      <c r="U670" s="528">
        <v>0</v>
      </c>
      <c r="V670" s="528">
        <v>200000</v>
      </c>
      <c r="W670" s="642">
        <v>500000</v>
      </c>
      <c r="X670" s="642">
        <v>0</v>
      </c>
      <c r="Y670" s="642">
        <v>400000</v>
      </c>
      <c r="Z670" s="642">
        <v>0</v>
      </c>
      <c r="AA670" s="643"/>
      <c r="AB670" s="638"/>
      <c r="AC670" s="642">
        <v>0</v>
      </c>
      <c r="AD670" s="642">
        <v>0</v>
      </c>
      <c r="AE670" s="638">
        <v>68012.021739130432</v>
      </c>
      <c r="AF670" s="644"/>
      <c r="AG670" s="644">
        <f t="shared" si="151"/>
        <v>10599012</v>
      </c>
      <c r="AH670" s="639">
        <v>28</v>
      </c>
      <c r="AI670" s="639">
        <v>0</v>
      </c>
      <c r="AJ670" s="639">
        <v>0</v>
      </c>
      <c r="AK670" s="643">
        <v>0</v>
      </c>
      <c r="AL670" s="645">
        <v>0</v>
      </c>
      <c r="AM670" s="638">
        <f t="shared" si="150"/>
        <v>1904337</v>
      </c>
      <c r="AN670" s="661">
        <f t="shared" si="141"/>
        <v>12503349</v>
      </c>
      <c r="AO670" s="638">
        <v>990255</v>
      </c>
      <c r="AP670" s="638">
        <v>44100</v>
      </c>
      <c r="AQ670" s="638">
        <f>+VLOOKUP($B670,[1]Sheet1!$C$15:$BW$1300,52,0)</f>
        <v>0</v>
      </c>
      <c r="AR670" s="638">
        <v>0</v>
      </c>
      <c r="AS670" s="638">
        <v>0</v>
      </c>
      <c r="AT670" s="661">
        <f t="shared" si="146"/>
        <v>11468994</v>
      </c>
      <c r="AU670" s="629"/>
      <c r="AV670" s="585"/>
      <c r="AW670" s="526" t="s">
        <v>4417</v>
      </c>
      <c r="AX670" s="526" t="s">
        <v>4418</v>
      </c>
      <c r="AY670" s="632" t="s">
        <v>261</v>
      </c>
      <c r="AZ670" s="632">
        <v>622</v>
      </c>
      <c r="BA670" s="272" t="str">
        <f t="shared" si="152"/>
        <v>Bag</v>
      </c>
      <c r="BB670" s="633"/>
      <c r="BC670" s="634"/>
      <c r="BD670" s="634"/>
    </row>
    <row r="671" spans="1:56" s="635" customFormat="1" ht="36.75" hidden="1" customHeight="1">
      <c r="A671" s="475">
        <f>SUBTOTAL(3,B$6:B671)</f>
        <v>1</v>
      </c>
      <c r="B671" s="475" t="s">
        <v>1949</v>
      </c>
      <c r="C671" s="476" t="s">
        <v>1950</v>
      </c>
      <c r="D671" s="636">
        <v>42430</v>
      </c>
      <c r="E671" s="636" t="s">
        <v>199</v>
      </c>
      <c r="F671" s="530" t="s">
        <v>240</v>
      </c>
      <c r="G671" s="621" t="s">
        <v>1951</v>
      </c>
      <c r="H671" s="637">
        <v>8844000</v>
      </c>
      <c r="I671" s="637">
        <v>9356000</v>
      </c>
      <c r="J671" s="637">
        <v>0</v>
      </c>
      <c r="K671" s="637">
        <v>0</v>
      </c>
      <c r="L671" s="638">
        <f t="shared" si="149"/>
        <v>18200000</v>
      </c>
      <c r="M671" s="639">
        <v>23.6</v>
      </c>
      <c r="N671" s="638">
        <f t="shared" si="137"/>
        <v>16520000</v>
      </c>
      <c r="O671" s="640">
        <v>2</v>
      </c>
      <c r="P671" s="638">
        <f t="shared" si="138"/>
        <v>1400000</v>
      </c>
      <c r="Q671" s="641">
        <v>0</v>
      </c>
      <c r="R671" s="638">
        <f t="shared" si="139"/>
        <v>0</v>
      </c>
      <c r="S671" s="638">
        <f t="shared" si="140"/>
        <v>17920000</v>
      </c>
      <c r="T671" s="642">
        <v>492308</v>
      </c>
      <c r="U671" s="528">
        <v>0</v>
      </c>
      <c r="V671" s="528">
        <v>0</v>
      </c>
      <c r="W671" s="642">
        <v>0</v>
      </c>
      <c r="X671" s="642">
        <v>0</v>
      </c>
      <c r="Y671" s="642">
        <v>0</v>
      </c>
      <c r="Z671" s="642">
        <v>0</v>
      </c>
      <c r="AA671" s="643"/>
      <c r="AB671" s="638"/>
      <c r="AC671" s="642">
        <v>0</v>
      </c>
      <c r="AD671" s="642">
        <v>0</v>
      </c>
      <c r="AE671" s="638">
        <v>0</v>
      </c>
      <c r="AF671" s="644"/>
      <c r="AG671" s="644">
        <f t="shared" si="151"/>
        <v>18412308</v>
      </c>
      <c r="AH671" s="639">
        <v>0</v>
      </c>
      <c r="AI671" s="639">
        <v>0</v>
      </c>
      <c r="AJ671" s="639">
        <v>0</v>
      </c>
      <c r="AK671" s="643">
        <v>0</v>
      </c>
      <c r="AL671" s="645">
        <v>0</v>
      </c>
      <c r="AM671" s="638">
        <f t="shared" si="150"/>
        <v>0</v>
      </c>
      <c r="AN671" s="661">
        <f t="shared" si="141"/>
        <v>18412308</v>
      </c>
      <c r="AO671" s="638">
        <v>1911000</v>
      </c>
      <c r="AP671" s="638">
        <v>44100</v>
      </c>
      <c r="AQ671" s="638">
        <f>+VLOOKUP($B671,[1]Sheet1!$C$15:$BW$1300,52,0)</f>
        <v>0</v>
      </c>
      <c r="AR671" s="638">
        <v>0</v>
      </c>
      <c r="AS671" s="638">
        <v>0</v>
      </c>
      <c r="AT671" s="661">
        <f t="shared" si="146"/>
        <v>16457208</v>
      </c>
      <c r="AU671" s="629"/>
      <c r="AV671" s="585"/>
      <c r="AW671" s="526" t="s">
        <v>4419</v>
      </c>
      <c r="AX671" s="526" t="s">
        <v>4420</v>
      </c>
      <c r="AY671" s="632" t="s">
        <v>260</v>
      </c>
      <c r="AZ671" s="632">
        <v>622</v>
      </c>
      <c r="BA671" s="272" t="str">
        <f t="shared" si="152"/>
        <v>Box</v>
      </c>
      <c r="BB671" s="633"/>
      <c r="BC671" s="634"/>
      <c r="BD671" s="634"/>
    </row>
    <row r="672" spans="1:56" s="635" customFormat="1" ht="36.75" hidden="1" customHeight="1">
      <c r="A672" s="475">
        <f>SUBTOTAL(3,B$6:B672)</f>
        <v>1</v>
      </c>
      <c r="B672" s="475" t="s">
        <v>1952</v>
      </c>
      <c r="C672" s="476" t="s">
        <v>1953</v>
      </c>
      <c r="D672" s="636">
        <v>42583</v>
      </c>
      <c r="E672" s="636" t="s">
        <v>199</v>
      </c>
      <c r="F672" s="530" t="s">
        <v>240</v>
      </c>
      <c r="G672" s="621" t="s">
        <v>1948</v>
      </c>
      <c r="H672" s="637">
        <v>6560000</v>
      </c>
      <c r="I672" s="637">
        <v>2000000</v>
      </c>
      <c r="J672" s="637">
        <v>0</v>
      </c>
      <c r="K672" s="637">
        <v>500000</v>
      </c>
      <c r="L672" s="638">
        <f t="shared" si="149"/>
        <v>9060000</v>
      </c>
      <c r="M672" s="639">
        <v>24</v>
      </c>
      <c r="N672" s="638">
        <f t="shared" si="137"/>
        <v>8363077</v>
      </c>
      <c r="O672" s="640">
        <v>2</v>
      </c>
      <c r="P672" s="638">
        <f t="shared" si="138"/>
        <v>696923</v>
      </c>
      <c r="Q672" s="641">
        <v>0</v>
      </c>
      <c r="R672" s="638">
        <f t="shared" si="139"/>
        <v>0</v>
      </c>
      <c r="S672" s="638">
        <f t="shared" si="140"/>
        <v>9060000</v>
      </c>
      <c r="T672" s="642">
        <v>400000</v>
      </c>
      <c r="U672" s="528">
        <v>0</v>
      </c>
      <c r="V672" s="528">
        <v>200000</v>
      </c>
      <c r="W672" s="642">
        <v>500000</v>
      </c>
      <c r="X672" s="642">
        <v>0</v>
      </c>
      <c r="Y672" s="642">
        <v>400000</v>
      </c>
      <c r="Z672" s="642">
        <v>0</v>
      </c>
      <c r="AA672" s="643"/>
      <c r="AB672" s="638"/>
      <c r="AC672" s="642">
        <v>0</v>
      </c>
      <c r="AD672" s="642">
        <v>0</v>
      </c>
      <c r="AE672" s="638">
        <v>0</v>
      </c>
      <c r="AF672" s="644"/>
      <c r="AG672" s="644">
        <f t="shared" si="151"/>
        <v>10560000</v>
      </c>
      <c r="AH672" s="639">
        <v>24</v>
      </c>
      <c r="AI672" s="639">
        <v>0</v>
      </c>
      <c r="AJ672" s="639">
        <v>0</v>
      </c>
      <c r="AK672" s="643">
        <v>0</v>
      </c>
      <c r="AL672" s="645">
        <v>0</v>
      </c>
      <c r="AM672" s="638">
        <f t="shared" si="150"/>
        <v>1568077</v>
      </c>
      <c r="AN672" s="661">
        <f t="shared" si="141"/>
        <v>12128077</v>
      </c>
      <c r="AO672" s="638">
        <v>951300</v>
      </c>
      <c r="AP672" s="638">
        <v>44100</v>
      </c>
      <c r="AQ672" s="638">
        <f>+VLOOKUP($B672,[1]Sheet1!$C$15:$BW$1300,52,0)</f>
        <v>0</v>
      </c>
      <c r="AR672" s="638">
        <v>0</v>
      </c>
      <c r="AS672" s="638">
        <v>0</v>
      </c>
      <c r="AT672" s="661">
        <f t="shared" si="146"/>
        <v>11132677</v>
      </c>
      <c r="AU672" s="629"/>
      <c r="AV672" s="585"/>
      <c r="AW672" s="526" t="s">
        <v>4421</v>
      </c>
      <c r="AX672" s="526" t="s">
        <v>4422</v>
      </c>
      <c r="AY672" s="632" t="s">
        <v>261</v>
      </c>
      <c r="AZ672" s="632">
        <v>622</v>
      </c>
      <c r="BA672" s="272" t="str">
        <f t="shared" si="152"/>
        <v>Bag</v>
      </c>
      <c r="BB672" s="633"/>
      <c r="BC672" s="634"/>
      <c r="BD672" s="634"/>
    </row>
    <row r="673" spans="1:56" s="635" customFormat="1" ht="36.75" hidden="1" customHeight="1">
      <c r="A673" s="475">
        <f>SUBTOTAL(3,B$6:B673)</f>
        <v>1</v>
      </c>
      <c r="B673" s="475" t="s">
        <v>1954</v>
      </c>
      <c r="C673" s="476" t="s">
        <v>1955</v>
      </c>
      <c r="D673" s="636">
        <v>44067</v>
      </c>
      <c r="E673" s="636" t="s">
        <v>199</v>
      </c>
      <c r="F673" s="530" t="s">
        <v>439</v>
      </c>
      <c r="G673" s="621" t="s">
        <v>1956</v>
      </c>
      <c r="H673" s="637">
        <v>10800000</v>
      </c>
      <c r="I673" s="637">
        <v>6000000</v>
      </c>
      <c r="J673" s="637">
        <v>0</v>
      </c>
      <c r="K673" s="637">
        <v>0</v>
      </c>
      <c r="L673" s="638">
        <f t="shared" si="149"/>
        <v>16800000</v>
      </c>
      <c r="M673" s="639">
        <v>24</v>
      </c>
      <c r="N673" s="638">
        <f t="shared" si="137"/>
        <v>15507692</v>
      </c>
      <c r="O673" s="640">
        <v>2</v>
      </c>
      <c r="P673" s="638">
        <f t="shared" si="138"/>
        <v>1292308</v>
      </c>
      <c r="Q673" s="641">
        <v>0</v>
      </c>
      <c r="R673" s="638">
        <f t="shared" si="139"/>
        <v>0</v>
      </c>
      <c r="S673" s="638">
        <f t="shared" si="140"/>
        <v>16800000</v>
      </c>
      <c r="T673" s="642">
        <v>500000</v>
      </c>
      <c r="U673" s="528">
        <v>0</v>
      </c>
      <c r="V673" s="528">
        <v>0</v>
      </c>
      <c r="W673" s="642">
        <v>0</v>
      </c>
      <c r="X673" s="642">
        <v>0</v>
      </c>
      <c r="Y673" s="642">
        <v>0</v>
      </c>
      <c r="Z673" s="642">
        <v>0</v>
      </c>
      <c r="AA673" s="643"/>
      <c r="AB673" s="638"/>
      <c r="AC673" s="642">
        <v>0</v>
      </c>
      <c r="AD673" s="642">
        <v>0</v>
      </c>
      <c r="AE673" s="638">
        <v>0</v>
      </c>
      <c r="AF673" s="644"/>
      <c r="AG673" s="644">
        <f t="shared" si="151"/>
        <v>17300000</v>
      </c>
      <c r="AH673" s="639">
        <v>0</v>
      </c>
      <c r="AI673" s="639">
        <v>0</v>
      </c>
      <c r="AJ673" s="639">
        <v>0</v>
      </c>
      <c r="AK673" s="643">
        <v>0</v>
      </c>
      <c r="AL673" s="645">
        <v>0</v>
      </c>
      <c r="AM673" s="638">
        <f t="shared" si="150"/>
        <v>0</v>
      </c>
      <c r="AN673" s="661">
        <f t="shared" si="141"/>
        <v>17300000</v>
      </c>
      <c r="AO673" s="638">
        <v>1764000</v>
      </c>
      <c r="AP673" s="638">
        <v>44100</v>
      </c>
      <c r="AQ673" s="638">
        <f>+VLOOKUP($B673,[1]Sheet1!$C$15:$BW$1300,52,0)</f>
        <v>0</v>
      </c>
      <c r="AR673" s="638">
        <v>0</v>
      </c>
      <c r="AS673" s="638">
        <v>0</v>
      </c>
      <c r="AT673" s="661">
        <f t="shared" si="146"/>
        <v>15491900</v>
      </c>
      <c r="AU673" s="629"/>
      <c r="AV673" s="585"/>
      <c r="AW673" s="526" t="s">
        <v>4423</v>
      </c>
      <c r="AX673" s="526" t="s">
        <v>4424</v>
      </c>
      <c r="AY673" s="632" t="s">
        <v>260</v>
      </c>
      <c r="AZ673" s="632">
        <v>622</v>
      </c>
      <c r="BA673" s="272" t="str">
        <f t="shared" si="152"/>
        <v>Box</v>
      </c>
      <c r="BB673" s="633"/>
      <c r="BC673" s="634"/>
      <c r="BD673" s="634"/>
    </row>
    <row r="674" spans="1:56" s="635" customFormat="1" ht="36.75" hidden="1" customHeight="1">
      <c r="A674" s="475">
        <f>SUBTOTAL(3,B$6:B674)</f>
        <v>1</v>
      </c>
      <c r="B674" s="475" t="s">
        <v>1958</v>
      </c>
      <c r="C674" s="476" t="s">
        <v>1959</v>
      </c>
      <c r="D674" s="636">
        <v>44613</v>
      </c>
      <c r="E674" s="636" t="s">
        <v>199</v>
      </c>
      <c r="F674" s="530" t="s">
        <v>439</v>
      </c>
      <c r="G674" s="621" t="s">
        <v>1957</v>
      </c>
      <c r="H674" s="637">
        <v>6500000</v>
      </c>
      <c r="I674" s="637">
        <v>2000000</v>
      </c>
      <c r="J674" s="637">
        <v>0</v>
      </c>
      <c r="K674" s="637">
        <v>0</v>
      </c>
      <c r="L674" s="638">
        <f t="shared" si="149"/>
        <v>8500000</v>
      </c>
      <c r="M674" s="639">
        <v>23</v>
      </c>
      <c r="N674" s="638">
        <f t="shared" si="137"/>
        <v>7519231</v>
      </c>
      <c r="O674" s="640">
        <v>2</v>
      </c>
      <c r="P674" s="638">
        <f t="shared" si="138"/>
        <v>653846</v>
      </c>
      <c r="Q674" s="641">
        <v>0</v>
      </c>
      <c r="R674" s="638">
        <f t="shared" si="139"/>
        <v>0</v>
      </c>
      <c r="S674" s="638">
        <f t="shared" si="140"/>
        <v>8173077</v>
      </c>
      <c r="T674" s="642">
        <v>480769</v>
      </c>
      <c r="U674" s="528">
        <v>0</v>
      </c>
      <c r="V674" s="528">
        <v>0</v>
      </c>
      <c r="W674" s="642">
        <v>0</v>
      </c>
      <c r="X674" s="642">
        <v>0</v>
      </c>
      <c r="Y674" s="642">
        <v>0</v>
      </c>
      <c r="Z674" s="642">
        <v>0</v>
      </c>
      <c r="AA674" s="643"/>
      <c r="AB674" s="638"/>
      <c r="AC674" s="642">
        <v>0</v>
      </c>
      <c r="AD674" s="642">
        <v>0</v>
      </c>
      <c r="AE674" s="638">
        <v>61298.078804347824</v>
      </c>
      <c r="AF674" s="644"/>
      <c r="AG674" s="644">
        <f t="shared" si="151"/>
        <v>8715144</v>
      </c>
      <c r="AH674" s="639">
        <v>0</v>
      </c>
      <c r="AI674" s="639">
        <v>0</v>
      </c>
      <c r="AJ674" s="639">
        <v>0</v>
      </c>
      <c r="AK674" s="643">
        <v>0</v>
      </c>
      <c r="AL674" s="645">
        <v>0</v>
      </c>
      <c r="AM674" s="638">
        <f t="shared" si="150"/>
        <v>0</v>
      </c>
      <c r="AN674" s="661">
        <f t="shared" si="141"/>
        <v>8715144</v>
      </c>
      <c r="AO674" s="638">
        <v>892500</v>
      </c>
      <c r="AP674" s="638">
        <v>44100</v>
      </c>
      <c r="AQ674" s="638">
        <f>+VLOOKUP($B674,[1]Sheet1!$C$15:$BW$1300,52,0)</f>
        <v>0</v>
      </c>
      <c r="AR674" s="638">
        <v>0</v>
      </c>
      <c r="AS674" s="638">
        <v>0</v>
      </c>
      <c r="AT674" s="661">
        <f t="shared" si="146"/>
        <v>7778544</v>
      </c>
      <c r="AU674" s="629"/>
      <c r="AV674" s="585"/>
      <c r="AW674" s="526" t="s">
        <v>4425</v>
      </c>
      <c r="AX674" s="526" t="s">
        <v>4426</v>
      </c>
      <c r="AY674" s="632" t="s">
        <v>260</v>
      </c>
      <c r="AZ674" s="632">
        <v>622</v>
      </c>
      <c r="BA674" s="272" t="str">
        <f t="shared" si="152"/>
        <v>Box</v>
      </c>
      <c r="BB674" s="633"/>
      <c r="BC674" s="634"/>
      <c r="BD674" s="634"/>
    </row>
    <row r="675" spans="1:56" s="635" customFormat="1" ht="36.75" hidden="1" customHeight="1">
      <c r="A675" s="475">
        <f>SUBTOTAL(3,B$6:B675)</f>
        <v>1</v>
      </c>
      <c r="B675" s="475" t="s">
        <v>1960</v>
      </c>
      <c r="C675" s="476" t="s">
        <v>1961</v>
      </c>
      <c r="D675" s="636">
        <v>45418</v>
      </c>
      <c r="E675" s="636" t="s">
        <v>199</v>
      </c>
      <c r="F675" s="530" t="s">
        <v>439</v>
      </c>
      <c r="G675" s="621" t="s">
        <v>1957</v>
      </c>
      <c r="H675" s="637">
        <v>6000000</v>
      </c>
      <c r="I675" s="637">
        <v>2000000</v>
      </c>
      <c r="J675" s="637">
        <v>0</v>
      </c>
      <c r="K675" s="637">
        <v>0</v>
      </c>
      <c r="L675" s="638">
        <f t="shared" si="149"/>
        <v>8000000</v>
      </c>
      <c r="M675" s="639">
        <v>23.8</v>
      </c>
      <c r="N675" s="638">
        <f t="shared" si="137"/>
        <v>7323077</v>
      </c>
      <c r="O675" s="640">
        <v>2</v>
      </c>
      <c r="P675" s="638">
        <f t="shared" si="138"/>
        <v>615385</v>
      </c>
      <c r="Q675" s="641">
        <v>0</v>
      </c>
      <c r="R675" s="638">
        <f t="shared" si="139"/>
        <v>0</v>
      </c>
      <c r="S675" s="638">
        <f t="shared" si="140"/>
        <v>7938462</v>
      </c>
      <c r="T675" s="642">
        <v>496154</v>
      </c>
      <c r="U675" s="528">
        <v>0</v>
      </c>
      <c r="V675" s="528">
        <v>0</v>
      </c>
      <c r="W675" s="642">
        <v>0</v>
      </c>
      <c r="X675" s="642">
        <v>0</v>
      </c>
      <c r="Y675" s="642">
        <v>0</v>
      </c>
      <c r="Z675" s="642">
        <v>0</v>
      </c>
      <c r="AA675" s="643"/>
      <c r="AB675" s="638"/>
      <c r="AC675" s="642">
        <v>0</v>
      </c>
      <c r="AD675" s="642">
        <v>0</v>
      </c>
      <c r="AE675" s="638">
        <v>57692.308298319324</v>
      </c>
      <c r="AF675" s="644"/>
      <c r="AG675" s="644">
        <f t="shared" si="151"/>
        <v>8492308</v>
      </c>
      <c r="AH675" s="639">
        <v>0</v>
      </c>
      <c r="AI675" s="639">
        <v>0</v>
      </c>
      <c r="AJ675" s="639">
        <v>0</v>
      </c>
      <c r="AK675" s="643">
        <v>0</v>
      </c>
      <c r="AL675" s="645">
        <v>0</v>
      </c>
      <c r="AM675" s="638">
        <f t="shared" si="150"/>
        <v>0</v>
      </c>
      <c r="AN675" s="661">
        <f t="shared" si="141"/>
        <v>8492308</v>
      </c>
      <c r="AO675" s="638">
        <v>840000</v>
      </c>
      <c r="AP675" s="638">
        <v>44100</v>
      </c>
      <c r="AQ675" s="638">
        <f>+VLOOKUP($B675,[1]Sheet1!$C$15:$BW$1300,52,0)</f>
        <v>0</v>
      </c>
      <c r="AR675" s="638">
        <v>0</v>
      </c>
      <c r="AS675" s="638">
        <v>0</v>
      </c>
      <c r="AT675" s="661">
        <f t="shared" si="146"/>
        <v>7608208</v>
      </c>
      <c r="AU675" s="629"/>
      <c r="AV675" s="585"/>
      <c r="AW675" s="526" t="s">
        <v>4427</v>
      </c>
      <c r="AX675" s="526" t="s">
        <v>4428</v>
      </c>
      <c r="AY675" s="632" t="s">
        <v>260</v>
      </c>
      <c r="AZ675" s="632">
        <v>622</v>
      </c>
      <c r="BA675" s="272" t="str">
        <f t="shared" si="152"/>
        <v>Box</v>
      </c>
      <c r="BB675" s="633"/>
      <c r="BC675" s="634"/>
      <c r="BD675" s="634"/>
    </row>
    <row r="676" spans="1:56" s="635" customFormat="1" ht="36.75" hidden="1" customHeight="1">
      <c r="A676" s="475">
        <f>SUBTOTAL(3,B$6:B676)</f>
        <v>1</v>
      </c>
      <c r="B676" s="475" t="s">
        <v>5591</v>
      </c>
      <c r="C676" s="476" t="s">
        <v>1816</v>
      </c>
      <c r="D676" s="636">
        <v>45749</v>
      </c>
      <c r="E676" s="636" t="s">
        <v>199</v>
      </c>
      <c r="F676" s="530" t="s">
        <v>439</v>
      </c>
      <c r="G676" s="621" t="s">
        <v>1957</v>
      </c>
      <c r="H676" s="637">
        <v>6500000</v>
      </c>
      <c r="I676" s="637">
        <v>2000000</v>
      </c>
      <c r="J676" s="637">
        <v>0</v>
      </c>
      <c r="K676" s="637">
        <v>0</v>
      </c>
      <c r="L676" s="638">
        <f t="shared" si="149"/>
        <v>8500000</v>
      </c>
      <c r="M676" s="639">
        <v>21.1</v>
      </c>
      <c r="N676" s="638">
        <f t="shared" si="137"/>
        <v>6898077</v>
      </c>
      <c r="O676" s="640">
        <v>2</v>
      </c>
      <c r="P676" s="638">
        <f t="shared" si="138"/>
        <v>653846</v>
      </c>
      <c r="Q676" s="641">
        <v>0</v>
      </c>
      <c r="R676" s="638">
        <f t="shared" si="139"/>
        <v>0</v>
      </c>
      <c r="S676" s="638">
        <f t="shared" si="140"/>
        <v>7551923</v>
      </c>
      <c r="T676" s="642">
        <v>444231</v>
      </c>
      <c r="U676" s="528">
        <v>0</v>
      </c>
      <c r="V676" s="528">
        <v>0</v>
      </c>
      <c r="W676" s="642">
        <v>0</v>
      </c>
      <c r="X676" s="642">
        <v>0</v>
      </c>
      <c r="Y676" s="642">
        <v>0</v>
      </c>
      <c r="Z676" s="642">
        <v>0</v>
      </c>
      <c r="AA676" s="643"/>
      <c r="AB676" s="638"/>
      <c r="AC676" s="642">
        <v>0</v>
      </c>
      <c r="AD676" s="642">
        <v>0</v>
      </c>
      <c r="AE676" s="638">
        <v>61298.077606635066</v>
      </c>
      <c r="AF676" s="644"/>
      <c r="AG676" s="644">
        <f t="shared" si="151"/>
        <v>8057452</v>
      </c>
      <c r="AH676" s="639">
        <v>0</v>
      </c>
      <c r="AI676" s="639">
        <v>0</v>
      </c>
      <c r="AJ676" s="639">
        <v>0</v>
      </c>
      <c r="AK676" s="643">
        <v>0</v>
      </c>
      <c r="AL676" s="645">
        <v>0</v>
      </c>
      <c r="AM676" s="638">
        <f t="shared" si="150"/>
        <v>0</v>
      </c>
      <c r="AN676" s="661">
        <f t="shared" si="141"/>
        <v>8057452</v>
      </c>
      <c r="AO676" s="638">
        <v>0</v>
      </c>
      <c r="AP676" s="638">
        <v>0</v>
      </c>
      <c r="AQ676" s="638">
        <f>+VLOOKUP($B676,[1]Sheet1!$C$15:$BW$1300,52,0)</f>
        <v>0</v>
      </c>
      <c r="AR676" s="638">
        <v>0</v>
      </c>
      <c r="AS676" s="638">
        <v>0</v>
      </c>
      <c r="AT676" s="661">
        <f t="shared" si="146"/>
        <v>8057452</v>
      </c>
      <c r="AU676" s="629"/>
      <c r="AV676" s="585"/>
      <c r="AW676" s="526" t="s">
        <v>4294</v>
      </c>
      <c r="AX676" s="526" t="s">
        <v>5693</v>
      </c>
      <c r="AY676" s="632" t="s">
        <v>200</v>
      </c>
      <c r="AZ676" s="632">
        <v>622</v>
      </c>
      <c r="BA676" s="272" t="str">
        <f t="shared" si="152"/>
        <v>Bag</v>
      </c>
      <c r="BB676" s="633"/>
      <c r="BC676" s="634"/>
      <c r="BD676" s="634"/>
    </row>
    <row r="677" spans="1:56" s="635" customFormat="1" ht="36.75" hidden="1" customHeight="1">
      <c r="A677" s="475">
        <f>SUBTOTAL(3,B$6:B677)</f>
        <v>1</v>
      </c>
      <c r="B677" s="475" t="s">
        <v>1962</v>
      </c>
      <c r="C677" s="476" t="s">
        <v>1963</v>
      </c>
      <c r="D677" s="636">
        <v>39687</v>
      </c>
      <c r="E677" s="636" t="s">
        <v>199</v>
      </c>
      <c r="F677" s="530" t="s">
        <v>241</v>
      </c>
      <c r="G677" s="621" t="s">
        <v>1964</v>
      </c>
      <c r="H677" s="637">
        <v>5931000</v>
      </c>
      <c r="I677" s="637">
        <v>4500000</v>
      </c>
      <c r="J677" s="637">
        <v>0</v>
      </c>
      <c r="K677" s="637">
        <v>500000</v>
      </c>
      <c r="L677" s="638">
        <f t="shared" si="149"/>
        <v>10931000</v>
      </c>
      <c r="M677" s="639">
        <v>24</v>
      </c>
      <c r="N677" s="638">
        <f t="shared" si="137"/>
        <v>10090154</v>
      </c>
      <c r="O677" s="640">
        <v>2</v>
      </c>
      <c r="P677" s="638">
        <f t="shared" si="138"/>
        <v>840846</v>
      </c>
      <c r="Q677" s="641">
        <v>0</v>
      </c>
      <c r="R677" s="638">
        <f t="shared" si="139"/>
        <v>0</v>
      </c>
      <c r="S677" s="638">
        <f t="shared" si="140"/>
        <v>10931000</v>
      </c>
      <c r="T677" s="642">
        <v>0</v>
      </c>
      <c r="U677" s="528">
        <v>0</v>
      </c>
      <c r="V677" s="528">
        <v>200000</v>
      </c>
      <c r="W677" s="642">
        <v>500000</v>
      </c>
      <c r="X677" s="642">
        <v>0</v>
      </c>
      <c r="Y677" s="642">
        <v>400000</v>
      </c>
      <c r="Z677" s="642">
        <v>0</v>
      </c>
      <c r="AA677" s="643"/>
      <c r="AB677" s="638"/>
      <c r="AC677" s="642">
        <v>0</v>
      </c>
      <c r="AD677" s="642">
        <v>0</v>
      </c>
      <c r="AE677" s="638">
        <v>0</v>
      </c>
      <c r="AF677" s="644"/>
      <c r="AG677" s="644">
        <f t="shared" si="151"/>
        <v>12031000</v>
      </c>
      <c r="AH677" s="639">
        <v>11</v>
      </c>
      <c r="AI677" s="639">
        <v>0</v>
      </c>
      <c r="AJ677" s="639">
        <v>0</v>
      </c>
      <c r="AK677" s="643">
        <v>0</v>
      </c>
      <c r="AL677" s="645">
        <v>0</v>
      </c>
      <c r="AM677" s="638">
        <f t="shared" si="150"/>
        <v>867123</v>
      </c>
      <c r="AN677" s="661">
        <f t="shared" si="141"/>
        <v>12898123</v>
      </c>
      <c r="AO677" s="638">
        <v>1147755</v>
      </c>
      <c r="AP677" s="638">
        <v>44100</v>
      </c>
      <c r="AQ677" s="638">
        <f>+VLOOKUP($B677,[1]Sheet1!$C$15:$BW$1300,52,0)</f>
        <v>0</v>
      </c>
      <c r="AR677" s="638">
        <v>0</v>
      </c>
      <c r="AS677" s="638">
        <v>0</v>
      </c>
      <c r="AT677" s="661">
        <f t="shared" si="146"/>
        <v>11706268</v>
      </c>
      <c r="AU677" s="629"/>
      <c r="AV677" s="585"/>
      <c r="AW677" s="526" t="s">
        <v>4429</v>
      </c>
      <c r="AX677" s="526" t="s">
        <v>4430</v>
      </c>
      <c r="AY677" s="632" t="s">
        <v>261</v>
      </c>
      <c r="AZ677" s="632">
        <v>622</v>
      </c>
      <c r="BA677" s="272" t="str">
        <f t="shared" si="152"/>
        <v>Bag</v>
      </c>
      <c r="BB677" s="633"/>
      <c r="BC677" s="634"/>
      <c r="BD677" s="634"/>
    </row>
    <row r="678" spans="1:56" s="635" customFormat="1" ht="36.75" hidden="1" customHeight="1">
      <c r="A678" s="475">
        <f>SUBTOTAL(3,B$6:B678)</f>
        <v>1</v>
      </c>
      <c r="B678" s="475" t="s">
        <v>1965</v>
      </c>
      <c r="C678" s="476" t="s">
        <v>1966</v>
      </c>
      <c r="D678" s="636">
        <v>43600</v>
      </c>
      <c r="E678" s="636" t="s">
        <v>199</v>
      </c>
      <c r="F678" s="530" t="s">
        <v>241</v>
      </c>
      <c r="G678" s="621" t="s">
        <v>1967</v>
      </c>
      <c r="H678" s="637">
        <v>5931000</v>
      </c>
      <c r="I678" s="637">
        <v>2300000</v>
      </c>
      <c r="J678" s="637">
        <v>0</v>
      </c>
      <c r="K678" s="637">
        <v>2790000</v>
      </c>
      <c r="L678" s="638">
        <f t="shared" si="149"/>
        <v>11021000</v>
      </c>
      <c r="M678" s="639">
        <v>23</v>
      </c>
      <c r="N678" s="638">
        <f t="shared" si="137"/>
        <v>9749346</v>
      </c>
      <c r="O678" s="640">
        <v>3</v>
      </c>
      <c r="P678" s="638">
        <f t="shared" si="138"/>
        <v>1271654</v>
      </c>
      <c r="Q678" s="641">
        <v>0</v>
      </c>
      <c r="R678" s="638">
        <f t="shared" si="139"/>
        <v>0</v>
      </c>
      <c r="S678" s="638">
        <f t="shared" si="140"/>
        <v>11021000</v>
      </c>
      <c r="T678" s="642">
        <v>0</v>
      </c>
      <c r="U678" s="528">
        <v>0</v>
      </c>
      <c r="V678" s="528">
        <v>200000</v>
      </c>
      <c r="W678" s="642">
        <v>500000</v>
      </c>
      <c r="X678" s="642">
        <v>0</v>
      </c>
      <c r="Y678" s="642">
        <v>400000</v>
      </c>
      <c r="Z678" s="642">
        <v>0</v>
      </c>
      <c r="AA678" s="643"/>
      <c r="AB678" s="638"/>
      <c r="AC678" s="642">
        <v>0</v>
      </c>
      <c r="AD678" s="642">
        <v>0</v>
      </c>
      <c r="AE678" s="638">
        <v>0</v>
      </c>
      <c r="AF678" s="644"/>
      <c r="AG678" s="644">
        <f t="shared" si="151"/>
        <v>12121000</v>
      </c>
      <c r="AH678" s="639">
        <v>0</v>
      </c>
      <c r="AI678" s="639">
        <v>0</v>
      </c>
      <c r="AJ678" s="639">
        <v>0</v>
      </c>
      <c r="AK678" s="643">
        <v>0</v>
      </c>
      <c r="AL678" s="645">
        <v>0</v>
      </c>
      <c r="AM678" s="638">
        <f t="shared" si="150"/>
        <v>0</v>
      </c>
      <c r="AN678" s="661">
        <f t="shared" si="141"/>
        <v>12121000</v>
      </c>
      <c r="AO678" s="638">
        <v>1157205</v>
      </c>
      <c r="AP678" s="638">
        <v>44100</v>
      </c>
      <c r="AQ678" s="638">
        <f>+VLOOKUP($B678,[1]Sheet1!$C$15:$BW$1300,52,0)</f>
        <v>3190</v>
      </c>
      <c r="AR678" s="638">
        <v>0</v>
      </c>
      <c r="AS678" s="638">
        <v>0</v>
      </c>
      <c r="AT678" s="661">
        <f t="shared" si="146"/>
        <v>10916505</v>
      </c>
      <c r="AU678" s="629"/>
      <c r="AV678" s="585"/>
      <c r="AW678" s="526" t="s">
        <v>4431</v>
      </c>
      <c r="AX678" s="526" t="s">
        <v>4432</v>
      </c>
      <c r="AY678" s="632" t="s">
        <v>260</v>
      </c>
      <c r="AZ678" s="632">
        <v>622</v>
      </c>
      <c r="BA678" s="272" t="str">
        <f t="shared" si="152"/>
        <v>Box</v>
      </c>
      <c r="BB678" s="633"/>
      <c r="BC678" s="634"/>
      <c r="BD678" s="634"/>
    </row>
    <row r="679" spans="1:56" s="635" customFormat="1" ht="36.75" hidden="1" customHeight="1">
      <c r="A679" s="475">
        <f>SUBTOTAL(3,B$6:B679)</f>
        <v>1</v>
      </c>
      <c r="B679" s="475" t="s">
        <v>1968</v>
      </c>
      <c r="C679" s="476" t="s">
        <v>1969</v>
      </c>
      <c r="D679" s="636">
        <v>39716</v>
      </c>
      <c r="E679" s="636" t="s">
        <v>199</v>
      </c>
      <c r="F679" s="530" t="s">
        <v>241</v>
      </c>
      <c r="G679" s="621" t="s">
        <v>1970</v>
      </c>
      <c r="H679" s="637">
        <v>9340000</v>
      </c>
      <c r="I679" s="637">
        <v>10600000</v>
      </c>
      <c r="J679" s="637">
        <v>0</v>
      </c>
      <c r="K679" s="637">
        <v>0</v>
      </c>
      <c r="L679" s="638">
        <f t="shared" si="149"/>
        <v>19940000</v>
      </c>
      <c r="M679" s="639">
        <v>20</v>
      </c>
      <c r="N679" s="638">
        <f t="shared" si="137"/>
        <v>15338462</v>
      </c>
      <c r="O679" s="640">
        <v>2</v>
      </c>
      <c r="P679" s="638">
        <f t="shared" si="138"/>
        <v>1533846</v>
      </c>
      <c r="Q679" s="641">
        <v>0</v>
      </c>
      <c r="R679" s="638">
        <f t="shared" si="139"/>
        <v>0</v>
      </c>
      <c r="S679" s="638">
        <f t="shared" si="140"/>
        <v>16872308</v>
      </c>
      <c r="T679" s="642">
        <v>423077</v>
      </c>
      <c r="U679" s="528">
        <v>0</v>
      </c>
      <c r="V679" s="528">
        <v>0</v>
      </c>
      <c r="W679" s="642">
        <v>0</v>
      </c>
      <c r="X679" s="642">
        <v>0</v>
      </c>
      <c r="Y679" s="642">
        <v>0</v>
      </c>
      <c r="Z679" s="642">
        <v>0</v>
      </c>
      <c r="AA679" s="643"/>
      <c r="AB679" s="638"/>
      <c r="AC679" s="642">
        <v>0</v>
      </c>
      <c r="AD679" s="642">
        <v>0</v>
      </c>
      <c r="AE679" s="638">
        <v>0</v>
      </c>
      <c r="AF679" s="644"/>
      <c r="AG679" s="644">
        <f t="shared" si="151"/>
        <v>17295385</v>
      </c>
      <c r="AH679" s="639">
        <v>0</v>
      </c>
      <c r="AI679" s="639">
        <v>0</v>
      </c>
      <c r="AJ679" s="639">
        <v>0</v>
      </c>
      <c r="AK679" s="643">
        <v>0</v>
      </c>
      <c r="AL679" s="645">
        <v>0</v>
      </c>
      <c r="AM679" s="638">
        <f t="shared" si="150"/>
        <v>0</v>
      </c>
      <c r="AN679" s="661">
        <f t="shared" si="141"/>
        <v>17295385</v>
      </c>
      <c r="AO679" s="638">
        <v>2093700</v>
      </c>
      <c r="AP679" s="638">
        <v>44100</v>
      </c>
      <c r="AQ679" s="638">
        <f>+VLOOKUP($B679,[1]Sheet1!$C$15:$BW$1300,52,0)</f>
        <v>0</v>
      </c>
      <c r="AR679" s="638">
        <v>0</v>
      </c>
      <c r="AS679" s="638">
        <v>0</v>
      </c>
      <c r="AT679" s="661">
        <f t="shared" si="146"/>
        <v>15157585</v>
      </c>
      <c r="AU679" s="629"/>
      <c r="AV679" s="585"/>
      <c r="AW679" s="526" t="s">
        <v>4433</v>
      </c>
      <c r="AX679" s="526" t="s">
        <v>4434</v>
      </c>
      <c r="AY679" s="632" t="s">
        <v>260</v>
      </c>
      <c r="AZ679" s="632">
        <v>622</v>
      </c>
      <c r="BA679" s="272" t="str">
        <f t="shared" si="152"/>
        <v>Box</v>
      </c>
      <c r="BB679" s="633"/>
      <c r="BC679" s="634"/>
      <c r="BD679" s="634"/>
    </row>
    <row r="680" spans="1:56" s="635" customFormat="1" ht="36.75" hidden="1" customHeight="1">
      <c r="A680" s="475">
        <f>SUBTOTAL(3,B$6:B680)</f>
        <v>1</v>
      </c>
      <c r="B680" s="475" t="s">
        <v>1971</v>
      </c>
      <c r="C680" s="476" t="s">
        <v>1972</v>
      </c>
      <c r="D680" s="636">
        <v>44371</v>
      </c>
      <c r="E680" s="636" t="s">
        <v>199</v>
      </c>
      <c r="F680" s="530" t="s">
        <v>241</v>
      </c>
      <c r="G680" s="621" t="s">
        <v>1973</v>
      </c>
      <c r="H680" s="637">
        <v>5931000</v>
      </c>
      <c r="I680" s="637">
        <v>2000000</v>
      </c>
      <c r="J680" s="637">
        <v>0</v>
      </c>
      <c r="K680" s="637">
        <v>0</v>
      </c>
      <c r="L680" s="638">
        <f t="shared" si="149"/>
        <v>7931000</v>
      </c>
      <c r="M680" s="639">
        <v>20</v>
      </c>
      <c r="N680" s="638">
        <f t="shared" si="137"/>
        <v>6100769</v>
      </c>
      <c r="O680" s="640">
        <v>3</v>
      </c>
      <c r="P680" s="638">
        <f t="shared" si="138"/>
        <v>915115</v>
      </c>
      <c r="Q680" s="641">
        <v>0</v>
      </c>
      <c r="R680" s="638">
        <f t="shared" si="139"/>
        <v>0</v>
      </c>
      <c r="S680" s="638">
        <f t="shared" si="140"/>
        <v>7015884</v>
      </c>
      <c r="T680" s="642">
        <v>0</v>
      </c>
      <c r="U680" s="528">
        <v>0</v>
      </c>
      <c r="V680" s="528">
        <v>200000</v>
      </c>
      <c r="W680" s="642">
        <v>0</v>
      </c>
      <c r="X680" s="642">
        <v>0</v>
      </c>
      <c r="Y680" s="642">
        <v>150000</v>
      </c>
      <c r="Z680" s="642">
        <v>0</v>
      </c>
      <c r="AA680" s="643"/>
      <c r="AB680" s="638"/>
      <c r="AC680" s="642">
        <v>0</v>
      </c>
      <c r="AD680" s="642">
        <v>0</v>
      </c>
      <c r="AE680" s="638">
        <v>0</v>
      </c>
      <c r="AF680" s="644"/>
      <c r="AG680" s="644">
        <f t="shared" si="151"/>
        <v>7365884</v>
      </c>
      <c r="AH680" s="639">
        <v>10.5</v>
      </c>
      <c r="AI680" s="639">
        <v>0</v>
      </c>
      <c r="AJ680" s="639">
        <v>0</v>
      </c>
      <c r="AK680" s="643">
        <v>0</v>
      </c>
      <c r="AL680" s="645">
        <v>0</v>
      </c>
      <c r="AM680" s="638">
        <f t="shared" si="150"/>
        <v>600544</v>
      </c>
      <c r="AN680" s="661">
        <f t="shared" si="141"/>
        <v>7966428</v>
      </c>
      <c r="AO680" s="638">
        <v>832755</v>
      </c>
      <c r="AP680" s="638">
        <v>44100</v>
      </c>
      <c r="AQ680" s="638">
        <f>+VLOOKUP($B680,[1]Sheet1!$C$15:$BW$1300,52,0)</f>
        <v>0</v>
      </c>
      <c r="AR680" s="638">
        <v>0</v>
      </c>
      <c r="AS680" s="638">
        <v>0</v>
      </c>
      <c r="AT680" s="661">
        <f t="shared" si="146"/>
        <v>7089573</v>
      </c>
      <c r="AU680" s="629"/>
      <c r="AV680" s="585"/>
      <c r="AW680" s="526" t="s">
        <v>4435</v>
      </c>
      <c r="AX680" s="526" t="s">
        <v>4436</v>
      </c>
      <c r="AY680" s="632" t="s">
        <v>200</v>
      </c>
      <c r="AZ680" s="632">
        <v>622</v>
      </c>
      <c r="BA680" s="272" t="str">
        <f t="shared" si="152"/>
        <v>Bag</v>
      </c>
      <c r="BB680" s="633"/>
      <c r="BC680" s="634"/>
      <c r="BD680" s="634"/>
    </row>
    <row r="681" spans="1:56" s="635" customFormat="1" ht="36.75" hidden="1" customHeight="1">
      <c r="A681" s="475">
        <f>SUBTOTAL(3,B$6:B681)</f>
        <v>1</v>
      </c>
      <c r="B681" s="475" t="s">
        <v>1974</v>
      </c>
      <c r="C681" s="476" t="s">
        <v>1975</v>
      </c>
      <c r="D681" s="636">
        <v>44624</v>
      </c>
      <c r="E681" s="636" t="s">
        <v>199</v>
      </c>
      <c r="F681" s="530" t="s">
        <v>241</v>
      </c>
      <c r="G681" s="621" t="s">
        <v>1976</v>
      </c>
      <c r="H681" s="637">
        <v>5931000</v>
      </c>
      <c r="I681" s="637">
        <v>2200000</v>
      </c>
      <c r="J681" s="637">
        <v>0</v>
      </c>
      <c r="K681" s="637">
        <v>0</v>
      </c>
      <c r="L681" s="638">
        <f t="shared" si="149"/>
        <v>8131000</v>
      </c>
      <c r="M681" s="639">
        <v>23.9</v>
      </c>
      <c r="N681" s="638">
        <f t="shared" si="137"/>
        <v>7474265</v>
      </c>
      <c r="O681" s="640">
        <v>2</v>
      </c>
      <c r="P681" s="638">
        <f t="shared" si="138"/>
        <v>625462</v>
      </c>
      <c r="Q681" s="641">
        <v>0</v>
      </c>
      <c r="R681" s="638">
        <f t="shared" si="139"/>
        <v>0</v>
      </c>
      <c r="S681" s="638">
        <f t="shared" si="140"/>
        <v>8099727</v>
      </c>
      <c r="T681" s="642">
        <v>0</v>
      </c>
      <c r="U681" s="528">
        <v>0</v>
      </c>
      <c r="V681" s="528">
        <v>200000</v>
      </c>
      <c r="W681" s="642">
        <v>500000</v>
      </c>
      <c r="X681" s="642">
        <v>0</v>
      </c>
      <c r="Y681" s="642">
        <v>400000</v>
      </c>
      <c r="Z681" s="642">
        <v>0</v>
      </c>
      <c r="AA681" s="643"/>
      <c r="AB681" s="638"/>
      <c r="AC681" s="642">
        <v>0</v>
      </c>
      <c r="AD681" s="642">
        <v>0</v>
      </c>
      <c r="AE681" s="638">
        <v>0</v>
      </c>
      <c r="AF681" s="644"/>
      <c r="AG681" s="644">
        <f t="shared" si="151"/>
        <v>9199727</v>
      </c>
      <c r="AH681" s="639">
        <v>12</v>
      </c>
      <c r="AI681" s="639">
        <v>0</v>
      </c>
      <c r="AJ681" s="639">
        <v>0</v>
      </c>
      <c r="AK681" s="643">
        <v>0</v>
      </c>
      <c r="AL681" s="645">
        <v>0</v>
      </c>
      <c r="AM681" s="638">
        <f t="shared" si="150"/>
        <v>703644</v>
      </c>
      <c r="AN681" s="661">
        <f t="shared" si="141"/>
        <v>9903371</v>
      </c>
      <c r="AO681" s="638">
        <v>853755</v>
      </c>
      <c r="AP681" s="638">
        <v>44100</v>
      </c>
      <c r="AQ681" s="638">
        <f>+VLOOKUP($B681,[1]Sheet1!$C$15:$BW$1300,52,0)</f>
        <v>0</v>
      </c>
      <c r="AR681" s="638">
        <v>0</v>
      </c>
      <c r="AS681" s="638">
        <v>0</v>
      </c>
      <c r="AT681" s="661">
        <f t="shared" si="146"/>
        <v>9005516</v>
      </c>
      <c r="AU681" s="629"/>
      <c r="AV681" s="585"/>
      <c r="AW681" s="526" t="s">
        <v>4437</v>
      </c>
      <c r="AX681" s="526" t="s">
        <v>4438</v>
      </c>
      <c r="AY681" s="632" t="s">
        <v>200</v>
      </c>
      <c r="AZ681" s="632">
        <v>622</v>
      </c>
      <c r="BA681" s="272" t="str">
        <f t="shared" si="152"/>
        <v>Bag</v>
      </c>
      <c r="BB681" s="633"/>
      <c r="BC681" s="634"/>
      <c r="BD681" s="634"/>
    </row>
    <row r="682" spans="1:56" s="635" customFormat="1" ht="36.75" hidden="1" customHeight="1">
      <c r="A682" s="475">
        <f>SUBTOTAL(3,B$6:B682)</f>
        <v>1</v>
      </c>
      <c r="B682" s="475" t="s">
        <v>1977</v>
      </c>
      <c r="C682" s="476" t="s">
        <v>1978</v>
      </c>
      <c r="D682" s="636">
        <v>45344</v>
      </c>
      <c r="E682" s="636" t="s">
        <v>199</v>
      </c>
      <c r="F682" s="530" t="s">
        <v>241</v>
      </c>
      <c r="G682" s="621" t="s">
        <v>1973</v>
      </c>
      <c r="H682" s="637">
        <v>5538000</v>
      </c>
      <c r="I682" s="637">
        <v>1000000</v>
      </c>
      <c r="J682" s="637">
        <v>0</v>
      </c>
      <c r="K682" s="637">
        <v>0</v>
      </c>
      <c r="L682" s="638">
        <f t="shared" si="149"/>
        <v>6538000</v>
      </c>
      <c r="M682" s="639">
        <v>23</v>
      </c>
      <c r="N682" s="638">
        <f t="shared" si="137"/>
        <v>5783615</v>
      </c>
      <c r="O682" s="640">
        <v>3</v>
      </c>
      <c r="P682" s="638">
        <f t="shared" si="138"/>
        <v>754385</v>
      </c>
      <c r="Q682" s="641">
        <v>0</v>
      </c>
      <c r="R682" s="638">
        <f t="shared" si="139"/>
        <v>0</v>
      </c>
      <c r="S682" s="638">
        <f t="shared" si="140"/>
        <v>6538000</v>
      </c>
      <c r="T682" s="642">
        <v>0</v>
      </c>
      <c r="U682" s="528">
        <v>0</v>
      </c>
      <c r="V682" s="528">
        <v>200000</v>
      </c>
      <c r="W682" s="642">
        <v>500000</v>
      </c>
      <c r="X682" s="642">
        <v>0</v>
      </c>
      <c r="Y682" s="642">
        <v>400000</v>
      </c>
      <c r="Z682" s="642">
        <v>0</v>
      </c>
      <c r="AA682" s="643"/>
      <c r="AB682" s="638"/>
      <c r="AC682" s="642">
        <v>0</v>
      </c>
      <c r="AD682" s="642">
        <v>0</v>
      </c>
      <c r="AE682" s="638">
        <v>0</v>
      </c>
      <c r="AF682" s="644"/>
      <c r="AG682" s="644">
        <f t="shared" si="151"/>
        <v>7638000</v>
      </c>
      <c r="AH682" s="639">
        <v>11</v>
      </c>
      <c r="AI682" s="639">
        <v>0</v>
      </c>
      <c r="AJ682" s="639">
        <v>0</v>
      </c>
      <c r="AK682" s="643">
        <v>0</v>
      </c>
      <c r="AL682" s="645">
        <v>0</v>
      </c>
      <c r="AM682" s="638">
        <f t="shared" si="150"/>
        <v>518639</v>
      </c>
      <c r="AN682" s="661">
        <f t="shared" si="141"/>
        <v>8156639</v>
      </c>
      <c r="AO682" s="638">
        <v>686490</v>
      </c>
      <c r="AP682" s="638">
        <v>44100</v>
      </c>
      <c r="AQ682" s="638">
        <f>+VLOOKUP($B682,[1]Sheet1!$C$15:$BW$1300,52,0)</f>
        <v>0</v>
      </c>
      <c r="AR682" s="638">
        <v>0</v>
      </c>
      <c r="AS682" s="638">
        <v>0</v>
      </c>
      <c r="AT682" s="661">
        <f t="shared" si="146"/>
        <v>7426049</v>
      </c>
      <c r="AU682" s="629"/>
      <c r="AV682" s="585"/>
      <c r="AW682" s="526" t="s">
        <v>4439</v>
      </c>
      <c r="AX682" s="526" t="s">
        <v>4440</v>
      </c>
      <c r="AY682" s="632" t="s">
        <v>261</v>
      </c>
      <c r="AZ682" s="632">
        <v>622</v>
      </c>
      <c r="BA682" s="272" t="str">
        <f t="shared" si="152"/>
        <v>Bag</v>
      </c>
      <c r="BB682" s="633"/>
      <c r="BC682" s="634"/>
      <c r="BD682" s="634"/>
    </row>
    <row r="683" spans="1:56" s="635" customFormat="1" ht="36.75" hidden="1" customHeight="1">
      <c r="A683" s="475">
        <f>SUBTOTAL(3,B$6:B683)</f>
        <v>1</v>
      </c>
      <c r="B683" s="475" t="s">
        <v>1979</v>
      </c>
      <c r="C683" s="476" t="s">
        <v>1980</v>
      </c>
      <c r="D683" s="636">
        <v>45706</v>
      </c>
      <c r="E683" s="636" t="s">
        <v>199</v>
      </c>
      <c r="F683" s="530" t="s">
        <v>241</v>
      </c>
      <c r="G683" s="621" t="s">
        <v>1973</v>
      </c>
      <c r="H683" s="637">
        <v>5023000</v>
      </c>
      <c r="I683" s="637">
        <v>800000</v>
      </c>
      <c r="J683" s="637">
        <v>0</v>
      </c>
      <c r="K683" s="637">
        <v>0</v>
      </c>
      <c r="L683" s="638">
        <f t="shared" si="149"/>
        <v>5823000</v>
      </c>
      <c r="M683" s="639">
        <v>19.899999999999999</v>
      </c>
      <c r="N683" s="638">
        <f t="shared" si="137"/>
        <v>4456835</v>
      </c>
      <c r="O683" s="640">
        <v>2</v>
      </c>
      <c r="P683" s="638">
        <f t="shared" si="138"/>
        <v>447923</v>
      </c>
      <c r="Q683" s="641">
        <v>0</v>
      </c>
      <c r="R683" s="638">
        <f t="shared" si="139"/>
        <v>0</v>
      </c>
      <c r="S683" s="638">
        <f t="shared" si="140"/>
        <v>4904758</v>
      </c>
      <c r="T683" s="642">
        <v>0</v>
      </c>
      <c r="U683" s="528">
        <v>0</v>
      </c>
      <c r="V683" s="528">
        <v>200000</v>
      </c>
      <c r="W683" s="642">
        <v>0</v>
      </c>
      <c r="X683" s="642">
        <v>0</v>
      </c>
      <c r="Y683" s="642">
        <v>150000</v>
      </c>
      <c r="Z683" s="642">
        <v>0</v>
      </c>
      <c r="AA683" s="643"/>
      <c r="AB683" s="638"/>
      <c r="AC683" s="642">
        <v>0</v>
      </c>
      <c r="AD683" s="642">
        <v>0</v>
      </c>
      <c r="AE683" s="638">
        <v>0</v>
      </c>
      <c r="AF683" s="644"/>
      <c r="AG683" s="644">
        <f t="shared" si="151"/>
        <v>5254758</v>
      </c>
      <c r="AH683" s="639">
        <v>12</v>
      </c>
      <c r="AI683" s="639">
        <v>0</v>
      </c>
      <c r="AJ683" s="639">
        <v>0</v>
      </c>
      <c r="AK683" s="643">
        <v>0</v>
      </c>
      <c r="AL683" s="645">
        <v>0</v>
      </c>
      <c r="AM683" s="638">
        <f t="shared" si="150"/>
        <v>503914</v>
      </c>
      <c r="AN683" s="661">
        <f t="shared" si="141"/>
        <v>5758672</v>
      </c>
      <c r="AO683" s="638">
        <v>611415</v>
      </c>
      <c r="AP683" s="638">
        <v>44100</v>
      </c>
      <c r="AQ683" s="638">
        <f>+VLOOKUP($B683,[1]Sheet1!$C$15:$BW$1300,52,0)</f>
        <v>0</v>
      </c>
      <c r="AR683" s="638">
        <v>0</v>
      </c>
      <c r="AS683" s="638">
        <v>0</v>
      </c>
      <c r="AT683" s="661">
        <f t="shared" si="146"/>
        <v>5103157</v>
      </c>
      <c r="AU683" s="629"/>
      <c r="AV683" s="585"/>
      <c r="AW683" s="526" t="s">
        <v>5694</v>
      </c>
      <c r="AX683" s="526" t="s">
        <v>5695</v>
      </c>
      <c r="AY683" s="632" t="s">
        <v>261</v>
      </c>
      <c r="AZ683" s="632">
        <v>622</v>
      </c>
      <c r="BA683" s="272" t="str">
        <f t="shared" si="152"/>
        <v>Bag</v>
      </c>
      <c r="BB683" s="633"/>
      <c r="BC683" s="634"/>
      <c r="BD683" s="634"/>
    </row>
    <row r="684" spans="1:56" s="635" customFormat="1" ht="36.75" hidden="1" customHeight="1">
      <c r="A684" s="475">
        <f>SUBTOTAL(3,B$6:B684)</f>
        <v>1</v>
      </c>
      <c r="B684" s="475" t="s">
        <v>1981</v>
      </c>
      <c r="C684" s="476" t="s">
        <v>1982</v>
      </c>
      <c r="D684" s="636">
        <v>45745</v>
      </c>
      <c r="E684" s="636" t="s">
        <v>199</v>
      </c>
      <c r="F684" s="530" t="s">
        <v>241</v>
      </c>
      <c r="G684" s="621" t="s">
        <v>459</v>
      </c>
      <c r="H684" s="637">
        <v>4694000</v>
      </c>
      <c r="I684" s="637">
        <v>0</v>
      </c>
      <c r="J684" s="637">
        <v>0</v>
      </c>
      <c r="K684" s="637">
        <v>0</v>
      </c>
      <c r="L684" s="638">
        <f t="shared" si="149"/>
        <v>4694000</v>
      </c>
      <c r="M684" s="639">
        <v>22</v>
      </c>
      <c r="N684" s="638">
        <f t="shared" si="137"/>
        <v>3971846</v>
      </c>
      <c r="O684" s="640">
        <v>3</v>
      </c>
      <c r="P684" s="638">
        <f t="shared" si="138"/>
        <v>541615</v>
      </c>
      <c r="Q684" s="641">
        <v>0</v>
      </c>
      <c r="R684" s="638">
        <f t="shared" si="139"/>
        <v>0</v>
      </c>
      <c r="S684" s="638">
        <f t="shared" si="140"/>
        <v>4513461</v>
      </c>
      <c r="T684" s="642">
        <v>0</v>
      </c>
      <c r="U684" s="528">
        <v>0</v>
      </c>
      <c r="V684" s="528">
        <v>200000</v>
      </c>
      <c r="W684" s="642">
        <v>0</v>
      </c>
      <c r="X684" s="642">
        <v>0</v>
      </c>
      <c r="Y684" s="642">
        <v>400000</v>
      </c>
      <c r="Z684" s="642">
        <v>0</v>
      </c>
      <c r="AA684" s="643"/>
      <c r="AB684" s="638"/>
      <c r="AC684" s="642">
        <v>0</v>
      </c>
      <c r="AD684" s="642">
        <v>43424</v>
      </c>
      <c r="AE684" s="638">
        <v>0</v>
      </c>
      <c r="AF684" s="644"/>
      <c r="AG684" s="644">
        <f t="shared" si="151"/>
        <v>5156885</v>
      </c>
      <c r="AH684" s="639">
        <v>12</v>
      </c>
      <c r="AI684" s="639">
        <v>0</v>
      </c>
      <c r="AJ684" s="639">
        <v>0</v>
      </c>
      <c r="AK684" s="643">
        <v>0</v>
      </c>
      <c r="AL684" s="645">
        <v>0</v>
      </c>
      <c r="AM684" s="638">
        <f t="shared" si="150"/>
        <v>406212</v>
      </c>
      <c r="AN684" s="661">
        <f t="shared" si="141"/>
        <v>5563097</v>
      </c>
      <c r="AO684" s="638">
        <v>0</v>
      </c>
      <c r="AP684" s="638">
        <v>0</v>
      </c>
      <c r="AQ684" s="638">
        <f>+VLOOKUP($B684,[1]Sheet1!$C$15:$BW$1300,52,0)</f>
        <v>0</v>
      </c>
      <c r="AR684" s="638">
        <v>0</v>
      </c>
      <c r="AS684" s="638">
        <v>0</v>
      </c>
      <c r="AT684" s="661">
        <f t="shared" si="146"/>
        <v>5563097</v>
      </c>
      <c r="AU684" s="629"/>
      <c r="AV684" s="585"/>
      <c r="AW684" s="526" t="s">
        <v>4441</v>
      </c>
      <c r="AX684" s="526" t="s">
        <v>4442</v>
      </c>
      <c r="AY684" s="632" t="s">
        <v>260</v>
      </c>
      <c r="AZ684" s="632">
        <v>622</v>
      </c>
      <c r="BA684" s="272" t="str">
        <f t="shared" si="152"/>
        <v>Box</v>
      </c>
      <c r="BB684" s="633"/>
      <c r="BC684" s="634"/>
      <c r="BD684" s="634"/>
    </row>
    <row r="685" spans="1:56" s="635" customFormat="1" ht="36.75" hidden="1" customHeight="1">
      <c r="A685" s="475">
        <f>SUBTOTAL(3,B$6:B685)</f>
        <v>1</v>
      </c>
      <c r="B685" s="475" t="s">
        <v>5592</v>
      </c>
      <c r="C685" s="476" t="s">
        <v>5593</v>
      </c>
      <c r="D685" s="636">
        <v>45762</v>
      </c>
      <c r="E685" s="636" t="s">
        <v>199</v>
      </c>
      <c r="F685" s="530" t="s">
        <v>241</v>
      </c>
      <c r="G685" s="621" t="s">
        <v>459</v>
      </c>
      <c r="H685" s="637">
        <v>4694000</v>
      </c>
      <c r="I685" s="637">
        <v>0</v>
      </c>
      <c r="J685" s="637">
        <v>0</v>
      </c>
      <c r="K685" s="637">
        <v>0</v>
      </c>
      <c r="L685" s="638">
        <f t="shared" si="149"/>
        <v>4694000</v>
      </c>
      <c r="M685" s="639">
        <v>13</v>
      </c>
      <c r="N685" s="638">
        <f t="shared" si="137"/>
        <v>2347000</v>
      </c>
      <c r="O685" s="640">
        <v>1</v>
      </c>
      <c r="P685" s="638">
        <f t="shared" si="138"/>
        <v>180538</v>
      </c>
      <c r="Q685" s="641">
        <v>0</v>
      </c>
      <c r="R685" s="638">
        <f t="shared" si="139"/>
        <v>0</v>
      </c>
      <c r="S685" s="638">
        <f t="shared" si="140"/>
        <v>2527538</v>
      </c>
      <c r="T685" s="642">
        <v>0</v>
      </c>
      <c r="U685" s="528">
        <v>0</v>
      </c>
      <c r="V685" s="528">
        <v>108000</v>
      </c>
      <c r="W685" s="642">
        <v>269000</v>
      </c>
      <c r="X685" s="642">
        <v>0</v>
      </c>
      <c r="Y685" s="642">
        <v>81000</v>
      </c>
      <c r="Z685" s="642">
        <v>0</v>
      </c>
      <c r="AA685" s="643"/>
      <c r="AB685" s="638"/>
      <c r="AC685" s="642">
        <v>0</v>
      </c>
      <c r="AD685" s="642">
        <v>0</v>
      </c>
      <c r="AE685" s="638">
        <v>0</v>
      </c>
      <c r="AF685" s="644"/>
      <c r="AG685" s="644">
        <f t="shared" si="151"/>
        <v>2985538</v>
      </c>
      <c r="AH685" s="639">
        <v>4</v>
      </c>
      <c r="AI685" s="639">
        <v>0</v>
      </c>
      <c r="AJ685" s="639">
        <v>0</v>
      </c>
      <c r="AK685" s="643">
        <v>0</v>
      </c>
      <c r="AL685" s="645">
        <v>0</v>
      </c>
      <c r="AM685" s="638">
        <f t="shared" si="150"/>
        <v>135404</v>
      </c>
      <c r="AN685" s="661">
        <f t="shared" si="141"/>
        <v>3120942</v>
      </c>
      <c r="AO685" s="638">
        <v>0</v>
      </c>
      <c r="AP685" s="638">
        <v>0</v>
      </c>
      <c r="AQ685" s="638">
        <f>+VLOOKUP($B685,[1]Sheet1!$C$15:$BW$1300,52,0)</f>
        <v>0</v>
      </c>
      <c r="AR685" s="638">
        <v>0</v>
      </c>
      <c r="AS685" s="638">
        <v>0</v>
      </c>
      <c r="AT685" s="661">
        <f t="shared" ref="AT685:AT748" si="153">+ROUND(SUM(AN685:AN685)-SUM(AO685:AS685),0)</f>
        <v>3120942</v>
      </c>
      <c r="AU685" s="629"/>
      <c r="AV685" s="585"/>
      <c r="AW685" s="526" t="s">
        <v>5696</v>
      </c>
      <c r="AX685" s="526" t="s">
        <v>5697</v>
      </c>
      <c r="AY685" s="632" t="s">
        <v>260</v>
      </c>
      <c r="AZ685" s="632">
        <v>622</v>
      </c>
      <c r="BA685" s="272" t="str">
        <f t="shared" si="152"/>
        <v>Box</v>
      </c>
      <c r="BB685" s="633"/>
      <c r="BC685" s="634"/>
      <c r="BD685" s="634"/>
    </row>
    <row r="686" spans="1:56" s="635" customFormat="1" ht="36.75" hidden="1" customHeight="1">
      <c r="A686" s="475">
        <f>SUBTOTAL(3,B$6:B686)</f>
        <v>1</v>
      </c>
      <c r="B686" s="475" t="s">
        <v>5594</v>
      </c>
      <c r="C686" s="476" t="s">
        <v>5595</v>
      </c>
      <c r="D686" s="636">
        <v>45771</v>
      </c>
      <c r="E686" s="636" t="s">
        <v>199</v>
      </c>
      <c r="F686" s="530" t="s">
        <v>241</v>
      </c>
      <c r="G686" s="621" t="s">
        <v>459</v>
      </c>
      <c r="H686" s="637">
        <v>4694000</v>
      </c>
      <c r="I686" s="637">
        <v>0</v>
      </c>
      <c r="J686" s="637">
        <v>0</v>
      </c>
      <c r="K686" s="637">
        <v>0</v>
      </c>
      <c r="L686" s="638">
        <f t="shared" si="149"/>
        <v>4694000</v>
      </c>
      <c r="M686" s="639">
        <v>4</v>
      </c>
      <c r="N686" s="638">
        <f t="shared" si="137"/>
        <v>722154</v>
      </c>
      <c r="O686" s="640">
        <v>1</v>
      </c>
      <c r="P686" s="638">
        <f t="shared" si="138"/>
        <v>180538</v>
      </c>
      <c r="Q686" s="641">
        <v>0</v>
      </c>
      <c r="R686" s="638">
        <f t="shared" si="139"/>
        <v>0</v>
      </c>
      <c r="S686" s="638">
        <f t="shared" si="140"/>
        <v>902692</v>
      </c>
      <c r="T686" s="642">
        <v>0</v>
      </c>
      <c r="U686" s="528">
        <v>0</v>
      </c>
      <c r="V686" s="528">
        <v>38000</v>
      </c>
      <c r="W686" s="642">
        <v>96000</v>
      </c>
      <c r="X686" s="642">
        <v>0</v>
      </c>
      <c r="Y686" s="642">
        <v>29000</v>
      </c>
      <c r="Z686" s="642">
        <v>0</v>
      </c>
      <c r="AA686" s="643"/>
      <c r="AB686" s="638"/>
      <c r="AC686" s="642">
        <v>0</v>
      </c>
      <c r="AD686" s="642">
        <v>0</v>
      </c>
      <c r="AE686" s="638">
        <v>0</v>
      </c>
      <c r="AF686" s="644"/>
      <c r="AG686" s="644">
        <f t="shared" si="151"/>
        <v>1065692</v>
      </c>
      <c r="AH686" s="639">
        <v>4</v>
      </c>
      <c r="AI686" s="639">
        <v>0</v>
      </c>
      <c r="AJ686" s="639">
        <v>0</v>
      </c>
      <c r="AK686" s="643">
        <v>0</v>
      </c>
      <c r="AL686" s="645">
        <v>0</v>
      </c>
      <c r="AM686" s="638">
        <f t="shared" si="150"/>
        <v>135404</v>
      </c>
      <c r="AN686" s="661">
        <f t="shared" si="141"/>
        <v>1201096</v>
      </c>
      <c r="AO686" s="638">
        <v>0</v>
      </c>
      <c r="AP686" s="638">
        <v>0</v>
      </c>
      <c r="AQ686" s="638">
        <f>+VLOOKUP($B686,[1]Sheet1!$C$15:$BW$1300,52,0)</f>
        <v>0</v>
      </c>
      <c r="AR686" s="638">
        <v>0</v>
      </c>
      <c r="AS686" s="638">
        <v>0</v>
      </c>
      <c r="AT686" s="661">
        <f t="shared" si="153"/>
        <v>1201096</v>
      </c>
      <c r="AU686" s="629"/>
      <c r="AV686" s="585"/>
      <c r="AW686" s="526"/>
      <c r="AX686" s="526" t="s">
        <v>3466</v>
      </c>
      <c r="AY686" s="632" t="s">
        <v>261</v>
      </c>
      <c r="AZ686" s="632">
        <v>622</v>
      </c>
      <c r="BA686" s="272" t="str">
        <f t="shared" si="152"/>
        <v>Bag</v>
      </c>
      <c r="BB686" s="633"/>
      <c r="BC686" s="634"/>
      <c r="BD686" s="634"/>
    </row>
    <row r="687" spans="1:56" s="635" customFormat="1" ht="36.75" hidden="1" customHeight="1">
      <c r="A687" s="475">
        <f>SUBTOTAL(3,B$6:B687)</f>
        <v>1</v>
      </c>
      <c r="B687" s="475" t="s">
        <v>1983</v>
      </c>
      <c r="C687" s="476" t="s">
        <v>1984</v>
      </c>
      <c r="D687" s="636">
        <v>39863</v>
      </c>
      <c r="E687" s="636" t="s">
        <v>199</v>
      </c>
      <c r="F687" s="530" t="s">
        <v>241</v>
      </c>
      <c r="G687" s="621" t="s">
        <v>1985</v>
      </c>
      <c r="H687" s="637">
        <v>7819000</v>
      </c>
      <c r="I687" s="637">
        <v>6000000</v>
      </c>
      <c r="J687" s="637">
        <v>0</v>
      </c>
      <c r="K687" s="637">
        <v>0</v>
      </c>
      <c r="L687" s="638">
        <f t="shared" si="149"/>
        <v>13819000</v>
      </c>
      <c r="M687" s="639">
        <v>23.8</v>
      </c>
      <c r="N687" s="638">
        <f t="shared" si="137"/>
        <v>12649700</v>
      </c>
      <c r="O687" s="640">
        <v>2</v>
      </c>
      <c r="P687" s="638">
        <f t="shared" si="138"/>
        <v>1063000</v>
      </c>
      <c r="Q687" s="641">
        <v>0</v>
      </c>
      <c r="R687" s="638">
        <f t="shared" si="139"/>
        <v>0</v>
      </c>
      <c r="S687" s="638">
        <f t="shared" si="140"/>
        <v>13712700</v>
      </c>
      <c r="T687" s="642">
        <v>0</v>
      </c>
      <c r="U687" s="528">
        <v>0</v>
      </c>
      <c r="V687" s="528">
        <v>200000</v>
      </c>
      <c r="W687" s="642">
        <v>500000</v>
      </c>
      <c r="X687" s="642">
        <v>200000</v>
      </c>
      <c r="Y687" s="642">
        <v>400000</v>
      </c>
      <c r="Z687" s="642">
        <v>0</v>
      </c>
      <c r="AA687" s="643"/>
      <c r="AB687" s="638"/>
      <c r="AC687" s="642">
        <v>0</v>
      </c>
      <c r="AD687" s="642">
        <v>0</v>
      </c>
      <c r="AE687" s="638">
        <v>0</v>
      </c>
      <c r="AF687" s="644"/>
      <c r="AG687" s="644">
        <f t="shared" si="151"/>
        <v>15012700</v>
      </c>
      <c r="AH687" s="639">
        <v>6</v>
      </c>
      <c r="AI687" s="639">
        <v>0</v>
      </c>
      <c r="AJ687" s="639">
        <v>0</v>
      </c>
      <c r="AK687" s="643">
        <v>0</v>
      </c>
      <c r="AL687" s="645">
        <v>0</v>
      </c>
      <c r="AM687" s="638">
        <f t="shared" si="150"/>
        <v>597938</v>
      </c>
      <c r="AN687" s="661">
        <f t="shared" si="141"/>
        <v>15610638</v>
      </c>
      <c r="AO687" s="638">
        <v>1450995</v>
      </c>
      <c r="AP687" s="638">
        <v>44100</v>
      </c>
      <c r="AQ687" s="638">
        <f>+VLOOKUP($B687,[1]Sheet1!$C$15:$BW$1300,52,0)</f>
        <v>0</v>
      </c>
      <c r="AR687" s="638">
        <v>0</v>
      </c>
      <c r="AS687" s="638">
        <v>0</v>
      </c>
      <c r="AT687" s="661">
        <f t="shared" si="153"/>
        <v>14115543</v>
      </c>
      <c r="AU687" s="629"/>
      <c r="AV687" s="585"/>
      <c r="AW687" s="526" t="s">
        <v>4443</v>
      </c>
      <c r="AX687" s="526" t="s">
        <v>4444</v>
      </c>
      <c r="AY687" s="632" t="s">
        <v>261</v>
      </c>
      <c r="AZ687" s="632">
        <v>622</v>
      </c>
      <c r="BA687" s="272" t="str">
        <f t="shared" si="152"/>
        <v>Bag</v>
      </c>
      <c r="BB687" s="633"/>
      <c r="BC687" s="634"/>
      <c r="BD687" s="634"/>
    </row>
    <row r="688" spans="1:56" s="635" customFormat="1" ht="36.75" hidden="1" customHeight="1">
      <c r="A688" s="475">
        <f>SUBTOTAL(3,B$6:B688)</f>
        <v>1</v>
      </c>
      <c r="B688" s="475" t="s">
        <v>1986</v>
      </c>
      <c r="C688" s="476" t="s">
        <v>1987</v>
      </c>
      <c r="D688" s="636">
        <v>40232</v>
      </c>
      <c r="E688" s="636" t="s">
        <v>199</v>
      </c>
      <c r="F688" s="530" t="s">
        <v>241</v>
      </c>
      <c r="G688" s="621" t="s">
        <v>1973</v>
      </c>
      <c r="H688" s="637">
        <v>5931000</v>
      </c>
      <c r="I688" s="637">
        <v>2500000</v>
      </c>
      <c r="J688" s="637">
        <v>0</v>
      </c>
      <c r="K688" s="637">
        <v>200000</v>
      </c>
      <c r="L688" s="638">
        <f t="shared" si="149"/>
        <v>8631000</v>
      </c>
      <c r="M688" s="639">
        <v>23</v>
      </c>
      <c r="N688" s="638">
        <f t="shared" si="137"/>
        <v>7635115</v>
      </c>
      <c r="O688" s="640">
        <v>3</v>
      </c>
      <c r="P688" s="638">
        <f t="shared" si="138"/>
        <v>995885</v>
      </c>
      <c r="Q688" s="641">
        <v>0</v>
      </c>
      <c r="R688" s="638">
        <f t="shared" si="139"/>
        <v>0</v>
      </c>
      <c r="S688" s="638">
        <f t="shared" si="140"/>
        <v>8631000</v>
      </c>
      <c r="T688" s="642">
        <v>0</v>
      </c>
      <c r="U688" s="528">
        <v>0</v>
      </c>
      <c r="V688" s="528">
        <v>200000</v>
      </c>
      <c r="W688" s="642">
        <v>500000</v>
      </c>
      <c r="X688" s="642">
        <v>0</v>
      </c>
      <c r="Y688" s="642">
        <v>400000</v>
      </c>
      <c r="Z688" s="642">
        <v>0</v>
      </c>
      <c r="AA688" s="643"/>
      <c r="AB688" s="638"/>
      <c r="AC688" s="642">
        <v>0</v>
      </c>
      <c r="AD688" s="642">
        <v>0</v>
      </c>
      <c r="AE688" s="638">
        <v>0</v>
      </c>
      <c r="AF688" s="644"/>
      <c r="AG688" s="644">
        <f t="shared" si="151"/>
        <v>9731000</v>
      </c>
      <c r="AH688" s="639">
        <v>11</v>
      </c>
      <c r="AI688" s="639">
        <v>0</v>
      </c>
      <c r="AJ688" s="639">
        <v>0</v>
      </c>
      <c r="AK688" s="643">
        <v>0</v>
      </c>
      <c r="AL688" s="645">
        <v>0</v>
      </c>
      <c r="AM688" s="638">
        <f t="shared" si="150"/>
        <v>684671</v>
      </c>
      <c r="AN688" s="661">
        <f t="shared" si="141"/>
        <v>10415671</v>
      </c>
      <c r="AO688" s="638">
        <v>906255</v>
      </c>
      <c r="AP688" s="638">
        <v>44100</v>
      </c>
      <c r="AQ688" s="638">
        <f>+VLOOKUP($B688,[1]Sheet1!$C$15:$BW$1300,52,0)</f>
        <v>0</v>
      </c>
      <c r="AR688" s="638">
        <v>0</v>
      </c>
      <c r="AS688" s="638">
        <v>0</v>
      </c>
      <c r="AT688" s="661">
        <f t="shared" si="153"/>
        <v>9465316</v>
      </c>
      <c r="AU688" s="629"/>
      <c r="AV688" s="585"/>
      <c r="AW688" s="526" t="s">
        <v>4445</v>
      </c>
      <c r="AX688" s="526" t="s">
        <v>4446</v>
      </c>
      <c r="AY688" s="632" t="s">
        <v>200</v>
      </c>
      <c r="AZ688" s="632">
        <v>622</v>
      </c>
      <c r="BA688" s="272" t="str">
        <f t="shared" si="152"/>
        <v>Bag</v>
      </c>
      <c r="BB688" s="633"/>
      <c r="BC688" s="634"/>
      <c r="BD688" s="634"/>
    </row>
    <row r="689" spans="1:56" s="635" customFormat="1" ht="36.75" hidden="1" customHeight="1">
      <c r="A689" s="475">
        <f>SUBTOTAL(3,B$6:B689)</f>
        <v>1</v>
      </c>
      <c r="B689" s="475" t="s">
        <v>1988</v>
      </c>
      <c r="C689" s="476" t="s">
        <v>1989</v>
      </c>
      <c r="D689" s="636">
        <v>40589</v>
      </c>
      <c r="E689" s="636" t="s">
        <v>199</v>
      </c>
      <c r="F689" s="530" t="s">
        <v>241</v>
      </c>
      <c r="G689" s="621" t="s">
        <v>1973</v>
      </c>
      <c r="H689" s="637">
        <v>5931000</v>
      </c>
      <c r="I689" s="637">
        <v>2500000</v>
      </c>
      <c r="J689" s="637">
        <v>0</v>
      </c>
      <c r="K689" s="637">
        <v>0</v>
      </c>
      <c r="L689" s="638">
        <f t="shared" si="149"/>
        <v>8431000</v>
      </c>
      <c r="M689" s="639">
        <v>24</v>
      </c>
      <c r="N689" s="638">
        <f t="shared" si="137"/>
        <v>7782462</v>
      </c>
      <c r="O689" s="640">
        <v>2</v>
      </c>
      <c r="P689" s="638">
        <f t="shared" si="138"/>
        <v>648538</v>
      </c>
      <c r="Q689" s="641">
        <v>0</v>
      </c>
      <c r="R689" s="638">
        <f t="shared" si="139"/>
        <v>0</v>
      </c>
      <c r="S689" s="638">
        <f t="shared" si="140"/>
        <v>8431000</v>
      </c>
      <c r="T689" s="642">
        <v>0</v>
      </c>
      <c r="U689" s="528">
        <v>0</v>
      </c>
      <c r="V689" s="528">
        <v>200000</v>
      </c>
      <c r="W689" s="642">
        <v>500000</v>
      </c>
      <c r="X689" s="642">
        <v>0</v>
      </c>
      <c r="Y689" s="642">
        <v>400000</v>
      </c>
      <c r="Z689" s="642">
        <v>0</v>
      </c>
      <c r="AA689" s="643"/>
      <c r="AB689" s="638"/>
      <c r="AC689" s="642">
        <v>100000</v>
      </c>
      <c r="AD689" s="642">
        <v>0</v>
      </c>
      <c r="AE689" s="638">
        <v>60800.484375</v>
      </c>
      <c r="AF689" s="644"/>
      <c r="AG689" s="644">
        <f t="shared" si="151"/>
        <v>9691800</v>
      </c>
      <c r="AH689" s="639">
        <v>16</v>
      </c>
      <c r="AI689" s="639">
        <v>0</v>
      </c>
      <c r="AJ689" s="639">
        <v>0</v>
      </c>
      <c r="AK689" s="643">
        <v>0</v>
      </c>
      <c r="AL689" s="645">
        <v>0</v>
      </c>
      <c r="AM689" s="638">
        <f t="shared" si="150"/>
        <v>972808</v>
      </c>
      <c r="AN689" s="661">
        <f t="shared" si="141"/>
        <v>10664608</v>
      </c>
      <c r="AO689" s="638">
        <v>885255</v>
      </c>
      <c r="AP689" s="638">
        <v>44100</v>
      </c>
      <c r="AQ689" s="638">
        <f>+VLOOKUP($B689,[1]Sheet1!$C$15:$BW$1300,52,0)</f>
        <v>0</v>
      </c>
      <c r="AR689" s="638">
        <v>0</v>
      </c>
      <c r="AS689" s="638">
        <v>0</v>
      </c>
      <c r="AT689" s="661">
        <f t="shared" si="153"/>
        <v>9735253</v>
      </c>
      <c r="AU689" s="629"/>
      <c r="AV689" s="585"/>
      <c r="AW689" s="526" t="s">
        <v>4447</v>
      </c>
      <c r="AX689" s="526" t="s">
        <v>4448</v>
      </c>
      <c r="AY689" s="632" t="s">
        <v>261</v>
      </c>
      <c r="AZ689" s="632">
        <v>622</v>
      </c>
      <c r="BA689" s="272" t="str">
        <f t="shared" si="152"/>
        <v>Bag</v>
      </c>
      <c r="BB689" s="633"/>
      <c r="BC689" s="634"/>
      <c r="BD689" s="634"/>
    </row>
    <row r="690" spans="1:56" s="635" customFormat="1" ht="36.75" hidden="1" customHeight="1">
      <c r="A690" s="475">
        <f>SUBTOTAL(3,B$6:B690)</f>
        <v>1</v>
      </c>
      <c r="B690" s="475" t="s">
        <v>1990</v>
      </c>
      <c r="C690" s="476" t="s">
        <v>1991</v>
      </c>
      <c r="D690" s="636">
        <v>40646</v>
      </c>
      <c r="E690" s="636" t="s">
        <v>199</v>
      </c>
      <c r="F690" s="530" t="s">
        <v>241</v>
      </c>
      <c r="G690" s="621" t="s">
        <v>1973</v>
      </c>
      <c r="H690" s="637">
        <v>5931000</v>
      </c>
      <c r="I690" s="637">
        <v>2500000</v>
      </c>
      <c r="J690" s="637">
        <v>0</v>
      </c>
      <c r="K690" s="637">
        <v>700000</v>
      </c>
      <c r="L690" s="638">
        <f t="shared" si="149"/>
        <v>9131000</v>
      </c>
      <c r="M690" s="639">
        <v>24</v>
      </c>
      <c r="N690" s="638">
        <f t="shared" si="137"/>
        <v>8428615</v>
      </c>
      <c r="O690" s="640">
        <v>2</v>
      </c>
      <c r="P690" s="638">
        <f t="shared" si="138"/>
        <v>702385</v>
      </c>
      <c r="Q690" s="641">
        <v>0</v>
      </c>
      <c r="R690" s="638">
        <f t="shared" si="139"/>
        <v>0</v>
      </c>
      <c r="S690" s="638">
        <f t="shared" si="140"/>
        <v>9131000</v>
      </c>
      <c r="T690" s="642">
        <v>0</v>
      </c>
      <c r="U690" s="528">
        <v>0</v>
      </c>
      <c r="V690" s="528">
        <v>200000</v>
      </c>
      <c r="W690" s="642">
        <v>500000</v>
      </c>
      <c r="X690" s="642">
        <v>0</v>
      </c>
      <c r="Y690" s="642">
        <v>400000</v>
      </c>
      <c r="Z690" s="642">
        <v>0</v>
      </c>
      <c r="AA690" s="643"/>
      <c r="AB690" s="638"/>
      <c r="AC690" s="642">
        <v>0</v>
      </c>
      <c r="AD690" s="642">
        <v>0</v>
      </c>
      <c r="AE690" s="638">
        <v>0</v>
      </c>
      <c r="AF690" s="644"/>
      <c r="AG690" s="644">
        <f t="shared" si="151"/>
        <v>10231000</v>
      </c>
      <c r="AH690" s="639">
        <v>14.5</v>
      </c>
      <c r="AI690" s="639">
        <v>0</v>
      </c>
      <c r="AJ690" s="639">
        <v>0</v>
      </c>
      <c r="AK690" s="643">
        <v>0</v>
      </c>
      <c r="AL690" s="645">
        <v>0</v>
      </c>
      <c r="AM690" s="638">
        <f t="shared" si="150"/>
        <v>954804</v>
      </c>
      <c r="AN690" s="661">
        <f t="shared" si="141"/>
        <v>11185804</v>
      </c>
      <c r="AO690" s="638">
        <v>958755</v>
      </c>
      <c r="AP690" s="638">
        <v>44100</v>
      </c>
      <c r="AQ690" s="638">
        <f>+VLOOKUP($B690,[1]Sheet1!$C$15:$BW$1300,52,0)</f>
        <v>0</v>
      </c>
      <c r="AR690" s="638">
        <v>0</v>
      </c>
      <c r="AS690" s="638">
        <v>0</v>
      </c>
      <c r="AT690" s="661">
        <f t="shared" si="153"/>
        <v>10182949</v>
      </c>
      <c r="AU690" s="629"/>
      <c r="AV690" s="585"/>
      <c r="AW690" s="526" t="s">
        <v>4449</v>
      </c>
      <c r="AX690" s="526" t="s">
        <v>4450</v>
      </c>
      <c r="AY690" s="632" t="s">
        <v>260</v>
      </c>
      <c r="AZ690" s="632">
        <v>622</v>
      </c>
      <c r="BA690" s="272" t="str">
        <f t="shared" si="152"/>
        <v>Box</v>
      </c>
      <c r="BB690" s="633"/>
      <c r="BC690" s="634"/>
      <c r="BD690" s="634"/>
    </row>
    <row r="691" spans="1:56" s="635" customFormat="1" ht="36.75" hidden="1" customHeight="1">
      <c r="A691" s="475">
        <f>SUBTOTAL(3,B$6:B691)</f>
        <v>1</v>
      </c>
      <c r="B691" s="475" t="s">
        <v>1992</v>
      </c>
      <c r="C691" s="476" t="s">
        <v>1993</v>
      </c>
      <c r="D691" s="636">
        <v>40879</v>
      </c>
      <c r="E691" s="636" t="s">
        <v>199</v>
      </c>
      <c r="F691" s="530" t="s">
        <v>241</v>
      </c>
      <c r="G691" s="621" t="s">
        <v>1994</v>
      </c>
      <c r="H691" s="637">
        <v>5931000</v>
      </c>
      <c r="I691" s="637">
        <v>2500000</v>
      </c>
      <c r="J691" s="637">
        <v>0</v>
      </c>
      <c r="K691" s="637">
        <v>0</v>
      </c>
      <c r="L691" s="638">
        <f t="shared" si="149"/>
        <v>8431000</v>
      </c>
      <c r="M691" s="639">
        <v>23.9</v>
      </c>
      <c r="N691" s="638">
        <f t="shared" si="137"/>
        <v>7750035</v>
      </c>
      <c r="O691" s="640">
        <v>2</v>
      </c>
      <c r="P691" s="638">
        <f t="shared" si="138"/>
        <v>648538</v>
      </c>
      <c r="Q691" s="641">
        <v>0</v>
      </c>
      <c r="R691" s="638">
        <f t="shared" si="139"/>
        <v>0</v>
      </c>
      <c r="S691" s="638">
        <f t="shared" si="140"/>
        <v>8398573</v>
      </c>
      <c r="T691" s="642">
        <v>0</v>
      </c>
      <c r="U691" s="528">
        <v>0</v>
      </c>
      <c r="V691" s="528">
        <v>200000</v>
      </c>
      <c r="W691" s="642">
        <v>500000</v>
      </c>
      <c r="X691" s="642">
        <v>0</v>
      </c>
      <c r="Y691" s="642">
        <v>400000</v>
      </c>
      <c r="Z691" s="642">
        <v>0</v>
      </c>
      <c r="AA691" s="643"/>
      <c r="AB691" s="638"/>
      <c r="AC691" s="642">
        <v>100000</v>
      </c>
      <c r="AD691" s="642">
        <v>0</v>
      </c>
      <c r="AE691" s="638">
        <v>0</v>
      </c>
      <c r="AF691" s="644"/>
      <c r="AG691" s="644">
        <f t="shared" si="151"/>
        <v>9598573</v>
      </c>
      <c r="AH691" s="639">
        <v>18</v>
      </c>
      <c r="AI691" s="639">
        <v>0</v>
      </c>
      <c r="AJ691" s="639">
        <v>0</v>
      </c>
      <c r="AK691" s="643">
        <v>0</v>
      </c>
      <c r="AL691" s="645">
        <v>0</v>
      </c>
      <c r="AM691" s="638">
        <f t="shared" si="150"/>
        <v>1094409</v>
      </c>
      <c r="AN691" s="661">
        <f t="shared" si="141"/>
        <v>10692982</v>
      </c>
      <c r="AO691" s="638">
        <v>885255</v>
      </c>
      <c r="AP691" s="638">
        <v>44100</v>
      </c>
      <c r="AQ691" s="638">
        <f>+VLOOKUP($B691,[1]Sheet1!$C$15:$BW$1300,52,0)</f>
        <v>0</v>
      </c>
      <c r="AR691" s="638">
        <v>0</v>
      </c>
      <c r="AS691" s="638">
        <v>0</v>
      </c>
      <c r="AT691" s="661">
        <f t="shared" si="153"/>
        <v>9763627</v>
      </c>
      <c r="AU691" s="629"/>
      <c r="AV691" s="585"/>
      <c r="AW691" s="526" t="s">
        <v>4451</v>
      </c>
      <c r="AX691" s="526" t="s">
        <v>4452</v>
      </c>
      <c r="AY691" s="632" t="s">
        <v>261</v>
      </c>
      <c r="AZ691" s="632">
        <v>622</v>
      </c>
      <c r="BA691" s="272" t="str">
        <f t="shared" si="152"/>
        <v>Bag</v>
      </c>
      <c r="BB691" s="633"/>
      <c r="BC691" s="634"/>
      <c r="BD691" s="634"/>
    </row>
    <row r="692" spans="1:56" s="635" customFormat="1" ht="36.75" hidden="1" customHeight="1">
      <c r="A692" s="475">
        <f>SUBTOTAL(3,B$6:B692)</f>
        <v>1</v>
      </c>
      <c r="B692" s="475" t="s">
        <v>1995</v>
      </c>
      <c r="C692" s="476" t="s">
        <v>1996</v>
      </c>
      <c r="D692" s="636">
        <v>41256</v>
      </c>
      <c r="E692" s="636" t="s">
        <v>199</v>
      </c>
      <c r="F692" s="530" t="s">
        <v>241</v>
      </c>
      <c r="G692" s="621" t="s">
        <v>1994</v>
      </c>
      <c r="H692" s="637">
        <v>5931000</v>
      </c>
      <c r="I692" s="637">
        <v>2200000</v>
      </c>
      <c r="J692" s="637">
        <v>0</v>
      </c>
      <c r="K692" s="637">
        <v>600000</v>
      </c>
      <c r="L692" s="638">
        <f t="shared" si="149"/>
        <v>8731000</v>
      </c>
      <c r="M692" s="639">
        <v>23</v>
      </c>
      <c r="N692" s="638">
        <f t="shared" si="137"/>
        <v>7723577</v>
      </c>
      <c r="O692" s="640">
        <v>3</v>
      </c>
      <c r="P692" s="638">
        <f t="shared" si="138"/>
        <v>1007423</v>
      </c>
      <c r="Q692" s="641">
        <v>0</v>
      </c>
      <c r="R692" s="638">
        <f t="shared" si="139"/>
        <v>0</v>
      </c>
      <c r="S692" s="638">
        <f t="shared" si="140"/>
        <v>8731000</v>
      </c>
      <c r="T692" s="642">
        <v>0</v>
      </c>
      <c r="U692" s="528">
        <v>0</v>
      </c>
      <c r="V692" s="528">
        <v>200000</v>
      </c>
      <c r="W692" s="642">
        <v>500000</v>
      </c>
      <c r="X692" s="642">
        <v>0</v>
      </c>
      <c r="Y692" s="642">
        <v>400000</v>
      </c>
      <c r="Z692" s="642">
        <v>0</v>
      </c>
      <c r="AA692" s="643"/>
      <c r="AB692" s="638"/>
      <c r="AC692" s="642">
        <v>0</v>
      </c>
      <c r="AD692" s="642">
        <v>0</v>
      </c>
      <c r="AE692" s="638">
        <v>0</v>
      </c>
      <c r="AF692" s="644"/>
      <c r="AG692" s="644">
        <f t="shared" si="151"/>
        <v>9831000</v>
      </c>
      <c r="AH692" s="639">
        <v>16</v>
      </c>
      <c r="AI692" s="639">
        <v>0</v>
      </c>
      <c r="AJ692" s="639">
        <v>0</v>
      </c>
      <c r="AK692" s="643">
        <v>0</v>
      </c>
      <c r="AL692" s="645">
        <v>0</v>
      </c>
      <c r="AM692" s="638">
        <f t="shared" si="150"/>
        <v>1007423</v>
      </c>
      <c r="AN692" s="661">
        <f t="shared" si="141"/>
        <v>10838423</v>
      </c>
      <c r="AO692" s="638">
        <v>916755</v>
      </c>
      <c r="AP692" s="638">
        <v>44100</v>
      </c>
      <c r="AQ692" s="638">
        <f>+VLOOKUP($B692,[1]Sheet1!$C$15:$BW$1300,52,0)</f>
        <v>0</v>
      </c>
      <c r="AR692" s="638">
        <v>0</v>
      </c>
      <c r="AS692" s="638">
        <v>0</v>
      </c>
      <c r="AT692" s="661">
        <f t="shared" si="153"/>
        <v>9877568</v>
      </c>
      <c r="AU692" s="629"/>
      <c r="AV692" s="585"/>
      <c r="AW692" s="526" t="s">
        <v>4453</v>
      </c>
      <c r="AX692" s="526" t="s">
        <v>4454</v>
      </c>
      <c r="AY692" s="632" t="s">
        <v>260</v>
      </c>
      <c r="AZ692" s="632">
        <v>622</v>
      </c>
      <c r="BA692" s="272" t="str">
        <f t="shared" si="152"/>
        <v>Box</v>
      </c>
      <c r="BB692" s="633"/>
      <c r="BC692" s="634"/>
      <c r="BD692" s="634"/>
    </row>
    <row r="693" spans="1:56" s="635" customFormat="1" ht="36.75" hidden="1" customHeight="1">
      <c r="A693" s="475">
        <f>SUBTOTAL(3,B$6:B693)</f>
        <v>1</v>
      </c>
      <c r="B693" s="475" t="s">
        <v>1997</v>
      </c>
      <c r="C693" s="476" t="s">
        <v>1998</v>
      </c>
      <c r="D693" s="636">
        <v>41356</v>
      </c>
      <c r="E693" s="636" t="s">
        <v>199</v>
      </c>
      <c r="F693" s="530" t="s">
        <v>241</v>
      </c>
      <c r="G693" s="621" t="s">
        <v>1976</v>
      </c>
      <c r="H693" s="637">
        <v>5931000</v>
      </c>
      <c r="I693" s="637">
        <v>1600000</v>
      </c>
      <c r="J693" s="637">
        <v>0</v>
      </c>
      <c r="K693" s="637">
        <v>0</v>
      </c>
      <c r="L693" s="638">
        <f t="shared" si="149"/>
        <v>7531000</v>
      </c>
      <c r="M693" s="639">
        <v>23.8</v>
      </c>
      <c r="N693" s="638">
        <f t="shared" si="137"/>
        <v>6893762</v>
      </c>
      <c r="O693" s="640">
        <v>2</v>
      </c>
      <c r="P693" s="638">
        <f t="shared" si="138"/>
        <v>579308</v>
      </c>
      <c r="Q693" s="641">
        <v>0</v>
      </c>
      <c r="R693" s="638">
        <f t="shared" si="139"/>
        <v>0</v>
      </c>
      <c r="S693" s="638">
        <f t="shared" si="140"/>
        <v>7473070</v>
      </c>
      <c r="T693" s="642">
        <v>0</v>
      </c>
      <c r="U693" s="528">
        <v>0</v>
      </c>
      <c r="V693" s="528">
        <v>200000</v>
      </c>
      <c r="W693" s="642">
        <v>500000</v>
      </c>
      <c r="X693" s="642">
        <v>0</v>
      </c>
      <c r="Y693" s="642">
        <v>400000</v>
      </c>
      <c r="Z693" s="642">
        <v>0</v>
      </c>
      <c r="AA693" s="643"/>
      <c r="AB693" s="638"/>
      <c r="AC693" s="642">
        <v>0</v>
      </c>
      <c r="AD693" s="642">
        <v>0</v>
      </c>
      <c r="AE693" s="638">
        <v>0</v>
      </c>
      <c r="AF693" s="644"/>
      <c r="AG693" s="644">
        <f t="shared" si="151"/>
        <v>8573070</v>
      </c>
      <c r="AH693" s="639">
        <v>23</v>
      </c>
      <c r="AI693" s="639">
        <v>0</v>
      </c>
      <c r="AJ693" s="639">
        <v>0</v>
      </c>
      <c r="AK693" s="643">
        <v>0</v>
      </c>
      <c r="AL693" s="645">
        <v>0</v>
      </c>
      <c r="AM693" s="638">
        <f t="shared" si="150"/>
        <v>1249132</v>
      </c>
      <c r="AN693" s="661">
        <f t="shared" si="141"/>
        <v>9822202</v>
      </c>
      <c r="AO693" s="638">
        <v>790755</v>
      </c>
      <c r="AP693" s="638">
        <v>44100</v>
      </c>
      <c r="AQ693" s="638">
        <f>+VLOOKUP($B693,[1]Sheet1!$C$15:$BW$1300,52,0)</f>
        <v>0</v>
      </c>
      <c r="AR693" s="638">
        <v>0</v>
      </c>
      <c r="AS693" s="638">
        <v>0</v>
      </c>
      <c r="AT693" s="661">
        <f t="shared" si="153"/>
        <v>8987347</v>
      </c>
      <c r="AU693" s="629"/>
      <c r="AV693" s="585"/>
      <c r="AW693" s="526" t="s">
        <v>4455</v>
      </c>
      <c r="AX693" s="526" t="s">
        <v>4456</v>
      </c>
      <c r="AY693" s="632" t="s">
        <v>260</v>
      </c>
      <c r="AZ693" s="632">
        <v>622</v>
      </c>
      <c r="BA693" s="272" t="str">
        <f t="shared" si="152"/>
        <v>Box</v>
      </c>
      <c r="BB693" s="633"/>
      <c r="BC693" s="634"/>
      <c r="BD693" s="634"/>
    </row>
    <row r="694" spans="1:56" s="635" customFormat="1" ht="36.75" hidden="1" customHeight="1">
      <c r="A694" s="475">
        <f>SUBTOTAL(3,B$6:B694)</f>
        <v>1</v>
      </c>
      <c r="B694" s="475" t="s">
        <v>1999</v>
      </c>
      <c r="C694" s="476" t="s">
        <v>2000</v>
      </c>
      <c r="D694" s="636">
        <v>41386</v>
      </c>
      <c r="E694" s="636" t="s">
        <v>199</v>
      </c>
      <c r="F694" s="530" t="s">
        <v>241</v>
      </c>
      <c r="G694" s="621" t="s">
        <v>1973</v>
      </c>
      <c r="H694" s="637">
        <v>5931000</v>
      </c>
      <c r="I694" s="637">
        <v>2500000</v>
      </c>
      <c r="J694" s="637">
        <v>0</v>
      </c>
      <c r="K694" s="637">
        <v>200000</v>
      </c>
      <c r="L694" s="638">
        <f t="shared" si="149"/>
        <v>8631000</v>
      </c>
      <c r="M694" s="639">
        <v>24</v>
      </c>
      <c r="N694" s="638">
        <f t="shared" si="137"/>
        <v>7967077</v>
      </c>
      <c r="O694" s="640">
        <v>2</v>
      </c>
      <c r="P694" s="638">
        <f t="shared" si="138"/>
        <v>663923</v>
      </c>
      <c r="Q694" s="641">
        <v>0</v>
      </c>
      <c r="R694" s="638">
        <f t="shared" si="139"/>
        <v>0</v>
      </c>
      <c r="S694" s="638">
        <f t="shared" si="140"/>
        <v>8631000</v>
      </c>
      <c r="T694" s="642">
        <v>0</v>
      </c>
      <c r="U694" s="528">
        <v>0</v>
      </c>
      <c r="V694" s="528">
        <v>200000</v>
      </c>
      <c r="W694" s="642">
        <v>500000</v>
      </c>
      <c r="X694" s="642">
        <v>0</v>
      </c>
      <c r="Y694" s="642">
        <v>400000</v>
      </c>
      <c r="Z694" s="642">
        <v>0</v>
      </c>
      <c r="AA694" s="643"/>
      <c r="AB694" s="638"/>
      <c r="AC694" s="642">
        <v>100000</v>
      </c>
      <c r="AD694" s="642">
        <v>0</v>
      </c>
      <c r="AE694" s="638">
        <v>62242.7890625</v>
      </c>
      <c r="AF694" s="644"/>
      <c r="AG694" s="644">
        <f t="shared" si="151"/>
        <v>9893243</v>
      </c>
      <c r="AH694" s="639">
        <v>9</v>
      </c>
      <c r="AI694" s="639">
        <v>0</v>
      </c>
      <c r="AJ694" s="639">
        <v>0</v>
      </c>
      <c r="AK694" s="643">
        <v>0</v>
      </c>
      <c r="AL694" s="645">
        <v>0</v>
      </c>
      <c r="AM694" s="638">
        <f t="shared" si="150"/>
        <v>560185</v>
      </c>
      <c r="AN694" s="661">
        <f t="shared" si="141"/>
        <v>10453428</v>
      </c>
      <c r="AO694" s="638">
        <v>906255</v>
      </c>
      <c r="AP694" s="638">
        <v>44100</v>
      </c>
      <c r="AQ694" s="638">
        <f>+VLOOKUP($B694,[1]Sheet1!$C$15:$BW$1300,52,0)</f>
        <v>0</v>
      </c>
      <c r="AR694" s="638">
        <v>0</v>
      </c>
      <c r="AS694" s="638">
        <v>0</v>
      </c>
      <c r="AT694" s="661">
        <f t="shared" si="153"/>
        <v>9503073</v>
      </c>
      <c r="AU694" s="629"/>
      <c r="AV694" s="585"/>
      <c r="AW694" s="526" t="s">
        <v>4457</v>
      </c>
      <c r="AX694" s="526" t="s">
        <v>4458</v>
      </c>
      <c r="AY694" s="632" t="s">
        <v>200</v>
      </c>
      <c r="AZ694" s="632">
        <v>622</v>
      </c>
      <c r="BA694" s="272" t="str">
        <f t="shared" si="152"/>
        <v>Bag</v>
      </c>
      <c r="BB694" s="633"/>
      <c r="BC694" s="634"/>
      <c r="BD694" s="634"/>
    </row>
    <row r="695" spans="1:56" s="635" customFormat="1" ht="36.75" hidden="1" customHeight="1">
      <c r="A695" s="475">
        <f>SUBTOTAL(3,B$6:B695)</f>
        <v>1</v>
      </c>
      <c r="B695" s="475" t="s">
        <v>2001</v>
      </c>
      <c r="C695" s="476" t="s">
        <v>2002</v>
      </c>
      <c r="D695" s="636">
        <v>42583</v>
      </c>
      <c r="E695" s="636" t="s">
        <v>199</v>
      </c>
      <c r="F695" s="530" t="s">
        <v>241</v>
      </c>
      <c r="G695" s="621" t="s">
        <v>1973</v>
      </c>
      <c r="H695" s="637">
        <v>5931000</v>
      </c>
      <c r="I695" s="637">
        <v>2500000</v>
      </c>
      <c r="J695" s="637">
        <v>0</v>
      </c>
      <c r="K695" s="637">
        <v>600000</v>
      </c>
      <c r="L695" s="638">
        <f t="shared" si="149"/>
        <v>9031000</v>
      </c>
      <c r="M695" s="639">
        <v>24</v>
      </c>
      <c r="N695" s="638">
        <f t="shared" si="137"/>
        <v>8336308</v>
      </c>
      <c r="O695" s="640">
        <v>2</v>
      </c>
      <c r="P695" s="638">
        <f t="shared" si="138"/>
        <v>694692</v>
      </c>
      <c r="Q695" s="641">
        <v>0</v>
      </c>
      <c r="R695" s="638">
        <f t="shared" si="139"/>
        <v>0</v>
      </c>
      <c r="S695" s="638">
        <f t="shared" si="140"/>
        <v>9031000</v>
      </c>
      <c r="T695" s="642">
        <v>0</v>
      </c>
      <c r="U695" s="528">
        <v>0</v>
      </c>
      <c r="V695" s="528">
        <v>200000</v>
      </c>
      <c r="W695" s="642">
        <v>500000</v>
      </c>
      <c r="X695" s="642">
        <v>0</v>
      </c>
      <c r="Y695" s="642">
        <v>400000</v>
      </c>
      <c r="Z695" s="642">
        <v>0</v>
      </c>
      <c r="AA695" s="643"/>
      <c r="AB695" s="638"/>
      <c r="AC695" s="642">
        <v>0</v>
      </c>
      <c r="AD695" s="642">
        <v>0</v>
      </c>
      <c r="AE695" s="638">
        <v>0</v>
      </c>
      <c r="AF695" s="644"/>
      <c r="AG695" s="644">
        <f t="shared" si="151"/>
        <v>10131000</v>
      </c>
      <c r="AH695" s="639">
        <v>16</v>
      </c>
      <c r="AI695" s="639">
        <v>0</v>
      </c>
      <c r="AJ695" s="639">
        <v>0</v>
      </c>
      <c r="AK695" s="643">
        <v>0</v>
      </c>
      <c r="AL695" s="645">
        <v>0</v>
      </c>
      <c r="AM695" s="638">
        <f t="shared" si="150"/>
        <v>1042039</v>
      </c>
      <c r="AN695" s="661">
        <f t="shared" si="141"/>
        <v>11173039</v>
      </c>
      <c r="AO695" s="638">
        <v>948255</v>
      </c>
      <c r="AP695" s="638">
        <v>44100</v>
      </c>
      <c r="AQ695" s="638">
        <f>+VLOOKUP($B695,[1]Sheet1!$C$15:$BW$1300,52,0)</f>
        <v>0</v>
      </c>
      <c r="AR695" s="638">
        <v>0</v>
      </c>
      <c r="AS695" s="638">
        <v>0</v>
      </c>
      <c r="AT695" s="661">
        <f t="shared" si="153"/>
        <v>10180684</v>
      </c>
      <c r="AU695" s="629"/>
      <c r="AV695" s="585"/>
      <c r="AW695" s="526" t="s">
        <v>4459</v>
      </c>
      <c r="AX695" s="526" t="s">
        <v>4460</v>
      </c>
      <c r="AY695" s="632" t="s">
        <v>261</v>
      </c>
      <c r="AZ695" s="632">
        <v>622</v>
      </c>
      <c r="BA695" s="272" t="str">
        <f t="shared" si="152"/>
        <v>Bag</v>
      </c>
      <c r="BB695" s="633"/>
      <c r="BC695" s="634"/>
      <c r="BD695" s="634"/>
    </row>
    <row r="696" spans="1:56" s="635" customFormat="1" ht="36.75" hidden="1" customHeight="1">
      <c r="A696" s="475">
        <f>SUBTOTAL(3,B$6:B696)</f>
        <v>1</v>
      </c>
      <c r="B696" s="475" t="s">
        <v>2003</v>
      </c>
      <c r="C696" s="476" t="s">
        <v>2004</v>
      </c>
      <c r="D696" s="636">
        <v>42943</v>
      </c>
      <c r="E696" s="636" t="s">
        <v>199</v>
      </c>
      <c r="F696" s="530" t="s">
        <v>241</v>
      </c>
      <c r="G696" s="621" t="s">
        <v>1970</v>
      </c>
      <c r="H696" s="637">
        <v>5931000</v>
      </c>
      <c r="I696" s="637">
        <v>2100000</v>
      </c>
      <c r="J696" s="637">
        <v>0</v>
      </c>
      <c r="K696" s="637">
        <v>300000</v>
      </c>
      <c r="L696" s="638">
        <f t="shared" si="149"/>
        <v>8331000</v>
      </c>
      <c r="M696" s="639">
        <v>24</v>
      </c>
      <c r="N696" s="638">
        <f t="shared" si="137"/>
        <v>7690154</v>
      </c>
      <c r="O696" s="640">
        <v>2</v>
      </c>
      <c r="P696" s="638">
        <f t="shared" si="138"/>
        <v>640846</v>
      </c>
      <c r="Q696" s="641">
        <v>0</v>
      </c>
      <c r="R696" s="638">
        <f t="shared" si="139"/>
        <v>0</v>
      </c>
      <c r="S696" s="638">
        <f t="shared" si="140"/>
        <v>8331000</v>
      </c>
      <c r="T696" s="642">
        <v>0</v>
      </c>
      <c r="U696" s="528">
        <v>0</v>
      </c>
      <c r="V696" s="528">
        <v>200000</v>
      </c>
      <c r="W696" s="642">
        <v>500000</v>
      </c>
      <c r="X696" s="642">
        <v>0</v>
      </c>
      <c r="Y696" s="642">
        <v>400000</v>
      </c>
      <c r="Z696" s="642">
        <v>0</v>
      </c>
      <c r="AA696" s="643"/>
      <c r="AB696" s="638"/>
      <c r="AC696" s="642">
        <v>0</v>
      </c>
      <c r="AD696" s="642">
        <v>0</v>
      </c>
      <c r="AE696" s="638">
        <v>0</v>
      </c>
      <c r="AF696" s="644"/>
      <c r="AG696" s="644">
        <f t="shared" si="151"/>
        <v>9431000</v>
      </c>
      <c r="AH696" s="639">
        <v>28</v>
      </c>
      <c r="AI696" s="639">
        <v>0</v>
      </c>
      <c r="AJ696" s="639">
        <v>0</v>
      </c>
      <c r="AK696" s="643">
        <v>0</v>
      </c>
      <c r="AL696" s="645">
        <v>0</v>
      </c>
      <c r="AM696" s="638">
        <f t="shared" si="150"/>
        <v>1682221</v>
      </c>
      <c r="AN696" s="661">
        <f t="shared" si="141"/>
        <v>11113221</v>
      </c>
      <c r="AO696" s="638">
        <v>874755</v>
      </c>
      <c r="AP696" s="638">
        <v>44100</v>
      </c>
      <c r="AQ696" s="638">
        <f>+VLOOKUP($B696,[1]Sheet1!$C$15:$BW$1300,52,0)</f>
        <v>0</v>
      </c>
      <c r="AR696" s="638">
        <v>0</v>
      </c>
      <c r="AS696" s="638">
        <v>0</v>
      </c>
      <c r="AT696" s="661">
        <f t="shared" si="153"/>
        <v>10194366</v>
      </c>
      <c r="AU696" s="629"/>
      <c r="AV696" s="585"/>
      <c r="AW696" s="526" t="s">
        <v>4461</v>
      </c>
      <c r="AX696" s="526" t="s">
        <v>4462</v>
      </c>
      <c r="AY696" s="632" t="s">
        <v>261</v>
      </c>
      <c r="AZ696" s="632">
        <v>622</v>
      </c>
      <c r="BA696" s="272" t="str">
        <f t="shared" si="152"/>
        <v>Bag</v>
      </c>
      <c r="BB696" s="633"/>
      <c r="BC696" s="634"/>
      <c r="BD696" s="634"/>
    </row>
    <row r="697" spans="1:56" s="635" customFormat="1" ht="36.75" hidden="1" customHeight="1">
      <c r="A697" s="475">
        <f>SUBTOTAL(3,B$6:B697)</f>
        <v>1</v>
      </c>
      <c r="B697" s="475" t="s">
        <v>2005</v>
      </c>
      <c r="C697" s="476" t="s">
        <v>2006</v>
      </c>
      <c r="D697" s="636">
        <v>43173</v>
      </c>
      <c r="E697" s="636" t="s">
        <v>199</v>
      </c>
      <c r="F697" s="530" t="s">
        <v>241</v>
      </c>
      <c r="G697" s="621" t="s">
        <v>1994</v>
      </c>
      <c r="H697" s="637">
        <v>5931000</v>
      </c>
      <c r="I697" s="637">
        <v>2200000</v>
      </c>
      <c r="J697" s="637">
        <v>0</v>
      </c>
      <c r="K697" s="637">
        <v>0</v>
      </c>
      <c r="L697" s="638">
        <f t="shared" si="149"/>
        <v>8131000</v>
      </c>
      <c r="M697" s="639">
        <v>22.9</v>
      </c>
      <c r="N697" s="638">
        <f t="shared" si="137"/>
        <v>7161535</v>
      </c>
      <c r="O697" s="640">
        <v>3</v>
      </c>
      <c r="P697" s="638">
        <f t="shared" si="138"/>
        <v>938192</v>
      </c>
      <c r="Q697" s="641">
        <v>0</v>
      </c>
      <c r="R697" s="638">
        <f t="shared" si="139"/>
        <v>0</v>
      </c>
      <c r="S697" s="638">
        <f t="shared" si="140"/>
        <v>8099727</v>
      </c>
      <c r="T697" s="642">
        <v>0</v>
      </c>
      <c r="U697" s="528">
        <v>0</v>
      </c>
      <c r="V697" s="528">
        <v>200000</v>
      </c>
      <c r="W697" s="642">
        <v>500000</v>
      </c>
      <c r="X697" s="642">
        <v>0</v>
      </c>
      <c r="Y697" s="642">
        <v>400000</v>
      </c>
      <c r="Z697" s="642">
        <v>0</v>
      </c>
      <c r="AA697" s="643"/>
      <c r="AB697" s="638"/>
      <c r="AC697" s="642">
        <v>0</v>
      </c>
      <c r="AD697" s="642">
        <v>0</v>
      </c>
      <c r="AE697" s="638">
        <v>0</v>
      </c>
      <c r="AF697" s="644"/>
      <c r="AG697" s="644">
        <f t="shared" si="151"/>
        <v>9199727</v>
      </c>
      <c r="AH697" s="639">
        <v>18</v>
      </c>
      <c r="AI697" s="639">
        <v>0</v>
      </c>
      <c r="AJ697" s="639">
        <v>0</v>
      </c>
      <c r="AK697" s="643">
        <v>0</v>
      </c>
      <c r="AL697" s="645">
        <v>0</v>
      </c>
      <c r="AM697" s="638">
        <f t="shared" si="150"/>
        <v>1055466</v>
      </c>
      <c r="AN697" s="661">
        <f t="shared" si="141"/>
        <v>10255193</v>
      </c>
      <c r="AO697" s="638">
        <v>853755</v>
      </c>
      <c r="AP697" s="638">
        <v>44100</v>
      </c>
      <c r="AQ697" s="638">
        <f>+VLOOKUP($B697,[1]Sheet1!$C$15:$BW$1300,52,0)</f>
        <v>0</v>
      </c>
      <c r="AR697" s="638">
        <v>0</v>
      </c>
      <c r="AS697" s="638">
        <v>0</v>
      </c>
      <c r="AT697" s="661">
        <f t="shared" si="153"/>
        <v>9357338</v>
      </c>
      <c r="AU697" s="629"/>
      <c r="AV697" s="585"/>
      <c r="AW697" s="526" t="s">
        <v>4463</v>
      </c>
      <c r="AX697" s="526" t="s">
        <v>4464</v>
      </c>
      <c r="AY697" s="632" t="s">
        <v>260</v>
      </c>
      <c r="AZ697" s="632">
        <v>622</v>
      </c>
      <c r="BA697" s="272" t="str">
        <f t="shared" si="152"/>
        <v>Box</v>
      </c>
      <c r="BB697" s="633"/>
      <c r="BC697" s="634"/>
      <c r="BD697" s="634"/>
    </row>
    <row r="698" spans="1:56" s="635" customFormat="1" ht="36.75" hidden="1" customHeight="1">
      <c r="A698" s="475">
        <f>SUBTOTAL(3,B$6:B698)</f>
        <v>1</v>
      </c>
      <c r="B698" s="475" t="s">
        <v>2007</v>
      </c>
      <c r="C698" s="476" t="s">
        <v>2008</v>
      </c>
      <c r="D698" s="636">
        <v>43370</v>
      </c>
      <c r="E698" s="636" t="s">
        <v>199</v>
      </c>
      <c r="F698" s="530" t="s">
        <v>241</v>
      </c>
      <c r="G698" s="621" t="s">
        <v>1970</v>
      </c>
      <c r="H698" s="637">
        <v>5931000</v>
      </c>
      <c r="I698" s="637">
        <v>1300000</v>
      </c>
      <c r="J698" s="637">
        <v>0</v>
      </c>
      <c r="K698" s="637">
        <v>0</v>
      </c>
      <c r="L698" s="638">
        <f t="shared" si="149"/>
        <v>7231000</v>
      </c>
      <c r="M698" s="639">
        <v>23.9</v>
      </c>
      <c r="N698" s="638">
        <f t="shared" si="137"/>
        <v>6646958</v>
      </c>
      <c r="O698" s="640">
        <v>2</v>
      </c>
      <c r="P698" s="638">
        <f t="shared" si="138"/>
        <v>556231</v>
      </c>
      <c r="Q698" s="641">
        <v>0</v>
      </c>
      <c r="R698" s="638">
        <f t="shared" si="139"/>
        <v>0</v>
      </c>
      <c r="S698" s="638">
        <f t="shared" si="140"/>
        <v>7203189</v>
      </c>
      <c r="T698" s="642">
        <v>0</v>
      </c>
      <c r="U698" s="528">
        <v>0</v>
      </c>
      <c r="V698" s="528">
        <v>200000</v>
      </c>
      <c r="W698" s="642">
        <v>500000</v>
      </c>
      <c r="X698" s="642">
        <v>0</v>
      </c>
      <c r="Y698" s="642">
        <v>400000</v>
      </c>
      <c r="Z698" s="642">
        <v>0</v>
      </c>
      <c r="AA698" s="643"/>
      <c r="AB698" s="638"/>
      <c r="AC698" s="642">
        <v>0</v>
      </c>
      <c r="AD698" s="642">
        <v>0</v>
      </c>
      <c r="AE698" s="638">
        <v>0</v>
      </c>
      <c r="AF698" s="644"/>
      <c r="AG698" s="644">
        <f t="shared" si="151"/>
        <v>8303189</v>
      </c>
      <c r="AH698" s="639">
        <v>28</v>
      </c>
      <c r="AI698" s="639">
        <v>0</v>
      </c>
      <c r="AJ698" s="639">
        <v>0</v>
      </c>
      <c r="AK698" s="643">
        <v>0</v>
      </c>
      <c r="AL698" s="645">
        <v>0</v>
      </c>
      <c r="AM698" s="638">
        <f t="shared" si="150"/>
        <v>1460106</v>
      </c>
      <c r="AN698" s="661">
        <f t="shared" si="141"/>
        <v>9763295</v>
      </c>
      <c r="AO698" s="638">
        <v>759255</v>
      </c>
      <c r="AP698" s="638">
        <v>44100</v>
      </c>
      <c r="AQ698" s="638">
        <f>+VLOOKUP($B698,[1]Sheet1!$C$15:$BW$1300,52,0)</f>
        <v>0</v>
      </c>
      <c r="AR698" s="638">
        <v>0</v>
      </c>
      <c r="AS698" s="638">
        <v>0</v>
      </c>
      <c r="AT698" s="661">
        <f t="shared" si="153"/>
        <v>8959940</v>
      </c>
      <c r="AU698" s="629"/>
      <c r="AV698" s="585"/>
      <c r="AW698" s="526" t="s">
        <v>4465</v>
      </c>
      <c r="AX698" s="526" t="s">
        <v>4466</v>
      </c>
      <c r="AY698" s="632" t="s">
        <v>260</v>
      </c>
      <c r="AZ698" s="632">
        <v>622</v>
      </c>
      <c r="BA698" s="272" t="str">
        <f t="shared" si="152"/>
        <v>Box</v>
      </c>
      <c r="BB698" s="633"/>
      <c r="BC698" s="634"/>
      <c r="BD698" s="634"/>
    </row>
    <row r="699" spans="1:56" s="635" customFormat="1" ht="36.75" hidden="1" customHeight="1">
      <c r="A699" s="475">
        <f>SUBTOTAL(3,B$6:B699)</f>
        <v>1</v>
      </c>
      <c r="B699" s="475" t="s">
        <v>2009</v>
      </c>
      <c r="C699" s="476" t="s">
        <v>2010</v>
      </c>
      <c r="D699" s="636">
        <v>43512</v>
      </c>
      <c r="E699" s="636" t="s">
        <v>199</v>
      </c>
      <c r="F699" s="530" t="s">
        <v>241</v>
      </c>
      <c r="G699" s="621" t="s">
        <v>2011</v>
      </c>
      <c r="H699" s="637">
        <v>7700000</v>
      </c>
      <c r="I699" s="637">
        <v>1500000</v>
      </c>
      <c r="J699" s="637">
        <v>0</v>
      </c>
      <c r="K699" s="637">
        <v>0</v>
      </c>
      <c r="L699" s="638">
        <f t="shared" si="149"/>
        <v>9200000</v>
      </c>
      <c r="M699" s="639">
        <v>23.8</v>
      </c>
      <c r="N699" s="638">
        <f t="shared" si="137"/>
        <v>8421538</v>
      </c>
      <c r="O699" s="640">
        <v>2</v>
      </c>
      <c r="P699" s="638">
        <f t="shared" si="138"/>
        <v>707692</v>
      </c>
      <c r="Q699" s="641">
        <v>0</v>
      </c>
      <c r="R699" s="638">
        <f t="shared" si="139"/>
        <v>0</v>
      </c>
      <c r="S699" s="638">
        <f t="shared" si="140"/>
        <v>9129230</v>
      </c>
      <c r="T699" s="642">
        <v>396923</v>
      </c>
      <c r="U699" s="528">
        <v>0</v>
      </c>
      <c r="V699" s="528">
        <v>200000</v>
      </c>
      <c r="W699" s="642">
        <v>500000</v>
      </c>
      <c r="X699" s="642">
        <v>0</v>
      </c>
      <c r="Y699" s="642">
        <v>400000</v>
      </c>
      <c r="Z699" s="642">
        <v>0</v>
      </c>
      <c r="AA699" s="643"/>
      <c r="AB699" s="638"/>
      <c r="AC699" s="642">
        <v>0</v>
      </c>
      <c r="AD699" s="642">
        <v>0</v>
      </c>
      <c r="AE699" s="638">
        <v>66346.15021008403</v>
      </c>
      <c r="AF699" s="644"/>
      <c r="AG699" s="644">
        <f t="shared" si="151"/>
        <v>10692499</v>
      </c>
      <c r="AH699" s="639">
        <v>12</v>
      </c>
      <c r="AI699" s="639">
        <v>0</v>
      </c>
      <c r="AJ699" s="639">
        <v>0</v>
      </c>
      <c r="AK699" s="643">
        <v>0</v>
      </c>
      <c r="AL699" s="645">
        <v>0</v>
      </c>
      <c r="AM699" s="638">
        <f t="shared" si="150"/>
        <v>796154</v>
      </c>
      <c r="AN699" s="661">
        <f t="shared" si="141"/>
        <v>11488653</v>
      </c>
      <c r="AO699" s="638">
        <v>966000</v>
      </c>
      <c r="AP699" s="638">
        <v>44100</v>
      </c>
      <c r="AQ699" s="638">
        <f>+VLOOKUP($B699,[1]Sheet1!$C$15:$BW$1300,52,0)</f>
        <v>0</v>
      </c>
      <c r="AR699" s="638">
        <v>0</v>
      </c>
      <c r="AS699" s="638">
        <v>0</v>
      </c>
      <c r="AT699" s="661">
        <f t="shared" si="153"/>
        <v>10478553</v>
      </c>
      <c r="AU699" s="629"/>
      <c r="AV699" s="585"/>
      <c r="AW699" s="526" t="s">
        <v>4467</v>
      </c>
      <c r="AX699" s="526" t="s">
        <v>4468</v>
      </c>
      <c r="AY699" s="632" t="s">
        <v>200</v>
      </c>
      <c r="AZ699" s="632">
        <v>622</v>
      </c>
      <c r="BA699" s="272" t="str">
        <f t="shared" si="152"/>
        <v>Bag</v>
      </c>
      <c r="BB699" s="633"/>
      <c r="BC699" s="634"/>
      <c r="BD699" s="634"/>
    </row>
    <row r="700" spans="1:56" s="635" customFormat="1" ht="36.75" hidden="1" customHeight="1">
      <c r="A700" s="475">
        <f>SUBTOTAL(3,B$6:B700)</f>
        <v>1</v>
      </c>
      <c r="B700" s="475" t="s">
        <v>2012</v>
      </c>
      <c r="C700" s="476" t="s">
        <v>2013</v>
      </c>
      <c r="D700" s="636">
        <v>44697</v>
      </c>
      <c r="E700" s="636" t="s">
        <v>199</v>
      </c>
      <c r="F700" s="530" t="s">
        <v>452</v>
      </c>
      <c r="G700" s="621" t="s">
        <v>2014</v>
      </c>
      <c r="H700" s="637">
        <v>10000000</v>
      </c>
      <c r="I700" s="637">
        <v>2700000</v>
      </c>
      <c r="J700" s="637">
        <v>0</v>
      </c>
      <c r="K700" s="637">
        <v>0</v>
      </c>
      <c r="L700" s="638">
        <f t="shared" si="149"/>
        <v>12700000</v>
      </c>
      <c r="M700" s="639">
        <v>22.6</v>
      </c>
      <c r="N700" s="638">
        <f t="shared" si="137"/>
        <v>11039231</v>
      </c>
      <c r="O700" s="640">
        <v>2</v>
      </c>
      <c r="P700" s="638">
        <f t="shared" si="138"/>
        <v>976923</v>
      </c>
      <c r="Q700" s="641">
        <v>0</v>
      </c>
      <c r="R700" s="638">
        <f t="shared" si="139"/>
        <v>0</v>
      </c>
      <c r="S700" s="638">
        <f t="shared" si="140"/>
        <v>12016154</v>
      </c>
      <c r="T700" s="642">
        <v>473077</v>
      </c>
      <c r="U700" s="528">
        <v>0</v>
      </c>
      <c r="V700" s="528">
        <v>0</v>
      </c>
      <c r="W700" s="642">
        <v>0</v>
      </c>
      <c r="X700" s="642">
        <v>0</v>
      </c>
      <c r="Y700" s="642">
        <v>0</v>
      </c>
      <c r="Z700" s="642">
        <v>0</v>
      </c>
      <c r="AA700" s="643"/>
      <c r="AB700" s="638"/>
      <c r="AC700" s="642">
        <v>100000</v>
      </c>
      <c r="AD700" s="642">
        <v>0</v>
      </c>
      <c r="AE700" s="638">
        <v>91586.54037610619</v>
      </c>
      <c r="AF700" s="644"/>
      <c r="AG700" s="644">
        <f t="shared" si="151"/>
        <v>12680818</v>
      </c>
      <c r="AH700" s="639">
        <v>0</v>
      </c>
      <c r="AI700" s="639">
        <v>0</v>
      </c>
      <c r="AJ700" s="639">
        <v>0</v>
      </c>
      <c r="AK700" s="643">
        <v>0</v>
      </c>
      <c r="AL700" s="645">
        <v>0</v>
      </c>
      <c r="AM700" s="638">
        <f t="shared" si="150"/>
        <v>0</v>
      </c>
      <c r="AN700" s="661">
        <f t="shared" si="141"/>
        <v>12680818</v>
      </c>
      <c r="AO700" s="638">
        <v>1333500</v>
      </c>
      <c r="AP700" s="638">
        <v>44100</v>
      </c>
      <c r="AQ700" s="638">
        <f>+VLOOKUP($B700,[1]Sheet1!$C$15:$BW$1300,52,0)</f>
        <v>0</v>
      </c>
      <c r="AR700" s="638">
        <v>0</v>
      </c>
      <c r="AS700" s="638">
        <v>0</v>
      </c>
      <c r="AT700" s="661">
        <f t="shared" si="153"/>
        <v>11303218</v>
      </c>
      <c r="AU700" s="629"/>
      <c r="AV700" s="585"/>
      <c r="AW700" s="526" t="s">
        <v>4469</v>
      </c>
      <c r="AX700" s="526" t="s">
        <v>4470</v>
      </c>
      <c r="AY700" s="632" t="s">
        <v>261</v>
      </c>
      <c r="AZ700" s="632">
        <v>642</v>
      </c>
      <c r="BA700" s="272" t="s">
        <v>1</v>
      </c>
      <c r="BB700" s="633"/>
      <c r="BC700" s="634"/>
      <c r="BD700" s="634"/>
    </row>
    <row r="701" spans="1:56" s="635" customFormat="1" ht="36.75" hidden="1" customHeight="1">
      <c r="A701" s="475">
        <f>SUBTOTAL(3,B$6:B701)</f>
        <v>1</v>
      </c>
      <c r="B701" s="475" t="s">
        <v>2015</v>
      </c>
      <c r="C701" s="476" t="s">
        <v>2016</v>
      </c>
      <c r="D701" s="636">
        <v>44697</v>
      </c>
      <c r="E701" s="636" t="s">
        <v>199</v>
      </c>
      <c r="F701" s="530" t="s">
        <v>452</v>
      </c>
      <c r="G701" s="621" t="s">
        <v>2014</v>
      </c>
      <c r="H701" s="637">
        <v>8700000</v>
      </c>
      <c r="I701" s="637">
        <v>3000000</v>
      </c>
      <c r="J701" s="637">
        <v>0</v>
      </c>
      <c r="K701" s="637">
        <v>0</v>
      </c>
      <c r="L701" s="638">
        <f t="shared" si="149"/>
        <v>11700000</v>
      </c>
      <c r="M701" s="639">
        <v>23</v>
      </c>
      <c r="N701" s="638">
        <f t="shared" si="137"/>
        <v>10350000</v>
      </c>
      <c r="O701" s="640">
        <v>2</v>
      </c>
      <c r="P701" s="638">
        <f t="shared" si="138"/>
        <v>900000</v>
      </c>
      <c r="Q701" s="641">
        <v>0</v>
      </c>
      <c r="R701" s="638">
        <f t="shared" si="139"/>
        <v>0</v>
      </c>
      <c r="S701" s="638">
        <f t="shared" si="140"/>
        <v>11250000</v>
      </c>
      <c r="T701" s="642">
        <v>480769</v>
      </c>
      <c r="U701" s="528">
        <v>0</v>
      </c>
      <c r="V701" s="528">
        <v>0</v>
      </c>
      <c r="W701" s="642">
        <v>0</v>
      </c>
      <c r="X701" s="642">
        <v>0</v>
      </c>
      <c r="Y701" s="642">
        <v>0</v>
      </c>
      <c r="Z701" s="642">
        <v>0</v>
      </c>
      <c r="AA701" s="643"/>
      <c r="AB701" s="638"/>
      <c r="AC701" s="642">
        <v>0</v>
      </c>
      <c r="AD701" s="642">
        <v>0</v>
      </c>
      <c r="AE701" s="638">
        <v>84375</v>
      </c>
      <c r="AF701" s="644"/>
      <c r="AG701" s="644">
        <f t="shared" si="151"/>
        <v>11815144</v>
      </c>
      <c r="AH701" s="639">
        <v>0</v>
      </c>
      <c r="AI701" s="639">
        <v>0</v>
      </c>
      <c r="AJ701" s="639">
        <v>0</v>
      </c>
      <c r="AK701" s="643">
        <v>0</v>
      </c>
      <c r="AL701" s="645">
        <v>0</v>
      </c>
      <c r="AM701" s="638">
        <f t="shared" si="150"/>
        <v>0</v>
      </c>
      <c r="AN701" s="661">
        <f t="shared" si="141"/>
        <v>11815144</v>
      </c>
      <c r="AO701" s="638">
        <v>1228500</v>
      </c>
      <c r="AP701" s="638">
        <v>44100</v>
      </c>
      <c r="AQ701" s="638">
        <f>+VLOOKUP($B701,[1]Sheet1!$C$15:$BW$1300,52,0)</f>
        <v>0</v>
      </c>
      <c r="AR701" s="638">
        <v>0</v>
      </c>
      <c r="AS701" s="638">
        <v>0</v>
      </c>
      <c r="AT701" s="661">
        <f t="shared" si="153"/>
        <v>10542544</v>
      </c>
      <c r="AU701" s="629"/>
      <c r="AV701" s="585"/>
      <c r="AW701" s="526" t="s">
        <v>4471</v>
      </c>
      <c r="AX701" s="526" t="s">
        <v>4472</v>
      </c>
      <c r="AY701" s="632" t="s">
        <v>260</v>
      </c>
      <c r="AZ701" s="632">
        <v>642</v>
      </c>
      <c r="BA701" s="272" t="s">
        <v>1</v>
      </c>
      <c r="BB701" s="633"/>
      <c r="BC701" s="634"/>
      <c r="BD701" s="634"/>
    </row>
    <row r="702" spans="1:56" s="635" customFormat="1" ht="36.75" hidden="1" customHeight="1">
      <c r="A702" s="475">
        <f>SUBTOTAL(3,B$6:B702)</f>
        <v>1</v>
      </c>
      <c r="B702" s="475" t="s">
        <v>2017</v>
      </c>
      <c r="C702" s="476" t="s">
        <v>2018</v>
      </c>
      <c r="D702" s="636">
        <v>45240</v>
      </c>
      <c r="E702" s="636" t="s">
        <v>199</v>
      </c>
      <c r="F702" s="530" t="s">
        <v>452</v>
      </c>
      <c r="G702" s="621" t="s">
        <v>2019</v>
      </c>
      <c r="H702" s="637">
        <v>7700000</v>
      </c>
      <c r="I702" s="637">
        <v>1000000</v>
      </c>
      <c r="J702" s="637">
        <v>0</v>
      </c>
      <c r="K702" s="637">
        <v>0</v>
      </c>
      <c r="L702" s="638">
        <f t="shared" si="149"/>
        <v>8700000</v>
      </c>
      <c r="M702" s="639">
        <v>22</v>
      </c>
      <c r="N702" s="638">
        <f t="shared" si="137"/>
        <v>7361538</v>
      </c>
      <c r="O702" s="640">
        <v>2</v>
      </c>
      <c r="P702" s="638">
        <f t="shared" si="138"/>
        <v>669231</v>
      </c>
      <c r="Q702" s="641">
        <v>0</v>
      </c>
      <c r="R702" s="638">
        <f t="shared" si="139"/>
        <v>0</v>
      </c>
      <c r="S702" s="638">
        <f t="shared" si="140"/>
        <v>8030769</v>
      </c>
      <c r="T702" s="642">
        <v>461538</v>
      </c>
      <c r="U702" s="528">
        <v>0</v>
      </c>
      <c r="V702" s="528">
        <v>0</v>
      </c>
      <c r="W702" s="642">
        <v>0</v>
      </c>
      <c r="X702" s="642">
        <v>0</v>
      </c>
      <c r="Y702" s="642">
        <v>0</v>
      </c>
      <c r="Z702" s="642">
        <v>0</v>
      </c>
      <c r="AA702" s="643"/>
      <c r="AB702" s="638"/>
      <c r="AC702" s="642">
        <v>200000</v>
      </c>
      <c r="AD702" s="642">
        <v>0</v>
      </c>
      <c r="AE702" s="638">
        <v>62740.380681818184</v>
      </c>
      <c r="AF702" s="644"/>
      <c r="AG702" s="644">
        <f t="shared" si="151"/>
        <v>8755047</v>
      </c>
      <c r="AH702" s="639">
        <v>0</v>
      </c>
      <c r="AI702" s="639">
        <v>0</v>
      </c>
      <c r="AJ702" s="639">
        <v>0</v>
      </c>
      <c r="AK702" s="643">
        <v>0</v>
      </c>
      <c r="AL702" s="645">
        <v>0</v>
      </c>
      <c r="AM702" s="638">
        <f t="shared" si="150"/>
        <v>0</v>
      </c>
      <c r="AN702" s="661">
        <f t="shared" si="141"/>
        <v>8755047</v>
      </c>
      <c r="AO702" s="638">
        <v>913500</v>
      </c>
      <c r="AP702" s="638">
        <v>44100</v>
      </c>
      <c r="AQ702" s="638">
        <f>+VLOOKUP($B702,[1]Sheet1!$C$15:$BW$1300,52,0)</f>
        <v>0</v>
      </c>
      <c r="AR702" s="638">
        <v>0</v>
      </c>
      <c r="AS702" s="638">
        <v>0</v>
      </c>
      <c r="AT702" s="661">
        <f t="shared" si="153"/>
        <v>7797447</v>
      </c>
      <c r="AU702" s="629"/>
      <c r="AV702" s="585"/>
      <c r="AW702" s="526" t="s">
        <v>4473</v>
      </c>
      <c r="AX702" s="526" t="s">
        <v>4474</v>
      </c>
      <c r="AY702" s="632" t="s">
        <v>260</v>
      </c>
      <c r="AZ702" s="632">
        <v>642</v>
      </c>
      <c r="BA702" s="272" t="s">
        <v>1</v>
      </c>
      <c r="BB702" s="633"/>
      <c r="BC702" s="634"/>
      <c r="BD702" s="634"/>
    </row>
    <row r="703" spans="1:56" s="635" customFormat="1" ht="36.75" hidden="1" customHeight="1">
      <c r="A703" s="475">
        <f>SUBTOTAL(3,B$6:B703)</f>
        <v>1</v>
      </c>
      <c r="B703" s="475" t="s">
        <v>2020</v>
      </c>
      <c r="C703" s="476" t="s">
        <v>2021</v>
      </c>
      <c r="D703" s="636">
        <v>45450</v>
      </c>
      <c r="E703" s="636" t="s">
        <v>199</v>
      </c>
      <c r="F703" s="530" t="s">
        <v>452</v>
      </c>
      <c r="G703" s="621" t="s">
        <v>2014</v>
      </c>
      <c r="H703" s="637">
        <v>8500000</v>
      </c>
      <c r="I703" s="637">
        <v>1500000</v>
      </c>
      <c r="J703" s="637">
        <v>0</v>
      </c>
      <c r="K703" s="637">
        <v>0</v>
      </c>
      <c r="L703" s="638">
        <f t="shared" si="149"/>
        <v>10000000</v>
      </c>
      <c r="M703" s="639">
        <v>20.6</v>
      </c>
      <c r="N703" s="638">
        <f t="shared" si="137"/>
        <v>7923077</v>
      </c>
      <c r="O703" s="640">
        <v>3</v>
      </c>
      <c r="P703" s="638">
        <f t="shared" si="138"/>
        <v>1153846</v>
      </c>
      <c r="Q703" s="641">
        <v>0</v>
      </c>
      <c r="R703" s="638">
        <f t="shared" si="139"/>
        <v>0</v>
      </c>
      <c r="S703" s="638">
        <f t="shared" si="140"/>
        <v>9076923</v>
      </c>
      <c r="T703" s="642">
        <v>453846</v>
      </c>
      <c r="U703" s="528">
        <v>0</v>
      </c>
      <c r="V703" s="528">
        <v>0</v>
      </c>
      <c r="W703" s="642">
        <v>0</v>
      </c>
      <c r="X703" s="642">
        <v>0</v>
      </c>
      <c r="Y703" s="642">
        <v>0</v>
      </c>
      <c r="Z703" s="642">
        <v>0</v>
      </c>
      <c r="AA703" s="643"/>
      <c r="AB703" s="638"/>
      <c r="AC703" s="642">
        <v>0</v>
      </c>
      <c r="AD703" s="642">
        <v>0</v>
      </c>
      <c r="AE703" s="638">
        <v>72115.385315533975</v>
      </c>
      <c r="AF703" s="644"/>
      <c r="AG703" s="644">
        <f t="shared" si="151"/>
        <v>9602884</v>
      </c>
      <c r="AH703" s="639">
        <v>0</v>
      </c>
      <c r="AI703" s="639">
        <v>0</v>
      </c>
      <c r="AJ703" s="639">
        <v>0</v>
      </c>
      <c r="AK703" s="643">
        <v>0</v>
      </c>
      <c r="AL703" s="645">
        <v>0</v>
      </c>
      <c r="AM703" s="638">
        <f t="shared" si="150"/>
        <v>0</v>
      </c>
      <c r="AN703" s="661">
        <f t="shared" si="141"/>
        <v>9602884</v>
      </c>
      <c r="AO703" s="638">
        <v>1050000</v>
      </c>
      <c r="AP703" s="638">
        <v>0</v>
      </c>
      <c r="AQ703" s="638">
        <f>+VLOOKUP($B703,[1]Sheet1!$C$15:$BW$1300,52,0)</f>
        <v>0</v>
      </c>
      <c r="AR703" s="638">
        <v>0</v>
      </c>
      <c r="AS703" s="638">
        <v>0</v>
      </c>
      <c r="AT703" s="661">
        <f t="shared" si="153"/>
        <v>8552884</v>
      </c>
      <c r="AU703" s="629"/>
      <c r="AV703" s="585"/>
      <c r="AW703" s="526" t="s">
        <v>4475</v>
      </c>
      <c r="AX703" s="526" t="s">
        <v>4476</v>
      </c>
      <c r="AY703" s="632" t="s">
        <v>260</v>
      </c>
      <c r="AZ703" s="632">
        <v>642</v>
      </c>
      <c r="BA703" s="272" t="s">
        <v>1</v>
      </c>
      <c r="BB703" s="633"/>
      <c r="BC703" s="634"/>
      <c r="BD703" s="634"/>
    </row>
    <row r="704" spans="1:56" s="635" customFormat="1" ht="36.75" hidden="1" customHeight="1">
      <c r="A704" s="475">
        <f>SUBTOTAL(3,B$6:B704)</f>
        <v>1</v>
      </c>
      <c r="B704" s="475" t="s">
        <v>2022</v>
      </c>
      <c r="C704" s="476" t="s">
        <v>2023</v>
      </c>
      <c r="D704" s="636">
        <v>42675</v>
      </c>
      <c r="E704" s="636" t="s">
        <v>199</v>
      </c>
      <c r="F704" s="530" t="s">
        <v>452</v>
      </c>
      <c r="G704" s="621" t="s">
        <v>2024</v>
      </c>
      <c r="H704" s="637">
        <v>20000000</v>
      </c>
      <c r="I704" s="637">
        <v>12200000</v>
      </c>
      <c r="J704" s="637">
        <v>0</v>
      </c>
      <c r="K704" s="637">
        <v>0</v>
      </c>
      <c r="L704" s="638">
        <f t="shared" si="149"/>
        <v>32200000</v>
      </c>
      <c r="M704" s="639">
        <v>21</v>
      </c>
      <c r="N704" s="638">
        <f t="shared" si="137"/>
        <v>26007692</v>
      </c>
      <c r="O704" s="640">
        <v>3</v>
      </c>
      <c r="P704" s="638">
        <f t="shared" si="138"/>
        <v>3715385</v>
      </c>
      <c r="Q704" s="641">
        <v>0</v>
      </c>
      <c r="R704" s="638">
        <f t="shared" si="139"/>
        <v>0</v>
      </c>
      <c r="S704" s="638">
        <f t="shared" si="140"/>
        <v>29723077</v>
      </c>
      <c r="T704" s="642">
        <v>646154</v>
      </c>
      <c r="U704" s="528">
        <v>0</v>
      </c>
      <c r="V704" s="528">
        <v>0</v>
      </c>
      <c r="W704" s="642">
        <v>0</v>
      </c>
      <c r="X704" s="642">
        <v>200000</v>
      </c>
      <c r="Y704" s="642">
        <v>0</v>
      </c>
      <c r="Z704" s="642">
        <v>0</v>
      </c>
      <c r="AA704" s="643"/>
      <c r="AB704" s="638"/>
      <c r="AC704" s="642">
        <v>0</v>
      </c>
      <c r="AD704" s="642">
        <v>0</v>
      </c>
      <c r="AE704" s="638">
        <v>232211.53571428571</v>
      </c>
      <c r="AF704" s="644"/>
      <c r="AG704" s="644">
        <f t="shared" si="151"/>
        <v>30801443</v>
      </c>
      <c r="AH704" s="639">
        <v>0</v>
      </c>
      <c r="AI704" s="639">
        <v>0</v>
      </c>
      <c r="AJ704" s="639">
        <v>0</v>
      </c>
      <c r="AK704" s="643">
        <v>0</v>
      </c>
      <c r="AL704" s="645">
        <v>0</v>
      </c>
      <c r="AM704" s="638">
        <f t="shared" si="150"/>
        <v>0</v>
      </c>
      <c r="AN704" s="661">
        <f t="shared" si="141"/>
        <v>30801443</v>
      </c>
      <c r="AO704" s="638">
        <v>3381000</v>
      </c>
      <c r="AP704" s="638">
        <v>44100</v>
      </c>
      <c r="AQ704" s="638">
        <f>+VLOOKUP($B704,[1]Sheet1!$C$15:$BW$1300,52,0)</f>
        <v>1616143</v>
      </c>
      <c r="AR704" s="638">
        <v>0</v>
      </c>
      <c r="AS704" s="638">
        <v>0</v>
      </c>
      <c r="AT704" s="661">
        <f t="shared" si="153"/>
        <v>25760200</v>
      </c>
      <c r="AU704" s="629"/>
      <c r="AV704" s="585"/>
      <c r="AW704" s="526" t="s">
        <v>4477</v>
      </c>
      <c r="AX704" s="526" t="s">
        <v>4478</v>
      </c>
      <c r="AY704" s="632" t="s">
        <v>260</v>
      </c>
      <c r="AZ704" s="632">
        <v>642</v>
      </c>
      <c r="BA704" s="272" t="s">
        <v>75</v>
      </c>
      <c r="BB704" s="633"/>
      <c r="BC704" s="634"/>
      <c r="BD704" s="634"/>
    </row>
    <row r="705" spans="1:56" s="635" customFormat="1" ht="36.75" hidden="1" customHeight="1">
      <c r="A705" s="475">
        <f>SUBTOTAL(3,B$6:B705)</f>
        <v>1</v>
      </c>
      <c r="B705" s="475" t="s">
        <v>2025</v>
      </c>
      <c r="C705" s="476" t="s">
        <v>2026</v>
      </c>
      <c r="D705" s="636">
        <v>43451</v>
      </c>
      <c r="E705" s="636" t="s">
        <v>199</v>
      </c>
      <c r="F705" s="530" t="s">
        <v>452</v>
      </c>
      <c r="G705" s="621" t="s">
        <v>2027</v>
      </c>
      <c r="H705" s="637">
        <v>12500000</v>
      </c>
      <c r="I705" s="637">
        <v>6000000</v>
      </c>
      <c r="J705" s="637">
        <v>0</v>
      </c>
      <c r="K705" s="637">
        <v>0</v>
      </c>
      <c r="L705" s="638">
        <f t="shared" ref="L705:L739" si="154">SUM(H705:K705)</f>
        <v>18500000</v>
      </c>
      <c r="M705" s="639">
        <v>24</v>
      </c>
      <c r="N705" s="638">
        <f t="shared" si="137"/>
        <v>17076923</v>
      </c>
      <c r="O705" s="640">
        <v>2</v>
      </c>
      <c r="P705" s="638">
        <f t="shared" si="138"/>
        <v>1423077</v>
      </c>
      <c r="Q705" s="641">
        <v>0</v>
      </c>
      <c r="R705" s="638">
        <f t="shared" si="139"/>
        <v>0</v>
      </c>
      <c r="S705" s="638">
        <f t="shared" si="140"/>
        <v>18500000</v>
      </c>
      <c r="T705" s="642">
        <v>650000</v>
      </c>
      <c r="U705" s="528">
        <v>0</v>
      </c>
      <c r="V705" s="528">
        <v>0</v>
      </c>
      <c r="W705" s="642">
        <v>0</v>
      </c>
      <c r="X705" s="642">
        <v>1082000</v>
      </c>
      <c r="Y705" s="642">
        <v>0</v>
      </c>
      <c r="Z705" s="642">
        <v>0</v>
      </c>
      <c r="AA705" s="643"/>
      <c r="AB705" s="638"/>
      <c r="AC705" s="642">
        <v>0</v>
      </c>
      <c r="AD705" s="642">
        <v>0</v>
      </c>
      <c r="AE705" s="638">
        <v>0</v>
      </c>
      <c r="AF705" s="644"/>
      <c r="AG705" s="644">
        <f t="shared" si="151"/>
        <v>20232000</v>
      </c>
      <c r="AH705" s="639">
        <v>0</v>
      </c>
      <c r="AI705" s="639">
        <v>0</v>
      </c>
      <c r="AJ705" s="639">
        <v>0</v>
      </c>
      <c r="AK705" s="643">
        <v>0</v>
      </c>
      <c r="AL705" s="645">
        <v>0</v>
      </c>
      <c r="AM705" s="638">
        <f t="shared" si="150"/>
        <v>0</v>
      </c>
      <c r="AN705" s="661">
        <f t="shared" si="141"/>
        <v>20232000</v>
      </c>
      <c r="AO705" s="638">
        <v>1942500</v>
      </c>
      <c r="AP705" s="638">
        <v>44100</v>
      </c>
      <c r="AQ705" s="638">
        <f>+VLOOKUP($B705,[1]Sheet1!$C$15:$BW$1300,52,0)</f>
        <v>116975</v>
      </c>
      <c r="AR705" s="638">
        <v>0</v>
      </c>
      <c r="AS705" s="638">
        <v>0</v>
      </c>
      <c r="AT705" s="661">
        <f t="shared" si="153"/>
        <v>18128425</v>
      </c>
      <c r="AU705" s="629"/>
      <c r="AV705" s="585"/>
      <c r="AW705" s="526" t="s">
        <v>4479</v>
      </c>
      <c r="AX705" s="526" t="s">
        <v>4480</v>
      </c>
      <c r="AY705" s="632" t="s">
        <v>261</v>
      </c>
      <c r="AZ705" s="632">
        <v>642</v>
      </c>
      <c r="BA705" s="272" t="s">
        <v>1</v>
      </c>
      <c r="BB705" s="633"/>
      <c r="BC705" s="634"/>
      <c r="BD705" s="634"/>
    </row>
    <row r="706" spans="1:56" s="635" customFormat="1" ht="36.75" hidden="1" customHeight="1">
      <c r="A706" s="475">
        <f>SUBTOTAL(3,B$6:B706)</f>
        <v>1</v>
      </c>
      <c r="B706" s="475" t="s">
        <v>2028</v>
      </c>
      <c r="C706" s="476" t="s">
        <v>2029</v>
      </c>
      <c r="D706" s="636">
        <v>43575</v>
      </c>
      <c r="E706" s="636" t="s">
        <v>199</v>
      </c>
      <c r="F706" s="530" t="s">
        <v>440</v>
      </c>
      <c r="G706" s="621" t="s">
        <v>2030</v>
      </c>
      <c r="H706" s="637">
        <v>5931000</v>
      </c>
      <c r="I706" s="637">
        <v>800000</v>
      </c>
      <c r="J706" s="637">
        <v>0</v>
      </c>
      <c r="K706" s="637">
        <v>0</v>
      </c>
      <c r="L706" s="638">
        <f t="shared" si="154"/>
        <v>6731000</v>
      </c>
      <c r="M706" s="639">
        <v>19</v>
      </c>
      <c r="N706" s="638">
        <f t="shared" si="137"/>
        <v>4918808</v>
      </c>
      <c r="O706" s="640">
        <v>3</v>
      </c>
      <c r="P706" s="638">
        <f t="shared" si="138"/>
        <v>776654</v>
      </c>
      <c r="Q706" s="641">
        <v>0</v>
      </c>
      <c r="R706" s="638">
        <f t="shared" si="139"/>
        <v>0</v>
      </c>
      <c r="S706" s="638">
        <f t="shared" si="140"/>
        <v>5695462</v>
      </c>
      <c r="T706" s="642">
        <v>0</v>
      </c>
      <c r="U706" s="528">
        <v>0</v>
      </c>
      <c r="V706" s="528">
        <v>200000</v>
      </c>
      <c r="W706" s="642">
        <v>0</v>
      </c>
      <c r="X706" s="642">
        <v>0</v>
      </c>
      <c r="Y706" s="642">
        <v>0</v>
      </c>
      <c r="Z706" s="642">
        <v>306578</v>
      </c>
      <c r="AA706" s="643"/>
      <c r="AB706" s="638"/>
      <c r="AC706" s="642">
        <v>0</v>
      </c>
      <c r="AD706" s="642">
        <v>0</v>
      </c>
      <c r="AE706" s="638">
        <v>0</v>
      </c>
      <c r="AF706" s="644"/>
      <c r="AG706" s="644">
        <f t="shared" si="151"/>
        <v>6202040</v>
      </c>
      <c r="AH706" s="639">
        <v>5</v>
      </c>
      <c r="AI706" s="639">
        <v>0</v>
      </c>
      <c r="AJ706" s="639">
        <v>0</v>
      </c>
      <c r="AK706" s="643">
        <v>0</v>
      </c>
      <c r="AL706" s="645">
        <v>0</v>
      </c>
      <c r="AM706" s="638">
        <f t="shared" si="150"/>
        <v>242704</v>
      </c>
      <c r="AN706" s="661">
        <f t="shared" si="141"/>
        <v>6444744</v>
      </c>
      <c r="AO706" s="638">
        <v>706755</v>
      </c>
      <c r="AP706" s="638">
        <v>44100</v>
      </c>
      <c r="AQ706" s="638">
        <f>+VLOOKUP($B706,[1]Sheet1!$C$15:$BW$1300,52,0)</f>
        <v>0</v>
      </c>
      <c r="AR706" s="638">
        <v>0</v>
      </c>
      <c r="AS706" s="638">
        <v>0</v>
      </c>
      <c r="AT706" s="661">
        <f t="shared" si="153"/>
        <v>5693889</v>
      </c>
      <c r="AU706" s="629"/>
      <c r="AV706" s="585"/>
      <c r="AW706" s="526" t="s">
        <v>4481</v>
      </c>
      <c r="AX706" s="526" t="s">
        <v>4482</v>
      </c>
      <c r="AY706" s="632" t="s">
        <v>261</v>
      </c>
      <c r="AZ706" s="632">
        <v>627</v>
      </c>
      <c r="BA706" s="272" t="str">
        <f t="shared" ref="BA706:BA736" si="155">+IF(AY706="SK1 Box","Box",IF(AY706="Seaman","Seaman","Bag"))</f>
        <v>Bag</v>
      </c>
      <c r="BB706" s="633"/>
      <c r="BC706" s="634"/>
      <c r="BD706" s="634"/>
    </row>
    <row r="707" spans="1:56" s="635" customFormat="1" ht="36.75" hidden="1" customHeight="1">
      <c r="A707" s="475">
        <f>SUBTOTAL(3,B$6:B707)</f>
        <v>1</v>
      </c>
      <c r="B707" s="475" t="s">
        <v>2031</v>
      </c>
      <c r="C707" s="476" t="s">
        <v>2032</v>
      </c>
      <c r="D707" s="636">
        <v>43651</v>
      </c>
      <c r="E707" s="636" t="s">
        <v>199</v>
      </c>
      <c r="F707" s="530" t="s">
        <v>440</v>
      </c>
      <c r="G707" s="621" t="s">
        <v>2033</v>
      </c>
      <c r="H707" s="637">
        <v>6576000</v>
      </c>
      <c r="I707" s="637">
        <v>3500000</v>
      </c>
      <c r="J707" s="637">
        <v>0</v>
      </c>
      <c r="K707" s="637">
        <v>0</v>
      </c>
      <c r="L707" s="638">
        <f t="shared" si="154"/>
        <v>10076000</v>
      </c>
      <c r="M707" s="639">
        <v>22</v>
      </c>
      <c r="N707" s="638">
        <f t="shared" si="137"/>
        <v>8525846</v>
      </c>
      <c r="O707" s="640">
        <v>4</v>
      </c>
      <c r="P707" s="638">
        <f t="shared" si="138"/>
        <v>1550154</v>
      </c>
      <c r="Q707" s="641">
        <v>0</v>
      </c>
      <c r="R707" s="638">
        <f t="shared" si="139"/>
        <v>0</v>
      </c>
      <c r="S707" s="638">
        <f t="shared" si="140"/>
        <v>10076000</v>
      </c>
      <c r="T707" s="642">
        <v>0</v>
      </c>
      <c r="U707" s="528">
        <v>0</v>
      </c>
      <c r="V707" s="528">
        <v>200000</v>
      </c>
      <c r="W707" s="642">
        <v>500000</v>
      </c>
      <c r="X707" s="642">
        <v>0</v>
      </c>
      <c r="Y707" s="642">
        <v>400000</v>
      </c>
      <c r="Z707" s="642">
        <v>0</v>
      </c>
      <c r="AA707" s="643"/>
      <c r="AB707" s="638"/>
      <c r="AC707" s="642">
        <v>100000</v>
      </c>
      <c r="AD707" s="642">
        <v>0</v>
      </c>
      <c r="AE707" s="638">
        <v>0</v>
      </c>
      <c r="AF707" s="644"/>
      <c r="AG707" s="644">
        <f t="shared" si="151"/>
        <v>11276000</v>
      </c>
      <c r="AH707" s="639">
        <v>16</v>
      </c>
      <c r="AI707" s="639">
        <v>0</v>
      </c>
      <c r="AJ707" s="639">
        <v>0</v>
      </c>
      <c r="AK707" s="643">
        <v>0</v>
      </c>
      <c r="AL707" s="645">
        <v>0</v>
      </c>
      <c r="AM707" s="638">
        <f t="shared" si="150"/>
        <v>1162615</v>
      </c>
      <c r="AN707" s="661">
        <f t="shared" si="141"/>
        <v>12438615</v>
      </c>
      <c r="AO707" s="638">
        <v>1057980</v>
      </c>
      <c r="AP707" s="638">
        <v>44100</v>
      </c>
      <c r="AQ707" s="638">
        <f>+VLOOKUP($B707,[1]Sheet1!$C$15:$BW$1300,52,0)</f>
        <v>0</v>
      </c>
      <c r="AR707" s="638">
        <v>0</v>
      </c>
      <c r="AS707" s="638">
        <v>0</v>
      </c>
      <c r="AT707" s="661">
        <f t="shared" si="153"/>
        <v>11336535</v>
      </c>
      <c r="AU707" s="629"/>
      <c r="AV707" s="585"/>
      <c r="AW707" s="526" t="s">
        <v>4483</v>
      </c>
      <c r="AX707" s="526" t="s">
        <v>4484</v>
      </c>
      <c r="AY707" s="632" t="s">
        <v>261</v>
      </c>
      <c r="AZ707" s="632">
        <v>627</v>
      </c>
      <c r="BA707" s="272" t="str">
        <f t="shared" si="155"/>
        <v>Bag</v>
      </c>
      <c r="BB707" s="633"/>
      <c r="BC707" s="634"/>
      <c r="BD707" s="634"/>
    </row>
    <row r="708" spans="1:56" s="635" customFormat="1" ht="36.75" hidden="1" customHeight="1">
      <c r="A708" s="475">
        <f>SUBTOTAL(3,B$6:B708)</f>
        <v>1</v>
      </c>
      <c r="B708" s="475" t="s">
        <v>2034</v>
      </c>
      <c r="C708" s="476" t="s">
        <v>2035</v>
      </c>
      <c r="D708" s="636">
        <v>43789</v>
      </c>
      <c r="E708" s="636" t="s">
        <v>199</v>
      </c>
      <c r="F708" s="530" t="s">
        <v>440</v>
      </c>
      <c r="G708" s="621" t="s">
        <v>2030</v>
      </c>
      <c r="H708" s="637">
        <v>5931000</v>
      </c>
      <c r="I708" s="637">
        <v>500000</v>
      </c>
      <c r="J708" s="637">
        <v>0</v>
      </c>
      <c r="K708" s="637">
        <v>200000</v>
      </c>
      <c r="L708" s="638">
        <f t="shared" si="154"/>
        <v>6631000</v>
      </c>
      <c r="M708" s="639">
        <v>24</v>
      </c>
      <c r="N708" s="638">
        <f t="shared" si="137"/>
        <v>6120923</v>
      </c>
      <c r="O708" s="640">
        <v>2</v>
      </c>
      <c r="P708" s="638">
        <f t="shared" si="138"/>
        <v>510077</v>
      </c>
      <c r="Q708" s="641">
        <v>0</v>
      </c>
      <c r="R708" s="638">
        <f t="shared" si="139"/>
        <v>0</v>
      </c>
      <c r="S708" s="638">
        <f t="shared" si="140"/>
        <v>6631000</v>
      </c>
      <c r="T708" s="642">
        <v>0</v>
      </c>
      <c r="U708" s="528">
        <v>0</v>
      </c>
      <c r="V708" s="528">
        <v>200000</v>
      </c>
      <c r="W708" s="642">
        <v>500000</v>
      </c>
      <c r="X708" s="642">
        <v>0</v>
      </c>
      <c r="Y708" s="642">
        <v>400000</v>
      </c>
      <c r="Z708" s="642">
        <v>418916</v>
      </c>
      <c r="AA708" s="643"/>
      <c r="AB708" s="638"/>
      <c r="AC708" s="642">
        <v>0</v>
      </c>
      <c r="AD708" s="642">
        <v>0</v>
      </c>
      <c r="AE708" s="638">
        <v>47819.7109375</v>
      </c>
      <c r="AF708" s="644"/>
      <c r="AG708" s="644">
        <f t="shared" si="151"/>
        <v>8197736</v>
      </c>
      <c r="AH708" s="639">
        <v>24</v>
      </c>
      <c r="AI708" s="639">
        <v>0</v>
      </c>
      <c r="AJ708" s="639">
        <v>0</v>
      </c>
      <c r="AK708" s="643">
        <v>0</v>
      </c>
      <c r="AL708" s="645">
        <v>0</v>
      </c>
      <c r="AM708" s="638">
        <f t="shared" si="150"/>
        <v>1147673</v>
      </c>
      <c r="AN708" s="661">
        <f t="shared" si="141"/>
        <v>9345409</v>
      </c>
      <c r="AO708" s="638">
        <v>696255</v>
      </c>
      <c r="AP708" s="638">
        <v>44100</v>
      </c>
      <c r="AQ708" s="638">
        <f>+VLOOKUP($B708,[1]Sheet1!$C$15:$BW$1300,52,0)</f>
        <v>0</v>
      </c>
      <c r="AR708" s="638">
        <v>0</v>
      </c>
      <c r="AS708" s="638">
        <v>0</v>
      </c>
      <c r="AT708" s="661">
        <f t="shared" si="153"/>
        <v>8605054</v>
      </c>
      <c r="AU708" s="629"/>
      <c r="AV708" s="585"/>
      <c r="AW708" s="526" t="s">
        <v>4485</v>
      </c>
      <c r="AX708" s="526" t="s">
        <v>4486</v>
      </c>
      <c r="AY708" s="632" t="s">
        <v>260</v>
      </c>
      <c r="AZ708" s="632">
        <v>627</v>
      </c>
      <c r="BA708" s="272" t="str">
        <f t="shared" si="155"/>
        <v>Box</v>
      </c>
      <c r="BB708" s="633"/>
      <c r="BC708" s="634"/>
      <c r="BD708" s="634"/>
    </row>
    <row r="709" spans="1:56" s="635" customFormat="1" ht="36.75" hidden="1" customHeight="1">
      <c r="A709" s="475">
        <f>SUBTOTAL(3,B$6:B709)</f>
        <v>1</v>
      </c>
      <c r="B709" s="475" t="s">
        <v>2036</v>
      </c>
      <c r="C709" s="476" t="s">
        <v>2037</v>
      </c>
      <c r="D709" s="636">
        <v>43985</v>
      </c>
      <c r="E709" s="636" t="s">
        <v>199</v>
      </c>
      <c r="F709" s="530" t="s">
        <v>440</v>
      </c>
      <c r="G709" s="621" t="s">
        <v>2038</v>
      </c>
      <c r="H709" s="637">
        <v>7500000</v>
      </c>
      <c r="I709" s="637">
        <v>2281000</v>
      </c>
      <c r="J709" s="637">
        <v>0</v>
      </c>
      <c r="K709" s="637">
        <v>0</v>
      </c>
      <c r="L709" s="638">
        <f t="shared" si="154"/>
        <v>9781000</v>
      </c>
      <c r="M709" s="639">
        <v>24</v>
      </c>
      <c r="N709" s="638">
        <f t="shared" si="137"/>
        <v>9028615</v>
      </c>
      <c r="O709" s="640">
        <v>2</v>
      </c>
      <c r="P709" s="638">
        <f t="shared" si="138"/>
        <v>752385</v>
      </c>
      <c r="Q709" s="641">
        <v>0</v>
      </c>
      <c r="R709" s="638">
        <f t="shared" si="139"/>
        <v>0</v>
      </c>
      <c r="S709" s="638">
        <f t="shared" si="140"/>
        <v>9781000</v>
      </c>
      <c r="T709" s="642">
        <v>500000</v>
      </c>
      <c r="U709" s="528">
        <v>0</v>
      </c>
      <c r="V709" s="528">
        <v>0</v>
      </c>
      <c r="W709" s="642">
        <v>0</v>
      </c>
      <c r="X709" s="642">
        <v>0</v>
      </c>
      <c r="Y709" s="642">
        <v>0</v>
      </c>
      <c r="Z709" s="642">
        <v>0</v>
      </c>
      <c r="AA709" s="643"/>
      <c r="AB709" s="638"/>
      <c r="AC709" s="642">
        <v>0</v>
      </c>
      <c r="AD709" s="642">
        <v>0</v>
      </c>
      <c r="AE709" s="638">
        <v>70536.0546875</v>
      </c>
      <c r="AF709" s="644"/>
      <c r="AG709" s="644">
        <f t="shared" si="151"/>
        <v>10351536</v>
      </c>
      <c r="AH709" s="639">
        <v>0</v>
      </c>
      <c r="AI709" s="639">
        <v>0</v>
      </c>
      <c r="AJ709" s="639">
        <v>0</v>
      </c>
      <c r="AK709" s="643">
        <v>0</v>
      </c>
      <c r="AL709" s="645">
        <v>0</v>
      </c>
      <c r="AM709" s="638">
        <f t="shared" si="150"/>
        <v>0</v>
      </c>
      <c r="AN709" s="661">
        <f t="shared" si="141"/>
        <v>10351536</v>
      </c>
      <c r="AO709" s="638">
        <v>1027005</v>
      </c>
      <c r="AP709" s="638">
        <v>44100</v>
      </c>
      <c r="AQ709" s="638">
        <f>+VLOOKUP($B709,[1]Sheet1!$C$15:$BW$1300,52,0)</f>
        <v>0</v>
      </c>
      <c r="AR709" s="638">
        <v>0</v>
      </c>
      <c r="AS709" s="638">
        <v>0</v>
      </c>
      <c r="AT709" s="661">
        <f t="shared" si="153"/>
        <v>9280431</v>
      </c>
      <c r="AU709" s="629"/>
      <c r="AV709" s="585"/>
      <c r="AW709" s="526" t="s">
        <v>4487</v>
      </c>
      <c r="AX709" s="526" t="s">
        <v>4488</v>
      </c>
      <c r="AY709" s="632" t="s">
        <v>200</v>
      </c>
      <c r="AZ709" s="632">
        <v>627</v>
      </c>
      <c r="BA709" s="272" t="str">
        <f t="shared" si="155"/>
        <v>Bag</v>
      </c>
      <c r="BB709" s="633"/>
      <c r="BC709" s="634"/>
      <c r="BD709" s="634"/>
    </row>
    <row r="710" spans="1:56" s="635" customFormat="1" ht="36.75" hidden="1" customHeight="1">
      <c r="A710" s="475">
        <f>SUBTOTAL(3,B$6:B710)</f>
        <v>1</v>
      </c>
      <c r="B710" s="475" t="s">
        <v>2039</v>
      </c>
      <c r="C710" s="476" t="s">
        <v>2040</v>
      </c>
      <c r="D710" s="636">
        <v>44027</v>
      </c>
      <c r="E710" s="636" t="s">
        <v>199</v>
      </c>
      <c r="F710" s="530" t="s">
        <v>440</v>
      </c>
      <c r="G710" s="621" t="s">
        <v>2030</v>
      </c>
      <c r="H710" s="637">
        <v>5931000</v>
      </c>
      <c r="I710" s="637">
        <v>500000</v>
      </c>
      <c r="J710" s="637">
        <v>0</v>
      </c>
      <c r="K710" s="637">
        <v>200000</v>
      </c>
      <c r="L710" s="638">
        <f t="shared" si="154"/>
        <v>6631000</v>
      </c>
      <c r="M710" s="639">
        <v>24</v>
      </c>
      <c r="N710" s="638">
        <f t="shared" si="137"/>
        <v>6120923</v>
      </c>
      <c r="O710" s="640">
        <v>2</v>
      </c>
      <c r="P710" s="638">
        <f t="shared" si="138"/>
        <v>510077</v>
      </c>
      <c r="Q710" s="641">
        <v>0</v>
      </c>
      <c r="R710" s="638">
        <f t="shared" si="139"/>
        <v>0</v>
      </c>
      <c r="S710" s="638">
        <f t="shared" si="140"/>
        <v>6631000</v>
      </c>
      <c r="T710" s="642">
        <v>0</v>
      </c>
      <c r="U710" s="528">
        <v>0</v>
      </c>
      <c r="V710" s="528">
        <v>200000</v>
      </c>
      <c r="W710" s="642">
        <v>500000</v>
      </c>
      <c r="X710" s="642">
        <v>0</v>
      </c>
      <c r="Y710" s="642">
        <v>400000</v>
      </c>
      <c r="Z710" s="642">
        <v>431717</v>
      </c>
      <c r="AA710" s="643"/>
      <c r="AB710" s="638"/>
      <c r="AC710" s="642">
        <v>0</v>
      </c>
      <c r="AD710" s="642">
        <v>0</v>
      </c>
      <c r="AE710" s="638">
        <v>47819.7109375</v>
      </c>
      <c r="AF710" s="644"/>
      <c r="AG710" s="644">
        <f t="shared" si="151"/>
        <v>8210537</v>
      </c>
      <c r="AH710" s="639">
        <v>24</v>
      </c>
      <c r="AI710" s="639">
        <v>0</v>
      </c>
      <c r="AJ710" s="639">
        <v>0</v>
      </c>
      <c r="AK710" s="643">
        <v>0</v>
      </c>
      <c r="AL710" s="645">
        <v>0</v>
      </c>
      <c r="AM710" s="638">
        <f t="shared" si="150"/>
        <v>1147673</v>
      </c>
      <c r="AN710" s="661">
        <f t="shared" si="141"/>
        <v>9358210</v>
      </c>
      <c r="AO710" s="638">
        <v>696255</v>
      </c>
      <c r="AP710" s="638">
        <v>44100</v>
      </c>
      <c r="AQ710" s="638">
        <f>+VLOOKUP($B710,[1]Sheet1!$C$15:$BW$1300,52,0)</f>
        <v>0</v>
      </c>
      <c r="AR710" s="638">
        <v>0</v>
      </c>
      <c r="AS710" s="638">
        <v>0</v>
      </c>
      <c r="AT710" s="661">
        <f t="shared" si="153"/>
        <v>8617855</v>
      </c>
      <c r="AU710" s="629"/>
      <c r="AV710" s="585"/>
      <c r="AW710" s="526" t="s">
        <v>4489</v>
      </c>
      <c r="AX710" s="526" t="s">
        <v>4490</v>
      </c>
      <c r="AY710" s="632" t="s">
        <v>261</v>
      </c>
      <c r="AZ710" s="632">
        <v>627</v>
      </c>
      <c r="BA710" s="272" t="str">
        <f t="shared" si="155"/>
        <v>Bag</v>
      </c>
      <c r="BB710" s="633"/>
      <c r="BC710" s="634"/>
      <c r="BD710" s="634"/>
    </row>
    <row r="711" spans="1:56" s="635" customFormat="1" ht="36.75" hidden="1" customHeight="1">
      <c r="A711" s="475">
        <f>SUBTOTAL(3,B$6:B711)</f>
        <v>1</v>
      </c>
      <c r="B711" s="475" t="s">
        <v>2041</v>
      </c>
      <c r="C711" s="476" t="s">
        <v>2042</v>
      </c>
      <c r="D711" s="636">
        <v>44300</v>
      </c>
      <c r="E711" s="636" t="s">
        <v>199</v>
      </c>
      <c r="F711" s="530" t="s">
        <v>440</v>
      </c>
      <c r="G711" s="621" t="s">
        <v>2033</v>
      </c>
      <c r="H711" s="637">
        <v>6337000</v>
      </c>
      <c r="I711" s="637">
        <v>2500000</v>
      </c>
      <c r="J711" s="637">
        <v>0</v>
      </c>
      <c r="K711" s="637">
        <v>0</v>
      </c>
      <c r="L711" s="638">
        <f t="shared" si="154"/>
        <v>8837000</v>
      </c>
      <c r="M711" s="639">
        <v>24</v>
      </c>
      <c r="N711" s="638">
        <f t="shared" si="137"/>
        <v>8157231</v>
      </c>
      <c r="O711" s="640">
        <v>2</v>
      </c>
      <c r="P711" s="638">
        <f t="shared" si="138"/>
        <v>679769</v>
      </c>
      <c r="Q711" s="641">
        <v>0</v>
      </c>
      <c r="R711" s="638">
        <f t="shared" si="139"/>
        <v>0</v>
      </c>
      <c r="S711" s="638">
        <f t="shared" si="140"/>
        <v>8837000</v>
      </c>
      <c r="T711" s="642">
        <v>0</v>
      </c>
      <c r="U711" s="528">
        <v>0</v>
      </c>
      <c r="V711" s="528">
        <v>200000</v>
      </c>
      <c r="W711" s="642">
        <v>500000</v>
      </c>
      <c r="X711" s="642">
        <v>0</v>
      </c>
      <c r="Y711" s="642">
        <v>400000</v>
      </c>
      <c r="Z711" s="642">
        <v>0</v>
      </c>
      <c r="AA711" s="643"/>
      <c r="AB711" s="638"/>
      <c r="AC711" s="642">
        <v>0</v>
      </c>
      <c r="AD711" s="642">
        <v>0</v>
      </c>
      <c r="AE711" s="638">
        <v>0</v>
      </c>
      <c r="AF711" s="644"/>
      <c r="AG711" s="644">
        <f t="shared" si="151"/>
        <v>9937000</v>
      </c>
      <c r="AH711" s="639">
        <v>24</v>
      </c>
      <c r="AI711" s="639">
        <v>0</v>
      </c>
      <c r="AJ711" s="639">
        <v>0</v>
      </c>
      <c r="AK711" s="643">
        <v>0</v>
      </c>
      <c r="AL711" s="645">
        <v>0</v>
      </c>
      <c r="AM711" s="638">
        <f t="shared" ref="AM711:AM774" si="156">ROUND((N711/IF(M711&gt;26,26,M711)/8*(AH711*$AH$5+AI711*$AI$5+AJ711*$AJ$5+AK711*$AK$5+AL711*$AL$5)),0)</f>
        <v>1529481</v>
      </c>
      <c r="AN711" s="661">
        <f t="shared" si="141"/>
        <v>11466481</v>
      </c>
      <c r="AO711" s="638">
        <v>927885</v>
      </c>
      <c r="AP711" s="638">
        <v>44100</v>
      </c>
      <c r="AQ711" s="638">
        <f>+VLOOKUP($B711,[1]Sheet1!$C$15:$BW$1300,52,0)</f>
        <v>0</v>
      </c>
      <c r="AR711" s="638">
        <v>0</v>
      </c>
      <c r="AS711" s="638">
        <v>0</v>
      </c>
      <c r="AT711" s="661">
        <f t="shared" si="153"/>
        <v>10494496</v>
      </c>
      <c r="AU711" s="629"/>
      <c r="AV711" s="585"/>
      <c r="AW711" s="526" t="s">
        <v>4491</v>
      </c>
      <c r="AX711" s="526" t="s">
        <v>4492</v>
      </c>
      <c r="AY711" s="632" t="s">
        <v>260</v>
      </c>
      <c r="AZ711" s="632">
        <v>627</v>
      </c>
      <c r="BA711" s="272" t="str">
        <f t="shared" si="155"/>
        <v>Box</v>
      </c>
      <c r="BB711" s="633"/>
      <c r="BC711" s="634"/>
      <c r="BD711" s="634"/>
    </row>
    <row r="712" spans="1:56" s="635" customFormat="1" ht="36.75" hidden="1" customHeight="1">
      <c r="A712" s="475">
        <f>SUBTOTAL(3,B$6:B712)</f>
        <v>1</v>
      </c>
      <c r="B712" s="475" t="s">
        <v>2043</v>
      </c>
      <c r="C712" s="476" t="s">
        <v>2044</v>
      </c>
      <c r="D712" s="636">
        <v>44301</v>
      </c>
      <c r="E712" s="636" t="s">
        <v>199</v>
      </c>
      <c r="F712" s="530" t="s">
        <v>440</v>
      </c>
      <c r="G712" s="621" t="s">
        <v>2030</v>
      </c>
      <c r="H712" s="637">
        <v>5931000</v>
      </c>
      <c r="I712" s="637">
        <v>800000</v>
      </c>
      <c r="J712" s="637">
        <v>0</v>
      </c>
      <c r="K712" s="637">
        <v>0</v>
      </c>
      <c r="L712" s="638">
        <f t="shared" si="154"/>
        <v>6731000</v>
      </c>
      <c r="M712" s="639">
        <v>24</v>
      </c>
      <c r="N712" s="638">
        <f t="shared" si="137"/>
        <v>6213231</v>
      </c>
      <c r="O712" s="640">
        <v>2</v>
      </c>
      <c r="P712" s="638">
        <f t="shared" si="138"/>
        <v>517769</v>
      </c>
      <c r="Q712" s="641">
        <v>0</v>
      </c>
      <c r="R712" s="638">
        <f t="shared" si="139"/>
        <v>0</v>
      </c>
      <c r="S712" s="638">
        <f t="shared" si="140"/>
        <v>6731000</v>
      </c>
      <c r="T712" s="642">
        <v>0</v>
      </c>
      <c r="U712" s="528">
        <v>0</v>
      </c>
      <c r="V712" s="528">
        <v>200000</v>
      </c>
      <c r="W712" s="642">
        <v>500000</v>
      </c>
      <c r="X712" s="642">
        <v>0</v>
      </c>
      <c r="Y712" s="642">
        <v>400000</v>
      </c>
      <c r="Z712" s="642">
        <v>406984</v>
      </c>
      <c r="AA712" s="643"/>
      <c r="AB712" s="638"/>
      <c r="AC712" s="642">
        <v>0</v>
      </c>
      <c r="AD712" s="642">
        <v>0</v>
      </c>
      <c r="AE712" s="638">
        <v>48540.8671875</v>
      </c>
      <c r="AF712" s="644"/>
      <c r="AG712" s="644">
        <f t="shared" si="151"/>
        <v>8286525</v>
      </c>
      <c r="AH712" s="639">
        <v>9</v>
      </c>
      <c r="AI712" s="639">
        <v>0</v>
      </c>
      <c r="AJ712" s="639">
        <v>0</v>
      </c>
      <c r="AK712" s="643">
        <v>0</v>
      </c>
      <c r="AL712" s="645">
        <v>0</v>
      </c>
      <c r="AM712" s="638">
        <f t="shared" si="156"/>
        <v>436868</v>
      </c>
      <c r="AN712" s="661">
        <f t="shared" si="141"/>
        <v>8723393</v>
      </c>
      <c r="AO712" s="638">
        <v>706755</v>
      </c>
      <c r="AP712" s="638">
        <v>44100</v>
      </c>
      <c r="AQ712" s="638">
        <f>+VLOOKUP($B712,[1]Sheet1!$C$15:$BW$1300,52,0)</f>
        <v>0</v>
      </c>
      <c r="AR712" s="638">
        <v>0</v>
      </c>
      <c r="AS712" s="638">
        <v>0</v>
      </c>
      <c r="AT712" s="661">
        <f t="shared" si="153"/>
        <v>7972538</v>
      </c>
      <c r="AU712" s="629"/>
      <c r="AV712" s="585"/>
      <c r="AW712" s="526" t="s">
        <v>4493</v>
      </c>
      <c r="AX712" s="526" t="s">
        <v>4494</v>
      </c>
      <c r="AY712" s="632" t="s">
        <v>260</v>
      </c>
      <c r="AZ712" s="632">
        <v>627</v>
      </c>
      <c r="BA712" s="272" t="str">
        <f t="shared" si="155"/>
        <v>Box</v>
      </c>
      <c r="BB712" s="633"/>
      <c r="BC712" s="634"/>
      <c r="BD712" s="634"/>
    </row>
    <row r="713" spans="1:56" s="635" customFormat="1" ht="36.75" hidden="1" customHeight="1">
      <c r="A713" s="475">
        <f>SUBTOTAL(3,B$6:B713)</f>
        <v>1</v>
      </c>
      <c r="B713" s="475" t="s">
        <v>2045</v>
      </c>
      <c r="C713" s="476" t="s">
        <v>2046</v>
      </c>
      <c r="D713" s="636">
        <v>44306</v>
      </c>
      <c r="E713" s="636" t="s">
        <v>199</v>
      </c>
      <c r="F713" s="530" t="s">
        <v>440</v>
      </c>
      <c r="G713" s="621" t="s">
        <v>2030</v>
      </c>
      <c r="H713" s="637">
        <v>5931000</v>
      </c>
      <c r="I713" s="637">
        <v>700000</v>
      </c>
      <c r="J713" s="637">
        <v>0</v>
      </c>
      <c r="K713" s="637">
        <v>0</v>
      </c>
      <c r="L713" s="638">
        <f t="shared" si="154"/>
        <v>6631000</v>
      </c>
      <c r="M713" s="639">
        <v>23.6</v>
      </c>
      <c r="N713" s="638">
        <f t="shared" si="137"/>
        <v>6018908</v>
      </c>
      <c r="O713" s="640">
        <v>2</v>
      </c>
      <c r="P713" s="638">
        <f t="shared" si="138"/>
        <v>510077</v>
      </c>
      <c r="Q713" s="641">
        <v>0</v>
      </c>
      <c r="R713" s="638">
        <f t="shared" si="139"/>
        <v>0</v>
      </c>
      <c r="S713" s="638">
        <f t="shared" si="140"/>
        <v>6528985</v>
      </c>
      <c r="T713" s="642">
        <v>0</v>
      </c>
      <c r="U713" s="528">
        <v>0</v>
      </c>
      <c r="V713" s="528">
        <v>200000</v>
      </c>
      <c r="W713" s="642">
        <v>500000</v>
      </c>
      <c r="X713" s="642">
        <v>0</v>
      </c>
      <c r="Y713" s="642">
        <v>0</v>
      </c>
      <c r="Z713" s="642">
        <v>0</v>
      </c>
      <c r="AA713" s="643"/>
      <c r="AB713" s="638"/>
      <c r="AC713" s="642">
        <v>100000</v>
      </c>
      <c r="AD713" s="642">
        <v>0</v>
      </c>
      <c r="AE713" s="638">
        <v>47819.713983050846</v>
      </c>
      <c r="AF713" s="644"/>
      <c r="AG713" s="644">
        <f t="shared" si="151"/>
        <v>7376805</v>
      </c>
      <c r="AH713" s="639">
        <v>24</v>
      </c>
      <c r="AI713" s="639">
        <v>0</v>
      </c>
      <c r="AJ713" s="639">
        <v>0</v>
      </c>
      <c r="AK713" s="643">
        <v>0</v>
      </c>
      <c r="AL713" s="645">
        <v>0</v>
      </c>
      <c r="AM713" s="638">
        <f t="shared" si="156"/>
        <v>1147673</v>
      </c>
      <c r="AN713" s="661">
        <f t="shared" si="141"/>
        <v>8524478</v>
      </c>
      <c r="AO713" s="638">
        <v>696255</v>
      </c>
      <c r="AP713" s="638">
        <v>44100</v>
      </c>
      <c r="AQ713" s="638">
        <f>+VLOOKUP($B713,[1]Sheet1!$C$15:$BW$1300,52,0)</f>
        <v>0</v>
      </c>
      <c r="AR713" s="638">
        <v>0</v>
      </c>
      <c r="AS713" s="638">
        <v>200000</v>
      </c>
      <c r="AT713" s="661">
        <f t="shared" si="153"/>
        <v>7584123</v>
      </c>
      <c r="AU713" s="629"/>
      <c r="AV713" s="585"/>
      <c r="AW713" s="526" t="s">
        <v>4495</v>
      </c>
      <c r="AX713" s="526" t="s">
        <v>4496</v>
      </c>
      <c r="AY713" s="632" t="s">
        <v>260</v>
      </c>
      <c r="AZ713" s="632">
        <v>627</v>
      </c>
      <c r="BA713" s="272" t="str">
        <f t="shared" si="155"/>
        <v>Box</v>
      </c>
      <c r="BB713" s="633"/>
      <c r="BC713" s="634"/>
      <c r="BD713" s="634"/>
    </row>
    <row r="714" spans="1:56" s="635" customFormat="1" ht="36.75" hidden="1" customHeight="1">
      <c r="A714" s="475">
        <f>SUBTOTAL(3,B$6:B714)</f>
        <v>1</v>
      </c>
      <c r="B714" s="475" t="s">
        <v>2047</v>
      </c>
      <c r="C714" s="476" t="s">
        <v>2048</v>
      </c>
      <c r="D714" s="636">
        <v>44313</v>
      </c>
      <c r="E714" s="636" t="s">
        <v>199</v>
      </c>
      <c r="F714" s="530" t="s">
        <v>440</v>
      </c>
      <c r="G714" s="621" t="s">
        <v>2030</v>
      </c>
      <c r="H714" s="637">
        <v>5931000</v>
      </c>
      <c r="I714" s="637">
        <v>800000</v>
      </c>
      <c r="J714" s="637">
        <v>0</v>
      </c>
      <c r="K714" s="637">
        <v>0</v>
      </c>
      <c r="L714" s="638">
        <f t="shared" si="154"/>
        <v>6731000</v>
      </c>
      <c r="M714" s="639">
        <v>23</v>
      </c>
      <c r="N714" s="638">
        <f t="shared" si="137"/>
        <v>5954346</v>
      </c>
      <c r="O714" s="640">
        <v>3</v>
      </c>
      <c r="P714" s="638">
        <f t="shared" si="138"/>
        <v>776654</v>
      </c>
      <c r="Q714" s="641">
        <v>0</v>
      </c>
      <c r="R714" s="638">
        <f t="shared" si="139"/>
        <v>0</v>
      </c>
      <c r="S714" s="638">
        <f t="shared" si="140"/>
        <v>6731000</v>
      </c>
      <c r="T714" s="642">
        <v>0</v>
      </c>
      <c r="U714" s="528">
        <v>0</v>
      </c>
      <c r="V714" s="528">
        <v>200000</v>
      </c>
      <c r="W714" s="642">
        <v>500000</v>
      </c>
      <c r="X714" s="642">
        <v>0</v>
      </c>
      <c r="Y714" s="642">
        <v>0</v>
      </c>
      <c r="Z714" s="642">
        <v>0</v>
      </c>
      <c r="AA714" s="643"/>
      <c r="AB714" s="638"/>
      <c r="AC714" s="642">
        <v>0</v>
      </c>
      <c r="AD714" s="642">
        <v>0</v>
      </c>
      <c r="AE714" s="638">
        <v>48540.864130434784</v>
      </c>
      <c r="AF714" s="644"/>
      <c r="AG714" s="644">
        <f t="shared" si="151"/>
        <v>7479541</v>
      </c>
      <c r="AH714" s="639">
        <v>24</v>
      </c>
      <c r="AI714" s="639">
        <v>0</v>
      </c>
      <c r="AJ714" s="639">
        <v>0</v>
      </c>
      <c r="AK714" s="643">
        <v>0</v>
      </c>
      <c r="AL714" s="645">
        <v>0</v>
      </c>
      <c r="AM714" s="638">
        <f t="shared" si="156"/>
        <v>1164981</v>
      </c>
      <c r="AN714" s="661">
        <f t="shared" si="141"/>
        <v>8644522</v>
      </c>
      <c r="AO714" s="638">
        <v>706755</v>
      </c>
      <c r="AP714" s="638">
        <v>44100</v>
      </c>
      <c r="AQ714" s="638">
        <f>+VLOOKUP($B714,[1]Sheet1!$C$15:$BW$1300,52,0)</f>
        <v>0</v>
      </c>
      <c r="AR714" s="638">
        <v>0</v>
      </c>
      <c r="AS714" s="638">
        <v>200000</v>
      </c>
      <c r="AT714" s="661">
        <f t="shared" si="153"/>
        <v>7693667</v>
      </c>
      <c r="AU714" s="629"/>
      <c r="AV714" s="585"/>
      <c r="AW714" s="526" t="s">
        <v>4497</v>
      </c>
      <c r="AX714" s="526" t="s">
        <v>4498</v>
      </c>
      <c r="AY714" s="632" t="s">
        <v>261</v>
      </c>
      <c r="AZ714" s="632">
        <v>627</v>
      </c>
      <c r="BA714" s="272" t="str">
        <f t="shared" si="155"/>
        <v>Bag</v>
      </c>
      <c r="BB714" s="633"/>
      <c r="BC714" s="634"/>
      <c r="BD714" s="634"/>
    </row>
    <row r="715" spans="1:56" s="635" customFormat="1" ht="36.75" hidden="1" customHeight="1">
      <c r="A715" s="475">
        <f>SUBTOTAL(3,B$6:B715)</f>
        <v>1</v>
      </c>
      <c r="B715" s="475" t="s">
        <v>2049</v>
      </c>
      <c r="C715" s="476" t="s">
        <v>2050</v>
      </c>
      <c r="D715" s="636">
        <v>44321</v>
      </c>
      <c r="E715" s="636" t="s">
        <v>199</v>
      </c>
      <c r="F715" s="530" t="s">
        <v>440</v>
      </c>
      <c r="G715" s="621" t="s">
        <v>2030</v>
      </c>
      <c r="H715" s="637">
        <v>5931000</v>
      </c>
      <c r="I715" s="637">
        <v>800000</v>
      </c>
      <c r="J715" s="637">
        <v>0</v>
      </c>
      <c r="K715" s="637">
        <v>0</v>
      </c>
      <c r="L715" s="638">
        <f t="shared" si="154"/>
        <v>6731000</v>
      </c>
      <c r="M715" s="639">
        <v>22.9</v>
      </c>
      <c r="N715" s="638">
        <f t="shared" si="137"/>
        <v>5928458</v>
      </c>
      <c r="O715" s="640">
        <v>3</v>
      </c>
      <c r="P715" s="638">
        <f t="shared" si="138"/>
        <v>776654</v>
      </c>
      <c r="Q715" s="641">
        <v>0</v>
      </c>
      <c r="R715" s="638">
        <f t="shared" si="139"/>
        <v>0</v>
      </c>
      <c r="S715" s="638">
        <f t="shared" si="140"/>
        <v>6705112</v>
      </c>
      <c r="T715" s="642">
        <v>0</v>
      </c>
      <c r="U715" s="528">
        <v>0</v>
      </c>
      <c r="V715" s="528">
        <v>200000</v>
      </c>
      <c r="W715" s="642">
        <v>500000</v>
      </c>
      <c r="X715" s="642">
        <v>0</v>
      </c>
      <c r="Y715" s="642">
        <v>400000</v>
      </c>
      <c r="Z715" s="642">
        <v>343446</v>
      </c>
      <c r="AA715" s="643"/>
      <c r="AB715" s="638"/>
      <c r="AC715" s="642">
        <v>0</v>
      </c>
      <c r="AD715" s="642">
        <v>0</v>
      </c>
      <c r="AE715" s="638">
        <v>0</v>
      </c>
      <c r="AF715" s="644"/>
      <c r="AG715" s="644">
        <f t="shared" si="151"/>
        <v>8148558</v>
      </c>
      <c r="AH715" s="639">
        <v>28</v>
      </c>
      <c r="AI715" s="639">
        <v>0</v>
      </c>
      <c r="AJ715" s="639">
        <v>0</v>
      </c>
      <c r="AK715" s="643">
        <v>0</v>
      </c>
      <c r="AL715" s="645">
        <v>0</v>
      </c>
      <c r="AM715" s="638">
        <f t="shared" si="156"/>
        <v>1359144</v>
      </c>
      <c r="AN715" s="661">
        <f t="shared" si="141"/>
        <v>9507702</v>
      </c>
      <c r="AO715" s="638">
        <v>706755</v>
      </c>
      <c r="AP715" s="638">
        <v>44100</v>
      </c>
      <c r="AQ715" s="638">
        <f>+VLOOKUP($B715,[1]Sheet1!$C$15:$BW$1300,52,0)</f>
        <v>0</v>
      </c>
      <c r="AR715" s="638">
        <v>0</v>
      </c>
      <c r="AS715" s="638">
        <v>0</v>
      </c>
      <c r="AT715" s="661">
        <f t="shared" si="153"/>
        <v>8756847</v>
      </c>
      <c r="AU715" s="629"/>
      <c r="AV715" s="585"/>
      <c r="AW715" s="526" t="s">
        <v>4499</v>
      </c>
      <c r="AX715" s="526" t="s">
        <v>4500</v>
      </c>
      <c r="AY715" s="632" t="s">
        <v>260</v>
      </c>
      <c r="AZ715" s="632">
        <v>627</v>
      </c>
      <c r="BA715" s="272" t="str">
        <f t="shared" si="155"/>
        <v>Box</v>
      </c>
      <c r="BB715" s="633"/>
      <c r="BC715" s="634"/>
      <c r="BD715" s="634"/>
    </row>
    <row r="716" spans="1:56" s="635" customFormat="1" ht="36.75" hidden="1" customHeight="1">
      <c r="A716" s="475">
        <f>SUBTOTAL(3,B$6:B716)</f>
        <v>1</v>
      </c>
      <c r="B716" s="475" t="s">
        <v>2051</v>
      </c>
      <c r="C716" s="476" t="s">
        <v>2052</v>
      </c>
      <c r="D716" s="636">
        <v>44321</v>
      </c>
      <c r="E716" s="636" t="s">
        <v>199</v>
      </c>
      <c r="F716" s="530" t="s">
        <v>440</v>
      </c>
      <c r="G716" s="621" t="s">
        <v>2030</v>
      </c>
      <c r="H716" s="637">
        <v>5931000</v>
      </c>
      <c r="I716" s="637">
        <v>500000</v>
      </c>
      <c r="J716" s="637">
        <v>0</v>
      </c>
      <c r="K716" s="637">
        <v>200000</v>
      </c>
      <c r="L716" s="638">
        <f t="shared" si="154"/>
        <v>6631000</v>
      </c>
      <c r="M716" s="639">
        <v>23</v>
      </c>
      <c r="N716" s="638">
        <f t="shared" si="137"/>
        <v>5865885</v>
      </c>
      <c r="O716" s="640">
        <v>3</v>
      </c>
      <c r="P716" s="638">
        <f t="shared" si="138"/>
        <v>765115</v>
      </c>
      <c r="Q716" s="641">
        <v>0</v>
      </c>
      <c r="R716" s="638">
        <f t="shared" si="139"/>
        <v>0</v>
      </c>
      <c r="S716" s="638">
        <f t="shared" si="140"/>
        <v>6631000</v>
      </c>
      <c r="T716" s="642">
        <v>0</v>
      </c>
      <c r="U716" s="528">
        <v>0</v>
      </c>
      <c r="V716" s="528">
        <v>200000</v>
      </c>
      <c r="W716" s="642">
        <v>500000</v>
      </c>
      <c r="X716" s="642">
        <v>0</v>
      </c>
      <c r="Y716" s="642">
        <v>400000</v>
      </c>
      <c r="Z716" s="642">
        <v>431717</v>
      </c>
      <c r="AA716" s="643"/>
      <c r="AB716" s="638"/>
      <c r="AC716" s="642">
        <v>0</v>
      </c>
      <c r="AD716" s="642">
        <v>0</v>
      </c>
      <c r="AE716" s="638">
        <v>47819.71467391304</v>
      </c>
      <c r="AF716" s="644"/>
      <c r="AG716" s="644">
        <f t="shared" si="151"/>
        <v>8210537</v>
      </c>
      <c r="AH716" s="639">
        <v>24</v>
      </c>
      <c r="AI716" s="639">
        <v>0</v>
      </c>
      <c r="AJ716" s="639">
        <v>0</v>
      </c>
      <c r="AK716" s="643">
        <v>0</v>
      </c>
      <c r="AL716" s="645">
        <v>0</v>
      </c>
      <c r="AM716" s="638">
        <f t="shared" si="156"/>
        <v>1147673</v>
      </c>
      <c r="AN716" s="661">
        <f t="shared" si="141"/>
        <v>9358210</v>
      </c>
      <c r="AO716" s="638">
        <v>696255</v>
      </c>
      <c r="AP716" s="638">
        <v>44100</v>
      </c>
      <c r="AQ716" s="638">
        <f>+VLOOKUP($B716,[1]Sheet1!$C$15:$BW$1300,52,0)</f>
        <v>0</v>
      </c>
      <c r="AR716" s="638">
        <v>0</v>
      </c>
      <c r="AS716" s="638">
        <v>0</v>
      </c>
      <c r="AT716" s="661">
        <f t="shared" si="153"/>
        <v>8617855</v>
      </c>
      <c r="AU716" s="629"/>
      <c r="AV716" s="585"/>
      <c r="AW716" s="526" t="s">
        <v>4501</v>
      </c>
      <c r="AX716" s="526" t="s">
        <v>4502</v>
      </c>
      <c r="AY716" s="632" t="s">
        <v>261</v>
      </c>
      <c r="AZ716" s="632">
        <v>627</v>
      </c>
      <c r="BA716" s="272" t="str">
        <f t="shared" si="155"/>
        <v>Bag</v>
      </c>
      <c r="BB716" s="633"/>
      <c r="BC716" s="634"/>
      <c r="BD716" s="634"/>
    </row>
    <row r="717" spans="1:56" s="635" customFormat="1" ht="36.75" hidden="1" customHeight="1">
      <c r="A717" s="475">
        <f>SUBTOTAL(3,B$6:B717)</f>
        <v>1</v>
      </c>
      <c r="B717" s="475" t="s">
        <v>2053</v>
      </c>
      <c r="C717" s="476" t="s">
        <v>2054</v>
      </c>
      <c r="D717" s="636">
        <v>44779</v>
      </c>
      <c r="E717" s="636" t="s">
        <v>199</v>
      </c>
      <c r="F717" s="530" t="s">
        <v>440</v>
      </c>
      <c r="G717" s="621" t="s">
        <v>2030</v>
      </c>
      <c r="H717" s="637">
        <v>5815000</v>
      </c>
      <c r="I717" s="637">
        <v>700000</v>
      </c>
      <c r="J717" s="637">
        <v>0</v>
      </c>
      <c r="K717" s="637">
        <v>0</v>
      </c>
      <c r="L717" s="638">
        <f t="shared" si="154"/>
        <v>6515000</v>
      </c>
      <c r="M717" s="639">
        <v>23.6</v>
      </c>
      <c r="N717" s="638">
        <f t="shared" si="137"/>
        <v>5913615</v>
      </c>
      <c r="O717" s="640">
        <v>2</v>
      </c>
      <c r="P717" s="638">
        <f t="shared" si="138"/>
        <v>501154</v>
      </c>
      <c r="Q717" s="641">
        <v>0</v>
      </c>
      <c r="R717" s="638">
        <f t="shared" si="139"/>
        <v>0</v>
      </c>
      <c r="S717" s="638">
        <f t="shared" si="140"/>
        <v>6414769</v>
      </c>
      <c r="T717" s="642">
        <v>0</v>
      </c>
      <c r="U717" s="528">
        <v>0</v>
      </c>
      <c r="V717" s="528">
        <v>200000</v>
      </c>
      <c r="W717" s="642">
        <v>500000</v>
      </c>
      <c r="X717" s="642">
        <v>0</v>
      </c>
      <c r="Y717" s="642">
        <v>400000</v>
      </c>
      <c r="Z717" s="642">
        <v>345981</v>
      </c>
      <c r="AA717" s="643"/>
      <c r="AB717" s="638"/>
      <c r="AC717" s="642">
        <v>0</v>
      </c>
      <c r="AD717" s="642">
        <v>0</v>
      </c>
      <c r="AE717" s="638">
        <v>46983.170021186437</v>
      </c>
      <c r="AF717" s="644"/>
      <c r="AG717" s="644">
        <f t="shared" si="151"/>
        <v>7907733</v>
      </c>
      <c r="AH717" s="639">
        <v>9</v>
      </c>
      <c r="AI717" s="639">
        <v>0</v>
      </c>
      <c r="AJ717" s="639">
        <v>0</v>
      </c>
      <c r="AK717" s="643">
        <v>0</v>
      </c>
      <c r="AL717" s="645">
        <v>0</v>
      </c>
      <c r="AM717" s="638">
        <f t="shared" si="156"/>
        <v>422849</v>
      </c>
      <c r="AN717" s="661">
        <f t="shared" si="141"/>
        <v>8330582</v>
      </c>
      <c r="AO717" s="638">
        <v>684075</v>
      </c>
      <c r="AP717" s="638">
        <v>44100</v>
      </c>
      <c r="AQ717" s="638">
        <f>+VLOOKUP($B717,[1]Sheet1!$C$15:$BW$1300,52,0)</f>
        <v>0</v>
      </c>
      <c r="AR717" s="638">
        <v>0</v>
      </c>
      <c r="AS717" s="638">
        <v>0</v>
      </c>
      <c r="AT717" s="661">
        <f t="shared" si="153"/>
        <v>7602407</v>
      </c>
      <c r="AU717" s="629"/>
      <c r="AV717" s="585"/>
      <c r="AW717" s="526" t="s">
        <v>4503</v>
      </c>
      <c r="AX717" s="526" t="s">
        <v>4504</v>
      </c>
      <c r="AY717" s="632" t="s">
        <v>260</v>
      </c>
      <c r="AZ717" s="632">
        <v>627</v>
      </c>
      <c r="BA717" s="272" t="str">
        <f t="shared" si="155"/>
        <v>Box</v>
      </c>
      <c r="BB717" s="633"/>
      <c r="BC717" s="634"/>
      <c r="BD717" s="634"/>
    </row>
    <row r="718" spans="1:56" s="635" customFormat="1" ht="36.75" hidden="1" customHeight="1">
      <c r="A718" s="475">
        <f>SUBTOTAL(3,B$6:B718)</f>
        <v>1</v>
      </c>
      <c r="B718" s="475" t="s">
        <v>2055</v>
      </c>
      <c r="C718" s="476" t="s">
        <v>2056</v>
      </c>
      <c r="D718" s="636">
        <v>44779</v>
      </c>
      <c r="E718" s="636" t="s">
        <v>199</v>
      </c>
      <c r="F718" s="530" t="s">
        <v>440</v>
      </c>
      <c r="G718" s="621" t="s">
        <v>2030</v>
      </c>
      <c r="H718" s="637">
        <v>5815000</v>
      </c>
      <c r="I718" s="637">
        <v>700000</v>
      </c>
      <c r="J718" s="637">
        <v>0</v>
      </c>
      <c r="K718" s="637">
        <v>0</v>
      </c>
      <c r="L718" s="638">
        <f t="shared" si="154"/>
        <v>6515000</v>
      </c>
      <c r="M718" s="639">
        <v>24</v>
      </c>
      <c r="N718" s="638">
        <f t="shared" si="137"/>
        <v>6013846</v>
      </c>
      <c r="O718" s="640">
        <v>2</v>
      </c>
      <c r="P718" s="638">
        <f t="shared" si="138"/>
        <v>501154</v>
      </c>
      <c r="Q718" s="641">
        <v>0</v>
      </c>
      <c r="R718" s="638">
        <f t="shared" si="139"/>
        <v>0</v>
      </c>
      <c r="S718" s="638">
        <f t="shared" si="140"/>
        <v>6515000</v>
      </c>
      <c r="T718" s="642">
        <v>0</v>
      </c>
      <c r="U718" s="528">
        <v>0</v>
      </c>
      <c r="V718" s="528">
        <v>200000</v>
      </c>
      <c r="W718" s="642">
        <v>500000</v>
      </c>
      <c r="X718" s="642">
        <v>0</v>
      </c>
      <c r="Y718" s="642">
        <v>400000</v>
      </c>
      <c r="Z718" s="642">
        <v>406984</v>
      </c>
      <c r="AA718" s="643"/>
      <c r="AB718" s="638"/>
      <c r="AC718" s="642">
        <v>0</v>
      </c>
      <c r="AD718" s="642">
        <v>0</v>
      </c>
      <c r="AE718" s="638">
        <v>46983.171875</v>
      </c>
      <c r="AF718" s="644"/>
      <c r="AG718" s="644">
        <f t="shared" si="151"/>
        <v>8068967</v>
      </c>
      <c r="AH718" s="639">
        <v>9</v>
      </c>
      <c r="AI718" s="639">
        <v>0</v>
      </c>
      <c r="AJ718" s="639">
        <v>0</v>
      </c>
      <c r="AK718" s="643">
        <v>0</v>
      </c>
      <c r="AL718" s="645">
        <v>0</v>
      </c>
      <c r="AM718" s="638">
        <f t="shared" si="156"/>
        <v>422849</v>
      </c>
      <c r="AN718" s="661">
        <f t="shared" si="141"/>
        <v>8491816</v>
      </c>
      <c r="AO718" s="638">
        <v>684075</v>
      </c>
      <c r="AP718" s="638">
        <v>44100</v>
      </c>
      <c r="AQ718" s="638">
        <f>+VLOOKUP($B718,[1]Sheet1!$C$15:$BW$1300,52,0)</f>
        <v>0</v>
      </c>
      <c r="AR718" s="638">
        <v>0</v>
      </c>
      <c r="AS718" s="638">
        <v>0</v>
      </c>
      <c r="AT718" s="661">
        <f t="shared" si="153"/>
        <v>7763641</v>
      </c>
      <c r="AU718" s="629"/>
      <c r="AV718" s="585"/>
      <c r="AW718" s="526" t="s">
        <v>4505</v>
      </c>
      <c r="AX718" s="526" t="s">
        <v>4506</v>
      </c>
      <c r="AY718" s="632" t="s">
        <v>261</v>
      </c>
      <c r="AZ718" s="632">
        <v>627</v>
      </c>
      <c r="BA718" s="272" t="str">
        <f t="shared" si="155"/>
        <v>Bag</v>
      </c>
      <c r="BB718" s="633"/>
      <c r="BC718" s="634"/>
      <c r="BD718" s="634"/>
    </row>
    <row r="719" spans="1:56" s="635" customFormat="1" ht="36.75" hidden="1" customHeight="1">
      <c r="A719" s="475">
        <f>SUBTOTAL(3,B$6:B719)</f>
        <v>1</v>
      </c>
      <c r="B719" s="475" t="s">
        <v>2057</v>
      </c>
      <c r="C719" s="476" t="s">
        <v>2058</v>
      </c>
      <c r="D719" s="636">
        <v>44784</v>
      </c>
      <c r="E719" s="636" t="s">
        <v>199</v>
      </c>
      <c r="F719" s="530" t="s">
        <v>440</v>
      </c>
      <c r="G719" s="621" t="s">
        <v>2030</v>
      </c>
      <c r="H719" s="637">
        <v>5815000</v>
      </c>
      <c r="I719" s="637">
        <v>700000</v>
      </c>
      <c r="J719" s="637">
        <v>0</v>
      </c>
      <c r="K719" s="637">
        <v>500000</v>
      </c>
      <c r="L719" s="638">
        <f t="shared" si="154"/>
        <v>7015000</v>
      </c>
      <c r="M719" s="639">
        <v>24</v>
      </c>
      <c r="N719" s="638">
        <f t="shared" si="137"/>
        <v>6475385</v>
      </c>
      <c r="O719" s="640">
        <v>2</v>
      </c>
      <c r="P719" s="638">
        <f t="shared" si="138"/>
        <v>539615</v>
      </c>
      <c r="Q719" s="641">
        <v>0</v>
      </c>
      <c r="R719" s="638">
        <f t="shared" si="139"/>
        <v>0</v>
      </c>
      <c r="S719" s="638">
        <f t="shared" si="140"/>
        <v>7015000</v>
      </c>
      <c r="T719" s="642">
        <v>0</v>
      </c>
      <c r="U719" s="528">
        <v>0</v>
      </c>
      <c r="V719" s="528">
        <v>200000</v>
      </c>
      <c r="W719" s="642">
        <v>500000</v>
      </c>
      <c r="X719" s="642">
        <v>0</v>
      </c>
      <c r="Y719" s="642">
        <v>400000</v>
      </c>
      <c r="Z719" s="642">
        <v>353762</v>
      </c>
      <c r="AA719" s="643"/>
      <c r="AB719" s="638"/>
      <c r="AC719" s="642">
        <v>0</v>
      </c>
      <c r="AD719" s="642">
        <v>0</v>
      </c>
      <c r="AE719" s="638">
        <v>0</v>
      </c>
      <c r="AF719" s="644"/>
      <c r="AG719" s="644">
        <f t="shared" si="151"/>
        <v>8468762</v>
      </c>
      <c r="AH719" s="639">
        <v>9</v>
      </c>
      <c r="AI719" s="639">
        <v>0</v>
      </c>
      <c r="AJ719" s="639">
        <v>0</v>
      </c>
      <c r="AK719" s="643">
        <v>0</v>
      </c>
      <c r="AL719" s="645">
        <v>0</v>
      </c>
      <c r="AM719" s="638">
        <f t="shared" si="156"/>
        <v>455301</v>
      </c>
      <c r="AN719" s="661">
        <f t="shared" si="141"/>
        <v>8924063</v>
      </c>
      <c r="AO719" s="638">
        <v>736575</v>
      </c>
      <c r="AP719" s="638">
        <v>44100</v>
      </c>
      <c r="AQ719" s="638">
        <f>+VLOOKUP($B719,[1]Sheet1!$C$15:$BW$1300,52,0)</f>
        <v>0</v>
      </c>
      <c r="AR719" s="638">
        <v>0</v>
      </c>
      <c r="AS719" s="638">
        <v>0</v>
      </c>
      <c r="AT719" s="661">
        <f t="shared" si="153"/>
        <v>8143388</v>
      </c>
      <c r="AU719" s="629"/>
      <c r="AV719" s="585"/>
      <c r="AW719" s="526" t="s">
        <v>4507</v>
      </c>
      <c r="AX719" s="526" t="s">
        <v>4508</v>
      </c>
      <c r="AY719" s="632" t="s">
        <v>260</v>
      </c>
      <c r="AZ719" s="632">
        <v>627</v>
      </c>
      <c r="BA719" s="272" t="str">
        <f t="shared" si="155"/>
        <v>Box</v>
      </c>
      <c r="BB719" s="633"/>
      <c r="BC719" s="634"/>
      <c r="BD719" s="634"/>
    </row>
    <row r="720" spans="1:56" s="635" customFormat="1" ht="36.75" hidden="1" customHeight="1">
      <c r="A720" s="475">
        <f>SUBTOTAL(3,B$6:B720)</f>
        <v>1</v>
      </c>
      <c r="B720" s="475" t="s">
        <v>2059</v>
      </c>
      <c r="C720" s="476" t="s">
        <v>2060</v>
      </c>
      <c r="D720" s="636">
        <v>45164</v>
      </c>
      <c r="E720" s="636" t="s">
        <v>199</v>
      </c>
      <c r="F720" s="530" t="s">
        <v>440</v>
      </c>
      <c r="G720" s="621" t="s">
        <v>2030</v>
      </c>
      <c r="H720" s="637">
        <v>5538000</v>
      </c>
      <c r="I720" s="637">
        <v>500000</v>
      </c>
      <c r="J720" s="637">
        <v>0</v>
      </c>
      <c r="K720" s="637">
        <v>0</v>
      </c>
      <c r="L720" s="638">
        <f t="shared" si="154"/>
        <v>6038000</v>
      </c>
      <c r="M720" s="639">
        <v>7</v>
      </c>
      <c r="N720" s="638">
        <f t="shared" si="137"/>
        <v>1625615</v>
      </c>
      <c r="O720" s="640">
        <v>1</v>
      </c>
      <c r="P720" s="638">
        <f t="shared" si="138"/>
        <v>232231</v>
      </c>
      <c r="Q720" s="641">
        <v>0</v>
      </c>
      <c r="R720" s="638">
        <f t="shared" si="139"/>
        <v>0</v>
      </c>
      <c r="S720" s="638">
        <f t="shared" si="140"/>
        <v>1857846</v>
      </c>
      <c r="T720" s="642">
        <v>0</v>
      </c>
      <c r="U720" s="528">
        <v>0</v>
      </c>
      <c r="V720" s="528">
        <v>0</v>
      </c>
      <c r="W720" s="642">
        <v>0</v>
      </c>
      <c r="X720" s="642">
        <v>0</v>
      </c>
      <c r="Y720" s="642">
        <v>0</v>
      </c>
      <c r="Z720" s="642">
        <v>0</v>
      </c>
      <c r="AA720" s="643"/>
      <c r="AB720" s="638"/>
      <c r="AC720" s="642">
        <v>0</v>
      </c>
      <c r="AD720" s="642">
        <v>0</v>
      </c>
      <c r="AE720" s="638">
        <v>0</v>
      </c>
      <c r="AF720" s="644"/>
      <c r="AG720" s="644">
        <f t="shared" si="151"/>
        <v>1857846</v>
      </c>
      <c r="AH720" s="639">
        <v>0</v>
      </c>
      <c r="AI720" s="639">
        <v>0</v>
      </c>
      <c r="AJ720" s="639">
        <v>0</v>
      </c>
      <c r="AK720" s="643">
        <v>0</v>
      </c>
      <c r="AL720" s="645">
        <v>0</v>
      </c>
      <c r="AM720" s="638">
        <f t="shared" si="156"/>
        <v>0</v>
      </c>
      <c r="AN720" s="661">
        <f t="shared" si="141"/>
        <v>1857846</v>
      </c>
      <c r="AO720" s="638">
        <v>0</v>
      </c>
      <c r="AP720" s="638">
        <v>44100</v>
      </c>
      <c r="AQ720" s="638">
        <f>+VLOOKUP($B720,[1]Sheet1!$C$15:$BW$1300,52,0)</f>
        <v>0</v>
      </c>
      <c r="AR720" s="638">
        <v>0</v>
      </c>
      <c r="AS720" s="638">
        <v>0</v>
      </c>
      <c r="AT720" s="661">
        <f t="shared" si="153"/>
        <v>1813746</v>
      </c>
      <c r="AU720" s="629"/>
      <c r="AV720" s="585"/>
      <c r="AW720" s="526" t="s">
        <v>4509</v>
      </c>
      <c r="AX720" s="526" t="s">
        <v>4510</v>
      </c>
      <c r="AY720" s="632" t="s">
        <v>260</v>
      </c>
      <c r="AZ720" s="632">
        <v>627</v>
      </c>
      <c r="BA720" s="272" t="str">
        <f t="shared" si="155"/>
        <v>Box</v>
      </c>
      <c r="BB720" s="633"/>
      <c r="BC720" s="634"/>
      <c r="BD720" s="634"/>
    </row>
    <row r="721" spans="1:56" s="635" customFormat="1" ht="36.75" hidden="1" customHeight="1">
      <c r="A721" s="475">
        <f>SUBTOTAL(3,B$6:B721)</f>
        <v>1</v>
      </c>
      <c r="B721" s="475" t="s">
        <v>2061</v>
      </c>
      <c r="C721" s="476" t="s">
        <v>2062</v>
      </c>
      <c r="D721" s="636">
        <v>45164</v>
      </c>
      <c r="E721" s="636" t="s">
        <v>199</v>
      </c>
      <c r="F721" s="530" t="s">
        <v>440</v>
      </c>
      <c r="G721" s="621" t="s">
        <v>2030</v>
      </c>
      <c r="H721" s="637">
        <v>5538000</v>
      </c>
      <c r="I721" s="637">
        <v>500000</v>
      </c>
      <c r="J721" s="637">
        <v>0</v>
      </c>
      <c r="K721" s="637">
        <v>0</v>
      </c>
      <c r="L721" s="638">
        <f t="shared" si="154"/>
        <v>6038000</v>
      </c>
      <c r="M721" s="639">
        <v>11.6</v>
      </c>
      <c r="N721" s="638">
        <f t="shared" si="137"/>
        <v>2693877</v>
      </c>
      <c r="O721" s="640">
        <v>2</v>
      </c>
      <c r="P721" s="638">
        <f t="shared" si="138"/>
        <v>464462</v>
      </c>
      <c r="Q721" s="641">
        <v>0</v>
      </c>
      <c r="R721" s="638">
        <f t="shared" si="139"/>
        <v>0</v>
      </c>
      <c r="S721" s="638">
        <f t="shared" si="140"/>
        <v>3158339</v>
      </c>
      <c r="T721" s="642">
        <v>0</v>
      </c>
      <c r="U721" s="528">
        <v>0</v>
      </c>
      <c r="V721" s="528">
        <v>200000</v>
      </c>
      <c r="W721" s="642">
        <v>0</v>
      </c>
      <c r="X721" s="642">
        <v>0</v>
      </c>
      <c r="Y721" s="642">
        <v>150000</v>
      </c>
      <c r="Z721" s="642">
        <v>0</v>
      </c>
      <c r="AA721" s="643"/>
      <c r="AB721" s="638"/>
      <c r="AC721" s="642">
        <v>100000</v>
      </c>
      <c r="AD721" s="642">
        <v>0</v>
      </c>
      <c r="AE721" s="638">
        <v>43543.270474137935</v>
      </c>
      <c r="AF721" s="644"/>
      <c r="AG721" s="644">
        <f t="shared" ref="AG721:AG784" si="157">ROUND(SUM(S721:AF721)-AA721,0)</f>
        <v>3651882</v>
      </c>
      <c r="AH721" s="639">
        <v>0</v>
      </c>
      <c r="AI721" s="639">
        <v>0</v>
      </c>
      <c r="AJ721" s="639">
        <v>0</v>
      </c>
      <c r="AK721" s="643">
        <v>0</v>
      </c>
      <c r="AL721" s="645">
        <v>0</v>
      </c>
      <c r="AM721" s="638">
        <f t="shared" si="156"/>
        <v>0</v>
      </c>
      <c r="AN721" s="661">
        <f t="shared" si="141"/>
        <v>3651882</v>
      </c>
      <c r="AO721" s="638">
        <v>633990</v>
      </c>
      <c r="AP721" s="638">
        <v>44100</v>
      </c>
      <c r="AQ721" s="638">
        <f>+VLOOKUP($B721,[1]Sheet1!$C$15:$BW$1300,52,0)</f>
        <v>0</v>
      </c>
      <c r="AR721" s="638">
        <v>0</v>
      </c>
      <c r="AS721" s="638">
        <v>0</v>
      </c>
      <c r="AT721" s="661">
        <f t="shared" si="153"/>
        <v>2973792</v>
      </c>
      <c r="AU721" s="629"/>
      <c r="AV721" s="585"/>
      <c r="AW721" s="526" t="s">
        <v>4511</v>
      </c>
      <c r="AX721" s="526" t="s">
        <v>4512</v>
      </c>
      <c r="AY721" s="632" t="s">
        <v>261</v>
      </c>
      <c r="AZ721" s="632">
        <v>627</v>
      </c>
      <c r="BA721" s="272" t="str">
        <f t="shared" si="155"/>
        <v>Bag</v>
      </c>
      <c r="BB721" s="633"/>
      <c r="BC721" s="634"/>
      <c r="BD721" s="634"/>
    </row>
    <row r="722" spans="1:56" s="635" customFormat="1" ht="36.75" hidden="1" customHeight="1">
      <c r="A722" s="475">
        <f>SUBTOTAL(3,B$6:B722)</f>
        <v>1</v>
      </c>
      <c r="B722" s="475" t="s">
        <v>2064</v>
      </c>
      <c r="C722" s="476" t="s">
        <v>2065</v>
      </c>
      <c r="D722" s="636">
        <v>45379</v>
      </c>
      <c r="E722" s="636" t="s">
        <v>199</v>
      </c>
      <c r="F722" s="530" t="s">
        <v>440</v>
      </c>
      <c r="G722" s="621" t="s">
        <v>2063</v>
      </c>
      <c r="H722" s="637">
        <v>5538000</v>
      </c>
      <c r="I722" s="637">
        <v>300000</v>
      </c>
      <c r="J722" s="637">
        <v>0</v>
      </c>
      <c r="K722" s="637">
        <v>0</v>
      </c>
      <c r="L722" s="638">
        <f t="shared" si="154"/>
        <v>5838000</v>
      </c>
      <c r="M722" s="639">
        <v>23</v>
      </c>
      <c r="N722" s="638">
        <f t="shared" si="137"/>
        <v>5164385</v>
      </c>
      <c r="O722" s="640">
        <v>3</v>
      </c>
      <c r="P722" s="638">
        <f t="shared" si="138"/>
        <v>673615</v>
      </c>
      <c r="Q722" s="641">
        <v>0</v>
      </c>
      <c r="R722" s="638">
        <f t="shared" si="139"/>
        <v>0</v>
      </c>
      <c r="S722" s="638">
        <f t="shared" si="140"/>
        <v>5838000</v>
      </c>
      <c r="T722" s="642">
        <v>0</v>
      </c>
      <c r="U722" s="528">
        <v>0</v>
      </c>
      <c r="V722" s="528">
        <v>200000</v>
      </c>
      <c r="W722" s="642">
        <v>500000</v>
      </c>
      <c r="X722" s="642">
        <v>0</v>
      </c>
      <c r="Y722" s="642">
        <v>400000</v>
      </c>
      <c r="Z722" s="642">
        <v>392464</v>
      </c>
      <c r="AA722" s="643"/>
      <c r="AB722" s="638"/>
      <c r="AC722" s="642">
        <v>0</v>
      </c>
      <c r="AD722" s="642">
        <v>0</v>
      </c>
      <c r="AE722" s="638">
        <v>0</v>
      </c>
      <c r="AF722" s="644"/>
      <c r="AG722" s="644">
        <f t="shared" si="157"/>
        <v>7330464</v>
      </c>
      <c r="AH722" s="639">
        <v>9</v>
      </c>
      <c r="AI722" s="639">
        <v>0</v>
      </c>
      <c r="AJ722" s="639">
        <v>0</v>
      </c>
      <c r="AK722" s="643">
        <v>0</v>
      </c>
      <c r="AL722" s="645">
        <v>0</v>
      </c>
      <c r="AM722" s="638">
        <f t="shared" si="156"/>
        <v>378909</v>
      </c>
      <c r="AN722" s="661">
        <f t="shared" si="141"/>
        <v>7709373</v>
      </c>
      <c r="AO722" s="638">
        <v>612990</v>
      </c>
      <c r="AP722" s="638">
        <v>44100</v>
      </c>
      <c r="AQ722" s="638">
        <f>+VLOOKUP($B722,[1]Sheet1!$C$15:$BW$1300,52,0)</f>
        <v>0</v>
      </c>
      <c r="AR722" s="638">
        <v>0</v>
      </c>
      <c r="AS722" s="638">
        <v>0</v>
      </c>
      <c r="AT722" s="661">
        <f t="shared" si="153"/>
        <v>7052283</v>
      </c>
      <c r="AU722" s="629"/>
      <c r="AV722" s="585"/>
      <c r="AW722" s="526" t="s">
        <v>4513</v>
      </c>
      <c r="AX722" s="526" t="s">
        <v>4514</v>
      </c>
      <c r="AY722" s="632" t="s">
        <v>261</v>
      </c>
      <c r="AZ722" s="632">
        <v>627</v>
      </c>
      <c r="BA722" s="272" t="str">
        <f t="shared" si="155"/>
        <v>Bag</v>
      </c>
      <c r="BB722" s="633"/>
      <c r="BC722" s="634"/>
      <c r="BD722" s="634"/>
    </row>
    <row r="723" spans="1:56" s="635" customFormat="1" ht="36.75" hidden="1" customHeight="1">
      <c r="A723" s="475">
        <f>SUBTOTAL(3,B$6:B723)</f>
        <v>1</v>
      </c>
      <c r="B723" s="475" t="s">
        <v>2066</v>
      </c>
      <c r="C723" s="476" t="s">
        <v>2067</v>
      </c>
      <c r="D723" s="636">
        <v>45495</v>
      </c>
      <c r="E723" s="636" t="s">
        <v>199</v>
      </c>
      <c r="F723" s="530" t="s">
        <v>440</v>
      </c>
      <c r="G723" s="621" t="s">
        <v>2063</v>
      </c>
      <c r="H723" s="637">
        <v>5274000</v>
      </c>
      <c r="I723" s="637">
        <v>300000</v>
      </c>
      <c r="J723" s="637">
        <v>0</v>
      </c>
      <c r="K723" s="637">
        <v>0</v>
      </c>
      <c r="L723" s="638">
        <f t="shared" si="154"/>
        <v>5574000</v>
      </c>
      <c r="M723" s="639">
        <v>23</v>
      </c>
      <c r="N723" s="638">
        <f t="shared" si="137"/>
        <v>4930846</v>
      </c>
      <c r="O723" s="640">
        <v>3</v>
      </c>
      <c r="P723" s="638">
        <f t="shared" si="138"/>
        <v>643154</v>
      </c>
      <c r="Q723" s="641">
        <v>0</v>
      </c>
      <c r="R723" s="638">
        <f t="shared" si="139"/>
        <v>0</v>
      </c>
      <c r="S723" s="638">
        <f t="shared" si="140"/>
        <v>5574000</v>
      </c>
      <c r="T723" s="642">
        <v>0</v>
      </c>
      <c r="U723" s="528">
        <v>0</v>
      </c>
      <c r="V723" s="528">
        <v>200000</v>
      </c>
      <c r="W723" s="642">
        <v>500000</v>
      </c>
      <c r="X723" s="642">
        <v>0</v>
      </c>
      <c r="Y723" s="642">
        <v>400000</v>
      </c>
      <c r="Z723" s="642">
        <v>409168</v>
      </c>
      <c r="AA723" s="643"/>
      <c r="AB723" s="638"/>
      <c r="AC723" s="642">
        <v>0</v>
      </c>
      <c r="AD723" s="642">
        <v>0</v>
      </c>
      <c r="AE723" s="638">
        <v>40197.114130434784</v>
      </c>
      <c r="AF723" s="644"/>
      <c r="AG723" s="644">
        <f t="shared" si="157"/>
        <v>7123365</v>
      </c>
      <c r="AH723" s="639">
        <v>9</v>
      </c>
      <c r="AI723" s="639">
        <v>0</v>
      </c>
      <c r="AJ723" s="639">
        <v>0</v>
      </c>
      <c r="AK723" s="643">
        <v>0</v>
      </c>
      <c r="AL723" s="645">
        <v>0</v>
      </c>
      <c r="AM723" s="638">
        <f t="shared" si="156"/>
        <v>361774</v>
      </c>
      <c r="AN723" s="661">
        <f t="shared" si="141"/>
        <v>7485139</v>
      </c>
      <c r="AO723" s="638">
        <v>585270</v>
      </c>
      <c r="AP723" s="638">
        <v>44100</v>
      </c>
      <c r="AQ723" s="638">
        <f>+VLOOKUP($B723,[1]Sheet1!$C$15:$BW$1300,52,0)</f>
        <v>0</v>
      </c>
      <c r="AR723" s="638">
        <v>0</v>
      </c>
      <c r="AS723" s="638">
        <v>0</v>
      </c>
      <c r="AT723" s="661">
        <f t="shared" si="153"/>
        <v>6855769</v>
      </c>
      <c r="AU723" s="629"/>
      <c r="AV723" s="585"/>
      <c r="AW723" s="526" t="s">
        <v>4515</v>
      </c>
      <c r="AX723" s="526" t="s">
        <v>4516</v>
      </c>
      <c r="AY723" s="632" t="s">
        <v>261</v>
      </c>
      <c r="AZ723" s="632">
        <v>627</v>
      </c>
      <c r="BA723" s="272" t="str">
        <f t="shared" si="155"/>
        <v>Bag</v>
      </c>
      <c r="BB723" s="633"/>
      <c r="BC723" s="634"/>
      <c r="BD723" s="634"/>
    </row>
    <row r="724" spans="1:56" s="635" customFormat="1" ht="36.75" hidden="1" customHeight="1">
      <c r="A724" s="475">
        <f>SUBTOTAL(3,B$6:B724)</f>
        <v>1</v>
      </c>
      <c r="B724" s="475" t="s">
        <v>2068</v>
      </c>
      <c r="C724" s="476" t="s">
        <v>2069</v>
      </c>
      <c r="D724" s="636">
        <v>45495</v>
      </c>
      <c r="E724" s="636" t="s">
        <v>199</v>
      </c>
      <c r="F724" s="530" t="s">
        <v>440</v>
      </c>
      <c r="G724" s="621" t="s">
        <v>2063</v>
      </c>
      <c r="H724" s="637">
        <v>5274000</v>
      </c>
      <c r="I724" s="637">
        <v>300000</v>
      </c>
      <c r="J724" s="637">
        <v>0</v>
      </c>
      <c r="K724" s="637">
        <v>0</v>
      </c>
      <c r="L724" s="638">
        <f t="shared" si="154"/>
        <v>5574000</v>
      </c>
      <c r="M724" s="639">
        <v>22.9</v>
      </c>
      <c r="N724" s="638">
        <f t="shared" si="137"/>
        <v>4909408</v>
      </c>
      <c r="O724" s="640">
        <v>3</v>
      </c>
      <c r="P724" s="638">
        <f t="shared" si="138"/>
        <v>643154</v>
      </c>
      <c r="Q724" s="641">
        <v>0</v>
      </c>
      <c r="R724" s="638">
        <f t="shared" si="139"/>
        <v>0</v>
      </c>
      <c r="S724" s="638">
        <f t="shared" si="140"/>
        <v>5552562</v>
      </c>
      <c r="T724" s="642">
        <v>0</v>
      </c>
      <c r="U724" s="528">
        <v>0</v>
      </c>
      <c r="V724" s="528">
        <v>200000</v>
      </c>
      <c r="W724" s="642">
        <v>500000</v>
      </c>
      <c r="X724" s="642">
        <v>0</v>
      </c>
      <c r="Y724" s="642">
        <v>400000</v>
      </c>
      <c r="Z724" s="642">
        <v>349264</v>
      </c>
      <c r="AA724" s="643"/>
      <c r="AB724" s="638"/>
      <c r="AC724" s="642">
        <v>100000</v>
      </c>
      <c r="AD724" s="642">
        <v>0</v>
      </c>
      <c r="AE724" s="638">
        <v>40197.117903930135</v>
      </c>
      <c r="AF724" s="644"/>
      <c r="AG724" s="644">
        <f t="shared" si="157"/>
        <v>7142023</v>
      </c>
      <c r="AH724" s="639">
        <v>9</v>
      </c>
      <c r="AI724" s="639">
        <v>0</v>
      </c>
      <c r="AJ724" s="639">
        <v>0</v>
      </c>
      <c r="AK724" s="643">
        <v>0</v>
      </c>
      <c r="AL724" s="645">
        <v>0</v>
      </c>
      <c r="AM724" s="638">
        <f t="shared" si="156"/>
        <v>361774</v>
      </c>
      <c r="AN724" s="661">
        <f t="shared" si="141"/>
        <v>7503797</v>
      </c>
      <c r="AO724" s="638">
        <v>585270</v>
      </c>
      <c r="AP724" s="638">
        <v>44100</v>
      </c>
      <c r="AQ724" s="638">
        <f>+VLOOKUP($B724,[1]Sheet1!$C$15:$BW$1300,52,0)</f>
        <v>0</v>
      </c>
      <c r="AR724" s="638">
        <v>0</v>
      </c>
      <c r="AS724" s="638">
        <v>0</v>
      </c>
      <c r="AT724" s="661">
        <f t="shared" si="153"/>
        <v>6874427</v>
      </c>
      <c r="AU724" s="629"/>
      <c r="AV724" s="585"/>
      <c r="AW724" s="526" t="s">
        <v>4517</v>
      </c>
      <c r="AX724" s="526" t="s">
        <v>4518</v>
      </c>
      <c r="AY724" s="632" t="s">
        <v>260</v>
      </c>
      <c r="AZ724" s="632">
        <v>627</v>
      </c>
      <c r="BA724" s="272" t="str">
        <f t="shared" si="155"/>
        <v>Box</v>
      </c>
      <c r="BB724" s="633"/>
      <c r="BC724" s="634"/>
      <c r="BD724" s="634"/>
    </row>
    <row r="725" spans="1:56" s="635" customFormat="1" ht="36.75" hidden="1" customHeight="1">
      <c r="A725" s="475">
        <f>SUBTOTAL(3,B$6:B725)</f>
        <v>1</v>
      </c>
      <c r="B725" s="475" t="s">
        <v>2070</v>
      </c>
      <c r="C725" s="476" t="s">
        <v>2071</v>
      </c>
      <c r="D725" s="636">
        <v>45558</v>
      </c>
      <c r="E725" s="636" t="s">
        <v>199</v>
      </c>
      <c r="F725" s="530" t="s">
        <v>440</v>
      </c>
      <c r="G725" s="621" t="s">
        <v>2063</v>
      </c>
      <c r="H725" s="637">
        <v>5274000</v>
      </c>
      <c r="I725" s="637">
        <v>300000</v>
      </c>
      <c r="J725" s="637">
        <v>0</v>
      </c>
      <c r="K725" s="637">
        <v>0</v>
      </c>
      <c r="L725" s="638">
        <f t="shared" si="154"/>
        <v>5574000</v>
      </c>
      <c r="M725" s="639">
        <v>23.6</v>
      </c>
      <c r="N725" s="638">
        <f t="shared" si="137"/>
        <v>5059477</v>
      </c>
      <c r="O725" s="640">
        <v>2</v>
      </c>
      <c r="P725" s="638">
        <f t="shared" si="138"/>
        <v>428769</v>
      </c>
      <c r="Q725" s="641">
        <v>0</v>
      </c>
      <c r="R725" s="638">
        <f t="shared" si="139"/>
        <v>0</v>
      </c>
      <c r="S725" s="638">
        <f t="shared" si="140"/>
        <v>5488246</v>
      </c>
      <c r="T725" s="642">
        <v>0</v>
      </c>
      <c r="U725" s="528">
        <v>0</v>
      </c>
      <c r="V725" s="528">
        <v>200000</v>
      </c>
      <c r="W725" s="642">
        <v>500000</v>
      </c>
      <c r="X725" s="642">
        <v>0</v>
      </c>
      <c r="Y725" s="642">
        <v>400000</v>
      </c>
      <c r="Z725" s="642">
        <v>347866</v>
      </c>
      <c r="AA725" s="643"/>
      <c r="AB725" s="638"/>
      <c r="AC725" s="642">
        <v>0</v>
      </c>
      <c r="AD725" s="642">
        <v>0</v>
      </c>
      <c r="AE725" s="638">
        <v>0</v>
      </c>
      <c r="AF725" s="644"/>
      <c r="AG725" s="644">
        <f t="shared" si="157"/>
        <v>6936112</v>
      </c>
      <c r="AH725" s="639">
        <v>9</v>
      </c>
      <c r="AI725" s="639">
        <v>0</v>
      </c>
      <c r="AJ725" s="639">
        <v>0</v>
      </c>
      <c r="AK725" s="643">
        <v>0</v>
      </c>
      <c r="AL725" s="645">
        <v>0</v>
      </c>
      <c r="AM725" s="638">
        <f t="shared" si="156"/>
        <v>361774</v>
      </c>
      <c r="AN725" s="661">
        <f t="shared" si="141"/>
        <v>7297886</v>
      </c>
      <c r="AO725" s="638">
        <v>585270</v>
      </c>
      <c r="AP725" s="638">
        <v>44100</v>
      </c>
      <c r="AQ725" s="638">
        <f>+VLOOKUP($B725,[1]Sheet1!$C$15:$BW$1300,52,0)</f>
        <v>0</v>
      </c>
      <c r="AR725" s="638">
        <v>0</v>
      </c>
      <c r="AS725" s="638">
        <v>0</v>
      </c>
      <c r="AT725" s="661">
        <f t="shared" si="153"/>
        <v>6668516</v>
      </c>
      <c r="AU725" s="629"/>
      <c r="AV725" s="585"/>
      <c r="AW725" s="526" t="s">
        <v>4519</v>
      </c>
      <c r="AX725" s="526" t="s">
        <v>4520</v>
      </c>
      <c r="AY725" s="632" t="s">
        <v>261</v>
      </c>
      <c r="AZ725" s="632">
        <v>627</v>
      </c>
      <c r="BA725" s="272" t="str">
        <f t="shared" si="155"/>
        <v>Bag</v>
      </c>
      <c r="BB725" s="633"/>
      <c r="BC725" s="634"/>
      <c r="BD725" s="634"/>
    </row>
    <row r="726" spans="1:56" s="635" customFormat="1" ht="36.75" hidden="1" customHeight="1">
      <c r="A726" s="475">
        <f>SUBTOTAL(3,B$6:B726)</f>
        <v>1</v>
      </c>
      <c r="B726" s="475" t="s">
        <v>2072</v>
      </c>
      <c r="C726" s="476" t="s">
        <v>2073</v>
      </c>
      <c r="D726" s="636">
        <v>40084</v>
      </c>
      <c r="E726" s="636" t="s">
        <v>199</v>
      </c>
      <c r="F726" s="530" t="s">
        <v>440</v>
      </c>
      <c r="G726" s="621" t="s">
        <v>2033</v>
      </c>
      <c r="H726" s="637">
        <v>6800000</v>
      </c>
      <c r="I726" s="637">
        <v>3500000</v>
      </c>
      <c r="J726" s="637">
        <v>0</v>
      </c>
      <c r="K726" s="637">
        <v>500000</v>
      </c>
      <c r="L726" s="638">
        <f t="shared" si="154"/>
        <v>10800000</v>
      </c>
      <c r="M726" s="639">
        <v>24</v>
      </c>
      <c r="N726" s="638">
        <f t="shared" si="137"/>
        <v>9969231</v>
      </c>
      <c r="O726" s="640">
        <v>2</v>
      </c>
      <c r="P726" s="638">
        <f t="shared" si="138"/>
        <v>830769</v>
      </c>
      <c r="Q726" s="641">
        <v>0</v>
      </c>
      <c r="R726" s="638">
        <f t="shared" si="139"/>
        <v>0</v>
      </c>
      <c r="S726" s="638">
        <f t="shared" si="140"/>
        <v>10800000</v>
      </c>
      <c r="T726" s="642">
        <v>0</v>
      </c>
      <c r="U726" s="528">
        <v>0</v>
      </c>
      <c r="V726" s="528">
        <v>200000</v>
      </c>
      <c r="W726" s="642">
        <v>500000</v>
      </c>
      <c r="X726" s="642">
        <v>0</v>
      </c>
      <c r="Y726" s="642">
        <v>400000</v>
      </c>
      <c r="Z726" s="642">
        <v>0</v>
      </c>
      <c r="AA726" s="643"/>
      <c r="AB726" s="638"/>
      <c r="AC726" s="642">
        <v>0</v>
      </c>
      <c r="AD726" s="642">
        <v>0</v>
      </c>
      <c r="AE726" s="638">
        <v>0</v>
      </c>
      <c r="AF726" s="644"/>
      <c r="AG726" s="644">
        <f t="shared" si="157"/>
        <v>11900000</v>
      </c>
      <c r="AH726" s="639">
        <v>24</v>
      </c>
      <c r="AI726" s="639">
        <v>0</v>
      </c>
      <c r="AJ726" s="639">
        <v>0</v>
      </c>
      <c r="AK726" s="643">
        <v>0</v>
      </c>
      <c r="AL726" s="645">
        <v>0</v>
      </c>
      <c r="AM726" s="638">
        <f t="shared" si="156"/>
        <v>1869231</v>
      </c>
      <c r="AN726" s="661">
        <f t="shared" si="141"/>
        <v>13769231</v>
      </c>
      <c r="AO726" s="638">
        <v>1134000</v>
      </c>
      <c r="AP726" s="638">
        <v>44100</v>
      </c>
      <c r="AQ726" s="638">
        <f>+VLOOKUP($B726,[1]Sheet1!$C$15:$BW$1300,52,0)</f>
        <v>0</v>
      </c>
      <c r="AR726" s="638">
        <v>0</v>
      </c>
      <c r="AS726" s="638">
        <v>0</v>
      </c>
      <c r="AT726" s="661">
        <f t="shared" si="153"/>
        <v>12591131</v>
      </c>
      <c r="AU726" s="629"/>
      <c r="AV726" s="585"/>
      <c r="AW726" s="526" t="s">
        <v>4521</v>
      </c>
      <c r="AX726" s="526" t="s">
        <v>4522</v>
      </c>
      <c r="AY726" s="632" t="s">
        <v>200</v>
      </c>
      <c r="AZ726" s="632">
        <v>627</v>
      </c>
      <c r="BA726" s="272" t="str">
        <f t="shared" si="155"/>
        <v>Bag</v>
      </c>
      <c r="BB726" s="633"/>
      <c r="BC726" s="634"/>
      <c r="BD726" s="634"/>
    </row>
    <row r="727" spans="1:56" s="635" customFormat="1" ht="36.75" hidden="1" customHeight="1">
      <c r="A727" s="475">
        <f>SUBTOTAL(3,B$6:B727)</f>
        <v>1</v>
      </c>
      <c r="B727" s="475" t="s">
        <v>2074</v>
      </c>
      <c r="C727" s="476" t="s">
        <v>2075</v>
      </c>
      <c r="D727" s="636">
        <v>40422</v>
      </c>
      <c r="E727" s="636" t="s">
        <v>199</v>
      </c>
      <c r="F727" s="530" t="s">
        <v>440</v>
      </c>
      <c r="G727" s="621" t="s">
        <v>2076</v>
      </c>
      <c r="H727" s="637">
        <v>6676000</v>
      </c>
      <c r="I727" s="637">
        <v>7300000</v>
      </c>
      <c r="J727" s="637">
        <v>0</v>
      </c>
      <c r="K727" s="637">
        <v>0</v>
      </c>
      <c r="L727" s="638">
        <f t="shared" si="154"/>
        <v>13976000</v>
      </c>
      <c r="M727" s="639">
        <v>22.6</v>
      </c>
      <c r="N727" s="638">
        <f t="shared" si="137"/>
        <v>12148369</v>
      </c>
      <c r="O727" s="640">
        <v>3</v>
      </c>
      <c r="P727" s="638">
        <f t="shared" si="138"/>
        <v>1612615</v>
      </c>
      <c r="Q727" s="641">
        <v>0</v>
      </c>
      <c r="R727" s="638">
        <f t="shared" si="139"/>
        <v>0</v>
      </c>
      <c r="S727" s="638">
        <f t="shared" si="140"/>
        <v>13760984</v>
      </c>
      <c r="T727" s="642">
        <v>0</v>
      </c>
      <c r="U727" s="528">
        <v>0</v>
      </c>
      <c r="V727" s="528">
        <v>200000</v>
      </c>
      <c r="W727" s="642">
        <v>500000</v>
      </c>
      <c r="X727" s="642">
        <v>0</v>
      </c>
      <c r="Y727" s="642">
        <v>400000</v>
      </c>
      <c r="Z727" s="642">
        <v>0</v>
      </c>
      <c r="AA727" s="643"/>
      <c r="AB727" s="638"/>
      <c r="AC727" s="642">
        <v>100000</v>
      </c>
      <c r="AD727" s="642">
        <v>0</v>
      </c>
      <c r="AE727" s="638">
        <v>100788.4596238938</v>
      </c>
      <c r="AF727" s="644"/>
      <c r="AG727" s="644">
        <f t="shared" si="157"/>
        <v>15061772</v>
      </c>
      <c r="AH727" s="639">
        <v>7</v>
      </c>
      <c r="AI727" s="639">
        <v>0</v>
      </c>
      <c r="AJ727" s="639">
        <v>0</v>
      </c>
      <c r="AK727" s="643">
        <v>0</v>
      </c>
      <c r="AL727" s="645">
        <v>0</v>
      </c>
      <c r="AM727" s="638">
        <f t="shared" si="156"/>
        <v>705519</v>
      </c>
      <c r="AN727" s="661">
        <f t="shared" si="141"/>
        <v>15767291</v>
      </c>
      <c r="AO727" s="638">
        <v>1467480</v>
      </c>
      <c r="AP727" s="638">
        <v>44100</v>
      </c>
      <c r="AQ727" s="638">
        <f>+VLOOKUP($B727,[1]Sheet1!$C$15:$BW$1300,52,0)</f>
        <v>0</v>
      </c>
      <c r="AR727" s="638">
        <v>0</v>
      </c>
      <c r="AS727" s="638">
        <v>0</v>
      </c>
      <c r="AT727" s="661">
        <f t="shared" si="153"/>
        <v>14255711</v>
      </c>
      <c r="AU727" s="629"/>
      <c r="AV727" s="585"/>
      <c r="AW727" s="526" t="s">
        <v>4523</v>
      </c>
      <c r="AX727" s="526" t="s">
        <v>4524</v>
      </c>
      <c r="AY727" s="632" t="s">
        <v>260</v>
      </c>
      <c r="AZ727" s="632">
        <v>627</v>
      </c>
      <c r="BA727" s="272" t="str">
        <f t="shared" si="155"/>
        <v>Box</v>
      </c>
      <c r="BB727" s="633"/>
      <c r="BC727" s="634"/>
      <c r="BD727" s="634"/>
    </row>
    <row r="728" spans="1:56" s="635" customFormat="1" ht="36.75" hidden="1" customHeight="1">
      <c r="A728" s="475">
        <f>SUBTOTAL(3,B$6:B728)</f>
        <v>1</v>
      </c>
      <c r="B728" s="475" t="s">
        <v>2077</v>
      </c>
      <c r="C728" s="476" t="s">
        <v>2078</v>
      </c>
      <c r="D728" s="636">
        <v>40940</v>
      </c>
      <c r="E728" s="636" t="s">
        <v>199</v>
      </c>
      <c r="F728" s="530" t="s">
        <v>440</v>
      </c>
      <c r="G728" s="621" t="s">
        <v>2079</v>
      </c>
      <c r="H728" s="637">
        <v>6476000</v>
      </c>
      <c r="I728" s="637">
        <v>1700000</v>
      </c>
      <c r="J728" s="637">
        <v>0</v>
      </c>
      <c r="K728" s="637">
        <v>300000</v>
      </c>
      <c r="L728" s="638">
        <f t="shared" si="154"/>
        <v>8476000</v>
      </c>
      <c r="M728" s="639">
        <v>24</v>
      </c>
      <c r="N728" s="638">
        <f t="shared" si="137"/>
        <v>7824000</v>
      </c>
      <c r="O728" s="640">
        <v>2</v>
      </c>
      <c r="P728" s="638">
        <f t="shared" si="138"/>
        <v>652000</v>
      </c>
      <c r="Q728" s="641">
        <v>0</v>
      </c>
      <c r="R728" s="638">
        <f t="shared" si="139"/>
        <v>0</v>
      </c>
      <c r="S728" s="638">
        <f t="shared" si="140"/>
        <v>8476000</v>
      </c>
      <c r="T728" s="642">
        <v>200000</v>
      </c>
      <c r="U728" s="528">
        <v>0</v>
      </c>
      <c r="V728" s="528">
        <v>200000</v>
      </c>
      <c r="W728" s="642">
        <v>500000</v>
      </c>
      <c r="X728" s="642">
        <v>0</v>
      </c>
      <c r="Y728" s="642">
        <v>400000</v>
      </c>
      <c r="Z728" s="642">
        <v>353762</v>
      </c>
      <c r="AA728" s="643"/>
      <c r="AB728" s="638"/>
      <c r="AC728" s="642">
        <v>0</v>
      </c>
      <c r="AD728" s="642">
        <v>0</v>
      </c>
      <c r="AE728" s="638">
        <v>61125</v>
      </c>
      <c r="AF728" s="644"/>
      <c r="AG728" s="644">
        <f t="shared" si="157"/>
        <v>10190887</v>
      </c>
      <c r="AH728" s="639">
        <v>8.5</v>
      </c>
      <c r="AI728" s="639">
        <v>0</v>
      </c>
      <c r="AJ728" s="639">
        <v>0</v>
      </c>
      <c r="AK728" s="643">
        <v>0</v>
      </c>
      <c r="AL728" s="645">
        <v>0</v>
      </c>
      <c r="AM728" s="638">
        <f t="shared" si="156"/>
        <v>519563</v>
      </c>
      <c r="AN728" s="661">
        <f t="shared" si="141"/>
        <v>10710450</v>
      </c>
      <c r="AO728" s="638">
        <v>889980</v>
      </c>
      <c r="AP728" s="638">
        <v>44100</v>
      </c>
      <c r="AQ728" s="638">
        <f>+VLOOKUP($B728,[1]Sheet1!$C$15:$BW$1300,52,0)</f>
        <v>0</v>
      </c>
      <c r="AR728" s="638">
        <v>0</v>
      </c>
      <c r="AS728" s="638">
        <v>0</v>
      </c>
      <c r="AT728" s="661">
        <f t="shared" si="153"/>
        <v>9776370</v>
      </c>
      <c r="AU728" s="629"/>
      <c r="AV728" s="585"/>
      <c r="AW728" s="526" t="s">
        <v>4525</v>
      </c>
      <c r="AX728" s="526" t="s">
        <v>4526</v>
      </c>
      <c r="AY728" s="632" t="s">
        <v>261</v>
      </c>
      <c r="AZ728" s="632">
        <v>627</v>
      </c>
      <c r="BA728" s="272" t="str">
        <f t="shared" si="155"/>
        <v>Bag</v>
      </c>
      <c r="BB728" s="633"/>
      <c r="BC728" s="634"/>
      <c r="BD728" s="634"/>
    </row>
    <row r="729" spans="1:56" s="635" customFormat="1" ht="36.75" hidden="1" customHeight="1">
      <c r="A729" s="475">
        <f>SUBTOTAL(3,B$6:B729)</f>
        <v>1</v>
      </c>
      <c r="B729" s="475" t="s">
        <v>2080</v>
      </c>
      <c r="C729" s="476" t="s">
        <v>2081</v>
      </c>
      <c r="D729" s="636">
        <v>40959</v>
      </c>
      <c r="E729" s="636" t="s">
        <v>199</v>
      </c>
      <c r="F729" s="530" t="s">
        <v>440</v>
      </c>
      <c r="G729" s="621" t="s">
        <v>2076</v>
      </c>
      <c r="H729" s="637">
        <v>7700000</v>
      </c>
      <c r="I729" s="637">
        <v>7300000</v>
      </c>
      <c r="J729" s="637">
        <v>0</v>
      </c>
      <c r="K729" s="637">
        <v>0</v>
      </c>
      <c r="L729" s="638">
        <f t="shared" si="154"/>
        <v>15000000</v>
      </c>
      <c r="M729" s="639">
        <v>23.9</v>
      </c>
      <c r="N729" s="638">
        <f t="shared" si="137"/>
        <v>13788462</v>
      </c>
      <c r="O729" s="640">
        <v>2</v>
      </c>
      <c r="P729" s="638">
        <f t="shared" si="138"/>
        <v>1153846</v>
      </c>
      <c r="Q729" s="641">
        <v>0</v>
      </c>
      <c r="R729" s="638">
        <f t="shared" si="139"/>
        <v>0</v>
      </c>
      <c r="S729" s="638">
        <f t="shared" si="140"/>
        <v>14942308</v>
      </c>
      <c r="T729" s="642">
        <v>0</v>
      </c>
      <c r="U729" s="528">
        <v>0</v>
      </c>
      <c r="V729" s="528">
        <v>200000</v>
      </c>
      <c r="W729" s="642">
        <v>500000</v>
      </c>
      <c r="X729" s="642">
        <v>0</v>
      </c>
      <c r="Y729" s="642">
        <v>400000</v>
      </c>
      <c r="Z729" s="642">
        <v>0</v>
      </c>
      <c r="AA729" s="643"/>
      <c r="AB729" s="638"/>
      <c r="AC729" s="642">
        <v>0</v>
      </c>
      <c r="AD729" s="642">
        <v>0</v>
      </c>
      <c r="AE729" s="638">
        <v>0</v>
      </c>
      <c r="AF729" s="644"/>
      <c r="AG729" s="644">
        <f t="shared" si="157"/>
        <v>16042308</v>
      </c>
      <c r="AH729" s="639">
        <v>9.5</v>
      </c>
      <c r="AI729" s="639">
        <v>0</v>
      </c>
      <c r="AJ729" s="639">
        <v>0</v>
      </c>
      <c r="AK729" s="643">
        <v>0</v>
      </c>
      <c r="AL729" s="645">
        <v>0</v>
      </c>
      <c r="AM729" s="638">
        <f t="shared" si="156"/>
        <v>1027644</v>
      </c>
      <c r="AN729" s="661">
        <f t="shared" si="141"/>
        <v>17069952</v>
      </c>
      <c r="AO729" s="638">
        <v>1575000</v>
      </c>
      <c r="AP729" s="638">
        <v>44100</v>
      </c>
      <c r="AQ729" s="638">
        <f>+VLOOKUP($B729,[1]Sheet1!$C$15:$BW$1300,52,0)</f>
        <v>0</v>
      </c>
      <c r="AR729" s="638">
        <v>0</v>
      </c>
      <c r="AS729" s="638">
        <v>0</v>
      </c>
      <c r="AT729" s="661">
        <f t="shared" si="153"/>
        <v>15450852</v>
      </c>
      <c r="AU729" s="629"/>
      <c r="AV729" s="585"/>
      <c r="AW729" s="526" t="s">
        <v>4527</v>
      </c>
      <c r="AX729" s="526" t="s">
        <v>4528</v>
      </c>
      <c r="AY729" s="632" t="s">
        <v>260</v>
      </c>
      <c r="AZ729" s="632">
        <v>627</v>
      </c>
      <c r="BA729" s="272" t="str">
        <f t="shared" si="155"/>
        <v>Box</v>
      </c>
      <c r="BB729" s="633"/>
      <c r="BC729" s="634"/>
      <c r="BD729" s="634"/>
    </row>
    <row r="730" spans="1:56" s="635" customFormat="1" ht="36.75" hidden="1" customHeight="1">
      <c r="A730" s="475">
        <f>SUBTOTAL(3,B$6:B730)</f>
        <v>1</v>
      </c>
      <c r="B730" s="475" t="s">
        <v>2082</v>
      </c>
      <c r="C730" s="476" t="s">
        <v>2083</v>
      </c>
      <c r="D730" s="636">
        <v>41008</v>
      </c>
      <c r="E730" s="636" t="s">
        <v>199</v>
      </c>
      <c r="F730" s="530" t="s">
        <v>440</v>
      </c>
      <c r="G730" s="621" t="s">
        <v>2030</v>
      </c>
      <c r="H730" s="637">
        <v>5931000</v>
      </c>
      <c r="I730" s="637">
        <v>500000</v>
      </c>
      <c r="J730" s="637">
        <v>0</v>
      </c>
      <c r="K730" s="637">
        <v>200000</v>
      </c>
      <c r="L730" s="638">
        <f t="shared" si="154"/>
        <v>6631000</v>
      </c>
      <c r="M730" s="639">
        <v>21.7</v>
      </c>
      <c r="N730" s="638">
        <f t="shared" si="137"/>
        <v>5534335</v>
      </c>
      <c r="O730" s="640">
        <v>3</v>
      </c>
      <c r="P730" s="638">
        <f t="shared" si="138"/>
        <v>765115</v>
      </c>
      <c r="Q730" s="641">
        <v>0</v>
      </c>
      <c r="R730" s="638">
        <f t="shared" si="139"/>
        <v>0</v>
      </c>
      <c r="S730" s="638">
        <f t="shared" si="140"/>
        <v>6299450</v>
      </c>
      <c r="T730" s="642">
        <v>0</v>
      </c>
      <c r="U730" s="528">
        <v>0</v>
      </c>
      <c r="V730" s="528">
        <v>200000</v>
      </c>
      <c r="W730" s="642">
        <v>0</v>
      </c>
      <c r="X730" s="642">
        <v>0</v>
      </c>
      <c r="Y730" s="642">
        <v>300000</v>
      </c>
      <c r="Z730" s="642">
        <v>273473</v>
      </c>
      <c r="AA730" s="643"/>
      <c r="AB730" s="638"/>
      <c r="AC730" s="642">
        <v>100000</v>
      </c>
      <c r="AD730" s="642">
        <v>0</v>
      </c>
      <c r="AE730" s="638">
        <v>47819.714861751156</v>
      </c>
      <c r="AF730" s="644"/>
      <c r="AG730" s="644">
        <f t="shared" si="157"/>
        <v>7220743</v>
      </c>
      <c r="AH730" s="639">
        <v>0</v>
      </c>
      <c r="AI730" s="639">
        <v>0</v>
      </c>
      <c r="AJ730" s="639">
        <v>0</v>
      </c>
      <c r="AK730" s="643">
        <v>0</v>
      </c>
      <c r="AL730" s="645">
        <v>0</v>
      </c>
      <c r="AM730" s="638">
        <f t="shared" si="156"/>
        <v>0</v>
      </c>
      <c r="AN730" s="661">
        <f t="shared" si="141"/>
        <v>7220743</v>
      </c>
      <c r="AO730" s="638">
        <v>696255</v>
      </c>
      <c r="AP730" s="638">
        <v>44100</v>
      </c>
      <c r="AQ730" s="638">
        <f>+VLOOKUP($B730,[1]Sheet1!$C$15:$BW$1300,52,0)</f>
        <v>0</v>
      </c>
      <c r="AR730" s="638">
        <v>0</v>
      </c>
      <c r="AS730" s="638">
        <v>0</v>
      </c>
      <c r="AT730" s="661">
        <f t="shared" si="153"/>
        <v>6480388</v>
      </c>
      <c r="AU730" s="629"/>
      <c r="AV730" s="585"/>
      <c r="AW730" s="526" t="s">
        <v>4529</v>
      </c>
      <c r="AX730" s="526" t="s">
        <v>4530</v>
      </c>
      <c r="AY730" s="632" t="s">
        <v>260</v>
      </c>
      <c r="AZ730" s="632">
        <v>627</v>
      </c>
      <c r="BA730" s="272" t="str">
        <f t="shared" si="155"/>
        <v>Box</v>
      </c>
      <c r="BB730" s="633"/>
      <c r="BC730" s="634"/>
      <c r="BD730" s="634"/>
    </row>
    <row r="731" spans="1:56" s="635" customFormat="1" ht="36.75" hidden="1" customHeight="1">
      <c r="A731" s="475">
        <f>SUBTOTAL(3,B$6:B731)</f>
        <v>1</v>
      </c>
      <c r="B731" s="475" t="s">
        <v>2084</v>
      </c>
      <c r="C731" s="476" t="s">
        <v>2085</v>
      </c>
      <c r="D731" s="636">
        <v>41010</v>
      </c>
      <c r="E731" s="636" t="s">
        <v>199</v>
      </c>
      <c r="F731" s="530" t="s">
        <v>440</v>
      </c>
      <c r="G731" s="621" t="s">
        <v>2086</v>
      </c>
      <c r="H731" s="637">
        <v>5931000</v>
      </c>
      <c r="I731" s="637">
        <v>900000</v>
      </c>
      <c r="J731" s="637">
        <v>0</v>
      </c>
      <c r="K731" s="637">
        <v>0</v>
      </c>
      <c r="L731" s="638">
        <f t="shared" si="154"/>
        <v>6831000</v>
      </c>
      <c r="M731" s="639">
        <v>23.9</v>
      </c>
      <c r="N731" s="638">
        <f t="shared" si="137"/>
        <v>6279265</v>
      </c>
      <c r="O731" s="640">
        <v>2</v>
      </c>
      <c r="P731" s="638">
        <f t="shared" si="138"/>
        <v>525462</v>
      </c>
      <c r="Q731" s="641">
        <v>0</v>
      </c>
      <c r="R731" s="638">
        <f t="shared" si="139"/>
        <v>0</v>
      </c>
      <c r="S731" s="638">
        <f t="shared" si="140"/>
        <v>6804727</v>
      </c>
      <c r="T731" s="642">
        <v>0</v>
      </c>
      <c r="U731" s="528">
        <v>0</v>
      </c>
      <c r="V731" s="528">
        <v>200000</v>
      </c>
      <c r="W731" s="642">
        <v>500000</v>
      </c>
      <c r="X731" s="642">
        <v>0</v>
      </c>
      <c r="Y731" s="642">
        <v>400000</v>
      </c>
      <c r="Z731" s="642">
        <v>440457</v>
      </c>
      <c r="AA731" s="643"/>
      <c r="AB731" s="638"/>
      <c r="AC731" s="642">
        <v>0</v>
      </c>
      <c r="AD731" s="642">
        <v>0</v>
      </c>
      <c r="AE731" s="638">
        <v>49262.016213389128</v>
      </c>
      <c r="AF731" s="644"/>
      <c r="AG731" s="644">
        <f t="shared" si="157"/>
        <v>8394446</v>
      </c>
      <c r="AH731" s="639">
        <v>24</v>
      </c>
      <c r="AI731" s="639">
        <v>0</v>
      </c>
      <c r="AJ731" s="639">
        <v>0</v>
      </c>
      <c r="AK731" s="643">
        <v>0</v>
      </c>
      <c r="AL731" s="645">
        <v>0</v>
      </c>
      <c r="AM731" s="638">
        <f t="shared" si="156"/>
        <v>1182288</v>
      </c>
      <c r="AN731" s="661">
        <f t="shared" si="141"/>
        <v>9576734</v>
      </c>
      <c r="AO731" s="638">
        <v>717255</v>
      </c>
      <c r="AP731" s="638">
        <v>44100</v>
      </c>
      <c r="AQ731" s="638">
        <f>+VLOOKUP($B731,[1]Sheet1!$C$15:$BW$1300,52,0)</f>
        <v>0</v>
      </c>
      <c r="AR731" s="638">
        <v>0</v>
      </c>
      <c r="AS731" s="638">
        <v>0</v>
      </c>
      <c r="AT731" s="661">
        <f t="shared" si="153"/>
        <v>8815379</v>
      </c>
      <c r="AU731" s="629"/>
      <c r="AV731" s="585"/>
      <c r="AW731" s="526" t="s">
        <v>4531</v>
      </c>
      <c r="AX731" s="526" t="s">
        <v>4532</v>
      </c>
      <c r="AY731" s="632" t="s">
        <v>261</v>
      </c>
      <c r="AZ731" s="632">
        <v>627</v>
      </c>
      <c r="BA731" s="272" t="str">
        <f t="shared" si="155"/>
        <v>Bag</v>
      </c>
      <c r="BB731" s="633"/>
      <c r="BC731" s="634"/>
      <c r="BD731" s="634"/>
    </row>
    <row r="732" spans="1:56" s="635" customFormat="1" ht="36.75" hidden="1" customHeight="1">
      <c r="A732" s="475">
        <f>SUBTOTAL(3,B$6:B732)</f>
        <v>1</v>
      </c>
      <c r="B732" s="475" t="s">
        <v>2087</v>
      </c>
      <c r="C732" s="476" t="s">
        <v>2088</v>
      </c>
      <c r="D732" s="636">
        <v>41298</v>
      </c>
      <c r="E732" s="636" t="s">
        <v>199</v>
      </c>
      <c r="F732" s="530" t="s">
        <v>440</v>
      </c>
      <c r="G732" s="621" t="s">
        <v>2079</v>
      </c>
      <c r="H732" s="637">
        <v>6248000</v>
      </c>
      <c r="I732" s="637">
        <v>800000</v>
      </c>
      <c r="J732" s="637">
        <v>0</v>
      </c>
      <c r="K732" s="637">
        <v>600000</v>
      </c>
      <c r="L732" s="638">
        <f t="shared" si="154"/>
        <v>7648000</v>
      </c>
      <c r="M732" s="639">
        <v>24</v>
      </c>
      <c r="N732" s="638">
        <f t="shared" si="137"/>
        <v>7059692</v>
      </c>
      <c r="O732" s="640">
        <v>2</v>
      </c>
      <c r="P732" s="638">
        <f t="shared" si="138"/>
        <v>588308</v>
      </c>
      <c r="Q732" s="641">
        <v>0</v>
      </c>
      <c r="R732" s="638">
        <f t="shared" si="139"/>
        <v>0</v>
      </c>
      <c r="S732" s="638">
        <f t="shared" si="140"/>
        <v>7648000</v>
      </c>
      <c r="T732" s="642">
        <v>0</v>
      </c>
      <c r="U732" s="528">
        <v>0</v>
      </c>
      <c r="V732" s="528">
        <v>200000</v>
      </c>
      <c r="W732" s="642">
        <v>500000</v>
      </c>
      <c r="X732" s="642">
        <v>0</v>
      </c>
      <c r="Y732" s="642">
        <v>400000</v>
      </c>
      <c r="Z732" s="642">
        <v>353762</v>
      </c>
      <c r="AA732" s="643"/>
      <c r="AB732" s="638"/>
      <c r="AC732" s="642">
        <v>0</v>
      </c>
      <c r="AD732" s="642">
        <v>0</v>
      </c>
      <c r="AE732" s="638">
        <v>55153.84375</v>
      </c>
      <c r="AF732" s="644"/>
      <c r="AG732" s="644">
        <f t="shared" si="157"/>
        <v>9156916</v>
      </c>
      <c r="AH732" s="639">
        <v>10</v>
      </c>
      <c r="AI732" s="639">
        <v>0</v>
      </c>
      <c r="AJ732" s="639">
        <v>0</v>
      </c>
      <c r="AK732" s="643">
        <v>0</v>
      </c>
      <c r="AL732" s="645">
        <v>0</v>
      </c>
      <c r="AM732" s="638">
        <f t="shared" si="156"/>
        <v>551538</v>
      </c>
      <c r="AN732" s="661">
        <f t="shared" si="141"/>
        <v>9708454</v>
      </c>
      <c r="AO732" s="638">
        <v>803040</v>
      </c>
      <c r="AP732" s="638">
        <v>44100</v>
      </c>
      <c r="AQ732" s="638">
        <f>+VLOOKUP($B732,[1]Sheet1!$C$15:$BW$1300,52,0)</f>
        <v>0</v>
      </c>
      <c r="AR732" s="638">
        <v>0</v>
      </c>
      <c r="AS732" s="638">
        <v>0</v>
      </c>
      <c r="AT732" s="661">
        <f t="shared" si="153"/>
        <v>8861314</v>
      </c>
      <c r="AU732" s="629"/>
      <c r="AV732" s="585"/>
      <c r="AW732" s="526" t="s">
        <v>4533</v>
      </c>
      <c r="AX732" s="526" t="s">
        <v>4534</v>
      </c>
      <c r="AY732" s="632" t="s">
        <v>260</v>
      </c>
      <c r="AZ732" s="632">
        <v>627</v>
      </c>
      <c r="BA732" s="272" t="str">
        <f t="shared" si="155"/>
        <v>Box</v>
      </c>
      <c r="BB732" s="633"/>
      <c r="BC732" s="634"/>
      <c r="BD732" s="634"/>
    </row>
    <row r="733" spans="1:56" s="635" customFormat="1" ht="36.75" hidden="1" customHeight="1">
      <c r="A733" s="475">
        <f>SUBTOTAL(3,B$6:B733)</f>
        <v>1</v>
      </c>
      <c r="B733" s="475" t="s">
        <v>2089</v>
      </c>
      <c r="C733" s="476" t="s">
        <v>2090</v>
      </c>
      <c r="D733" s="636">
        <v>43438</v>
      </c>
      <c r="E733" s="636" t="s">
        <v>199</v>
      </c>
      <c r="F733" s="530" t="s">
        <v>440</v>
      </c>
      <c r="G733" s="621" t="s">
        <v>2030</v>
      </c>
      <c r="H733" s="637">
        <v>5931000</v>
      </c>
      <c r="I733" s="637">
        <v>800000</v>
      </c>
      <c r="J733" s="637">
        <v>0</v>
      </c>
      <c r="K733" s="637">
        <v>0</v>
      </c>
      <c r="L733" s="638">
        <f t="shared" si="154"/>
        <v>6731000</v>
      </c>
      <c r="M733" s="639">
        <v>23</v>
      </c>
      <c r="N733" s="638">
        <f t="shared" si="137"/>
        <v>5954346</v>
      </c>
      <c r="O733" s="640">
        <v>3</v>
      </c>
      <c r="P733" s="638">
        <f t="shared" si="138"/>
        <v>776654</v>
      </c>
      <c r="Q733" s="641">
        <v>0</v>
      </c>
      <c r="R733" s="638">
        <f t="shared" si="139"/>
        <v>0</v>
      </c>
      <c r="S733" s="638">
        <f t="shared" si="140"/>
        <v>6731000</v>
      </c>
      <c r="T733" s="642">
        <v>0</v>
      </c>
      <c r="U733" s="528">
        <v>0</v>
      </c>
      <c r="V733" s="528">
        <v>200000</v>
      </c>
      <c r="W733" s="642">
        <v>500000</v>
      </c>
      <c r="X733" s="642">
        <v>0</v>
      </c>
      <c r="Y733" s="642">
        <v>400000</v>
      </c>
      <c r="Z733" s="642">
        <v>355120</v>
      </c>
      <c r="AA733" s="643"/>
      <c r="AB733" s="638"/>
      <c r="AC733" s="642">
        <v>0</v>
      </c>
      <c r="AD733" s="642">
        <v>0</v>
      </c>
      <c r="AE733" s="638">
        <v>0</v>
      </c>
      <c r="AF733" s="644"/>
      <c r="AG733" s="644">
        <f t="shared" si="157"/>
        <v>8186120</v>
      </c>
      <c r="AH733" s="639">
        <v>9</v>
      </c>
      <c r="AI733" s="639">
        <v>0</v>
      </c>
      <c r="AJ733" s="639">
        <v>0</v>
      </c>
      <c r="AK733" s="643">
        <v>0</v>
      </c>
      <c r="AL733" s="645">
        <v>0</v>
      </c>
      <c r="AM733" s="638">
        <f t="shared" si="156"/>
        <v>436868</v>
      </c>
      <c r="AN733" s="661">
        <f t="shared" si="141"/>
        <v>8622988</v>
      </c>
      <c r="AO733" s="638">
        <v>706755</v>
      </c>
      <c r="AP733" s="638">
        <v>44100</v>
      </c>
      <c r="AQ733" s="638">
        <f>+VLOOKUP($B733,[1]Sheet1!$C$15:$BW$1300,52,0)</f>
        <v>0</v>
      </c>
      <c r="AR733" s="638">
        <v>0</v>
      </c>
      <c r="AS733" s="638">
        <v>0</v>
      </c>
      <c r="AT733" s="661">
        <f t="shared" si="153"/>
        <v>7872133</v>
      </c>
      <c r="AU733" s="629"/>
      <c r="AV733" s="585"/>
      <c r="AW733" s="526" t="s">
        <v>4535</v>
      </c>
      <c r="AX733" s="526" t="s">
        <v>4536</v>
      </c>
      <c r="AY733" s="632" t="s">
        <v>260</v>
      </c>
      <c r="AZ733" s="632">
        <v>627</v>
      </c>
      <c r="BA733" s="272" t="str">
        <f t="shared" si="155"/>
        <v>Box</v>
      </c>
      <c r="BB733" s="633"/>
      <c r="BC733" s="634"/>
      <c r="BD733" s="634"/>
    </row>
    <row r="734" spans="1:56" s="635" customFormat="1" ht="36.75" hidden="1" customHeight="1">
      <c r="A734" s="475">
        <f>SUBTOTAL(3,B$6:B734)</f>
        <v>1</v>
      </c>
      <c r="B734" s="475" t="s">
        <v>2091</v>
      </c>
      <c r="C734" s="476" t="s">
        <v>2092</v>
      </c>
      <c r="D734" s="636">
        <v>43530</v>
      </c>
      <c r="E734" s="636" t="s">
        <v>199</v>
      </c>
      <c r="F734" s="530" t="s">
        <v>440</v>
      </c>
      <c r="G734" s="621" t="s">
        <v>2079</v>
      </c>
      <c r="H734" s="637">
        <v>6248000</v>
      </c>
      <c r="I734" s="637">
        <v>1700000</v>
      </c>
      <c r="J734" s="637">
        <v>0</v>
      </c>
      <c r="K734" s="637">
        <v>0</v>
      </c>
      <c r="L734" s="638">
        <f t="shared" si="154"/>
        <v>7948000</v>
      </c>
      <c r="M734" s="639">
        <v>24</v>
      </c>
      <c r="N734" s="638">
        <f t="shared" si="137"/>
        <v>7336615</v>
      </c>
      <c r="O734" s="640">
        <v>2</v>
      </c>
      <c r="P734" s="638">
        <f t="shared" si="138"/>
        <v>611385</v>
      </c>
      <c r="Q734" s="641">
        <v>0</v>
      </c>
      <c r="R734" s="638">
        <f t="shared" si="139"/>
        <v>0</v>
      </c>
      <c r="S734" s="638">
        <f t="shared" si="140"/>
        <v>7948000</v>
      </c>
      <c r="T734" s="642">
        <v>0</v>
      </c>
      <c r="U734" s="528">
        <v>0</v>
      </c>
      <c r="V734" s="528">
        <v>200000</v>
      </c>
      <c r="W734" s="642">
        <v>500000</v>
      </c>
      <c r="X734" s="642">
        <v>0</v>
      </c>
      <c r="Y734" s="642">
        <v>400000</v>
      </c>
      <c r="Z734" s="642">
        <v>353762</v>
      </c>
      <c r="AA734" s="643"/>
      <c r="AB734" s="638"/>
      <c r="AC734" s="642">
        <v>100000</v>
      </c>
      <c r="AD734" s="642">
        <v>0</v>
      </c>
      <c r="AE734" s="638">
        <v>0</v>
      </c>
      <c r="AF734" s="644"/>
      <c r="AG734" s="644">
        <f t="shared" si="157"/>
        <v>9501762</v>
      </c>
      <c r="AH734" s="639">
        <v>24</v>
      </c>
      <c r="AI734" s="639">
        <v>0</v>
      </c>
      <c r="AJ734" s="639">
        <v>0</v>
      </c>
      <c r="AK734" s="643">
        <v>0</v>
      </c>
      <c r="AL734" s="645">
        <v>0</v>
      </c>
      <c r="AM734" s="638">
        <f t="shared" si="156"/>
        <v>1375615</v>
      </c>
      <c r="AN734" s="661">
        <f t="shared" si="141"/>
        <v>10877377</v>
      </c>
      <c r="AO734" s="638">
        <v>834540</v>
      </c>
      <c r="AP734" s="638">
        <v>44100</v>
      </c>
      <c r="AQ734" s="638">
        <f>+VLOOKUP($B734,[1]Sheet1!$C$15:$BW$1300,52,0)</f>
        <v>0</v>
      </c>
      <c r="AR734" s="638">
        <v>0</v>
      </c>
      <c r="AS734" s="638">
        <v>0</v>
      </c>
      <c r="AT734" s="661">
        <f t="shared" si="153"/>
        <v>9998737</v>
      </c>
      <c r="AU734" s="629"/>
      <c r="AV734" s="585"/>
      <c r="AW734" s="526" t="s">
        <v>4537</v>
      </c>
      <c r="AX734" s="526" t="s">
        <v>4538</v>
      </c>
      <c r="AY734" s="632" t="s">
        <v>261</v>
      </c>
      <c r="AZ734" s="632">
        <v>627</v>
      </c>
      <c r="BA734" s="272" t="str">
        <f t="shared" si="155"/>
        <v>Bag</v>
      </c>
      <c r="BB734" s="633"/>
      <c r="BC734" s="634"/>
      <c r="BD734" s="634"/>
    </row>
    <row r="735" spans="1:56" s="635" customFormat="1" ht="36.75" hidden="1" customHeight="1">
      <c r="A735" s="475">
        <f>SUBTOTAL(3,B$6:B735)</f>
        <v>1</v>
      </c>
      <c r="B735" s="475" t="s">
        <v>2093</v>
      </c>
      <c r="C735" s="476" t="s">
        <v>2094</v>
      </c>
      <c r="D735" s="636">
        <v>43532</v>
      </c>
      <c r="E735" s="636" t="s">
        <v>199</v>
      </c>
      <c r="F735" s="530" t="s">
        <v>440</v>
      </c>
      <c r="G735" s="621" t="s">
        <v>2030</v>
      </c>
      <c r="H735" s="637">
        <v>5931000</v>
      </c>
      <c r="I735" s="637">
        <v>900000</v>
      </c>
      <c r="J735" s="637">
        <v>0</v>
      </c>
      <c r="K735" s="637">
        <v>0</v>
      </c>
      <c r="L735" s="638">
        <f t="shared" si="154"/>
        <v>6831000</v>
      </c>
      <c r="M735" s="639">
        <v>23</v>
      </c>
      <c r="N735" s="638">
        <f t="shared" si="137"/>
        <v>6042808</v>
      </c>
      <c r="O735" s="640">
        <v>3</v>
      </c>
      <c r="P735" s="638">
        <f t="shared" si="138"/>
        <v>788192</v>
      </c>
      <c r="Q735" s="641">
        <v>0</v>
      </c>
      <c r="R735" s="638">
        <f t="shared" si="139"/>
        <v>0</v>
      </c>
      <c r="S735" s="638">
        <f t="shared" si="140"/>
        <v>6831000</v>
      </c>
      <c r="T735" s="642">
        <v>0</v>
      </c>
      <c r="U735" s="528">
        <v>0</v>
      </c>
      <c r="V735" s="528">
        <v>200000</v>
      </c>
      <c r="W735" s="642">
        <v>500000</v>
      </c>
      <c r="X735" s="642">
        <v>0</v>
      </c>
      <c r="Y735" s="642">
        <v>400000</v>
      </c>
      <c r="Z735" s="642">
        <v>379163</v>
      </c>
      <c r="AA735" s="643"/>
      <c r="AB735" s="638"/>
      <c r="AC735" s="642">
        <v>0</v>
      </c>
      <c r="AD735" s="642">
        <v>0</v>
      </c>
      <c r="AE735" s="638">
        <v>49262.02173913044</v>
      </c>
      <c r="AF735" s="644"/>
      <c r="AG735" s="644">
        <f t="shared" si="157"/>
        <v>8359425</v>
      </c>
      <c r="AH735" s="639">
        <v>8</v>
      </c>
      <c r="AI735" s="639">
        <v>0</v>
      </c>
      <c r="AJ735" s="639">
        <v>0</v>
      </c>
      <c r="AK735" s="643">
        <v>0</v>
      </c>
      <c r="AL735" s="645">
        <v>0</v>
      </c>
      <c r="AM735" s="638">
        <f t="shared" si="156"/>
        <v>394096</v>
      </c>
      <c r="AN735" s="661">
        <f t="shared" si="141"/>
        <v>8753521</v>
      </c>
      <c r="AO735" s="638">
        <v>717255</v>
      </c>
      <c r="AP735" s="638">
        <v>44100</v>
      </c>
      <c r="AQ735" s="638">
        <f>+VLOOKUP($B735,[1]Sheet1!$C$15:$BW$1300,52,0)</f>
        <v>0</v>
      </c>
      <c r="AR735" s="638">
        <v>0</v>
      </c>
      <c r="AS735" s="638">
        <v>0</v>
      </c>
      <c r="AT735" s="661">
        <f t="shared" si="153"/>
        <v>7992166</v>
      </c>
      <c r="AU735" s="629"/>
      <c r="AV735" s="585"/>
      <c r="AW735" s="526" t="s">
        <v>4539</v>
      </c>
      <c r="AX735" s="526" t="s">
        <v>4540</v>
      </c>
      <c r="AY735" s="632" t="s">
        <v>261</v>
      </c>
      <c r="AZ735" s="632">
        <v>627</v>
      </c>
      <c r="BA735" s="272" t="str">
        <f t="shared" si="155"/>
        <v>Bag</v>
      </c>
      <c r="BB735" s="633"/>
      <c r="BC735" s="634"/>
      <c r="BD735" s="634"/>
    </row>
    <row r="736" spans="1:56" s="635" customFormat="1" ht="36.75" hidden="1" customHeight="1">
      <c r="A736" s="475">
        <f>SUBTOTAL(3,B$6:B736)</f>
        <v>1</v>
      </c>
      <c r="B736" s="475" t="s">
        <v>2095</v>
      </c>
      <c r="C736" s="476" t="s">
        <v>2096</v>
      </c>
      <c r="D736" s="636">
        <v>43532</v>
      </c>
      <c r="E736" s="636" t="s">
        <v>199</v>
      </c>
      <c r="F736" s="530" t="s">
        <v>440</v>
      </c>
      <c r="G736" s="621" t="s">
        <v>2030</v>
      </c>
      <c r="H736" s="637">
        <v>5931000</v>
      </c>
      <c r="I736" s="637">
        <v>500000</v>
      </c>
      <c r="J736" s="637">
        <v>0</v>
      </c>
      <c r="K736" s="637">
        <v>100000</v>
      </c>
      <c r="L736" s="638">
        <f t="shared" si="154"/>
        <v>6531000</v>
      </c>
      <c r="M736" s="639">
        <v>21.9</v>
      </c>
      <c r="N736" s="638">
        <f t="shared" si="137"/>
        <v>5501112</v>
      </c>
      <c r="O736" s="640">
        <v>3</v>
      </c>
      <c r="P736" s="638">
        <f t="shared" si="138"/>
        <v>753577</v>
      </c>
      <c r="Q736" s="641">
        <v>0</v>
      </c>
      <c r="R736" s="638">
        <f t="shared" si="139"/>
        <v>0</v>
      </c>
      <c r="S736" s="638">
        <f t="shared" si="140"/>
        <v>6254689</v>
      </c>
      <c r="T736" s="642">
        <v>0</v>
      </c>
      <c r="U736" s="528">
        <v>0</v>
      </c>
      <c r="V736" s="528">
        <v>200000</v>
      </c>
      <c r="W736" s="642">
        <v>0</v>
      </c>
      <c r="X736" s="642">
        <v>0</v>
      </c>
      <c r="Y736" s="642">
        <v>300000</v>
      </c>
      <c r="Z736" s="642">
        <v>406114</v>
      </c>
      <c r="AA736" s="643"/>
      <c r="AB736" s="638"/>
      <c r="AC736" s="642">
        <v>0</v>
      </c>
      <c r="AD736" s="642">
        <v>0</v>
      </c>
      <c r="AE736" s="638">
        <v>0</v>
      </c>
      <c r="AF736" s="644"/>
      <c r="AG736" s="644">
        <f t="shared" si="157"/>
        <v>7160803</v>
      </c>
      <c r="AH736" s="639">
        <v>24</v>
      </c>
      <c r="AI736" s="639">
        <v>0</v>
      </c>
      <c r="AJ736" s="639">
        <v>0</v>
      </c>
      <c r="AK736" s="643">
        <v>0</v>
      </c>
      <c r="AL736" s="645">
        <v>0</v>
      </c>
      <c r="AM736" s="638">
        <f t="shared" si="156"/>
        <v>1130365</v>
      </c>
      <c r="AN736" s="661">
        <f t="shared" si="141"/>
        <v>8291168</v>
      </c>
      <c r="AO736" s="638">
        <v>685755</v>
      </c>
      <c r="AP736" s="638">
        <v>44100</v>
      </c>
      <c r="AQ736" s="638">
        <f>+VLOOKUP($B736,[1]Sheet1!$C$15:$BW$1300,52,0)</f>
        <v>0</v>
      </c>
      <c r="AR736" s="638">
        <v>0</v>
      </c>
      <c r="AS736" s="638">
        <v>0</v>
      </c>
      <c r="AT736" s="661">
        <f t="shared" si="153"/>
        <v>7561313</v>
      </c>
      <c r="AU736" s="629"/>
      <c r="AV736" s="585"/>
      <c r="AW736" s="526" t="s">
        <v>4541</v>
      </c>
      <c r="AX736" s="526" t="s">
        <v>4542</v>
      </c>
      <c r="AY736" s="632" t="s">
        <v>261</v>
      </c>
      <c r="AZ736" s="632">
        <v>627</v>
      </c>
      <c r="BA736" s="272" t="str">
        <f t="shared" si="155"/>
        <v>Bag</v>
      </c>
      <c r="BB736" s="633"/>
      <c r="BC736" s="634"/>
      <c r="BD736" s="634"/>
    </row>
    <row r="737" spans="1:56" s="635" customFormat="1" ht="36.75" hidden="1" customHeight="1">
      <c r="A737" s="475">
        <f>SUBTOTAL(3,B$6:B737)</f>
        <v>1</v>
      </c>
      <c r="B737" s="475" t="s">
        <v>2097</v>
      </c>
      <c r="C737" s="476" t="s">
        <v>2098</v>
      </c>
      <c r="D737" s="636">
        <v>44063</v>
      </c>
      <c r="E737" s="636" t="s">
        <v>199</v>
      </c>
      <c r="F737" s="530" t="s">
        <v>453</v>
      </c>
      <c r="G737" s="621" t="s">
        <v>2099</v>
      </c>
      <c r="H737" s="637">
        <v>11000000</v>
      </c>
      <c r="I737" s="637">
        <v>3000000</v>
      </c>
      <c r="J737" s="637">
        <v>0</v>
      </c>
      <c r="K737" s="637">
        <v>0</v>
      </c>
      <c r="L737" s="638">
        <f t="shared" si="154"/>
        <v>14000000</v>
      </c>
      <c r="M737" s="639">
        <v>24</v>
      </c>
      <c r="N737" s="638">
        <f t="shared" si="137"/>
        <v>12923077</v>
      </c>
      <c r="O737" s="640">
        <v>2</v>
      </c>
      <c r="P737" s="638">
        <f t="shared" si="138"/>
        <v>1076923</v>
      </c>
      <c r="Q737" s="641">
        <v>0</v>
      </c>
      <c r="R737" s="638">
        <f t="shared" si="139"/>
        <v>0</v>
      </c>
      <c r="S737" s="638">
        <f t="shared" si="140"/>
        <v>14000000</v>
      </c>
      <c r="T737" s="642">
        <v>500000</v>
      </c>
      <c r="U737" s="528">
        <v>0</v>
      </c>
      <c r="V737" s="528">
        <v>0</v>
      </c>
      <c r="W737" s="642">
        <v>0</v>
      </c>
      <c r="X737" s="642">
        <v>0</v>
      </c>
      <c r="Y737" s="642">
        <v>0</v>
      </c>
      <c r="Z737" s="642">
        <v>0</v>
      </c>
      <c r="AA737" s="643"/>
      <c r="AB737" s="638"/>
      <c r="AC737" s="642">
        <v>0</v>
      </c>
      <c r="AD737" s="642">
        <v>0</v>
      </c>
      <c r="AE737" s="638">
        <v>100961.5390625</v>
      </c>
      <c r="AF737" s="644"/>
      <c r="AG737" s="644">
        <f t="shared" si="157"/>
        <v>14600962</v>
      </c>
      <c r="AH737" s="639">
        <v>0</v>
      </c>
      <c r="AI737" s="639">
        <v>0</v>
      </c>
      <c r="AJ737" s="639">
        <v>0</v>
      </c>
      <c r="AK737" s="643">
        <v>0</v>
      </c>
      <c r="AL737" s="645">
        <v>0</v>
      </c>
      <c r="AM737" s="638">
        <f t="shared" si="156"/>
        <v>0</v>
      </c>
      <c r="AN737" s="661">
        <f t="shared" si="141"/>
        <v>14600962</v>
      </c>
      <c r="AO737" s="638">
        <v>1470000</v>
      </c>
      <c r="AP737" s="638">
        <v>44100</v>
      </c>
      <c r="AQ737" s="638">
        <f>+VLOOKUP($B737,[1]Sheet1!$C$15:$BW$1300,52,0)</f>
        <v>0</v>
      </c>
      <c r="AR737" s="638">
        <v>0</v>
      </c>
      <c r="AS737" s="638">
        <v>0</v>
      </c>
      <c r="AT737" s="661">
        <f t="shared" si="153"/>
        <v>13086862</v>
      </c>
      <c r="AU737" s="629"/>
      <c r="AV737" s="585"/>
      <c r="AW737" s="526" t="s">
        <v>4055</v>
      </c>
      <c r="AX737" s="526" t="s">
        <v>4543</v>
      </c>
      <c r="AY737" s="632" t="s">
        <v>200</v>
      </c>
      <c r="AZ737" s="632">
        <v>642</v>
      </c>
      <c r="BA737" s="272" t="s">
        <v>1</v>
      </c>
      <c r="BB737" s="633"/>
      <c r="BC737" s="634"/>
      <c r="BD737" s="634"/>
    </row>
    <row r="738" spans="1:56" s="635" customFormat="1" ht="36.75" hidden="1" customHeight="1">
      <c r="A738" s="475">
        <f>SUBTOTAL(3,B$6:B738)</f>
        <v>1</v>
      </c>
      <c r="B738" s="475" t="s">
        <v>2100</v>
      </c>
      <c r="C738" s="476" t="s">
        <v>2101</v>
      </c>
      <c r="D738" s="636">
        <v>44727</v>
      </c>
      <c r="E738" s="636" t="s">
        <v>199</v>
      </c>
      <c r="F738" s="530" t="s">
        <v>453</v>
      </c>
      <c r="G738" s="621" t="s">
        <v>2099</v>
      </c>
      <c r="H738" s="637">
        <v>10500000</v>
      </c>
      <c r="I738" s="637">
        <v>1600000</v>
      </c>
      <c r="J738" s="637">
        <v>0</v>
      </c>
      <c r="K738" s="637">
        <v>0</v>
      </c>
      <c r="L738" s="638">
        <f t="shared" si="154"/>
        <v>12100000</v>
      </c>
      <c r="M738" s="639">
        <v>23</v>
      </c>
      <c r="N738" s="638">
        <f t="shared" si="137"/>
        <v>10703846</v>
      </c>
      <c r="O738" s="640">
        <v>2</v>
      </c>
      <c r="P738" s="638">
        <f t="shared" si="138"/>
        <v>930769</v>
      </c>
      <c r="Q738" s="641">
        <v>0</v>
      </c>
      <c r="R738" s="638">
        <f t="shared" si="139"/>
        <v>0</v>
      </c>
      <c r="S738" s="638">
        <f t="shared" si="140"/>
        <v>11634615</v>
      </c>
      <c r="T738" s="642">
        <v>480769</v>
      </c>
      <c r="U738" s="528">
        <v>0</v>
      </c>
      <c r="V738" s="528">
        <v>0</v>
      </c>
      <c r="W738" s="642">
        <v>0</v>
      </c>
      <c r="X738" s="642">
        <v>0</v>
      </c>
      <c r="Y738" s="642">
        <v>0</v>
      </c>
      <c r="Z738" s="642">
        <v>0</v>
      </c>
      <c r="AA738" s="643"/>
      <c r="AB738" s="638"/>
      <c r="AC738" s="642">
        <v>0</v>
      </c>
      <c r="AD738" s="642">
        <v>0</v>
      </c>
      <c r="AE738" s="638">
        <v>87259.614130434784</v>
      </c>
      <c r="AF738" s="644"/>
      <c r="AG738" s="644">
        <f t="shared" si="157"/>
        <v>12202644</v>
      </c>
      <c r="AH738" s="639">
        <v>0</v>
      </c>
      <c r="AI738" s="639">
        <v>0</v>
      </c>
      <c r="AJ738" s="639">
        <v>0</v>
      </c>
      <c r="AK738" s="643">
        <v>0</v>
      </c>
      <c r="AL738" s="645">
        <v>0</v>
      </c>
      <c r="AM738" s="638">
        <f t="shared" si="156"/>
        <v>0</v>
      </c>
      <c r="AN738" s="661">
        <f t="shared" si="141"/>
        <v>12202644</v>
      </c>
      <c r="AO738" s="638">
        <v>1270500</v>
      </c>
      <c r="AP738" s="638">
        <v>44100</v>
      </c>
      <c r="AQ738" s="638">
        <f>+VLOOKUP($B738,[1]Sheet1!$C$15:$BW$1300,52,0)</f>
        <v>0</v>
      </c>
      <c r="AR738" s="638">
        <v>0</v>
      </c>
      <c r="AS738" s="638">
        <v>0</v>
      </c>
      <c r="AT738" s="661">
        <f t="shared" si="153"/>
        <v>10888044</v>
      </c>
      <c r="AU738" s="629"/>
      <c r="AV738" s="585"/>
      <c r="AW738" s="526" t="s">
        <v>4544</v>
      </c>
      <c r="AX738" s="526" t="s">
        <v>4545</v>
      </c>
      <c r="AY738" s="632" t="s">
        <v>200</v>
      </c>
      <c r="AZ738" s="632">
        <v>642</v>
      </c>
      <c r="BA738" s="272" t="s">
        <v>1</v>
      </c>
      <c r="BB738" s="633"/>
      <c r="BC738" s="634"/>
      <c r="BD738" s="634"/>
    </row>
    <row r="739" spans="1:56" s="635" customFormat="1" ht="36.75" hidden="1" customHeight="1">
      <c r="A739" s="475">
        <f>SUBTOTAL(3,B$6:B739)</f>
        <v>1</v>
      </c>
      <c r="B739" s="475" t="s">
        <v>2102</v>
      </c>
      <c r="C739" s="476" t="s">
        <v>2103</v>
      </c>
      <c r="D739" s="636">
        <v>45356</v>
      </c>
      <c r="E739" s="636" t="s">
        <v>199</v>
      </c>
      <c r="F739" s="530" t="s">
        <v>453</v>
      </c>
      <c r="G739" s="621" t="s">
        <v>2099</v>
      </c>
      <c r="H739" s="637">
        <v>9000000</v>
      </c>
      <c r="I739" s="637">
        <v>1400000</v>
      </c>
      <c r="J739" s="637">
        <v>0</v>
      </c>
      <c r="K739" s="637">
        <v>0</v>
      </c>
      <c r="L739" s="638">
        <f t="shared" si="154"/>
        <v>10400000</v>
      </c>
      <c r="M739" s="639">
        <v>22.9</v>
      </c>
      <c r="N739" s="638">
        <f t="shared" si="137"/>
        <v>9160000</v>
      </c>
      <c r="O739" s="640">
        <v>3</v>
      </c>
      <c r="P739" s="638">
        <f t="shared" si="138"/>
        <v>1200000</v>
      </c>
      <c r="Q739" s="641">
        <v>0</v>
      </c>
      <c r="R739" s="638">
        <f t="shared" si="139"/>
        <v>0</v>
      </c>
      <c r="S739" s="638">
        <f t="shared" si="140"/>
        <v>10360000</v>
      </c>
      <c r="T739" s="642">
        <v>498077</v>
      </c>
      <c r="U739" s="528">
        <v>0</v>
      </c>
      <c r="V739" s="528">
        <v>0</v>
      </c>
      <c r="W739" s="642">
        <v>0</v>
      </c>
      <c r="X739" s="642">
        <v>0</v>
      </c>
      <c r="Y739" s="642">
        <v>0</v>
      </c>
      <c r="Z739" s="642">
        <v>0</v>
      </c>
      <c r="AA739" s="643"/>
      <c r="AB739" s="638"/>
      <c r="AC739" s="642">
        <v>0</v>
      </c>
      <c r="AD739" s="642">
        <v>0</v>
      </c>
      <c r="AE739" s="638">
        <v>0</v>
      </c>
      <c r="AF739" s="644"/>
      <c r="AG739" s="644">
        <f t="shared" si="157"/>
        <v>10858077</v>
      </c>
      <c r="AH739" s="639">
        <v>16.5</v>
      </c>
      <c r="AI739" s="639">
        <v>0</v>
      </c>
      <c r="AJ739" s="639">
        <v>0</v>
      </c>
      <c r="AK739" s="643">
        <v>0</v>
      </c>
      <c r="AL739" s="645">
        <v>0</v>
      </c>
      <c r="AM739" s="638">
        <f t="shared" si="156"/>
        <v>1237500</v>
      </c>
      <c r="AN739" s="661">
        <f t="shared" si="141"/>
        <v>12095577</v>
      </c>
      <c r="AO739" s="638">
        <v>1092000</v>
      </c>
      <c r="AP739" s="638">
        <v>44100</v>
      </c>
      <c r="AQ739" s="638">
        <f>+VLOOKUP($B739,[1]Sheet1!$C$15:$BW$1300,52,0)</f>
        <v>0</v>
      </c>
      <c r="AR739" s="638">
        <v>0</v>
      </c>
      <c r="AS739" s="638">
        <v>0</v>
      </c>
      <c r="AT739" s="661">
        <f t="shared" si="153"/>
        <v>10959477</v>
      </c>
      <c r="AU739" s="629"/>
      <c r="AV739" s="585"/>
      <c r="AW739" s="526" t="s">
        <v>4546</v>
      </c>
      <c r="AX739" s="526" t="s">
        <v>4547</v>
      </c>
      <c r="AY739" s="632" t="s">
        <v>261</v>
      </c>
      <c r="AZ739" s="632">
        <v>642</v>
      </c>
      <c r="BA739" s="272" t="s">
        <v>1</v>
      </c>
      <c r="BB739" s="633"/>
      <c r="BC739" s="634"/>
      <c r="BD739" s="634"/>
    </row>
    <row r="740" spans="1:56" s="635" customFormat="1" ht="36.75" hidden="1" customHeight="1">
      <c r="A740" s="475">
        <f>SUBTOTAL(3,B$6:B740)</f>
        <v>1</v>
      </c>
      <c r="B740" s="475" t="s">
        <v>2104</v>
      </c>
      <c r="C740" s="476" t="s">
        <v>2105</v>
      </c>
      <c r="D740" s="636">
        <v>45365</v>
      </c>
      <c r="E740" s="636" t="s">
        <v>199</v>
      </c>
      <c r="F740" s="530" t="s">
        <v>453</v>
      </c>
      <c r="G740" s="621" t="s">
        <v>2106</v>
      </c>
      <c r="H740" s="637">
        <v>10000000</v>
      </c>
      <c r="I740" s="637">
        <v>2000000</v>
      </c>
      <c r="J740" s="637">
        <v>0</v>
      </c>
      <c r="K740" s="637">
        <v>0</v>
      </c>
      <c r="L740" s="638">
        <f t="shared" si="0"/>
        <v>12000000</v>
      </c>
      <c r="M740" s="639">
        <v>22.6</v>
      </c>
      <c r="N740" s="638">
        <f t="shared" si="82"/>
        <v>10430769</v>
      </c>
      <c r="O740" s="640">
        <v>2</v>
      </c>
      <c r="P740" s="638">
        <f t="shared" si="83"/>
        <v>923077</v>
      </c>
      <c r="Q740" s="641">
        <v>0</v>
      </c>
      <c r="R740" s="638">
        <f t="shared" si="84"/>
        <v>0</v>
      </c>
      <c r="S740" s="638">
        <f t="shared" si="85"/>
        <v>11353846</v>
      </c>
      <c r="T740" s="642">
        <v>473077</v>
      </c>
      <c r="U740" s="528">
        <v>0</v>
      </c>
      <c r="V740" s="528">
        <v>0</v>
      </c>
      <c r="W740" s="642">
        <v>0</v>
      </c>
      <c r="X740" s="642">
        <v>0</v>
      </c>
      <c r="Y740" s="642">
        <v>0</v>
      </c>
      <c r="Z740" s="642">
        <v>0</v>
      </c>
      <c r="AA740" s="643"/>
      <c r="AB740" s="638"/>
      <c r="AC740" s="642">
        <v>0</v>
      </c>
      <c r="AD740" s="642">
        <v>0</v>
      </c>
      <c r="AE740" s="638">
        <v>86538.459623893796</v>
      </c>
      <c r="AF740" s="644"/>
      <c r="AG740" s="644">
        <f t="shared" si="157"/>
        <v>11913461</v>
      </c>
      <c r="AH740" s="639">
        <v>0</v>
      </c>
      <c r="AI740" s="639">
        <v>0</v>
      </c>
      <c r="AJ740" s="639">
        <v>0</v>
      </c>
      <c r="AK740" s="643">
        <v>0</v>
      </c>
      <c r="AL740" s="645">
        <v>0</v>
      </c>
      <c r="AM740" s="638">
        <f t="shared" si="156"/>
        <v>0</v>
      </c>
      <c r="AN740" s="661">
        <f t="shared" si="118"/>
        <v>11913461</v>
      </c>
      <c r="AO740" s="638">
        <v>1260000</v>
      </c>
      <c r="AP740" s="638">
        <v>44100</v>
      </c>
      <c r="AQ740" s="638">
        <f>+VLOOKUP($B740,[1]Sheet1!$C$15:$BW$1300,52,0)</f>
        <v>0</v>
      </c>
      <c r="AR740" s="638">
        <v>0</v>
      </c>
      <c r="AS740" s="638">
        <v>0</v>
      </c>
      <c r="AT740" s="661">
        <f t="shared" si="153"/>
        <v>10609361</v>
      </c>
      <c r="AU740" s="629"/>
      <c r="AV740" s="585"/>
      <c r="AW740" s="526" t="s">
        <v>4548</v>
      </c>
      <c r="AX740" s="526" t="s">
        <v>4549</v>
      </c>
      <c r="AY740" s="632" t="s">
        <v>260</v>
      </c>
      <c r="AZ740" s="632">
        <v>642</v>
      </c>
      <c r="BA740" s="272" t="s">
        <v>1</v>
      </c>
      <c r="BB740" s="633"/>
      <c r="BC740" s="634"/>
      <c r="BD740" s="634"/>
    </row>
    <row r="741" spans="1:56" s="635" customFormat="1" ht="36.75" hidden="1" customHeight="1">
      <c r="A741" s="475">
        <f>SUBTOTAL(3,B$6:B741)</f>
        <v>1</v>
      </c>
      <c r="B741" s="475" t="s">
        <v>2107</v>
      </c>
      <c r="C741" s="476" t="s">
        <v>2108</v>
      </c>
      <c r="D741" s="636">
        <v>41442</v>
      </c>
      <c r="E741" s="636" t="s">
        <v>199</v>
      </c>
      <c r="F741" s="530" t="s">
        <v>453</v>
      </c>
      <c r="G741" s="621" t="s">
        <v>2106</v>
      </c>
      <c r="H741" s="637">
        <v>10200000</v>
      </c>
      <c r="I741" s="637">
        <v>4200000</v>
      </c>
      <c r="J741" s="637">
        <v>0</v>
      </c>
      <c r="K741" s="637">
        <v>0</v>
      </c>
      <c r="L741" s="638">
        <f t="shared" si="0"/>
        <v>14400000</v>
      </c>
      <c r="M741" s="639">
        <v>24</v>
      </c>
      <c r="N741" s="638">
        <f t="shared" si="82"/>
        <v>13292308</v>
      </c>
      <c r="O741" s="640">
        <v>2</v>
      </c>
      <c r="P741" s="638">
        <f t="shared" si="83"/>
        <v>1107692</v>
      </c>
      <c r="Q741" s="641">
        <v>0</v>
      </c>
      <c r="R741" s="638">
        <f t="shared" si="84"/>
        <v>0</v>
      </c>
      <c r="S741" s="638">
        <f t="shared" si="85"/>
        <v>14400000</v>
      </c>
      <c r="T741" s="642">
        <v>500000</v>
      </c>
      <c r="U741" s="528">
        <v>0</v>
      </c>
      <c r="V741" s="528">
        <v>0</v>
      </c>
      <c r="W741" s="642">
        <v>0</v>
      </c>
      <c r="X741" s="642">
        <v>0</v>
      </c>
      <c r="Y741" s="642">
        <v>0</v>
      </c>
      <c r="Z741" s="642">
        <v>0</v>
      </c>
      <c r="AA741" s="643"/>
      <c r="AB741" s="638"/>
      <c r="AC741" s="642">
        <v>100000</v>
      </c>
      <c r="AD741" s="642">
        <v>0</v>
      </c>
      <c r="AE741" s="638">
        <v>103846.15625</v>
      </c>
      <c r="AF741" s="644"/>
      <c r="AG741" s="644">
        <f t="shared" si="157"/>
        <v>15103846</v>
      </c>
      <c r="AH741" s="639">
        <v>0</v>
      </c>
      <c r="AI741" s="639">
        <v>0</v>
      </c>
      <c r="AJ741" s="639">
        <v>0</v>
      </c>
      <c r="AK741" s="643">
        <v>0</v>
      </c>
      <c r="AL741" s="645">
        <v>0</v>
      </c>
      <c r="AM741" s="638">
        <f t="shared" si="156"/>
        <v>0</v>
      </c>
      <c r="AN741" s="661">
        <f t="shared" si="118"/>
        <v>15103846</v>
      </c>
      <c r="AO741" s="638">
        <v>1512000</v>
      </c>
      <c r="AP741" s="638">
        <v>44100</v>
      </c>
      <c r="AQ741" s="638">
        <f>+VLOOKUP($B741,[1]Sheet1!$C$15:$BW$1300,52,0)</f>
        <v>0</v>
      </c>
      <c r="AR741" s="638">
        <v>0</v>
      </c>
      <c r="AS741" s="638">
        <v>0</v>
      </c>
      <c r="AT741" s="661">
        <f t="shared" si="153"/>
        <v>13547746</v>
      </c>
      <c r="AU741" s="629"/>
      <c r="AV741" s="585"/>
      <c r="AW741" s="526" t="s">
        <v>4550</v>
      </c>
      <c r="AX741" s="526" t="s">
        <v>4551</v>
      </c>
      <c r="AY741" s="632" t="s">
        <v>261</v>
      </c>
      <c r="AZ741" s="632">
        <v>642</v>
      </c>
      <c r="BA741" s="272" t="s">
        <v>1</v>
      </c>
      <c r="BB741" s="633"/>
      <c r="BC741" s="634"/>
      <c r="BD741" s="634"/>
    </row>
    <row r="742" spans="1:56" s="635" customFormat="1" ht="36.75" hidden="1" customHeight="1">
      <c r="A742" s="475">
        <f>SUBTOTAL(3,B$6:B742)</f>
        <v>1</v>
      </c>
      <c r="B742" s="475" t="s">
        <v>2109</v>
      </c>
      <c r="C742" s="476" t="s">
        <v>2110</v>
      </c>
      <c r="D742" s="636">
        <v>39874</v>
      </c>
      <c r="E742" s="636" t="s">
        <v>199</v>
      </c>
      <c r="F742" s="530" t="s">
        <v>453</v>
      </c>
      <c r="G742" s="621" t="s">
        <v>2111</v>
      </c>
      <c r="H742" s="637">
        <v>17700000</v>
      </c>
      <c r="I742" s="637">
        <v>16200000</v>
      </c>
      <c r="J742" s="637">
        <v>0</v>
      </c>
      <c r="K742" s="637">
        <v>0</v>
      </c>
      <c r="L742" s="638">
        <f t="shared" si="0"/>
        <v>33900000</v>
      </c>
      <c r="M742" s="639">
        <v>24</v>
      </c>
      <c r="N742" s="638">
        <f t="shared" si="82"/>
        <v>31292308</v>
      </c>
      <c r="O742" s="640">
        <v>2</v>
      </c>
      <c r="P742" s="638">
        <f t="shared" si="83"/>
        <v>2607692</v>
      </c>
      <c r="Q742" s="641">
        <v>0</v>
      </c>
      <c r="R742" s="638">
        <f t="shared" si="84"/>
        <v>0</v>
      </c>
      <c r="S742" s="638">
        <f t="shared" si="85"/>
        <v>33900000</v>
      </c>
      <c r="T742" s="642">
        <v>500000</v>
      </c>
      <c r="U742" s="528">
        <v>0</v>
      </c>
      <c r="V742" s="528">
        <v>0</v>
      </c>
      <c r="W742" s="642">
        <v>0</v>
      </c>
      <c r="X742" s="642">
        <v>0</v>
      </c>
      <c r="Y742" s="642">
        <v>0</v>
      </c>
      <c r="Z742" s="642">
        <v>0</v>
      </c>
      <c r="AA742" s="643"/>
      <c r="AB742" s="638"/>
      <c r="AC742" s="642">
        <v>0</v>
      </c>
      <c r="AD742" s="642">
        <v>0</v>
      </c>
      <c r="AE742" s="638">
        <v>244471.15625</v>
      </c>
      <c r="AF742" s="644"/>
      <c r="AG742" s="644">
        <f t="shared" si="157"/>
        <v>34644471</v>
      </c>
      <c r="AH742" s="639">
        <v>0</v>
      </c>
      <c r="AI742" s="639">
        <v>0</v>
      </c>
      <c r="AJ742" s="639">
        <v>0</v>
      </c>
      <c r="AK742" s="643">
        <v>0</v>
      </c>
      <c r="AL742" s="645">
        <v>0</v>
      </c>
      <c r="AM742" s="638">
        <f t="shared" si="156"/>
        <v>0</v>
      </c>
      <c r="AN742" s="661">
        <f t="shared" si="118"/>
        <v>34644471</v>
      </c>
      <c r="AO742" s="638">
        <v>3559500</v>
      </c>
      <c r="AP742" s="638">
        <v>0</v>
      </c>
      <c r="AQ742" s="638">
        <f>+VLOOKUP($B742,[1]Sheet1!$C$15:$BW$1300,52,0)</f>
        <v>882746</v>
      </c>
      <c r="AR742" s="638">
        <v>0</v>
      </c>
      <c r="AS742" s="638">
        <v>0</v>
      </c>
      <c r="AT742" s="661">
        <f t="shared" si="153"/>
        <v>30202225</v>
      </c>
      <c r="AU742" s="629"/>
      <c r="AV742" s="585"/>
      <c r="AW742" s="526" t="s">
        <v>4552</v>
      </c>
      <c r="AX742" s="526" t="s">
        <v>4553</v>
      </c>
      <c r="AY742" s="632" t="s">
        <v>200</v>
      </c>
      <c r="AZ742" s="632">
        <v>642</v>
      </c>
      <c r="BA742" s="272" t="s">
        <v>75</v>
      </c>
      <c r="BB742" s="633"/>
      <c r="BC742" s="634"/>
      <c r="BD742" s="634"/>
    </row>
    <row r="743" spans="1:56" s="635" customFormat="1" ht="36.75" hidden="1" customHeight="1">
      <c r="A743" s="475">
        <f>SUBTOTAL(3,B$6:B743)</f>
        <v>1</v>
      </c>
      <c r="B743" s="475" t="s">
        <v>2112</v>
      </c>
      <c r="C743" s="476" t="s">
        <v>2113</v>
      </c>
      <c r="D743" s="636">
        <v>39904</v>
      </c>
      <c r="E743" s="636" t="s">
        <v>199</v>
      </c>
      <c r="F743" s="530" t="s">
        <v>453</v>
      </c>
      <c r="G743" s="621" t="s">
        <v>2114</v>
      </c>
      <c r="H743" s="637">
        <v>16200000</v>
      </c>
      <c r="I743" s="637">
        <v>13800000</v>
      </c>
      <c r="J743" s="637">
        <v>0</v>
      </c>
      <c r="K743" s="637">
        <v>0</v>
      </c>
      <c r="L743" s="638">
        <f t="shared" si="0"/>
        <v>30000000</v>
      </c>
      <c r="M743" s="639">
        <v>24</v>
      </c>
      <c r="N743" s="638">
        <f t="shared" si="82"/>
        <v>27692308</v>
      </c>
      <c r="O743" s="640">
        <v>2</v>
      </c>
      <c r="P743" s="638">
        <f t="shared" si="83"/>
        <v>2307692</v>
      </c>
      <c r="Q743" s="641">
        <v>0</v>
      </c>
      <c r="R743" s="638">
        <f t="shared" si="84"/>
        <v>0</v>
      </c>
      <c r="S743" s="638">
        <f t="shared" si="85"/>
        <v>30000000</v>
      </c>
      <c r="T743" s="642">
        <v>500000</v>
      </c>
      <c r="U743" s="528">
        <v>0</v>
      </c>
      <c r="V743" s="528">
        <v>0</v>
      </c>
      <c r="W743" s="642">
        <v>0</v>
      </c>
      <c r="X743" s="642">
        <v>0</v>
      </c>
      <c r="Y743" s="642">
        <v>0</v>
      </c>
      <c r="Z743" s="642">
        <v>0</v>
      </c>
      <c r="AA743" s="643"/>
      <c r="AB743" s="638"/>
      <c r="AC743" s="642">
        <v>0</v>
      </c>
      <c r="AD743" s="642">
        <v>0</v>
      </c>
      <c r="AE743" s="638">
        <v>0</v>
      </c>
      <c r="AF743" s="644"/>
      <c r="AG743" s="644">
        <f t="shared" si="157"/>
        <v>30500000</v>
      </c>
      <c r="AH743" s="639">
        <v>0</v>
      </c>
      <c r="AI743" s="639">
        <v>0</v>
      </c>
      <c r="AJ743" s="639">
        <v>0</v>
      </c>
      <c r="AK743" s="643">
        <v>0</v>
      </c>
      <c r="AL743" s="645">
        <v>0</v>
      </c>
      <c r="AM743" s="638">
        <f t="shared" si="156"/>
        <v>0</v>
      </c>
      <c r="AN743" s="661">
        <f t="shared" si="118"/>
        <v>30500000</v>
      </c>
      <c r="AO743" s="638">
        <v>3150000</v>
      </c>
      <c r="AP743" s="638">
        <v>0</v>
      </c>
      <c r="AQ743" s="638">
        <f>+VLOOKUP($B743,[1]Sheet1!$C$15:$BW$1300,52,0)</f>
        <v>465000</v>
      </c>
      <c r="AR743" s="638">
        <v>0</v>
      </c>
      <c r="AS743" s="638">
        <v>0</v>
      </c>
      <c r="AT743" s="661">
        <f t="shared" si="153"/>
        <v>26885000</v>
      </c>
      <c r="AU743" s="629"/>
      <c r="AV743" s="585"/>
      <c r="AW743" s="526" t="s">
        <v>4554</v>
      </c>
      <c r="AX743" s="526" t="s">
        <v>4555</v>
      </c>
      <c r="AY743" s="632" t="s">
        <v>261</v>
      </c>
      <c r="AZ743" s="632">
        <v>642</v>
      </c>
      <c r="BA743" s="272" t="s">
        <v>75</v>
      </c>
      <c r="BB743" s="633"/>
      <c r="BC743" s="634"/>
      <c r="BD743" s="634"/>
    </row>
    <row r="744" spans="1:56" s="635" customFormat="1" ht="36.75" hidden="1" customHeight="1">
      <c r="A744" s="475">
        <f>SUBTOTAL(3,B$6:B744)</f>
        <v>1</v>
      </c>
      <c r="B744" s="475" t="s">
        <v>2115</v>
      </c>
      <c r="C744" s="476" t="s">
        <v>2116</v>
      </c>
      <c r="D744" s="636">
        <v>41001</v>
      </c>
      <c r="E744" s="636" t="s">
        <v>199</v>
      </c>
      <c r="F744" s="530" t="s">
        <v>453</v>
      </c>
      <c r="G744" s="621" t="s">
        <v>2099</v>
      </c>
      <c r="H744" s="637">
        <v>11600000</v>
      </c>
      <c r="I744" s="637">
        <v>4300000</v>
      </c>
      <c r="J744" s="637">
        <v>0</v>
      </c>
      <c r="K744" s="637">
        <v>0</v>
      </c>
      <c r="L744" s="638">
        <f t="shared" si="0"/>
        <v>15900000</v>
      </c>
      <c r="M744" s="639">
        <v>23</v>
      </c>
      <c r="N744" s="638">
        <f t="shared" si="82"/>
        <v>14065385</v>
      </c>
      <c r="O744" s="640">
        <v>2</v>
      </c>
      <c r="P744" s="638">
        <f t="shared" si="83"/>
        <v>1223077</v>
      </c>
      <c r="Q744" s="641">
        <v>0</v>
      </c>
      <c r="R744" s="638">
        <f t="shared" si="84"/>
        <v>0</v>
      </c>
      <c r="S744" s="638">
        <f t="shared" si="85"/>
        <v>15288462</v>
      </c>
      <c r="T744" s="642">
        <v>480769</v>
      </c>
      <c r="U744" s="528">
        <v>0</v>
      </c>
      <c r="V744" s="528">
        <v>0</v>
      </c>
      <c r="W744" s="642">
        <v>0</v>
      </c>
      <c r="X744" s="642">
        <v>0</v>
      </c>
      <c r="Y744" s="642">
        <v>0</v>
      </c>
      <c r="Z744" s="642">
        <v>0</v>
      </c>
      <c r="AA744" s="643"/>
      <c r="AB744" s="638"/>
      <c r="AC744" s="642">
        <v>0</v>
      </c>
      <c r="AD744" s="642">
        <v>0</v>
      </c>
      <c r="AE744" s="638">
        <v>0</v>
      </c>
      <c r="AF744" s="644"/>
      <c r="AG744" s="644">
        <f t="shared" si="157"/>
        <v>15769231</v>
      </c>
      <c r="AH744" s="639">
        <v>0</v>
      </c>
      <c r="AI744" s="639">
        <v>0</v>
      </c>
      <c r="AJ744" s="639">
        <v>0</v>
      </c>
      <c r="AK744" s="643">
        <v>0</v>
      </c>
      <c r="AL744" s="645">
        <v>0</v>
      </c>
      <c r="AM744" s="638">
        <f t="shared" si="156"/>
        <v>0</v>
      </c>
      <c r="AN744" s="661">
        <f t="shared" si="118"/>
        <v>15769231</v>
      </c>
      <c r="AO744" s="638">
        <v>1669500</v>
      </c>
      <c r="AP744" s="638">
        <v>44100</v>
      </c>
      <c r="AQ744" s="638">
        <f>+VLOOKUP($B744,[1]Sheet1!$C$15:$BW$1300,52,0)</f>
        <v>0</v>
      </c>
      <c r="AR744" s="638">
        <v>0</v>
      </c>
      <c r="AS744" s="638">
        <v>0</v>
      </c>
      <c r="AT744" s="661">
        <f t="shared" si="153"/>
        <v>14055631</v>
      </c>
      <c r="AU744" s="629"/>
      <c r="AV744" s="585"/>
      <c r="AW744" s="526" t="s">
        <v>4556</v>
      </c>
      <c r="AX744" s="526" t="s">
        <v>4557</v>
      </c>
      <c r="AY744" s="632" t="s">
        <v>260</v>
      </c>
      <c r="AZ744" s="632">
        <v>642</v>
      </c>
      <c r="BA744" s="272" t="s">
        <v>1</v>
      </c>
      <c r="BB744" s="633"/>
      <c r="BC744" s="634"/>
      <c r="BD744" s="634"/>
    </row>
    <row r="745" spans="1:56" s="635" customFormat="1" ht="36.75" hidden="1" customHeight="1">
      <c r="A745" s="475">
        <f>SUBTOTAL(3,B$6:B745)</f>
        <v>1</v>
      </c>
      <c r="B745" s="475" t="s">
        <v>2117</v>
      </c>
      <c r="C745" s="476" t="s">
        <v>2118</v>
      </c>
      <c r="D745" s="636">
        <v>41218</v>
      </c>
      <c r="E745" s="636" t="s">
        <v>199</v>
      </c>
      <c r="F745" s="530" t="s">
        <v>453</v>
      </c>
      <c r="G745" s="621" t="s">
        <v>2099</v>
      </c>
      <c r="H745" s="637">
        <v>11700000</v>
      </c>
      <c r="I745" s="637">
        <v>6000000</v>
      </c>
      <c r="J745" s="637">
        <v>0</v>
      </c>
      <c r="K745" s="637">
        <v>0</v>
      </c>
      <c r="L745" s="638">
        <f t="shared" si="0"/>
        <v>17700000</v>
      </c>
      <c r="M745" s="639">
        <v>23.5</v>
      </c>
      <c r="N745" s="638">
        <f t="shared" si="82"/>
        <v>15998077</v>
      </c>
      <c r="O745" s="640">
        <v>2</v>
      </c>
      <c r="P745" s="638">
        <f t="shared" si="83"/>
        <v>1361538</v>
      </c>
      <c r="Q745" s="641">
        <v>0</v>
      </c>
      <c r="R745" s="638">
        <f t="shared" si="84"/>
        <v>0</v>
      </c>
      <c r="S745" s="638">
        <f t="shared" si="85"/>
        <v>17359615</v>
      </c>
      <c r="T745" s="642">
        <v>490385</v>
      </c>
      <c r="U745" s="528">
        <v>0</v>
      </c>
      <c r="V745" s="528">
        <v>0</v>
      </c>
      <c r="W745" s="642">
        <v>0</v>
      </c>
      <c r="X745" s="642">
        <v>0</v>
      </c>
      <c r="Y745" s="642">
        <v>0</v>
      </c>
      <c r="Z745" s="642">
        <v>0</v>
      </c>
      <c r="AA745" s="643"/>
      <c r="AB745" s="638"/>
      <c r="AC745" s="642">
        <v>0</v>
      </c>
      <c r="AD745" s="642">
        <v>0</v>
      </c>
      <c r="AE745" s="638">
        <v>127644.23138297873</v>
      </c>
      <c r="AF745" s="644"/>
      <c r="AG745" s="644">
        <f t="shared" si="157"/>
        <v>17977644</v>
      </c>
      <c r="AH745" s="639">
        <v>0</v>
      </c>
      <c r="AI745" s="639">
        <v>0</v>
      </c>
      <c r="AJ745" s="639">
        <v>0</v>
      </c>
      <c r="AK745" s="643">
        <v>0</v>
      </c>
      <c r="AL745" s="645">
        <v>0</v>
      </c>
      <c r="AM745" s="638">
        <f t="shared" si="156"/>
        <v>0</v>
      </c>
      <c r="AN745" s="661">
        <f t="shared" si="118"/>
        <v>17977644</v>
      </c>
      <c r="AO745" s="638">
        <v>1858500</v>
      </c>
      <c r="AP745" s="638">
        <v>44100</v>
      </c>
      <c r="AQ745" s="638">
        <f>+VLOOKUP($B745,[1]Sheet1!$C$15:$BW$1300,52,0)</f>
        <v>0</v>
      </c>
      <c r="AR745" s="638">
        <v>0</v>
      </c>
      <c r="AS745" s="638">
        <v>0</v>
      </c>
      <c r="AT745" s="661">
        <f t="shared" si="153"/>
        <v>16075044</v>
      </c>
      <c r="AU745" s="629"/>
      <c r="AV745" s="585"/>
      <c r="AW745" s="526" t="s">
        <v>4558</v>
      </c>
      <c r="AX745" s="526" t="s">
        <v>4559</v>
      </c>
      <c r="AY745" s="632" t="s">
        <v>261</v>
      </c>
      <c r="AZ745" s="632">
        <v>642</v>
      </c>
      <c r="BA745" s="272" t="s">
        <v>1</v>
      </c>
      <c r="BB745" s="633"/>
      <c r="BC745" s="634"/>
      <c r="BD745" s="634"/>
    </row>
    <row r="746" spans="1:56" s="635" customFormat="1" ht="36.75" hidden="1" customHeight="1">
      <c r="A746" s="475">
        <f>SUBTOTAL(3,B$6:B746)</f>
        <v>1</v>
      </c>
      <c r="B746" s="475" t="s">
        <v>2119</v>
      </c>
      <c r="C746" s="476" t="s">
        <v>2120</v>
      </c>
      <c r="D746" s="636">
        <v>44320</v>
      </c>
      <c r="E746" s="636" t="s">
        <v>199</v>
      </c>
      <c r="F746" s="530" t="s">
        <v>441</v>
      </c>
      <c r="G746" s="621" t="s">
        <v>1144</v>
      </c>
      <c r="H746" s="637">
        <v>5931000</v>
      </c>
      <c r="I746" s="637">
        <v>1100000</v>
      </c>
      <c r="J746" s="637">
        <v>0</v>
      </c>
      <c r="K746" s="637">
        <v>0</v>
      </c>
      <c r="L746" s="638">
        <f t="shared" si="0"/>
        <v>7031000</v>
      </c>
      <c r="M746" s="639">
        <v>22.8</v>
      </c>
      <c r="N746" s="638">
        <f t="shared" si="82"/>
        <v>6165646</v>
      </c>
      <c r="O746" s="640">
        <v>3</v>
      </c>
      <c r="P746" s="638">
        <f t="shared" si="83"/>
        <v>811269</v>
      </c>
      <c r="Q746" s="641">
        <v>0</v>
      </c>
      <c r="R746" s="638">
        <f t="shared" si="84"/>
        <v>0</v>
      </c>
      <c r="S746" s="638">
        <f t="shared" si="85"/>
        <v>6976915</v>
      </c>
      <c r="T746" s="642">
        <v>0</v>
      </c>
      <c r="U746" s="528">
        <v>0</v>
      </c>
      <c r="V746" s="528">
        <v>200000</v>
      </c>
      <c r="W746" s="642">
        <v>500000</v>
      </c>
      <c r="X746" s="642">
        <v>0</v>
      </c>
      <c r="Y746" s="642">
        <v>400000</v>
      </c>
      <c r="Z746" s="642">
        <v>665000</v>
      </c>
      <c r="AA746" s="643"/>
      <c r="AB746" s="638"/>
      <c r="AC746" s="642">
        <v>0</v>
      </c>
      <c r="AD746" s="642">
        <v>0</v>
      </c>
      <c r="AE746" s="638">
        <v>0</v>
      </c>
      <c r="AF746" s="644"/>
      <c r="AG746" s="644">
        <f t="shared" si="157"/>
        <v>8741915</v>
      </c>
      <c r="AH746" s="639">
        <v>11</v>
      </c>
      <c r="AI746" s="639">
        <v>0</v>
      </c>
      <c r="AJ746" s="639">
        <v>0</v>
      </c>
      <c r="AK746" s="643">
        <v>0</v>
      </c>
      <c r="AL746" s="645">
        <v>0</v>
      </c>
      <c r="AM746" s="638">
        <f t="shared" si="156"/>
        <v>557748</v>
      </c>
      <c r="AN746" s="661">
        <f t="shared" si="118"/>
        <v>9299663</v>
      </c>
      <c r="AO746" s="638">
        <v>738255</v>
      </c>
      <c r="AP746" s="638">
        <v>44100</v>
      </c>
      <c r="AQ746" s="638">
        <f>+VLOOKUP($B746,[1]Sheet1!$C$15:$BW$1300,52,0)</f>
        <v>0</v>
      </c>
      <c r="AR746" s="638">
        <v>0</v>
      </c>
      <c r="AS746" s="638">
        <v>0</v>
      </c>
      <c r="AT746" s="661">
        <f t="shared" si="153"/>
        <v>8517308</v>
      </c>
      <c r="AU746" s="629"/>
      <c r="AV746" s="585"/>
      <c r="AW746" s="526" t="s">
        <v>4560</v>
      </c>
      <c r="AX746" s="526" t="s">
        <v>4561</v>
      </c>
      <c r="AY746" s="632" t="s">
        <v>261</v>
      </c>
      <c r="AZ746" s="632">
        <v>622</v>
      </c>
      <c r="BA746" s="272" t="str">
        <f t="shared" ref="BA746:BA757" si="158">+IF(AY746="SK1 Box","Box",IF(AY746="Seaman","Seaman","Bag"))</f>
        <v>Bag</v>
      </c>
      <c r="BB746" s="633"/>
      <c r="BC746" s="634"/>
      <c r="BD746" s="634"/>
    </row>
    <row r="747" spans="1:56" s="635" customFormat="1" ht="36.75" hidden="1" customHeight="1">
      <c r="A747" s="475">
        <f>SUBTOTAL(3,B$6:B747)</f>
        <v>1</v>
      </c>
      <c r="B747" s="475" t="s">
        <v>2121</v>
      </c>
      <c r="C747" s="476" t="s">
        <v>2122</v>
      </c>
      <c r="D747" s="636">
        <v>39601</v>
      </c>
      <c r="E747" s="636" t="s">
        <v>199</v>
      </c>
      <c r="F747" s="530" t="s">
        <v>442</v>
      </c>
      <c r="G747" s="621" t="s">
        <v>2123</v>
      </c>
      <c r="H747" s="637">
        <v>9118000</v>
      </c>
      <c r="I747" s="637">
        <v>8200000</v>
      </c>
      <c r="J747" s="637">
        <v>456000</v>
      </c>
      <c r="K747" s="637">
        <v>0</v>
      </c>
      <c r="L747" s="638">
        <f t="shared" si="0"/>
        <v>17774000</v>
      </c>
      <c r="M747" s="639">
        <v>23</v>
      </c>
      <c r="N747" s="638">
        <f t="shared" si="82"/>
        <v>15723154</v>
      </c>
      <c r="O747" s="640">
        <v>3</v>
      </c>
      <c r="P747" s="638">
        <f t="shared" si="83"/>
        <v>2050846</v>
      </c>
      <c r="Q747" s="641">
        <v>0</v>
      </c>
      <c r="R747" s="638">
        <f t="shared" si="84"/>
        <v>0</v>
      </c>
      <c r="S747" s="638">
        <f t="shared" si="85"/>
        <v>17774000</v>
      </c>
      <c r="T747" s="642">
        <v>0</v>
      </c>
      <c r="U747" s="528">
        <v>0</v>
      </c>
      <c r="V747" s="528">
        <v>200000</v>
      </c>
      <c r="W747" s="642">
        <v>500000</v>
      </c>
      <c r="X747" s="642">
        <v>0</v>
      </c>
      <c r="Y747" s="642">
        <v>400000</v>
      </c>
      <c r="Z747" s="642">
        <v>0</v>
      </c>
      <c r="AA747" s="643"/>
      <c r="AB747" s="638"/>
      <c r="AC747" s="642">
        <v>0</v>
      </c>
      <c r="AD747" s="642">
        <v>0</v>
      </c>
      <c r="AE747" s="638">
        <v>0</v>
      </c>
      <c r="AF747" s="644"/>
      <c r="AG747" s="644">
        <f t="shared" si="157"/>
        <v>18874000</v>
      </c>
      <c r="AH747" s="639">
        <v>10.5</v>
      </c>
      <c r="AI747" s="639">
        <v>0</v>
      </c>
      <c r="AJ747" s="639">
        <v>0</v>
      </c>
      <c r="AK747" s="643">
        <v>0</v>
      </c>
      <c r="AL747" s="645">
        <v>0</v>
      </c>
      <c r="AM747" s="638">
        <f t="shared" si="156"/>
        <v>1345868</v>
      </c>
      <c r="AN747" s="661">
        <f t="shared" si="118"/>
        <v>20219868</v>
      </c>
      <c r="AO747" s="638">
        <v>1866270</v>
      </c>
      <c r="AP747" s="638">
        <v>44100</v>
      </c>
      <c r="AQ747" s="638">
        <f>+VLOOKUP($B747,[1]Sheet1!$C$15:$BW$1300,52,0)</f>
        <v>130249</v>
      </c>
      <c r="AR747" s="638">
        <v>0</v>
      </c>
      <c r="AS747" s="638">
        <v>0</v>
      </c>
      <c r="AT747" s="661">
        <f t="shared" si="153"/>
        <v>18179249</v>
      </c>
      <c r="AU747" s="629"/>
      <c r="AV747" s="585"/>
      <c r="AW747" s="526" t="s">
        <v>4562</v>
      </c>
      <c r="AX747" s="526" t="s">
        <v>4563</v>
      </c>
      <c r="AY747" s="632" t="s">
        <v>260</v>
      </c>
      <c r="AZ747" s="632">
        <v>622</v>
      </c>
      <c r="BA747" s="272" t="str">
        <f t="shared" si="158"/>
        <v>Box</v>
      </c>
      <c r="BB747" s="633"/>
      <c r="BC747" s="634"/>
      <c r="BD747" s="634"/>
    </row>
    <row r="748" spans="1:56" s="635" customFormat="1" ht="36.75" hidden="1" customHeight="1">
      <c r="A748" s="475">
        <f>SUBTOTAL(3,B$6:B748)</f>
        <v>1</v>
      </c>
      <c r="B748" s="475" t="s">
        <v>2124</v>
      </c>
      <c r="C748" s="476" t="s">
        <v>2125</v>
      </c>
      <c r="D748" s="636">
        <v>43787</v>
      </c>
      <c r="E748" s="636" t="s">
        <v>199</v>
      </c>
      <c r="F748" s="530" t="s">
        <v>442</v>
      </c>
      <c r="G748" s="621" t="s">
        <v>2126</v>
      </c>
      <c r="H748" s="637">
        <v>7566000</v>
      </c>
      <c r="I748" s="637">
        <v>4500000</v>
      </c>
      <c r="J748" s="637">
        <v>378000</v>
      </c>
      <c r="K748" s="637">
        <v>700000</v>
      </c>
      <c r="L748" s="638">
        <f t="shared" ref="L748:L811" si="159">SUM(H748:K748)</f>
        <v>13144000</v>
      </c>
      <c r="M748" s="639">
        <v>24</v>
      </c>
      <c r="N748" s="638">
        <f t="shared" si="82"/>
        <v>12132923</v>
      </c>
      <c r="O748" s="640">
        <v>2</v>
      </c>
      <c r="P748" s="638">
        <f t="shared" si="83"/>
        <v>1011077</v>
      </c>
      <c r="Q748" s="641">
        <v>0</v>
      </c>
      <c r="R748" s="638">
        <f t="shared" si="84"/>
        <v>0</v>
      </c>
      <c r="S748" s="638">
        <f t="shared" si="85"/>
        <v>13144000</v>
      </c>
      <c r="T748" s="642">
        <v>0</v>
      </c>
      <c r="U748" s="528">
        <v>0</v>
      </c>
      <c r="V748" s="528">
        <v>200000</v>
      </c>
      <c r="W748" s="642">
        <v>500000</v>
      </c>
      <c r="X748" s="642">
        <v>0</v>
      </c>
      <c r="Y748" s="642">
        <v>400000</v>
      </c>
      <c r="Z748" s="642">
        <v>0</v>
      </c>
      <c r="AA748" s="643"/>
      <c r="AB748" s="638"/>
      <c r="AC748" s="642">
        <v>100000</v>
      </c>
      <c r="AD748" s="642">
        <v>0</v>
      </c>
      <c r="AE748" s="638">
        <v>0</v>
      </c>
      <c r="AF748" s="644"/>
      <c r="AG748" s="644">
        <f t="shared" si="157"/>
        <v>14344000</v>
      </c>
      <c r="AH748" s="639">
        <v>22.5</v>
      </c>
      <c r="AI748" s="639">
        <v>0</v>
      </c>
      <c r="AJ748" s="639">
        <v>0</v>
      </c>
      <c r="AK748" s="643">
        <v>0</v>
      </c>
      <c r="AL748" s="645">
        <v>0</v>
      </c>
      <c r="AM748" s="638">
        <f t="shared" si="156"/>
        <v>2132740</v>
      </c>
      <c r="AN748" s="661">
        <f t="shared" si="118"/>
        <v>16476740</v>
      </c>
      <c r="AO748" s="638">
        <v>1380120</v>
      </c>
      <c r="AP748" s="638">
        <v>44100</v>
      </c>
      <c r="AQ748" s="638">
        <f>+VLOOKUP($B748,[1]Sheet1!$C$15:$BW$1300,52,0)</f>
        <v>0</v>
      </c>
      <c r="AR748" s="638">
        <v>0</v>
      </c>
      <c r="AS748" s="638">
        <v>0</v>
      </c>
      <c r="AT748" s="661">
        <f t="shared" si="153"/>
        <v>15052520</v>
      </c>
      <c r="AU748" s="629"/>
      <c r="AV748" s="585"/>
      <c r="AW748" s="526" t="s">
        <v>4564</v>
      </c>
      <c r="AX748" s="526" t="s">
        <v>4565</v>
      </c>
      <c r="AY748" s="632" t="s">
        <v>261</v>
      </c>
      <c r="AZ748" s="632">
        <v>622</v>
      </c>
      <c r="BA748" s="272" t="str">
        <f t="shared" si="158"/>
        <v>Bag</v>
      </c>
      <c r="BB748" s="633"/>
      <c r="BC748" s="634"/>
      <c r="BD748" s="634"/>
    </row>
    <row r="749" spans="1:56" s="635" customFormat="1" ht="36.75" hidden="1" customHeight="1">
      <c r="A749" s="475">
        <f>SUBTOTAL(3,B$6:B749)</f>
        <v>1</v>
      </c>
      <c r="B749" s="475" t="s">
        <v>2127</v>
      </c>
      <c r="C749" s="476" t="s">
        <v>2128</v>
      </c>
      <c r="D749" s="636">
        <v>44081</v>
      </c>
      <c r="E749" s="636" t="s">
        <v>199</v>
      </c>
      <c r="F749" s="530" t="s">
        <v>442</v>
      </c>
      <c r="G749" s="621" t="s">
        <v>2129</v>
      </c>
      <c r="H749" s="637">
        <v>6520000</v>
      </c>
      <c r="I749" s="637">
        <v>1800000</v>
      </c>
      <c r="J749" s="637">
        <v>0</v>
      </c>
      <c r="K749" s="637">
        <v>800000</v>
      </c>
      <c r="L749" s="638">
        <f t="shared" si="159"/>
        <v>9120000</v>
      </c>
      <c r="M749" s="639">
        <v>22.8</v>
      </c>
      <c r="N749" s="638">
        <f t="shared" ref="N749:N812" si="160">ROUND((H749+I749+J749+K749)/IF($M$2&gt;26,26,$M$2)*M749,0)</f>
        <v>7997538</v>
      </c>
      <c r="O749" s="640">
        <v>3</v>
      </c>
      <c r="P749" s="638">
        <f t="shared" ref="P749:P812" si="161">ROUND((H749+I749+J749+K749)/IF($M$2&gt;26,26,$M$2)*O749,0)</f>
        <v>1052308</v>
      </c>
      <c r="Q749" s="641">
        <v>0</v>
      </c>
      <c r="R749" s="638">
        <f t="shared" ref="R749:R812" si="162">IF(M749&gt;0,ROUND(N749/IF(M749&gt;26,26,M749)/8*Q749*30%,0),0)</f>
        <v>0</v>
      </c>
      <c r="S749" s="638">
        <f t="shared" ref="S749:S812" si="163">N749+P749+R749</f>
        <v>9049846</v>
      </c>
      <c r="T749" s="642">
        <v>0</v>
      </c>
      <c r="U749" s="528">
        <v>0</v>
      </c>
      <c r="V749" s="528">
        <v>200000</v>
      </c>
      <c r="W749" s="642">
        <v>500000</v>
      </c>
      <c r="X749" s="642">
        <v>0</v>
      </c>
      <c r="Y749" s="642">
        <v>400000</v>
      </c>
      <c r="Z749" s="642">
        <v>0</v>
      </c>
      <c r="AA749" s="643"/>
      <c r="AB749" s="638"/>
      <c r="AC749" s="642">
        <v>0</v>
      </c>
      <c r="AD749" s="642">
        <v>0</v>
      </c>
      <c r="AE749" s="638">
        <v>65769.226973684214</v>
      </c>
      <c r="AF749" s="644"/>
      <c r="AG749" s="644">
        <f t="shared" si="157"/>
        <v>10215615</v>
      </c>
      <c r="AH749" s="639">
        <v>0</v>
      </c>
      <c r="AI749" s="639">
        <v>0</v>
      </c>
      <c r="AJ749" s="639">
        <v>0</v>
      </c>
      <c r="AK749" s="643">
        <v>0</v>
      </c>
      <c r="AL749" s="645">
        <v>0</v>
      </c>
      <c r="AM749" s="638">
        <f t="shared" si="156"/>
        <v>0</v>
      </c>
      <c r="AN749" s="661">
        <f t="shared" si="118"/>
        <v>10215615</v>
      </c>
      <c r="AO749" s="638">
        <v>957600</v>
      </c>
      <c r="AP749" s="638">
        <v>44100</v>
      </c>
      <c r="AQ749" s="638">
        <f>+VLOOKUP($B749,[1]Sheet1!$C$15:$BW$1300,52,0)</f>
        <v>0</v>
      </c>
      <c r="AR749" s="638">
        <v>0</v>
      </c>
      <c r="AS749" s="638">
        <v>0</v>
      </c>
      <c r="AT749" s="661">
        <f t="shared" ref="AT749:AT812" si="164">+ROUND(SUM(AN749:AN749)-SUM(AO749:AS749),0)</f>
        <v>9213915</v>
      </c>
      <c r="AU749" s="629"/>
      <c r="AV749" s="585"/>
      <c r="AW749" s="526" t="s">
        <v>4566</v>
      </c>
      <c r="AX749" s="526" t="s">
        <v>4567</v>
      </c>
      <c r="AY749" s="632" t="s">
        <v>260</v>
      </c>
      <c r="AZ749" s="632">
        <v>622</v>
      </c>
      <c r="BA749" s="272" t="str">
        <f t="shared" si="158"/>
        <v>Box</v>
      </c>
      <c r="BB749" s="633"/>
      <c r="BC749" s="634"/>
      <c r="BD749" s="634"/>
    </row>
    <row r="750" spans="1:56" s="635" customFormat="1" ht="36.75" hidden="1" customHeight="1">
      <c r="A750" s="475">
        <f>SUBTOTAL(3,B$6:B750)</f>
        <v>1</v>
      </c>
      <c r="B750" s="475" t="s">
        <v>2130</v>
      </c>
      <c r="C750" s="476" t="s">
        <v>2131</v>
      </c>
      <c r="D750" s="636">
        <v>44322</v>
      </c>
      <c r="E750" s="636" t="s">
        <v>199</v>
      </c>
      <c r="F750" s="530" t="s">
        <v>442</v>
      </c>
      <c r="G750" s="621" t="s">
        <v>2132</v>
      </c>
      <c r="H750" s="637">
        <v>9220000</v>
      </c>
      <c r="I750" s="637">
        <v>1000000</v>
      </c>
      <c r="J750" s="637">
        <v>0</v>
      </c>
      <c r="K750" s="637">
        <v>0</v>
      </c>
      <c r="L750" s="638">
        <f t="shared" si="159"/>
        <v>10220000</v>
      </c>
      <c r="M750" s="639">
        <v>24</v>
      </c>
      <c r="N750" s="638">
        <f t="shared" si="160"/>
        <v>9433846</v>
      </c>
      <c r="O750" s="640">
        <v>2</v>
      </c>
      <c r="P750" s="638">
        <f t="shared" si="161"/>
        <v>786154</v>
      </c>
      <c r="Q750" s="641">
        <v>0</v>
      </c>
      <c r="R750" s="638">
        <f t="shared" si="162"/>
        <v>0</v>
      </c>
      <c r="S750" s="638">
        <f t="shared" si="163"/>
        <v>10220000</v>
      </c>
      <c r="T750" s="642">
        <v>500000</v>
      </c>
      <c r="U750" s="528">
        <v>0</v>
      </c>
      <c r="V750" s="528">
        <v>0</v>
      </c>
      <c r="W750" s="642">
        <v>0</v>
      </c>
      <c r="X750" s="642">
        <v>0</v>
      </c>
      <c r="Y750" s="642">
        <v>0</v>
      </c>
      <c r="Z750" s="642">
        <v>0</v>
      </c>
      <c r="AA750" s="643"/>
      <c r="AB750" s="638"/>
      <c r="AC750" s="642">
        <v>0</v>
      </c>
      <c r="AD750" s="642">
        <v>0</v>
      </c>
      <c r="AE750" s="638">
        <v>0</v>
      </c>
      <c r="AF750" s="644"/>
      <c r="AG750" s="644">
        <f t="shared" si="157"/>
        <v>10720000</v>
      </c>
      <c r="AH750" s="639">
        <v>0</v>
      </c>
      <c r="AI750" s="639">
        <v>0</v>
      </c>
      <c r="AJ750" s="639">
        <v>0</v>
      </c>
      <c r="AK750" s="643">
        <v>0</v>
      </c>
      <c r="AL750" s="645">
        <v>0</v>
      </c>
      <c r="AM750" s="638">
        <f t="shared" si="156"/>
        <v>0</v>
      </c>
      <c r="AN750" s="661">
        <f t="shared" si="118"/>
        <v>10720000</v>
      </c>
      <c r="AO750" s="638">
        <v>1073100</v>
      </c>
      <c r="AP750" s="638">
        <v>44100</v>
      </c>
      <c r="AQ750" s="638">
        <f>+VLOOKUP($B750,[1]Sheet1!$C$15:$BW$1300,52,0)</f>
        <v>0</v>
      </c>
      <c r="AR750" s="638">
        <v>0</v>
      </c>
      <c r="AS750" s="638">
        <v>0</v>
      </c>
      <c r="AT750" s="661">
        <f t="shared" si="164"/>
        <v>9602800</v>
      </c>
      <c r="AU750" s="629"/>
      <c r="AV750" s="585"/>
      <c r="AW750" s="526" t="s">
        <v>4568</v>
      </c>
      <c r="AX750" s="526" t="s">
        <v>4569</v>
      </c>
      <c r="AY750" s="632" t="s">
        <v>261</v>
      </c>
      <c r="AZ750" s="632">
        <v>622</v>
      </c>
      <c r="BA750" s="272" t="str">
        <f t="shared" si="158"/>
        <v>Bag</v>
      </c>
      <c r="BB750" s="633"/>
      <c r="BC750" s="634"/>
      <c r="BD750" s="634"/>
    </row>
    <row r="751" spans="1:56" s="635" customFormat="1" ht="36.75" hidden="1" customHeight="1">
      <c r="A751" s="475">
        <f>SUBTOTAL(3,B$6:B751)</f>
        <v>1</v>
      </c>
      <c r="B751" s="475" t="s">
        <v>2133</v>
      </c>
      <c r="C751" s="476" t="s">
        <v>2134</v>
      </c>
      <c r="D751" s="636">
        <v>44848</v>
      </c>
      <c r="E751" s="636" t="s">
        <v>199</v>
      </c>
      <c r="F751" s="530" t="s">
        <v>442</v>
      </c>
      <c r="G751" s="621" t="s">
        <v>2135</v>
      </c>
      <c r="H751" s="637">
        <v>5765000</v>
      </c>
      <c r="I751" s="637">
        <v>3200000</v>
      </c>
      <c r="J751" s="637">
        <v>288000</v>
      </c>
      <c r="K751" s="637">
        <v>0</v>
      </c>
      <c r="L751" s="638">
        <f t="shared" si="159"/>
        <v>9253000</v>
      </c>
      <c r="M751" s="639">
        <v>23.5</v>
      </c>
      <c r="N751" s="638">
        <f t="shared" si="160"/>
        <v>8363288</v>
      </c>
      <c r="O751" s="640">
        <v>2</v>
      </c>
      <c r="P751" s="638">
        <f t="shared" si="161"/>
        <v>711769</v>
      </c>
      <c r="Q751" s="641">
        <v>0</v>
      </c>
      <c r="R751" s="638">
        <f t="shared" si="162"/>
        <v>0</v>
      </c>
      <c r="S751" s="638">
        <f t="shared" si="163"/>
        <v>9075057</v>
      </c>
      <c r="T751" s="642">
        <v>0</v>
      </c>
      <c r="U751" s="528">
        <v>0</v>
      </c>
      <c r="V751" s="528">
        <v>200000</v>
      </c>
      <c r="W751" s="642">
        <v>500000</v>
      </c>
      <c r="X751" s="642">
        <v>0</v>
      </c>
      <c r="Y751" s="642">
        <v>400000</v>
      </c>
      <c r="Z751" s="642">
        <v>0</v>
      </c>
      <c r="AA751" s="643"/>
      <c r="AB751" s="638"/>
      <c r="AC751" s="642">
        <v>0</v>
      </c>
      <c r="AD751" s="642">
        <v>0</v>
      </c>
      <c r="AE751" s="638">
        <v>0</v>
      </c>
      <c r="AF751" s="644"/>
      <c r="AG751" s="644">
        <f t="shared" si="157"/>
        <v>10175057</v>
      </c>
      <c r="AH751" s="639">
        <v>24</v>
      </c>
      <c r="AI751" s="639">
        <v>0</v>
      </c>
      <c r="AJ751" s="639">
        <v>0</v>
      </c>
      <c r="AK751" s="643">
        <v>0</v>
      </c>
      <c r="AL751" s="645">
        <v>0</v>
      </c>
      <c r="AM751" s="638">
        <f t="shared" si="156"/>
        <v>1601481</v>
      </c>
      <c r="AN751" s="661">
        <f t="shared" si="118"/>
        <v>11776538</v>
      </c>
      <c r="AO751" s="638">
        <v>971565</v>
      </c>
      <c r="AP751" s="638">
        <v>44100</v>
      </c>
      <c r="AQ751" s="638">
        <f>+VLOOKUP($B751,[1]Sheet1!$C$15:$BW$1300,52,0)</f>
        <v>0</v>
      </c>
      <c r="AR751" s="638">
        <v>33500</v>
      </c>
      <c r="AS751" s="638">
        <v>0</v>
      </c>
      <c r="AT751" s="661">
        <f t="shared" si="164"/>
        <v>10727373</v>
      </c>
      <c r="AU751" s="629"/>
      <c r="AV751" s="585"/>
      <c r="AW751" s="526" t="s">
        <v>4570</v>
      </c>
      <c r="AX751" s="526" t="s">
        <v>4571</v>
      </c>
      <c r="AY751" s="632" t="s">
        <v>261</v>
      </c>
      <c r="AZ751" s="632">
        <v>622</v>
      </c>
      <c r="BA751" s="272" t="str">
        <f t="shared" si="158"/>
        <v>Bag</v>
      </c>
      <c r="BB751" s="633"/>
      <c r="BC751" s="634"/>
      <c r="BD751" s="634"/>
    </row>
    <row r="752" spans="1:56" s="635" customFormat="1" ht="36.75" hidden="1" customHeight="1">
      <c r="A752" s="475">
        <f>SUBTOTAL(3,B$6:B752)</f>
        <v>1</v>
      </c>
      <c r="B752" s="475" t="s">
        <v>2136</v>
      </c>
      <c r="C752" s="476" t="s">
        <v>2137</v>
      </c>
      <c r="D752" s="636">
        <v>45341</v>
      </c>
      <c r="E752" s="636" t="s">
        <v>199</v>
      </c>
      <c r="F752" s="530" t="s">
        <v>442</v>
      </c>
      <c r="G752" s="621" t="s">
        <v>2132</v>
      </c>
      <c r="H752" s="637">
        <v>7500000</v>
      </c>
      <c r="I752" s="637">
        <v>2500000</v>
      </c>
      <c r="J752" s="637">
        <v>0</v>
      </c>
      <c r="K752" s="637">
        <v>0</v>
      </c>
      <c r="L752" s="638">
        <f t="shared" si="159"/>
        <v>10000000</v>
      </c>
      <c r="M752" s="639">
        <v>24</v>
      </c>
      <c r="N752" s="638">
        <f t="shared" si="160"/>
        <v>9230769</v>
      </c>
      <c r="O752" s="640">
        <v>2</v>
      </c>
      <c r="P752" s="638">
        <f t="shared" si="161"/>
        <v>769231</v>
      </c>
      <c r="Q752" s="641">
        <v>0</v>
      </c>
      <c r="R752" s="638">
        <f t="shared" si="162"/>
        <v>0</v>
      </c>
      <c r="S752" s="638">
        <f t="shared" si="163"/>
        <v>10000000</v>
      </c>
      <c r="T752" s="642">
        <v>500000</v>
      </c>
      <c r="U752" s="528">
        <v>0</v>
      </c>
      <c r="V752" s="528">
        <v>0</v>
      </c>
      <c r="W752" s="642">
        <v>0</v>
      </c>
      <c r="X752" s="642">
        <v>0</v>
      </c>
      <c r="Y752" s="642">
        <v>0</v>
      </c>
      <c r="Z752" s="642">
        <v>0</v>
      </c>
      <c r="AA752" s="643"/>
      <c r="AB752" s="638"/>
      <c r="AC752" s="642">
        <v>0</v>
      </c>
      <c r="AD752" s="642">
        <v>0</v>
      </c>
      <c r="AE752" s="638">
        <v>0</v>
      </c>
      <c r="AF752" s="644"/>
      <c r="AG752" s="644">
        <f t="shared" si="157"/>
        <v>10500000</v>
      </c>
      <c r="AH752" s="639">
        <v>0</v>
      </c>
      <c r="AI752" s="639">
        <v>0</v>
      </c>
      <c r="AJ752" s="639">
        <v>0</v>
      </c>
      <c r="AK752" s="643">
        <v>0</v>
      </c>
      <c r="AL752" s="645">
        <v>0</v>
      </c>
      <c r="AM752" s="638">
        <f t="shared" si="156"/>
        <v>0</v>
      </c>
      <c r="AN752" s="661">
        <f t="shared" si="118"/>
        <v>10500000</v>
      </c>
      <c r="AO752" s="638">
        <v>1050000</v>
      </c>
      <c r="AP752" s="638">
        <v>44100</v>
      </c>
      <c r="AQ752" s="638">
        <f>+VLOOKUP($B752,[1]Sheet1!$C$15:$BW$1300,52,0)</f>
        <v>0</v>
      </c>
      <c r="AR752" s="638">
        <v>0</v>
      </c>
      <c r="AS752" s="638">
        <v>0</v>
      </c>
      <c r="AT752" s="661">
        <f t="shared" si="164"/>
        <v>9405900</v>
      </c>
      <c r="AU752" s="629"/>
      <c r="AV752" s="585"/>
      <c r="AW752" s="526" t="s">
        <v>4572</v>
      </c>
      <c r="AX752" s="526" t="s">
        <v>4573</v>
      </c>
      <c r="AY752" s="632" t="s">
        <v>261</v>
      </c>
      <c r="AZ752" s="632">
        <v>622</v>
      </c>
      <c r="BA752" s="272" t="str">
        <f t="shared" si="158"/>
        <v>Bag</v>
      </c>
      <c r="BB752" s="633"/>
      <c r="BC752" s="634"/>
      <c r="BD752" s="634"/>
    </row>
    <row r="753" spans="1:56" s="635" customFormat="1" ht="36.75" hidden="1" customHeight="1">
      <c r="A753" s="475">
        <f>SUBTOTAL(3,B$6:B753)</f>
        <v>1</v>
      </c>
      <c r="B753" s="475" t="s">
        <v>1273</v>
      </c>
      <c r="C753" s="476" t="s">
        <v>1274</v>
      </c>
      <c r="D753" s="636">
        <v>45720</v>
      </c>
      <c r="E753" s="636" t="s">
        <v>199</v>
      </c>
      <c r="F753" s="530" t="s">
        <v>442</v>
      </c>
      <c r="G753" s="621" t="s">
        <v>2135</v>
      </c>
      <c r="H753" s="637">
        <v>5023000</v>
      </c>
      <c r="I753" s="637">
        <v>1200000</v>
      </c>
      <c r="J753" s="637">
        <v>252000</v>
      </c>
      <c r="K753" s="637">
        <v>1000000</v>
      </c>
      <c r="L753" s="638">
        <f t="shared" si="159"/>
        <v>7475000</v>
      </c>
      <c r="M753" s="639">
        <v>23.8</v>
      </c>
      <c r="N753" s="638">
        <f t="shared" si="160"/>
        <v>6842500</v>
      </c>
      <c r="O753" s="640">
        <v>2</v>
      </c>
      <c r="P753" s="638">
        <f t="shared" si="161"/>
        <v>575000</v>
      </c>
      <c r="Q753" s="641">
        <v>0</v>
      </c>
      <c r="R753" s="638">
        <f t="shared" si="162"/>
        <v>0</v>
      </c>
      <c r="S753" s="638">
        <f t="shared" si="163"/>
        <v>7417500</v>
      </c>
      <c r="T753" s="642">
        <v>0</v>
      </c>
      <c r="U753" s="528">
        <v>0</v>
      </c>
      <c r="V753" s="528">
        <v>200000</v>
      </c>
      <c r="W753" s="642">
        <v>500000</v>
      </c>
      <c r="X753" s="642">
        <v>0</v>
      </c>
      <c r="Y753" s="642">
        <v>400000</v>
      </c>
      <c r="Z753" s="642">
        <v>0</v>
      </c>
      <c r="AA753" s="643"/>
      <c r="AB753" s="638"/>
      <c r="AC753" s="642">
        <v>0</v>
      </c>
      <c r="AD753" s="642">
        <v>0</v>
      </c>
      <c r="AE753" s="638">
        <v>0</v>
      </c>
      <c r="AF753" s="644"/>
      <c r="AG753" s="644">
        <f t="shared" si="157"/>
        <v>8517500</v>
      </c>
      <c r="AH753" s="639">
        <v>20</v>
      </c>
      <c r="AI753" s="639">
        <v>0</v>
      </c>
      <c r="AJ753" s="639">
        <v>0</v>
      </c>
      <c r="AK753" s="643">
        <v>0</v>
      </c>
      <c r="AL753" s="645">
        <v>0</v>
      </c>
      <c r="AM753" s="638">
        <f t="shared" si="156"/>
        <v>1078125</v>
      </c>
      <c r="AN753" s="661">
        <f t="shared" si="118"/>
        <v>9595625</v>
      </c>
      <c r="AO753" s="638">
        <v>784875</v>
      </c>
      <c r="AP753" s="638">
        <v>44100</v>
      </c>
      <c r="AQ753" s="638">
        <f>+VLOOKUP($B753,[1]Sheet1!$C$15:$BW$1300,52,0)</f>
        <v>0</v>
      </c>
      <c r="AR753" s="638">
        <v>0</v>
      </c>
      <c r="AS753" s="638">
        <v>39923</v>
      </c>
      <c r="AT753" s="661">
        <f t="shared" si="164"/>
        <v>8726727</v>
      </c>
      <c r="AU753" s="629"/>
      <c r="AV753" s="585"/>
      <c r="AW753" s="526" t="s">
        <v>3771</v>
      </c>
      <c r="AX753" s="526" t="s">
        <v>3772</v>
      </c>
      <c r="AY753" s="632" t="s">
        <v>260</v>
      </c>
      <c r="AZ753" s="632">
        <v>622</v>
      </c>
      <c r="BA753" s="272" t="str">
        <f t="shared" si="158"/>
        <v>Box</v>
      </c>
      <c r="BB753" s="633"/>
      <c r="BC753" s="634"/>
      <c r="BD753" s="634"/>
    </row>
    <row r="754" spans="1:56" s="635" customFormat="1" ht="36.75" hidden="1" customHeight="1">
      <c r="A754" s="475">
        <f>SUBTOTAL(3,B$6:B754)</f>
        <v>1</v>
      </c>
      <c r="B754" s="475" t="s">
        <v>2139</v>
      </c>
      <c r="C754" s="476" t="s">
        <v>2140</v>
      </c>
      <c r="D754" s="636">
        <v>40133</v>
      </c>
      <c r="E754" s="636" t="s">
        <v>199</v>
      </c>
      <c r="F754" s="530" t="s">
        <v>442</v>
      </c>
      <c r="G754" s="621" t="s">
        <v>2141</v>
      </c>
      <c r="H754" s="637">
        <v>7209000</v>
      </c>
      <c r="I754" s="637">
        <v>5200000</v>
      </c>
      <c r="J754" s="637">
        <v>360000</v>
      </c>
      <c r="K754" s="637">
        <v>300000</v>
      </c>
      <c r="L754" s="638">
        <f t="shared" si="159"/>
        <v>13069000</v>
      </c>
      <c r="M754" s="639">
        <v>24</v>
      </c>
      <c r="N754" s="638">
        <f t="shared" si="160"/>
        <v>12063692</v>
      </c>
      <c r="O754" s="640">
        <v>2</v>
      </c>
      <c r="P754" s="638">
        <f t="shared" si="161"/>
        <v>1005308</v>
      </c>
      <c r="Q754" s="641">
        <v>0</v>
      </c>
      <c r="R754" s="638">
        <f t="shared" si="162"/>
        <v>0</v>
      </c>
      <c r="S754" s="638">
        <f t="shared" si="163"/>
        <v>13069000</v>
      </c>
      <c r="T754" s="642">
        <v>0</v>
      </c>
      <c r="U754" s="528">
        <v>0</v>
      </c>
      <c r="V754" s="528">
        <v>200000</v>
      </c>
      <c r="W754" s="642">
        <v>500000</v>
      </c>
      <c r="X754" s="642">
        <v>882000</v>
      </c>
      <c r="Y754" s="642">
        <v>400000</v>
      </c>
      <c r="Z754" s="642">
        <v>0</v>
      </c>
      <c r="AA754" s="643"/>
      <c r="AB754" s="638"/>
      <c r="AC754" s="642">
        <v>0</v>
      </c>
      <c r="AD754" s="642">
        <v>0</v>
      </c>
      <c r="AE754" s="638">
        <v>0</v>
      </c>
      <c r="AF754" s="644"/>
      <c r="AG754" s="644">
        <f t="shared" si="157"/>
        <v>15051000</v>
      </c>
      <c r="AH754" s="639">
        <v>24</v>
      </c>
      <c r="AI754" s="639">
        <v>0</v>
      </c>
      <c r="AJ754" s="639">
        <v>0</v>
      </c>
      <c r="AK754" s="643">
        <v>0</v>
      </c>
      <c r="AL754" s="645">
        <v>0</v>
      </c>
      <c r="AM754" s="638">
        <f t="shared" si="156"/>
        <v>2261942</v>
      </c>
      <c r="AN754" s="661">
        <f t="shared" si="118"/>
        <v>17312942</v>
      </c>
      <c r="AO754" s="638">
        <v>1372245</v>
      </c>
      <c r="AP754" s="638">
        <v>44100</v>
      </c>
      <c r="AQ754" s="638">
        <f>+VLOOKUP($B754,[1]Sheet1!$C$15:$BW$1300,52,0)</f>
        <v>0</v>
      </c>
      <c r="AR754" s="638">
        <v>0</v>
      </c>
      <c r="AS754" s="638">
        <v>0</v>
      </c>
      <c r="AT754" s="661">
        <f t="shared" si="164"/>
        <v>15896597</v>
      </c>
      <c r="AU754" s="629"/>
      <c r="AV754" s="585"/>
      <c r="AW754" s="526" t="s">
        <v>3743</v>
      </c>
      <c r="AX754" s="526" t="s">
        <v>4574</v>
      </c>
      <c r="AY754" s="632" t="s">
        <v>260</v>
      </c>
      <c r="AZ754" s="632">
        <v>622</v>
      </c>
      <c r="BA754" s="272" t="str">
        <f t="shared" si="158"/>
        <v>Box</v>
      </c>
      <c r="BB754" s="633"/>
      <c r="BC754" s="634"/>
      <c r="BD754" s="634"/>
    </row>
    <row r="755" spans="1:56" s="635" customFormat="1" ht="36.75" hidden="1" customHeight="1">
      <c r="A755" s="475">
        <f>SUBTOTAL(3,B$6:B755)</f>
        <v>1</v>
      </c>
      <c r="B755" s="475" t="s">
        <v>2142</v>
      </c>
      <c r="C755" s="476" t="s">
        <v>2143</v>
      </c>
      <c r="D755" s="636">
        <v>40968</v>
      </c>
      <c r="E755" s="636" t="s">
        <v>199</v>
      </c>
      <c r="F755" s="530" t="s">
        <v>442</v>
      </c>
      <c r="G755" s="621" t="s">
        <v>2138</v>
      </c>
      <c r="H755" s="637">
        <v>6908000</v>
      </c>
      <c r="I755" s="637">
        <v>5000000</v>
      </c>
      <c r="J755" s="637">
        <v>345000</v>
      </c>
      <c r="K755" s="637">
        <v>300000</v>
      </c>
      <c r="L755" s="638">
        <f t="shared" si="159"/>
        <v>12553000</v>
      </c>
      <c r="M755" s="639">
        <v>23.6</v>
      </c>
      <c r="N755" s="638">
        <f t="shared" si="160"/>
        <v>11394262</v>
      </c>
      <c r="O755" s="640">
        <v>2</v>
      </c>
      <c r="P755" s="638">
        <f t="shared" si="161"/>
        <v>965615</v>
      </c>
      <c r="Q755" s="641">
        <v>0</v>
      </c>
      <c r="R755" s="638">
        <f t="shared" si="162"/>
        <v>0</v>
      </c>
      <c r="S755" s="638">
        <f t="shared" si="163"/>
        <v>12359877</v>
      </c>
      <c r="T755" s="642">
        <v>0</v>
      </c>
      <c r="U755" s="528">
        <v>0</v>
      </c>
      <c r="V755" s="528">
        <v>200000</v>
      </c>
      <c r="W755" s="642">
        <v>500000</v>
      </c>
      <c r="X755" s="642">
        <v>0</v>
      </c>
      <c r="Y755" s="642">
        <v>400000</v>
      </c>
      <c r="Z755" s="642">
        <v>0</v>
      </c>
      <c r="AA755" s="643"/>
      <c r="AB755" s="638"/>
      <c r="AC755" s="642">
        <v>0</v>
      </c>
      <c r="AD755" s="642">
        <v>0</v>
      </c>
      <c r="AE755" s="638">
        <v>0</v>
      </c>
      <c r="AF755" s="644"/>
      <c r="AG755" s="644">
        <f t="shared" si="157"/>
        <v>13459877</v>
      </c>
      <c r="AH755" s="639">
        <v>28</v>
      </c>
      <c r="AI755" s="639">
        <v>0</v>
      </c>
      <c r="AJ755" s="639">
        <v>0</v>
      </c>
      <c r="AK755" s="643">
        <v>0</v>
      </c>
      <c r="AL755" s="645">
        <v>0</v>
      </c>
      <c r="AM755" s="638">
        <f t="shared" si="156"/>
        <v>2534740</v>
      </c>
      <c r="AN755" s="661">
        <f t="shared" si="118"/>
        <v>15994617</v>
      </c>
      <c r="AO755" s="638">
        <v>1318065</v>
      </c>
      <c r="AP755" s="638">
        <v>44100</v>
      </c>
      <c r="AQ755" s="638">
        <f>+VLOOKUP($B755,[1]Sheet1!$C$15:$BW$1300,52,0)</f>
        <v>0</v>
      </c>
      <c r="AR755" s="638">
        <v>0</v>
      </c>
      <c r="AS755" s="638">
        <v>0</v>
      </c>
      <c r="AT755" s="661">
        <f t="shared" si="164"/>
        <v>14632452</v>
      </c>
      <c r="AU755" s="629"/>
      <c r="AV755" s="585"/>
      <c r="AW755" s="526" t="s">
        <v>4575</v>
      </c>
      <c r="AX755" s="526" t="s">
        <v>4576</v>
      </c>
      <c r="AY755" s="632" t="s">
        <v>261</v>
      </c>
      <c r="AZ755" s="632">
        <v>622</v>
      </c>
      <c r="BA755" s="272" t="str">
        <f t="shared" si="158"/>
        <v>Bag</v>
      </c>
      <c r="BB755" s="633"/>
      <c r="BC755" s="634"/>
      <c r="BD755" s="634"/>
    </row>
    <row r="756" spans="1:56" s="635" customFormat="1" ht="36.75" hidden="1" customHeight="1">
      <c r="A756" s="475">
        <f>SUBTOTAL(3,B$6:B756)</f>
        <v>1</v>
      </c>
      <c r="B756" s="475" t="s">
        <v>2144</v>
      </c>
      <c r="C756" s="476" t="s">
        <v>2145</v>
      </c>
      <c r="D756" s="636">
        <v>41200</v>
      </c>
      <c r="E756" s="636" t="s">
        <v>199</v>
      </c>
      <c r="F756" s="530" t="s">
        <v>442</v>
      </c>
      <c r="G756" s="621" t="s">
        <v>2138</v>
      </c>
      <c r="H756" s="637">
        <v>6908000</v>
      </c>
      <c r="I756" s="637">
        <v>5000000</v>
      </c>
      <c r="J756" s="637">
        <v>345000</v>
      </c>
      <c r="K756" s="637">
        <v>800000</v>
      </c>
      <c r="L756" s="638">
        <f t="shared" si="159"/>
        <v>13053000</v>
      </c>
      <c r="M756" s="639">
        <v>23.7</v>
      </c>
      <c r="N756" s="638">
        <f t="shared" si="160"/>
        <v>11898312</v>
      </c>
      <c r="O756" s="640">
        <v>2</v>
      </c>
      <c r="P756" s="638">
        <f t="shared" si="161"/>
        <v>1004077</v>
      </c>
      <c r="Q756" s="641">
        <v>0</v>
      </c>
      <c r="R756" s="638">
        <f t="shared" si="162"/>
        <v>0</v>
      </c>
      <c r="S756" s="638">
        <f t="shared" si="163"/>
        <v>12902389</v>
      </c>
      <c r="T756" s="642">
        <v>0</v>
      </c>
      <c r="U756" s="528">
        <v>0</v>
      </c>
      <c r="V756" s="528">
        <v>200000</v>
      </c>
      <c r="W756" s="642">
        <v>500000</v>
      </c>
      <c r="X756" s="642">
        <v>0</v>
      </c>
      <c r="Y756" s="642">
        <v>400000</v>
      </c>
      <c r="Z756" s="642">
        <v>0</v>
      </c>
      <c r="AA756" s="643"/>
      <c r="AB756" s="638"/>
      <c r="AC756" s="642">
        <v>0</v>
      </c>
      <c r="AD756" s="642">
        <v>0</v>
      </c>
      <c r="AE756" s="638">
        <v>0</v>
      </c>
      <c r="AF756" s="644"/>
      <c r="AG756" s="644">
        <f t="shared" si="157"/>
        <v>14002389</v>
      </c>
      <c r="AH756" s="639">
        <v>28</v>
      </c>
      <c r="AI756" s="639">
        <v>0</v>
      </c>
      <c r="AJ756" s="639">
        <v>0</v>
      </c>
      <c r="AK756" s="643">
        <v>0</v>
      </c>
      <c r="AL756" s="645">
        <v>0</v>
      </c>
      <c r="AM756" s="638">
        <f t="shared" si="156"/>
        <v>2635702</v>
      </c>
      <c r="AN756" s="661">
        <f t="shared" si="118"/>
        <v>16638091</v>
      </c>
      <c r="AO756" s="638">
        <v>1370565</v>
      </c>
      <c r="AP756" s="638">
        <v>44100</v>
      </c>
      <c r="AQ756" s="638">
        <f>+VLOOKUP($B756,[1]Sheet1!$C$15:$BW$1300,52,0)</f>
        <v>0</v>
      </c>
      <c r="AR756" s="638">
        <v>0</v>
      </c>
      <c r="AS756" s="638">
        <v>0</v>
      </c>
      <c r="AT756" s="661">
        <f t="shared" si="164"/>
        <v>15223426</v>
      </c>
      <c r="AU756" s="629"/>
      <c r="AV756" s="585"/>
      <c r="AW756" s="526" t="s">
        <v>4577</v>
      </c>
      <c r="AX756" s="526" t="s">
        <v>4578</v>
      </c>
      <c r="AY756" s="632" t="s">
        <v>260</v>
      </c>
      <c r="AZ756" s="632">
        <v>622</v>
      </c>
      <c r="BA756" s="272" t="str">
        <f t="shared" si="158"/>
        <v>Box</v>
      </c>
      <c r="BB756" s="633"/>
      <c r="BC756" s="634"/>
      <c r="BD756" s="634"/>
    </row>
    <row r="757" spans="1:56" s="635" customFormat="1" ht="36.75" hidden="1" customHeight="1">
      <c r="A757" s="475">
        <f>SUBTOTAL(3,B$6:B757)</f>
        <v>1</v>
      </c>
      <c r="B757" s="475" t="s">
        <v>2146</v>
      </c>
      <c r="C757" s="476" t="s">
        <v>2147</v>
      </c>
      <c r="D757" s="636">
        <v>43508</v>
      </c>
      <c r="E757" s="636" t="s">
        <v>199</v>
      </c>
      <c r="F757" s="530" t="s">
        <v>442</v>
      </c>
      <c r="G757" s="621" t="s">
        <v>2138</v>
      </c>
      <c r="H757" s="637">
        <v>5825000</v>
      </c>
      <c r="I757" s="637">
        <v>5000000</v>
      </c>
      <c r="J757" s="637">
        <v>292000</v>
      </c>
      <c r="K757" s="637">
        <v>1000000</v>
      </c>
      <c r="L757" s="638">
        <f t="shared" si="159"/>
        <v>12117000</v>
      </c>
      <c r="M757" s="639">
        <v>24</v>
      </c>
      <c r="N757" s="638">
        <f t="shared" si="160"/>
        <v>11184923</v>
      </c>
      <c r="O757" s="640">
        <v>2</v>
      </c>
      <c r="P757" s="638">
        <f t="shared" si="161"/>
        <v>932077</v>
      </c>
      <c r="Q757" s="641">
        <v>0</v>
      </c>
      <c r="R757" s="638">
        <f t="shared" si="162"/>
        <v>0</v>
      </c>
      <c r="S757" s="638">
        <f t="shared" si="163"/>
        <v>12117000</v>
      </c>
      <c r="T757" s="642">
        <v>0</v>
      </c>
      <c r="U757" s="528">
        <v>0</v>
      </c>
      <c r="V757" s="528">
        <v>200000</v>
      </c>
      <c r="W757" s="642">
        <v>500000</v>
      </c>
      <c r="X757" s="642">
        <v>0</v>
      </c>
      <c r="Y757" s="642">
        <v>400000</v>
      </c>
      <c r="Z757" s="642">
        <v>0</v>
      </c>
      <c r="AA757" s="643"/>
      <c r="AB757" s="638"/>
      <c r="AC757" s="642">
        <v>100000</v>
      </c>
      <c r="AD757" s="642">
        <v>0</v>
      </c>
      <c r="AE757" s="638">
        <v>0</v>
      </c>
      <c r="AF757" s="644"/>
      <c r="AG757" s="644">
        <f t="shared" si="157"/>
        <v>13317000</v>
      </c>
      <c r="AH757" s="639">
        <v>20</v>
      </c>
      <c r="AI757" s="639">
        <v>0</v>
      </c>
      <c r="AJ757" s="639">
        <v>0</v>
      </c>
      <c r="AK757" s="643">
        <v>0</v>
      </c>
      <c r="AL757" s="645">
        <v>0</v>
      </c>
      <c r="AM757" s="638">
        <f t="shared" si="156"/>
        <v>1747644</v>
      </c>
      <c r="AN757" s="661">
        <f t="shared" si="118"/>
        <v>15064644</v>
      </c>
      <c r="AO757" s="638">
        <v>1272285</v>
      </c>
      <c r="AP757" s="638">
        <v>44100</v>
      </c>
      <c r="AQ757" s="638">
        <f>+VLOOKUP($B757,[1]Sheet1!$C$15:$BW$1300,52,0)</f>
        <v>0</v>
      </c>
      <c r="AR757" s="638">
        <v>0</v>
      </c>
      <c r="AS757" s="638">
        <v>0</v>
      </c>
      <c r="AT757" s="661">
        <f t="shared" si="164"/>
        <v>13748259</v>
      </c>
      <c r="AU757" s="629"/>
      <c r="AV757" s="585"/>
      <c r="AW757" s="526" t="s">
        <v>4579</v>
      </c>
      <c r="AX757" s="526" t="s">
        <v>4580</v>
      </c>
      <c r="AY757" s="632" t="s">
        <v>261</v>
      </c>
      <c r="AZ757" s="632">
        <v>622</v>
      </c>
      <c r="BA757" s="272" t="str">
        <f t="shared" si="158"/>
        <v>Bag</v>
      </c>
      <c r="BB757" s="633"/>
      <c r="BC757" s="634"/>
      <c r="BD757" s="634"/>
    </row>
    <row r="758" spans="1:56" s="635" customFormat="1" ht="36.75" hidden="1" customHeight="1">
      <c r="A758" s="475">
        <f>SUBTOTAL(3,B$6:B758)</f>
        <v>1</v>
      </c>
      <c r="B758" s="475" t="s">
        <v>2148</v>
      </c>
      <c r="C758" s="476" t="s">
        <v>2149</v>
      </c>
      <c r="D758" s="636">
        <v>43536</v>
      </c>
      <c r="E758" s="636" t="s">
        <v>199</v>
      </c>
      <c r="F758" s="530" t="s">
        <v>442</v>
      </c>
      <c r="G758" s="621" t="s">
        <v>2150</v>
      </c>
      <c r="H758" s="637">
        <v>14600000</v>
      </c>
      <c r="I758" s="637">
        <v>5900000</v>
      </c>
      <c r="J758" s="637">
        <v>0</v>
      </c>
      <c r="K758" s="637">
        <v>0</v>
      </c>
      <c r="L758" s="638">
        <f t="shared" si="159"/>
        <v>20500000</v>
      </c>
      <c r="M758" s="639">
        <v>23.5</v>
      </c>
      <c r="N758" s="638">
        <f t="shared" si="160"/>
        <v>18528846</v>
      </c>
      <c r="O758" s="640">
        <v>2</v>
      </c>
      <c r="P758" s="638">
        <f t="shared" si="161"/>
        <v>1576923</v>
      </c>
      <c r="Q758" s="641">
        <v>0</v>
      </c>
      <c r="R758" s="638">
        <f t="shared" si="162"/>
        <v>0</v>
      </c>
      <c r="S758" s="638">
        <f t="shared" si="163"/>
        <v>20105769</v>
      </c>
      <c r="T758" s="642">
        <v>490385</v>
      </c>
      <c r="U758" s="528">
        <v>0</v>
      </c>
      <c r="V758" s="528">
        <v>0</v>
      </c>
      <c r="W758" s="642">
        <v>0</v>
      </c>
      <c r="X758" s="642">
        <v>0</v>
      </c>
      <c r="Y758" s="642">
        <v>0</v>
      </c>
      <c r="Z758" s="642">
        <v>0</v>
      </c>
      <c r="AA758" s="643"/>
      <c r="AB758" s="638"/>
      <c r="AC758" s="642">
        <v>100000</v>
      </c>
      <c r="AD758" s="642">
        <v>0</v>
      </c>
      <c r="AE758" s="638">
        <v>0</v>
      </c>
      <c r="AF758" s="644"/>
      <c r="AG758" s="644">
        <f t="shared" si="157"/>
        <v>20696154</v>
      </c>
      <c r="AH758" s="639">
        <v>0</v>
      </c>
      <c r="AI758" s="639">
        <v>0</v>
      </c>
      <c r="AJ758" s="639">
        <v>0</v>
      </c>
      <c r="AK758" s="643">
        <v>0</v>
      </c>
      <c r="AL758" s="645">
        <v>0</v>
      </c>
      <c r="AM758" s="638">
        <f t="shared" si="156"/>
        <v>0</v>
      </c>
      <c r="AN758" s="661">
        <f t="shared" si="118"/>
        <v>20696154</v>
      </c>
      <c r="AO758" s="638">
        <v>2152500</v>
      </c>
      <c r="AP758" s="638">
        <v>44100</v>
      </c>
      <c r="AQ758" s="638">
        <f>+VLOOKUP($B758,[1]Sheet1!$C$15:$BW$1300,52,0)</f>
        <v>137663</v>
      </c>
      <c r="AR758" s="638">
        <v>0</v>
      </c>
      <c r="AS758" s="638">
        <v>0</v>
      </c>
      <c r="AT758" s="661">
        <f t="shared" si="164"/>
        <v>18361891</v>
      </c>
      <c r="AU758" s="629"/>
      <c r="AV758" s="585"/>
      <c r="AW758" s="526" t="s">
        <v>4581</v>
      </c>
      <c r="AX758" s="526" t="s">
        <v>4582</v>
      </c>
      <c r="AY758" s="632" t="s">
        <v>260</v>
      </c>
      <c r="AZ758" s="632">
        <v>622</v>
      </c>
      <c r="BA758" s="272" t="s">
        <v>75</v>
      </c>
      <c r="BB758" s="633"/>
      <c r="BC758" s="634"/>
      <c r="BD758" s="634"/>
    </row>
    <row r="759" spans="1:56" s="635" customFormat="1" ht="36.75" hidden="1" customHeight="1">
      <c r="A759" s="475">
        <f>SUBTOTAL(3,B$6:B759)</f>
        <v>1</v>
      </c>
      <c r="B759" s="475" t="s">
        <v>2151</v>
      </c>
      <c r="C759" s="476" t="s">
        <v>2152</v>
      </c>
      <c r="D759" s="636">
        <v>43587</v>
      </c>
      <c r="E759" s="636" t="s">
        <v>199</v>
      </c>
      <c r="F759" s="530" t="s">
        <v>454</v>
      </c>
      <c r="G759" s="621" t="s">
        <v>2153</v>
      </c>
      <c r="H759" s="637">
        <v>20000000</v>
      </c>
      <c r="I759" s="637">
        <v>9000000</v>
      </c>
      <c r="J759" s="637">
        <v>0</v>
      </c>
      <c r="K759" s="637">
        <v>0</v>
      </c>
      <c r="L759" s="638">
        <f t="shared" si="159"/>
        <v>29000000</v>
      </c>
      <c r="M759" s="639">
        <v>22.8</v>
      </c>
      <c r="N759" s="638">
        <f t="shared" si="160"/>
        <v>25430769</v>
      </c>
      <c r="O759" s="640">
        <v>2</v>
      </c>
      <c r="P759" s="638">
        <f t="shared" si="161"/>
        <v>2230769</v>
      </c>
      <c r="Q759" s="641">
        <v>0</v>
      </c>
      <c r="R759" s="638">
        <f t="shared" si="162"/>
        <v>0</v>
      </c>
      <c r="S759" s="638">
        <f t="shared" si="163"/>
        <v>27661538</v>
      </c>
      <c r="T759" s="642">
        <v>476923</v>
      </c>
      <c r="U759" s="528">
        <v>0</v>
      </c>
      <c r="V759" s="528">
        <v>0</v>
      </c>
      <c r="W759" s="642">
        <v>0</v>
      </c>
      <c r="X759" s="642">
        <v>0</v>
      </c>
      <c r="Y759" s="642">
        <v>0</v>
      </c>
      <c r="Z759" s="642">
        <v>0</v>
      </c>
      <c r="AA759" s="643"/>
      <c r="AB759" s="638"/>
      <c r="AC759" s="642">
        <v>100000</v>
      </c>
      <c r="AD759" s="642">
        <v>0</v>
      </c>
      <c r="AE759" s="638">
        <v>209134.61348684208</v>
      </c>
      <c r="AF759" s="644"/>
      <c r="AG759" s="644">
        <f t="shared" si="157"/>
        <v>28447596</v>
      </c>
      <c r="AH759" s="639">
        <v>0</v>
      </c>
      <c r="AI759" s="639">
        <v>0</v>
      </c>
      <c r="AJ759" s="639">
        <v>0</v>
      </c>
      <c r="AK759" s="643">
        <v>0</v>
      </c>
      <c r="AL759" s="645">
        <v>0</v>
      </c>
      <c r="AM759" s="638">
        <f t="shared" si="156"/>
        <v>0</v>
      </c>
      <c r="AN759" s="661">
        <f t="shared" si="118"/>
        <v>28447596</v>
      </c>
      <c r="AO759" s="638">
        <v>3045000</v>
      </c>
      <c r="AP759" s="638">
        <v>44100</v>
      </c>
      <c r="AQ759" s="638">
        <f>+VLOOKUP($B759,[1]Sheet1!$C$15:$BW$1300,52,0)</f>
        <v>272567</v>
      </c>
      <c r="AR759" s="638">
        <v>0</v>
      </c>
      <c r="AS759" s="638">
        <v>0</v>
      </c>
      <c r="AT759" s="661">
        <f t="shared" si="164"/>
        <v>25085929</v>
      </c>
      <c r="AU759" s="629"/>
      <c r="AV759" s="585"/>
      <c r="AW759" s="526" t="s">
        <v>4583</v>
      </c>
      <c r="AX759" s="526" t="s">
        <v>4584</v>
      </c>
      <c r="AY759" s="632" t="s">
        <v>261</v>
      </c>
      <c r="AZ759" s="632">
        <v>642</v>
      </c>
      <c r="BA759" s="272" t="s">
        <v>75</v>
      </c>
      <c r="BB759" s="633"/>
      <c r="BC759" s="634"/>
      <c r="BD759" s="634"/>
    </row>
    <row r="760" spans="1:56" s="635" customFormat="1" ht="36.75" hidden="1" customHeight="1">
      <c r="A760" s="475">
        <f>SUBTOTAL(3,B$6:B760)</f>
        <v>1</v>
      </c>
      <c r="B760" s="475" t="s">
        <v>2154</v>
      </c>
      <c r="C760" s="476" t="s">
        <v>2155</v>
      </c>
      <c r="D760" s="636">
        <v>43587</v>
      </c>
      <c r="E760" s="636" t="s">
        <v>199</v>
      </c>
      <c r="F760" s="530" t="s">
        <v>454</v>
      </c>
      <c r="G760" s="621" t="s">
        <v>2156</v>
      </c>
      <c r="H760" s="637">
        <v>11500000</v>
      </c>
      <c r="I760" s="637">
        <v>4700000</v>
      </c>
      <c r="J760" s="637">
        <v>0</v>
      </c>
      <c r="K760" s="637">
        <v>0</v>
      </c>
      <c r="L760" s="638">
        <f t="shared" si="159"/>
        <v>16200000</v>
      </c>
      <c r="M760" s="639">
        <v>24</v>
      </c>
      <c r="N760" s="638">
        <f t="shared" si="160"/>
        <v>14953846</v>
      </c>
      <c r="O760" s="640">
        <v>2</v>
      </c>
      <c r="P760" s="638">
        <f t="shared" si="161"/>
        <v>1246154</v>
      </c>
      <c r="Q760" s="641">
        <v>0</v>
      </c>
      <c r="R760" s="638">
        <f t="shared" si="162"/>
        <v>0</v>
      </c>
      <c r="S760" s="638">
        <f t="shared" si="163"/>
        <v>16200000</v>
      </c>
      <c r="T760" s="642">
        <v>500000</v>
      </c>
      <c r="U760" s="528">
        <v>0</v>
      </c>
      <c r="V760" s="528">
        <v>0</v>
      </c>
      <c r="W760" s="642">
        <v>0</v>
      </c>
      <c r="X760" s="642">
        <v>0</v>
      </c>
      <c r="Y760" s="642">
        <v>0</v>
      </c>
      <c r="Z760" s="642">
        <v>0</v>
      </c>
      <c r="AA760" s="643"/>
      <c r="AB760" s="638"/>
      <c r="AC760" s="642">
        <v>100000</v>
      </c>
      <c r="AD760" s="642">
        <v>0</v>
      </c>
      <c r="AE760" s="638">
        <v>116826.921875</v>
      </c>
      <c r="AF760" s="644"/>
      <c r="AG760" s="644">
        <f t="shared" si="157"/>
        <v>16916827</v>
      </c>
      <c r="AH760" s="639">
        <v>0</v>
      </c>
      <c r="AI760" s="639">
        <v>0</v>
      </c>
      <c r="AJ760" s="639">
        <v>0</v>
      </c>
      <c r="AK760" s="643">
        <v>0</v>
      </c>
      <c r="AL760" s="645">
        <v>0</v>
      </c>
      <c r="AM760" s="638">
        <f t="shared" si="156"/>
        <v>0</v>
      </c>
      <c r="AN760" s="661">
        <f t="shared" si="118"/>
        <v>16916827</v>
      </c>
      <c r="AO760" s="638">
        <v>1701000</v>
      </c>
      <c r="AP760" s="638">
        <v>44100</v>
      </c>
      <c r="AQ760" s="638">
        <f>+VLOOKUP($B760,[1]Sheet1!$C$15:$BW$1300,52,0)</f>
        <v>190791</v>
      </c>
      <c r="AR760" s="638">
        <v>0</v>
      </c>
      <c r="AS760" s="638">
        <v>0</v>
      </c>
      <c r="AT760" s="661">
        <f t="shared" si="164"/>
        <v>14980936</v>
      </c>
      <c r="AU760" s="629"/>
      <c r="AV760" s="585"/>
      <c r="AW760" s="526" t="s">
        <v>4585</v>
      </c>
      <c r="AX760" s="526" t="s">
        <v>4586</v>
      </c>
      <c r="AY760" s="632" t="s">
        <v>260</v>
      </c>
      <c r="AZ760" s="632">
        <v>642</v>
      </c>
      <c r="BA760" s="272" t="s">
        <v>1</v>
      </c>
      <c r="BB760" s="633"/>
      <c r="BC760" s="634"/>
      <c r="BD760" s="634"/>
    </row>
    <row r="761" spans="1:56" s="635" customFormat="1" ht="36.75" hidden="1" customHeight="1">
      <c r="A761" s="475">
        <f>SUBTOTAL(3,B$6:B761)</f>
        <v>1</v>
      </c>
      <c r="B761" s="475" t="s">
        <v>2157</v>
      </c>
      <c r="C761" s="476" t="s">
        <v>2158</v>
      </c>
      <c r="D761" s="636">
        <v>43770</v>
      </c>
      <c r="E761" s="636" t="s">
        <v>199</v>
      </c>
      <c r="F761" s="530" t="s">
        <v>454</v>
      </c>
      <c r="G761" s="621" t="s">
        <v>2156</v>
      </c>
      <c r="H761" s="637">
        <v>10000000</v>
      </c>
      <c r="I761" s="637">
        <v>5500000</v>
      </c>
      <c r="J761" s="637">
        <v>0</v>
      </c>
      <c r="K761" s="637">
        <v>0</v>
      </c>
      <c r="L761" s="638">
        <f t="shared" si="159"/>
        <v>15500000</v>
      </c>
      <c r="M761" s="639">
        <v>22</v>
      </c>
      <c r="N761" s="638">
        <f t="shared" si="160"/>
        <v>13115385</v>
      </c>
      <c r="O761" s="640">
        <v>2</v>
      </c>
      <c r="P761" s="638">
        <f t="shared" si="161"/>
        <v>1192308</v>
      </c>
      <c r="Q761" s="641">
        <v>0</v>
      </c>
      <c r="R761" s="638">
        <f t="shared" si="162"/>
        <v>0</v>
      </c>
      <c r="S761" s="638">
        <f t="shared" si="163"/>
        <v>14307693</v>
      </c>
      <c r="T761" s="642">
        <v>461538</v>
      </c>
      <c r="U761" s="528">
        <v>0</v>
      </c>
      <c r="V761" s="528">
        <v>0</v>
      </c>
      <c r="W761" s="642">
        <v>0</v>
      </c>
      <c r="X761" s="642">
        <v>0</v>
      </c>
      <c r="Y761" s="642">
        <v>0</v>
      </c>
      <c r="Z761" s="642">
        <v>0</v>
      </c>
      <c r="AA761" s="643"/>
      <c r="AB761" s="638"/>
      <c r="AC761" s="642">
        <v>0</v>
      </c>
      <c r="AD761" s="642">
        <v>0</v>
      </c>
      <c r="AE761" s="638">
        <v>111778.84943181818</v>
      </c>
      <c r="AF761" s="644"/>
      <c r="AG761" s="644">
        <f t="shared" si="157"/>
        <v>14881010</v>
      </c>
      <c r="AH761" s="639">
        <v>0</v>
      </c>
      <c r="AI761" s="639">
        <v>0</v>
      </c>
      <c r="AJ761" s="639">
        <v>0</v>
      </c>
      <c r="AK761" s="643">
        <v>0</v>
      </c>
      <c r="AL761" s="645">
        <v>0</v>
      </c>
      <c r="AM761" s="638">
        <f t="shared" si="156"/>
        <v>0</v>
      </c>
      <c r="AN761" s="661">
        <f t="shared" si="118"/>
        <v>14881010</v>
      </c>
      <c r="AO761" s="638">
        <v>1627500</v>
      </c>
      <c r="AP761" s="638">
        <v>44100</v>
      </c>
      <c r="AQ761" s="638">
        <f>+VLOOKUP($B761,[1]Sheet1!$C$15:$BW$1300,52,0)</f>
        <v>94599</v>
      </c>
      <c r="AR761" s="638">
        <v>0</v>
      </c>
      <c r="AS761" s="638">
        <v>0</v>
      </c>
      <c r="AT761" s="661">
        <f t="shared" si="164"/>
        <v>13114811</v>
      </c>
      <c r="AU761" s="629"/>
      <c r="AV761" s="585"/>
      <c r="AW761" s="526" t="s">
        <v>4587</v>
      </c>
      <c r="AX761" s="526" t="s">
        <v>4588</v>
      </c>
      <c r="AY761" s="632" t="s">
        <v>260</v>
      </c>
      <c r="AZ761" s="632">
        <v>642</v>
      </c>
      <c r="BA761" s="272" t="s">
        <v>1</v>
      </c>
      <c r="BB761" s="633"/>
      <c r="BC761" s="634"/>
      <c r="BD761" s="634"/>
    </row>
    <row r="762" spans="1:56" s="635" customFormat="1" ht="36.75" hidden="1" customHeight="1">
      <c r="A762" s="475">
        <f>SUBTOTAL(3,B$6:B762)</f>
        <v>1</v>
      </c>
      <c r="B762" s="475" t="s">
        <v>2159</v>
      </c>
      <c r="C762" s="476" t="s">
        <v>921</v>
      </c>
      <c r="D762" s="636">
        <v>43922</v>
      </c>
      <c r="E762" s="636" t="s">
        <v>199</v>
      </c>
      <c r="F762" s="530" t="s">
        <v>454</v>
      </c>
      <c r="G762" s="621" t="s">
        <v>2156</v>
      </c>
      <c r="H762" s="637">
        <v>9000000</v>
      </c>
      <c r="I762" s="637">
        <v>3500000</v>
      </c>
      <c r="J762" s="637">
        <v>0</v>
      </c>
      <c r="K762" s="637">
        <v>0</v>
      </c>
      <c r="L762" s="638">
        <f t="shared" si="159"/>
        <v>12500000</v>
      </c>
      <c r="M762" s="639">
        <v>24</v>
      </c>
      <c r="N762" s="638">
        <f t="shared" si="160"/>
        <v>11538462</v>
      </c>
      <c r="O762" s="640">
        <v>2</v>
      </c>
      <c r="P762" s="638">
        <f t="shared" si="161"/>
        <v>961538</v>
      </c>
      <c r="Q762" s="641">
        <v>0</v>
      </c>
      <c r="R762" s="638">
        <f t="shared" si="162"/>
        <v>0</v>
      </c>
      <c r="S762" s="638">
        <f t="shared" si="163"/>
        <v>12500000</v>
      </c>
      <c r="T762" s="642">
        <v>500000</v>
      </c>
      <c r="U762" s="528">
        <v>0</v>
      </c>
      <c r="V762" s="528">
        <v>0</v>
      </c>
      <c r="W762" s="642">
        <v>0</v>
      </c>
      <c r="X762" s="642">
        <v>0</v>
      </c>
      <c r="Y762" s="642">
        <v>0</v>
      </c>
      <c r="Z762" s="642">
        <v>0</v>
      </c>
      <c r="AA762" s="643"/>
      <c r="AB762" s="638"/>
      <c r="AC762" s="642">
        <v>100000</v>
      </c>
      <c r="AD762" s="642">
        <v>0</v>
      </c>
      <c r="AE762" s="638">
        <v>90144.234375</v>
      </c>
      <c r="AF762" s="644"/>
      <c r="AG762" s="644">
        <f t="shared" si="157"/>
        <v>13190144</v>
      </c>
      <c r="AH762" s="639">
        <v>0</v>
      </c>
      <c r="AI762" s="639">
        <v>0</v>
      </c>
      <c r="AJ762" s="639">
        <v>0</v>
      </c>
      <c r="AK762" s="643">
        <v>0</v>
      </c>
      <c r="AL762" s="645">
        <v>0</v>
      </c>
      <c r="AM762" s="638">
        <f t="shared" si="156"/>
        <v>0</v>
      </c>
      <c r="AN762" s="661">
        <f t="shared" si="118"/>
        <v>13190144</v>
      </c>
      <c r="AO762" s="638">
        <v>1312500</v>
      </c>
      <c r="AP762" s="638">
        <v>44100</v>
      </c>
      <c r="AQ762" s="638">
        <f>+VLOOKUP($B762,[1]Sheet1!$C$15:$BW$1300,52,0)</f>
        <v>0</v>
      </c>
      <c r="AR762" s="638">
        <v>0</v>
      </c>
      <c r="AS762" s="638">
        <v>0</v>
      </c>
      <c r="AT762" s="661">
        <f t="shared" si="164"/>
        <v>11833544</v>
      </c>
      <c r="AU762" s="629"/>
      <c r="AV762" s="585"/>
      <c r="AW762" s="526" t="s">
        <v>3446</v>
      </c>
      <c r="AX762" s="526" t="s">
        <v>4589</v>
      </c>
      <c r="AY762" s="632" t="s">
        <v>261</v>
      </c>
      <c r="AZ762" s="632">
        <v>642</v>
      </c>
      <c r="BA762" s="272" t="s">
        <v>1</v>
      </c>
      <c r="BB762" s="633"/>
      <c r="BC762" s="634"/>
      <c r="BD762" s="634"/>
    </row>
    <row r="763" spans="1:56" s="635" customFormat="1" ht="36.75" hidden="1" customHeight="1">
      <c r="A763" s="475">
        <f>SUBTOTAL(3,B$6:B763)</f>
        <v>1</v>
      </c>
      <c r="B763" s="475" t="s">
        <v>2160</v>
      </c>
      <c r="C763" s="476" t="s">
        <v>2161</v>
      </c>
      <c r="D763" s="636">
        <v>44648</v>
      </c>
      <c r="E763" s="636" t="s">
        <v>199</v>
      </c>
      <c r="F763" s="530" t="s">
        <v>454</v>
      </c>
      <c r="G763" s="621" t="s">
        <v>2156</v>
      </c>
      <c r="H763" s="637">
        <v>13000000</v>
      </c>
      <c r="I763" s="637">
        <v>6500000</v>
      </c>
      <c r="J763" s="637">
        <v>0</v>
      </c>
      <c r="K763" s="637">
        <v>0</v>
      </c>
      <c r="L763" s="638">
        <f t="shared" si="159"/>
        <v>19500000</v>
      </c>
      <c r="M763" s="639">
        <v>23</v>
      </c>
      <c r="N763" s="638">
        <f t="shared" si="160"/>
        <v>17250000</v>
      </c>
      <c r="O763" s="640">
        <v>3</v>
      </c>
      <c r="P763" s="638">
        <f t="shared" si="161"/>
        <v>2250000</v>
      </c>
      <c r="Q763" s="641">
        <v>0</v>
      </c>
      <c r="R763" s="638">
        <f t="shared" si="162"/>
        <v>0</v>
      </c>
      <c r="S763" s="638">
        <f t="shared" si="163"/>
        <v>19500000</v>
      </c>
      <c r="T763" s="642">
        <v>500000</v>
      </c>
      <c r="U763" s="528">
        <v>0</v>
      </c>
      <c r="V763" s="528">
        <v>0</v>
      </c>
      <c r="W763" s="642">
        <v>0</v>
      </c>
      <c r="X763" s="642">
        <v>0</v>
      </c>
      <c r="Y763" s="642">
        <v>0</v>
      </c>
      <c r="Z763" s="642">
        <v>0</v>
      </c>
      <c r="AA763" s="643"/>
      <c r="AB763" s="638"/>
      <c r="AC763" s="642">
        <v>0</v>
      </c>
      <c r="AD763" s="642">
        <v>0</v>
      </c>
      <c r="AE763" s="638">
        <v>140625</v>
      </c>
      <c r="AF763" s="644"/>
      <c r="AG763" s="644">
        <f t="shared" si="157"/>
        <v>20140625</v>
      </c>
      <c r="AH763" s="639">
        <v>0</v>
      </c>
      <c r="AI763" s="639">
        <v>0</v>
      </c>
      <c r="AJ763" s="639">
        <v>0</v>
      </c>
      <c r="AK763" s="643">
        <v>0</v>
      </c>
      <c r="AL763" s="645">
        <v>0</v>
      </c>
      <c r="AM763" s="638">
        <f t="shared" si="156"/>
        <v>0</v>
      </c>
      <c r="AN763" s="661">
        <f t="shared" si="118"/>
        <v>20140625</v>
      </c>
      <c r="AO763" s="638">
        <v>2047500</v>
      </c>
      <c r="AP763" s="638">
        <v>44100</v>
      </c>
      <c r="AQ763" s="638">
        <f>+VLOOKUP($B763,[1]Sheet1!$C$15:$BW$1300,52,0)</f>
        <v>114656</v>
      </c>
      <c r="AR763" s="638">
        <v>0</v>
      </c>
      <c r="AS763" s="638">
        <v>0</v>
      </c>
      <c r="AT763" s="661">
        <f t="shared" si="164"/>
        <v>17934369</v>
      </c>
      <c r="AU763" s="629"/>
      <c r="AV763" s="585"/>
      <c r="AW763" s="526" t="s">
        <v>4590</v>
      </c>
      <c r="AX763" s="526" t="s">
        <v>4591</v>
      </c>
      <c r="AY763" s="632" t="s">
        <v>260</v>
      </c>
      <c r="AZ763" s="632">
        <v>642</v>
      </c>
      <c r="BA763" s="272" t="s">
        <v>1</v>
      </c>
      <c r="BB763" s="633"/>
      <c r="BC763" s="634"/>
      <c r="BD763" s="634"/>
    </row>
    <row r="764" spans="1:56" s="635" customFormat="1" ht="36.75" hidden="1" customHeight="1">
      <c r="A764" s="475">
        <f>SUBTOTAL(3,B$6:B764)</f>
        <v>1</v>
      </c>
      <c r="B764" s="475" t="s">
        <v>2162</v>
      </c>
      <c r="C764" s="476" t="s">
        <v>2163</v>
      </c>
      <c r="D764" s="636">
        <v>45124</v>
      </c>
      <c r="E764" s="636" t="s">
        <v>199</v>
      </c>
      <c r="F764" s="530" t="s">
        <v>454</v>
      </c>
      <c r="G764" s="621" t="s">
        <v>2156</v>
      </c>
      <c r="H764" s="637">
        <v>8800000</v>
      </c>
      <c r="I764" s="637">
        <v>3000000</v>
      </c>
      <c r="J764" s="637">
        <v>0</v>
      </c>
      <c r="K764" s="637">
        <v>0</v>
      </c>
      <c r="L764" s="638">
        <f t="shared" si="159"/>
        <v>11800000</v>
      </c>
      <c r="M764" s="639">
        <v>23</v>
      </c>
      <c r="N764" s="638">
        <f t="shared" si="160"/>
        <v>10438462</v>
      </c>
      <c r="O764" s="640">
        <v>3</v>
      </c>
      <c r="P764" s="638">
        <f t="shared" si="161"/>
        <v>1361538</v>
      </c>
      <c r="Q764" s="641">
        <v>0</v>
      </c>
      <c r="R764" s="638">
        <f t="shared" si="162"/>
        <v>0</v>
      </c>
      <c r="S764" s="638">
        <f t="shared" si="163"/>
        <v>11800000</v>
      </c>
      <c r="T764" s="642">
        <v>500000</v>
      </c>
      <c r="U764" s="528">
        <v>0</v>
      </c>
      <c r="V764" s="528">
        <v>0</v>
      </c>
      <c r="W764" s="642">
        <v>0</v>
      </c>
      <c r="X764" s="642">
        <v>0</v>
      </c>
      <c r="Y764" s="642">
        <v>0</v>
      </c>
      <c r="Z764" s="642">
        <v>0</v>
      </c>
      <c r="AA764" s="643"/>
      <c r="AB764" s="638"/>
      <c r="AC764" s="642">
        <v>0</v>
      </c>
      <c r="AD764" s="642">
        <v>0</v>
      </c>
      <c r="AE764" s="638">
        <v>85096.157608695648</v>
      </c>
      <c r="AF764" s="644"/>
      <c r="AG764" s="644">
        <f t="shared" si="157"/>
        <v>12385096</v>
      </c>
      <c r="AH764" s="639">
        <v>0</v>
      </c>
      <c r="AI764" s="639">
        <v>0</v>
      </c>
      <c r="AJ764" s="639">
        <v>0</v>
      </c>
      <c r="AK764" s="643">
        <v>0</v>
      </c>
      <c r="AL764" s="645">
        <v>0</v>
      </c>
      <c r="AM764" s="638">
        <f t="shared" si="156"/>
        <v>0</v>
      </c>
      <c r="AN764" s="661">
        <f t="shared" si="118"/>
        <v>12385096</v>
      </c>
      <c r="AO764" s="638">
        <v>1239000</v>
      </c>
      <c r="AP764" s="638">
        <v>44100</v>
      </c>
      <c r="AQ764" s="638">
        <f>+VLOOKUP($B764,[1]Sheet1!$C$15:$BW$1300,52,0)</f>
        <v>0</v>
      </c>
      <c r="AR764" s="638">
        <v>0</v>
      </c>
      <c r="AS764" s="638">
        <v>0</v>
      </c>
      <c r="AT764" s="661">
        <f t="shared" si="164"/>
        <v>11101996</v>
      </c>
      <c r="AU764" s="629"/>
      <c r="AV764" s="585"/>
      <c r="AW764" s="526" t="s">
        <v>4592</v>
      </c>
      <c r="AX764" s="526" t="s">
        <v>4593</v>
      </c>
      <c r="AY764" s="632" t="s">
        <v>261</v>
      </c>
      <c r="AZ764" s="632">
        <v>642</v>
      </c>
      <c r="BA764" s="272" t="s">
        <v>1</v>
      </c>
      <c r="BB764" s="633"/>
      <c r="BC764" s="634"/>
      <c r="BD764" s="634"/>
    </row>
    <row r="765" spans="1:56" s="635" customFormat="1" ht="36.75" hidden="1" customHeight="1">
      <c r="A765" s="475">
        <f>SUBTOTAL(3,B$6:B765)</f>
        <v>1</v>
      </c>
      <c r="B765" s="475" t="s">
        <v>2164</v>
      </c>
      <c r="C765" s="476" t="s">
        <v>2165</v>
      </c>
      <c r="D765" s="636">
        <v>45425</v>
      </c>
      <c r="E765" s="636" t="s">
        <v>199</v>
      </c>
      <c r="F765" s="530" t="s">
        <v>454</v>
      </c>
      <c r="G765" s="621" t="s">
        <v>2156</v>
      </c>
      <c r="H765" s="637">
        <v>9300000</v>
      </c>
      <c r="I765" s="637">
        <v>5300000</v>
      </c>
      <c r="J765" s="637">
        <v>0</v>
      </c>
      <c r="K765" s="637">
        <v>0</v>
      </c>
      <c r="L765" s="638">
        <f t="shared" si="159"/>
        <v>14600000</v>
      </c>
      <c r="M765" s="639">
        <v>23.8</v>
      </c>
      <c r="N765" s="638">
        <f t="shared" si="160"/>
        <v>13364615</v>
      </c>
      <c r="O765" s="640">
        <v>2</v>
      </c>
      <c r="P765" s="638">
        <f t="shared" si="161"/>
        <v>1123077</v>
      </c>
      <c r="Q765" s="641">
        <v>0</v>
      </c>
      <c r="R765" s="638">
        <f t="shared" si="162"/>
        <v>0</v>
      </c>
      <c r="S765" s="638">
        <f t="shared" si="163"/>
        <v>14487692</v>
      </c>
      <c r="T765" s="642">
        <v>496154</v>
      </c>
      <c r="U765" s="528">
        <v>0</v>
      </c>
      <c r="V765" s="528">
        <v>0</v>
      </c>
      <c r="W765" s="642">
        <v>0</v>
      </c>
      <c r="X765" s="642">
        <v>0</v>
      </c>
      <c r="Y765" s="642">
        <v>0</v>
      </c>
      <c r="Z765" s="642">
        <v>0</v>
      </c>
      <c r="AA765" s="643"/>
      <c r="AB765" s="638"/>
      <c r="AC765" s="642">
        <v>100000</v>
      </c>
      <c r="AD765" s="642">
        <v>0</v>
      </c>
      <c r="AE765" s="638">
        <v>105288.45850840336</v>
      </c>
      <c r="AF765" s="644"/>
      <c r="AG765" s="644">
        <f t="shared" si="157"/>
        <v>15189134</v>
      </c>
      <c r="AH765" s="639">
        <v>0</v>
      </c>
      <c r="AI765" s="639">
        <v>0</v>
      </c>
      <c r="AJ765" s="639">
        <v>0</v>
      </c>
      <c r="AK765" s="643">
        <v>0</v>
      </c>
      <c r="AL765" s="645">
        <v>0</v>
      </c>
      <c r="AM765" s="638">
        <f t="shared" si="156"/>
        <v>0</v>
      </c>
      <c r="AN765" s="661">
        <f t="shared" si="118"/>
        <v>15189134</v>
      </c>
      <c r="AO765" s="638">
        <v>1533000</v>
      </c>
      <c r="AP765" s="638">
        <v>44100</v>
      </c>
      <c r="AQ765" s="638">
        <f>+VLOOKUP($B765,[1]Sheet1!$C$15:$BW$1300,52,0)</f>
        <v>112999</v>
      </c>
      <c r="AR765" s="638">
        <v>0</v>
      </c>
      <c r="AS765" s="638">
        <v>0</v>
      </c>
      <c r="AT765" s="661">
        <f t="shared" si="164"/>
        <v>13499035</v>
      </c>
      <c r="AU765" s="629"/>
      <c r="AV765" s="585"/>
      <c r="AW765" s="526" t="s">
        <v>4594</v>
      </c>
      <c r="AX765" s="526" t="s">
        <v>4595</v>
      </c>
      <c r="AY765" s="632" t="s">
        <v>260</v>
      </c>
      <c r="AZ765" s="632">
        <v>642</v>
      </c>
      <c r="BA765" s="272" t="s">
        <v>1</v>
      </c>
      <c r="BB765" s="633"/>
      <c r="BC765" s="634"/>
      <c r="BD765" s="634"/>
    </row>
    <row r="766" spans="1:56" s="635" customFormat="1" ht="36.75" hidden="1" customHeight="1">
      <c r="A766" s="475">
        <f>SUBTOTAL(3,B$6:B766)</f>
        <v>1</v>
      </c>
      <c r="B766" s="475" t="s">
        <v>2166</v>
      </c>
      <c r="C766" s="476" t="s">
        <v>2167</v>
      </c>
      <c r="D766" s="636">
        <v>41520</v>
      </c>
      <c r="E766" s="636" t="s">
        <v>199</v>
      </c>
      <c r="F766" s="530" t="s">
        <v>454</v>
      </c>
      <c r="G766" s="621" t="s">
        <v>2156</v>
      </c>
      <c r="H766" s="637">
        <v>11100000</v>
      </c>
      <c r="I766" s="637">
        <v>5000000</v>
      </c>
      <c r="J766" s="637">
        <v>0</v>
      </c>
      <c r="K766" s="637">
        <v>0</v>
      </c>
      <c r="L766" s="638">
        <f t="shared" si="159"/>
        <v>16100000</v>
      </c>
      <c r="M766" s="639">
        <v>1</v>
      </c>
      <c r="N766" s="638">
        <f t="shared" si="160"/>
        <v>619231</v>
      </c>
      <c r="O766" s="640">
        <v>0</v>
      </c>
      <c r="P766" s="638">
        <f t="shared" si="161"/>
        <v>0</v>
      </c>
      <c r="Q766" s="641">
        <v>0</v>
      </c>
      <c r="R766" s="638">
        <f t="shared" si="162"/>
        <v>0</v>
      </c>
      <c r="S766" s="638">
        <f t="shared" si="163"/>
        <v>619231</v>
      </c>
      <c r="T766" s="642">
        <v>19231</v>
      </c>
      <c r="U766" s="528">
        <v>0</v>
      </c>
      <c r="V766" s="528">
        <v>0</v>
      </c>
      <c r="W766" s="642">
        <v>0</v>
      </c>
      <c r="X766" s="642">
        <v>0</v>
      </c>
      <c r="Y766" s="642">
        <v>0</v>
      </c>
      <c r="Z766" s="642">
        <v>0</v>
      </c>
      <c r="AA766" s="643"/>
      <c r="AB766" s="638"/>
      <c r="AC766" s="642">
        <v>0</v>
      </c>
      <c r="AD766" s="642">
        <v>0</v>
      </c>
      <c r="AE766" s="638">
        <v>0</v>
      </c>
      <c r="AF766" s="644"/>
      <c r="AG766" s="644">
        <f t="shared" si="157"/>
        <v>638462</v>
      </c>
      <c r="AH766" s="639">
        <v>0</v>
      </c>
      <c r="AI766" s="639">
        <v>0</v>
      </c>
      <c r="AJ766" s="639">
        <v>0</v>
      </c>
      <c r="AK766" s="643">
        <v>0</v>
      </c>
      <c r="AL766" s="645">
        <v>0</v>
      </c>
      <c r="AM766" s="638">
        <f t="shared" si="156"/>
        <v>0</v>
      </c>
      <c r="AN766" s="661">
        <f t="shared" si="118"/>
        <v>638462</v>
      </c>
      <c r="AO766" s="638">
        <v>0</v>
      </c>
      <c r="AP766" s="638">
        <v>44100</v>
      </c>
      <c r="AQ766" s="638">
        <f>+VLOOKUP($B766,[1]Sheet1!$C$15:$BW$1300,52,0)</f>
        <v>0</v>
      </c>
      <c r="AR766" s="638">
        <v>0</v>
      </c>
      <c r="AS766" s="638">
        <v>0</v>
      </c>
      <c r="AT766" s="661">
        <f t="shared" si="164"/>
        <v>594362</v>
      </c>
      <c r="AU766" s="629"/>
      <c r="AV766" s="585"/>
      <c r="AW766" s="526" t="s">
        <v>4596</v>
      </c>
      <c r="AX766" s="526" t="s">
        <v>4597</v>
      </c>
      <c r="AY766" s="632" t="s">
        <v>260</v>
      </c>
      <c r="AZ766" s="632">
        <v>642</v>
      </c>
      <c r="BA766" s="272" t="s">
        <v>1</v>
      </c>
      <c r="BB766" s="633"/>
      <c r="BC766" s="634"/>
      <c r="BD766" s="634"/>
    </row>
    <row r="767" spans="1:56" s="635" customFormat="1" ht="36.75" hidden="1" customHeight="1">
      <c r="A767" s="475">
        <f>SUBTOTAL(3,B$6:B767)</f>
        <v>1</v>
      </c>
      <c r="B767" s="475" t="s">
        <v>2168</v>
      </c>
      <c r="C767" s="476" t="s">
        <v>2169</v>
      </c>
      <c r="D767" s="636">
        <v>40271</v>
      </c>
      <c r="E767" s="636" t="s">
        <v>199</v>
      </c>
      <c r="F767" s="530" t="s">
        <v>454</v>
      </c>
      <c r="G767" s="621" t="s">
        <v>2156</v>
      </c>
      <c r="H767" s="637">
        <v>13700000</v>
      </c>
      <c r="I767" s="637">
        <v>5100000</v>
      </c>
      <c r="J767" s="637">
        <v>0</v>
      </c>
      <c r="K767" s="637">
        <v>0</v>
      </c>
      <c r="L767" s="638">
        <f t="shared" si="159"/>
        <v>18800000</v>
      </c>
      <c r="M767" s="639">
        <v>23</v>
      </c>
      <c r="N767" s="638">
        <f t="shared" si="160"/>
        <v>16630769</v>
      </c>
      <c r="O767" s="640">
        <v>3</v>
      </c>
      <c r="P767" s="638">
        <f t="shared" si="161"/>
        <v>2169231</v>
      </c>
      <c r="Q767" s="641">
        <v>0</v>
      </c>
      <c r="R767" s="638">
        <f t="shared" si="162"/>
        <v>0</v>
      </c>
      <c r="S767" s="638">
        <f t="shared" si="163"/>
        <v>18800000</v>
      </c>
      <c r="T767" s="642">
        <v>500000</v>
      </c>
      <c r="U767" s="528">
        <v>0</v>
      </c>
      <c r="V767" s="528">
        <v>0</v>
      </c>
      <c r="W767" s="642">
        <v>0</v>
      </c>
      <c r="X767" s="642">
        <v>0</v>
      </c>
      <c r="Y767" s="642">
        <v>0</v>
      </c>
      <c r="Z767" s="642">
        <v>0</v>
      </c>
      <c r="AA767" s="643"/>
      <c r="AB767" s="638"/>
      <c r="AC767" s="642">
        <v>100000</v>
      </c>
      <c r="AD767" s="642">
        <v>0</v>
      </c>
      <c r="AE767" s="638">
        <v>135576.92119565216</v>
      </c>
      <c r="AF767" s="644"/>
      <c r="AG767" s="644">
        <f t="shared" si="157"/>
        <v>19535577</v>
      </c>
      <c r="AH767" s="639">
        <v>0</v>
      </c>
      <c r="AI767" s="639">
        <v>0</v>
      </c>
      <c r="AJ767" s="639">
        <v>0</v>
      </c>
      <c r="AK767" s="643">
        <v>0</v>
      </c>
      <c r="AL767" s="645">
        <v>0</v>
      </c>
      <c r="AM767" s="638">
        <f t="shared" si="156"/>
        <v>0</v>
      </c>
      <c r="AN767" s="661">
        <f t="shared" si="118"/>
        <v>19535577</v>
      </c>
      <c r="AO767" s="638">
        <v>1974000</v>
      </c>
      <c r="AP767" s="638">
        <v>44100</v>
      </c>
      <c r="AQ767" s="638">
        <f>+VLOOKUP($B767,[1]Sheet1!$C$15:$BW$1300,52,0)</f>
        <v>0</v>
      </c>
      <c r="AR767" s="638">
        <v>0</v>
      </c>
      <c r="AS767" s="638">
        <v>0</v>
      </c>
      <c r="AT767" s="661">
        <f t="shared" si="164"/>
        <v>17517477</v>
      </c>
      <c r="AU767" s="629"/>
      <c r="AV767" s="585"/>
      <c r="AW767" s="526" t="s">
        <v>4598</v>
      </c>
      <c r="AX767" s="526" t="s">
        <v>4599</v>
      </c>
      <c r="AY767" s="632" t="s">
        <v>261</v>
      </c>
      <c r="AZ767" s="632">
        <v>642</v>
      </c>
      <c r="BA767" s="272" t="s">
        <v>1</v>
      </c>
      <c r="BB767" s="633"/>
      <c r="BC767" s="634"/>
      <c r="BD767" s="634"/>
    </row>
    <row r="768" spans="1:56" s="635" customFormat="1" ht="36.75" hidden="1" customHeight="1">
      <c r="A768" s="475">
        <f>SUBTOTAL(3,B$6:B768)</f>
        <v>1</v>
      </c>
      <c r="B768" s="475" t="s">
        <v>2170</v>
      </c>
      <c r="C768" s="476" t="s">
        <v>2171</v>
      </c>
      <c r="D768" s="636">
        <v>40948</v>
      </c>
      <c r="E768" s="636" t="s">
        <v>199</v>
      </c>
      <c r="F768" s="530" t="s">
        <v>454</v>
      </c>
      <c r="G768" s="621" t="s">
        <v>2153</v>
      </c>
      <c r="H768" s="637">
        <v>18500000</v>
      </c>
      <c r="I768" s="637">
        <v>8800000</v>
      </c>
      <c r="J768" s="637">
        <v>0</v>
      </c>
      <c r="K768" s="637">
        <v>0</v>
      </c>
      <c r="L768" s="638">
        <f t="shared" si="159"/>
        <v>27300000</v>
      </c>
      <c r="M768" s="639">
        <v>23</v>
      </c>
      <c r="N768" s="638">
        <f t="shared" si="160"/>
        <v>24150000</v>
      </c>
      <c r="O768" s="640">
        <v>2</v>
      </c>
      <c r="P768" s="638">
        <f t="shared" si="161"/>
        <v>2100000</v>
      </c>
      <c r="Q768" s="641">
        <v>0</v>
      </c>
      <c r="R768" s="638">
        <f t="shared" si="162"/>
        <v>0</v>
      </c>
      <c r="S768" s="638">
        <f t="shared" si="163"/>
        <v>26250000</v>
      </c>
      <c r="T768" s="642">
        <v>480769</v>
      </c>
      <c r="U768" s="528">
        <v>0</v>
      </c>
      <c r="V768" s="528">
        <v>0</v>
      </c>
      <c r="W768" s="642">
        <v>0</v>
      </c>
      <c r="X768" s="642">
        <v>0</v>
      </c>
      <c r="Y768" s="642">
        <v>0</v>
      </c>
      <c r="Z768" s="642">
        <v>0</v>
      </c>
      <c r="AA768" s="643"/>
      <c r="AB768" s="638"/>
      <c r="AC768" s="642">
        <v>200000</v>
      </c>
      <c r="AD768" s="642">
        <v>0</v>
      </c>
      <c r="AE768" s="638">
        <v>196875</v>
      </c>
      <c r="AF768" s="644"/>
      <c r="AG768" s="644">
        <f t="shared" si="157"/>
        <v>27127644</v>
      </c>
      <c r="AH768" s="639">
        <v>0</v>
      </c>
      <c r="AI768" s="639">
        <v>0</v>
      </c>
      <c r="AJ768" s="639">
        <v>0</v>
      </c>
      <c r="AK768" s="643">
        <v>0</v>
      </c>
      <c r="AL768" s="645">
        <v>0</v>
      </c>
      <c r="AM768" s="638">
        <f t="shared" si="156"/>
        <v>0</v>
      </c>
      <c r="AN768" s="661">
        <f t="shared" si="118"/>
        <v>27127644</v>
      </c>
      <c r="AO768" s="638">
        <v>2866500</v>
      </c>
      <c r="AP768" s="638">
        <v>44100</v>
      </c>
      <c r="AQ768" s="638">
        <f>+VLOOKUP($B768,[1]Sheet1!$C$15:$BW$1300,52,0)</f>
        <v>0</v>
      </c>
      <c r="AR768" s="638">
        <v>0</v>
      </c>
      <c r="AS768" s="638">
        <v>0</v>
      </c>
      <c r="AT768" s="661">
        <f t="shared" si="164"/>
        <v>24217044</v>
      </c>
      <c r="AU768" s="629"/>
      <c r="AV768" s="585"/>
      <c r="AW768" s="526" t="s">
        <v>4600</v>
      </c>
      <c r="AX768" s="526" t="s">
        <v>4601</v>
      </c>
      <c r="AY768" s="632" t="s">
        <v>261</v>
      </c>
      <c r="AZ768" s="632">
        <v>642</v>
      </c>
      <c r="BA768" s="272" t="s">
        <v>75</v>
      </c>
      <c r="BB768" s="633"/>
      <c r="BC768" s="634"/>
      <c r="BD768" s="634"/>
    </row>
    <row r="769" spans="1:56" s="635" customFormat="1" ht="36.75" hidden="1" customHeight="1">
      <c r="A769" s="475">
        <f>SUBTOTAL(3,B$6:B769)</f>
        <v>1</v>
      </c>
      <c r="B769" s="475" t="s">
        <v>2172</v>
      </c>
      <c r="C769" s="476" t="s">
        <v>2173</v>
      </c>
      <c r="D769" s="636">
        <v>39707</v>
      </c>
      <c r="E769" s="636" t="s">
        <v>199</v>
      </c>
      <c r="F769" s="530" t="s">
        <v>242</v>
      </c>
      <c r="G769" s="621" t="s">
        <v>2174</v>
      </c>
      <c r="H769" s="637">
        <v>8740000</v>
      </c>
      <c r="I769" s="637">
        <v>5220000</v>
      </c>
      <c r="J769" s="637">
        <v>0</v>
      </c>
      <c r="K769" s="637">
        <v>0</v>
      </c>
      <c r="L769" s="638">
        <f t="shared" si="159"/>
        <v>13960000</v>
      </c>
      <c r="M769" s="639">
        <v>23.8</v>
      </c>
      <c r="N769" s="638">
        <f t="shared" si="160"/>
        <v>12778769</v>
      </c>
      <c r="O769" s="640">
        <v>2</v>
      </c>
      <c r="P769" s="638">
        <f t="shared" si="161"/>
        <v>1073846</v>
      </c>
      <c r="Q769" s="641">
        <v>0</v>
      </c>
      <c r="R769" s="638">
        <f t="shared" si="162"/>
        <v>0</v>
      </c>
      <c r="S769" s="638">
        <f t="shared" si="163"/>
        <v>13852615</v>
      </c>
      <c r="T769" s="642">
        <v>496154</v>
      </c>
      <c r="U769" s="528">
        <v>0</v>
      </c>
      <c r="V769" s="528">
        <v>0</v>
      </c>
      <c r="W769" s="642">
        <v>0</v>
      </c>
      <c r="X769" s="642">
        <v>0</v>
      </c>
      <c r="Y769" s="642">
        <v>0</v>
      </c>
      <c r="Z769" s="642">
        <v>0</v>
      </c>
      <c r="AA769" s="643"/>
      <c r="AB769" s="638"/>
      <c r="AC769" s="642">
        <v>100000</v>
      </c>
      <c r="AD769" s="642">
        <v>0</v>
      </c>
      <c r="AE769" s="638">
        <v>100673.07510504201</v>
      </c>
      <c r="AF769" s="644"/>
      <c r="AG769" s="644">
        <f t="shared" si="157"/>
        <v>14549442</v>
      </c>
      <c r="AH769" s="639">
        <v>0</v>
      </c>
      <c r="AI769" s="639">
        <v>0</v>
      </c>
      <c r="AJ769" s="639">
        <v>0</v>
      </c>
      <c r="AK769" s="643">
        <v>0</v>
      </c>
      <c r="AL769" s="645">
        <v>0</v>
      </c>
      <c r="AM769" s="638">
        <f t="shared" si="156"/>
        <v>0</v>
      </c>
      <c r="AN769" s="661">
        <f t="shared" si="118"/>
        <v>14549442</v>
      </c>
      <c r="AO769" s="638">
        <v>1465800</v>
      </c>
      <c r="AP769" s="638">
        <v>44100</v>
      </c>
      <c r="AQ769" s="638">
        <f>+VLOOKUP($B769,[1]Sheet1!$C$15:$BW$1300,52,0)</f>
        <v>0</v>
      </c>
      <c r="AR769" s="638">
        <v>0</v>
      </c>
      <c r="AS769" s="638">
        <v>0</v>
      </c>
      <c r="AT769" s="661">
        <f t="shared" si="164"/>
        <v>13039542</v>
      </c>
      <c r="AU769" s="629"/>
      <c r="AV769" s="585"/>
      <c r="AW769" s="526" t="s">
        <v>4602</v>
      </c>
      <c r="AX769" s="526" t="s">
        <v>4603</v>
      </c>
      <c r="AY769" s="632" t="s">
        <v>260</v>
      </c>
      <c r="AZ769" s="632">
        <v>622</v>
      </c>
      <c r="BA769" s="272" t="str">
        <f t="shared" ref="BA769:BA771" si="165">+IF(AY769="SK1 Box","Box",IF(AY769="Seaman","Seaman","Bag"))</f>
        <v>Box</v>
      </c>
      <c r="BB769" s="633"/>
      <c r="BC769" s="634"/>
      <c r="BD769" s="634"/>
    </row>
    <row r="770" spans="1:56" s="635" customFormat="1" ht="36.75" hidden="1" customHeight="1">
      <c r="A770" s="475">
        <f>SUBTOTAL(3,B$6:B770)</f>
        <v>1</v>
      </c>
      <c r="B770" s="475" t="s">
        <v>2175</v>
      </c>
      <c r="C770" s="476" t="s">
        <v>2176</v>
      </c>
      <c r="D770" s="636">
        <v>43613</v>
      </c>
      <c r="E770" s="636" t="s">
        <v>199</v>
      </c>
      <c r="F770" s="530" t="s">
        <v>242</v>
      </c>
      <c r="G770" s="621" t="s">
        <v>2177</v>
      </c>
      <c r="H770" s="637">
        <v>5931000</v>
      </c>
      <c r="I770" s="637">
        <v>1500000</v>
      </c>
      <c r="J770" s="637">
        <v>0</v>
      </c>
      <c r="K770" s="637">
        <v>0</v>
      </c>
      <c r="L770" s="638">
        <f t="shared" si="159"/>
        <v>7431000</v>
      </c>
      <c r="M770" s="639">
        <v>23.8</v>
      </c>
      <c r="N770" s="638">
        <f t="shared" si="160"/>
        <v>6802223</v>
      </c>
      <c r="O770" s="640">
        <v>2</v>
      </c>
      <c r="P770" s="638">
        <f t="shared" si="161"/>
        <v>571615</v>
      </c>
      <c r="Q770" s="641">
        <v>0</v>
      </c>
      <c r="R770" s="638">
        <f t="shared" si="162"/>
        <v>0</v>
      </c>
      <c r="S770" s="638">
        <f t="shared" si="163"/>
        <v>7373838</v>
      </c>
      <c r="T770" s="642">
        <v>0</v>
      </c>
      <c r="U770" s="528">
        <v>0</v>
      </c>
      <c r="V770" s="528">
        <v>200000</v>
      </c>
      <c r="W770" s="642">
        <v>500000</v>
      </c>
      <c r="X770" s="642">
        <v>0</v>
      </c>
      <c r="Y770" s="642">
        <v>400000</v>
      </c>
      <c r="Z770" s="642">
        <v>0</v>
      </c>
      <c r="AA770" s="643"/>
      <c r="AB770" s="638"/>
      <c r="AC770" s="642">
        <v>0</v>
      </c>
      <c r="AD770" s="642">
        <v>0</v>
      </c>
      <c r="AE770" s="638">
        <v>0</v>
      </c>
      <c r="AF770" s="644"/>
      <c r="AG770" s="644">
        <f t="shared" si="157"/>
        <v>8473838</v>
      </c>
      <c r="AH770" s="639">
        <v>19</v>
      </c>
      <c r="AI770" s="639">
        <v>0</v>
      </c>
      <c r="AJ770" s="639">
        <v>0</v>
      </c>
      <c r="AK770" s="643">
        <v>0</v>
      </c>
      <c r="AL770" s="645">
        <v>0</v>
      </c>
      <c r="AM770" s="638">
        <f t="shared" si="156"/>
        <v>1018190</v>
      </c>
      <c r="AN770" s="661">
        <f t="shared" si="118"/>
        <v>9492028</v>
      </c>
      <c r="AO770" s="638">
        <v>780255</v>
      </c>
      <c r="AP770" s="638">
        <v>44100</v>
      </c>
      <c r="AQ770" s="638">
        <f>+VLOOKUP($B770,[1]Sheet1!$C$15:$BW$1300,52,0)</f>
        <v>0</v>
      </c>
      <c r="AR770" s="638">
        <v>0</v>
      </c>
      <c r="AS770" s="638">
        <v>0</v>
      </c>
      <c r="AT770" s="661">
        <f t="shared" si="164"/>
        <v>8667673</v>
      </c>
      <c r="AU770" s="629"/>
      <c r="AV770" s="585"/>
      <c r="AW770" s="526" t="s">
        <v>4604</v>
      </c>
      <c r="AX770" s="526" t="s">
        <v>4605</v>
      </c>
      <c r="AY770" s="632" t="s">
        <v>261</v>
      </c>
      <c r="AZ770" s="632">
        <v>622</v>
      </c>
      <c r="BA770" s="272" t="str">
        <f t="shared" si="165"/>
        <v>Bag</v>
      </c>
      <c r="BB770" s="633"/>
      <c r="BC770" s="634"/>
      <c r="BD770" s="634"/>
    </row>
    <row r="771" spans="1:56" s="635" customFormat="1" ht="36.75" hidden="1" customHeight="1">
      <c r="A771" s="475">
        <f>SUBTOTAL(3,B$6:B771)</f>
        <v>1</v>
      </c>
      <c r="B771" s="475" t="s">
        <v>2178</v>
      </c>
      <c r="C771" s="476" t="s">
        <v>2179</v>
      </c>
      <c r="D771" s="636">
        <v>45321</v>
      </c>
      <c r="E771" s="636" t="s">
        <v>199</v>
      </c>
      <c r="F771" s="530" t="s">
        <v>242</v>
      </c>
      <c r="G771" s="621" t="s">
        <v>2177</v>
      </c>
      <c r="H771" s="637">
        <v>5538000</v>
      </c>
      <c r="I771" s="637">
        <v>1500000</v>
      </c>
      <c r="J771" s="637">
        <v>0</v>
      </c>
      <c r="K771" s="637">
        <v>0</v>
      </c>
      <c r="L771" s="638">
        <f t="shared" si="159"/>
        <v>7038000</v>
      </c>
      <c r="M771" s="639">
        <v>24</v>
      </c>
      <c r="N771" s="638">
        <f t="shared" si="160"/>
        <v>6496615</v>
      </c>
      <c r="O771" s="640">
        <v>2</v>
      </c>
      <c r="P771" s="638">
        <f t="shared" si="161"/>
        <v>541385</v>
      </c>
      <c r="Q771" s="641">
        <v>0</v>
      </c>
      <c r="R771" s="638">
        <f t="shared" si="162"/>
        <v>0</v>
      </c>
      <c r="S771" s="638">
        <f t="shared" si="163"/>
        <v>7038000</v>
      </c>
      <c r="T771" s="642">
        <v>0</v>
      </c>
      <c r="U771" s="528">
        <v>0</v>
      </c>
      <c r="V771" s="528">
        <v>200000</v>
      </c>
      <c r="W771" s="642">
        <v>500000</v>
      </c>
      <c r="X771" s="642">
        <v>0</v>
      </c>
      <c r="Y771" s="642">
        <v>400000</v>
      </c>
      <c r="Z771" s="642">
        <v>0</v>
      </c>
      <c r="AA771" s="643"/>
      <c r="AB771" s="638"/>
      <c r="AC771" s="642">
        <v>0</v>
      </c>
      <c r="AD771" s="642">
        <v>0</v>
      </c>
      <c r="AE771" s="638">
        <v>0</v>
      </c>
      <c r="AF771" s="644"/>
      <c r="AG771" s="644">
        <f t="shared" si="157"/>
        <v>8138000</v>
      </c>
      <c r="AH771" s="639">
        <v>27</v>
      </c>
      <c r="AI771" s="639">
        <v>0</v>
      </c>
      <c r="AJ771" s="639">
        <v>0</v>
      </c>
      <c r="AK771" s="643">
        <v>0</v>
      </c>
      <c r="AL771" s="645">
        <v>0</v>
      </c>
      <c r="AM771" s="638">
        <f t="shared" si="156"/>
        <v>1370380</v>
      </c>
      <c r="AN771" s="661">
        <f t="shared" si="118"/>
        <v>9508380</v>
      </c>
      <c r="AO771" s="638">
        <v>738990</v>
      </c>
      <c r="AP771" s="638">
        <v>44100</v>
      </c>
      <c r="AQ771" s="638">
        <f>+VLOOKUP($B771,[1]Sheet1!$C$15:$BW$1300,52,0)</f>
        <v>0</v>
      </c>
      <c r="AR771" s="638">
        <v>0</v>
      </c>
      <c r="AS771" s="638">
        <v>0</v>
      </c>
      <c r="AT771" s="661">
        <f t="shared" si="164"/>
        <v>8725290</v>
      </c>
      <c r="AU771" s="629"/>
      <c r="AV771" s="585"/>
      <c r="AW771" s="526" t="s">
        <v>4606</v>
      </c>
      <c r="AX771" s="526" t="s">
        <v>4607</v>
      </c>
      <c r="AY771" s="632" t="s">
        <v>261</v>
      </c>
      <c r="AZ771" s="632">
        <v>622</v>
      </c>
      <c r="BA771" s="272" t="str">
        <f t="shared" si="165"/>
        <v>Bag</v>
      </c>
      <c r="BB771" s="633"/>
      <c r="BC771" s="634"/>
      <c r="BD771" s="634"/>
    </row>
    <row r="772" spans="1:56" s="635" customFormat="1" ht="36.75" hidden="1" customHeight="1">
      <c r="A772" s="475">
        <f>SUBTOTAL(3,B$6:B772)</f>
        <v>1</v>
      </c>
      <c r="B772" s="475" t="s">
        <v>2180</v>
      </c>
      <c r="C772" s="476" t="s">
        <v>2181</v>
      </c>
      <c r="D772" s="636">
        <v>45509</v>
      </c>
      <c r="E772" s="636" t="s">
        <v>199</v>
      </c>
      <c r="F772" s="530" t="s">
        <v>242</v>
      </c>
      <c r="G772" s="621" t="s">
        <v>2182</v>
      </c>
      <c r="H772" s="637">
        <v>10500000</v>
      </c>
      <c r="I772" s="637">
        <v>6000000</v>
      </c>
      <c r="J772" s="637">
        <v>0</v>
      </c>
      <c r="K772" s="637">
        <v>0</v>
      </c>
      <c r="L772" s="638">
        <f t="shared" si="159"/>
        <v>16500000</v>
      </c>
      <c r="M772" s="639">
        <v>23</v>
      </c>
      <c r="N772" s="638">
        <f t="shared" si="160"/>
        <v>14596154</v>
      </c>
      <c r="O772" s="640">
        <v>2</v>
      </c>
      <c r="P772" s="638">
        <f t="shared" si="161"/>
        <v>1269231</v>
      </c>
      <c r="Q772" s="641">
        <v>0</v>
      </c>
      <c r="R772" s="638">
        <f t="shared" si="162"/>
        <v>0</v>
      </c>
      <c r="S772" s="638">
        <f t="shared" si="163"/>
        <v>15865385</v>
      </c>
      <c r="T772" s="642">
        <v>480769</v>
      </c>
      <c r="U772" s="528">
        <v>0</v>
      </c>
      <c r="V772" s="528">
        <v>0</v>
      </c>
      <c r="W772" s="642">
        <v>0</v>
      </c>
      <c r="X772" s="642">
        <v>0</v>
      </c>
      <c r="Y772" s="642">
        <v>0</v>
      </c>
      <c r="Z772" s="642">
        <v>0</v>
      </c>
      <c r="AA772" s="643"/>
      <c r="AB772" s="638"/>
      <c r="AC772" s="642">
        <v>200000</v>
      </c>
      <c r="AD772" s="642">
        <v>0</v>
      </c>
      <c r="AE772" s="638">
        <v>0</v>
      </c>
      <c r="AF772" s="644"/>
      <c r="AG772" s="644">
        <f t="shared" si="157"/>
        <v>16546154</v>
      </c>
      <c r="AH772" s="639">
        <v>0</v>
      </c>
      <c r="AI772" s="639">
        <v>0</v>
      </c>
      <c r="AJ772" s="639">
        <v>0</v>
      </c>
      <c r="AK772" s="643">
        <v>0</v>
      </c>
      <c r="AL772" s="645">
        <v>0</v>
      </c>
      <c r="AM772" s="638">
        <f t="shared" si="156"/>
        <v>0</v>
      </c>
      <c r="AN772" s="661">
        <f t="shared" si="118"/>
        <v>16546154</v>
      </c>
      <c r="AO772" s="638">
        <v>1732500</v>
      </c>
      <c r="AP772" s="638">
        <v>44100</v>
      </c>
      <c r="AQ772" s="638">
        <f>+VLOOKUP($B772,[1]Sheet1!$C$15:$BW$1300,52,0)</f>
        <v>0</v>
      </c>
      <c r="AR772" s="638">
        <v>0</v>
      </c>
      <c r="AS772" s="638">
        <v>0</v>
      </c>
      <c r="AT772" s="661">
        <f t="shared" si="164"/>
        <v>14769554</v>
      </c>
      <c r="AU772" s="629"/>
      <c r="AV772" s="585"/>
      <c r="AW772" s="526" t="s">
        <v>4608</v>
      </c>
      <c r="AX772" s="526" t="s">
        <v>4609</v>
      </c>
      <c r="AY772" s="632" t="s">
        <v>261</v>
      </c>
      <c r="AZ772" s="632">
        <v>622</v>
      </c>
      <c r="BA772" s="272" t="s">
        <v>75</v>
      </c>
      <c r="BB772" s="633"/>
      <c r="BC772" s="634"/>
      <c r="BD772" s="634"/>
    </row>
    <row r="773" spans="1:56" s="635" customFormat="1" ht="36.75" hidden="1" customHeight="1">
      <c r="A773" s="475">
        <f>SUBTOTAL(3,B$6:B773)</f>
        <v>1</v>
      </c>
      <c r="B773" s="475" t="s">
        <v>2183</v>
      </c>
      <c r="C773" s="476" t="s">
        <v>2184</v>
      </c>
      <c r="D773" s="636">
        <v>45615</v>
      </c>
      <c r="E773" s="636" t="s">
        <v>199</v>
      </c>
      <c r="F773" s="530" t="s">
        <v>242</v>
      </c>
      <c r="G773" s="621" t="s">
        <v>2177</v>
      </c>
      <c r="H773" s="637">
        <v>5023000</v>
      </c>
      <c r="I773" s="637">
        <v>1500000</v>
      </c>
      <c r="J773" s="637">
        <v>0</v>
      </c>
      <c r="K773" s="637">
        <v>0</v>
      </c>
      <c r="L773" s="638">
        <f t="shared" si="159"/>
        <v>6523000</v>
      </c>
      <c r="M773" s="639">
        <v>22.5</v>
      </c>
      <c r="N773" s="638">
        <f t="shared" si="160"/>
        <v>5644904</v>
      </c>
      <c r="O773" s="640">
        <v>3</v>
      </c>
      <c r="P773" s="638">
        <f t="shared" si="161"/>
        <v>752654</v>
      </c>
      <c r="Q773" s="641">
        <v>0</v>
      </c>
      <c r="R773" s="638">
        <f t="shared" si="162"/>
        <v>0</v>
      </c>
      <c r="S773" s="638">
        <f t="shared" si="163"/>
        <v>6397558</v>
      </c>
      <c r="T773" s="642">
        <v>0</v>
      </c>
      <c r="U773" s="528">
        <v>0</v>
      </c>
      <c r="V773" s="528">
        <v>200000</v>
      </c>
      <c r="W773" s="642">
        <v>500000</v>
      </c>
      <c r="X773" s="642">
        <v>0</v>
      </c>
      <c r="Y773" s="642">
        <v>400000</v>
      </c>
      <c r="Z773" s="642">
        <v>0</v>
      </c>
      <c r="AA773" s="643"/>
      <c r="AB773" s="638"/>
      <c r="AC773" s="642">
        <v>0</v>
      </c>
      <c r="AD773" s="642">
        <v>0</v>
      </c>
      <c r="AE773" s="638">
        <v>0</v>
      </c>
      <c r="AF773" s="644"/>
      <c r="AG773" s="644">
        <f t="shared" si="157"/>
        <v>7497558</v>
      </c>
      <c r="AH773" s="639">
        <v>23</v>
      </c>
      <c r="AI773" s="639">
        <v>0</v>
      </c>
      <c r="AJ773" s="639">
        <v>0</v>
      </c>
      <c r="AK773" s="643">
        <v>0</v>
      </c>
      <c r="AL773" s="645">
        <v>0</v>
      </c>
      <c r="AM773" s="638">
        <f t="shared" si="156"/>
        <v>1081940</v>
      </c>
      <c r="AN773" s="661">
        <f t="shared" si="118"/>
        <v>8579498</v>
      </c>
      <c r="AO773" s="638">
        <v>684915</v>
      </c>
      <c r="AP773" s="638">
        <v>44100</v>
      </c>
      <c r="AQ773" s="638">
        <f>+VLOOKUP($B773,[1]Sheet1!$C$15:$BW$1300,52,0)</f>
        <v>0</v>
      </c>
      <c r="AR773" s="638">
        <v>0</v>
      </c>
      <c r="AS773" s="638">
        <v>0</v>
      </c>
      <c r="AT773" s="661">
        <f t="shared" si="164"/>
        <v>7850483</v>
      </c>
      <c r="AU773" s="629"/>
      <c r="AV773" s="585"/>
      <c r="AW773" s="526" t="s">
        <v>4610</v>
      </c>
      <c r="AX773" s="526" t="s">
        <v>4611</v>
      </c>
      <c r="AY773" s="632" t="s">
        <v>261</v>
      </c>
      <c r="AZ773" s="632">
        <v>622</v>
      </c>
      <c r="BA773" s="272" t="str">
        <f t="shared" ref="BA773:BA786" si="166">+IF(AY773="SK1 Box","Box",IF(AY773="Seaman","Seaman","Bag"))</f>
        <v>Bag</v>
      </c>
      <c r="BB773" s="633"/>
      <c r="BC773" s="634"/>
      <c r="BD773" s="634"/>
    </row>
    <row r="774" spans="1:56" s="635" customFormat="1" ht="36.75" hidden="1" customHeight="1">
      <c r="A774" s="475">
        <f>SUBTOTAL(3,B$6:B774)</f>
        <v>1</v>
      </c>
      <c r="B774" s="475" t="s">
        <v>2185</v>
      </c>
      <c r="C774" s="476" t="s">
        <v>2186</v>
      </c>
      <c r="D774" s="636">
        <v>40254</v>
      </c>
      <c r="E774" s="636" t="s">
        <v>199</v>
      </c>
      <c r="F774" s="530" t="s">
        <v>242</v>
      </c>
      <c r="G774" s="621" t="s">
        <v>2177</v>
      </c>
      <c r="H774" s="637">
        <v>5931000</v>
      </c>
      <c r="I774" s="637">
        <v>1500000</v>
      </c>
      <c r="J774" s="637">
        <v>0</v>
      </c>
      <c r="K774" s="637">
        <v>0</v>
      </c>
      <c r="L774" s="638">
        <f t="shared" si="159"/>
        <v>7431000</v>
      </c>
      <c r="M774" s="639">
        <v>24</v>
      </c>
      <c r="N774" s="638">
        <f t="shared" si="160"/>
        <v>6859385</v>
      </c>
      <c r="O774" s="640">
        <v>2</v>
      </c>
      <c r="P774" s="638">
        <f t="shared" si="161"/>
        <v>571615</v>
      </c>
      <c r="Q774" s="641">
        <v>0</v>
      </c>
      <c r="R774" s="638">
        <f t="shared" si="162"/>
        <v>0</v>
      </c>
      <c r="S774" s="638">
        <f t="shared" si="163"/>
        <v>7431000</v>
      </c>
      <c r="T774" s="642">
        <v>0</v>
      </c>
      <c r="U774" s="528">
        <v>0</v>
      </c>
      <c r="V774" s="528">
        <v>200000</v>
      </c>
      <c r="W774" s="642">
        <v>500000</v>
      </c>
      <c r="X774" s="642">
        <v>0</v>
      </c>
      <c r="Y774" s="642">
        <v>400000</v>
      </c>
      <c r="Z774" s="642">
        <v>0</v>
      </c>
      <c r="AA774" s="643"/>
      <c r="AB774" s="638"/>
      <c r="AC774" s="642">
        <v>0</v>
      </c>
      <c r="AD774" s="642">
        <v>0</v>
      </c>
      <c r="AE774" s="638">
        <v>0</v>
      </c>
      <c r="AF774" s="644"/>
      <c r="AG774" s="644">
        <f t="shared" si="157"/>
        <v>8531000</v>
      </c>
      <c r="AH774" s="639">
        <v>21</v>
      </c>
      <c r="AI774" s="639">
        <v>0</v>
      </c>
      <c r="AJ774" s="639">
        <v>0</v>
      </c>
      <c r="AK774" s="643">
        <v>0</v>
      </c>
      <c r="AL774" s="645">
        <v>0</v>
      </c>
      <c r="AM774" s="638">
        <f t="shared" si="156"/>
        <v>1125368</v>
      </c>
      <c r="AN774" s="661">
        <f t="shared" si="118"/>
        <v>9656368</v>
      </c>
      <c r="AO774" s="638">
        <v>780255</v>
      </c>
      <c r="AP774" s="638">
        <v>44100</v>
      </c>
      <c r="AQ774" s="638">
        <f>+VLOOKUP($B774,[1]Sheet1!$C$15:$BW$1300,52,0)</f>
        <v>0</v>
      </c>
      <c r="AR774" s="638">
        <v>0</v>
      </c>
      <c r="AS774" s="638">
        <v>0</v>
      </c>
      <c r="AT774" s="661">
        <f t="shared" si="164"/>
        <v>8832013</v>
      </c>
      <c r="AU774" s="629"/>
      <c r="AV774" s="585"/>
      <c r="AW774" s="526" t="s">
        <v>4612</v>
      </c>
      <c r="AX774" s="526" t="s">
        <v>4613</v>
      </c>
      <c r="AY774" s="632" t="s">
        <v>260</v>
      </c>
      <c r="AZ774" s="632">
        <v>622</v>
      </c>
      <c r="BA774" s="272" t="str">
        <f t="shared" si="166"/>
        <v>Box</v>
      </c>
      <c r="BB774" s="633"/>
      <c r="BC774" s="634"/>
      <c r="BD774" s="634"/>
    </row>
    <row r="775" spans="1:56" s="635" customFormat="1" ht="36.75" hidden="1" customHeight="1">
      <c r="A775" s="475">
        <f>SUBTOTAL(3,B$6:B775)</f>
        <v>1</v>
      </c>
      <c r="B775" s="475" t="s">
        <v>2187</v>
      </c>
      <c r="C775" s="476" t="s">
        <v>2188</v>
      </c>
      <c r="D775" s="636">
        <v>40943</v>
      </c>
      <c r="E775" s="636" t="s">
        <v>199</v>
      </c>
      <c r="F775" s="530" t="s">
        <v>242</v>
      </c>
      <c r="G775" s="621" t="s">
        <v>2177</v>
      </c>
      <c r="H775" s="637">
        <v>5931000</v>
      </c>
      <c r="I775" s="637">
        <v>3000000</v>
      </c>
      <c r="J775" s="637">
        <v>0</v>
      </c>
      <c r="K775" s="637">
        <v>120000</v>
      </c>
      <c r="L775" s="638">
        <f t="shared" si="159"/>
        <v>9051000</v>
      </c>
      <c r="M775" s="639">
        <v>24</v>
      </c>
      <c r="N775" s="638">
        <f t="shared" si="160"/>
        <v>8354769</v>
      </c>
      <c r="O775" s="640">
        <v>2</v>
      </c>
      <c r="P775" s="638">
        <f t="shared" si="161"/>
        <v>696231</v>
      </c>
      <c r="Q775" s="641">
        <v>0</v>
      </c>
      <c r="R775" s="638">
        <f t="shared" si="162"/>
        <v>0</v>
      </c>
      <c r="S775" s="638">
        <f t="shared" si="163"/>
        <v>9051000</v>
      </c>
      <c r="T775" s="642">
        <v>0</v>
      </c>
      <c r="U775" s="528">
        <v>0</v>
      </c>
      <c r="V775" s="528">
        <v>200000</v>
      </c>
      <c r="W775" s="642">
        <v>500000</v>
      </c>
      <c r="X775" s="642">
        <v>0</v>
      </c>
      <c r="Y775" s="642">
        <v>400000</v>
      </c>
      <c r="Z775" s="642">
        <v>0</v>
      </c>
      <c r="AA775" s="643"/>
      <c r="AB775" s="638"/>
      <c r="AC775" s="642">
        <v>0</v>
      </c>
      <c r="AD775" s="642">
        <v>0</v>
      </c>
      <c r="AE775" s="638">
        <v>0</v>
      </c>
      <c r="AF775" s="644"/>
      <c r="AG775" s="644">
        <f t="shared" si="157"/>
        <v>10151000</v>
      </c>
      <c r="AH775" s="639">
        <v>15.5</v>
      </c>
      <c r="AI775" s="639">
        <v>0</v>
      </c>
      <c r="AJ775" s="639">
        <v>0</v>
      </c>
      <c r="AK775" s="643">
        <v>0</v>
      </c>
      <c r="AL775" s="645">
        <v>0</v>
      </c>
      <c r="AM775" s="638">
        <f t="shared" ref="AM775:AM838" si="167">ROUND((N775/IF(M775&gt;26,26,M775)/8*(AH775*$AH$5+AI775*$AI$5+AJ775*$AJ$5+AK775*$AK$5+AL775*$AL$5)),0)</f>
        <v>1011710</v>
      </c>
      <c r="AN775" s="661">
        <f t="shared" si="118"/>
        <v>11162710</v>
      </c>
      <c r="AO775" s="638">
        <v>950355</v>
      </c>
      <c r="AP775" s="638">
        <v>44100</v>
      </c>
      <c r="AQ775" s="638">
        <f>+VLOOKUP($B775,[1]Sheet1!$C$15:$BW$1300,52,0)</f>
        <v>0</v>
      </c>
      <c r="AR775" s="638">
        <v>0</v>
      </c>
      <c r="AS775" s="638">
        <v>0</v>
      </c>
      <c r="AT775" s="661">
        <f t="shared" si="164"/>
        <v>10168255</v>
      </c>
      <c r="AU775" s="629"/>
      <c r="AV775" s="585"/>
      <c r="AW775" s="526" t="s">
        <v>4614</v>
      </c>
      <c r="AX775" s="526" t="s">
        <v>4615</v>
      </c>
      <c r="AY775" s="632" t="s">
        <v>260</v>
      </c>
      <c r="AZ775" s="632">
        <v>622</v>
      </c>
      <c r="BA775" s="272" t="str">
        <f t="shared" si="166"/>
        <v>Box</v>
      </c>
      <c r="BB775" s="633"/>
      <c r="BC775" s="634"/>
      <c r="BD775" s="634"/>
    </row>
    <row r="776" spans="1:56" s="635" customFormat="1" ht="36.75" hidden="1" customHeight="1">
      <c r="A776" s="475">
        <f>SUBTOTAL(3,B$6:B776)</f>
        <v>1</v>
      </c>
      <c r="B776" s="475" t="s">
        <v>2189</v>
      </c>
      <c r="C776" s="476" t="s">
        <v>1616</v>
      </c>
      <c r="D776" s="636">
        <v>43308</v>
      </c>
      <c r="E776" s="636" t="s">
        <v>199</v>
      </c>
      <c r="F776" s="530" t="s">
        <v>242</v>
      </c>
      <c r="G776" s="621" t="s">
        <v>2174</v>
      </c>
      <c r="H776" s="637">
        <v>8137000</v>
      </c>
      <c r="I776" s="637">
        <v>2495000</v>
      </c>
      <c r="J776" s="637">
        <v>0</v>
      </c>
      <c r="K776" s="637">
        <v>0</v>
      </c>
      <c r="L776" s="638">
        <f t="shared" si="159"/>
        <v>10632000</v>
      </c>
      <c r="M776" s="639">
        <v>20.7</v>
      </c>
      <c r="N776" s="638">
        <f t="shared" si="160"/>
        <v>8464708</v>
      </c>
      <c r="O776" s="640">
        <v>2</v>
      </c>
      <c r="P776" s="638">
        <f t="shared" si="161"/>
        <v>817846</v>
      </c>
      <c r="Q776" s="641">
        <v>0</v>
      </c>
      <c r="R776" s="638">
        <f t="shared" si="162"/>
        <v>0</v>
      </c>
      <c r="S776" s="638">
        <f t="shared" si="163"/>
        <v>9282554</v>
      </c>
      <c r="T776" s="642">
        <v>218269</v>
      </c>
      <c r="U776" s="528">
        <v>0</v>
      </c>
      <c r="V776" s="528">
        <v>200000</v>
      </c>
      <c r="W776" s="642">
        <v>0</v>
      </c>
      <c r="X776" s="642">
        <v>0</v>
      </c>
      <c r="Y776" s="642">
        <v>150000</v>
      </c>
      <c r="Z776" s="642">
        <v>0</v>
      </c>
      <c r="AA776" s="643"/>
      <c r="AB776" s="638"/>
      <c r="AC776" s="642">
        <v>100000</v>
      </c>
      <c r="AD776" s="642">
        <v>0</v>
      </c>
      <c r="AE776" s="638">
        <v>76673.079710144928</v>
      </c>
      <c r="AF776" s="644"/>
      <c r="AG776" s="644">
        <f t="shared" si="157"/>
        <v>10027496</v>
      </c>
      <c r="AH776" s="639">
        <v>9</v>
      </c>
      <c r="AI776" s="639">
        <v>0</v>
      </c>
      <c r="AJ776" s="639">
        <v>0</v>
      </c>
      <c r="AK776" s="643">
        <v>0</v>
      </c>
      <c r="AL776" s="645">
        <v>0</v>
      </c>
      <c r="AM776" s="638">
        <f t="shared" si="167"/>
        <v>690058</v>
      </c>
      <c r="AN776" s="661">
        <f t="shared" si="118"/>
        <v>10717554</v>
      </c>
      <c r="AO776" s="638">
        <v>1116360</v>
      </c>
      <c r="AP776" s="638">
        <v>44100</v>
      </c>
      <c r="AQ776" s="638">
        <f>+VLOOKUP($B776,[1]Sheet1!$C$15:$BW$1300,52,0)</f>
        <v>0</v>
      </c>
      <c r="AR776" s="638">
        <v>0</v>
      </c>
      <c r="AS776" s="638">
        <v>0</v>
      </c>
      <c r="AT776" s="661">
        <f t="shared" si="164"/>
        <v>9557094</v>
      </c>
      <c r="AU776" s="629"/>
      <c r="AV776" s="585"/>
      <c r="AW776" s="526" t="s">
        <v>4100</v>
      </c>
      <c r="AX776" s="526" t="s">
        <v>4616</v>
      </c>
      <c r="AY776" s="632" t="s">
        <v>260</v>
      </c>
      <c r="AZ776" s="632">
        <v>622</v>
      </c>
      <c r="BA776" s="272" t="str">
        <f t="shared" si="166"/>
        <v>Box</v>
      </c>
      <c r="BB776" s="633"/>
      <c r="BC776" s="634"/>
      <c r="BD776" s="634"/>
    </row>
    <row r="777" spans="1:56" s="635" customFormat="1" ht="36.75" hidden="1" customHeight="1">
      <c r="A777" s="475">
        <f>SUBTOTAL(3,B$6:B777)</f>
        <v>1</v>
      </c>
      <c r="B777" s="475" t="s">
        <v>2190</v>
      </c>
      <c r="C777" s="476" t="s">
        <v>2191</v>
      </c>
      <c r="D777" s="636">
        <v>43452</v>
      </c>
      <c r="E777" s="636" t="s">
        <v>199</v>
      </c>
      <c r="F777" s="530" t="s">
        <v>242</v>
      </c>
      <c r="G777" s="621" t="s">
        <v>2177</v>
      </c>
      <c r="H777" s="637">
        <v>6105000</v>
      </c>
      <c r="I777" s="637">
        <v>3000000</v>
      </c>
      <c r="J777" s="637">
        <v>0</v>
      </c>
      <c r="K777" s="637">
        <v>0</v>
      </c>
      <c r="L777" s="638">
        <f t="shared" si="159"/>
        <v>9105000</v>
      </c>
      <c r="M777" s="639">
        <v>24</v>
      </c>
      <c r="N777" s="638">
        <f t="shared" si="160"/>
        <v>8404615</v>
      </c>
      <c r="O777" s="640">
        <v>2</v>
      </c>
      <c r="P777" s="638">
        <f t="shared" si="161"/>
        <v>700385</v>
      </c>
      <c r="Q777" s="641">
        <v>0</v>
      </c>
      <c r="R777" s="638">
        <f t="shared" si="162"/>
        <v>0</v>
      </c>
      <c r="S777" s="638">
        <f t="shared" si="163"/>
        <v>9105000</v>
      </c>
      <c r="T777" s="642">
        <v>0</v>
      </c>
      <c r="U777" s="528">
        <v>0</v>
      </c>
      <c r="V777" s="528">
        <v>200000</v>
      </c>
      <c r="W777" s="642">
        <v>500000</v>
      </c>
      <c r="X777" s="642">
        <v>0</v>
      </c>
      <c r="Y777" s="642">
        <v>400000</v>
      </c>
      <c r="Z777" s="642">
        <v>0</v>
      </c>
      <c r="AA777" s="643"/>
      <c r="AB777" s="638"/>
      <c r="AC777" s="642">
        <v>0</v>
      </c>
      <c r="AD777" s="642">
        <v>0</v>
      </c>
      <c r="AE777" s="638">
        <v>0</v>
      </c>
      <c r="AF777" s="644"/>
      <c r="AG777" s="644">
        <f t="shared" si="157"/>
        <v>10205000</v>
      </c>
      <c r="AH777" s="639">
        <v>21.5</v>
      </c>
      <c r="AI777" s="639">
        <v>0</v>
      </c>
      <c r="AJ777" s="639">
        <v>0</v>
      </c>
      <c r="AK777" s="643">
        <v>0</v>
      </c>
      <c r="AL777" s="645">
        <v>0</v>
      </c>
      <c r="AM777" s="638">
        <f t="shared" si="167"/>
        <v>1411713</v>
      </c>
      <c r="AN777" s="661">
        <f t="shared" si="118"/>
        <v>11616713</v>
      </c>
      <c r="AO777" s="638">
        <v>956025</v>
      </c>
      <c r="AP777" s="638">
        <v>44100</v>
      </c>
      <c r="AQ777" s="638">
        <f>+VLOOKUP($B777,[1]Sheet1!$C$15:$BW$1300,52,0)</f>
        <v>0</v>
      </c>
      <c r="AR777" s="638">
        <v>0</v>
      </c>
      <c r="AS777" s="638">
        <v>0</v>
      </c>
      <c r="AT777" s="661">
        <f t="shared" si="164"/>
        <v>10616588</v>
      </c>
      <c r="AU777" s="629"/>
      <c r="AV777" s="585"/>
      <c r="AW777" s="526" t="s">
        <v>4617</v>
      </c>
      <c r="AX777" s="526" t="s">
        <v>4618</v>
      </c>
      <c r="AY777" s="632" t="s">
        <v>261</v>
      </c>
      <c r="AZ777" s="632">
        <v>622</v>
      </c>
      <c r="BA777" s="272" t="str">
        <f t="shared" si="166"/>
        <v>Bag</v>
      </c>
      <c r="BB777" s="633"/>
      <c r="BC777" s="634"/>
      <c r="BD777" s="634"/>
    </row>
    <row r="778" spans="1:56" s="635" customFormat="1" ht="36.75" hidden="1" customHeight="1">
      <c r="A778" s="475">
        <f>SUBTOTAL(3,B$6:B778)</f>
        <v>1</v>
      </c>
      <c r="B778" s="475" t="s">
        <v>2192</v>
      </c>
      <c r="C778" s="476" t="s">
        <v>2193</v>
      </c>
      <c r="D778" s="636">
        <v>43529</v>
      </c>
      <c r="E778" s="636" t="s">
        <v>199</v>
      </c>
      <c r="F778" s="530" t="s">
        <v>242</v>
      </c>
      <c r="G778" s="621" t="s">
        <v>2177</v>
      </c>
      <c r="H778" s="637">
        <v>5931000</v>
      </c>
      <c r="I778" s="637">
        <v>1500000</v>
      </c>
      <c r="J778" s="637">
        <v>298000</v>
      </c>
      <c r="K778" s="637">
        <v>0</v>
      </c>
      <c r="L778" s="638">
        <f t="shared" si="159"/>
        <v>7729000</v>
      </c>
      <c r="M778" s="639">
        <v>22.6</v>
      </c>
      <c r="N778" s="638">
        <f t="shared" si="160"/>
        <v>6718285</v>
      </c>
      <c r="O778" s="640">
        <v>3</v>
      </c>
      <c r="P778" s="638">
        <f t="shared" si="161"/>
        <v>891808</v>
      </c>
      <c r="Q778" s="641">
        <v>0</v>
      </c>
      <c r="R778" s="638">
        <f t="shared" si="162"/>
        <v>0</v>
      </c>
      <c r="S778" s="638">
        <f t="shared" si="163"/>
        <v>7610093</v>
      </c>
      <c r="T778" s="642">
        <v>0</v>
      </c>
      <c r="U778" s="528">
        <v>0</v>
      </c>
      <c r="V778" s="528">
        <v>200000</v>
      </c>
      <c r="W778" s="642">
        <v>500000</v>
      </c>
      <c r="X778" s="642">
        <v>200000</v>
      </c>
      <c r="Y778" s="642">
        <v>400000</v>
      </c>
      <c r="Z778" s="642">
        <v>0</v>
      </c>
      <c r="AA778" s="643"/>
      <c r="AB778" s="638"/>
      <c r="AC778" s="642">
        <v>0</v>
      </c>
      <c r="AD778" s="642">
        <v>0</v>
      </c>
      <c r="AE778" s="638">
        <v>0</v>
      </c>
      <c r="AF778" s="644"/>
      <c r="AG778" s="644">
        <f t="shared" si="157"/>
        <v>8910093</v>
      </c>
      <c r="AH778" s="639">
        <v>27</v>
      </c>
      <c r="AI778" s="639">
        <v>0</v>
      </c>
      <c r="AJ778" s="639">
        <v>0</v>
      </c>
      <c r="AK778" s="643">
        <v>0</v>
      </c>
      <c r="AL778" s="645">
        <v>0</v>
      </c>
      <c r="AM778" s="638">
        <f t="shared" si="167"/>
        <v>1504926</v>
      </c>
      <c r="AN778" s="661">
        <f t="shared" si="118"/>
        <v>10415019</v>
      </c>
      <c r="AO778" s="638">
        <v>811545</v>
      </c>
      <c r="AP778" s="638">
        <v>44100</v>
      </c>
      <c r="AQ778" s="638">
        <f>+VLOOKUP($B778,[1]Sheet1!$C$15:$BW$1300,52,0)</f>
        <v>0</v>
      </c>
      <c r="AR778" s="638">
        <v>0</v>
      </c>
      <c r="AS778" s="638">
        <v>0</v>
      </c>
      <c r="AT778" s="661">
        <f t="shared" si="164"/>
        <v>9559374</v>
      </c>
      <c r="AU778" s="629"/>
      <c r="AV778" s="585"/>
      <c r="AW778" s="526" t="s">
        <v>4619</v>
      </c>
      <c r="AX778" s="526" t="s">
        <v>4620</v>
      </c>
      <c r="AY778" s="632" t="s">
        <v>260</v>
      </c>
      <c r="AZ778" s="632">
        <v>622</v>
      </c>
      <c r="BA778" s="272" t="str">
        <f t="shared" si="166"/>
        <v>Box</v>
      </c>
      <c r="BB778" s="633"/>
      <c r="BC778" s="634"/>
      <c r="BD778" s="634"/>
    </row>
    <row r="779" spans="1:56" s="635" customFormat="1" ht="36.75" hidden="1" customHeight="1">
      <c r="A779" s="475">
        <f>SUBTOTAL(3,B$6:B779)</f>
        <v>1</v>
      </c>
      <c r="B779" s="475" t="s">
        <v>2194</v>
      </c>
      <c r="C779" s="476" t="s">
        <v>2195</v>
      </c>
      <c r="D779" s="636">
        <v>42583</v>
      </c>
      <c r="E779" s="636" t="s">
        <v>199</v>
      </c>
      <c r="F779" s="530" t="s">
        <v>242</v>
      </c>
      <c r="G779" s="621" t="s">
        <v>2174</v>
      </c>
      <c r="H779" s="637">
        <v>8000000</v>
      </c>
      <c r="I779" s="637">
        <v>3500000</v>
      </c>
      <c r="J779" s="637">
        <v>0</v>
      </c>
      <c r="K779" s="637">
        <v>0</v>
      </c>
      <c r="L779" s="638">
        <f t="shared" si="159"/>
        <v>11500000</v>
      </c>
      <c r="M779" s="639">
        <v>22.6</v>
      </c>
      <c r="N779" s="638">
        <f t="shared" si="160"/>
        <v>9996154</v>
      </c>
      <c r="O779" s="640">
        <v>2</v>
      </c>
      <c r="P779" s="638">
        <f t="shared" si="161"/>
        <v>884615</v>
      </c>
      <c r="Q779" s="641">
        <v>0</v>
      </c>
      <c r="R779" s="638">
        <f t="shared" si="162"/>
        <v>0</v>
      </c>
      <c r="S779" s="638">
        <f t="shared" si="163"/>
        <v>10880769</v>
      </c>
      <c r="T779" s="642">
        <v>473077</v>
      </c>
      <c r="U779" s="528">
        <v>0</v>
      </c>
      <c r="V779" s="528">
        <v>0</v>
      </c>
      <c r="W779" s="642">
        <v>0</v>
      </c>
      <c r="X779" s="642">
        <v>0</v>
      </c>
      <c r="Y779" s="642">
        <v>0</v>
      </c>
      <c r="Z779" s="642">
        <v>0</v>
      </c>
      <c r="AA779" s="643"/>
      <c r="AB779" s="638"/>
      <c r="AC779" s="642">
        <v>100000</v>
      </c>
      <c r="AD779" s="642">
        <v>0</v>
      </c>
      <c r="AE779" s="638">
        <v>82932.693584070788</v>
      </c>
      <c r="AF779" s="644"/>
      <c r="AG779" s="644">
        <f t="shared" si="157"/>
        <v>11536779</v>
      </c>
      <c r="AH779" s="639">
        <v>0</v>
      </c>
      <c r="AI779" s="639">
        <v>0</v>
      </c>
      <c r="AJ779" s="639">
        <v>0</v>
      </c>
      <c r="AK779" s="643">
        <v>0</v>
      </c>
      <c r="AL779" s="645">
        <v>0</v>
      </c>
      <c r="AM779" s="638">
        <f t="shared" si="167"/>
        <v>0</v>
      </c>
      <c r="AN779" s="661">
        <f t="shared" si="118"/>
        <v>11536779</v>
      </c>
      <c r="AO779" s="638">
        <v>1207500</v>
      </c>
      <c r="AP779" s="638">
        <v>44100</v>
      </c>
      <c r="AQ779" s="638">
        <f>+VLOOKUP($B779,[1]Sheet1!$C$15:$BW$1300,52,0)</f>
        <v>0</v>
      </c>
      <c r="AR779" s="638">
        <v>0</v>
      </c>
      <c r="AS779" s="638">
        <v>0</v>
      </c>
      <c r="AT779" s="661">
        <f t="shared" si="164"/>
        <v>10285179</v>
      </c>
      <c r="AU779" s="629"/>
      <c r="AV779" s="585"/>
      <c r="AW779" s="526" t="s">
        <v>4621</v>
      </c>
      <c r="AX779" s="526" t="s">
        <v>4622</v>
      </c>
      <c r="AY779" s="632" t="s">
        <v>261</v>
      </c>
      <c r="AZ779" s="632">
        <v>622</v>
      </c>
      <c r="BA779" s="272" t="str">
        <f t="shared" si="166"/>
        <v>Bag</v>
      </c>
      <c r="BB779" s="633"/>
      <c r="BC779" s="634"/>
      <c r="BD779" s="634"/>
    </row>
    <row r="780" spans="1:56" s="635" customFormat="1" ht="36.75" hidden="1" customHeight="1">
      <c r="A780" s="475">
        <f>SUBTOTAL(3,B$6:B780)</f>
        <v>1</v>
      </c>
      <c r="B780" s="475" t="s">
        <v>2196</v>
      </c>
      <c r="C780" s="476" t="s">
        <v>2197</v>
      </c>
      <c r="D780" s="636">
        <v>40592</v>
      </c>
      <c r="E780" s="636" t="s">
        <v>199</v>
      </c>
      <c r="F780" s="530" t="s">
        <v>257</v>
      </c>
      <c r="G780" s="621" t="s">
        <v>2198</v>
      </c>
      <c r="H780" s="637">
        <v>5931000</v>
      </c>
      <c r="I780" s="637">
        <v>3000000</v>
      </c>
      <c r="J780" s="637">
        <v>0</v>
      </c>
      <c r="K780" s="637">
        <v>2000000</v>
      </c>
      <c r="L780" s="638">
        <f t="shared" si="159"/>
        <v>10931000</v>
      </c>
      <c r="M780" s="639">
        <v>23</v>
      </c>
      <c r="N780" s="638">
        <f t="shared" si="160"/>
        <v>9669731</v>
      </c>
      <c r="O780" s="640">
        <v>3</v>
      </c>
      <c r="P780" s="638">
        <f t="shared" si="161"/>
        <v>1261269</v>
      </c>
      <c r="Q780" s="641">
        <v>0</v>
      </c>
      <c r="R780" s="638">
        <f t="shared" si="162"/>
        <v>0</v>
      </c>
      <c r="S780" s="638">
        <f t="shared" si="163"/>
        <v>10931000</v>
      </c>
      <c r="T780" s="642">
        <v>0</v>
      </c>
      <c r="U780" s="528">
        <v>0</v>
      </c>
      <c r="V780" s="528">
        <v>200000</v>
      </c>
      <c r="W780" s="642">
        <v>500000</v>
      </c>
      <c r="X780" s="642">
        <v>0</v>
      </c>
      <c r="Y780" s="642">
        <v>400000</v>
      </c>
      <c r="Z780" s="642">
        <v>0</v>
      </c>
      <c r="AA780" s="643"/>
      <c r="AB780" s="638"/>
      <c r="AC780" s="642">
        <v>0</v>
      </c>
      <c r="AD780" s="642">
        <v>0</v>
      </c>
      <c r="AE780" s="638">
        <v>0</v>
      </c>
      <c r="AF780" s="644"/>
      <c r="AG780" s="644">
        <f t="shared" si="157"/>
        <v>12031000</v>
      </c>
      <c r="AH780" s="639">
        <v>12</v>
      </c>
      <c r="AI780" s="639">
        <v>0</v>
      </c>
      <c r="AJ780" s="639">
        <v>0</v>
      </c>
      <c r="AK780" s="643">
        <v>0</v>
      </c>
      <c r="AL780" s="645">
        <v>0</v>
      </c>
      <c r="AM780" s="638">
        <f t="shared" si="167"/>
        <v>945952</v>
      </c>
      <c r="AN780" s="661">
        <f t="shared" si="118"/>
        <v>12976952</v>
      </c>
      <c r="AO780" s="638">
        <v>1147755</v>
      </c>
      <c r="AP780" s="638">
        <v>44100</v>
      </c>
      <c r="AQ780" s="638">
        <f>+VLOOKUP($B780,[1]Sheet1!$C$15:$BW$1300,52,0)</f>
        <v>30694</v>
      </c>
      <c r="AR780" s="638">
        <v>0</v>
      </c>
      <c r="AS780" s="638">
        <v>0</v>
      </c>
      <c r="AT780" s="661">
        <f t="shared" si="164"/>
        <v>11754403</v>
      </c>
      <c r="AU780" s="629"/>
      <c r="AV780" s="585"/>
      <c r="AW780" s="526" t="s">
        <v>4623</v>
      </c>
      <c r="AX780" s="526" t="s">
        <v>4624</v>
      </c>
      <c r="AY780" s="632" t="s">
        <v>200</v>
      </c>
      <c r="AZ780" s="632">
        <v>622</v>
      </c>
      <c r="BA780" s="272" t="str">
        <f t="shared" si="166"/>
        <v>Bag</v>
      </c>
      <c r="BB780" s="633"/>
      <c r="BC780" s="634"/>
      <c r="BD780" s="634"/>
    </row>
    <row r="781" spans="1:56" s="635" customFormat="1" ht="36.75" hidden="1" customHeight="1">
      <c r="A781" s="475">
        <f>SUBTOTAL(3,B$6:B781)</f>
        <v>1</v>
      </c>
      <c r="B781" s="475" t="s">
        <v>2199</v>
      </c>
      <c r="C781" s="476" t="s">
        <v>2200</v>
      </c>
      <c r="D781" s="636">
        <v>40994</v>
      </c>
      <c r="E781" s="636" t="s">
        <v>199</v>
      </c>
      <c r="F781" s="530" t="s">
        <v>257</v>
      </c>
      <c r="G781" s="621" t="s">
        <v>2198</v>
      </c>
      <c r="H781" s="637">
        <v>5931000</v>
      </c>
      <c r="I781" s="637">
        <v>3000000</v>
      </c>
      <c r="J781" s="637">
        <v>0</v>
      </c>
      <c r="K781" s="637">
        <v>800000</v>
      </c>
      <c r="L781" s="638">
        <f t="shared" si="159"/>
        <v>9731000</v>
      </c>
      <c r="M781" s="639">
        <v>22</v>
      </c>
      <c r="N781" s="638">
        <f t="shared" si="160"/>
        <v>8233923</v>
      </c>
      <c r="O781" s="640">
        <v>4</v>
      </c>
      <c r="P781" s="638">
        <f t="shared" si="161"/>
        <v>1497077</v>
      </c>
      <c r="Q781" s="641">
        <v>0</v>
      </c>
      <c r="R781" s="638">
        <f t="shared" si="162"/>
        <v>0</v>
      </c>
      <c r="S781" s="638">
        <f t="shared" si="163"/>
        <v>9731000</v>
      </c>
      <c r="T781" s="642">
        <v>0</v>
      </c>
      <c r="U781" s="528">
        <v>0</v>
      </c>
      <c r="V781" s="528">
        <v>200000</v>
      </c>
      <c r="W781" s="642">
        <v>500000</v>
      </c>
      <c r="X781" s="642">
        <v>0</v>
      </c>
      <c r="Y781" s="642">
        <v>400000</v>
      </c>
      <c r="Z781" s="642">
        <v>0</v>
      </c>
      <c r="AA781" s="643"/>
      <c r="AB781" s="638"/>
      <c r="AC781" s="642">
        <v>0</v>
      </c>
      <c r="AD781" s="642">
        <v>0</v>
      </c>
      <c r="AE781" s="638">
        <v>0</v>
      </c>
      <c r="AF781" s="644"/>
      <c r="AG781" s="644">
        <f t="shared" si="157"/>
        <v>10831000</v>
      </c>
      <c r="AH781" s="639">
        <v>20</v>
      </c>
      <c r="AI781" s="639">
        <v>0</v>
      </c>
      <c r="AJ781" s="639">
        <v>0</v>
      </c>
      <c r="AK781" s="643">
        <v>0</v>
      </c>
      <c r="AL781" s="645">
        <v>0</v>
      </c>
      <c r="AM781" s="638">
        <f t="shared" si="167"/>
        <v>1403510</v>
      </c>
      <c r="AN781" s="661">
        <f t="shared" si="118"/>
        <v>12234510</v>
      </c>
      <c r="AO781" s="638">
        <v>1021755</v>
      </c>
      <c r="AP781" s="638">
        <v>44100</v>
      </c>
      <c r="AQ781" s="638">
        <f>+VLOOKUP($B781,[1]Sheet1!$C$15:$BW$1300,52,0)</f>
        <v>0</v>
      </c>
      <c r="AR781" s="638">
        <v>0</v>
      </c>
      <c r="AS781" s="638">
        <v>0</v>
      </c>
      <c r="AT781" s="661">
        <f t="shared" si="164"/>
        <v>11168655</v>
      </c>
      <c r="AU781" s="629"/>
      <c r="AV781" s="585"/>
      <c r="AW781" s="526" t="s">
        <v>4625</v>
      </c>
      <c r="AX781" s="526" t="s">
        <v>4626</v>
      </c>
      <c r="AY781" s="632" t="s">
        <v>261</v>
      </c>
      <c r="AZ781" s="632">
        <v>622</v>
      </c>
      <c r="BA781" s="272" t="str">
        <f t="shared" si="166"/>
        <v>Bag</v>
      </c>
      <c r="BB781" s="633"/>
      <c r="BC781" s="634"/>
      <c r="BD781" s="634"/>
    </row>
    <row r="782" spans="1:56" s="635" customFormat="1" ht="36.75" hidden="1" customHeight="1">
      <c r="A782" s="475">
        <f>SUBTOTAL(3,B$6:B782)</f>
        <v>1</v>
      </c>
      <c r="B782" s="475" t="s">
        <v>2201</v>
      </c>
      <c r="C782" s="476" t="s">
        <v>921</v>
      </c>
      <c r="D782" s="636">
        <v>44308</v>
      </c>
      <c r="E782" s="636" t="s">
        <v>199</v>
      </c>
      <c r="F782" s="530" t="s">
        <v>537</v>
      </c>
      <c r="G782" s="621" t="s">
        <v>1144</v>
      </c>
      <c r="H782" s="637">
        <v>5931000</v>
      </c>
      <c r="I782" s="637">
        <v>1100000</v>
      </c>
      <c r="J782" s="637">
        <v>0</v>
      </c>
      <c r="K782" s="637">
        <v>0</v>
      </c>
      <c r="L782" s="638">
        <f t="shared" si="159"/>
        <v>7031000</v>
      </c>
      <c r="M782" s="639">
        <v>20.8</v>
      </c>
      <c r="N782" s="638">
        <f t="shared" si="160"/>
        <v>5624800</v>
      </c>
      <c r="O782" s="640">
        <v>3</v>
      </c>
      <c r="P782" s="638">
        <f t="shared" si="161"/>
        <v>811269</v>
      </c>
      <c r="Q782" s="641">
        <v>0</v>
      </c>
      <c r="R782" s="638">
        <f t="shared" si="162"/>
        <v>0</v>
      </c>
      <c r="S782" s="638">
        <f t="shared" si="163"/>
        <v>6436069</v>
      </c>
      <c r="T782" s="642">
        <v>0</v>
      </c>
      <c r="U782" s="528">
        <v>0</v>
      </c>
      <c r="V782" s="528">
        <v>200000</v>
      </c>
      <c r="W782" s="642">
        <v>0</v>
      </c>
      <c r="X782" s="642">
        <v>0</v>
      </c>
      <c r="Y782" s="642">
        <v>300000</v>
      </c>
      <c r="Z782" s="642">
        <v>346700</v>
      </c>
      <c r="AA782" s="643"/>
      <c r="AB782" s="638"/>
      <c r="AC782" s="642">
        <v>0</v>
      </c>
      <c r="AD782" s="642">
        <v>0</v>
      </c>
      <c r="AE782" s="638">
        <v>50704.326923076922</v>
      </c>
      <c r="AF782" s="644"/>
      <c r="AG782" s="644">
        <f t="shared" si="157"/>
        <v>7333473</v>
      </c>
      <c r="AH782" s="639">
        <v>7.5</v>
      </c>
      <c r="AI782" s="639">
        <v>0</v>
      </c>
      <c r="AJ782" s="639">
        <v>0</v>
      </c>
      <c r="AK782" s="643">
        <v>0</v>
      </c>
      <c r="AL782" s="645">
        <v>0</v>
      </c>
      <c r="AM782" s="638">
        <f t="shared" si="167"/>
        <v>380282</v>
      </c>
      <c r="AN782" s="661">
        <f t="shared" si="118"/>
        <v>7713755</v>
      </c>
      <c r="AO782" s="638">
        <v>738255</v>
      </c>
      <c r="AP782" s="638">
        <v>44100</v>
      </c>
      <c r="AQ782" s="638">
        <f>+VLOOKUP($B782,[1]Sheet1!$C$15:$BW$1300,52,0)</f>
        <v>0</v>
      </c>
      <c r="AR782" s="638">
        <v>0</v>
      </c>
      <c r="AS782" s="638">
        <v>0</v>
      </c>
      <c r="AT782" s="661">
        <f t="shared" si="164"/>
        <v>6931400</v>
      </c>
      <c r="AU782" s="629"/>
      <c r="AV782" s="585"/>
      <c r="AW782" s="526" t="s">
        <v>3446</v>
      </c>
      <c r="AX782" s="526" t="s">
        <v>4627</v>
      </c>
      <c r="AY782" s="632" t="s">
        <v>261</v>
      </c>
      <c r="AZ782" s="632">
        <v>622</v>
      </c>
      <c r="BA782" s="272" t="str">
        <f t="shared" si="166"/>
        <v>Bag</v>
      </c>
      <c r="BB782" s="633"/>
      <c r="BC782" s="634"/>
      <c r="BD782" s="634"/>
    </row>
    <row r="783" spans="1:56" s="635" customFormat="1" ht="36.75" hidden="1" customHeight="1">
      <c r="A783" s="475">
        <f>SUBTOTAL(3,B$6:B783)</f>
        <v>1</v>
      </c>
      <c r="B783" s="475" t="s">
        <v>2202</v>
      </c>
      <c r="C783" s="476" t="s">
        <v>2203</v>
      </c>
      <c r="D783" s="636">
        <v>45030</v>
      </c>
      <c r="E783" s="636" t="s">
        <v>199</v>
      </c>
      <c r="F783" s="530" t="s">
        <v>537</v>
      </c>
      <c r="G783" s="621" t="s">
        <v>1144</v>
      </c>
      <c r="H783" s="637">
        <v>5815000</v>
      </c>
      <c r="I783" s="637">
        <v>700000</v>
      </c>
      <c r="J783" s="637">
        <v>292000</v>
      </c>
      <c r="K783" s="637">
        <v>0</v>
      </c>
      <c r="L783" s="638">
        <f t="shared" si="159"/>
        <v>6807000</v>
      </c>
      <c r="M783" s="639">
        <v>23.7</v>
      </c>
      <c r="N783" s="638">
        <f t="shared" si="160"/>
        <v>6204842</v>
      </c>
      <c r="O783" s="640">
        <v>2</v>
      </c>
      <c r="P783" s="638">
        <f t="shared" si="161"/>
        <v>523615</v>
      </c>
      <c r="Q783" s="641">
        <v>0</v>
      </c>
      <c r="R783" s="638">
        <f t="shared" si="162"/>
        <v>0</v>
      </c>
      <c r="S783" s="638">
        <f t="shared" si="163"/>
        <v>6728457</v>
      </c>
      <c r="T783" s="642">
        <v>0</v>
      </c>
      <c r="U783" s="528">
        <v>0</v>
      </c>
      <c r="V783" s="528">
        <v>200000</v>
      </c>
      <c r="W783" s="642">
        <v>500000</v>
      </c>
      <c r="X783" s="642">
        <v>0</v>
      </c>
      <c r="Y783" s="642">
        <v>400000</v>
      </c>
      <c r="Z783" s="642">
        <v>395000</v>
      </c>
      <c r="AA783" s="643"/>
      <c r="AB783" s="638"/>
      <c r="AC783" s="642">
        <v>0</v>
      </c>
      <c r="AD783" s="642">
        <v>0</v>
      </c>
      <c r="AE783" s="638">
        <v>0</v>
      </c>
      <c r="AF783" s="644"/>
      <c r="AG783" s="644">
        <f t="shared" si="157"/>
        <v>8223457</v>
      </c>
      <c r="AH783" s="639">
        <v>12</v>
      </c>
      <c r="AI783" s="639">
        <v>0</v>
      </c>
      <c r="AJ783" s="639">
        <v>0</v>
      </c>
      <c r="AK783" s="643">
        <v>0</v>
      </c>
      <c r="AL783" s="645">
        <v>0</v>
      </c>
      <c r="AM783" s="638">
        <f t="shared" si="167"/>
        <v>589067</v>
      </c>
      <c r="AN783" s="661">
        <f t="shared" si="118"/>
        <v>8812524</v>
      </c>
      <c r="AO783" s="638">
        <v>714735</v>
      </c>
      <c r="AP783" s="638">
        <v>44100</v>
      </c>
      <c r="AQ783" s="638">
        <f>+VLOOKUP($B783,[1]Sheet1!$C$15:$BW$1300,52,0)</f>
        <v>0</v>
      </c>
      <c r="AR783" s="638">
        <v>0</v>
      </c>
      <c r="AS783" s="638">
        <v>0</v>
      </c>
      <c r="AT783" s="661">
        <f t="shared" si="164"/>
        <v>8053689</v>
      </c>
      <c r="AU783" s="629"/>
      <c r="AV783" s="585"/>
      <c r="AW783" s="526" t="s">
        <v>4628</v>
      </c>
      <c r="AX783" s="526" t="s">
        <v>4629</v>
      </c>
      <c r="AY783" s="632" t="s">
        <v>261</v>
      </c>
      <c r="AZ783" s="632">
        <v>622</v>
      </c>
      <c r="BA783" s="272" t="str">
        <f t="shared" si="166"/>
        <v>Bag</v>
      </c>
      <c r="BB783" s="633"/>
      <c r="BC783" s="634"/>
      <c r="BD783" s="634"/>
    </row>
    <row r="784" spans="1:56" s="635" customFormat="1" ht="36.75" hidden="1" customHeight="1">
      <c r="A784" s="475">
        <f>SUBTOTAL(3,B$6:B784)</f>
        <v>1</v>
      </c>
      <c r="B784" s="475" t="s">
        <v>2205</v>
      </c>
      <c r="C784" s="476" t="s">
        <v>2206</v>
      </c>
      <c r="D784" s="636">
        <v>43521</v>
      </c>
      <c r="E784" s="636" t="s">
        <v>199</v>
      </c>
      <c r="F784" s="530" t="s">
        <v>537</v>
      </c>
      <c r="G784" s="621" t="s">
        <v>1144</v>
      </c>
      <c r="H784" s="637">
        <v>5931000</v>
      </c>
      <c r="I784" s="637">
        <v>1100000</v>
      </c>
      <c r="J784" s="637">
        <v>0</v>
      </c>
      <c r="K784" s="637">
        <v>0</v>
      </c>
      <c r="L784" s="638">
        <f t="shared" si="159"/>
        <v>7031000</v>
      </c>
      <c r="M784" s="639">
        <v>22.6</v>
      </c>
      <c r="N784" s="638">
        <f t="shared" si="160"/>
        <v>6111562</v>
      </c>
      <c r="O784" s="640">
        <v>3</v>
      </c>
      <c r="P784" s="638">
        <f t="shared" si="161"/>
        <v>811269</v>
      </c>
      <c r="Q784" s="641">
        <v>0</v>
      </c>
      <c r="R784" s="638">
        <f t="shared" si="162"/>
        <v>0</v>
      </c>
      <c r="S784" s="638">
        <f t="shared" si="163"/>
        <v>6922831</v>
      </c>
      <c r="T784" s="642">
        <v>0</v>
      </c>
      <c r="U784" s="528">
        <v>0</v>
      </c>
      <c r="V784" s="528">
        <v>200000</v>
      </c>
      <c r="W784" s="642">
        <v>500000</v>
      </c>
      <c r="X784" s="642">
        <v>0</v>
      </c>
      <c r="Y784" s="642">
        <v>400000</v>
      </c>
      <c r="Z784" s="642">
        <v>376700</v>
      </c>
      <c r="AA784" s="643"/>
      <c r="AB784" s="638"/>
      <c r="AC784" s="642">
        <v>0</v>
      </c>
      <c r="AD784" s="642">
        <v>0</v>
      </c>
      <c r="AE784" s="638">
        <v>50704.330752212387</v>
      </c>
      <c r="AF784" s="644"/>
      <c r="AG784" s="644">
        <f t="shared" si="157"/>
        <v>8450235</v>
      </c>
      <c r="AH784" s="639">
        <v>5</v>
      </c>
      <c r="AI784" s="639">
        <v>0</v>
      </c>
      <c r="AJ784" s="639">
        <v>0</v>
      </c>
      <c r="AK784" s="643">
        <v>0</v>
      </c>
      <c r="AL784" s="645">
        <v>0</v>
      </c>
      <c r="AM784" s="638">
        <f t="shared" si="167"/>
        <v>253522</v>
      </c>
      <c r="AN784" s="661">
        <f t="shared" si="118"/>
        <v>8703757</v>
      </c>
      <c r="AO784" s="638">
        <v>738255</v>
      </c>
      <c r="AP784" s="638">
        <v>44100</v>
      </c>
      <c r="AQ784" s="638">
        <f>+VLOOKUP($B784,[1]Sheet1!$C$15:$BW$1300,52,0)</f>
        <v>0</v>
      </c>
      <c r="AR784" s="638">
        <v>0</v>
      </c>
      <c r="AS784" s="638">
        <v>0</v>
      </c>
      <c r="AT784" s="661">
        <f t="shared" si="164"/>
        <v>7921402</v>
      </c>
      <c r="AU784" s="629"/>
      <c r="AV784" s="585"/>
      <c r="AW784" s="526" t="s">
        <v>4631</v>
      </c>
      <c r="AX784" s="526" t="s">
        <v>4632</v>
      </c>
      <c r="AY784" s="632" t="s">
        <v>200</v>
      </c>
      <c r="AZ784" s="632">
        <v>622</v>
      </c>
      <c r="BA784" s="272" t="str">
        <f t="shared" si="166"/>
        <v>Bag</v>
      </c>
      <c r="BB784" s="633"/>
      <c r="BC784" s="634"/>
      <c r="BD784" s="634"/>
    </row>
    <row r="785" spans="1:56" s="635" customFormat="1" ht="36.75" hidden="1" customHeight="1">
      <c r="A785" s="475">
        <f>SUBTOTAL(3,B$6:B785)</f>
        <v>1</v>
      </c>
      <c r="B785" s="475" t="s">
        <v>2207</v>
      </c>
      <c r="C785" s="476" t="s">
        <v>1672</v>
      </c>
      <c r="D785" s="636">
        <v>39608</v>
      </c>
      <c r="E785" s="636" t="s">
        <v>199</v>
      </c>
      <c r="F785" s="530" t="s">
        <v>243</v>
      </c>
      <c r="G785" s="621" t="s">
        <v>2208</v>
      </c>
      <c r="H785" s="637">
        <v>9179000</v>
      </c>
      <c r="I785" s="637">
        <v>4200000</v>
      </c>
      <c r="J785" s="637">
        <v>0</v>
      </c>
      <c r="K785" s="637">
        <v>0</v>
      </c>
      <c r="L785" s="638">
        <f t="shared" si="159"/>
        <v>13379000</v>
      </c>
      <c r="M785" s="639">
        <v>10</v>
      </c>
      <c r="N785" s="638">
        <f t="shared" si="160"/>
        <v>5145769</v>
      </c>
      <c r="O785" s="640">
        <v>1</v>
      </c>
      <c r="P785" s="638">
        <f t="shared" si="161"/>
        <v>514577</v>
      </c>
      <c r="Q785" s="641">
        <v>0</v>
      </c>
      <c r="R785" s="638">
        <f t="shared" si="162"/>
        <v>0</v>
      </c>
      <c r="S785" s="638">
        <f t="shared" si="163"/>
        <v>5660346</v>
      </c>
      <c r="T785" s="642">
        <v>211538</v>
      </c>
      <c r="U785" s="528">
        <v>0</v>
      </c>
      <c r="V785" s="528">
        <v>0</v>
      </c>
      <c r="W785" s="642">
        <v>0</v>
      </c>
      <c r="X785" s="642">
        <v>0</v>
      </c>
      <c r="Y785" s="642">
        <v>0</v>
      </c>
      <c r="Z785" s="642">
        <v>0</v>
      </c>
      <c r="AA785" s="643"/>
      <c r="AB785" s="638"/>
      <c r="AC785" s="642">
        <v>0</v>
      </c>
      <c r="AD785" s="642">
        <v>0</v>
      </c>
      <c r="AE785" s="638">
        <v>0</v>
      </c>
      <c r="AF785" s="644"/>
      <c r="AG785" s="644">
        <f t="shared" ref="AG785:AG848" si="168">ROUND(SUM(S785:AF785)-AA785,0)</f>
        <v>5871884</v>
      </c>
      <c r="AH785" s="639">
        <v>0</v>
      </c>
      <c r="AI785" s="639">
        <v>0</v>
      </c>
      <c r="AJ785" s="639">
        <v>0</v>
      </c>
      <c r="AK785" s="643">
        <v>0</v>
      </c>
      <c r="AL785" s="645">
        <v>0</v>
      </c>
      <c r="AM785" s="638">
        <f t="shared" si="167"/>
        <v>0</v>
      </c>
      <c r="AN785" s="661">
        <f t="shared" si="118"/>
        <v>5871884</v>
      </c>
      <c r="AO785" s="638">
        <v>0</v>
      </c>
      <c r="AP785" s="638">
        <v>44100</v>
      </c>
      <c r="AQ785" s="638">
        <f>+VLOOKUP($B785,[1]Sheet1!$C$15:$BW$1300,52,0)</f>
        <v>0</v>
      </c>
      <c r="AR785" s="638">
        <v>0</v>
      </c>
      <c r="AS785" s="638">
        <v>0</v>
      </c>
      <c r="AT785" s="661">
        <f t="shared" si="164"/>
        <v>5827784</v>
      </c>
      <c r="AU785" s="629"/>
      <c r="AV785" s="585"/>
      <c r="AW785" s="526" t="s">
        <v>4154</v>
      </c>
      <c r="AX785" s="526" t="s">
        <v>4633</v>
      </c>
      <c r="AY785" s="632" t="s">
        <v>260</v>
      </c>
      <c r="AZ785" s="632">
        <v>642</v>
      </c>
      <c r="BA785" s="272" t="str">
        <f t="shared" si="166"/>
        <v>Box</v>
      </c>
      <c r="BB785" s="633"/>
      <c r="BC785" s="634"/>
      <c r="BD785" s="634"/>
    </row>
    <row r="786" spans="1:56" s="635" customFormat="1" ht="36.75" hidden="1" customHeight="1">
      <c r="A786" s="475">
        <f>SUBTOTAL(3,B$6:B786)</f>
        <v>1</v>
      </c>
      <c r="B786" s="475" t="s">
        <v>2209</v>
      </c>
      <c r="C786" s="476" t="s">
        <v>2210</v>
      </c>
      <c r="D786" s="636">
        <v>43557</v>
      </c>
      <c r="E786" s="636" t="s">
        <v>199</v>
      </c>
      <c r="F786" s="530" t="s">
        <v>243</v>
      </c>
      <c r="G786" s="621" t="s">
        <v>2211</v>
      </c>
      <c r="H786" s="637">
        <v>6348000</v>
      </c>
      <c r="I786" s="637">
        <v>1300000</v>
      </c>
      <c r="J786" s="637">
        <v>0</v>
      </c>
      <c r="K786" s="637">
        <v>0</v>
      </c>
      <c r="L786" s="638">
        <f t="shared" si="159"/>
        <v>7648000</v>
      </c>
      <c r="M786" s="639">
        <v>22.7</v>
      </c>
      <c r="N786" s="638">
        <f t="shared" si="160"/>
        <v>6677292</v>
      </c>
      <c r="O786" s="640">
        <v>3</v>
      </c>
      <c r="P786" s="638">
        <f t="shared" si="161"/>
        <v>882462</v>
      </c>
      <c r="Q786" s="641">
        <v>0</v>
      </c>
      <c r="R786" s="638">
        <f t="shared" si="162"/>
        <v>0</v>
      </c>
      <c r="S786" s="638">
        <f t="shared" si="163"/>
        <v>7559754</v>
      </c>
      <c r="T786" s="642">
        <v>0</v>
      </c>
      <c r="U786" s="528">
        <v>0</v>
      </c>
      <c r="V786" s="528">
        <v>200000</v>
      </c>
      <c r="W786" s="642">
        <v>500000</v>
      </c>
      <c r="X786" s="642">
        <v>0</v>
      </c>
      <c r="Y786" s="642">
        <v>400000</v>
      </c>
      <c r="Z786" s="642">
        <v>386732</v>
      </c>
      <c r="AA786" s="643"/>
      <c r="AB786" s="638"/>
      <c r="AC786" s="642">
        <v>0</v>
      </c>
      <c r="AD786" s="642">
        <v>0</v>
      </c>
      <c r="AE786" s="638">
        <v>55153.8436123348</v>
      </c>
      <c r="AF786" s="644"/>
      <c r="AG786" s="644">
        <f t="shared" si="168"/>
        <v>9101640</v>
      </c>
      <c r="AH786" s="639">
        <v>0</v>
      </c>
      <c r="AI786" s="639">
        <v>0</v>
      </c>
      <c r="AJ786" s="639">
        <v>0</v>
      </c>
      <c r="AK786" s="643">
        <v>0</v>
      </c>
      <c r="AL786" s="645">
        <v>0</v>
      </c>
      <c r="AM786" s="638">
        <f t="shared" si="167"/>
        <v>0</v>
      </c>
      <c r="AN786" s="661">
        <f t="shared" si="118"/>
        <v>9101640</v>
      </c>
      <c r="AO786" s="638">
        <v>803040</v>
      </c>
      <c r="AP786" s="638">
        <v>44100</v>
      </c>
      <c r="AQ786" s="638">
        <f>+VLOOKUP($B786,[1]Sheet1!$C$15:$BW$1300,52,0)</f>
        <v>0</v>
      </c>
      <c r="AR786" s="638">
        <v>0</v>
      </c>
      <c r="AS786" s="638">
        <v>0</v>
      </c>
      <c r="AT786" s="661">
        <f t="shared" si="164"/>
        <v>8254500</v>
      </c>
      <c r="AU786" s="629"/>
      <c r="AV786" s="585"/>
      <c r="AW786" s="526" t="s">
        <v>4634</v>
      </c>
      <c r="AX786" s="526" t="s">
        <v>4635</v>
      </c>
      <c r="AY786" s="632" t="s">
        <v>261</v>
      </c>
      <c r="AZ786" s="632">
        <v>642</v>
      </c>
      <c r="BA786" s="272" t="str">
        <f t="shared" si="166"/>
        <v>Bag</v>
      </c>
      <c r="BB786" s="633"/>
      <c r="BC786" s="634"/>
      <c r="BD786" s="634"/>
    </row>
    <row r="787" spans="1:56" s="635" customFormat="1" ht="36.75" hidden="1" customHeight="1">
      <c r="A787" s="475">
        <f>SUBTOTAL(3,B$6:B787)</f>
        <v>1</v>
      </c>
      <c r="B787" s="475" t="s">
        <v>159</v>
      </c>
      <c r="C787" s="476" t="s">
        <v>160</v>
      </c>
      <c r="D787" s="636">
        <v>43682</v>
      </c>
      <c r="E787" s="636" t="s">
        <v>199</v>
      </c>
      <c r="F787" s="530" t="s">
        <v>243</v>
      </c>
      <c r="G787" s="621" t="s">
        <v>2212</v>
      </c>
      <c r="H787" s="637">
        <v>17500000</v>
      </c>
      <c r="I787" s="637">
        <v>12700000</v>
      </c>
      <c r="J787" s="637">
        <v>0</v>
      </c>
      <c r="K787" s="637">
        <v>0</v>
      </c>
      <c r="L787" s="638">
        <f t="shared" si="159"/>
        <v>30200000</v>
      </c>
      <c r="M787" s="639">
        <v>24</v>
      </c>
      <c r="N787" s="638">
        <f t="shared" si="160"/>
        <v>27876923</v>
      </c>
      <c r="O787" s="640">
        <v>2</v>
      </c>
      <c r="P787" s="638">
        <f t="shared" si="161"/>
        <v>2323077</v>
      </c>
      <c r="Q787" s="641">
        <v>0</v>
      </c>
      <c r="R787" s="638">
        <f t="shared" si="162"/>
        <v>0</v>
      </c>
      <c r="S787" s="638">
        <f t="shared" si="163"/>
        <v>30200000</v>
      </c>
      <c r="T787" s="642">
        <v>500000</v>
      </c>
      <c r="U787" s="528">
        <v>0</v>
      </c>
      <c r="V787" s="528">
        <v>0</v>
      </c>
      <c r="W787" s="642">
        <v>0</v>
      </c>
      <c r="X787" s="642">
        <v>0</v>
      </c>
      <c r="Y787" s="642">
        <v>0</v>
      </c>
      <c r="Z787" s="642">
        <v>0</v>
      </c>
      <c r="AA787" s="643"/>
      <c r="AB787" s="638"/>
      <c r="AC787" s="642">
        <v>0</v>
      </c>
      <c r="AD787" s="642">
        <v>0</v>
      </c>
      <c r="AE787" s="638">
        <v>0</v>
      </c>
      <c r="AF787" s="644"/>
      <c r="AG787" s="644">
        <f t="shared" si="168"/>
        <v>30700000</v>
      </c>
      <c r="AH787" s="639">
        <v>0</v>
      </c>
      <c r="AI787" s="639">
        <v>0</v>
      </c>
      <c r="AJ787" s="639">
        <v>0</v>
      </c>
      <c r="AK787" s="643">
        <v>0</v>
      </c>
      <c r="AL787" s="645">
        <v>0</v>
      </c>
      <c r="AM787" s="638">
        <f t="shared" si="167"/>
        <v>0</v>
      </c>
      <c r="AN787" s="661">
        <f t="shared" si="118"/>
        <v>30700000</v>
      </c>
      <c r="AO787" s="638">
        <v>3171000</v>
      </c>
      <c r="AP787" s="638">
        <v>44100</v>
      </c>
      <c r="AQ787" s="638">
        <f>+VLOOKUP($B787,[1]Sheet1!$C$15:$BW$1300,52,0)</f>
        <v>146450</v>
      </c>
      <c r="AR787" s="638">
        <v>0</v>
      </c>
      <c r="AS787" s="638">
        <v>0</v>
      </c>
      <c r="AT787" s="661">
        <f t="shared" si="164"/>
        <v>27338450</v>
      </c>
      <c r="AU787" s="629"/>
      <c r="AV787" s="585"/>
      <c r="AW787" s="526" t="s">
        <v>4636</v>
      </c>
      <c r="AX787" s="526" t="s">
        <v>4637</v>
      </c>
      <c r="AY787" s="632" t="s">
        <v>261</v>
      </c>
      <c r="AZ787" s="632">
        <v>642</v>
      </c>
      <c r="BA787" s="272" t="s">
        <v>75</v>
      </c>
      <c r="BB787" s="633"/>
      <c r="BC787" s="634"/>
      <c r="BD787" s="634"/>
    </row>
    <row r="788" spans="1:56" s="635" customFormat="1" ht="36.75" hidden="1" customHeight="1">
      <c r="A788" s="475">
        <f>SUBTOTAL(3,B$6:B788)</f>
        <v>1</v>
      </c>
      <c r="B788" s="475" t="s">
        <v>2213</v>
      </c>
      <c r="C788" s="476" t="s">
        <v>2214</v>
      </c>
      <c r="D788" s="636">
        <v>43752</v>
      </c>
      <c r="E788" s="636" t="s">
        <v>199</v>
      </c>
      <c r="F788" s="530" t="s">
        <v>243</v>
      </c>
      <c r="G788" s="621" t="s">
        <v>2215</v>
      </c>
      <c r="H788" s="637">
        <v>9714000</v>
      </c>
      <c r="I788" s="637">
        <v>3600000</v>
      </c>
      <c r="J788" s="637">
        <v>0</v>
      </c>
      <c r="K788" s="637">
        <v>0</v>
      </c>
      <c r="L788" s="638">
        <f t="shared" si="159"/>
        <v>13314000</v>
      </c>
      <c r="M788" s="639">
        <v>23.8</v>
      </c>
      <c r="N788" s="638">
        <f t="shared" si="160"/>
        <v>12187431</v>
      </c>
      <c r="O788" s="640">
        <v>2</v>
      </c>
      <c r="P788" s="638">
        <f t="shared" si="161"/>
        <v>1024154</v>
      </c>
      <c r="Q788" s="641">
        <v>0</v>
      </c>
      <c r="R788" s="638">
        <f t="shared" si="162"/>
        <v>0</v>
      </c>
      <c r="S788" s="638">
        <f t="shared" si="163"/>
        <v>13211585</v>
      </c>
      <c r="T788" s="642">
        <v>0</v>
      </c>
      <c r="U788" s="528">
        <v>0</v>
      </c>
      <c r="V788" s="528">
        <v>0</v>
      </c>
      <c r="W788" s="642">
        <v>0</v>
      </c>
      <c r="X788" s="642">
        <v>0</v>
      </c>
      <c r="Y788" s="642">
        <v>0</v>
      </c>
      <c r="Z788" s="642">
        <v>0</v>
      </c>
      <c r="AA788" s="643"/>
      <c r="AB788" s="638"/>
      <c r="AC788" s="642">
        <v>100000</v>
      </c>
      <c r="AD788" s="642">
        <v>0</v>
      </c>
      <c r="AE788" s="638">
        <v>96014.424894957978</v>
      </c>
      <c r="AF788" s="644"/>
      <c r="AG788" s="644">
        <f t="shared" si="168"/>
        <v>13407599</v>
      </c>
      <c r="AH788" s="639">
        <v>0</v>
      </c>
      <c r="AI788" s="639">
        <v>0</v>
      </c>
      <c r="AJ788" s="639">
        <v>0</v>
      </c>
      <c r="AK788" s="643">
        <v>0</v>
      </c>
      <c r="AL788" s="645">
        <v>0</v>
      </c>
      <c r="AM788" s="638">
        <f t="shared" si="167"/>
        <v>0</v>
      </c>
      <c r="AN788" s="661">
        <f t="shared" si="118"/>
        <v>13407599</v>
      </c>
      <c r="AO788" s="638">
        <v>1397970</v>
      </c>
      <c r="AP788" s="638">
        <v>44100</v>
      </c>
      <c r="AQ788" s="638">
        <f>+VLOOKUP($B788,[1]Sheet1!$C$15:$BW$1300,52,0)</f>
        <v>0</v>
      </c>
      <c r="AR788" s="638">
        <v>0</v>
      </c>
      <c r="AS788" s="638">
        <v>0</v>
      </c>
      <c r="AT788" s="661">
        <f t="shared" si="164"/>
        <v>11965529</v>
      </c>
      <c r="AU788" s="629"/>
      <c r="AV788" s="585"/>
      <c r="AW788" s="526" t="s">
        <v>4638</v>
      </c>
      <c r="AX788" s="526" t="s">
        <v>4639</v>
      </c>
      <c r="AY788" s="632" t="s">
        <v>260</v>
      </c>
      <c r="AZ788" s="632">
        <v>642</v>
      </c>
      <c r="BA788" s="272" t="str">
        <f t="shared" ref="BA788:BA796" si="169">+IF(AY788="SK1 Box","Box",IF(AY788="Seaman","Seaman","Bag"))</f>
        <v>Box</v>
      </c>
      <c r="BB788" s="633"/>
      <c r="BC788" s="634"/>
      <c r="BD788" s="634"/>
    </row>
    <row r="789" spans="1:56" s="635" customFormat="1" ht="36.75" hidden="1" customHeight="1">
      <c r="A789" s="475">
        <f>SUBTOTAL(3,B$6:B789)</f>
        <v>1</v>
      </c>
      <c r="B789" s="475" t="s">
        <v>2216</v>
      </c>
      <c r="C789" s="476" t="s">
        <v>2217</v>
      </c>
      <c r="D789" s="636">
        <v>44102</v>
      </c>
      <c r="E789" s="636" t="s">
        <v>199</v>
      </c>
      <c r="F789" s="530" t="s">
        <v>243</v>
      </c>
      <c r="G789" s="621" t="s">
        <v>2211</v>
      </c>
      <c r="H789" s="637">
        <v>6800000</v>
      </c>
      <c r="I789" s="637">
        <v>3350000</v>
      </c>
      <c r="J789" s="637">
        <v>0</v>
      </c>
      <c r="K789" s="637">
        <v>0</v>
      </c>
      <c r="L789" s="638">
        <f t="shared" si="159"/>
        <v>10150000</v>
      </c>
      <c r="M789" s="639">
        <v>24</v>
      </c>
      <c r="N789" s="638">
        <f t="shared" si="160"/>
        <v>9369231</v>
      </c>
      <c r="O789" s="640">
        <v>2</v>
      </c>
      <c r="P789" s="638">
        <f t="shared" si="161"/>
        <v>780769</v>
      </c>
      <c r="Q789" s="641">
        <v>0</v>
      </c>
      <c r="R789" s="638">
        <f t="shared" si="162"/>
        <v>0</v>
      </c>
      <c r="S789" s="638">
        <f t="shared" si="163"/>
        <v>10150000</v>
      </c>
      <c r="T789" s="642">
        <v>500000</v>
      </c>
      <c r="U789" s="528">
        <v>0</v>
      </c>
      <c r="V789" s="528">
        <v>0</v>
      </c>
      <c r="W789" s="642">
        <v>0</v>
      </c>
      <c r="X789" s="642">
        <v>0</v>
      </c>
      <c r="Y789" s="642">
        <v>0</v>
      </c>
      <c r="Z789" s="642">
        <v>0</v>
      </c>
      <c r="AA789" s="643"/>
      <c r="AB789" s="638"/>
      <c r="AC789" s="642">
        <v>0</v>
      </c>
      <c r="AD789" s="642">
        <v>0</v>
      </c>
      <c r="AE789" s="638">
        <v>73197.1171875</v>
      </c>
      <c r="AF789" s="644"/>
      <c r="AG789" s="644">
        <f t="shared" si="168"/>
        <v>10723197</v>
      </c>
      <c r="AH789" s="639">
        <v>0</v>
      </c>
      <c r="AI789" s="639">
        <v>0</v>
      </c>
      <c r="AJ789" s="639">
        <v>0</v>
      </c>
      <c r="AK789" s="643">
        <v>0</v>
      </c>
      <c r="AL789" s="645">
        <v>0</v>
      </c>
      <c r="AM789" s="638">
        <f t="shared" si="167"/>
        <v>0</v>
      </c>
      <c r="AN789" s="661">
        <f t="shared" si="118"/>
        <v>10723197</v>
      </c>
      <c r="AO789" s="638">
        <v>1065750</v>
      </c>
      <c r="AP789" s="638">
        <v>44100</v>
      </c>
      <c r="AQ789" s="638">
        <f>+VLOOKUP($B789,[1]Sheet1!$C$15:$BW$1300,52,0)</f>
        <v>0</v>
      </c>
      <c r="AR789" s="638">
        <v>0</v>
      </c>
      <c r="AS789" s="638">
        <v>0</v>
      </c>
      <c r="AT789" s="661">
        <f t="shared" si="164"/>
        <v>9613347</v>
      </c>
      <c r="AU789" s="629"/>
      <c r="AV789" s="585"/>
      <c r="AW789" s="526" t="s">
        <v>4640</v>
      </c>
      <c r="AX789" s="526" t="s">
        <v>4641</v>
      </c>
      <c r="AY789" s="632" t="s">
        <v>260</v>
      </c>
      <c r="AZ789" s="632">
        <v>642</v>
      </c>
      <c r="BA789" s="272" t="str">
        <f t="shared" si="169"/>
        <v>Box</v>
      </c>
      <c r="BB789" s="633"/>
      <c r="BC789" s="634"/>
      <c r="BD789" s="634"/>
    </row>
    <row r="790" spans="1:56" s="635" customFormat="1" ht="36.75" hidden="1" customHeight="1">
      <c r="A790" s="475">
        <f>SUBTOTAL(3,B$6:B790)</f>
        <v>1</v>
      </c>
      <c r="B790" s="475" t="s">
        <v>2219</v>
      </c>
      <c r="C790" s="476" t="s">
        <v>2220</v>
      </c>
      <c r="D790" s="636">
        <v>44545</v>
      </c>
      <c r="E790" s="636" t="s">
        <v>199</v>
      </c>
      <c r="F790" s="530" t="s">
        <v>243</v>
      </c>
      <c r="G790" s="621" t="s">
        <v>2211</v>
      </c>
      <c r="H790" s="637">
        <v>6800000</v>
      </c>
      <c r="I790" s="637">
        <v>4500000</v>
      </c>
      <c r="J790" s="637">
        <v>0</v>
      </c>
      <c r="K790" s="637">
        <v>0</v>
      </c>
      <c r="L790" s="638">
        <f t="shared" si="159"/>
        <v>11300000</v>
      </c>
      <c r="M790" s="639">
        <v>23.7</v>
      </c>
      <c r="N790" s="638">
        <f t="shared" si="160"/>
        <v>10300385</v>
      </c>
      <c r="O790" s="640">
        <v>2</v>
      </c>
      <c r="P790" s="638">
        <f t="shared" si="161"/>
        <v>869231</v>
      </c>
      <c r="Q790" s="641">
        <v>0</v>
      </c>
      <c r="R790" s="638">
        <f t="shared" si="162"/>
        <v>0</v>
      </c>
      <c r="S790" s="638">
        <f t="shared" si="163"/>
        <v>11169616</v>
      </c>
      <c r="T790" s="642">
        <v>494231</v>
      </c>
      <c r="U790" s="528">
        <v>0</v>
      </c>
      <c r="V790" s="528">
        <v>0</v>
      </c>
      <c r="W790" s="642">
        <v>0</v>
      </c>
      <c r="X790" s="642">
        <v>0</v>
      </c>
      <c r="Y790" s="642">
        <v>0</v>
      </c>
      <c r="Z790" s="642">
        <v>0</v>
      </c>
      <c r="AA790" s="643"/>
      <c r="AB790" s="638"/>
      <c r="AC790" s="642">
        <v>200000</v>
      </c>
      <c r="AD790" s="642">
        <v>0</v>
      </c>
      <c r="AE790" s="638">
        <v>81490.387658227846</v>
      </c>
      <c r="AF790" s="644"/>
      <c r="AG790" s="644">
        <f t="shared" si="168"/>
        <v>11945337</v>
      </c>
      <c r="AH790" s="639">
        <v>0</v>
      </c>
      <c r="AI790" s="639">
        <v>0</v>
      </c>
      <c r="AJ790" s="639">
        <v>0</v>
      </c>
      <c r="AK790" s="643">
        <v>0</v>
      </c>
      <c r="AL790" s="645">
        <v>0</v>
      </c>
      <c r="AM790" s="638">
        <f t="shared" si="167"/>
        <v>0</v>
      </c>
      <c r="AN790" s="661">
        <f t="shared" si="118"/>
        <v>11945337</v>
      </c>
      <c r="AO790" s="638">
        <v>1186500</v>
      </c>
      <c r="AP790" s="638">
        <v>44100</v>
      </c>
      <c r="AQ790" s="638">
        <f>+VLOOKUP($B790,[1]Sheet1!$C$15:$BW$1300,52,0)</f>
        <v>0</v>
      </c>
      <c r="AR790" s="638">
        <v>0</v>
      </c>
      <c r="AS790" s="638">
        <v>0</v>
      </c>
      <c r="AT790" s="661">
        <f t="shared" si="164"/>
        <v>10714737</v>
      </c>
      <c r="AU790" s="629"/>
      <c r="AV790" s="585"/>
      <c r="AW790" s="526" t="s">
        <v>4642</v>
      </c>
      <c r="AX790" s="526" t="s">
        <v>4643</v>
      </c>
      <c r="AY790" s="632" t="s">
        <v>260</v>
      </c>
      <c r="AZ790" s="632">
        <v>642</v>
      </c>
      <c r="BA790" s="272" t="str">
        <f t="shared" si="169"/>
        <v>Box</v>
      </c>
      <c r="BB790" s="633"/>
      <c r="BC790" s="634"/>
      <c r="BD790" s="634"/>
    </row>
    <row r="791" spans="1:56" s="635" customFormat="1" ht="36.75" hidden="1" customHeight="1">
      <c r="A791" s="475">
        <f>SUBTOTAL(3,B$6:B791)</f>
        <v>1</v>
      </c>
      <c r="B791" s="475" t="s">
        <v>2221</v>
      </c>
      <c r="C791" s="476" t="s">
        <v>2204</v>
      </c>
      <c r="D791" s="636">
        <v>44599</v>
      </c>
      <c r="E791" s="636" t="s">
        <v>199</v>
      </c>
      <c r="F791" s="530" t="s">
        <v>243</v>
      </c>
      <c r="G791" s="621" t="s">
        <v>2211</v>
      </c>
      <c r="H791" s="637">
        <v>7700000</v>
      </c>
      <c r="I791" s="637">
        <v>6200000</v>
      </c>
      <c r="J791" s="637">
        <v>0</v>
      </c>
      <c r="K791" s="637">
        <v>0</v>
      </c>
      <c r="L791" s="638">
        <f t="shared" si="159"/>
        <v>13900000</v>
      </c>
      <c r="M791" s="639">
        <v>24</v>
      </c>
      <c r="N791" s="638">
        <f t="shared" si="160"/>
        <v>12830769</v>
      </c>
      <c r="O791" s="640">
        <v>2</v>
      </c>
      <c r="P791" s="638">
        <f t="shared" si="161"/>
        <v>1069231</v>
      </c>
      <c r="Q791" s="641">
        <v>0</v>
      </c>
      <c r="R791" s="638">
        <f t="shared" si="162"/>
        <v>0</v>
      </c>
      <c r="S791" s="638">
        <f t="shared" si="163"/>
        <v>13900000</v>
      </c>
      <c r="T791" s="642">
        <v>500000</v>
      </c>
      <c r="U791" s="528">
        <v>0</v>
      </c>
      <c r="V791" s="528">
        <v>0</v>
      </c>
      <c r="W791" s="642">
        <v>0</v>
      </c>
      <c r="X791" s="642">
        <v>0</v>
      </c>
      <c r="Y791" s="642">
        <v>0</v>
      </c>
      <c r="Z791" s="642">
        <v>0</v>
      </c>
      <c r="AA791" s="643"/>
      <c r="AB791" s="638"/>
      <c r="AC791" s="642">
        <v>0</v>
      </c>
      <c r="AD791" s="642">
        <v>0</v>
      </c>
      <c r="AE791" s="638">
        <v>100240.3828125</v>
      </c>
      <c r="AF791" s="644"/>
      <c r="AG791" s="644">
        <f t="shared" si="168"/>
        <v>14500240</v>
      </c>
      <c r="AH791" s="639">
        <v>0</v>
      </c>
      <c r="AI791" s="639">
        <v>0</v>
      </c>
      <c r="AJ791" s="639">
        <v>0</v>
      </c>
      <c r="AK791" s="643">
        <v>0</v>
      </c>
      <c r="AL791" s="645">
        <v>0</v>
      </c>
      <c r="AM791" s="638">
        <f t="shared" si="167"/>
        <v>0</v>
      </c>
      <c r="AN791" s="661">
        <f t="shared" si="118"/>
        <v>14500240</v>
      </c>
      <c r="AO791" s="638">
        <v>1459500</v>
      </c>
      <c r="AP791" s="638">
        <v>44100</v>
      </c>
      <c r="AQ791" s="638">
        <f>+VLOOKUP($B791,[1]Sheet1!$C$15:$BW$1300,52,0)</f>
        <v>82037</v>
      </c>
      <c r="AR791" s="638">
        <v>0</v>
      </c>
      <c r="AS791" s="638">
        <v>0</v>
      </c>
      <c r="AT791" s="661">
        <f t="shared" si="164"/>
        <v>12914603</v>
      </c>
      <c r="AU791" s="629"/>
      <c r="AV791" s="585"/>
      <c r="AW791" s="526" t="s">
        <v>4630</v>
      </c>
      <c r="AX791" s="526" t="s">
        <v>4644</v>
      </c>
      <c r="AY791" s="632" t="s">
        <v>260</v>
      </c>
      <c r="AZ791" s="632">
        <v>642</v>
      </c>
      <c r="BA791" s="272" t="str">
        <f t="shared" si="169"/>
        <v>Box</v>
      </c>
      <c r="BB791" s="633"/>
      <c r="BC791" s="634"/>
      <c r="BD791" s="634"/>
    </row>
    <row r="792" spans="1:56" s="635" customFormat="1" ht="36.75" hidden="1" customHeight="1">
      <c r="A792" s="475">
        <f>SUBTOTAL(3,B$6:B792)</f>
        <v>1</v>
      </c>
      <c r="B792" s="475" t="s">
        <v>2222</v>
      </c>
      <c r="C792" s="476" t="s">
        <v>2223</v>
      </c>
      <c r="D792" s="636">
        <v>45558</v>
      </c>
      <c r="E792" s="636" t="s">
        <v>199</v>
      </c>
      <c r="F792" s="530" t="s">
        <v>243</v>
      </c>
      <c r="G792" s="621" t="s">
        <v>2211</v>
      </c>
      <c r="H792" s="637">
        <v>8000000</v>
      </c>
      <c r="I792" s="637">
        <v>4000000</v>
      </c>
      <c r="J792" s="637">
        <v>0</v>
      </c>
      <c r="K792" s="637">
        <v>0</v>
      </c>
      <c r="L792" s="638">
        <f t="shared" si="159"/>
        <v>12000000</v>
      </c>
      <c r="M792" s="639">
        <v>23.7</v>
      </c>
      <c r="N792" s="638">
        <f t="shared" si="160"/>
        <v>10938462</v>
      </c>
      <c r="O792" s="640">
        <v>2</v>
      </c>
      <c r="P792" s="638">
        <f t="shared" si="161"/>
        <v>923077</v>
      </c>
      <c r="Q792" s="641">
        <v>0</v>
      </c>
      <c r="R792" s="638">
        <f t="shared" si="162"/>
        <v>0</v>
      </c>
      <c r="S792" s="638">
        <f t="shared" si="163"/>
        <v>11861539</v>
      </c>
      <c r="T792" s="642">
        <v>494231</v>
      </c>
      <c r="U792" s="528">
        <v>0</v>
      </c>
      <c r="V792" s="528">
        <v>0</v>
      </c>
      <c r="W792" s="642">
        <v>0</v>
      </c>
      <c r="X792" s="642">
        <v>0</v>
      </c>
      <c r="Y792" s="642">
        <v>0</v>
      </c>
      <c r="Z792" s="642">
        <v>0</v>
      </c>
      <c r="AA792" s="643"/>
      <c r="AB792" s="638"/>
      <c r="AC792" s="642">
        <v>100000</v>
      </c>
      <c r="AD792" s="642">
        <v>0</v>
      </c>
      <c r="AE792" s="638">
        <v>86538.465189873416</v>
      </c>
      <c r="AF792" s="644"/>
      <c r="AG792" s="644">
        <f t="shared" si="168"/>
        <v>12542308</v>
      </c>
      <c r="AH792" s="639">
        <v>0</v>
      </c>
      <c r="AI792" s="639">
        <v>0</v>
      </c>
      <c r="AJ792" s="639">
        <v>0</v>
      </c>
      <c r="AK792" s="643">
        <v>0</v>
      </c>
      <c r="AL792" s="645">
        <v>0</v>
      </c>
      <c r="AM792" s="638">
        <f t="shared" si="167"/>
        <v>0</v>
      </c>
      <c r="AN792" s="661">
        <f t="shared" si="118"/>
        <v>12542308</v>
      </c>
      <c r="AO792" s="638">
        <v>1260000</v>
      </c>
      <c r="AP792" s="638">
        <v>44100</v>
      </c>
      <c r="AQ792" s="638">
        <f>+VLOOKUP($B792,[1]Sheet1!$C$15:$BW$1300,52,0)</f>
        <v>0</v>
      </c>
      <c r="AR792" s="638">
        <v>0</v>
      </c>
      <c r="AS792" s="638">
        <v>0</v>
      </c>
      <c r="AT792" s="661">
        <f t="shared" si="164"/>
        <v>11238208</v>
      </c>
      <c r="AU792" s="629"/>
      <c r="AV792" s="585"/>
      <c r="AW792" s="526" t="s">
        <v>4645</v>
      </c>
      <c r="AX792" s="526" t="s">
        <v>4646</v>
      </c>
      <c r="AY792" s="632" t="s">
        <v>261</v>
      </c>
      <c r="AZ792" s="632">
        <v>642</v>
      </c>
      <c r="BA792" s="272" t="str">
        <f t="shared" si="169"/>
        <v>Bag</v>
      </c>
      <c r="BB792" s="633"/>
      <c r="BC792" s="634"/>
      <c r="BD792" s="634"/>
    </row>
    <row r="793" spans="1:56" s="635" customFormat="1" ht="36.75" hidden="1" customHeight="1">
      <c r="A793" s="475">
        <f>SUBTOTAL(3,B$6:B793)</f>
        <v>1</v>
      </c>
      <c r="B793" s="475" t="s">
        <v>2224</v>
      </c>
      <c r="C793" s="476" t="s">
        <v>2225</v>
      </c>
      <c r="D793" s="636">
        <v>45692</v>
      </c>
      <c r="E793" s="636" t="s">
        <v>199</v>
      </c>
      <c r="F793" s="530" t="s">
        <v>243</v>
      </c>
      <c r="G793" s="621" t="s">
        <v>2208</v>
      </c>
      <c r="H793" s="637">
        <v>7000000</v>
      </c>
      <c r="I793" s="637">
        <v>3500000</v>
      </c>
      <c r="J793" s="637">
        <v>0</v>
      </c>
      <c r="K793" s="637">
        <v>0</v>
      </c>
      <c r="L793" s="638">
        <f t="shared" si="159"/>
        <v>10500000</v>
      </c>
      <c r="M793" s="639">
        <v>24</v>
      </c>
      <c r="N793" s="638">
        <f t="shared" si="160"/>
        <v>9692308</v>
      </c>
      <c r="O793" s="640">
        <v>2</v>
      </c>
      <c r="P793" s="638">
        <f t="shared" si="161"/>
        <v>807692</v>
      </c>
      <c r="Q793" s="641">
        <v>0</v>
      </c>
      <c r="R793" s="638">
        <f t="shared" si="162"/>
        <v>0</v>
      </c>
      <c r="S793" s="638">
        <f t="shared" si="163"/>
        <v>10500000</v>
      </c>
      <c r="T793" s="642">
        <v>500000</v>
      </c>
      <c r="U793" s="528">
        <v>0</v>
      </c>
      <c r="V793" s="528">
        <v>0</v>
      </c>
      <c r="W793" s="642">
        <v>0</v>
      </c>
      <c r="X793" s="642">
        <v>0</v>
      </c>
      <c r="Y793" s="642">
        <v>0</v>
      </c>
      <c r="Z793" s="642">
        <v>0</v>
      </c>
      <c r="AA793" s="643"/>
      <c r="AB793" s="638"/>
      <c r="AC793" s="642">
        <v>0</v>
      </c>
      <c r="AD793" s="642">
        <v>0</v>
      </c>
      <c r="AE793" s="638">
        <v>0</v>
      </c>
      <c r="AF793" s="644"/>
      <c r="AG793" s="644">
        <f t="shared" si="168"/>
        <v>11000000</v>
      </c>
      <c r="AH793" s="639">
        <v>0</v>
      </c>
      <c r="AI793" s="639">
        <v>0</v>
      </c>
      <c r="AJ793" s="639">
        <v>0</v>
      </c>
      <c r="AK793" s="643">
        <v>0</v>
      </c>
      <c r="AL793" s="645">
        <v>0</v>
      </c>
      <c r="AM793" s="638">
        <f t="shared" si="167"/>
        <v>0</v>
      </c>
      <c r="AN793" s="661">
        <f t="shared" si="118"/>
        <v>11000000</v>
      </c>
      <c r="AO793" s="638">
        <v>1102500</v>
      </c>
      <c r="AP793" s="638">
        <v>44100</v>
      </c>
      <c r="AQ793" s="638">
        <f>+VLOOKUP($B793,[1]Sheet1!$C$15:$BW$1300,52,0)</f>
        <v>0</v>
      </c>
      <c r="AR793" s="638">
        <v>0</v>
      </c>
      <c r="AS793" s="638">
        <v>115385</v>
      </c>
      <c r="AT793" s="661">
        <f t="shared" si="164"/>
        <v>9738015</v>
      </c>
      <c r="AU793" s="629"/>
      <c r="AV793" s="585"/>
      <c r="AW793" s="526" t="s">
        <v>4647</v>
      </c>
      <c r="AX793" s="526" t="s">
        <v>4648</v>
      </c>
      <c r="AY793" s="632" t="s">
        <v>545</v>
      </c>
      <c r="AZ793" s="632">
        <v>627</v>
      </c>
      <c r="BA793" s="272" t="str">
        <f t="shared" si="169"/>
        <v>Seaman</v>
      </c>
      <c r="BB793" s="633"/>
      <c r="BC793" s="634"/>
      <c r="BD793" s="634"/>
    </row>
    <row r="794" spans="1:56" s="635" customFormat="1" ht="36.75" hidden="1" customHeight="1">
      <c r="A794" s="475">
        <f>SUBTOTAL(3,B$6:B794)</f>
        <v>1</v>
      </c>
      <c r="B794" s="475" t="s">
        <v>5596</v>
      </c>
      <c r="C794" s="476" t="s">
        <v>5597</v>
      </c>
      <c r="D794" s="636">
        <v>45755</v>
      </c>
      <c r="E794" s="636" t="s">
        <v>199</v>
      </c>
      <c r="F794" s="530" t="s">
        <v>243</v>
      </c>
      <c r="G794" s="621" t="s">
        <v>2208</v>
      </c>
      <c r="H794" s="637">
        <v>7000000</v>
      </c>
      <c r="I794" s="637">
        <v>2500000</v>
      </c>
      <c r="J794" s="637">
        <v>0</v>
      </c>
      <c r="K794" s="637">
        <v>0</v>
      </c>
      <c r="L794" s="638">
        <f t="shared" si="159"/>
        <v>9500000</v>
      </c>
      <c r="M794" s="639">
        <v>18</v>
      </c>
      <c r="N794" s="638">
        <f t="shared" si="160"/>
        <v>6576923</v>
      </c>
      <c r="O794" s="640">
        <v>1</v>
      </c>
      <c r="P794" s="638">
        <f t="shared" si="161"/>
        <v>365385</v>
      </c>
      <c r="Q794" s="641">
        <v>0</v>
      </c>
      <c r="R794" s="638">
        <f t="shared" si="162"/>
        <v>0</v>
      </c>
      <c r="S794" s="638">
        <f t="shared" si="163"/>
        <v>6942308</v>
      </c>
      <c r="T794" s="642">
        <v>365385</v>
      </c>
      <c r="U794" s="528">
        <v>0</v>
      </c>
      <c r="V794" s="528">
        <v>0</v>
      </c>
      <c r="W794" s="642">
        <v>0</v>
      </c>
      <c r="X794" s="642">
        <v>0</v>
      </c>
      <c r="Y794" s="642">
        <v>0</v>
      </c>
      <c r="Z794" s="642">
        <v>0</v>
      </c>
      <c r="AA794" s="643"/>
      <c r="AB794" s="638"/>
      <c r="AC794" s="642">
        <v>0</v>
      </c>
      <c r="AD794" s="642">
        <v>0</v>
      </c>
      <c r="AE794" s="638">
        <v>68509.614583333343</v>
      </c>
      <c r="AF794" s="644"/>
      <c r="AG794" s="644">
        <f t="shared" si="168"/>
        <v>7376203</v>
      </c>
      <c r="AH794" s="639">
        <v>0</v>
      </c>
      <c r="AI794" s="639">
        <v>0</v>
      </c>
      <c r="AJ794" s="639">
        <v>0</v>
      </c>
      <c r="AK794" s="643">
        <v>0</v>
      </c>
      <c r="AL794" s="645">
        <v>0</v>
      </c>
      <c r="AM794" s="638">
        <f t="shared" si="167"/>
        <v>0</v>
      </c>
      <c r="AN794" s="661">
        <f t="shared" si="118"/>
        <v>7376203</v>
      </c>
      <c r="AO794" s="638">
        <v>0</v>
      </c>
      <c r="AP794" s="638">
        <v>0</v>
      </c>
      <c r="AQ794" s="638">
        <f>+VLOOKUP($B794,[1]Sheet1!$C$15:$BW$1300,52,0)</f>
        <v>0</v>
      </c>
      <c r="AR794" s="638">
        <v>0</v>
      </c>
      <c r="AS794" s="638">
        <v>0</v>
      </c>
      <c r="AT794" s="661">
        <f t="shared" si="164"/>
        <v>7376203</v>
      </c>
      <c r="AU794" s="629"/>
      <c r="AV794" s="585"/>
      <c r="AW794" s="526" t="s">
        <v>5698</v>
      </c>
      <c r="AX794" s="526" t="s">
        <v>5699</v>
      </c>
      <c r="AY794" s="632" t="s">
        <v>260</v>
      </c>
      <c r="AZ794" s="632">
        <v>642</v>
      </c>
      <c r="BA794" s="272" t="str">
        <f t="shared" si="169"/>
        <v>Box</v>
      </c>
      <c r="BB794" s="633"/>
      <c r="BC794" s="634"/>
      <c r="BD794" s="634"/>
    </row>
    <row r="795" spans="1:56" s="635" customFormat="1" ht="36.75" hidden="1" customHeight="1">
      <c r="A795" s="475">
        <f>SUBTOTAL(3,B$6:B795)</f>
        <v>1</v>
      </c>
      <c r="B795" s="475" t="s">
        <v>2226</v>
      </c>
      <c r="C795" s="476" t="s">
        <v>2227</v>
      </c>
      <c r="D795" s="636">
        <v>40424</v>
      </c>
      <c r="E795" s="636" t="s">
        <v>199</v>
      </c>
      <c r="F795" s="530" t="s">
        <v>243</v>
      </c>
      <c r="G795" s="621" t="s">
        <v>2211</v>
      </c>
      <c r="H795" s="637">
        <v>7651000</v>
      </c>
      <c r="I795" s="637">
        <v>6249000</v>
      </c>
      <c r="J795" s="637">
        <v>0</v>
      </c>
      <c r="K795" s="637">
        <v>0</v>
      </c>
      <c r="L795" s="638">
        <f t="shared" si="159"/>
        <v>13900000</v>
      </c>
      <c r="M795" s="639">
        <v>23</v>
      </c>
      <c r="N795" s="638">
        <f t="shared" si="160"/>
        <v>12296154</v>
      </c>
      <c r="O795" s="640">
        <v>2</v>
      </c>
      <c r="P795" s="638">
        <f t="shared" si="161"/>
        <v>1069231</v>
      </c>
      <c r="Q795" s="641">
        <v>0</v>
      </c>
      <c r="R795" s="638">
        <f t="shared" si="162"/>
        <v>0</v>
      </c>
      <c r="S795" s="638">
        <f t="shared" si="163"/>
        <v>13365385</v>
      </c>
      <c r="T795" s="642">
        <v>0</v>
      </c>
      <c r="U795" s="528">
        <v>0</v>
      </c>
      <c r="V795" s="528">
        <v>0</v>
      </c>
      <c r="W795" s="642">
        <v>0</v>
      </c>
      <c r="X795" s="642">
        <v>0</v>
      </c>
      <c r="Y795" s="642">
        <v>0</v>
      </c>
      <c r="Z795" s="642">
        <v>0</v>
      </c>
      <c r="AA795" s="643"/>
      <c r="AB795" s="638"/>
      <c r="AC795" s="642">
        <v>100000</v>
      </c>
      <c r="AD795" s="642">
        <v>0</v>
      </c>
      <c r="AE795" s="638">
        <v>100240.38586956522</v>
      </c>
      <c r="AF795" s="644"/>
      <c r="AG795" s="644">
        <f t="shared" si="168"/>
        <v>13565625</v>
      </c>
      <c r="AH795" s="639">
        <v>0</v>
      </c>
      <c r="AI795" s="639">
        <v>0</v>
      </c>
      <c r="AJ795" s="639">
        <v>0</v>
      </c>
      <c r="AK795" s="643">
        <v>0</v>
      </c>
      <c r="AL795" s="645">
        <v>0</v>
      </c>
      <c r="AM795" s="638">
        <f t="shared" si="167"/>
        <v>0</v>
      </c>
      <c r="AN795" s="661">
        <f t="shared" si="118"/>
        <v>13565625</v>
      </c>
      <c r="AO795" s="638">
        <v>1459500</v>
      </c>
      <c r="AP795" s="638">
        <v>44100</v>
      </c>
      <c r="AQ795" s="638">
        <f>+VLOOKUP($B795,[1]Sheet1!$C$15:$BW$1300,52,0)</f>
        <v>0</v>
      </c>
      <c r="AR795" s="638">
        <v>0</v>
      </c>
      <c r="AS795" s="638">
        <v>0</v>
      </c>
      <c r="AT795" s="661">
        <f t="shared" si="164"/>
        <v>12062025</v>
      </c>
      <c r="AU795" s="629"/>
      <c r="AV795" s="585"/>
      <c r="AW795" s="526" t="s">
        <v>4649</v>
      </c>
      <c r="AX795" s="526" t="s">
        <v>4650</v>
      </c>
      <c r="AY795" s="632" t="s">
        <v>261</v>
      </c>
      <c r="AZ795" s="632">
        <v>642</v>
      </c>
      <c r="BA795" s="272" t="str">
        <f t="shared" si="169"/>
        <v>Bag</v>
      </c>
      <c r="BB795" s="633"/>
      <c r="BC795" s="634"/>
      <c r="BD795" s="634"/>
    </row>
    <row r="796" spans="1:56" s="635" customFormat="1" ht="36.75" hidden="1" customHeight="1">
      <c r="A796" s="475">
        <f>SUBTOTAL(3,B$6:B796)</f>
        <v>1</v>
      </c>
      <c r="B796" s="475" t="s">
        <v>2228</v>
      </c>
      <c r="C796" s="476" t="s">
        <v>2229</v>
      </c>
      <c r="D796" s="636">
        <v>43440</v>
      </c>
      <c r="E796" s="636" t="s">
        <v>199</v>
      </c>
      <c r="F796" s="530" t="s">
        <v>243</v>
      </c>
      <c r="G796" s="621" t="s">
        <v>2211</v>
      </c>
      <c r="H796" s="637">
        <v>9200000</v>
      </c>
      <c r="I796" s="637">
        <v>5100000</v>
      </c>
      <c r="J796" s="637">
        <v>0</v>
      </c>
      <c r="K796" s="637">
        <v>0</v>
      </c>
      <c r="L796" s="638">
        <f t="shared" si="159"/>
        <v>14300000</v>
      </c>
      <c r="M796" s="639">
        <v>24</v>
      </c>
      <c r="N796" s="638">
        <f t="shared" si="160"/>
        <v>13200000</v>
      </c>
      <c r="O796" s="640">
        <v>2</v>
      </c>
      <c r="P796" s="638">
        <f t="shared" si="161"/>
        <v>1100000</v>
      </c>
      <c r="Q796" s="641">
        <v>0</v>
      </c>
      <c r="R796" s="638">
        <f t="shared" si="162"/>
        <v>0</v>
      </c>
      <c r="S796" s="638">
        <f t="shared" si="163"/>
        <v>14300000</v>
      </c>
      <c r="T796" s="642">
        <v>600000</v>
      </c>
      <c r="U796" s="528">
        <v>0</v>
      </c>
      <c r="V796" s="528">
        <v>0</v>
      </c>
      <c r="W796" s="642">
        <v>0</v>
      </c>
      <c r="X796" s="642">
        <v>0</v>
      </c>
      <c r="Y796" s="642">
        <v>0</v>
      </c>
      <c r="Z796" s="642">
        <v>0</v>
      </c>
      <c r="AA796" s="643"/>
      <c r="AB796" s="638"/>
      <c r="AC796" s="642">
        <v>0</v>
      </c>
      <c r="AD796" s="642">
        <v>0</v>
      </c>
      <c r="AE796" s="638">
        <v>103125</v>
      </c>
      <c r="AF796" s="644"/>
      <c r="AG796" s="644">
        <f t="shared" si="168"/>
        <v>15003125</v>
      </c>
      <c r="AH796" s="639">
        <v>0</v>
      </c>
      <c r="AI796" s="639">
        <v>0</v>
      </c>
      <c r="AJ796" s="639">
        <v>0</v>
      </c>
      <c r="AK796" s="643">
        <v>0</v>
      </c>
      <c r="AL796" s="645">
        <v>0</v>
      </c>
      <c r="AM796" s="638">
        <f t="shared" si="167"/>
        <v>0</v>
      </c>
      <c r="AN796" s="661">
        <f t="shared" si="118"/>
        <v>15003125</v>
      </c>
      <c r="AO796" s="638">
        <v>1501500</v>
      </c>
      <c r="AP796" s="638">
        <v>44100</v>
      </c>
      <c r="AQ796" s="638">
        <f>+VLOOKUP($B796,[1]Sheet1!$C$15:$BW$1300,52,0)</f>
        <v>0</v>
      </c>
      <c r="AR796" s="638">
        <v>0</v>
      </c>
      <c r="AS796" s="638">
        <v>0</v>
      </c>
      <c r="AT796" s="661">
        <f t="shared" si="164"/>
        <v>13457525</v>
      </c>
      <c r="AU796" s="629"/>
      <c r="AV796" s="585"/>
      <c r="AW796" s="526" t="s">
        <v>4651</v>
      </c>
      <c r="AX796" s="526" t="s">
        <v>4652</v>
      </c>
      <c r="AY796" s="632" t="s">
        <v>545</v>
      </c>
      <c r="AZ796" s="632">
        <v>642</v>
      </c>
      <c r="BA796" s="272" t="str">
        <f t="shared" si="169"/>
        <v>Seaman</v>
      </c>
      <c r="BB796" s="633"/>
      <c r="BC796" s="634"/>
      <c r="BD796" s="634"/>
    </row>
    <row r="797" spans="1:56" s="635" customFormat="1" ht="36.75" hidden="1" customHeight="1">
      <c r="A797" s="475">
        <f>SUBTOTAL(3,B$6:B797)</f>
        <v>1</v>
      </c>
      <c r="B797" s="475" t="s">
        <v>2230</v>
      </c>
      <c r="C797" s="476" t="s">
        <v>2231</v>
      </c>
      <c r="D797" s="636">
        <v>44963</v>
      </c>
      <c r="E797" s="636" t="s">
        <v>199</v>
      </c>
      <c r="F797" s="530" t="s">
        <v>455</v>
      </c>
      <c r="G797" s="621" t="s">
        <v>2232</v>
      </c>
      <c r="H797" s="637">
        <v>10200000</v>
      </c>
      <c r="I797" s="637">
        <v>3500000</v>
      </c>
      <c r="J797" s="637">
        <v>0</v>
      </c>
      <c r="K797" s="637">
        <v>0</v>
      </c>
      <c r="L797" s="638">
        <f t="shared" si="159"/>
        <v>13700000</v>
      </c>
      <c r="M797" s="639">
        <v>22</v>
      </c>
      <c r="N797" s="638">
        <f t="shared" si="160"/>
        <v>11592308</v>
      </c>
      <c r="O797" s="640">
        <v>3</v>
      </c>
      <c r="P797" s="638">
        <f t="shared" si="161"/>
        <v>1580769</v>
      </c>
      <c r="Q797" s="641">
        <v>0</v>
      </c>
      <c r="R797" s="638">
        <f t="shared" si="162"/>
        <v>0</v>
      </c>
      <c r="S797" s="638">
        <f t="shared" si="163"/>
        <v>13173077</v>
      </c>
      <c r="T797" s="642">
        <v>480769</v>
      </c>
      <c r="U797" s="528">
        <v>0</v>
      </c>
      <c r="V797" s="528">
        <v>0</v>
      </c>
      <c r="W797" s="642">
        <v>0</v>
      </c>
      <c r="X797" s="642">
        <v>0</v>
      </c>
      <c r="Y797" s="642">
        <v>0</v>
      </c>
      <c r="Z797" s="642">
        <v>0</v>
      </c>
      <c r="AA797" s="643"/>
      <c r="AB797" s="638"/>
      <c r="AC797" s="642">
        <v>100000</v>
      </c>
      <c r="AD797" s="642">
        <v>0</v>
      </c>
      <c r="AE797" s="638">
        <v>98798.079545454559</v>
      </c>
      <c r="AF797" s="644"/>
      <c r="AG797" s="644">
        <f t="shared" si="168"/>
        <v>13852644</v>
      </c>
      <c r="AH797" s="639">
        <v>0</v>
      </c>
      <c r="AI797" s="639">
        <v>0</v>
      </c>
      <c r="AJ797" s="639">
        <v>0</v>
      </c>
      <c r="AK797" s="643">
        <v>0</v>
      </c>
      <c r="AL797" s="645">
        <v>0</v>
      </c>
      <c r="AM797" s="638">
        <f t="shared" si="167"/>
        <v>0</v>
      </c>
      <c r="AN797" s="661">
        <f t="shared" si="118"/>
        <v>13852644</v>
      </c>
      <c r="AO797" s="638">
        <v>1438500</v>
      </c>
      <c r="AP797" s="638">
        <v>44100</v>
      </c>
      <c r="AQ797" s="638">
        <f>+VLOOKUP($B797,[1]Sheet1!$C$15:$BW$1300,52,0)</f>
        <v>51669</v>
      </c>
      <c r="AR797" s="638">
        <v>0</v>
      </c>
      <c r="AS797" s="638">
        <v>0</v>
      </c>
      <c r="AT797" s="661">
        <f t="shared" si="164"/>
        <v>12318375</v>
      </c>
      <c r="AU797" s="629"/>
      <c r="AV797" s="585"/>
      <c r="AW797" s="526" t="s">
        <v>4653</v>
      </c>
      <c r="AX797" s="526" t="s">
        <v>4654</v>
      </c>
      <c r="AY797" s="632" t="s">
        <v>261</v>
      </c>
      <c r="AZ797" s="632">
        <v>642</v>
      </c>
      <c r="BA797" s="272" t="s">
        <v>1</v>
      </c>
      <c r="BB797" s="633"/>
      <c r="BC797" s="634"/>
      <c r="BD797" s="634"/>
    </row>
    <row r="798" spans="1:56" s="635" customFormat="1" ht="36.75" hidden="1" customHeight="1">
      <c r="A798" s="475">
        <f>SUBTOTAL(3,B$6:B798)</f>
        <v>1</v>
      </c>
      <c r="B798" s="475" t="s">
        <v>2233</v>
      </c>
      <c r="C798" s="476" t="s">
        <v>2234</v>
      </c>
      <c r="D798" s="636">
        <v>41421</v>
      </c>
      <c r="E798" s="636" t="s">
        <v>199</v>
      </c>
      <c r="F798" s="530" t="s">
        <v>455</v>
      </c>
      <c r="G798" s="621" t="s">
        <v>2235</v>
      </c>
      <c r="H798" s="637">
        <v>11300000</v>
      </c>
      <c r="I798" s="637">
        <v>6400000</v>
      </c>
      <c r="J798" s="637">
        <v>0</v>
      </c>
      <c r="K798" s="637">
        <v>0</v>
      </c>
      <c r="L798" s="638">
        <f t="shared" si="159"/>
        <v>17700000</v>
      </c>
      <c r="M798" s="639">
        <v>23</v>
      </c>
      <c r="N798" s="638">
        <f t="shared" si="160"/>
        <v>15657692</v>
      </c>
      <c r="O798" s="640">
        <v>2</v>
      </c>
      <c r="P798" s="638">
        <f t="shared" si="161"/>
        <v>1361538</v>
      </c>
      <c r="Q798" s="641">
        <v>0</v>
      </c>
      <c r="R798" s="638">
        <f t="shared" si="162"/>
        <v>0</v>
      </c>
      <c r="S798" s="638">
        <f t="shared" si="163"/>
        <v>17019230</v>
      </c>
      <c r="T798" s="642">
        <v>480769</v>
      </c>
      <c r="U798" s="528">
        <v>0</v>
      </c>
      <c r="V798" s="528">
        <v>0</v>
      </c>
      <c r="W798" s="642">
        <v>0</v>
      </c>
      <c r="X798" s="642">
        <v>0</v>
      </c>
      <c r="Y798" s="642">
        <v>0</v>
      </c>
      <c r="Z798" s="642">
        <v>0</v>
      </c>
      <c r="AA798" s="643"/>
      <c r="AB798" s="638"/>
      <c r="AC798" s="642">
        <v>100000</v>
      </c>
      <c r="AD798" s="642">
        <v>0</v>
      </c>
      <c r="AE798" s="638">
        <v>127644.22826086957</v>
      </c>
      <c r="AF798" s="644"/>
      <c r="AG798" s="644">
        <f t="shared" si="168"/>
        <v>17727643</v>
      </c>
      <c r="AH798" s="639">
        <v>0</v>
      </c>
      <c r="AI798" s="639">
        <v>0</v>
      </c>
      <c r="AJ798" s="639">
        <v>0</v>
      </c>
      <c r="AK798" s="643">
        <v>0</v>
      </c>
      <c r="AL798" s="645">
        <v>0</v>
      </c>
      <c r="AM798" s="638">
        <f t="shared" si="167"/>
        <v>0</v>
      </c>
      <c r="AN798" s="661">
        <f t="shared" si="118"/>
        <v>17727643</v>
      </c>
      <c r="AO798" s="638">
        <v>1858500</v>
      </c>
      <c r="AP798" s="638">
        <v>44100</v>
      </c>
      <c r="AQ798" s="638">
        <f>+VLOOKUP($B798,[1]Sheet1!$C$15:$BW$1300,52,0)</f>
        <v>0</v>
      </c>
      <c r="AR798" s="638">
        <v>0</v>
      </c>
      <c r="AS798" s="638">
        <v>0</v>
      </c>
      <c r="AT798" s="661">
        <f t="shared" si="164"/>
        <v>15825043</v>
      </c>
      <c r="AU798" s="629"/>
      <c r="AV798" s="585"/>
      <c r="AW798" s="526" t="s">
        <v>4655</v>
      </c>
      <c r="AX798" s="526" t="s">
        <v>4656</v>
      </c>
      <c r="AY798" s="632" t="s">
        <v>261</v>
      </c>
      <c r="AZ798" s="632">
        <v>642</v>
      </c>
      <c r="BA798" s="272" t="s">
        <v>1</v>
      </c>
      <c r="BB798" s="633"/>
      <c r="BC798" s="634"/>
      <c r="BD798" s="634"/>
    </row>
    <row r="799" spans="1:56" s="635" customFormat="1" ht="36.75" hidden="1" customHeight="1">
      <c r="A799" s="475">
        <f>SUBTOTAL(3,B$6:B799)</f>
        <v>1</v>
      </c>
      <c r="B799" s="475" t="s">
        <v>2236</v>
      </c>
      <c r="C799" s="476" t="s">
        <v>2237</v>
      </c>
      <c r="D799" s="636">
        <v>42786</v>
      </c>
      <c r="E799" s="636" t="s">
        <v>199</v>
      </c>
      <c r="F799" s="530" t="s">
        <v>455</v>
      </c>
      <c r="G799" s="621" t="s">
        <v>2235</v>
      </c>
      <c r="H799" s="637">
        <v>13300000</v>
      </c>
      <c r="I799" s="637">
        <v>5300000</v>
      </c>
      <c r="J799" s="637">
        <v>0</v>
      </c>
      <c r="K799" s="637">
        <v>0</v>
      </c>
      <c r="L799" s="638">
        <f t="shared" si="159"/>
        <v>18600000</v>
      </c>
      <c r="M799" s="639">
        <v>21.4</v>
      </c>
      <c r="N799" s="638">
        <f t="shared" si="160"/>
        <v>15309231</v>
      </c>
      <c r="O799" s="640">
        <v>2</v>
      </c>
      <c r="P799" s="638">
        <f t="shared" si="161"/>
        <v>1430769</v>
      </c>
      <c r="Q799" s="641">
        <v>0</v>
      </c>
      <c r="R799" s="638">
        <f t="shared" si="162"/>
        <v>0</v>
      </c>
      <c r="S799" s="638">
        <f t="shared" si="163"/>
        <v>16740000</v>
      </c>
      <c r="T799" s="642">
        <v>450000</v>
      </c>
      <c r="U799" s="528">
        <v>0</v>
      </c>
      <c r="V799" s="528">
        <v>0</v>
      </c>
      <c r="W799" s="642">
        <v>0</v>
      </c>
      <c r="X799" s="642">
        <v>0</v>
      </c>
      <c r="Y799" s="642">
        <v>0</v>
      </c>
      <c r="Z799" s="642">
        <v>0</v>
      </c>
      <c r="AA799" s="643"/>
      <c r="AB799" s="638"/>
      <c r="AC799" s="642">
        <v>0</v>
      </c>
      <c r="AD799" s="642">
        <v>0</v>
      </c>
      <c r="AE799" s="638">
        <v>0</v>
      </c>
      <c r="AF799" s="644"/>
      <c r="AG799" s="644">
        <f t="shared" si="168"/>
        <v>17190000</v>
      </c>
      <c r="AH799" s="639">
        <v>0</v>
      </c>
      <c r="AI799" s="639">
        <v>0</v>
      </c>
      <c r="AJ799" s="639">
        <v>0</v>
      </c>
      <c r="AK799" s="643">
        <v>0</v>
      </c>
      <c r="AL799" s="645">
        <v>0</v>
      </c>
      <c r="AM799" s="638">
        <f t="shared" si="167"/>
        <v>0</v>
      </c>
      <c r="AN799" s="661">
        <f t="shared" si="118"/>
        <v>17190000</v>
      </c>
      <c r="AO799" s="638">
        <v>1953000</v>
      </c>
      <c r="AP799" s="638">
        <v>44100</v>
      </c>
      <c r="AQ799" s="638">
        <f>+VLOOKUP($B799,[1]Sheet1!$C$15:$BW$1300,52,0)</f>
        <v>0</v>
      </c>
      <c r="AR799" s="638">
        <v>0</v>
      </c>
      <c r="AS799" s="638">
        <v>0</v>
      </c>
      <c r="AT799" s="661">
        <f t="shared" si="164"/>
        <v>15192900</v>
      </c>
      <c r="AU799" s="629"/>
      <c r="AV799" s="585"/>
      <c r="AW799" s="526" t="s">
        <v>4657</v>
      </c>
      <c r="AX799" s="526" t="s">
        <v>4658</v>
      </c>
      <c r="AY799" s="632" t="s">
        <v>200</v>
      </c>
      <c r="AZ799" s="632">
        <v>642</v>
      </c>
      <c r="BA799" s="272" t="s">
        <v>1</v>
      </c>
      <c r="BB799" s="633"/>
      <c r="BC799" s="634"/>
      <c r="BD799" s="634"/>
    </row>
    <row r="800" spans="1:56" s="635" customFormat="1" ht="36.75" hidden="1" customHeight="1">
      <c r="A800" s="475">
        <f>SUBTOTAL(3,B$6:B800)</f>
        <v>1</v>
      </c>
      <c r="B800" s="475" t="s">
        <v>2238</v>
      </c>
      <c r="C800" s="476" t="s">
        <v>2239</v>
      </c>
      <c r="D800" s="636">
        <v>42901</v>
      </c>
      <c r="E800" s="636" t="s">
        <v>199</v>
      </c>
      <c r="F800" s="530" t="s">
        <v>455</v>
      </c>
      <c r="G800" s="621" t="s">
        <v>2235</v>
      </c>
      <c r="H800" s="637">
        <v>12800000</v>
      </c>
      <c r="I800" s="637">
        <v>6500000</v>
      </c>
      <c r="J800" s="637">
        <v>0</v>
      </c>
      <c r="K800" s="637">
        <v>0</v>
      </c>
      <c r="L800" s="638">
        <f t="shared" si="159"/>
        <v>19300000</v>
      </c>
      <c r="M800" s="639">
        <v>21.6</v>
      </c>
      <c r="N800" s="638">
        <f t="shared" si="160"/>
        <v>16033846</v>
      </c>
      <c r="O800" s="640">
        <v>2</v>
      </c>
      <c r="P800" s="638">
        <f t="shared" si="161"/>
        <v>1484615</v>
      </c>
      <c r="Q800" s="641">
        <v>0</v>
      </c>
      <c r="R800" s="638">
        <f t="shared" si="162"/>
        <v>0</v>
      </c>
      <c r="S800" s="638">
        <f t="shared" si="163"/>
        <v>17518461</v>
      </c>
      <c r="T800" s="642">
        <v>453846</v>
      </c>
      <c r="U800" s="528">
        <v>0</v>
      </c>
      <c r="V800" s="528">
        <v>0</v>
      </c>
      <c r="W800" s="642">
        <v>0</v>
      </c>
      <c r="X800" s="642">
        <v>0</v>
      </c>
      <c r="Y800" s="642">
        <v>0</v>
      </c>
      <c r="Z800" s="642">
        <v>0</v>
      </c>
      <c r="AA800" s="643"/>
      <c r="AB800" s="638"/>
      <c r="AC800" s="642">
        <v>0</v>
      </c>
      <c r="AD800" s="642">
        <v>0</v>
      </c>
      <c r="AE800" s="638">
        <v>139182.69097222222</v>
      </c>
      <c r="AF800" s="644"/>
      <c r="AG800" s="644">
        <f t="shared" si="168"/>
        <v>18111490</v>
      </c>
      <c r="AH800" s="639">
        <v>0</v>
      </c>
      <c r="AI800" s="639">
        <v>0</v>
      </c>
      <c r="AJ800" s="639">
        <v>0</v>
      </c>
      <c r="AK800" s="643">
        <v>0</v>
      </c>
      <c r="AL800" s="645">
        <v>0</v>
      </c>
      <c r="AM800" s="638">
        <f t="shared" si="167"/>
        <v>0</v>
      </c>
      <c r="AN800" s="661">
        <f t="shared" si="118"/>
        <v>18111490</v>
      </c>
      <c r="AO800" s="638">
        <v>2026500</v>
      </c>
      <c r="AP800" s="638">
        <v>44100</v>
      </c>
      <c r="AQ800" s="638">
        <f>+VLOOKUP($B800,[1]Sheet1!$C$15:$BW$1300,52,0)</f>
        <v>16557</v>
      </c>
      <c r="AR800" s="638">
        <v>0</v>
      </c>
      <c r="AS800" s="638">
        <v>0</v>
      </c>
      <c r="AT800" s="661">
        <f t="shared" si="164"/>
        <v>16024333</v>
      </c>
      <c r="AU800" s="629"/>
      <c r="AV800" s="585"/>
      <c r="AW800" s="526" t="s">
        <v>4659</v>
      </c>
      <c r="AX800" s="526" t="s">
        <v>4660</v>
      </c>
      <c r="AY800" s="632" t="s">
        <v>260</v>
      </c>
      <c r="AZ800" s="632">
        <v>642</v>
      </c>
      <c r="BA800" s="272" t="s">
        <v>1</v>
      </c>
      <c r="BB800" s="633"/>
      <c r="BC800" s="634"/>
      <c r="BD800" s="634"/>
    </row>
    <row r="801" spans="1:56" s="635" customFormat="1" ht="36.75" hidden="1" customHeight="1">
      <c r="A801" s="475">
        <f>SUBTOTAL(3,B$6:B801)</f>
        <v>1</v>
      </c>
      <c r="B801" s="475" t="s">
        <v>2240</v>
      </c>
      <c r="C801" s="476" t="s">
        <v>2241</v>
      </c>
      <c r="D801" s="636">
        <v>43332</v>
      </c>
      <c r="E801" s="636" t="s">
        <v>199</v>
      </c>
      <c r="F801" s="530" t="s">
        <v>455</v>
      </c>
      <c r="G801" s="621" t="s">
        <v>2232</v>
      </c>
      <c r="H801" s="637">
        <v>10300000</v>
      </c>
      <c r="I801" s="637">
        <v>5200000</v>
      </c>
      <c r="J801" s="637">
        <v>0</v>
      </c>
      <c r="K801" s="637">
        <v>0</v>
      </c>
      <c r="L801" s="638">
        <f t="shared" si="159"/>
        <v>15500000</v>
      </c>
      <c r="M801" s="639">
        <v>21.8</v>
      </c>
      <c r="N801" s="638">
        <f t="shared" si="160"/>
        <v>12996154</v>
      </c>
      <c r="O801" s="640">
        <v>2</v>
      </c>
      <c r="P801" s="638">
        <f t="shared" si="161"/>
        <v>1192308</v>
      </c>
      <c r="Q801" s="641">
        <v>0</v>
      </c>
      <c r="R801" s="638">
        <f t="shared" si="162"/>
        <v>0</v>
      </c>
      <c r="S801" s="638">
        <f t="shared" si="163"/>
        <v>14188462</v>
      </c>
      <c r="T801" s="642">
        <v>457692</v>
      </c>
      <c r="U801" s="528">
        <v>0</v>
      </c>
      <c r="V801" s="528">
        <v>0</v>
      </c>
      <c r="W801" s="642">
        <v>0</v>
      </c>
      <c r="X801" s="642">
        <v>0</v>
      </c>
      <c r="Y801" s="642">
        <v>0</v>
      </c>
      <c r="Z801" s="642">
        <v>0</v>
      </c>
      <c r="AA801" s="643"/>
      <c r="AB801" s="638"/>
      <c r="AC801" s="642">
        <v>100000</v>
      </c>
      <c r="AD801" s="642">
        <v>0</v>
      </c>
      <c r="AE801" s="638">
        <v>111778.84747706422</v>
      </c>
      <c r="AF801" s="644"/>
      <c r="AG801" s="644">
        <f t="shared" si="168"/>
        <v>14857933</v>
      </c>
      <c r="AH801" s="639">
        <v>0</v>
      </c>
      <c r="AI801" s="639">
        <v>0</v>
      </c>
      <c r="AJ801" s="639">
        <v>0</v>
      </c>
      <c r="AK801" s="643">
        <v>0</v>
      </c>
      <c r="AL801" s="645">
        <v>0</v>
      </c>
      <c r="AM801" s="638">
        <f t="shared" si="167"/>
        <v>0</v>
      </c>
      <c r="AN801" s="661">
        <f t="shared" si="118"/>
        <v>14857933</v>
      </c>
      <c r="AO801" s="638">
        <v>1627500</v>
      </c>
      <c r="AP801" s="638">
        <v>44100</v>
      </c>
      <c r="AQ801" s="638">
        <f>+VLOOKUP($B801,[1]Sheet1!$C$15:$BW$1300,52,0)</f>
        <v>0</v>
      </c>
      <c r="AR801" s="638">
        <v>0</v>
      </c>
      <c r="AS801" s="638">
        <v>0</v>
      </c>
      <c r="AT801" s="661">
        <f t="shared" si="164"/>
        <v>13186333</v>
      </c>
      <c r="AU801" s="629"/>
      <c r="AV801" s="585"/>
      <c r="AW801" s="526" t="s">
        <v>4661</v>
      </c>
      <c r="AX801" s="526" t="s">
        <v>4662</v>
      </c>
      <c r="AY801" s="632" t="s">
        <v>261</v>
      </c>
      <c r="AZ801" s="632">
        <v>642</v>
      </c>
      <c r="BA801" s="272" t="s">
        <v>1</v>
      </c>
      <c r="BB801" s="633"/>
      <c r="BC801" s="634"/>
      <c r="BD801" s="634"/>
    </row>
    <row r="802" spans="1:56" s="635" customFormat="1" ht="36.75" hidden="1" customHeight="1">
      <c r="A802" s="475">
        <f>SUBTOTAL(3,B$6:B802)</f>
        <v>1</v>
      </c>
      <c r="B802" s="475" t="s">
        <v>2242</v>
      </c>
      <c r="C802" s="476" t="s">
        <v>2243</v>
      </c>
      <c r="D802" s="636">
        <v>40646</v>
      </c>
      <c r="E802" s="636" t="s">
        <v>199</v>
      </c>
      <c r="F802" s="530" t="s">
        <v>455</v>
      </c>
      <c r="G802" s="621" t="s">
        <v>2244</v>
      </c>
      <c r="H802" s="637">
        <v>20000000</v>
      </c>
      <c r="I802" s="637">
        <v>10300000</v>
      </c>
      <c r="J802" s="637">
        <v>0</v>
      </c>
      <c r="K802" s="637">
        <v>0</v>
      </c>
      <c r="L802" s="638">
        <f t="shared" si="159"/>
        <v>30300000</v>
      </c>
      <c r="M802" s="639">
        <v>22</v>
      </c>
      <c r="N802" s="638">
        <f t="shared" si="160"/>
        <v>25638462</v>
      </c>
      <c r="O802" s="640">
        <v>2</v>
      </c>
      <c r="P802" s="638">
        <f t="shared" si="161"/>
        <v>2330769</v>
      </c>
      <c r="Q802" s="641">
        <v>0</v>
      </c>
      <c r="R802" s="638">
        <f t="shared" si="162"/>
        <v>0</v>
      </c>
      <c r="S802" s="638">
        <f t="shared" si="163"/>
        <v>27969231</v>
      </c>
      <c r="T802" s="642">
        <v>461538</v>
      </c>
      <c r="U802" s="528">
        <v>0</v>
      </c>
      <c r="V802" s="528">
        <v>0</v>
      </c>
      <c r="W802" s="642">
        <v>0</v>
      </c>
      <c r="X802" s="642">
        <v>0</v>
      </c>
      <c r="Y802" s="642">
        <v>0</v>
      </c>
      <c r="Z802" s="642">
        <v>0</v>
      </c>
      <c r="AA802" s="643"/>
      <c r="AB802" s="638"/>
      <c r="AC802" s="642">
        <v>0</v>
      </c>
      <c r="AD802" s="642">
        <v>0</v>
      </c>
      <c r="AE802" s="638">
        <v>0</v>
      </c>
      <c r="AF802" s="644"/>
      <c r="AG802" s="644">
        <f t="shared" si="168"/>
        <v>28430769</v>
      </c>
      <c r="AH802" s="639">
        <v>0</v>
      </c>
      <c r="AI802" s="639">
        <v>0</v>
      </c>
      <c r="AJ802" s="639">
        <v>0</v>
      </c>
      <c r="AK802" s="643">
        <v>0</v>
      </c>
      <c r="AL802" s="645">
        <v>0</v>
      </c>
      <c r="AM802" s="638">
        <f t="shared" si="167"/>
        <v>0</v>
      </c>
      <c r="AN802" s="661">
        <f t="shared" ref="AN802:AN864" si="170">ROUND(AG802+AM802,0)</f>
        <v>28430769</v>
      </c>
      <c r="AO802" s="638">
        <v>3181500</v>
      </c>
      <c r="AP802" s="638">
        <v>44100</v>
      </c>
      <c r="AQ802" s="638">
        <f>+VLOOKUP($B802,[1]Sheet1!$C$15:$BW$1300,52,0)</f>
        <v>0</v>
      </c>
      <c r="AR802" s="638">
        <v>0</v>
      </c>
      <c r="AS802" s="638">
        <v>0</v>
      </c>
      <c r="AT802" s="661">
        <f t="shared" si="164"/>
        <v>25205169</v>
      </c>
      <c r="AU802" s="629"/>
      <c r="AV802" s="585"/>
      <c r="AW802" s="526" t="s">
        <v>4663</v>
      </c>
      <c r="AX802" s="526" t="s">
        <v>4664</v>
      </c>
      <c r="AY802" s="632" t="s">
        <v>260</v>
      </c>
      <c r="AZ802" s="632">
        <v>642</v>
      </c>
      <c r="BA802" s="272" t="s">
        <v>75</v>
      </c>
      <c r="BB802" s="633"/>
      <c r="BC802" s="634"/>
      <c r="BD802" s="634"/>
    </row>
    <row r="803" spans="1:56" s="635" customFormat="1" ht="36.75" hidden="1" customHeight="1">
      <c r="A803" s="475">
        <f>SUBTOTAL(3,B$6:B803)</f>
        <v>1</v>
      </c>
      <c r="B803" s="475" t="s">
        <v>2245</v>
      </c>
      <c r="C803" s="476" t="s">
        <v>2246</v>
      </c>
      <c r="D803" s="636">
        <v>43822</v>
      </c>
      <c r="E803" s="636" t="s">
        <v>199</v>
      </c>
      <c r="F803" s="530" t="s">
        <v>244</v>
      </c>
      <c r="G803" s="621" t="s">
        <v>2247</v>
      </c>
      <c r="H803" s="637">
        <v>6592000</v>
      </c>
      <c r="I803" s="637">
        <v>2000000</v>
      </c>
      <c r="J803" s="637">
        <v>0</v>
      </c>
      <c r="K803" s="637">
        <v>0</v>
      </c>
      <c r="L803" s="638">
        <f t="shared" si="159"/>
        <v>8592000</v>
      </c>
      <c r="M803" s="639">
        <v>23.8</v>
      </c>
      <c r="N803" s="638">
        <f t="shared" si="160"/>
        <v>7864985</v>
      </c>
      <c r="O803" s="640">
        <v>2</v>
      </c>
      <c r="P803" s="638">
        <f t="shared" si="161"/>
        <v>660923</v>
      </c>
      <c r="Q803" s="641">
        <v>0</v>
      </c>
      <c r="R803" s="638">
        <f t="shared" si="162"/>
        <v>0</v>
      </c>
      <c r="S803" s="638">
        <f t="shared" si="163"/>
        <v>8525908</v>
      </c>
      <c r="T803" s="642">
        <v>0</v>
      </c>
      <c r="U803" s="528">
        <v>0</v>
      </c>
      <c r="V803" s="528">
        <v>200000</v>
      </c>
      <c r="W803" s="642">
        <v>500000</v>
      </c>
      <c r="X803" s="642">
        <v>0</v>
      </c>
      <c r="Y803" s="642">
        <v>400000</v>
      </c>
      <c r="Z803" s="642">
        <v>495800</v>
      </c>
      <c r="AA803" s="643"/>
      <c r="AB803" s="638"/>
      <c r="AC803" s="642">
        <v>100000</v>
      </c>
      <c r="AD803" s="642">
        <v>0</v>
      </c>
      <c r="AE803" s="638">
        <v>61961.541491596639</v>
      </c>
      <c r="AF803" s="644"/>
      <c r="AG803" s="644">
        <f t="shared" si="168"/>
        <v>10283670</v>
      </c>
      <c r="AH803" s="639">
        <v>9</v>
      </c>
      <c r="AI803" s="639">
        <v>0</v>
      </c>
      <c r="AJ803" s="639">
        <v>0</v>
      </c>
      <c r="AK803" s="643">
        <v>0</v>
      </c>
      <c r="AL803" s="645">
        <v>0</v>
      </c>
      <c r="AM803" s="638">
        <f t="shared" si="167"/>
        <v>557654</v>
      </c>
      <c r="AN803" s="661">
        <f t="shared" si="170"/>
        <v>10841324</v>
      </c>
      <c r="AO803" s="638">
        <v>902160</v>
      </c>
      <c r="AP803" s="638">
        <v>44100</v>
      </c>
      <c r="AQ803" s="638">
        <f>+VLOOKUP($B803,[1]Sheet1!$C$15:$BW$1300,52,0)</f>
        <v>0</v>
      </c>
      <c r="AR803" s="638">
        <v>0</v>
      </c>
      <c r="AS803" s="638">
        <v>0</v>
      </c>
      <c r="AT803" s="661">
        <f t="shared" si="164"/>
        <v>9895064</v>
      </c>
      <c r="AU803" s="629"/>
      <c r="AV803" s="585"/>
      <c r="AW803" s="526" t="s">
        <v>4665</v>
      </c>
      <c r="AX803" s="526" t="s">
        <v>4666</v>
      </c>
      <c r="AY803" s="632" t="s">
        <v>261</v>
      </c>
      <c r="AZ803" s="632">
        <v>622</v>
      </c>
      <c r="BA803" s="272" t="str">
        <f t="shared" ref="BA803:BA805" si="171">+IF(AY803="SK1 Box","Box",IF(AY803="Seaman","Seaman","Bag"))</f>
        <v>Bag</v>
      </c>
      <c r="BB803" s="633"/>
      <c r="BC803" s="634"/>
      <c r="BD803" s="634"/>
    </row>
    <row r="804" spans="1:56" s="635" customFormat="1" ht="36.75" hidden="1" customHeight="1">
      <c r="A804" s="475">
        <f>SUBTOTAL(3,B$6:B804)</f>
        <v>1</v>
      </c>
      <c r="B804" s="475" t="s">
        <v>2248</v>
      </c>
      <c r="C804" s="476" t="s">
        <v>2249</v>
      </c>
      <c r="D804" s="636">
        <v>43910</v>
      </c>
      <c r="E804" s="636" t="s">
        <v>199</v>
      </c>
      <c r="F804" s="530" t="s">
        <v>244</v>
      </c>
      <c r="G804" s="621" t="s">
        <v>2250</v>
      </c>
      <c r="H804" s="637">
        <v>7991000</v>
      </c>
      <c r="I804" s="637">
        <v>1200000</v>
      </c>
      <c r="J804" s="637">
        <v>0</v>
      </c>
      <c r="K804" s="637">
        <v>500000</v>
      </c>
      <c r="L804" s="638">
        <f t="shared" si="159"/>
        <v>9691000</v>
      </c>
      <c r="M804" s="639">
        <v>23</v>
      </c>
      <c r="N804" s="638">
        <f t="shared" si="160"/>
        <v>8572808</v>
      </c>
      <c r="O804" s="640">
        <v>3</v>
      </c>
      <c r="P804" s="638">
        <f t="shared" si="161"/>
        <v>1118192</v>
      </c>
      <c r="Q804" s="641">
        <v>0</v>
      </c>
      <c r="R804" s="638">
        <f t="shared" si="162"/>
        <v>0</v>
      </c>
      <c r="S804" s="638">
        <f t="shared" si="163"/>
        <v>9691000</v>
      </c>
      <c r="T804" s="642">
        <v>0</v>
      </c>
      <c r="U804" s="528">
        <v>0</v>
      </c>
      <c r="V804" s="528">
        <v>200000</v>
      </c>
      <c r="W804" s="642">
        <v>500000</v>
      </c>
      <c r="X804" s="642">
        <v>0</v>
      </c>
      <c r="Y804" s="642">
        <v>400000</v>
      </c>
      <c r="Z804" s="642">
        <v>670800</v>
      </c>
      <c r="AA804" s="643"/>
      <c r="AB804" s="638"/>
      <c r="AC804" s="642">
        <v>0</v>
      </c>
      <c r="AD804" s="642">
        <v>0</v>
      </c>
      <c r="AE804" s="638">
        <v>69887.021739130432</v>
      </c>
      <c r="AF804" s="644"/>
      <c r="AG804" s="644">
        <f t="shared" si="168"/>
        <v>11531687</v>
      </c>
      <c r="AH804" s="639">
        <v>20.5</v>
      </c>
      <c r="AI804" s="639">
        <v>0</v>
      </c>
      <c r="AJ804" s="639">
        <v>0</v>
      </c>
      <c r="AK804" s="643">
        <v>0</v>
      </c>
      <c r="AL804" s="645">
        <v>0</v>
      </c>
      <c r="AM804" s="638">
        <f t="shared" si="167"/>
        <v>1432684</v>
      </c>
      <c r="AN804" s="661">
        <f t="shared" si="170"/>
        <v>12964371</v>
      </c>
      <c r="AO804" s="638">
        <v>1017555</v>
      </c>
      <c r="AP804" s="638">
        <v>44100</v>
      </c>
      <c r="AQ804" s="638">
        <f>+VLOOKUP($B804,[1]Sheet1!$C$15:$BW$1300,52,0)</f>
        <v>23463</v>
      </c>
      <c r="AR804" s="638">
        <v>0</v>
      </c>
      <c r="AS804" s="638">
        <v>0</v>
      </c>
      <c r="AT804" s="661">
        <f t="shared" si="164"/>
        <v>11879253</v>
      </c>
      <c r="AU804" s="629"/>
      <c r="AV804" s="585"/>
      <c r="AW804" s="526" t="s">
        <v>4667</v>
      </c>
      <c r="AX804" s="526" t="s">
        <v>4668</v>
      </c>
      <c r="AY804" s="632" t="s">
        <v>260</v>
      </c>
      <c r="AZ804" s="632">
        <v>622</v>
      </c>
      <c r="BA804" s="272" t="str">
        <f t="shared" si="171"/>
        <v>Box</v>
      </c>
      <c r="BB804" s="633"/>
      <c r="BC804" s="634"/>
      <c r="BD804" s="634"/>
    </row>
    <row r="805" spans="1:56" s="635" customFormat="1" ht="36.75" hidden="1" customHeight="1">
      <c r="A805" s="475">
        <f>SUBTOTAL(3,B$6:B805)</f>
        <v>1</v>
      </c>
      <c r="B805" s="475" t="s">
        <v>2251</v>
      </c>
      <c r="C805" s="476" t="s">
        <v>2252</v>
      </c>
      <c r="D805" s="636">
        <v>44604</v>
      </c>
      <c r="E805" s="636" t="s">
        <v>199</v>
      </c>
      <c r="F805" s="530" t="s">
        <v>244</v>
      </c>
      <c r="G805" s="621" t="s">
        <v>2247</v>
      </c>
      <c r="H805" s="637">
        <v>6373000</v>
      </c>
      <c r="I805" s="637">
        <v>1500000</v>
      </c>
      <c r="J805" s="637">
        <v>0</v>
      </c>
      <c r="K805" s="637">
        <v>0</v>
      </c>
      <c r="L805" s="638">
        <f t="shared" si="159"/>
        <v>7873000</v>
      </c>
      <c r="M805" s="639">
        <v>24</v>
      </c>
      <c r="N805" s="638">
        <f t="shared" si="160"/>
        <v>7267385</v>
      </c>
      <c r="O805" s="640">
        <v>2</v>
      </c>
      <c r="P805" s="638">
        <f t="shared" si="161"/>
        <v>605615</v>
      </c>
      <c r="Q805" s="641">
        <v>0</v>
      </c>
      <c r="R805" s="638">
        <f t="shared" si="162"/>
        <v>0</v>
      </c>
      <c r="S805" s="638">
        <f t="shared" si="163"/>
        <v>7873000</v>
      </c>
      <c r="T805" s="642">
        <v>0</v>
      </c>
      <c r="U805" s="528">
        <v>0</v>
      </c>
      <c r="V805" s="528">
        <v>200000</v>
      </c>
      <c r="W805" s="642">
        <v>500000</v>
      </c>
      <c r="X805" s="642">
        <v>0</v>
      </c>
      <c r="Y805" s="642">
        <v>400000</v>
      </c>
      <c r="Z805" s="642">
        <v>500000</v>
      </c>
      <c r="AA805" s="643"/>
      <c r="AB805" s="638"/>
      <c r="AC805" s="642">
        <v>0</v>
      </c>
      <c r="AD805" s="642">
        <v>0</v>
      </c>
      <c r="AE805" s="638">
        <v>0</v>
      </c>
      <c r="AF805" s="644"/>
      <c r="AG805" s="644">
        <f t="shared" si="168"/>
        <v>9473000</v>
      </c>
      <c r="AH805" s="639">
        <v>16</v>
      </c>
      <c r="AI805" s="639">
        <v>0</v>
      </c>
      <c r="AJ805" s="639">
        <v>0</v>
      </c>
      <c r="AK805" s="643">
        <v>0</v>
      </c>
      <c r="AL805" s="645">
        <v>0</v>
      </c>
      <c r="AM805" s="638">
        <f t="shared" si="167"/>
        <v>908423</v>
      </c>
      <c r="AN805" s="661">
        <f t="shared" si="170"/>
        <v>10381423</v>
      </c>
      <c r="AO805" s="638">
        <v>826665</v>
      </c>
      <c r="AP805" s="638">
        <v>44100</v>
      </c>
      <c r="AQ805" s="638">
        <f>+VLOOKUP($B805,[1]Sheet1!$C$15:$BW$1300,52,0)</f>
        <v>0</v>
      </c>
      <c r="AR805" s="638">
        <v>0</v>
      </c>
      <c r="AS805" s="638">
        <v>0</v>
      </c>
      <c r="AT805" s="661">
        <f t="shared" si="164"/>
        <v>9510658</v>
      </c>
      <c r="AU805" s="629"/>
      <c r="AV805" s="585"/>
      <c r="AW805" s="526" t="s">
        <v>4669</v>
      </c>
      <c r="AX805" s="526" t="s">
        <v>4670</v>
      </c>
      <c r="AY805" s="632" t="s">
        <v>261</v>
      </c>
      <c r="AZ805" s="632">
        <v>622</v>
      </c>
      <c r="BA805" s="272" t="str">
        <f t="shared" si="171"/>
        <v>Bag</v>
      </c>
      <c r="BB805" s="633"/>
      <c r="BC805" s="634"/>
      <c r="BD805" s="634"/>
    </row>
    <row r="806" spans="1:56" s="635" customFormat="1" ht="36.75" hidden="1" customHeight="1">
      <c r="A806" s="475">
        <f>SUBTOTAL(3,B$6:B806)</f>
        <v>1</v>
      </c>
      <c r="B806" s="475" t="s">
        <v>2253</v>
      </c>
      <c r="C806" s="476" t="s">
        <v>2254</v>
      </c>
      <c r="D806" s="636">
        <v>44613</v>
      </c>
      <c r="E806" s="636" t="s">
        <v>199</v>
      </c>
      <c r="F806" s="530" t="s">
        <v>244</v>
      </c>
      <c r="G806" s="621" t="s">
        <v>2255</v>
      </c>
      <c r="H806" s="637">
        <v>18000000</v>
      </c>
      <c r="I806" s="637">
        <v>13500000</v>
      </c>
      <c r="J806" s="637">
        <v>0</v>
      </c>
      <c r="K806" s="637">
        <v>0</v>
      </c>
      <c r="L806" s="638">
        <f t="shared" si="159"/>
        <v>31500000</v>
      </c>
      <c r="M806" s="639">
        <v>24</v>
      </c>
      <c r="N806" s="638">
        <f t="shared" si="160"/>
        <v>29076923</v>
      </c>
      <c r="O806" s="640">
        <v>2</v>
      </c>
      <c r="P806" s="638">
        <f t="shared" si="161"/>
        <v>2423077</v>
      </c>
      <c r="Q806" s="641">
        <v>0</v>
      </c>
      <c r="R806" s="638">
        <f t="shared" si="162"/>
        <v>0</v>
      </c>
      <c r="S806" s="638">
        <f t="shared" si="163"/>
        <v>31500000</v>
      </c>
      <c r="T806" s="642">
        <v>500000</v>
      </c>
      <c r="U806" s="528">
        <v>0</v>
      </c>
      <c r="V806" s="528">
        <v>0</v>
      </c>
      <c r="W806" s="642">
        <v>0</v>
      </c>
      <c r="X806" s="642">
        <v>0</v>
      </c>
      <c r="Y806" s="642">
        <v>0</v>
      </c>
      <c r="Z806" s="642">
        <v>0</v>
      </c>
      <c r="AA806" s="643"/>
      <c r="AB806" s="638"/>
      <c r="AC806" s="642">
        <v>0</v>
      </c>
      <c r="AD806" s="642">
        <v>0</v>
      </c>
      <c r="AE806" s="638">
        <v>227163.4609375</v>
      </c>
      <c r="AF806" s="644"/>
      <c r="AG806" s="644">
        <f t="shared" si="168"/>
        <v>32227163</v>
      </c>
      <c r="AH806" s="639">
        <v>0</v>
      </c>
      <c r="AI806" s="639">
        <v>0</v>
      </c>
      <c r="AJ806" s="639">
        <v>0</v>
      </c>
      <c r="AK806" s="643">
        <v>0</v>
      </c>
      <c r="AL806" s="645">
        <v>0</v>
      </c>
      <c r="AM806" s="638">
        <f t="shared" si="167"/>
        <v>0</v>
      </c>
      <c r="AN806" s="661">
        <f t="shared" si="170"/>
        <v>32227163</v>
      </c>
      <c r="AO806" s="638">
        <v>3307500</v>
      </c>
      <c r="AP806" s="638">
        <v>44100</v>
      </c>
      <c r="AQ806" s="638">
        <f>+VLOOKUP($B806,[1]Sheet1!$C$15:$BW$1300,52,0)</f>
        <v>215983</v>
      </c>
      <c r="AR806" s="638">
        <v>0</v>
      </c>
      <c r="AS806" s="638">
        <v>0</v>
      </c>
      <c r="AT806" s="661">
        <f t="shared" si="164"/>
        <v>28659580</v>
      </c>
      <c r="AU806" s="629"/>
      <c r="AV806" s="585"/>
      <c r="AW806" s="526" t="s">
        <v>4671</v>
      </c>
      <c r="AX806" s="526" t="s">
        <v>4672</v>
      </c>
      <c r="AY806" s="632" t="s">
        <v>260</v>
      </c>
      <c r="AZ806" s="632">
        <v>622</v>
      </c>
      <c r="BA806" s="272" t="s">
        <v>75</v>
      </c>
      <c r="BB806" s="633"/>
      <c r="BC806" s="634"/>
      <c r="BD806" s="634"/>
    </row>
    <row r="807" spans="1:56" s="635" customFormat="1" ht="36.75" hidden="1" customHeight="1">
      <c r="A807" s="475">
        <f>SUBTOTAL(3,B$6:B807)</f>
        <v>1</v>
      </c>
      <c r="B807" s="475" t="s">
        <v>2256</v>
      </c>
      <c r="C807" s="476" t="s">
        <v>2257</v>
      </c>
      <c r="D807" s="636">
        <v>45574</v>
      </c>
      <c r="E807" s="636" t="s">
        <v>199</v>
      </c>
      <c r="F807" s="530" t="s">
        <v>244</v>
      </c>
      <c r="G807" s="621" t="s">
        <v>2247</v>
      </c>
      <c r="H807" s="637">
        <v>6473000</v>
      </c>
      <c r="I807" s="637">
        <v>1000000</v>
      </c>
      <c r="J807" s="637">
        <v>324000</v>
      </c>
      <c r="K807" s="637">
        <v>0</v>
      </c>
      <c r="L807" s="638">
        <f t="shared" si="159"/>
        <v>7797000</v>
      </c>
      <c r="M807" s="639">
        <v>24</v>
      </c>
      <c r="N807" s="638">
        <f t="shared" si="160"/>
        <v>7197231</v>
      </c>
      <c r="O807" s="640">
        <v>2</v>
      </c>
      <c r="P807" s="638">
        <f t="shared" si="161"/>
        <v>599769</v>
      </c>
      <c r="Q807" s="641">
        <v>0</v>
      </c>
      <c r="R807" s="638">
        <f t="shared" si="162"/>
        <v>0</v>
      </c>
      <c r="S807" s="638">
        <f t="shared" si="163"/>
        <v>7797000</v>
      </c>
      <c r="T807" s="642">
        <v>0</v>
      </c>
      <c r="U807" s="528">
        <v>0</v>
      </c>
      <c r="V807" s="528">
        <v>200000</v>
      </c>
      <c r="W807" s="642">
        <v>500000</v>
      </c>
      <c r="X807" s="642">
        <v>0</v>
      </c>
      <c r="Y807" s="642">
        <v>400000</v>
      </c>
      <c r="Z807" s="642">
        <v>500000</v>
      </c>
      <c r="AA807" s="643"/>
      <c r="AB807" s="638"/>
      <c r="AC807" s="642">
        <v>0</v>
      </c>
      <c r="AD807" s="642">
        <v>0</v>
      </c>
      <c r="AE807" s="638">
        <v>0</v>
      </c>
      <c r="AF807" s="644"/>
      <c r="AG807" s="644">
        <f t="shared" si="168"/>
        <v>9397000</v>
      </c>
      <c r="AH807" s="639">
        <v>21</v>
      </c>
      <c r="AI807" s="639">
        <v>0</v>
      </c>
      <c r="AJ807" s="639">
        <v>0</v>
      </c>
      <c r="AK807" s="643">
        <v>0</v>
      </c>
      <c r="AL807" s="645">
        <v>0</v>
      </c>
      <c r="AM807" s="638">
        <f t="shared" si="167"/>
        <v>1180796</v>
      </c>
      <c r="AN807" s="661">
        <f t="shared" si="170"/>
        <v>10577796</v>
      </c>
      <c r="AO807" s="638">
        <v>818685</v>
      </c>
      <c r="AP807" s="638">
        <v>44100</v>
      </c>
      <c r="AQ807" s="638">
        <f>+VLOOKUP($B807,[1]Sheet1!$C$15:$BW$1300,52,0)</f>
        <v>0</v>
      </c>
      <c r="AR807" s="638">
        <v>0</v>
      </c>
      <c r="AS807" s="638">
        <v>0</v>
      </c>
      <c r="AT807" s="661">
        <f t="shared" si="164"/>
        <v>9715011</v>
      </c>
      <c r="AU807" s="629"/>
      <c r="AV807" s="585"/>
      <c r="AW807" s="526" t="s">
        <v>4673</v>
      </c>
      <c r="AX807" s="526" t="s">
        <v>4674</v>
      </c>
      <c r="AY807" s="632" t="s">
        <v>260</v>
      </c>
      <c r="AZ807" s="632">
        <v>622</v>
      </c>
      <c r="BA807" s="272" t="str">
        <f t="shared" ref="BA807:BA814" si="172">+IF(AY807="SK1 Box","Box",IF(AY807="Seaman","Seaman","Bag"))</f>
        <v>Box</v>
      </c>
      <c r="BB807" s="633"/>
      <c r="BC807" s="634"/>
      <c r="BD807" s="634"/>
    </row>
    <row r="808" spans="1:56" s="635" customFormat="1" ht="36.75" hidden="1" customHeight="1">
      <c r="A808" s="475">
        <f>SUBTOTAL(3,B$6:B808)</f>
        <v>1</v>
      </c>
      <c r="B808" s="475" t="s">
        <v>2258</v>
      </c>
      <c r="C808" s="476" t="s">
        <v>2259</v>
      </c>
      <c r="D808" s="636">
        <v>43567</v>
      </c>
      <c r="E808" s="636" t="s">
        <v>200</v>
      </c>
      <c r="F808" s="530" t="s">
        <v>216</v>
      </c>
      <c r="G808" s="621" t="s">
        <v>1929</v>
      </c>
      <c r="H808" s="637">
        <v>5931000</v>
      </c>
      <c r="I808" s="637">
        <v>1300000</v>
      </c>
      <c r="J808" s="637">
        <v>0</v>
      </c>
      <c r="K808" s="637">
        <v>0</v>
      </c>
      <c r="L808" s="638">
        <f t="shared" si="159"/>
        <v>7231000</v>
      </c>
      <c r="M808" s="639">
        <v>23.9</v>
      </c>
      <c r="N808" s="638">
        <f t="shared" si="160"/>
        <v>6646958</v>
      </c>
      <c r="O808" s="640">
        <v>2</v>
      </c>
      <c r="P808" s="638">
        <f t="shared" si="161"/>
        <v>556231</v>
      </c>
      <c r="Q808" s="641">
        <v>0</v>
      </c>
      <c r="R808" s="638">
        <f t="shared" si="162"/>
        <v>0</v>
      </c>
      <c r="S808" s="638">
        <f t="shared" si="163"/>
        <v>7203189</v>
      </c>
      <c r="T808" s="642">
        <v>0</v>
      </c>
      <c r="U808" s="528">
        <v>0</v>
      </c>
      <c r="V808" s="528">
        <v>200000</v>
      </c>
      <c r="W808" s="642">
        <v>500000</v>
      </c>
      <c r="X808" s="642">
        <v>0</v>
      </c>
      <c r="Y808" s="642">
        <v>400000</v>
      </c>
      <c r="Z808" s="642">
        <v>0</v>
      </c>
      <c r="AA808" s="643"/>
      <c r="AB808" s="638"/>
      <c r="AC808" s="642">
        <v>0</v>
      </c>
      <c r="AD808" s="642">
        <v>0</v>
      </c>
      <c r="AE808" s="638">
        <v>52146.6370292887</v>
      </c>
      <c r="AF808" s="644"/>
      <c r="AG808" s="644">
        <f t="shared" si="168"/>
        <v>8355336</v>
      </c>
      <c r="AH808" s="639">
        <v>19</v>
      </c>
      <c r="AI808" s="639">
        <v>0</v>
      </c>
      <c r="AJ808" s="639">
        <v>0</v>
      </c>
      <c r="AK808" s="643">
        <v>0</v>
      </c>
      <c r="AL808" s="645">
        <v>0</v>
      </c>
      <c r="AM808" s="638">
        <f t="shared" si="167"/>
        <v>990786</v>
      </c>
      <c r="AN808" s="661">
        <f t="shared" si="170"/>
        <v>9346122</v>
      </c>
      <c r="AO808" s="638">
        <v>759255</v>
      </c>
      <c r="AP808" s="638">
        <v>44100</v>
      </c>
      <c r="AQ808" s="638">
        <f>+VLOOKUP($B808,[1]Sheet1!$C$15:$BW$1300,52,0)</f>
        <v>0</v>
      </c>
      <c r="AR808" s="638">
        <v>0</v>
      </c>
      <c r="AS808" s="638">
        <v>0</v>
      </c>
      <c r="AT808" s="661">
        <f t="shared" si="164"/>
        <v>8542767</v>
      </c>
      <c r="AU808" s="629"/>
      <c r="AV808" s="585"/>
      <c r="AW808" s="526" t="s">
        <v>4675</v>
      </c>
      <c r="AX808" s="526" t="s">
        <v>4676</v>
      </c>
      <c r="AY808" s="632" t="s">
        <v>200</v>
      </c>
      <c r="AZ808" s="632">
        <v>622</v>
      </c>
      <c r="BA808" s="272" t="str">
        <f t="shared" si="172"/>
        <v>Bag</v>
      </c>
      <c r="BB808" s="633"/>
      <c r="BC808" s="634"/>
      <c r="BD808" s="634"/>
    </row>
    <row r="809" spans="1:56" s="635" customFormat="1" ht="36.75" hidden="1" customHeight="1">
      <c r="A809" s="475">
        <f>SUBTOTAL(3,B$6:B809)</f>
        <v>1</v>
      </c>
      <c r="B809" s="475" t="s">
        <v>2260</v>
      </c>
      <c r="C809" s="476" t="s">
        <v>2261</v>
      </c>
      <c r="D809" s="636">
        <v>44321</v>
      </c>
      <c r="E809" s="636" t="s">
        <v>200</v>
      </c>
      <c r="F809" s="530" t="s">
        <v>216</v>
      </c>
      <c r="G809" s="621" t="s">
        <v>1926</v>
      </c>
      <c r="H809" s="637">
        <v>5931000</v>
      </c>
      <c r="I809" s="637">
        <v>900000</v>
      </c>
      <c r="J809" s="637">
        <v>298000</v>
      </c>
      <c r="K809" s="637">
        <v>0</v>
      </c>
      <c r="L809" s="638">
        <f t="shared" si="159"/>
        <v>7129000</v>
      </c>
      <c r="M809" s="639">
        <v>23.8</v>
      </c>
      <c r="N809" s="638">
        <f t="shared" si="160"/>
        <v>6525777</v>
      </c>
      <c r="O809" s="640">
        <v>2</v>
      </c>
      <c r="P809" s="638">
        <f t="shared" si="161"/>
        <v>548385</v>
      </c>
      <c r="Q809" s="641">
        <v>0</v>
      </c>
      <c r="R809" s="638">
        <f t="shared" si="162"/>
        <v>0</v>
      </c>
      <c r="S809" s="638">
        <f t="shared" si="163"/>
        <v>7074162</v>
      </c>
      <c r="T809" s="642">
        <v>0</v>
      </c>
      <c r="U809" s="528">
        <v>0</v>
      </c>
      <c r="V809" s="528">
        <v>200000</v>
      </c>
      <c r="W809" s="642">
        <v>500000</v>
      </c>
      <c r="X809" s="642">
        <v>0</v>
      </c>
      <c r="Y809" s="642">
        <v>400000</v>
      </c>
      <c r="Z809" s="642">
        <v>0</v>
      </c>
      <c r="AA809" s="643"/>
      <c r="AB809" s="638"/>
      <c r="AC809" s="642">
        <v>0</v>
      </c>
      <c r="AD809" s="642">
        <v>0</v>
      </c>
      <c r="AE809" s="638">
        <v>0</v>
      </c>
      <c r="AF809" s="644"/>
      <c r="AG809" s="644">
        <f t="shared" si="168"/>
        <v>8174162</v>
      </c>
      <c r="AH809" s="639">
        <v>20</v>
      </c>
      <c r="AI809" s="639">
        <v>0</v>
      </c>
      <c r="AJ809" s="639">
        <v>0</v>
      </c>
      <c r="AK809" s="643">
        <v>0</v>
      </c>
      <c r="AL809" s="645">
        <v>0</v>
      </c>
      <c r="AM809" s="638">
        <f t="shared" si="167"/>
        <v>1028221</v>
      </c>
      <c r="AN809" s="661">
        <f t="shared" si="170"/>
        <v>9202383</v>
      </c>
      <c r="AO809" s="638">
        <v>748545</v>
      </c>
      <c r="AP809" s="638">
        <v>44100</v>
      </c>
      <c r="AQ809" s="638">
        <f>+VLOOKUP($B809,[1]Sheet1!$C$15:$BW$1300,52,0)</f>
        <v>0</v>
      </c>
      <c r="AR809" s="638">
        <v>0</v>
      </c>
      <c r="AS809" s="638">
        <v>0</v>
      </c>
      <c r="AT809" s="661">
        <f t="shared" si="164"/>
        <v>8409738</v>
      </c>
      <c r="AU809" s="629"/>
      <c r="AV809" s="585"/>
      <c r="AW809" s="526" t="s">
        <v>4677</v>
      </c>
      <c r="AX809" s="526" t="s">
        <v>4678</v>
      </c>
      <c r="AY809" s="632" t="s">
        <v>200</v>
      </c>
      <c r="AZ809" s="632">
        <v>622</v>
      </c>
      <c r="BA809" s="272" t="str">
        <f t="shared" si="172"/>
        <v>Bag</v>
      </c>
      <c r="BB809" s="633"/>
      <c r="BC809" s="634"/>
      <c r="BD809" s="634"/>
    </row>
    <row r="810" spans="1:56" s="635" customFormat="1" ht="36.75" hidden="1" customHeight="1">
      <c r="A810" s="475">
        <f>SUBTOTAL(3,B$6:B810)</f>
        <v>1</v>
      </c>
      <c r="B810" s="475" t="s">
        <v>2262</v>
      </c>
      <c r="C810" s="476" t="s">
        <v>2263</v>
      </c>
      <c r="D810" s="636">
        <v>45013</v>
      </c>
      <c r="E810" s="636" t="s">
        <v>200</v>
      </c>
      <c r="F810" s="530" t="s">
        <v>216</v>
      </c>
      <c r="G810" s="621" t="s">
        <v>1334</v>
      </c>
      <c r="H810" s="637">
        <v>5815000</v>
      </c>
      <c r="I810" s="637">
        <v>500000</v>
      </c>
      <c r="J810" s="637">
        <v>0</v>
      </c>
      <c r="K810" s="637">
        <v>0</v>
      </c>
      <c r="L810" s="638">
        <f t="shared" si="159"/>
        <v>6315000</v>
      </c>
      <c r="M810" s="639">
        <v>24</v>
      </c>
      <c r="N810" s="638">
        <f t="shared" si="160"/>
        <v>5829231</v>
      </c>
      <c r="O810" s="640">
        <v>2</v>
      </c>
      <c r="P810" s="638">
        <f t="shared" si="161"/>
        <v>485769</v>
      </c>
      <c r="Q810" s="641">
        <v>0</v>
      </c>
      <c r="R810" s="638">
        <f t="shared" si="162"/>
        <v>0</v>
      </c>
      <c r="S810" s="638">
        <f t="shared" si="163"/>
        <v>6315000</v>
      </c>
      <c r="T810" s="642">
        <v>0</v>
      </c>
      <c r="U810" s="528">
        <v>0</v>
      </c>
      <c r="V810" s="528">
        <v>200000</v>
      </c>
      <c r="W810" s="642">
        <v>500000</v>
      </c>
      <c r="X810" s="642">
        <v>0</v>
      </c>
      <c r="Y810" s="642">
        <v>400000</v>
      </c>
      <c r="Z810" s="642">
        <v>0</v>
      </c>
      <c r="AA810" s="643"/>
      <c r="AB810" s="638"/>
      <c r="AC810" s="642">
        <v>0</v>
      </c>
      <c r="AD810" s="642">
        <v>0</v>
      </c>
      <c r="AE810" s="638">
        <v>45540.8671875</v>
      </c>
      <c r="AF810" s="644"/>
      <c r="AG810" s="644">
        <f t="shared" si="168"/>
        <v>7460541</v>
      </c>
      <c r="AH810" s="639">
        <v>38</v>
      </c>
      <c r="AI810" s="639">
        <v>0</v>
      </c>
      <c r="AJ810" s="639">
        <v>0</v>
      </c>
      <c r="AK810" s="643">
        <v>0</v>
      </c>
      <c r="AL810" s="645">
        <v>0</v>
      </c>
      <c r="AM810" s="638">
        <f t="shared" si="167"/>
        <v>1730553</v>
      </c>
      <c r="AN810" s="661">
        <f t="shared" si="170"/>
        <v>9191094</v>
      </c>
      <c r="AO810" s="638">
        <v>663075</v>
      </c>
      <c r="AP810" s="638">
        <v>44100</v>
      </c>
      <c r="AQ810" s="638">
        <f>+VLOOKUP($B810,[1]Sheet1!$C$15:$BW$1300,52,0)</f>
        <v>0</v>
      </c>
      <c r="AR810" s="638">
        <v>0</v>
      </c>
      <c r="AS810" s="638">
        <v>0</v>
      </c>
      <c r="AT810" s="661">
        <f t="shared" si="164"/>
        <v>8483919</v>
      </c>
      <c r="AU810" s="629"/>
      <c r="AV810" s="585"/>
      <c r="AW810" s="526" t="s">
        <v>4679</v>
      </c>
      <c r="AX810" s="526" t="s">
        <v>4680</v>
      </c>
      <c r="AY810" s="632" t="s">
        <v>200</v>
      </c>
      <c r="AZ810" s="632">
        <v>622</v>
      </c>
      <c r="BA810" s="272" t="str">
        <f t="shared" si="172"/>
        <v>Bag</v>
      </c>
      <c r="BB810" s="633"/>
      <c r="BC810" s="634"/>
      <c r="BD810" s="634"/>
    </row>
    <row r="811" spans="1:56" s="635" customFormat="1" ht="36.75" hidden="1" customHeight="1">
      <c r="A811" s="475">
        <f>SUBTOTAL(3,B$6:B811)</f>
        <v>1</v>
      </c>
      <c r="B811" s="475" t="s">
        <v>2264</v>
      </c>
      <c r="C811" s="476" t="s">
        <v>2265</v>
      </c>
      <c r="D811" s="636">
        <v>45490</v>
      </c>
      <c r="E811" s="636" t="s">
        <v>200</v>
      </c>
      <c r="F811" s="530" t="s">
        <v>216</v>
      </c>
      <c r="G811" s="621" t="s">
        <v>1934</v>
      </c>
      <c r="H811" s="637">
        <v>5274000</v>
      </c>
      <c r="I811" s="637">
        <v>2000000</v>
      </c>
      <c r="J811" s="637">
        <v>265000</v>
      </c>
      <c r="K811" s="637">
        <v>0</v>
      </c>
      <c r="L811" s="638">
        <f t="shared" si="159"/>
        <v>7539000</v>
      </c>
      <c r="M811" s="639">
        <v>22.8</v>
      </c>
      <c r="N811" s="638">
        <f t="shared" si="160"/>
        <v>6611123</v>
      </c>
      <c r="O811" s="640">
        <v>3</v>
      </c>
      <c r="P811" s="638">
        <f t="shared" si="161"/>
        <v>869885</v>
      </c>
      <c r="Q811" s="641">
        <v>0</v>
      </c>
      <c r="R811" s="638">
        <f t="shared" si="162"/>
        <v>0</v>
      </c>
      <c r="S811" s="638">
        <f t="shared" si="163"/>
        <v>7481008</v>
      </c>
      <c r="T811" s="642">
        <v>0</v>
      </c>
      <c r="U811" s="528">
        <v>0</v>
      </c>
      <c r="V811" s="528">
        <v>200000</v>
      </c>
      <c r="W811" s="642">
        <v>500000</v>
      </c>
      <c r="X811" s="642">
        <v>1082000</v>
      </c>
      <c r="Y811" s="642">
        <v>400000</v>
      </c>
      <c r="Z811" s="642">
        <v>0</v>
      </c>
      <c r="AA811" s="643"/>
      <c r="AB811" s="638"/>
      <c r="AC811" s="642">
        <v>0</v>
      </c>
      <c r="AD811" s="642">
        <v>0</v>
      </c>
      <c r="AE811" s="638">
        <v>0</v>
      </c>
      <c r="AF811" s="644"/>
      <c r="AG811" s="644">
        <f t="shared" si="168"/>
        <v>9663008</v>
      </c>
      <c r="AH811" s="639">
        <v>9</v>
      </c>
      <c r="AI811" s="639">
        <v>0</v>
      </c>
      <c r="AJ811" s="639">
        <v>0</v>
      </c>
      <c r="AK811" s="643">
        <v>0</v>
      </c>
      <c r="AL811" s="645">
        <v>0</v>
      </c>
      <c r="AM811" s="638">
        <f t="shared" si="167"/>
        <v>489310</v>
      </c>
      <c r="AN811" s="661">
        <f t="shared" si="170"/>
        <v>10152318</v>
      </c>
      <c r="AO811" s="638">
        <v>791595</v>
      </c>
      <c r="AP811" s="638">
        <v>44100</v>
      </c>
      <c r="AQ811" s="638">
        <f>+VLOOKUP($B811,[1]Sheet1!$C$15:$BW$1300,52,0)</f>
        <v>0</v>
      </c>
      <c r="AR811" s="638">
        <v>0</v>
      </c>
      <c r="AS811" s="638">
        <v>0</v>
      </c>
      <c r="AT811" s="661">
        <f t="shared" si="164"/>
        <v>9316623</v>
      </c>
      <c r="AU811" s="629"/>
      <c r="AV811" s="585"/>
      <c r="AW811" s="526" t="s">
        <v>4681</v>
      </c>
      <c r="AX811" s="526" t="s">
        <v>4682</v>
      </c>
      <c r="AY811" s="632" t="s">
        <v>200</v>
      </c>
      <c r="AZ811" s="632">
        <v>622</v>
      </c>
      <c r="BA811" s="272" t="str">
        <f t="shared" si="172"/>
        <v>Bag</v>
      </c>
      <c r="BB811" s="633"/>
      <c r="BC811" s="634"/>
      <c r="BD811" s="634"/>
    </row>
    <row r="812" spans="1:56" s="635" customFormat="1" ht="36.75" hidden="1" customHeight="1">
      <c r="A812" s="475">
        <f>SUBTOTAL(3,B$6:B812)</f>
        <v>1</v>
      </c>
      <c r="B812" s="475" t="s">
        <v>2266</v>
      </c>
      <c r="C812" s="476" t="s">
        <v>2267</v>
      </c>
      <c r="D812" s="636">
        <v>43605</v>
      </c>
      <c r="E812" s="636" t="s">
        <v>200</v>
      </c>
      <c r="F812" s="530" t="s">
        <v>217</v>
      </c>
      <c r="G812" s="621" t="s">
        <v>2268</v>
      </c>
      <c r="H812" s="637">
        <v>8600000</v>
      </c>
      <c r="I812" s="637">
        <v>7600000</v>
      </c>
      <c r="J812" s="637">
        <v>0</v>
      </c>
      <c r="K812" s="637">
        <v>0</v>
      </c>
      <c r="L812" s="638">
        <f t="shared" ref="L812:L874" si="173">SUM(H812:K812)</f>
        <v>16200000</v>
      </c>
      <c r="M812" s="639">
        <v>24</v>
      </c>
      <c r="N812" s="638">
        <f t="shared" si="160"/>
        <v>14953846</v>
      </c>
      <c r="O812" s="640">
        <v>2</v>
      </c>
      <c r="P812" s="638">
        <f t="shared" si="161"/>
        <v>1246154</v>
      </c>
      <c r="Q812" s="641">
        <v>0</v>
      </c>
      <c r="R812" s="638">
        <f t="shared" si="162"/>
        <v>0</v>
      </c>
      <c r="S812" s="638">
        <f t="shared" si="163"/>
        <v>16200000</v>
      </c>
      <c r="T812" s="642">
        <v>0</v>
      </c>
      <c r="U812" s="528">
        <v>0</v>
      </c>
      <c r="V812" s="528">
        <v>0</v>
      </c>
      <c r="W812" s="642">
        <v>0</v>
      </c>
      <c r="X812" s="642">
        <v>0</v>
      </c>
      <c r="Y812" s="642">
        <v>0</v>
      </c>
      <c r="Z812" s="642">
        <v>0</v>
      </c>
      <c r="AA812" s="643"/>
      <c r="AB812" s="638"/>
      <c r="AC812" s="642">
        <v>0</v>
      </c>
      <c r="AD812" s="642">
        <v>0</v>
      </c>
      <c r="AE812" s="638">
        <v>116826.921875</v>
      </c>
      <c r="AF812" s="644"/>
      <c r="AG812" s="644">
        <f t="shared" si="168"/>
        <v>16316827</v>
      </c>
      <c r="AH812" s="639">
        <v>0</v>
      </c>
      <c r="AI812" s="639">
        <v>0</v>
      </c>
      <c r="AJ812" s="639">
        <v>0</v>
      </c>
      <c r="AK812" s="643">
        <v>0</v>
      </c>
      <c r="AL812" s="645">
        <v>0</v>
      </c>
      <c r="AM812" s="638">
        <f t="shared" si="167"/>
        <v>0</v>
      </c>
      <c r="AN812" s="661">
        <f t="shared" si="170"/>
        <v>16316827</v>
      </c>
      <c r="AO812" s="638">
        <v>1701000</v>
      </c>
      <c r="AP812" s="638">
        <v>44100</v>
      </c>
      <c r="AQ812" s="638">
        <f>+VLOOKUP($B812,[1]Sheet1!$C$15:$BW$1300,52,0)</f>
        <v>185791</v>
      </c>
      <c r="AR812" s="638">
        <v>0</v>
      </c>
      <c r="AS812" s="638">
        <v>0</v>
      </c>
      <c r="AT812" s="661">
        <f t="shared" si="164"/>
        <v>14385936</v>
      </c>
      <c r="AU812" s="629"/>
      <c r="AV812" s="585"/>
      <c r="AW812" s="526" t="s">
        <v>4683</v>
      </c>
      <c r="AX812" s="526" t="s">
        <v>4684</v>
      </c>
      <c r="AY812" s="632" t="s">
        <v>200</v>
      </c>
      <c r="AZ812" s="632">
        <v>622</v>
      </c>
      <c r="BA812" s="272" t="str">
        <f t="shared" si="172"/>
        <v>Bag</v>
      </c>
      <c r="BB812" s="633"/>
      <c r="BC812" s="634"/>
      <c r="BD812" s="634"/>
    </row>
    <row r="813" spans="1:56" s="635" customFormat="1" ht="36.75" hidden="1" customHeight="1">
      <c r="A813" s="475">
        <f>SUBTOTAL(3,B$6:B813)</f>
        <v>1</v>
      </c>
      <c r="B813" s="475" t="s">
        <v>2269</v>
      </c>
      <c r="C813" s="476" t="s">
        <v>2270</v>
      </c>
      <c r="D813" s="636">
        <v>43927</v>
      </c>
      <c r="E813" s="636" t="s">
        <v>200</v>
      </c>
      <c r="F813" s="530" t="s">
        <v>217</v>
      </c>
      <c r="G813" s="621" t="s">
        <v>2268</v>
      </c>
      <c r="H813" s="637">
        <v>7400000</v>
      </c>
      <c r="I813" s="637">
        <v>7200000</v>
      </c>
      <c r="J813" s="637">
        <v>0</v>
      </c>
      <c r="K813" s="637">
        <v>0</v>
      </c>
      <c r="L813" s="638">
        <f t="shared" si="173"/>
        <v>14600000</v>
      </c>
      <c r="M813" s="639">
        <v>22.6</v>
      </c>
      <c r="N813" s="638">
        <f t="shared" ref="N813:N875" si="174">ROUND((H813+I813+J813+K813)/IF($M$2&gt;26,26,$M$2)*M813,0)</f>
        <v>12690769</v>
      </c>
      <c r="O813" s="640">
        <v>3</v>
      </c>
      <c r="P813" s="638">
        <f t="shared" ref="P813:P875" si="175">ROUND((H813+I813+J813+K813)/IF($M$2&gt;26,26,$M$2)*O813,0)</f>
        <v>1684615</v>
      </c>
      <c r="Q813" s="641">
        <v>0</v>
      </c>
      <c r="R813" s="638">
        <f t="shared" ref="R813:R875" si="176">IF(M813&gt;0,ROUND(N813/IF(M813&gt;26,26,M813)/8*Q813*30%,0),0)</f>
        <v>0</v>
      </c>
      <c r="S813" s="638">
        <f t="shared" ref="S813:S875" si="177">N813+P813+R813</f>
        <v>14375384</v>
      </c>
      <c r="T813" s="642">
        <v>0</v>
      </c>
      <c r="U813" s="528">
        <v>0</v>
      </c>
      <c r="V813" s="528">
        <v>0</v>
      </c>
      <c r="W813" s="642">
        <v>0</v>
      </c>
      <c r="X813" s="642">
        <v>0</v>
      </c>
      <c r="Y813" s="642">
        <v>0</v>
      </c>
      <c r="Z813" s="642">
        <v>0</v>
      </c>
      <c r="AA813" s="643"/>
      <c r="AB813" s="638"/>
      <c r="AC813" s="642">
        <v>0</v>
      </c>
      <c r="AD813" s="642">
        <v>0</v>
      </c>
      <c r="AE813" s="638">
        <v>0</v>
      </c>
      <c r="AF813" s="644"/>
      <c r="AG813" s="644">
        <f t="shared" si="168"/>
        <v>14375384</v>
      </c>
      <c r="AH813" s="639">
        <v>0</v>
      </c>
      <c r="AI813" s="639">
        <v>0</v>
      </c>
      <c r="AJ813" s="639">
        <v>0</v>
      </c>
      <c r="AK813" s="643">
        <v>0</v>
      </c>
      <c r="AL813" s="645">
        <v>0</v>
      </c>
      <c r="AM813" s="638">
        <f t="shared" si="167"/>
        <v>0</v>
      </c>
      <c r="AN813" s="661">
        <f t="shared" si="170"/>
        <v>14375384</v>
      </c>
      <c r="AO813" s="638">
        <v>1533000</v>
      </c>
      <c r="AP813" s="638">
        <v>44100</v>
      </c>
      <c r="AQ813" s="638">
        <f>+VLOOKUP($B813,[1]Sheet1!$C$15:$BW$1300,52,0)</f>
        <v>97119</v>
      </c>
      <c r="AR813" s="638">
        <v>0</v>
      </c>
      <c r="AS813" s="638">
        <v>0</v>
      </c>
      <c r="AT813" s="661">
        <f t="shared" ref="AT813:AT876" si="178">+ROUND(SUM(AN813:AN813)-SUM(AO813:AS813),0)</f>
        <v>12701165</v>
      </c>
      <c r="AU813" s="629"/>
      <c r="AV813" s="585"/>
      <c r="AW813" s="526" t="s">
        <v>4685</v>
      </c>
      <c r="AX813" s="526" t="s">
        <v>4686</v>
      </c>
      <c r="AY813" s="632" t="s">
        <v>200</v>
      </c>
      <c r="AZ813" s="632">
        <v>622</v>
      </c>
      <c r="BA813" s="272" t="str">
        <f t="shared" si="172"/>
        <v>Bag</v>
      </c>
      <c r="BB813" s="633"/>
      <c r="BC813" s="634"/>
      <c r="BD813" s="634"/>
    </row>
    <row r="814" spans="1:56" s="635" customFormat="1" ht="36.75" hidden="1" customHeight="1">
      <c r="A814" s="475">
        <f>SUBTOTAL(3,B$6:B814)</f>
        <v>1</v>
      </c>
      <c r="B814" s="475" t="s">
        <v>2271</v>
      </c>
      <c r="C814" s="476" t="s">
        <v>2272</v>
      </c>
      <c r="D814" s="636">
        <v>45222</v>
      </c>
      <c r="E814" s="636" t="s">
        <v>200</v>
      </c>
      <c r="F814" s="530" t="s">
        <v>217</v>
      </c>
      <c r="G814" s="621" t="s">
        <v>2268</v>
      </c>
      <c r="H814" s="637">
        <v>7500000</v>
      </c>
      <c r="I814" s="637">
        <v>2500000</v>
      </c>
      <c r="J814" s="637">
        <v>0</v>
      </c>
      <c r="K814" s="637">
        <v>0</v>
      </c>
      <c r="L814" s="638">
        <f t="shared" si="173"/>
        <v>10000000</v>
      </c>
      <c r="M814" s="639">
        <v>22</v>
      </c>
      <c r="N814" s="638">
        <f t="shared" si="174"/>
        <v>8461538</v>
      </c>
      <c r="O814" s="640">
        <v>3</v>
      </c>
      <c r="P814" s="638">
        <f t="shared" si="175"/>
        <v>1153846</v>
      </c>
      <c r="Q814" s="641">
        <v>0</v>
      </c>
      <c r="R814" s="638">
        <f t="shared" si="176"/>
        <v>0</v>
      </c>
      <c r="S814" s="638">
        <f t="shared" si="177"/>
        <v>9615384</v>
      </c>
      <c r="T814" s="642">
        <v>0</v>
      </c>
      <c r="U814" s="528">
        <v>0</v>
      </c>
      <c r="V814" s="528">
        <v>0</v>
      </c>
      <c r="W814" s="642">
        <v>0</v>
      </c>
      <c r="X814" s="642">
        <v>0</v>
      </c>
      <c r="Y814" s="642">
        <v>0</v>
      </c>
      <c r="Z814" s="642">
        <v>0</v>
      </c>
      <c r="AA814" s="643"/>
      <c r="AB814" s="638"/>
      <c r="AC814" s="642">
        <v>0</v>
      </c>
      <c r="AD814" s="642">
        <v>0</v>
      </c>
      <c r="AE814" s="638">
        <v>0</v>
      </c>
      <c r="AF814" s="644"/>
      <c r="AG814" s="644">
        <f t="shared" si="168"/>
        <v>9615384</v>
      </c>
      <c r="AH814" s="639">
        <v>0</v>
      </c>
      <c r="AI814" s="639">
        <v>0</v>
      </c>
      <c r="AJ814" s="639">
        <v>0</v>
      </c>
      <c r="AK814" s="643">
        <v>0</v>
      </c>
      <c r="AL814" s="645">
        <v>0</v>
      </c>
      <c r="AM814" s="638">
        <f t="shared" si="167"/>
        <v>0</v>
      </c>
      <c r="AN814" s="661">
        <f t="shared" si="170"/>
        <v>9615384</v>
      </c>
      <c r="AO814" s="638">
        <v>1050000</v>
      </c>
      <c r="AP814" s="638">
        <v>44100</v>
      </c>
      <c r="AQ814" s="638">
        <f>+VLOOKUP($B814,[1]Sheet1!$C$15:$BW$1300,52,0)</f>
        <v>0</v>
      </c>
      <c r="AR814" s="638">
        <v>0</v>
      </c>
      <c r="AS814" s="638">
        <v>0</v>
      </c>
      <c r="AT814" s="661">
        <f t="shared" si="178"/>
        <v>8521284</v>
      </c>
      <c r="AU814" s="629"/>
      <c r="AV814" s="585"/>
      <c r="AW814" s="526" t="s">
        <v>4687</v>
      </c>
      <c r="AX814" s="526" t="s">
        <v>4688</v>
      </c>
      <c r="AY814" s="632" t="s">
        <v>200</v>
      </c>
      <c r="AZ814" s="632">
        <v>622</v>
      </c>
      <c r="BA814" s="272" t="str">
        <f t="shared" si="172"/>
        <v>Bag</v>
      </c>
      <c r="BB814" s="633"/>
      <c r="BC814" s="634"/>
      <c r="BD814" s="634"/>
    </row>
    <row r="815" spans="1:56" s="635" customFormat="1" ht="36.75" hidden="1" customHeight="1">
      <c r="A815" s="475">
        <f>SUBTOTAL(3,B$6:B815)</f>
        <v>1</v>
      </c>
      <c r="B815" s="475" t="s">
        <v>58</v>
      </c>
      <c r="C815" s="476" t="s">
        <v>152</v>
      </c>
      <c r="D815" s="636">
        <v>42171</v>
      </c>
      <c r="E815" s="636" t="s">
        <v>200</v>
      </c>
      <c r="F815" s="530" t="s">
        <v>217</v>
      </c>
      <c r="G815" s="621" t="s">
        <v>2273</v>
      </c>
      <c r="H815" s="637">
        <v>20000000</v>
      </c>
      <c r="I815" s="637">
        <v>9200000</v>
      </c>
      <c r="J815" s="637">
        <v>0</v>
      </c>
      <c r="K815" s="637">
        <v>0</v>
      </c>
      <c r="L815" s="638">
        <f t="shared" si="173"/>
        <v>29200000</v>
      </c>
      <c r="M815" s="639">
        <v>22.9</v>
      </c>
      <c r="N815" s="638">
        <f t="shared" si="174"/>
        <v>25718462</v>
      </c>
      <c r="O815" s="640">
        <v>2</v>
      </c>
      <c r="P815" s="638">
        <f t="shared" si="175"/>
        <v>2246154</v>
      </c>
      <c r="Q815" s="641">
        <v>0</v>
      </c>
      <c r="R815" s="638">
        <f t="shared" si="176"/>
        <v>0</v>
      </c>
      <c r="S815" s="638">
        <f t="shared" si="177"/>
        <v>27964616</v>
      </c>
      <c r="T815" s="642">
        <v>622500</v>
      </c>
      <c r="U815" s="528">
        <v>0</v>
      </c>
      <c r="V815" s="528">
        <v>0</v>
      </c>
      <c r="W815" s="642">
        <v>0</v>
      </c>
      <c r="X815" s="642">
        <v>0</v>
      </c>
      <c r="Y815" s="642">
        <v>0</v>
      </c>
      <c r="Z815" s="642">
        <v>0</v>
      </c>
      <c r="AA815" s="643"/>
      <c r="AB815" s="638"/>
      <c r="AC815" s="642">
        <v>0</v>
      </c>
      <c r="AD815" s="642">
        <v>0</v>
      </c>
      <c r="AE815" s="638">
        <v>210576.9268558952</v>
      </c>
      <c r="AF815" s="644"/>
      <c r="AG815" s="644">
        <f t="shared" si="168"/>
        <v>28797693</v>
      </c>
      <c r="AH815" s="639">
        <v>0</v>
      </c>
      <c r="AI815" s="639">
        <v>0</v>
      </c>
      <c r="AJ815" s="639">
        <v>0</v>
      </c>
      <c r="AK815" s="643">
        <v>0</v>
      </c>
      <c r="AL815" s="645">
        <v>0</v>
      </c>
      <c r="AM815" s="638">
        <f t="shared" si="167"/>
        <v>0</v>
      </c>
      <c r="AN815" s="661">
        <f t="shared" si="170"/>
        <v>28797693</v>
      </c>
      <c r="AO815" s="638">
        <v>3066000</v>
      </c>
      <c r="AP815" s="638">
        <v>44100</v>
      </c>
      <c r="AQ815" s="638">
        <f>+VLOOKUP($B815,[1]Sheet1!$C$15:$BW$1300,52,0)</f>
        <v>50460</v>
      </c>
      <c r="AR815" s="638">
        <v>0</v>
      </c>
      <c r="AS815" s="638">
        <v>0</v>
      </c>
      <c r="AT815" s="661">
        <f t="shared" si="178"/>
        <v>25637133</v>
      </c>
      <c r="AU815" s="629"/>
      <c r="AV815" s="585"/>
      <c r="AW815" s="526" t="s">
        <v>4689</v>
      </c>
      <c r="AX815" s="526" t="s">
        <v>4690</v>
      </c>
      <c r="AY815" s="632" t="s">
        <v>200</v>
      </c>
      <c r="AZ815" s="632">
        <v>622</v>
      </c>
      <c r="BA815" s="272" t="s">
        <v>75</v>
      </c>
      <c r="BB815" s="633"/>
      <c r="BC815" s="634"/>
      <c r="BD815" s="634"/>
    </row>
    <row r="816" spans="1:56" s="635" customFormat="1" ht="36.75" hidden="1" customHeight="1">
      <c r="A816" s="475">
        <f>SUBTOTAL(3,B$6:B816)</f>
        <v>1</v>
      </c>
      <c r="B816" s="475" t="s">
        <v>2274</v>
      </c>
      <c r="C816" s="476" t="s">
        <v>2275</v>
      </c>
      <c r="D816" s="636">
        <v>39707</v>
      </c>
      <c r="E816" s="636" t="s">
        <v>200</v>
      </c>
      <c r="F816" s="530" t="s">
        <v>218</v>
      </c>
      <c r="G816" s="621" t="s">
        <v>1948</v>
      </c>
      <c r="H816" s="637">
        <v>5931000</v>
      </c>
      <c r="I816" s="637">
        <v>3000000</v>
      </c>
      <c r="J816" s="637">
        <v>0</v>
      </c>
      <c r="K816" s="637">
        <v>400000</v>
      </c>
      <c r="L816" s="638">
        <f t="shared" si="173"/>
        <v>9331000</v>
      </c>
      <c r="M816" s="639">
        <v>24</v>
      </c>
      <c r="N816" s="638">
        <f t="shared" si="174"/>
        <v>8613231</v>
      </c>
      <c r="O816" s="640">
        <v>2</v>
      </c>
      <c r="P816" s="638">
        <f t="shared" si="175"/>
        <v>717769</v>
      </c>
      <c r="Q816" s="641">
        <v>0</v>
      </c>
      <c r="R816" s="638">
        <f t="shared" si="176"/>
        <v>0</v>
      </c>
      <c r="S816" s="638">
        <f t="shared" si="177"/>
        <v>9331000</v>
      </c>
      <c r="T816" s="642">
        <v>0</v>
      </c>
      <c r="U816" s="528">
        <v>0</v>
      </c>
      <c r="V816" s="528">
        <v>200000</v>
      </c>
      <c r="W816" s="642">
        <v>500000</v>
      </c>
      <c r="X816" s="642">
        <v>0</v>
      </c>
      <c r="Y816" s="642">
        <v>0</v>
      </c>
      <c r="Z816" s="642">
        <v>0</v>
      </c>
      <c r="AA816" s="643"/>
      <c r="AB816" s="638"/>
      <c r="AC816" s="642">
        <v>0</v>
      </c>
      <c r="AD816" s="642">
        <v>0</v>
      </c>
      <c r="AE816" s="638">
        <v>67290.8671875</v>
      </c>
      <c r="AF816" s="644"/>
      <c r="AG816" s="644">
        <f t="shared" si="168"/>
        <v>10098291</v>
      </c>
      <c r="AH816" s="639">
        <v>36</v>
      </c>
      <c r="AI816" s="639">
        <v>0</v>
      </c>
      <c r="AJ816" s="639">
        <v>0</v>
      </c>
      <c r="AK816" s="643">
        <v>0</v>
      </c>
      <c r="AL816" s="645">
        <v>0</v>
      </c>
      <c r="AM816" s="638">
        <f t="shared" si="167"/>
        <v>2422471</v>
      </c>
      <c r="AN816" s="661">
        <f t="shared" si="170"/>
        <v>12520762</v>
      </c>
      <c r="AO816" s="638">
        <v>979755</v>
      </c>
      <c r="AP816" s="638">
        <v>44100</v>
      </c>
      <c r="AQ816" s="638">
        <f>+VLOOKUP($B816,[1]Sheet1!$C$15:$BW$1300,52,0)</f>
        <v>0</v>
      </c>
      <c r="AR816" s="638">
        <v>0</v>
      </c>
      <c r="AS816" s="638">
        <v>0</v>
      </c>
      <c r="AT816" s="661">
        <f t="shared" si="178"/>
        <v>11496907</v>
      </c>
      <c r="AU816" s="629"/>
      <c r="AV816" s="585"/>
      <c r="AW816" s="526" t="s">
        <v>4691</v>
      </c>
      <c r="AX816" s="526" t="s">
        <v>4692</v>
      </c>
      <c r="AY816" s="632" t="s">
        <v>200</v>
      </c>
      <c r="AZ816" s="632">
        <v>622</v>
      </c>
      <c r="BA816" s="272" t="str">
        <f t="shared" ref="BA816:BA825" si="179">+IF(AY816="SK1 Box","Box",IF(AY816="Seaman","Seaman","Bag"))</f>
        <v>Bag</v>
      </c>
      <c r="BB816" s="633"/>
      <c r="BC816" s="634"/>
      <c r="BD816" s="634"/>
    </row>
    <row r="817" spans="1:56" s="635" customFormat="1" ht="36.75" hidden="1" customHeight="1">
      <c r="A817" s="475">
        <f>SUBTOTAL(3,B$6:B817)</f>
        <v>1</v>
      </c>
      <c r="B817" s="475" t="s">
        <v>2276</v>
      </c>
      <c r="C817" s="476" t="s">
        <v>2277</v>
      </c>
      <c r="D817" s="636">
        <v>44030</v>
      </c>
      <c r="E817" s="636" t="s">
        <v>200</v>
      </c>
      <c r="F817" s="530" t="s">
        <v>218</v>
      </c>
      <c r="G817" s="621" t="s">
        <v>1941</v>
      </c>
      <c r="H817" s="637">
        <v>5931000</v>
      </c>
      <c r="I817" s="637">
        <v>1400000</v>
      </c>
      <c r="J817" s="637">
        <v>0</v>
      </c>
      <c r="K817" s="637">
        <v>0</v>
      </c>
      <c r="L817" s="638">
        <f t="shared" si="173"/>
        <v>7331000</v>
      </c>
      <c r="M817" s="639">
        <v>24</v>
      </c>
      <c r="N817" s="638">
        <f t="shared" si="174"/>
        <v>6767077</v>
      </c>
      <c r="O817" s="640">
        <v>2</v>
      </c>
      <c r="P817" s="638">
        <f t="shared" si="175"/>
        <v>563923</v>
      </c>
      <c r="Q817" s="641">
        <v>0</v>
      </c>
      <c r="R817" s="638">
        <f t="shared" si="176"/>
        <v>0</v>
      </c>
      <c r="S817" s="638">
        <f t="shared" si="177"/>
        <v>7331000</v>
      </c>
      <c r="T817" s="642">
        <v>0</v>
      </c>
      <c r="U817" s="528">
        <v>0</v>
      </c>
      <c r="V817" s="528">
        <v>200000</v>
      </c>
      <c r="W817" s="642">
        <v>500000</v>
      </c>
      <c r="X817" s="642">
        <v>0</v>
      </c>
      <c r="Y817" s="642">
        <v>400000</v>
      </c>
      <c r="Z817" s="642">
        <v>0</v>
      </c>
      <c r="AA817" s="643"/>
      <c r="AB817" s="638"/>
      <c r="AC817" s="642">
        <v>100000</v>
      </c>
      <c r="AD817" s="642">
        <v>0</v>
      </c>
      <c r="AE817" s="638">
        <v>52867.7890625</v>
      </c>
      <c r="AF817" s="644"/>
      <c r="AG817" s="644">
        <f t="shared" si="168"/>
        <v>8583868</v>
      </c>
      <c r="AH817" s="639">
        <v>36</v>
      </c>
      <c r="AI817" s="639">
        <v>0</v>
      </c>
      <c r="AJ817" s="639">
        <v>0</v>
      </c>
      <c r="AK817" s="643">
        <v>0</v>
      </c>
      <c r="AL817" s="645">
        <v>0</v>
      </c>
      <c r="AM817" s="638">
        <f t="shared" si="167"/>
        <v>1903240</v>
      </c>
      <c r="AN817" s="661">
        <f t="shared" si="170"/>
        <v>10487108</v>
      </c>
      <c r="AO817" s="638">
        <v>769755</v>
      </c>
      <c r="AP817" s="638">
        <v>44100</v>
      </c>
      <c r="AQ817" s="638">
        <f>+VLOOKUP($B817,[1]Sheet1!$C$15:$BW$1300,52,0)</f>
        <v>0</v>
      </c>
      <c r="AR817" s="638">
        <v>0</v>
      </c>
      <c r="AS817" s="638">
        <v>0</v>
      </c>
      <c r="AT817" s="661">
        <f t="shared" si="178"/>
        <v>9673253</v>
      </c>
      <c r="AU817" s="629"/>
      <c r="AV817" s="585"/>
      <c r="AW817" s="526" t="s">
        <v>4693</v>
      </c>
      <c r="AX817" s="526" t="s">
        <v>4694</v>
      </c>
      <c r="AY817" s="632" t="s">
        <v>200</v>
      </c>
      <c r="AZ817" s="632">
        <v>622</v>
      </c>
      <c r="BA817" s="272" t="str">
        <f t="shared" si="179"/>
        <v>Bag</v>
      </c>
      <c r="BB817" s="633"/>
      <c r="BC817" s="634"/>
      <c r="BD817" s="634"/>
    </row>
    <row r="818" spans="1:56" s="635" customFormat="1" ht="36.75" hidden="1" customHeight="1">
      <c r="A818" s="475">
        <f>SUBTOTAL(3,B$6:B818)</f>
        <v>1</v>
      </c>
      <c r="B818" s="475" t="s">
        <v>2278</v>
      </c>
      <c r="C818" s="476" t="s">
        <v>2279</v>
      </c>
      <c r="D818" s="636">
        <v>44175</v>
      </c>
      <c r="E818" s="636" t="s">
        <v>200</v>
      </c>
      <c r="F818" s="530" t="s">
        <v>218</v>
      </c>
      <c r="G818" s="621" t="s">
        <v>1948</v>
      </c>
      <c r="H818" s="637">
        <v>5931000</v>
      </c>
      <c r="I818" s="637">
        <v>1000000</v>
      </c>
      <c r="J818" s="637">
        <v>0</v>
      </c>
      <c r="K818" s="637">
        <v>600000</v>
      </c>
      <c r="L818" s="638">
        <f t="shared" si="173"/>
        <v>7531000</v>
      </c>
      <c r="M818" s="639">
        <v>24</v>
      </c>
      <c r="N818" s="638">
        <f t="shared" si="174"/>
        <v>6951692</v>
      </c>
      <c r="O818" s="640">
        <v>2</v>
      </c>
      <c r="P818" s="638">
        <f t="shared" si="175"/>
        <v>579308</v>
      </c>
      <c r="Q818" s="641">
        <v>0</v>
      </c>
      <c r="R818" s="638">
        <f t="shared" si="176"/>
        <v>0</v>
      </c>
      <c r="S818" s="638">
        <f t="shared" si="177"/>
        <v>7531000</v>
      </c>
      <c r="T818" s="642">
        <v>0</v>
      </c>
      <c r="U818" s="528">
        <v>0</v>
      </c>
      <c r="V818" s="528">
        <v>200000</v>
      </c>
      <c r="W818" s="642">
        <v>500000</v>
      </c>
      <c r="X818" s="642">
        <v>0</v>
      </c>
      <c r="Y818" s="642">
        <v>0</v>
      </c>
      <c r="Z818" s="642">
        <v>0</v>
      </c>
      <c r="AA818" s="643"/>
      <c r="AB818" s="638"/>
      <c r="AC818" s="642">
        <v>0</v>
      </c>
      <c r="AD818" s="642">
        <v>0</v>
      </c>
      <c r="AE818" s="638">
        <v>0</v>
      </c>
      <c r="AF818" s="644"/>
      <c r="AG818" s="644">
        <f t="shared" si="168"/>
        <v>8231000</v>
      </c>
      <c r="AH818" s="639">
        <v>36</v>
      </c>
      <c r="AI818" s="639">
        <v>0</v>
      </c>
      <c r="AJ818" s="639">
        <v>0</v>
      </c>
      <c r="AK818" s="643">
        <v>0</v>
      </c>
      <c r="AL818" s="645">
        <v>0</v>
      </c>
      <c r="AM818" s="638">
        <f t="shared" si="167"/>
        <v>1955163</v>
      </c>
      <c r="AN818" s="661">
        <f t="shared" si="170"/>
        <v>10186163</v>
      </c>
      <c r="AO818" s="638">
        <v>790755</v>
      </c>
      <c r="AP818" s="638">
        <v>44100</v>
      </c>
      <c r="AQ818" s="638">
        <f>+VLOOKUP($B818,[1]Sheet1!$C$15:$BW$1300,52,0)</f>
        <v>0</v>
      </c>
      <c r="AR818" s="638">
        <v>0</v>
      </c>
      <c r="AS818" s="638">
        <v>0</v>
      </c>
      <c r="AT818" s="661">
        <f t="shared" si="178"/>
        <v>9351308</v>
      </c>
      <c r="AU818" s="629"/>
      <c r="AV818" s="585"/>
      <c r="AW818" s="526" t="s">
        <v>4695</v>
      </c>
      <c r="AX818" s="526" t="s">
        <v>4696</v>
      </c>
      <c r="AY818" s="632" t="s">
        <v>200</v>
      </c>
      <c r="AZ818" s="632">
        <v>622</v>
      </c>
      <c r="BA818" s="272" t="str">
        <f t="shared" si="179"/>
        <v>Bag</v>
      </c>
      <c r="BB818" s="633"/>
      <c r="BC818" s="634"/>
      <c r="BD818" s="634"/>
    </row>
    <row r="819" spans="1:56" s="635" customFormat="1" ht="36.75" hidden="1" customHeight="1">
      <c r="A819" s="475">
        <f>SUBTOTAL(3,B$6:B819)</f>
        <v>1</v>
      </c>
      <c r="B819" s="475" t="s">
        <v>2280</v>
      </c>
      <c r="C819" s="476" t="s">
        <v>2281</v>
      </c>
      <c r="D819" s="636">
        <v>44329</v>
      </c>
      <c r="E819" s="636" t="s">
        <v>200</v>
      </c>
      <c r="F819" s="530" t="s">
        <v>218</v>
      </c>
      <c r="G819" s="621" t="s">
        <v>1948</v>
      </c>
      <c r="H819" s="637">
        <v>5620000</v>
      </c>
      <c r="I819" s="637">
        <v>2500000</v>
      </c>
      <c r="J819" s="637">
        <v>0</v>
      </c>
      <c r="K819" s="637">
        <v>1000000</v>
      </c>
      <c r="L819" s="638">
        <f t="shared" si="173"/>
        <v>9120000</v>
      </c>
      <c r="M819" s="639">
        <v>24</v>
      </c>
      <c r="N819" s="638">
        <f t="shared" si="174"/>
        <v>8418462</v>
      </c>
      <c r="O819" s="640">
        <v>2</v>
      </c>
      <c r="P819" s="638">
        <f t="shared" si="175"/>
        <v>701538</v>
      </c>
      <c r="Q819" s="641">
        <v>0</v>
      </c>
      <c r="R819" s="638">
        <f t="shared" si="176"/>
        <v>0</v>
      </c>
      <c r="S819" s="638">
        <f t="shared" si="177"/>
        <v>9120000</v>
      </c>
      <c r="T819" s="642">
        <v>0</v>
      </c>
      <c r="U819" s="528">
        <v>0</v>
      </c>
      <c r="V819" s="528">
        <v>200000</v>
      </c>
      <c r="W819" s="642">
        <v>500000</v>
      </c>
      <c r="X819" s="642">
        <v>0</v>
      </c>
      <c r="Y819" s="642">
        <v>0</v>
      </c>
      <c r="Z819" s="642">
        <v>0</v>
      </c>
      <c r="AA819" s="643"/>
      <c r="AB819" s="638"/>
      <c r="AC819" s="642">
        <v>100000</v>
      </c>
      <c r="AD819" s="642">
        <v>0</v>
      </c>
      <c r="AE819" s="638">
        <v>65769.234375</v>
      </c>
      <c r="AF819" s="644"/>
      <c r="AG819" s="644">
        <f t="shared" si="168"/>
        <v>9985769</v>
      </c>
      <c r="AH819" s="639">
        <v>25</v>
      </c>
      <c r="AI819" s="639">
        <v>0</v>
      </c>
      <c r="AJ819" s="639">
        <v>0</v>
      </c>
      <c r="AK819" s="643">
        <v>0</v>
      </c>
      <c r="AL819" s="645">
        <v>0</v>
      </c>
      <c r="AM819" s="638">
        <f t="shared" si="167"/>
        <v>1644231</v>
      </c>
      <c r="AN819" s="661">
        <f t="shared" si="170"/>
        <v>11630000</v>
      </c>
      <c r="AO819" s="638">
        <v>957600</v>
      </c>
      <c r="AP819" s="638">
        <v>44100</v>
      </c>
      <c r="AQ819" s="638">
        <f>+VLOOKUP($B819,[1]Sheet1!$C$15:$BW$1300,52,0)</f>
        <v>0</v>
      </c>
      <c r="AR819" s="638">
        <v>0</v>
      </c>
      <c r="AS819" s="638">
        <v>0</v>
      </c>
      <c r="AT819" s="661">
        <f t="shared" si="178"/>
        <v>10628300</v>
      </c>
      <c r="AU819" s="629"/>
      <c r="AV819" s="585"/>
      <c r="AW819" s="526" t="s">
        <v>4697</v>
      </c>
      <c r="AX819" s="526" t="s">
        <v>4698</v>
      </c>
      <c r="AY819" s="632" t="s">
        <v>200</v>
      </c>
      <c r="AZ819" s="632">
        <v>622</v>
      </c>
      <c r="BA819" s="272" t="str">
        <f t="shared" si="179"/>
        <v>Bag</v>
      </c>
      <c r="BB819" s="633"/>
      <c r="BC819" s="634"/>
      <c r="BD819" s="634"/>
    </row>
    <row r="820" spans="1:56" s="635" customFormat="1" ht="36.75" hidden="1" customHeight="1">
      <c r="A820" s="475">
        <f>SUBTOTAL(3,B$6:B820)</f>
        <v>1</v>
      </c>
      <c r="B820" s="475" t="s">
        <v>2282</v>
      </c>
      <c r="C820" s="476" t="s">
        <v>2283</v>
      </c>
      <c r="D820" s="636">
        <v>45457</v>
      </c>
      <c r="E820" s="636" t="s">
        <v>200</v>
      </c>
      <c r="F820" s="530" t="s">
        <v>218</v>
      </c>
      <c r="G820" s="621" t="s">
        <v>1941</v>
      </c>
      <c r="H820" s="637">
        <v>5274000</v>
      </c>
      <c r="I820" s="637">
        <v>200000</v>
      </c>
      <c r="J820" s="637">
        <v>265000</v>
      </c>
      <c r="K820" s="637">
        <v>0</v>
      </c>
      <c r="L820" s="638">
        <f t="shared" si="173"/>
        <v>5739000</v>
      </c>
      <c r="M820" s="639">
        <v>24</v>
      </c>
      <c r="N820" s="638">
        <f t="shared" si="174"/>
        <v>5297538</v>
      </c>
      <c r="O820" s="640">
        <v>2</v>
      </c>
      <c r="P820" s="638">
        <f t="shared" si="175"/>
        <v>441462</v>
      </c>
      <c r="Q820" s="641">
        <v>0</v>
      </c>
      <c r="R820" s="638">
        <f t="shared" si="176"/>
        <v>0</v>
      </c>
      <c r="S820" s="638">
        <f t="shared" si="177"/>
        <v>5739000</v>
      </c>
      <c r="T820" s="642">
        <v>0</v>
      </c>
      <c r="U820" s="528">
        <v>0</v>
      </c>
      <c r="V820" s="528">
        <v>200000</v>
      </c>
      <c r="W820" s="642">
        <v>500000</v>
      </c>
      <c r="X820" s="642">
        <v>0</v>
      </c>
      <c r="Y820" s="642">
        <v>400000</v>
      </c>
      <c r="Z820" s="642">
        <v>0</v>
      </c>
      <c r="AA820" s="643"/>
      <c r="AB820" s="638"/>
      <c r="AC820" s="642">
        <v>0</v>
      </c>
      <c r="AD820" s="642">
        <v>0</v>
      </c>
      <c r="AE820" s="638">
        <v>0</v>
      </c>
      <c r="AF820" s="644"/>
      <c r="AG820" s="644">
        <f t="shared" si="168"/>
        <v>6839000</v>
      </c>
      <c r="AH820" s="639">
        <v>31</v>
      </c>
      <c r="AI820" s="639">
        <v>0</v>
      </c>
      <c r="AJ820" s="639">
        <v>0</v>
      </c>
      <c r="AK820" s="643">
        <v>0</v>
      </c>
      <c r="AL820" s="645">
        <v>0</v>
      </c>
      <c r="AM820" s="638">
        <f t="shared" si="167"/>
        <v>1282997</v>
      </c>
      <c r="AN820" s="661">
        <f t="shared" si="170"/>
        <v>8121997</v>
      </c>
      <c r="AO820" s="638">
        <v>602595</v>
      </c>
      <c r="AP820" s="638">
        <v>44100</v>
      </c>
      <c r="AQ820" s="638">
        <f>+VLOOKUP($B820,[1]Sheet1!$C$15:$BW$1300,52,0)</f>
        <v>0</v>
      </c>
      <c r="AR820" s="638">
        <v>0</v>
      </c>
      <c r="AS820" s="638">
        <v>0</v>
      </c>
      <c r="AT820" s="661">
        <f t="shared" si="178"/>
        <v>7475302</v>
      </c>
      <c r="AU820" s="629"/>
      <c r="AV820" s="585"/>
      <c r="AW820" s="526" t="s">
        <v>4699</v>
      </c>
      <c r="AX820" s="526" t="s">
        <v>4700</v>
      </c>
      <c r="AY820" s="632" t="s">
        <v>200</v>
      </c>
      <c r="AZ820" s="632">
        <v>622</v>
      </c>
      <c r="BA820" s="272" t="str">
        <f t="shared" si="179"/>
        <v>Bag</v>
      </c>
      <c r="BB820" s="633"/>
      <c r="BC820" s="634"/>
      <c r="BD820" s="634"/>
    </row>
    <row r="821" spans="1:56" s="635" customFormat="1" ht="36.75" hidden="1" customHeight="1">
      <c r="A821" s="475">
        <f>SUBTOTAL(3,B$6:B821)</f>
        <v>1</v>
      </c>
      <c r="B821" s="475" t="s">
        <v>2284</v>
      </c>
      <c r="C821" s="476" t="s">
        <v>2285</v>
      </c>
      <c r="D821" s="636">
        <v>45692</v>
      </c>
      <c r="E821" s="636" t="s">
        <v>200</v>
      </c>
      <c r="F821" s="530" t="s">
        <v>218</v>
      </c>
      <c r="G821" s="621" t="s">
        <v>1948</v>
      </c>
      <c r="H821" s="637">
        <v>5023000</v>
      </c>
      <c r="I821" s="637">
        <v>1000000</v>
      </c>
      <c r="J821" s="637">
        <v>0</v>
      </c>
      <c r="K821" s="637">
        <v>500000</v>
      </c>
      <c r="L821" s="638">
        <f t="shared" si="173"/>
        <v>6523000</v>
      </c>
      <c r="M821" s="639">
        <v>24</v>
      </c>
      <c r="N821" s="638">
        <f t="shared" si="174"/>
        <v>6021231</v>
      </c>
      <c r="O821" s="640">
        <v>2</v>
      </c>
      <c r="P821" s="638">
        <f t="shared" si="175"/>
        <v>501769</v>
      </c>
      <c r="Q821" s="641">
        <v>0</v>
      </c>
      <c r="R821" s="638">
        <f t="shared" si="176"/>
        <v>0</v>
      </c>
      <c r="S821" s="638">
        <f t="shared" si="177"/>
        <v>6523000</v>
      </c>
      <c r="T821" s="642">
        <v>0</v>
      </c>
      <c r="U821" s="528">
        <v>0</v>
      </c>
      <c r="V821" s="528">
        <v>200000</v>
      </c>
      <c r="W821" s="642">
        <v>500000</v>
      </c>
      <c r="X821" s="642">
        <v>0</v>
      </c>
      <c r="Y821" s="642">
        <v>0</v>
      </c>
      <c r="Z821" s="642">
        <v>0</v>
      </c>
      <c r="AA821" s="643"/>
      <c r="AB821" s="638"/>
      <c r="AC821" s="642">
        <v>0</v>
      </c>
      <c r="AD821" s="642">
        <v>0</v>
      </c>
      <c r="AE821" s="638">
        <v>0</v>
      </c>
      <c r="AF821" s="644"/>
      <c r="AG821" s="644">
        <f t="shared" si="168"/>
        <v>7223000</v>
      </c>
      <c r="AH821" s="639">
        <v>36</v>
      </c>
      <c r="AI821" s="639">
        <v>0</v>
      </c>
      <c r="AJ821" s="639">
        <v>0</v>
      </c>
      <c r="AK821" s="643">
        <v>0</v>
      </c>
      <c r="AL821" s="645">
        <v>0</v>
      </c>
      <c r="AM821" s="638">
        <f t="shared" si="167"/>
        <v>1693471</v>
      </c>
      <c r="AN821" s="661">
        <f t="shared" si="170"/>
        <v>8916471</v>
      </c>
      <c r="AO821" s="638">
        <v>684915</v>
      </c>
      <c r="AP821" s="638">
        <v>44100</v>
      </c>
      <c r="AQ821" s="638">
        <f>+VLOOKUP($B821,[1]Sheet1!$C$15:$BW$1300,52,0)</f>
        <v>0</v>
      </c>
      <c r="AR821" s="638">
        <v>0</v>
      </c>
      <c r="AS821" s="638">
        <v>0</v>
      </c>
      <c r="AT821" s="661">
        <f t="shared" si="178"/>
        <v>8187456</v>
      </c>
      <c r="AU821" s="629"/>
      <c r="AV821" s="585"/>
      <c r="AW821" s="526" t="s">
        <v>4701</v>
      </c>
      <c r="AX821" s="526" t="s">
        <v>4702</v>
      </c>
      <c r="AY821" s="632" t="s">
        <v>200</v>
      </c>
      <c r="AZ821" s="632">
        <v>622</v>
      </c>
      <c r="BA821" s="272" t="str">
        <f t="shared" si="179"/>
        <v>Bag</v>
      </c>
      <c r="BB821" s="633"/>
      <c r="BC821" s="634"/>
      <c r="BD821" s="634"/>
    </row>
    <row r="822" spans="1:56" s="635" customFormat="1" ht="36.75" hidden="1" customHeight="1">
      <c r="A822" s="475">
        <f>SUBTOTAL(3,B$6:B822)</f>
        <v>1</v>
      </c>
      <c r="B822" s="475" t="s">
        <v>2286</v>
      </c>
      <c r="C822" s="476" t="s">
        <v>1378</v>
      </c>
      <c r="D822" s="636">
        <v>40945</v>
      </c>
      <c r="E822" s="636" t="s">
        <v>200</v>
      </c>
      <c r="F822" s="530" t="s">
        <v>218</v>
      </c>
      <c r="G822" s="621" t="s">
        <v>1948</v>
      </c>
      <c r="H822" s="637">
        <v>5931000</v>
      </c>
      <c r="I822" s="637">
        <v>3000000</v>
      </c>
      <c r="J822" s="637">
        <v>0</v>
      </c>
      <c r="K822" s="637">
        <v>0</v>
      </c>
      <c r="L822" s="638">
        <f t="shared" si="173"/>
        <v>8931000</v>
      </c>
      <c r="M822" s="639">
        <v>22.7</v>
      </c>
      <c r="N822" s="638">
        <f t="shared" si="174"/>
        <v>7797450</v>
      </c>
      <c r="O822" s="640">
        <v>3</v>
      </c>
      <c r="P822" s="638">
        <f t="shared" si="175"/>
        <v>1030500</v>
      </c>
      <c r="Q822" s="641">
        <v>0</v>
      </c>
      <c r="R822" s="638">
        <f t="shared" si="176"/>
        <v>0</v>
      </c>
      <c r="S822" s="638">
        <f t="shared" si="177"/>
        <v>8827950</v>
      </c>
      <c r="T822" s="642">
        <v>0</v>
      </c>
      <c r="U822" s="528">
        <v>0</v>
      </c>
      <c r="V822" s="528">
        <v>200000</v>
      </c>
      <c r="W822" s="642">
        <v>500000</v>
      </c>
      <c r="X822" s="642">
        <v>0</v>
      </c>
      <c r="Y822" s="642">
        <v>400000</v>
      </c>
      <c r="Z822" s="642">
        <v>0</v>
      </c>
      <c r="AA822" s="643"/>
      <c r="AB822" s="638"/>
      <c r="AC822" s="642">
        <v>0</v>
      </c>
      <c r="AD822" s="642">
        <v>0</v>
      </c>
      <c r="AE822" s="638">
        <v>0</v>
      </c>
      <c r="AF822" s="644"/>
      <c r="AG822" s="644">
        <f t="shared" si="168"/>
        <v>9927950</v>
      </c>
      <c r="AH822" s="639">
        <v>0</v>
      </c>
      <c r="AI822" s="639">
        <v>0</v>
      </c>
      <c r="AJ822" s="639">
        <v>0</v>
      </c>
      <c r="AK822" s="643">
        <v>0</v>
      </c>
      <c r="AL822" s="645">
        <v>0</v>
      </c>
      <c r="AM822" s="638">
        <f t="shared" si="167"/>
        <v>0</v>
      </c>
      <c r="AN822" s="661">
        <f t="shared" si="170"/>
        <v>9927950</v>
      </c>
      <c r="AO822" s="638">
        <v>937755</v>
      </c>
      <c r="AP822" s="638">
        <v>44100</v>
      </c>
      <c r="AQ822" s="638">
        <f>+VLOOKUP($B822,[1]Sheet1!$C$15:$BW$1300,52,0)</f>
        <v>0</v>
      </c>
      <c r="AR822" s="638">
        <v>0</v>
      </c>
      <c r="AS822" s="638">
        <v>0</v>
      </c>
      <c r="AT822" s="661">
        <f t="shared" si="178"/>
        <v>8946095</v>
      </c>
      <c r="AU822" s="629"/>
      <c r="AV822" s="585"/>
      <c r="AW822" s="526" t="s">
        <v>3871</v>
      </c>
      <c r="AX822" s="526" t="s">
        <v>4703</v>
      </c>
      <c r="AY822" s="632" t="s">
        <v>200</v>
      </c>
      <c r="AZ822" s="632">
        <v>622</v>
      </c>
      <c r="BA822" s="272" t="str">
        <f t="shared" si="179"/>
        <v>Bag</v>
      </c>
      <c r="BB822" s="633"/>
      <c r="BC822" s="634"/>
      <c r="BD822" s="634"/>
    </row>
    <row r="823" spans="1:56" s="635" customFormat="1" ht="36.75" hidden="1" customHeight="1">
      <c r="A823" s="475">
        <f>SUBTOTAL(3,B$6:B823)</f>
        <v>1</v>
      </c>
      <c r="B823" s="475" t="s">
        <v>2287</v>
      </c>
      <c r="C823" s="476" t="s">
        <v>764</v>
      </c>
      <c r="D823" s="636">
        <v>40994</v>
      </c>
      <c r="E823" s="636" t="s">
        <v>200</v>
      </c>
      <c r="F823" s="530" t="s">
        <v>218</v>
      </c>
      <c r="G823" s="621" t="s">
        <v>1941</v>
      </c>
      <c r="H823" s="637">
        <v>5931000</v>
      </c>
      <c r="I823" s="637">
        <v>1400000</v>
      </c>
      <c r="J823" s="637">
        <v>0</v>
      </c>
      <c r="K823" s="637">
        <v>0</v>
      </c>
      <c r="L823" s="638">
        <f t="shared" si="173"/>
        <v>7331000</v>
      </c>
      <c r="M823" s="639">
        <v>24</v>
      </c>
      <c r="N823" s="638">
        <f t="shared" si="174"/>
        <v>6767077</v>
      </c>
      <c r="O823" s="640">
        <v>2</v>
      </c>
      <c r="P823" s="638">
        <f t="shared" si="175"/>
        <v>563923</v>
      </c>
      <c r="Q823" s="641">
        <v>0</v>
      </c>
      <c r="R823" s="638">
        <f t="shared" si="176"/>
        <v>0</v>
      </c>
      <c r="S823" s="638">
        <f t="shared" si="177"/>
        <v>7331000</v>
      </c>
      <c r="T823" s="642">
        <v>0</v>
      </c>
      <c r="U823" s="528">
        <v>0</v>
      </c>
      <c r="V823" s="528">
        <v>200000</v>
      </c>
      <c r="W823" s="642">
        <v>500000</v>
      </c>
      <c r="X823" s="642">
        <v>0</v>
      </c>
      <c r="Y823" s="642">
        <v>400000</v>
      </c>
      <c r="Z823" s="642">
        <v>0</v>
      </c>
      <c r="AA823" s="643"/>
      <c r="AB823" s="638"/>
      <c r="AC823" s="642">
        <v>0</v>
      </c>
      <c r="AD823" s="642">
        <v>0</v>
      </c>
      <c r="AE823" s="638">
        <v>52867.7890625</v>
      </c>
      <c r="AF823" s="644"/>
      <c r="AG823" s="644">
        <f t="shared" si="168"/>
        <v>8483868</v>
      </c>
      <c r="AH823" s="639">
        <v>36</v>
      </c>
      <c r="AI823" s="639">
        <v>0</v>
      </c>
      <c r="AJ823" s="639">
        <v>0</v>
      </c>
      <c r="AK823" s="643">
        <v>0</v>
      </c>
      <c r="AL823" s="645">
        <v>0</v>
      </c>
      <c r="AM823" s="638">
        <f t="shared" si="167"/>
        <v>1903240</v>
      </c>
      <c r="AN823" s="661">
        <f t="shared" si="170"/>
        <v>10387108</v>
      </c>
      <c r="AO823" s="638">
        <v>769755</v>
      </c>
      <c r="AP823" s="638">
        <v>44100</v>
      </c>
      <c r="AQ823" s="638">
        <f>+VLOOKUP($B823,[1]Sheet1!$C$15:$BW$1300,52,0)</f>
        <v>0</v>
      </c>
      <c r="AR823" s="638">
        <v>0</v>
      </c>
      <c r="AS823" s="638">
        <v>0</v>
      </c>
      <c r="AT823" s="661">
        <f t="shared" si="178"/>
        <v>9573253</v>
      </c>
      <c r="AU823" s="629"/>
      <c r="AV823" s="585"/>
      <c r="AW823" s="526" t="s">
        <v>3294</v>
      </c>
      <c r="AX823" s="526" t="s">
        <v>4704</v>
      </c>
      <c r="AY823" s="632" t="s">
        <v>200</v>
      </c>
      <c r="AZ823" s="632">
        <v>622</v>
      </c>
      <c r="BA823" s="272" t="str">
        <f t="shared" si="179"/>
        <v>Bag</v>
      </c>
      <c r="BB823" s="633"/>
      <c r="BC823" s="634"/>
      <c r="BD823" s="634"/>
    </row>
    <row r="824" spans="1:56" s="635" customFormat="1" ht="36.75" hidden="1" customHeight="1">
      <c r="A824" s="475">
        <f>SUBTOTAL(3,B$6:B824)</f>
        <v>1</v>
      </c>
      <c r="B824" s="475" t="s">
        <v>2288</v>
      </c>
      <c r="C824" s="476" t="s">
        <v>2289</v>
      </c>
      <c r="D824" s="636">
        <v>41617</v>
      </c>
      <c r="E824" s="636" t="s">
        <v>200</v>
      </c>
      <c r="F824" s="530" t="s">
        <v>218</v>
      </c>
      <c r="G824" s="621" t="s">
        <v>1948</v>
      </c>
      <c r="H824" s="637">
        <v>5931000</v>
      </c>
      <c r="I824" s="637">
        <v>3000000</v>
      </c>
      <c r="J824" s="637">
        <v>0</v>
      </c>
      <c r="K824" s="637">
        <v>400000</v>
      </c>
      <c r="L824" s="638">
        <f t="shared" si="173"/>
        <v>9331000</v>
      </c>
      <c r="M824" s="639">
        <v>24</v>
      </c>
      <c r="N824" s="638">
        <f t="shared" si="174"/>
        <v>8613231</v>
      </c>
      <c r="O824" s="640">
        <v>2</v>
      </c>
      <c r="P824" s="638">
        <f t="shared" si="175"/>
        <v>717769</v>
      </c>
      <c r="Q824" s="641">
        <v>0</v>
      </c>
      <c r="R824" s="638">
        <f t="shared" si="176"/>
        <v>0</v>
      </c>
      <c r="S824" s="638">
        <f t="shared" si="177"/>
        <v>9331000</v>
      </c>
      <c r="T824" s="642">
        <v>0</v>
      </c>
      <c r="U824" s="528">
        <v>0</v>
      </c>
      <c r="V824" s="528">
        <v>200000</v>
      </c>
      <c r="W824" s="642">
        <v>500000</v>
      </c>
      <c r="X824" s="642">
        <v>0</v>
      </c>
      <c r="Y824" s="642">
        <v>0</v>
      </c>
      <c r="Z824" s="642">
        <v>0</v>
      </c>
      <c r="AA824" s="643"/>
      <c r="AB824" s="638"/>
      <c r="AC824" s="642">
        <v>0</v>
      </c>
      <c r="AD824" s="642">
        <v>0</v>
      </c>
      <c r="AE824" s="638">
        <v>67290.8671875</v>
      </c>
      <c r="AF824" s="644"/>
      <c r="AG824" s="644">
        <f t="shared" si="168"/>
        <v>10098291</v>
      </c>
      <c r="AH824" s="639">
        <v>36</v>
      </c>
      <c r="AI824" s="639">
        <v>0</v>
      </c>
      <c r="AJ824" s="639">
        <v>0</v>
      </c>
      <c r="AK824" s="643">
        <v>0</v>
      </c>
      <c r="AL824" s="645">
        <v>0</v>
      </c>
      <c r="AM824" s="638">
        <f t="shared" si="167"/>
        <v>2422471</v>
      </c>
      <c r="AN824" s="661">
        <f t="shared" si="170"/>
        <v>12520762</v>
      </c>
      <c r="AO824" s="638">
        <v>979755</v>
      </c>
      <c r="AP824" s="638">
        <v>44100</v>
      </c>
      <c r="AQ824" s="638">
        <f>+VLOOKUP($B824,[1]Sheet1!$C$15:$BW$1300,52,0)</f>
        <v>0</v>
      </c>
      <c r="AR824" s="638">
        <v>0</v>
      </c>
      <c r="AS824" s="638">
        <v>0</v>
      </c>
      <c r="AT824" s="661">
        <f t="shared" si="178"/>
        <v>11496907</v>
      </c>
      <c r="AU824" s="629"/>
      <c r="AV824" s="585"/>
      <c r="AW824" s="526" t="s">
        <v>4705</v>
      </c>
      <c r="AX824" s="526" t="s">
        <v>4706</v>
      </c>
      <c r="AY824" s="632" t="s">
        <v>200</v>
      </c>
      <c r="AZ824" s="632">
        <v>622</v>
      </c>
      <c r="BA824" s="272" t="str">
        <f t="shared" si="179"/>
        <v>Bag</v>
      </c>
      <c r="BB824" s="633"/>
      <c r="BC824" s="634"/>
      <c r="BD824" s="634"/>
    </row>
    <row r="825" spans="1:56" s="635" customFormat="1" ht="36.75" hidden="1" customHeight="1">
      <c r="A825" s="475">
        <f>SUBTOTAL(3,B$6:B825)</f>
        <v>1</v>
      </c>
      <c r="B825" s="475" t="s">
        <v>2290</v>
      </c>
      <c r="C825" s="476" t="s">
        <v>2291</v>
      </c>
      <c r="D825" s="636">
        <v>41618</v>
      </c>
      <c r="E825" s="636" t="s">
        <v>200</v>
      </c>
      <c r="F825" s="530" t="s">
        <v>218</v>
      </c>
      <c r="G825" s="621" t="s">
        <v>1941</v>
      </c>
      <c r="H825" s="637">
        <v>5931000</v>
      </c>
      <c r="I825" s="637">
        <v>1400000</v>
      </c>
      <c r="J825" s="637">
        <v>0</v>
      </c>
      <c r="K825" s="637">
        <v>0</v>
      </c>
      <c r="L825" s="638">
        <f t="shared" si="173"/>
        <v>7331000</v>
      </c>
      <c r="M825" s="639">
        <v>23.9</v>
      </c>
      <c r="N825" s="638">
        <f t="shared" si="174"/>
        <v>6738881</v>
      </c>
      <c r="O825" s="640">
        <v>2</v>
      </c>
      <c r="P825" s="638">
        <f t="shared" si="175"/>
        <v>563923</v>
      </c>
      <c r="Q825" s="641">
        <v>0</v>
      </c>
      <c r="R825" s="638">
        <f t="shared" si="176"/>
        <v>0</v>
      </c>
      <c r="S825" s="638">
        <f t="shared" si="177"/>
        <v>7302804</v>
      </c>
      <c r="T825" s="642">
        <v>0</v>
      </c>
      <c r="U825" s="528">
        <v>0</v>
      </c>
      <c r="V825" s="528">
        <v>200000</v>
      </c>
      <c r="W825" s="642">
        <v>500000</v>
      </c>
      <c r="X825" s="642">
        <v>0</v>
      </c>
      <c r="Y825" s="642">
        <v>400000</v>
      </c>
      <c r="Z825" s="642">
        <v>0</v>
      </c>
      <c r="AA825" s="643"/>
      <c r="AB825" s="638"/>
      <c r="AC825" s="642">
        <v>0</v>
      </c>
      <c r="AD825" s="642">
        <v>0</v>
      </c>
      <c r="AE825" s="638">
        <v>52867.790271966529</v>
      </c>
      <c r="AF825" s="644"/>
      <c r="AG825" s="644">
        <f t="shared" si="168"/>
        <v>8455672</v>
      </c>
      <c r="AH825" s="639">
        <v>36</v>
      </c>
      <c r="AI825" s="639">
        <v>0</v>
      </c>
      <c r="AJ825" s="639">
        <v>0</v>
      </c>
      <c r="AK825" s="643">
        <v>0</v>
      </c>
      <c r="AL825" s="645">
        <v>0</v>
      </c>
      <c r="AM825" s="638">
        <f t="shared" si="167"/>
        <v>1903240</v>
      </c>
      <c r="AN825" s="661">
        <f t="shared" si="170"/>
        <v>10358912</v>
      </c>
      <c r="AO825" s="638">
        <v>769755</v>
      </c>
      <c r="AP825" s="638">
        <v>44100</v>
      </c>
      <c r="AQ825" s="638">
        <f>+VLOOKUP($B825,[1]Sheet1!$C$15:$BW$1300,52,0)</f>
        <v>0</v>
      </c>
      <c r="AR825" s="638">
        <v>0</v>
      </c>
      <c r="AS825" s="638">
        <v>0</v>
      </c>
      <c r="AT825" s="661">
        <f t="shared" si="178"/>
        <v>9545057</v>
      </c>
      <c r="AU825" s="629"/>
      <c r="AV825" s="585"/>
      <c r="AW825" s="526" t="s">
        <v>4707</v>
      </c>
      <c r="AX825" s="526" t="s">
        <v>4708</v>
      </c>
      <c r="AY825" s="632" t="s">
        <v>200</v>
      </c>
      <c r="AZ825" s="632">
        <v>622</v>
      </c>
      <c r="BA825" s="272" t="str">
        <f t="shared" si="179"/>
        <v>Bag</v>
      </c>
      <c r="BB825" s="633"/>
      <c r="BC825" s="634"/>
      <c r="BD825" s="634"/>
    </row>
    <row r="826" spans="1:56" s="635" customFormat="1" ht="36.75" hidden="1" customHeight="1">
      <c r="A826" s="475">
        <f>SUBTOTAL(3,B$6:B826)</f>
        <v>1</v>
      </c>
      <c r="B826" s="475" t="s">
        <v>60</v>
      </c>
      <c r="C826" s="476" t="s">
        <v>149</v>
      </c>
      <c r="D826" s="636">
        <v>42543</v>
      </c>
      <c r="E826" s="636" t="s">
        <v>200</v>
      </c>
      <c r="F826" s="530" t="s">
        <v>218</v>
      </c>
      <c r="G826" s="621" t="s">
        <v>2292</v>
      </c>
      <c r="H826" s="637">
        <v>14500000</v>
      </c>
      <c r="I826" s="637">
        <v>9800000</v>
      </c>
      <c r="J826" s="637">
        <v>0</v>
      </c>
      <c r="K826" s="637">
        <v>0</v>
      </c>
      <c r="L826" s="638">
        <f t="shared" si="173"/>
        <v>24300000</v>
      </c>
      <c r="M826" s="639">
        <v>23.9</v>
      </c>
      <c r="N826" s="638">
        <f t="shared" si="174"/>
        <v>22337308</v>
      </c>
      <c r="O826" s="640">
        <v>2</v>
      </c>
      <c r="P826" s="638">
        <f t="shared" si="175"/>
        <v>1869231</v>
      </c>
      <c r="Q826" s="641">
        <v>0</v>
      </c>
      <c r="R826" s="638">
        <f t="shared" si="176"/>
        <v>0</v>
      </c>
      <c r="S826" s="638">
        <f t="shared" si="177"/>
        <v>24206539</v>
      </c>
      <c r="T826" s="642">
        <v>498077</v>
      </c>
      <c r="U826" s="528">
        <v>0</v>
      </c>
      <c r="V826" s="528">
        <v>0</v>
      </c>
      <c r="W826" s="642">
        <v>0</v>
      </c>
      <c r="X826" s="642">
        <v>0</v>
      </c>
      <c r="Y826" s="642">
        <v>0</v>
      </c>
      <c r="Z826" s="642">
        <v>0</v>
      </c>
      <c r="AA826" s="643"/>
      <c r="AB826" s="638"/>
      <c r="AC826" s="642">
        <v>0</v>
      </c>
      <c r="AD826" s="642">
        <v>0</v>
      </c>
      <c r="AE826" s="638">
        <v>0</v>
      </c>
      <c r="AF826" s="644"/>
      <c r="AG826" s="644">
        <f t="shared" si="168"/>
        <v>24704616</v>
      </c>
      <c r="AH826" s="639">
        <v>0</v>
      </c>
      <c r="AI826" s="639">
        <v>0</v>
      </c>
      <c r="AJ826" s="639">
        <v>0</v>
      </c>
      <c r="AK826" s="643">
        <v>0</v>
      </c>
      <c r="AL826" s="645">
        <v>0</v>
      </c>
      <c r="AM826" s="638">
        <f t="shared" si="167"/>
        <v>0</v>
      </c>
      <c r="AN826" s="661">
        <f t="shared" si="170"/>
        <v>24704616</v>
      </c>
      <c r="AO826" s="638">
        <v>2551500</v>
      </c>
      <c r="AP826" s="638">
        <v>44100</v>
      </c>
      <c r="AQ826" s="638">
        <f>+VLOOKUP($B826,[1]Sheet1!$C$15:$BW$1300,52,0)</f>
        <v>97752</v>
      </c>
      <c r="AR826" s="638">
        <v>0</v>
      </c>
      <c r="AS826" s="638">
        <v>0</v>
      </c>
      <c r="AT826" s="661">
        <f t="shared" si="178"/>
        <v>22011264</v>
      </c>
      <c r="AU826" s="629"/>
      <c r="AV826" s="585"/>
      <c r="AW826" s="526" t="s">
        <v>3194</v>
      </c>
      <c r="AX826" s="526" t="s">
        <v>4709</v>
      </c>
      <c r="AY826" s="632" t="s">
        <v>200</v>
      </c>
      <c r="AZ826" s="632">
        <v>622</v>
      </c>
      <c r="BA826" s="272" t="s">
        <v>75</v>
      </c>
      <c r="BB826" s="633"/>
      <c r="BC826" s="634"/>
      <c r="BD826" s="634"/>
    </row>
    <row r="827" spans="1:56" s="635" customFormat="1" ht="36.75" hidden="1" customHeight="1">
      <c r="A827" s="475">
        <f>SUBTOTAL(3,B$6:B827)</f>
        <v>1</v>
      </c>
      <c r="B827" s="475" t="s">
        <v>2293</v>
      </c>
      <c r="C827" s="476" t="s">
        <v>2294</v>
      </c>
      <c r="D827" s="636">
        <v>42632</v>
      </c>
      <c r="E827" s="636" t="s">
        <v>200</v>
      </c>
      <c r="F827" s="530" t="s">
        <v>218</v>
      </c>
      <c r="G827" s="621" t="s">
        <v>1941</v>
      </c>
      <c r="H827" s="637">
        <v>5931000</v>
      </c>
      <c r="I827" s="637">
        <v>500000</v>
      </c>
      <c r="J827" s="637">
        <v>0</v>
      </c>
      <c r="K827" s="637">
        <v>0</v>
      </c>
      <c r="L827" s="638">
        <f t="shared" si="173"/>
        <v>6431000</v>
      </c>
      <c r="M827" s="639">
        <v>23</v>
      </c>
      <c r="N827" s="638">
        <f t="shared" si="174"/>
        <v>5688962</v>
      </c>
      <c r="O827" s="640">
        <v>3</v>
      </c>
      <c r="P827" s="638">
        <f t="shared" si="175"/>
        <v>742038</v>
      </c>
      <c r="Q827" s="641">
        <v>0</v>
      </c>
      <c r="R827" s="638">
        <f t="shared" si="176"/>
        <v>0</v>
      </c>
      <c r="S827" s="638">
        <f t="shared" si="177"/>
        <v>6431000</v>
      </c>
      <c r="T827" s="642">
        <v>0</v>
      </c>
      <c r="U827" s="528">
        <v>0</v>
      </c>
      <c r="V827" s="528">
        <v>200000</v>
      </c>
      <c r="W827" s="642">
        <v>500000</v>
      </c>
      <c r="X827" s="642">
        <v>0</v>
      </c>
      <c r="Y827" s="642">
        <v>400000</v>
      </c>
      <c r="Z827" s="642">
        <v>0</v>
      </c>
      <c r="AA827" s="643"/>
      <c r="AB827" s="638"/>
      <c r="AC827" s="642">
        <v>0</v>
      </c>
      <c r="AD827" s="642">
        <v>0</v>
      </c>
      <c r="AE827" s="638">
        <v>46377.407608695656</v>
      </c>
      <c r="AF827" s="644"/>
      <c r="AG827" s="644">
        <f t="shared" si="168"/>
        <v>7577377</v>
      </c>
      <c r="AH827" s="639">
        <v>36</v>
      </c>
      <c r="AI827" s="639">
        <v>0</v>
      </c>
      <c r="AJ827" s="639">
        <v>0</v>
      </c>
      <c r="AK827" s="643">
        <v>0</v>
      </c>
      <c r="AL827" s="645">
        <v>0</v>
      </c>
      <c r="AM827" s="638">
        <f t="shared" si="167"/>
        <v>1669587</v>
      </c>
      <c r="AN827" s="661">
        <f t="shared" si="170"/>
        <v>9246964</v>
      </c>
      <c r="AO827" s="638">
        <v>675255</v>
      </c>
      <c r="AP827" s="638">
        <v>44100</v>
      </c>
      <c r="AQ827" s="638">
        <f>+VLOOKUP($B827,[1]Sheet1!$C$15:$BW$1300,52,0)</f>
        <v>0</v>
      </c>
      <c r="AR827" s="638">
        <v>0</v>
      </c>
      <c r="AS827" s="638">
        <v>0</v>
      </c>
      <c r="AT827" s="661">
        <f t="shared" si="178"/>
        <v>8527609</v>
      </c>
      <c r="AU827" s="629"/>
      <c r="AV827" s="585"/>
      <c r="AW827" s="526" t="s">
        <v>4710</v>
      </c>
      <c r="AX827" s="526" t="s">
        <v>4711</v>
      </c>
      <c r="AY827" s="632" t="s">
        <v>200</v>
      </c>
      <c r="AZ827" s="632">
        <v>622</v>
      </c>
      <c r="BA827" s="272" t="str">
        <f t="shared" ref="BA827:BA831" si="180">+IF(AY827="SK1 Box","Box",IF(AY827="Seaman","Seaman","Bag"))</f>
        <v>Bag</v>
      </c>
      <c r="BB827" s="633"/>
      <c r="BC827" s="634"/>
      <c r="BD827" s="634"/>
    </row>
    <row r="828" spans="1:56" s="635" customFormat="1" ht="36.75" hidden="1" customHeight="1">
      <c r="A828" s="475">
        <f>SUBTOTAL(3,B$6:B828)</f>
        <v>1</v>
      </c>
      <c r="B828" s="475" t="s">
        <v>2295</v>
      </c>
      <c r="C828" s="476" t="s">
        <v>2296</v>
      </c>
      <c r="D828" s="636">
        <v>43431</v>
      </c>
      <c r="E828" s="636" t="s">
        <v>200</v>
      </c>
      <c r="F828" s="530" t="s">
        <v>218</v>
      </c>
      <c r="G828" s="621" t="s">
        <v>1941</v>
      </c>
      <c r="H828" s="637">
        <v>5931000</v>
      </c>
      <c r="I828" s="637">
        <v>1400000</v>
      </c>
      <c r="J828" s="637">
        <v>0</v>
      </c>
      <c r="K828" s="637">
        <v>0</v>
      </c>
      <c r="L828" s="638">
        <f t="shared" si="173"/>
        <v>7331000</v>
      </c>
      <c r="M828" s="639">
        <v>24</v>
      </c>
      <c r="N828" s="638">
        <f t="shared" si="174"/>
        <v>6767077</v>
      </c>
      <c r="O828" s="640">
        <v>2</v>
      </c>
      <c r="P828" s="638">
        <f t="shared" si="175"/>
        <v>563923</v>
      </c>
      <c r="Q828" s="641">
        <v>0</v>
      </c>
      <c r="R828" s="638">
        <f t="shared" si="176"/>
        <v>0</v>
      </c>
      <c r="S828" s="638">
        <f t="shared" si="177"/>
        <v>7331000</v>
      </c>
      <c r="T828" s="642">
        <v>0</v>
      </c>
      <c r="U828" s="528">
        <v>0</v>
      </c>
      <c r="V828" s="528">
        <v>200000</v>
      </c>
      <c r="W828" s="642">
        <v>500000</v>
      </c>
      <c r="X828" s="642">
        <v>0</v>
      </c>
      <c r="Y828" s="642">
        <v>0</v>
      </c>
      <c r="Z828" s="642">
        <v>0</v>
      </c>
      <c r="AA828" s="643"/>
      <c r="AB828" s="638"/>
      <c r="AC828" s="642">
        <v>0</v>
      </c>
      <c r="AD828" s="642">
        <v>0</v>
      </c>
      <c r="AE828" s="638">
        <v>52867.7890625</v>
      </c>
      <c r="AF828" s="644"/>
      <c r="AG828" s="644">
        <f t="shared" si="168"/>
        <v>8083868</v>
      </c>
      <c r="AH828" s="639">
        <v>36</v>
      </c>
      <c r="AI828" s="639">
        <v>0</v>
      </c>
      <c r="AJ828" s="639">
        <v>0</v>
      </c>
      <c r="AK828" s="643">
        <v>0</v>
      </c>
      <c r="AL828" s="645">
        <v>0</v>
      </c>
      <c r="AM828" s="638">
        <f t="shared" si="167"/>
        <v>1903240</v>
      </c>
      <c r="AN828" s="661">
        <f t="shared" si="170"/>
        <v>9987108</v>
      </c>
      <c r="AO828" s="638">
        <v>769755</v>
      </c>
      <c r="AP828" s="638">
        <v>44100</v>
      </c>
      <c r="AQ828" s="638">
        <f>+VLOOKUP($B828,[1]Sheet1!$C$15:$BW$1300,52,0)</f>
        <v>0</v>
      </c>
      <c r="AR828" s="638">
        <v>0</v>
      </c>
      <c r="AS828" s="638">
        <v>0</v>
      </c>
      <c r="AT828" s="661">
        <f t="shared" si="178"/>
        <v>9173253</v>
      </c>
      <c r="AU828" s="629"/>
      <c r="AV828" s="585"/>
      <c r="AW828" s="526" t="s">
        <v>4712</v>
      </c>
      <c r="AX828" s="526" t="s">
        <v>4713</v>
      </c>
      <c r="AY828" s="632" t="s">
        <v>200</v>
      </c>
      <c r="AZ828" s="632">
        <v>622</v>
      </c>
      <c r="BA828" s="272" t="str">
        <f t="shared" si="180"/>
        <v>Bag</v>
      </c>
      <c r="BB828" s="633"/>
      <c r="BC828" s="634"/>
      <c r="BD828" s="634"/>
    </row>
    <row r="829" spans="1:56" s="635" customFormat="1" ht="36.75" hidden="1" customHeight="1">
      <c r="A829" s="475">
        <f>SUBTOTAL(3,B$6:B829)</f>
        <v>1</v>
      </c>
      <c r="B829" s="475" t="s">
        <v>2297</v>
      </c>
      <c r="C829" s="476" t="s">
        <v>2249</v>
      </c>
      <c r="D829" s="636">
        <v>43869</v>
      </c>
      <c r="E829" s="636" t="s">
        <v>200</v>
      </c>
      <c r="F829" s="530" t="s">
        <v>219</v>
      </c>
      <c r="G829" s="621" t="s">
        <v>2011</v>
      </c>
      <c r="H829" s="637">
        <v>6643000</v>
      </c>
      <c r="I829" s="637">
        <v>2500000</v>
      </c>
      <c r="J829" s="637">
        <v>0</v>
      </c>
      <c r="K829" s="637">
        <v>0</v>
      </c>
      <c r="L829" s="638">
        <f t="shared" si="173"/>
        <v>9143000</v>
      </c>
      <c r="M829" s="639">
        <v>23.9</v>
      </c>
      <c r="N829" s="638">
        <f t="shared" si="174"/>
        <v>8404527</v>
      </c>
      <c r="O829" s="640">
        <v>2</v>
      </c>
      <c r="P829" s="638">
        <f t="shared" si="175"/>
        <v>703308</v>
      </c>
      <c r="Q829" s="641">
        <v>0</v>
      </c>
      <c r="R829" s="638">
        <f t="shared" si="176"/>
        <v>0</v>
      </c>
      <c r="S829" s="638">
        <f t="shared" si="177"/>
        <v>9107835</v>
      </c>
      <c r="T829" s="642">
        <v>0</v>
      </c>
      <c r="U829" s="528">
        <v>0</v>
      </c>
      <c r="V829" s="528">
        <v>200000</v>
      </c>
      <c r="W829" s="642">
        <v>500000</v>
      </c>
      <c r="X829" s="642">
        <v>0</v>
      </c>
      <c r="Y829" s="642">
        <v>400000</v>
      </c>
      <c r="Z829" s="642">
        <v>0</v>
      </c>
      <c r="AA829" s="643"/>
      <c r="AB829" s="638"/>
      <c r="AC829" s="642">
        <v>0</v>
      </c>
      <c r="AD829" s="642">
        <v>0</v>
      </c>
      <c r="AE829" s="638">
        <v>65935.096757322171</v>
      </c>
      <c r="AF829" s="644"/>
      <c r="AG829" s="644">
        <f t="shared" si="168"/>
        <v>10273770</v>
      </c>
      <c r="AH829" s="639">
        <v>2</v>
      </c>
      <c r="AI829" s="639">
        <v>0</v>
      </c>
      <c r="AJ829" s="639">
        <v>0</v>
      </c>
      <c r="AK829" s="643">
        <v>0</v>
      </c>
      <c r="AL829" s="645">
        <v>0</v>
      </c>
      <c r="AM829" s="638">
        <f t="shared" si="167"/>
        <v>131870</v>
      </c>
      <c r="AN829" s="661">
        <f t="shared" si="170"/>
        <v>10405640</v>
      </c>
      <c r="AO829" s="638">
        <v>960015</v>
      </c>
      <c r="AP829" s="638">
        <v>44100</v>
      </c>
      <c r="AQ829" s="638">
        <f>+VLOOKUP($B829,[1]Sheet1!$C$15:$BW$1300,52,0)</f>
        <v>0</v>
      </c>
      <c r="AR829" s="638">
        <v>0</v>
      </c>
      <c r="AS829" s="638">
        <v>0</v>
      </c>
      <c r="AT829" s="661">
        <f t="shared" si="178"/>
        <v>9401525</v>
      </c>
      <c r="AU829" s="629"/>
      <c r="AV829" s="585"/>
      <c r="AW829" s="526" t="s">
        <v>4667</v>
      </c>
      <c r="AX829" s="526" t="s">
        <v>4714</v>
      </c>
      <c r="AY829" s="632" t="s">
        <v>200</v>
      </c>
      <c r="AZ829" s="632">
        <v>622</v>
      </c>
      <c r="BA829" s="272" t="str">
        <f t="shared" si="180"/>
        <v>Bag</v>
      </c>
      <c r="BB829" s="633"/>
      <c r="BC829" s="634"/>
      <c r="BD829" s="634"/>
    </row>
    <row r="830" spans="1:56" s="635" customFormat="1" ht="36.75" hidden="1" customHeight="1">
      <c r="A830" s="475">
        <f>SUBTOTAL(3,B$6:B830)</f>
        <v>1</v>
      </c>
      <c r="B830" s="475" t="s">
        <v>2298</v>
      </c>
      <c r="C830" s="476" t="s">
        <v>2299</v>
      </c>
      <c r="D830" s="636">
        <v>44721</v>
      </c>
      <c r="E830" s="636" t="s">
        <v>200</v>
      </c>
      <c r="F830" s="530" t="s">
        <v>219</v>
      </c>
      <c r="G830" s="621" t="s">
        <v>1976</v>
      </c>
      <c r="H830" s="637">
        <v>5815000</v>
      </c>
      <c r="I830" s="637">
        <v>1900000</v>
      </c>
      <c r="J830" s="637">
        <v>0</v>
      </c>
      <c r="K830" s="637">
        <v>0</v>
      </c>
      <c r="L830" s="638">
        <f t="shared" si="173"/>
        <v>7715000</v>
      </c>
      <c r="M830" s="639">
        <v>24</v>
      </c>
      <c r="N830" s="638">
        <f t="shared" si="174"/>
        <v>7121538</v>
      </c>
      <c r="O830" s="640">
        <v>2</v>
      </c>
      <c r="P830" s="638">
        <f t="shared" si="175"/>
        <v>593462</v>
      </c>
      <c r="Q830" s="641">
        <v>0</v>
      </c>
      <c r="R830" s="638">
        <f t="shared" si="176"/>
        <v>0</v>
      </c>
      <c r="S830" s="638">
        <f t="shared" si="177"/>
        <v>7715000</v>
      </c>
      <c r="T830" s="642">
        <v>0</v>
      </c>
      <c r="U830" s="528">
        <v>0</v>
      </c>
      <c r="V830" s="528">
        <v>200000</v>
      </c>
      <c r="W830" s="642">
        <v>500000</v>
      </c>
      <c r="X830" s="642">
        <v>0</v>
      </c>
      <c r="Y830" s="642">
        <v>400000</v>
      </c>
      <c r="Z830" s="642">
        <v>0</v>
      </c>
      <c r="AA830" s="643"/>
      <c r="AB830" s="638"/>
      <c r="AC830" s="642">
        <v>0</v>
      </c>
      <c r="AD830" s="642">
        <v>0</v>
      </c>
      <c r="AE830" s="638">
        <v>0</v>
      </c>
      <c r="AF830" s="644"/>
      <c r="AG830" s="644">
        <f t="shared" si="168"/>
        <v>8815000</v>
      </c>
      <c r="AH830" s="639">
        <v>36</v>
      </c>
      <c r="AI830" s="639">
        <v>0</v>
      </c>
      <c r="AJ830" s="639">
        <v>0</v>
      </c>
      <c r="AK830" s="643">
        <v>0</v>
      </c>
      <c r="AL830" s="645">
        <v>0</v>
      </c>
      <c r="AM830" s="638">
        <f t="shared" si="167"/>
        <v>2002933</v>
      </c>
      <c r="AN830" s="661">
        <f t="shared" si="170"/>
        <v>10817933</v>
      </c>
      <c r="AO830" s="638">
        <v>810075</v>
      </c>
      <c r="AP830" s="638">
        <v>44100</v>
      </c>
      <c r="AQ830" s="638">
        <f>+VLOOKUP($B830,[1]Sheet1!$C$15:$BW$1300,52,0)</f>
        <v>0</v>
      </c>
      <c r="AR830" s="638">
        <v>0</v>
      </c>
      <c r="AS830" s="638">
        <v>0</v>
      </c>
      <c r="AT830" s="661">
        <f t="shared" si="178"/>
        <v>9963758</v>
      </c>
      <c r="AU830" s="629"/>
      <c r="AV830" s="585"/>
      <c r="AW830" s="526" t="s">
        <v>4715</v>
      </c>
      <c r="AX830" s="526" t="s">
        <v>4716</v>
      </c>
      <c r="AY830" s="632" t="s">
        <v>200</v>
      </c>
      <c r="AZ830" s="632">
        <v>622</v>
      </c>
      <c r="BA830" s="272" t="str">
        <f t="shared" si="180"/>
        <v>Bag</v>
      </c>
      <c r="BB830" s="633"/>
      <c r="BC830" s="634"/>
      <c r="BD830" s="634"/>
    </row>
    <row r="831" spans="1:56" s="635" customFormat="1" ht="36.75" hidden="1" customHeight="1">
      <c r="A831" s="475">
        <f>SUBTOTAL(3,B$6:B831)</f>
        <v>1</v>
      </c>
      <c r="B831" s="475" t="s">
        <v>2300</v>
      </c>
      <c r="C831" s="476" t="s">
        <v>2301</v>
      </c>
      <c r="D831" s="636">
        <v>43433</v>
      </c>
      <c r="E831" s="636" t="s">
        <v>200</v>
      </c>
      <c r="F831" s="530" t="s">
        <v>219</v>
      </c>
      <c r="G831" s="621" t="s">
        <v>1994</v>
      </c>
      <c r="H831" s="637">
        <v>5931000</v>
      </c>
      <c r="I831" s="637">
        <v>1900000</v>
      </c>
      <c r="J831" s="637">
        <v>0</v>
      </c>
      <c r="K831" s="637">
        <v>0</v>
      </c>
      <c r="L831" s="638">
        <f t="shared" si="173"/>
        <v>7831000</v>
      </c>
      <c r="M831" s="639">
        <v>21.9</v>
      </c>
      <c r="N831" s="638">
        <f t="shared" si="174"/>
        <v>6596112</v>
      </c>
      <c r="O831" s="640">
        <v>4</v>
      </c>
      <c r="P831" s="638">
        <f t="shared" si="175"/>
        <v>1204769</v>
      </c>
      <c r="Q831" s="641">
        <v>0</v>
      </c>
      <c r="R831" s="638">
        <f t="shared" si="176"/>
        <v>0</v>
      </c>
      <c r="S831" s="638">
        <f t="shared" si="177"/>
        <v>7800881</v>
      </c>
      <c r="T831" s="642">
        <v>0</v>
      </c>
      <c r="U831" s="528">
        <v>0</v>
      </c>
      <c r="V831" s="528">
        <v>200000</v>
      </c>
      <c r="W831" s="642">
        <v>500000</v>
      </c>
      <c r="X831" s="642">
        <v>0</v>
      </c>
      <c r="Y831" s="642">
        <v>400000</v>
      </c>
      <c r="Z831" s="642">
        <v>0</v>
      </c>
      <c r="AA831" s="643"/>
      <c r="AB831" s="638"/>
      <c r="AC831" s="642">
        <v>0</v>
      </c>
      <c r="AD831" s="642">
        <v>0</v>
      </c>
      <c r="AE831" s="638">
        <v>0</v>
      </c>
      <c r="AF831" s="644"/>
      <c r="AG831" s="644">
        <f t="shared" si="168"/>
        <v>8900881</v>
      </c>
      <c r="AH831" s="639">
        <v>36</v>
      </c>
      <c r="AI831" s="639">
        <v>0</v>
      </c>
      <c r="AJ831" s="639">
        <v>0</v>
      </c>
      <c r="AK831" s="643">
        <v>0</v>
      </c>
      <c r="AL831" s="645">
        <v>0</v>
      </c>
      <c r="AM831" s="638">
        <f t="shared" si="167"/>
        <v>2033048</v>
      </c>
      <c r="AN831" s="661">
        <f t="shared" si="170"/>
        <v>10933929</v>
      </c>
      <c r="AO831" s="638">
        <v>822255</v>
      </c>
      <c r="AP831" s="638">
        <v>44100</v>
      </c>
      <c r="AQ831" s="638">
        <f>+VLOOKUP($B831,[1]Sheet1!$C$15:$BW$1300,52,0)</f>
        <v>0</v>
      </c>
      <c r="AR831" s="638">
        <v>0</v>
      </c>
      <c r="AS831" s="638">
        <v>0</v>
      </c>
      <c r="AT831" s="661">
        <f t="shared" si="178"/>
        <v>10067574</v>
      </c>
      <c r="AU831" s="629"/>
      <c r="AV831" s="585"/>
      <c r="AW831" s="526" t="s">
        <v>4717</v>
      </c>
      <c r="AX831" s="526" t="s">
        <v>4718</v>
      </c>
      <c r="AY831" s="632" t="s">
        <v>200</v>
      </c>
      <c r="AZ831" s="632">
        <v>622</v>
      </c>
      <c r="BA831" s="272" t="str">
        <f t="shared" si="180"/>
        <v>Bag</v>
      </c>
      <c r="BB831" s="633"/>
      <c r="BC831" s="634"/>
      <c r="BD831" s="634"/>
    </row>
    <row r="832" spans="1:56" s="635" customFormat="1" ht="36.75" hidden="1" customHeight="1">
      <c r="A832" s="475">
        <f>SUBTOTAL(3,B$6:B832)</f>
        <v>1</v>
      </c>
      <c r="B832" s="475" t="s">
        <v>2302</v>
      </c>
      <c r="C832" s="476" t="s">
        <v>2303</v>
      </c>
      <c r="D832" s="636">
        <v>43573</v>
      </c>
      <c r="E832" s="636" t="s">
        <v>200</v>
      </c>
      <c r="F832" s="530" t="s">
        <v>456</v>
      </c>
      <c r="G832" s="621" t="s">
        <v>2304</v>
      </c>
      <c r="H832" s="637">
        <v>10500000</v>
      </c>
      <c r="I832" s="637">
        <v>3700000</v>
      </c>
      <c r="J832" s="637">
        <v>0</v>
      </c>
      <c r="K832" s="637">
        <v>0</v>
      </c>
      <c r="L832" s="638">
        <f t="shared" si="173"/>
        <v>14200000</v>
      </c>
      <c r="M832" s="639">
        <v>23</v>
      </c>
      <c r="N832" s="638">
        <f t="shared" si="174"/>
        <v>12561538</v>
      </c>
      <c r="O832" s="640">
        <v>2</v>
      </c>
      <c r="P832" s="638">
        <f t="shared" si="175"/>
        <v>1092308</v>
      </c>
      <c r="Q832" s="641">
        <v>0</v>
      </c>
      <c r="R832" s="638">
        <f t="shared" si="176"/>
        <v>0</v>
      </c>
      <c r="S832" s="638">
        <f t="shared" si="177"/>
        <v>13653846</v>
      </c>
      <c r="T832" s="642">
        <v>480769</v>
      </c>
      <c r="U832" s="528">
        <v>0</v>
      </c>
      <c r="V832" s="528">
        <v>0</v>
      </c>
      <c r="W832" s="642">
        <v>0</v>
      </c>
      <c r="X832" s="642">
        <v>0</v>
      </c>
      <c r="Y832" s="642">
        <v>0</v>
      </c>
      <c r="Z832" s="642">
        <v>0</v>
      </c>
      <c r="AA832" s="643"/>
      <c r="AB832" s="638"/>
      <c r="AC832" s="642">
        <v>100000</v>
      </c>
      <c r="AD832" s="642">
        <v>0</v>
      </c>
      <c r="AE832" s="638">
        <v>102403.84239130435</v>
      </c>
      <c r="AF832" s="644"/>
      <c r="AG832" s="644">
        <f t="shared" si="168"/>
        <v>14337019</v>
      </c>
      <c r="AH832" s="639">
        <v>0</v>
      </c>
      <c r="AI832" s="639">
        <v>0</v>
      </c>
      <c r="AJ832" s="639">
        <v>0</v>
      </c>
      <c r="AK832" s="643">
        <v>0</v>
      </c>
      <c r="AL832" s="645">
        <v>0</v>
      </c>
      <c r="AM832" s="638">
        <f t="shared" si="167"/>
        <v>0</v>
      </c>
      <c r="AN832" s="661">
        <f t="shared" si="170"/>
        <v>14337019</v>
      </c>
      <c r="AO832" s="638">
        <v>1491000</v>
      </c>
      <c r="AP832" s="638">
        <v>44100</v>
      </c>
      <c r="AQ832" s="638">
        <f>+VLOOKUP($B832,[1]Sheet1!$C$15:$BW$1300,52,0)</f>
        <v>0</v>
      </c>
      <c r="AR832" s="638">
        <v>0</v>
      </c>
      <c r="AS832" s="638">
        <v>0</v>
      </c>
      <c r="AT832" s="661">
        <f t="shared" si="178"/>
        <v>12801919</v>
      </c>
      <c r="AU832" s="629"/>
      <c r="AV832" s="585"/>
      <c r="AW832" s="526" t="s">
        <v>4719</v>
      </c>
      <c r="AX832" s="526" t="s">
        <v>4720</v>
      </c>
      <c r="AY832" s="632" t="s">
        <v>200</v>
      </c>
      <c r="AZ832" s="632">
        <v>642</v>
      </c>
      <c r="BA832" s="272" t="s">
        <v>1</v>
      </c>
      <c r="BB832" s="633"/>
      <c r="BC832" s="634"/>
      <c r="BD832" s="634"/>
    </row>
    <row r="833" spans="1:56" s="635" customFormat="1" ht="36.75" hidden="1" customHeight="1">
      <c r="A833" s="475">
        <f>SUBTOTAL(3,B$6:B833)</f>
        <v>1</v>
      </c>
      <c r="B833" s="475" t="s">
        <v>2305</v>
      </c>
      <c r="C833" s="476" t="s">
        <v>2306</v>
      </c>
      <c r="D833" s="636">
        <v>43789</v>
      </c>
      <c r="E833" s="636" t="s">
        <v>200</v>
      </c>
      <c r="F833" s="530" t="s">
        <v>456</v>
      </c>
      <c r="G833" s="621" t="s">
        <v>2019</v>
      </c>
      <c r="H833" s="637">
        <v>7800000</v>
      </c>
      <c r="I833" s="637">
        <v>1500000</v>
      </c>
      <c r="J833" s="637">
        <v>0</v>
      </c>
      <c r="K833" s="637">
        <v>0</v>
      </c>
      <c r="L833" s="638">
        <f t="shared" si="173"/>
        <v>9300000</v>
      </c>
      <c r="M833" s="639">
        <v>24</v>
      </c>
      <c r="N833" s="638">
        <f t="shared" si="174"/>
        <v>8584615</v>
      </c>
      <c r="O833" s="640">
        <v>2</v>
      </c>
      <c r="P833" s="638">
        <f t="shared" si="175"/>
        <v>715385</v>
      </c>
      <c r="Q833" s="641">
        <v>0</v>
      </c>
      <c r="R833" s="638">
        <f t="shared" si="176"/>
        <v>0</v>
      </c>
      <c r="S833" s="638">
        <f t="shared" si="177"/>
        <v>9300000</v>
      </c>
      <c r="T833" s="642">
        <v>500000</v>
      </c>
      <c r="U833" s="528">
        <v>0</v>
      </c>
      <c r="V833" s="528">
        <v>0</v>
      </c>
      <c r="W833" s="642">
        <v>0</v>
      </c>
      <c r="X833" s="642">
        <v>0</v>
      </c>
      <c r="Y833" s="642">
        <v>0</v>
      </c>
      <c r="Z833" s="642">
        <v>0</v>
      </c>
      <c r="AA833" s="643"/>
      <c r="AB833" s="638"/>
      <c r="AC833" s="642">
        <v>100000</v>
      </c>
      <c r="AD833" s="642">
        <v>0</v>
      </c>
      <c r="AE833" s="638">
        <v>67067.3046875</v>
      </c>
      <c r="AF833" s="644"/>
      <c r="AG833" s="644">
        <f t="shared" si="168"/>
        <v>9967067</v>
      </c>
      <c r="AH833" s="639">
        <v>0</v>
      </c>
      <c r="AI833" s="639">
        <v>0</v>
      </c>
      <c r="AJ833" s="639">
        <v>0</v>
      </c>
      <c r="AK833" s="643">
        <v>0</v>
      </c>
      <c r="AL833" s="645">
        <v>0</v>
      </c>
      <c r="AM833" s="638">
        <f t="shared" si="167"/>
        <v>0</v>
      </c>
      <c r="AN833" s="661">
        <f t="shared" si="170"/>
        <v>9967067</v>
      </c>
      <c r="AO833" s="638">
        <v>976500</v>
      </c>
      <c r="AP833" s="638">
        <v>44100</v>
      </c>
      <c r="AQ833" s="638">
        <f>+VLOOKUP($B833,[1]Sheet1!$C$15:$BW$1300,52,0)</f>
        <v>0</v>
      </c>
      <c r="AR833" s="638">
        <v>0</v>
      </c>
      <c r="AS833" s="638">
        <v>0</v>
      </c>
      <c r="AT833" s="661">
        <f t="shared" si="178"/>
        <v>8946467</v>
      </c>
      <c r="AU833" s="629"/>
      <c r="AV833" s="585"/>
      <c r="AW833" s="526" t="s">
        <v>4721</v>
      </c>
      <c r="AX833" s="526" t="s">
        <v>4722</v>
      </c>
      <c r="AY833" s="632" t="s">
        <v>200</v>
      </c>
      <c r="AZ833" s="632">
        <v>642</v>
      </c>
      <c r="BA833" s="272" t="s">
        <v>1</v>
      </c>
      <c r="BB833" s="633"/>
      <c r="BC833" s="634"/>
      <c r="BD833" s="634"/>
    </row>
    <row r="834" spans="1:56" s="696" customFormat="1" ht="36.75" hidden="1" customHeight="1">
      <c r="A834" s="676">
        <f>SUBTOTAL(3,B$6:B834)</f>
        <v>1</v>
      </c>
      <c r="B834" s="676" t="s">
        <v>2307</v>
      </c>
      <c r="C834" s="677" t="s">
        <v>2308</v>
      </c>
      <c r="D834" s="678">
        <v>44288</v>
      </c>
      <c r="E834" s="678" t="s">
        <v>200</v>
      </c>
      <c r="F834" s="679" t="s">
        <v>456</v>
      </c>
      <c r="G834" s="680" t="s">
        <v>2304</v>
      </c>
      <c r="H834" s="681">
        <v>9000000</v>
      </c>
      <c r="I834" s="681">
        <v>3000000</v>
      </c>
      <c r="J834" s="681">
        <v>0</v>
      </c>
      <c r="K834" s="681">
        <v>0</v>
      </c>
      <c r="L834" s="682">
        <f t="shared" si="173"/>
        <v>12000000</v>
      </c>
      <c r="M834" s="683">
        <v>24</v>
      </c>
      <c r="N834" s="682">
        <f t="shared" si="174"/>
        <v>11076923</v>
      </c>
      <c r="O834" s="684">
        <v>2</v>
      </c>
      <c r="P834" s="682">
        <f t="shared" si="175"/>
        <v>923077</v>
      </c>
      <c r="Q834" s="685">
        <v>0</v>
      </c>
      <c r="R834" s="682">
        <f t="shared" si="176"/>
        <v>0</v>
      </c>
      <c r="S834" s="682">
        <f t="shared" si="177"/>
        <v>12000000</v>
      </c>
      <c r="T834" s="686">
        <v>500000</v>
      </c>
      <c r="U834" s="687">
        <v>0</v>
      </c>
      <c r="V834" s="687">
        <v>0</v>
      </c>
      <c r="W834" s="686">
        <v>0</v>
      </c>
      <c r="X834" s="686">
        <v>0</v>
      </c>
      <c r="Y834" s="686">
        <v>0</v>
      </c>
      <c r="Z834" s="686">
        <v>0</v>
      </c>
      <c r="AA834" s="689"/>
      <c r="AB834" s="682"/>
      <c r="AC834" s="686">
        <v>0</v>
      </c>
      <c r="AD834" s="686">
        <v>0</v>
      </c>
      <c r="AE834" s="682">
        <v>86538.4609375</v>
      </c>
      <c r="AF834" s="688"/>
      <c r="AG834" s="688">
        <f t="shared" si="168"/>
        <v>12586538</v>
      </c>
      <c r="AH834" s="683">
        <v>0</v>
      </c>
      <c r="AI834" s="683">
        <v>0</v>
      </c>
      <c r="AJ834" s="683">
        <v>0</v>
      </c>
      <c r="AK834" s="689">
        <v>0</v>
      </c>
      <c r="AL834" s="690">
        <v>0</v>
      </c>
      <c r="AM834" s="638">
        <f t="shared" si="167"/>
        <v>0</v>
      </c>
      <c r="AN834" s="691">
        <f t="shared" si="170"/>
        <v>12586538</v>
      </c>
      <c r="AO834" s="682">
        <v>1260000</v>
      </c>
      <c r="AP834" s="682">
        <v>44100</v>
      </c>
      <c r="AQ834" s="682">
        <f>+VLOOKUP($B834,[1]Sheet1!$C$15:$BW$1300,52,0)</f>
        <v>0</v>
      </c>
      <c r="AR834" s="682">
        <v>0</v>
      </c>
      <c r="AS834" s="682">
        <v>0</v>
      </c>
      <c r="AT834" s="691">
        <f t="shared" si="178"/>
        <v>11282438</v>
      </c>
      <c r="AU834" s="629"/>
      <c r="AV834" s="585"/>
      <c r="AW834" s="692" t="s">
        <v>4723</v>
      </c>
      <c r="AX834" s="692" t="s">
        <v>4724</v>
      </c>
      <c r="AY834" s="693" t="s">
        <v>200</v>
      </c>
      <c r="AZ834" s="693">
        <v>642</v>
      </c>
      <c r="BA834" s="272" t="s">
        <v>1</v>
      </c>
      <c r="BB834" s="694"/>
      <c r="BC834" s="695"/>
      <c r="BD834" s="695"/>
    </row>
    <row r="835" spans="1:56" s="635" customFormat="1" ht="36.75" hidden="1" customHeight="1">
      <c r="A835" s="475">
        <f>SUBTOTAL(3,B$6:B835)</f>
        <v>1</v>
      </c>
      <c r="B835" s="475" t="s">
        <v>2309</v>
      </c>
      <c r="C835" s="476" t="s">
        <v>2310</v>
      </c>
      <c r="D835" s="636">
        <v>44042</v>
      </c>
      <c r="E835" s="636" t="s">
        <v>200</v>
      </c>
      <c r="F835" s="530" t="s">
        <v>443</v>
      </c>
      <c r="G835" s="621" t="s">
        <v>2079</v>
      </c>
      <c r="H835" s="637">
        <v>6437000</v>
      </c>
      <c r="I835" s="637">
        <v>1100000</v>
      </c>
      <c r="J835" s="637">
        <v>0</v>
      </c>
      <c r="K835" s="637">
        <v>0</v>
      </c>
      <c r="L835" s="638">
        <f t="shared" si="173"/>
        <v>7537000</v>
      </c>
      <c r="M835" s="639">
        <v>24</v>
      </c>
      <c r="N835" s="638">
        <f t="shared" si="174"/>
        <v>6957231</v>
      </c>
      <c r="O835" s="640">
        <v>2</v>
      </c>
      <c r="P835" s="638">
        <f t="shared" si="175"/>
        <v>579769</v>
      </c>
      <c r="Q835" s="641">
        <v>0</v>
      </c>
      <c r="R835" s="638">
        <f t="shared" si="176"/>
        <v>0</v>
      </c>
      <c r="S835" s="638">
        <f t="shared" si="177"/>
        <v>7537000</v>
      </c>
      <c r="T835" s="642">
        <v>0</v>
      </c>
      <c r="U835" s="528">
        <v>0</v>
      </c>
      <c r="V835" s="528">
        <v>200000</v>
      </c>
      <c r="W835" s="642">
        <v>500000</v>
      </c>
      <c r="X835" s="642">
        <v>0</v>
      </c>
      <c r="Y835" s="642">
        <v>400000</v>
      </c>
      <c r="Z835" s="642">
        <v>427281</v>
      </c>
      <c r="AA835" s="643"/>
      <c r="AB835" s="638"/>
      <c r="AC835" s="642">
        <v>0</v>
      </c>
      <c r="AD835" s="642">
        <v>0</v>
      </c>
      <c r="AE835" s="638">
        <v>54353.3671875</v>
      </c>
      <c r="AF835" s="644"/>
      <c r="AG835" s="644">
        <f t="shared" si="168"/>
        <v>9118634</v>
      </c>
      <c r="AH835" s="639">
        <v>8</v>
      </c>
      <c r="AI835" s="639">
        <v>0</v>
      </c>
      <c r="AJ835" s="639">
        <v>0</v>
      </c>
      <c r="AK835" s="643">
        <v>0</v>
      </c>
      <c r="AL835" s="645">
        <v>0</v>
      </c>
      <c r="AM835" s="638">
        <f t="shared" si="167"/>
        <v>434827</v>
      </c>
      <c r="AN835" s="661">
        <f t="shared" si="170"/>
        <v>9553461</v>
      </c>
      <c r="AO835" s="638">
        <v>791385</v>
      </c>
      <c r="AP835" s="638">
        <v>44100</v>
      </c>
      <c r="AQ835" s="638">
        <f>+VLOOKUP($B835,[1]Sheet1!$C$15:$BW$1300,52,0)</f>
        <v>0</v>
      </c>
      <c r="AR835" s="638">
        <v>0</v>
      </c>
      <c r="AS835" s="638">
        <v>0</v>
      </c>
      <c r="AT835" s="661">
        <f t="shared" si="178"/>
        <v>8717976</v>
      </c>
      <c r="AU835" s="629"/>
      <c r="AV835" s="585"/>
      <c r="AW835" s="526" t="s">
        <v>3402</v>
      </c>
      <c r="AX835" s="526" t="s">
        <v>4725</v>
      </c>
      <c r="AY835" s="632" t="s">
        <v>200</v>
      </c>
      <c r="AZ835" s="632">
        <v>627</v>
      </c>
      <c r="BA835" s="272" t="str">
        <f t="shared" ref="BA835:BA842" si="181">+IF(AY835="SK1 Box","Box",IF(AY835="Seaman","Seaman","Bag"))</f>
        <v>Bag</v>
      </c>
      <c r="BB835" s="633"/>
      <c r="BC835" s="634"/>
      <c r="BD835" s="634"/>
    </row>
    <row r="836" spans="1:56" s="635" customFormat="1" ht="36.75" hidden="1" customHeight="1">
      <c r="A836" s="475">
        <f>SUBTOTAL(3,B$6:B836)</f>
        <v>1</v>
      </c>
      <c r="B836" s="475" t="s">
        <v>2311</v>
      </c>
      <c r="C836" s="476" t="s">
        <v>2312</v>
      </c>
      <c r="D836" s="636">
        <v>44253</v>
      </c>
      <c r="E836" s="636" t="s">
        <v>200</v>
      </c>
      <c r="F836" s="530" t="s">
        <v>443</v>
      </c>
      <c r="G836" s="621" t="s">
        <v>2079</v>
      </c>
      <c r="H836" s="637">
        <v>6374000</v>
      </c>
      <c r="I836" s="637">
        <v>1400000</v>
      </c>
      <c r="J836" s="637">
        <v>0</v>
      </c>
      <c r="K836" s="637">
        <v>500000</v>
      </c>
      <c r="L836" s="638">
        <f t="shared" si="173"/>
        <v>8274000</v>
      </c>
      <c r="M836" s="639">
        <v>24</v>
      </c>
      <c r="N836" s="638">
        <f t="shared" si="174"/>
        <v>7637538</v>
      </c>
      <c r="O836" s="640">
        <v>2</v>
      </c>
      <c r="P836" s="638">
        <f t="shared" si="175"/>
        <v>636462</v>
      </c>
      <c r="Q836" s="641">
        <v>0</v>
      </c>
      <c r="R836" s="638">
        <f t="shared" si="176"/>
        <v>0</v>
      </c>
      <c r="S836" s="638">
        <f t="shared" si="177"/>
        <v>8274000</v>
      </c>
      <c r="T836" s="642">
        <v>0</v>
      </c>
      <c r="U836" s="528">
        <v>0</v>
      </c>
      <c r="V836" s="528">
        <v>200000</v>
      </c>
      <c r="W836" s="642">
        <v>500000</v>
      </c>
      <c r="X836" s="642">
        <v>0</v>
      </c>
      <c r="Y836" s="642">
        <v>400000</v>
      </c>
      <c r="Z836" s="642">
        <v>427281</v>
      </c>
      <c r="AA836" s="643"/>
      <c r="AB836" s="638"/>
      <c r="AC836" s="642">
        <v>0</v>
      </c>
      <c r="AD836" s="642">
        <v>0</v>
      </c>
      <c r="AE836" s="638">
        <v>0</v>
      </c>
      <c r="AF836" s="644"/>
      <c r="AG836" s="644">
        <f t="shared" si="168"/>
        <v>9801281</v>
      </c>
      <c r="AH836" s="639">
        <v>32</v>
      </c>
      <c r="AI836" s="639">
        <v>0</v>
      </c>
      <c r="AJ836" s="639">
        <v>0</v>
      </c>
      <c r="AK836" s="643">
        <v>0</v>
      </c>
      <c r="AL836" s="645">
        <v>0</v>
      </c>
      <c r="AM836" s="638">
        <f t="shared" si="167"/>
        <v>1909385</v>
      </c>
      <c r="AN836" s="661">
        <f t="shared" si="170"/>
        <v>11710666</v>
      </c>
      <c r="AO836" s="638">
        <v>868770</v>
      </c>
      <c r="AP836" s="638">
        <v>44100</v>
      </c>
      <c r="AQ836" s="638">
        <f>+VLOOKUP($B836,[1]Sheet1!$C$15:$BW$1300,52,0)</f>
        <v>0</v>
      </c>
      <c r="AR836" s="638">
        <v>0</v>
      </c>
      <c r="AS836" s="638">
        <v>0</v>
      </c>
      <c r="AT836" s="661">
        <f t="shared" si="178"/>
        <v>10797796</v>
      </c>
      <c r="AU836" s="629"/>
      <c r="AV836" s="585"/>
      <c r="AW836" s="526" t="s">
        <v>4726</v>
      </c>
      <c r="AX836" s="526" t="s">
        <v>4727</v>
      </c>
      <c r="AY836" s="632" t="s">
        <v>200</v>
      </c>
      <c r="AZ836" s="632">
        <v>627</v>
      </c>
      <c r="BA836" s="272" t="str">
        <f t="shared" si="181"/>
        <v>Bag</v>
      </c>
      <c r="BB836" s="633"/>
      <c r="BC836" s="634"/>
      <c r="BD836" s="634"/>
    </row>
    <row r="837" spans="1:56" s="635" customFormat="1" ht="36.75" hidden="1" customHeight="1">
      <c r="A837" s="475">
        <f>SUBTOTAL(3,B$6:B837)</f>
        <v>1</v>
      </c>
      <c r="B837" s="475" t="s">
        <v>2313</v>
      </c>
      <c r="C837" s="476" t="s">
        <v>2314</v>
      </c>
      <c r="D837" s="636">
        <v>44322</v>
      </c>
      <c r="E837" s="636" t="s">
        <v>200</v>
      </c>
      <c r="F837" s="530" t="s">
        <v>443</v>
      </c>
      <c r="G837" s="621" t="s">
        <v>2079</v>
      </c>
      <c r="H837" s="637">
        <v>6520000</v>
      </c>
      <c r="I837" s="637">
        <v>1400000</v>
      </c>
      <c r="J837" s="637">
        <v>0</v>
      </c>
      <c r="K837" s="637">
        <v>0</v>
      </c>
      <c r="L837" s="638">
        <f t="shared" si="173"/>
        <v>7920000</v>
      </c>
      <c r="M837" s="639">
        <v>23.6</v>
      </c>
      <c r="N837" s="638">
        <f t="shared" si="174"/>
        <v>7188923</v>
      </c>
      <c r="O837" s="640">
        <v>2</v>
      </c>
      <c r="P837" s="638">
        <f t="shared" si="175"/>
        <v>609231</v>
      </c>
      <c r="Q837" s="641">
        <v>0</v>
      </c>
      <c r="R837" s="638">
        <f t="shared" si="176"/>
        <v>0</v>
      </c>
      <c r="S837" s="638">
        <f t="shared" si="177"/>
        <v>7798154</v>
      </c>
      <c r="T837" s="642">
        <v>0</v>
      </c>
      <c r="U837" s="528">
        <v>0</v>
      </c>
      <c r="V837" s="528">
        <v>200000</v>
      </c>
      <c r="W837" s="642">
        <v>500000</v>
      </c>
      <c r="X837" s="642">
        <v>0</v>
      </c>
      <c r="Y837" s="642">
        <v>400000</v>
      </c>
      <c r="Z837" s="642">
        <v>420160</v>
      </c>
      <c r="AA837" s="643"/>
      <c r="AB837" s="638"/>
      <c r="AC837" s="642">
        <v>0</v>
      </c>
      <c r="AD837" s="642">
        <v>0</v>
      </c>
      <c r="AE837" s="638">
        <v>57115.384004237276</v>
      </c>
      <c r="AF837" s="644"/>
      <c r="AG837" s="644">
        <f t="shared" si="168"/>
        <v>9375429</v>
      </c>
      <c r="AH837" s="639">
        <v>26</v>
      </c>
      <c r="AI837" s="639">
        <v>0</v>
      </c>
      <c r="AJ837" s="639">
        <v>0</v>
      </c>
      <c r="AK837" s="643">
        <v>0</v>
      </c>
      <c r="AL837" s="645">
        <v>0</v>
      </c>
      <c r="AM837" s="638">
        <f t="shared" si="167"/>
        <v>1485000</v>
      </c>
      <c r="AN837" s="661">
        <f t="shared" si="170"/>
        <v>10860429</v>
      </c>
      <c r="AO837" s="638">
        <v>831600</v>
      </c>
      <c r="AP837" s="638">
        <v>44100</v>
      </c>
      <c r="AQ837" s="638">
        <f>+VLOOKUP($B837,[1]Sheet1!$C$15:$BW$1300,52,0)</f>
        <v>0</v>
      </c>
      <c r="AR837" s="638">
        <v>0</v>
      </c>
      <c r="AS837" s="638">
        <v>0</v>
      </c>
      <c r="AT837" s="661">
        <f t="shared" si="178"/>
        <v>9984729</v>
      </c>
      <c r="AU837" s="629"/>
      <c r="AV837" s="585"/>
      <c r="AW837" s="526" t="s">
        <v>4728</v>
      </c>
      <c r="AX837" s="526" t="s">
        <v>4729</v>
      </c>
      <c r="AY837" s="632" t="s">
        <v>200</v>
      </c>
      <c r="AZ837" s="632">
        <v>627</v>
      </c>
      <c r="BA837" s="272" t="str">
        <f t="shared" si="181"/>
        <v>Bag</v>
      </c>
      <c r="BB837" s="633"/>
      <c r="BC837" s="634"/>
      <c r="BD837" s="634"/>
    </row>
    <row r="838" spans="1:56" s="635" customFormat="1" ht="36.75" hidden="1" customHeight="1">
      <c r="A838" s="475">
        <f>SUBTOTAL(3,B$6:B838)</f>
        <v>1</v>
      </c>
      <c r="B838" s="475" t="s">
        <v>2315</v>
      </c>
      <c r="C838" s="476" t="s">
        <v>2316</v>
      </c>
      <c r="D838" s="636">
        <v>44603</v>
      </c>
      <c r="E838" s="636" t="s">
        <v>200</v>
      </c>
      <c r="F838" s="530" t="s">
        <v>443</v>
      </c>
      <c r="G838" s="621" t="s">
        <v>2030</v>
      </c>
      <c r="H838" s="637">
        <v>5931000</v>
      </c>
      <c r="I838" s="637">
        <v>800000</v>
      </c>
      <c r="J838" s="637">
        <v>298000</v>
      </c>
      <c r="K838" s="637">
        <v>0</v>
      </c>
      <c r="L838" s="638">
        <f t="shared" si="173"/>
        <v>7029000</v>
      </c>
      <c r="M838" s="639">
        <v>24</v>
      </c>
      <c r="N838" s="638">
        <f t="shared" si="174"/>
        <v>6488308</v>
      </c>
      <c r="O838" s="640">
        <v>2</v>
      </c>
      <c r="P838" s="638">
        <f t="shared" si="175"/>
        <v>540692</v>
      </c>
      <c r="Q838" s="641">
        <v>0</v>
      </c>
      <c r="R838" s="638">
        <f t="shared" si="176"/>
        <v>0</v>
      </c>
      <c r="S838" s="638">
        <f t="shared" si="177"/>
        <v>7029000</v>
      </c>
      <c r="T838" s="642">
        <v>0</v>
      </c>
      <c r="U838" s="528">
        <v>0</v>
      </c>
      <c r="V838" s="528">
        <v>200000</v>
      </c>
      <c r="W838" s="642">
        <v>500000</v>
      </c>
      <c r="X838" s="642">
        <v>200000</v>
      </c>
      <c r="Y838" s="642">
        <v>400000</v>
      </c>
      <c r="Z838" s="642">
        <v>427281</v>
      </c>
      <c r="AA838" s="643"/>
      <c r="AB838" s="638"/>
      <c r="AC838" s="642">
        <v>0</v>
      </c>
      <c r="AD838" s="642">
        <v>0</v>
      </c>
      <c r="AE838" s="638">
        <v>0</v>
      </c>
      <c r="AF838" s="644"/>
      <c r="AG838" s="644">
        <f t="shared" si="168"/>
        <v>8756281</v>
      </c>
      <c r="AH838" s="639">
        <v>28</v>
      </c>
      <c r="AI838" s="639">
        <v>0</v>
      </c>
      <c r="AJ838" s="639">
        <v>0</v>
      </c>
      <c r="AK838" s="643">
        <v>0</v>
      </c>
      <c r="AL838" s="645">
        <v>0</v>
      </c>
      <c r="AM838" s="638">
        <f t="shared" si="167"/>
        <v>1419317</v>
      </c>
      <c r="AN838" s="661">
        <f t="shared" si="170"/>
        <v>10175598</v>
      </c>
      <c r="AO838" s="638">
        <v>738045</v>
      </c>
      <c r="AP838" s="638">
        <v>44100</v>
      </c>
      <c r="AQ838" s="638">
        <f>+VLOOKUP($B838,[1]Sheet1!$C$15:$BW$1300,52,0)</f>
        <v>0</v>
      </c>
      <c r="AR838" s="638">
        <v>0</v>
      </c>
      <c r="AS838" s="638">
        <v>0</v>
      </c>
      <c r="AT838" s="661">
        <f t="shared" si="178"/>
        <v>9393453</v>
      </c>
      <c r="AU838" s="629"/>
      <c r="AV838" s="585"/>
      <c r="AW838" s="526" t="s">
        <v>4730</v>
      </c>
      <c r="AX838" s="526" t="s">
        <v>4731</v>
      </c>
      <c r="AY838" s="632" t="s">
        <v>200</v>
      </c>
      <c r="AZ838" s="632">
        <v>627</v>
      </c>
      <c r="BA838" s="272" t="str">
        <f t="shared" si="181"/>
        <v>Bag</v>
      </c>
      <c r="BB838" s="633"/>
      <c r="BC838" s="634"/>
      <c r="BD838" s="634"/>
    </row>
    <row r="839" spans="1:56" s="635" customFormat="1" ht="36.75" hidden="1" customHeight="1">
      <c r="A839" s="475">
        <f>SUBTOTAL(3,B$6:B839)</f>
        <v>1</v>
      </c>
      <c r="B839" s="475" t="s">
        <v>2317</v>
      </c>
      <c r="C839" s="476" t="s">
        <v>2318</v>
      </c>
      <c r="D839" s="636">
        <v>39804</v>
      </c>
      <c r="E839" s="636" t="s">
        <v>200</v>
      </c>
      <c r="F839" s="530" t="s">
        <v>443</v>
      </c>
      <c r="G839" s="621" t="s">
        <v>2076</v>
      </c>
      <c r="H839" s="637">
        <v>7019000</v>
      </c>
      <c r="I839" s="637">
        <v>7300000</v>
      </c>
      <c r="J839" s="637">
        <v>0</v>
      </c>
      <c r="K839" s="637">
        <v>0</v>
      </c>
      <c r="L839" s="638">
        <f t="shared" si="173"/>
        <v>14319000</v>
      </c>
      <c r="M839" s="639">
        <v>22.9</v>
      </c>
      <c r="N839" s="638">
        <f t="shared" si="174"/>
        <v>12611735</v>
      </c>
      <c r="O839" s="640">
        <v>3</v>
      </c>
      <c r="P839" s="638">
        <f t="shared" si="175"/>
        <v>1652192</v>
      </c>
      <c r="Q839" s="641">
        <v>0</v>
      </c>
      <c r="R839" s="638">
        <f t="shared" si="176"/>
        <v>0</v>
      </c>
      <c r="S839" s="638">
        <f t="shared" si="177"/>
        <v>14263927</v>
      </c>
      <c r="T839" s="642">
        <v>0</v>
      </c>
      <c r="U839" s="528">
        <v>0</v>
      </c>
      <c r="V839" s="528">
        <v>200000</v>
      </c>
      <c r="W839" s="642">
        <v>500000</v>
      </c>
      <c r="X839" s="642">
        <v>0</v>
      </c>
      <c r="Y839" s="642">
        <v>400000</v>
      </c>
      <c r="Z839" s="642">
        <v>0</v>
      </c>
      <c r="AA839" s="643"/>
      <c r="AB839" s="638"/>
      <c r="AC839" s="642">
        <v>100000</v>
      </c>
      <c r="AD839" s="642">
        <v>0</v>
      </c>
      <c r="AE839" s="638">
        <v>0</v>
      </c>
      <c r="AF839" s="644"/>
      <c r="AG839" s="644">
        <f t="shared" si="168"/>
        <v>15463927</v>
      </c>
      <c r="AH839" s="639">
        <v>32</v>
      </c>
      <c r="AI839" s="639">
        <v>0</v>
      </c>
      <c r="AJ839" s="639">
        <v>0</v>
      </c>
      <c r="AK839" s="643">
        <v>0</v>
      </c>
      <c r="AL839" s="645">
        <v>0</v>
      </c>
      <c r="AM839" s="638">
        <f t="shared" ref="AM839:AM902" si="182">ROUND((N839/IF(M839&gt;26,26,M839)/8*(AH839*$AH$5+AI839*$AI$5+AJ839*$AJ$5+AK839*$AK$5+AL839*$AL$5)),0)</f>
        <v>3304385</v>
      </c>
      <c r="AN839" s="661">
        <f t="shared" si="170"/>
        <v>18768312</v>
      </c>
      <c r="AO839" s="638">
        <v>1503495</v>
      </c>
      <c r="AP839" s="638">
        <v>44100</v>
      </c>
      <c r="AQ839" s="638">
        <f>+VLOOKUP($B839,[1]Sheet1!$C$15:$BW$1300,52,0)</f>
        <v>0</v>
      </c>
      <c r="AR839" s="638">
        <v>0</v>
      </c>
      <c r="AS839" s="638">
        <v>0</v>
      </c>
      <c r="AT839" s="661">
        <f t="shared" si="178"/>
        <v>17220717</v>
      </c>
      <c r="AU839" s="629"/>
      <c r="AV839" s="585"/>
      <c r="AW839" s="526" t="s">
        <v>4732</v>
      </c>
      <c r="AX839" s="526" t="s">
        <v>4733</v>
      </c>
      <c r="AY839" s="632" t="s">
        <v>200</v>
      </c>
      <c r="AZ839" s="632">
        <v>627</v>
      </c>
      <c r="BA839" s="272" t="str">
        <f t="shared" si="181"/>
        <v>Bag</v>
      </c>
      <c r="BB839" s="633"/>
      <c r="BC839" s="634"/>
      <c r="BD839" s="634"/>
    </row>
    <row r="840" spans="1:56" s="635" customFormat="1" ht="36.75" hidden="1" customHeight="1">
      <c r="A840" s="475">
        <f>SUBTOTAL(3,B$6:B840)</f>
        <v>1</v>
      </c>
      <c r="B840" s="475" t="s">
        <v>2319</v>
      </c>
      <c r="C840" s="476" t="s">
        <v>2320</v>
      </c>
      <c r="D840" s="636">
        <v>44788</v>
      </c>
      <c r="E840" s="636" t="s">
        <v>200</v>
      </c>
      <c r="F840" s="530" t="s">
        <v>443</v>
      </c>
      <c r="G840" s="621" t="s">
        <v>2079</v>
      </c>
      <c r="H840" s="637">
        <v>6000000</v>
      </c>
      <c r="I840" s="637">
        <v>1100000</v>
      </c>
      <c r="J840" s="637">
        <v>0</v>
      </c>
      <c r="K840" s="637">
        <v>1000000</v>
      </c>
      <c r="L840" s="638">
        <f t="shared" si="173"/>
        <v>8100000</v>
      </c>
      <c r="M840" s="639">
        <v>23</v>
      </c>
      <c r="N840" s="638">
        <f t="shared" si="174"/>
        <v>7165385</v>
      </c>
      <c r="O840" s="640">
        <v>2</v>
      </c>
      <c r="P840" s="638">
        <f t="shared" si="175"/>
        <v>623077</v>
      </c>
      <c r="Q840" s="641">
        <v>0</v>
      </c>
      <c r="R840" s="638">
        <f t="shared" si="176"/>
        <v>0</v>
      </c>
      <c r="S840" s="638">
        <f t="shared" si="177"/>
        <v>7788462</v>
      </c>
      <c r="T840" s="642">
        <v>480769</v>
      </c>
      <c r="U840" s="528">
        <v>0</v>
      </c>
      <c r="V840" s="528">
        <v>200000</v>
      </c>
      <c r="W840" s="642">
        <v>500000</v>
      </c>
      <c r="X840" s="642">
        <v>0</v>
      </c>
      <c r="Y840" s="642">
        <v>400000</v>
      </c>
      <c r="Z840" s="642">
        <v>409478</v>
      </c>
      <c r="AA840" s="643"/>
      <c r="AB840" s="638"/>
      <c r="AC840" s="642">
        <v>0</v>
      </c>
      <c r="AD840" s="642">
        <v>0</v>
      </c>
      <c r="AE840" s="638">
        <v>58413.46467391304</v>
      </c>
      <c r="AF840" s="644"/>
      <c r="AG840" s="644">
        <f t="shared" si="168"/>
        <v>9837122</v>
      </c>
      <c r="AH840" s="639">
        <v>0</v>
      </c>
      <c r="AI840" s="639">
        <v>0</v>
      </c>
      <c r="AJ840" s="639">
        <v>0</v>
      </c>
      <c r="AK840" s="643">
        <v>0</v>
      </c>
      <c r="AL840" s="645">
        <v>0</v>
      </c>
      <c r="AM840" s="638">
        <f t="shared" si="182"/>
        <v>0</v>
      </c>
      <c r="AN840" s="661">
        <f t="shared" si="170"/>
        <v>9837122</v>
      </c>
      <c r="AO840" s="638">
        <v>850500</v>
      </c>
      <c r="AP840" s="638">
        <v>44100</v>
      </c>
      <c r="AQ840" s="638">
        <f>+VLOOKUP($B840,[1]Sheet1!$C$15:$BW$1300,52,0)</f>
        <v>0</v>
      </c>
      <c r="AR840" s="638">
        <v>0</v>
      </c>
      <c r="AS840" s="638">
        <v>0</v>
      </c>
      <c r="AT840" s="661">
        <f t="shared" si="178"/>
        <v>8942522</v>
      </c>
      <c r="AU840" s="629"/>
      <c r="AV840" s="585"/>
      <c r="AW840" s="526" t="s">
        <v>4734</v>
      </c>
      <c r="AX840" s="526" t="s">
        <v>4735</v>
      </c>
      <c r="AY840" s="632" t="s">
        <v>200</v>
      </c>
      <c r="AZ840" s="632">
        <v>627</v>
      </c>
      <c r="BA840" s="272" t="str">
        <f t="shared" si="181"/>
        <v>Bag</v>
      </c>
      <c r="BB840" s="633"/>
      <c r="BC840" s="634"/>
      <c r="BD840" s="634"/>
    </row>
    <row r="841" spans="1:56" s="635" customFormat="1" ht="36.75" hidden="1" customHeight="1">
      <c r="A841" s="475">
        <f>SUBTOTAL(3,B$6:B841)</f>
        <v>1</v>
      </c>
      <c r="B841" s="475" t="s">
        <v>2321</v>
      </c>
      <c r="C841" s="476" t="s">
        <v>2322</v>
      </c>
      <c r="D841" s="636">
        <v>45554</v>
      </c>
      <c r="E841" s="636" t="s">
        <v>200</v>
      </c>
      <c r="F841" s="530" t="s">
        <v>443</v>
      </c>
      <c r="G841" s="621" t="s">
        <v>2079</v>
      </c>
      <c r="H841" s="637">
        <v>5523000</v>
      </c>
      <c r="I841" s="637">
        <v>500000</v>
      </c>
      <c r="J841" s="637">
        <v>0</v>
      </c>
      <c r="K841" s="637">
        <v>0</v>
      </c>
      <c r="L841" s="638">
        <f t="shared" si="173"/>
        <v>6023000</v>
      </c>
      <c r="M841" s="639">
        <v>22.9</v>
      </c>
      <c r="N841" s="638">
        <f t="shared" si="174"/>
        <v>5304873</v>
      </c>
      <c r="O841" s="640">
        <v>3</v>
      </c>
      <c r="P841" s="638">
        <f t="shared" si="175"/>
        <v>694962</v>
      </c>
      <c r="Q841" s="641">
        <v>0</v>
      </c>
      <c r="R841" s="638">
        <f t="shared" si="176"/>
        <v>0</v>
      </c>
      <c r="S841" s="638">
        <f t="shared" si="177"/>
        <v>5999835</v>
      </c>
      <c r="T841" s="642">
        <v>0</v>
      </c>
      <c r="U841" s="528">
        <v>0</v>
      </c>
      <c r="V841" s="528">
        <v>200000</v>
      </c>
      <c r="W841" s="642">
        <v>500000</v>
      </c>
      <c r="X841" s="642">
        <v>0</v>
      </c>
      <c r="Y841" s="642">
        <v>400000</v>
      </c>
      <c r="Z841" s="642">
        <v>407697</v>
      </c>
      <c r="AA841" s="643"/>
      <c r="AB841" s="638"/>
      <c r="AC841" s="642">
        <v>0</v>
      </c>
      <c r="AD841" s="642">
        <v>0</v>
      </c>
      <c r="AE841" s="638">
        <v>0</v>
      </c>
      <c r="AF841" s="644"/>
      <c r="AG841" s="644">
        <f t="shared" si="168"/>
        <v>7507532</v>
      </c>
      <c r="AH841" s="639">
        <v>32</v>
      </c>
      <c r="AI841" s="639">
        <v>0</v>
      </c>
      <c r="AJ841" s="639">
        <v>0</v>
      </c>
      <c r="AK841" s="643">
        <v>0</v>
      </c>
      <c r="AL841" s="645">
        <v>0</v>
      </c>
      <c r="AM841" s="638">
        <f t="shared" si="182"/>
        <v>1389923</v>
      </c>
      <c r="AN841" s="661">
        <f t="shared" si="170"/>
        <v>8897455</v>
      </c>
      <c r="AO841" s="638">
        <v>632415</v>
      </c>
      <c r="AP841" s="638">
        <v>44100</v>
      </c>
      <c r="AQ841" s="638">
        <f>+VLOOKUP($B841,[1]Sheet1!$C$15:$BW$1300,52,0)</f>
        <v>0</v>
      </c>
      <c r="AR841" s="638">
        <v>0</v>
      </c>
      <c r="AS841" s="638">
        <v>0</v>
      </c>
      <c r="AT841" s="661">
        <f t="shared" si="178"/>
        <v>8220940</v>
      </c>
      <c r="AU841" s="629"/>
      <c r="AV841" s="585"/>
      <c r="AW841" s="526" t="s">
        <v>4736</v>
      </c>
      <c r="AX841" s="526" t="s">
        <v>4737</v>
      </c>
      <c r="AY841" s="632" t="s">
        <v>200</v>
      </c>
      <c r="AZ841" s="632">
        <v>627</v>
      </c>
      <c r="BA841" s="272" t="str">
        <f t="shared" si="181"/>
        <v>Bag</v>
      </c>
      <c r="BB841" s="633"/>
      <c r="BC841" s="634"/>
      <c r="BD841" s="634"/>
    </row>
    <row r="842" spans="1:56" s="635" customFormat="1" ht="36.75" hidden="1" customHeight="1">
      <c r="A842" s="475">
        <f>SUBTOTAL(3,B$6:B842)</f>
        <v>1</v>
      </c>
      <c r="B842" s="475" t="s">
        <v>2323</v>
      </c>
      <c r="C842" s="476" t="s">
        <v>2324</v>
      </c>
      <c r="D842" s="636">
        <v>40854</v>
      </c>
      <c r="E842" s="636" t="s">
        <v>200</v>
      </c>
      <c r="F842" s="530" t="s">
        <v>443</v>
      </c>
      <c r="G842" s="621" t="s">
        <v>2030</v>
      </c>
      <c r="H842" s="637">
        <v>5931000</v>
      </c>
      <c r="I842" s="637">
        <v>900000</v>
      </c>
      <c r="J842" s="637">
        <v>0</v>
      </c>
      <c r="K842" s="637">
        <v>200000</v>
      </c>
      <c r="L842" s="638">
        <f t="shared" si="173"/>
        <v>7031000</v>
      </c>
      <c r="M842" s="639">
        <v>24</v>
      </c>
      <c r="N842" s="638">
        <f t="shared" si="174"/>
        <v>6490154</v>
      </c>
      <c r="O842" s="640">
        <v>2</v>
      </c>
      <c r="P842" s="638">
        <f t="shared" si="175"/>
        <v>540846</v>
      </c>
      <c r="Q842" s="641">
        <v>0</v>
      </c>
      <c r="R842" s="638">
        <f t="shared" si="176"/>
        <v>0</v>
      </c>
      <c r="S842" s="638">
        <f t="shared" si="177"/>
        <v>7031000</v>
      </c>
      <c r="T842" s="642">
        <v>0</v>
      </c>
      <c r="U842" s="528">
        <v>0</v>
      </c>
      <c r="V842" s="528">
        <v>200000</v>
      </c>
      <c r="W842" s="642">
        <v>500000</v>
      </c>
      <c r="X842" s="642">
        <v>0</v>
      </c>
      <c r="Y842" s="642">
        <v>400000</v>
      </c>
      <c r="Z842" s="642">
        <v>427281</v>
      </c>
      <c r="AA842" s="643"/>
      <c r="AB842" s="638"/>
      <c r="AC842" s="642">
        <v>0</v>
      </c>
      <c r="AD842" s="642">
        <v>0</v>
      </c>
      <c r="AE842" s="638">
        <v>50704.328125</v>
      </c>
      <c r="AF842" s="644"/>
      <c r="AG842" s="644">
        <f t="shared" si="168"/>
        <v>8608985</v>
      </c>
      <c r="AH842" s="639">
        <v>32</v>
      </c>
      <c r="AI842" s="639">
        <v>0</v>
      </c>
      <c r="AJ842" s="639">
        <v>0</v>
      </c>
      <c r="AK842" s="643">
        <v>0</v>
      </c>
      <c r="AL842" s="645">
        <v>0</v>
      </c>
      <c r="AM842" s="638">
        <f t="shared" si="182"/>
        <v>1622539</v>
      </c>
      <c r="AN842" s="661">
        <f t="shared" si="170"/>
        <v>10231524</v>
      </c>
      <c r="AO842" s="638">
        <v>738255</v>
      </c>
      <c r="AP842" s="638">
        <v>44100</v>
      </c>
      <c r="AQ842" s="638">
        <f>+VLOOKUP($B842,[1]Sheet1!$C$15:$BW$1300,52,0)</f>
        <v>0</v>
      </c>
      <c r="AR842" s="638">
        <v>0</v>
      </c>
      <c r="AS842" s="638">
        <v>0</v>
      </c>
      <c r="AT842" s="661">
        <f t="shared" si="178"/>
        <v>9449169</v>
      </c>
      <c r="AU842" s="629"/>
      <c r="AV842" s="585"/>
      <c r="AW842" s="526" t="s">
        <v>4738</v>
      </c>
      <c r="AX842" s="526" t="s">
        <v>4739</v>
      </c>
      <c r="AY842" s="632" t="s">
        <v>200</v>
      </c>
      <c r="AZ842" s="632">
        <v>627</v>
      </c>
      <c r="BA842" s="272" t="str">
        <f t="shared" si="181"/>
        <v>Bag</v>
      </c>
      <c r="BB842" s="633"/>
      <c r="BC842" s="634"/>
      <c r="BD842" s="634"/>
    </row>
    <row r="843" spans="1:56" s="635" customFormat="1" ht="36.75" hidden="1" customHeight="1">
      <c r="A843" s="475">
        <f>SUBTOTAL(3,B$6:B843)</f>
        <v>1</v>
      </c>
      <c r="B843" s="475" t="s">
        <v>59</v>
      </c>
      <c r="C843" s="476" t="s">
        <v>147</v>
      </c>
      <c r="D843" s="636">
        <v>41031</v>
      </c>
      <c r="E843" s="636" t="s">
        <v>200</v>
      </c>
      <c r="F843" s="530" t="s">
        <v>443</v>
      </c>
      <c r="G843" s="621" t="s">
        <v>2325</v>
      </c>
      <c r="H843" s="637">
        <v>14940000</v>
      </c>
      <c r="I843" s="637">
        <v>15800000</v>
      </c>
      <c r="J843" s="637">
        <v>0</v>
      </c>
      <c r="K843" s="637">
        <v>0</v>
      </c>
      <c r="L843" s="638">
        <f t="shared" si="173"/>
        <v>30740000</v>
      </c>
      <c r="M843" s="639">
        <v>24</v>
      </c>
      <c r="N843" s="638">
        <f t="shared" si="174"/>
        <v>28375385</v>
      </c>
      <c r="O843" s="640">
        <v>2</v>
      </c>
      <c r="P843" s="638">
        <f t="shared" si="175"/>
        <v>2364615</v>
      </c>
      <c r="Q843" s="641">
        <v>0</v>
      </c>
      <c r="R843" s="638">
        <f t="shared" si="176"/>
        <v>0</v>
      </c>
      <c r="S843" s="638">
        <f t="shared" si="177"/>
        <v>30740000</v>
      </c>
      <c r="T843" s="642">
        <v>200000</v>
      </c>
      <c r="U843" s="528">
        <v>0</v>
      </c>
      <c r="V843" s="528">
        <v>0</v>
      </c>
      <c r="W843" s="642">
        <v>0</v>
      </c>
      <c r="X843" s="642">
        <v>0</v>
      </c>
      <c r="Y843" s="642">
        <v>0</v>
      </c>
      <c r="Z843" s="642">
        <v>0</v>
      </c>
      <c r="AA843" s="643"/>
      <c r="AB843" s="638"/>
      <c r="AC843" s="642">
        <v>0</v>
      </c>
      <c r="AD843" s="642">
        <v>0</v>
      </c>
      <c r="AE843" s="638">
        <v>0</v>
      </c>
      <c r="AF843" s="644"/>
      <c r="AG843" s="644">
        <f t="shared" si="168"/>
        <v>30940000</v>
      </c>
      <c r="AH843" s="639">
        <v>0</v>
      </c>
      <c r="AI843" s="639">
        <v>0</v>
      </c>
      <c r="AJ843" s="639">
        <v>0</v>
      </c>
      <c r="AK843" s="643">
        <v>0</v>
      </c>
      <c r="AL843" s="645">
        <v>0</v>
      </c>
      <c r="AM843" s="638">
        <f t="shared" si="182"/>
        <v>0</v>
      </c>
      <c r="AN843" s="661">
        <f t="shared" si="170"/>
        <v>30940000</v>
      </c>
      <c r="AO843" s="638">
        <v>3227700</v>
      </c>
      <c r="AP843" s="638">
        <v>44100</v>
      </c>
      <c r="AQ843" s="638">
        <f>+VLOOKUP($B843,[1]Sheet1!$C$15:$BW$1300,52,0)</f>
        <v>170615</v>
      </c>
      <c r="AR843" s="638">
        <v>0</v>
      </c>
      <c r="AS843" s="638">
        <v>0</v>
      </c>
      <c r="AT843" s="661">
        <f t="shared" si="178"/>
        <v>27497585</v>
      </c>
      <c r="AU843" s="629"/>
      <c r="AV843" s="585"/>
      <c r="AW843" s="526" t="s">
        <v>4740</v>
      </c>
      <c r="AX843" s="526" t="s">
        <v>4741</v>
      </c>
      <c r="AY843" s="632" t="s">
        <v>200</v>
      </c>
      <c r="AZ843" s="632">
        <v>627</v>
      </c>
      <c r="BA843" s="272" t="s">
        <v>75</v>
      </c>
      <c r="BB843" s="633"/>
      <c r="BC843" s="634"/>
      <c r="BD843" s="634"/>
    </row>
    <row r="844" spans="1:56" s="635" customFormat="1" ht="36.75" hidden="1" customHeight="1">
      <c r="A844" s="475">
        <f>SUBTOTAL(3,B$6:B844)</f>
        <v>1</v>
      </c>
      <c r="B844" s="475" t="s">
        <v>2326</v>
      </c>
      <c r="C844" s="476" t="s">
        <v>2327</v>
      </c>
      <c r="D844" s="636">
        <v>43517</v>
      </c>
      <c r="E844" s="636" t="s">
        <v>200</v>
      </c>
      <c r="F844" s="530" t="s">
        <v>443</v>
      </c>
      <c r="G844" s="621" t="s">
        <v>1970</v>
      </c>
      <c r="H844" s="637">
        <v>5931000</v>
      </c>
      <c r="I844" s="637">
        <v>2100000</v>
      </c>
      <c r="J844" s="637">
        <v>0</v>
      </c>
      <c r="K844" s="637">
        <v>0</v>
      </c>
      <c r="L844" s="638">
        <f t="shared" si="173"/>
        <v>8031000</v>
      </c>
      <c r="M844" s="639">
        <v>23</v>
      </c>
      <c r="N844" s="638">
        <f t="shared" si="174"/>
        <v>7104346</v>
      </c>
      <c r="O844" s="640">
        <v>3</v>
      </c>
      <c r="P844" s="638">
        <f t="shared" si="175"/>
        <v>926654</v>
      </c>
      <c r="Q844" s="641">
        <v>0</v>
      </c>
      <c r="R844" s="638">
        <f t="shared" si="176"/>
        <v>0</v>
      </c>
      <c r="S844" s="638">
        <f t="shared" si="177"/>
        <v>8031000</v>
      </c>
      <c r="T844" s="642">
        <v>0</v>
      </c>
      <c r="U844" s="528">
        <v>0</v>
      </c>
      <c r="V844" s="528">
        <v>200000</v>
      </c>
      <c r="W844" s="642">
        <v>500000</v>
      </c>
      <c r="X844" s="642">
        <v>0</v>
      </c>
      <c r="Y844" s="642">
        <v>400000</v>
      </c>
      <c r="Z844" s="642">
        <v>409478</v>
      </c>
      <c r="AA844" s="643"/>
      <c r="AB844" s="638"/>
      <c r="AC844" s="642">
        <v>100000</v>
      </c>
      <c r="AD844" s="642">
        <v>0</v>
      </c>
      <c r="AE844" s="638">
        <v>0</v>
      </c>
      <c r="AF844" s="644"/>
      <c r="AG844" s="644">
        <f t="shared" si="168"/>
        <v>9640478</v>
      </c>
      <c r="AH844" s="639">
        <v>32</v>
      </c>
      <c r="AI844" s="639">
        <v>0</v>
      </c>
      <c r="AJ844" s="639">
        <v>0</v>
      </c>
      <c r="AK844" s="643">
        <v>0</v>
      </c>
      <c r="AL844" s="645">
        <v>0</v>
      </c>
      <c r="AM844" s="638">
        <f t="shared" si="182"/>
        <v>1853308</v>
      </c>
      <c r="AN844" s="661">
        <f t="shared" si="170"/>
        <v>11493786</v>
      </c>
      <c r="AO844" s="638">
        <v>843255</v>
      </c>
      <c r="AP844" s="638">
        <v>44100</v>
      </c>
      <c r="AQ844" s="638">
        <f>+VLOOKUP($B844,[1]Sheet1!$C$15:$BW$1300,52,0)</f>
        <v>0</v>
      </c>
      <c r="AR844" s="638">
        <v>0</v>
      </c>
      <c r="AS844" s="638">
        <v>0</v>
      </c>
      <c r="AT844" s="661">
        <f t="shared" si="178"/>
        <v>10606431</v>
      </c>
      <c r="AU844" s="629"/>
      <c r="AV844" s="585"/>
      <c r="AW844" s="526" t="s">
        <v>4742</v>
      </c>
      <c r="AX844" s="526" t="s">
        <v>4743</v>
      </c>
      <c r="AY844" s="632" t="s">
        <v>200</v>
      </c>
      <c r="AZ844" s="632">
        <v>627</v>
      </c>
      <c r="BA844" s="272" t="str">
        <f t="shared" ref="BA844:BA849" si="183">+IF(AY844="SK1 Box","Box",IF(AY844="Seaman","Seaman","Bag"))</f>
        <v>Bag</v>
      </c>
      <c r="BB844" s="633"/>
      <c r="BC844" s="634"/>
      <c r="BD844" s="634"/>
    </row>
    <row r="845" spans="1:56" s="635" customFormat="1" ht="36.75" hidden="1" customHeight="1">
      <c r="A845" s="475">
        <f>SUBTOTAL(3,B$6:B845)</f>
        <v>1</v>
      </c>
      <c r="B845" s="475" t="s">
        <v>2328</v>
      </c>
      <c r="C845" s="476" t="s">
        <v>2329</v>
      </c>
      <c r="D845" s="636">
        <v>43733</v>
      </c>
      <c r="E845" s="636" t="s">
        <v>200</v>
      </c>
      <c r="F845" s="530" t="s">
        <v>444</v>
      </c>
      <c r="G845" s="621" t="s">
        <v>2138</v>
      </c>
      <c r="H845" s="637">
        <v>5931000</v>
      </c>
      <c r="I845" s="637">
        <v>5000000</v>
      </c>
      <c r="J845" s="637">
        <v>298000</v>
      </c>
      <c r="K845" s="637">
        <v>300000</v>
      </c>
      <c r="L845" s="638">
        <f t="shared" si="173"/>
        <v>11529000</v>
      </c>
      <c r="M845" s="639">
        <v>23.8</v>
      </c>
      <c r="N845" s="638">
        <f t="shared" si="174"/>
        <v>10553469</v>
      </c>
      <c r="O845" s="640">
        <v>2</v>
      </c>
      <c r="P845" s="638">
        <f t="shared" si="175"/>
        <v>886846</v>
      </c>
      <c r="Q845" s="641">
        <v>0</v>
      </c>
      <c r="R845" s="638">
        <f t="shared" si="176"/>
        <v>0</v>
      </c>
      <c r="S845" s="638">
        <f t="shared" si="177"/>
        <v>11440315</v>
      </c>
      <c r="T845" s="642">
        <v>0</v>
      </c>
      <c r="U845" s="528">
        <v>0</v>
      </c>
      <c r="V845" s="528">
        <v>200000</v>
      </c>
      <c r="W845" s="642">
        <v>500000</v>
      </c>
      <c r="X845" s="642">
        <v>882000</v>
      </c>
      <c r="Y845" s="642">
        <v>400000</v>
      </c>
      <c r="Z845" s="642">
        <v>0</v>
      </c>
      <c r="AA845" s="643"/>
      <c r="AB845" s="638"/>
      <c r="AC845" s="642">
        <v>0</v>
      </c>
      <c r="AD845" s="642">
        <v>0</v>
      </c>
      <c r="AE845" s="638">
        <v>0</v>
      </c>
      <c r="AF845" s="644"/>
      <c r="AG845" s="644">
        <f t="shared" si="168"/>
        <v>13422315</v>
      </c>
      <c r="AH845" s="639">
        <v>8</v>
      </c>
      <c r="AI845" s="639">
        <v>0</v>
      </c>
      <c r="AJ845" s="639">
        <v>0</v>
      </c>
      <c r="AK845" s="643">
        <v>0</v>
      </c>
      <c r="AL845" s="645">
        <v>0</v>
      </c>
      <c r="AM845" s="638">
        <f t="shared" si="182"/>
        <v>665135</v>
      </c>
      <c r="AN845" s="661">
        <f t="shared" si="170"/>
        <v>14087450</v>
      </c>
      <c r="AO845" s="638">
        <v>1210545</v>
      </c>
      <c r="AP845" s="638">
        <v>44100</v>
      </c>
      <c r="AQ845" s="638">
        <f>+VLOOKUP($B845,[1]Sheet1!$C$15:$BW$1300,52,0)</f>
        <v>87760</v>
      </c>
      <c r="AR845" s="638">
        <v>0</v>
      </c>
      <c r="AS845" s="638">
        <v>0</v>
      </c>
      <c r="AT845" s="661">
        <f t="shared" si="178"/>
        <v>12745045</v>
      </c>
      <c r="AU845" s="629"/>
      <c r="AV845" s="585"/>
      <c r="AW845" s="526" t="s">
        <v>4744</v>
      </c>
      <c r="AX845" s="526" t="s">
        <v>4745</v>
      </c>
      <c r="AY845" s="632" t="s">
        <v>200</v>
      </c>
      <c r="AZ845" s="632">
        <v>622</v>
      </c>
      <c r="BA845" s="272" t="str">
        <f t="shared" si="183"/>
        <v>Bag</v>
      </c>
      <c r="BB845" s="633"/>
      <c r="BC845" s="634"/>
      <c r="BD845" s="634"/>
    </row>
    <row r="846" spans="1:56" s="635" customFormat="1" ht="36.75" hidden="1" customHeight="1">
      <c r="A846" s="475">
        <f>SUBTOTAL(3,B$6:B846)</f>
        <v>1</v>
      </c>
      <c r="B846" s="475" t="s">
        <v>2330</v>
      </c>
      <c r="C846" s="476" t="s">
        <v>2331</v>
      </c>
      <c r="D846" s="636">
        <v>44344</v>
      </c>
      <c r="E846" s="636" t="s">
        <v>200</v>
      </c>
      <c r="F846" s="530" t="s">
        <v>444</v>
      </c>
      <c r="G846" s="621" t="s">
        <v>2138</v>
      </c>
      <c r="H846" s="637">
        <v>7436000</v>
      </c>
      <c r="I846" s="637">
        <v>4500000</v>
      </c>
      <c r="J846" s="637">
        <v>372000</v>
      </c>
      <c r="K846" s="637">
        <v>0</v>
      </c>
      <c r="L846" s="638">
        <f t="shared" si="173"/>
        <v>12308000</v>
      </c>
      <c r="M846" s="639">
        <v>23</v>
      </c>
      <c r="N846" s="638">
        <f t="shared" si="174"/>
        <v>10887846</v>
      </c>
      <c r="O846" s="640">
        <v>3</v>
      </c>
      <c r="P846" s="638">
        <f t="shared" si="175"/>
        <v>1420154</v>
      </c>
      <c r="Q846" s="641">
        <v>0</v>
      </c>
      <c r="R846" s="638">
        <f t="shared" si="176"/>
        <v>0</v>
      </c>
      <c r="S846" s="638">
        <f t="shared" si="177"/>
        <v>12308000</v>
      </c>
      <c r="T846" s="642">
        <v>0</v>
      </c>
      <c r="U846" s="528">
        <v>0</v>
      </c>
      <c r="V846" s="528">
        <v>200000</v>
      </c>
      <c r="W846" s="642">
        <v>500000</v>
      </c>
      <c r="X846" s="642">
        <v>0</v>
      </c>
      <c r="Y846" s="642">
        <v>400000</v>
      </c>
      <c r="Z846" s="642">
        <v>0</v>
      </c>
      <c r="AA846" s="643"/>
      <c r="AB846" s="638"/>
      <c r="AC846" s="642">
        <v>100000</v>
      </c>
      <c r="AD846" s="642">
        <v>0</v>
      </c>
      <c r="AE846" s="638">
        <v>0</v>
      </c>
      <c r="AF846" s="644"/>
      <c r="AG846" s="644">
        <f t="shared" si="168"/>
        <v>13508000</v>
      </c>
      <c r="AH846" s="639">
        <v>20</v>
      </c>
      <c r="AI846" s="639">
        <v>0</v>
      </c>
      <c r="AJ846" s="639">
        <v>0</v>
      </c>
      <c r="AK846" s="643">
        <v>0</v>
      </c>
      <c r="AL846" s="645">
        <v>0</v>
      </c>
      <c r="AM846" s="638">
        <f t="shared" si="182"/>
        <v>1775192</v>
      </c>
      <c r="AN846" s="661">
        <f t="shared" si="170"/>
        <v>15283192</v>
      </c>
      <c r="AO846" s="638">
        <v>1292340</v>
      </c>
      <c r="AP846" s="638">
        <v>44100</v>
      </c>
      <c r="AQ846" s="638">
        <f>+VLOOKUP($B846,[1]Sheet1!$C$15:$BW$1300,52,0)</f>
        <v>0</v>
      </c>
      <c r="AR846" s="638">
        <v>0</v>
      </c>
      <c r="AS846" s="638">
        <v>0</v>
      </c>
      <c r="AT846" s="661">
        <f t="shared" si="178"/>
        <v>13946752</v>
      </c>
      <c r="AU846" s="629"/>
      <c r="AV846" s="585"/>
      <c r="AW846" s="526" t="s">
        <v>4746</v>
      </c>
      <c r="AX846" s="526" t="s">
        <v>4747</v>
      </c>
      <c r="AY846" s="632" t="s">
        <v>200</v>
      </c>
      <c r="AZ846" s="632">
        <v>622</v>
      </c>
      <c r="BA846" s="272" t="str">
        <f t="shared" si="183"/>
        <v>Bag</v>
      </c>
      <c r="BB846" s="633"/>
      <c r="BC846" s="634"/>
      <c r="BD846" s="634"/>
    </row>
    <row r="847" spans="1:56" s="635" customFormat="1" ht="36.75" hidden="1" customHeight="1">
      <c r="A847" s="475">
        <f>SUBTOTAL(3,B$6:B847)</f>
        <v>1</v>
      </c>
      <c r="B847" s="475" t="s">
        <v>2332</v>
      </c>
      <c r="C847" s="476" t="s">
        <v>2333</v>
      </c>
      <c r="D847" s="636">
        <v>44599</v>
      </c>
      <c r="E847" s="636" t="s">
        <v>200</v>
      </c>
      <c r="F847" s="530" t="s">
        <v>444</v>
      </c>
      <c r="G847" s="621" t="s">
        <v>2138</v>
      </c>
      <c r="H847" s="637">
        <v>8322000</v>
      </c>
      <c r="I847" s="637">
        <v>4500000</v>
      </c>
      <c r="J847" s="637">
        <v>416000</v>
      </c>
      <c r="K847" s="637">
        <v>0</v>
      </c>
      <c r="L847" s="638">
        <f t="shared" si="173"/>
        <v>13238000</v>
      </c>
      <c r="M847" s="639">
        <v>23</v>
      </c>
      <c r="N847" s="638">
        <f t="shared" si="174"/>
        <v>11710538</v>
      </c>
      <c r="O847" s="640">
        <v>3</v>
      </c>
      <c r="P847" s="638">
        <f t="shared" si="175"/>
        <v>1527462</v>
      </c>
      <c r="Q847" s="641">
        <v>0</v>
      </c>
      <c r="R847" s="638">
        <f t="shared" si="176"/>
        <v>0</v>
      </c>
      <c r="S847" s="638">
        <f t="shared" si="177"/>
        <v>13238000</v>
      </c>
      <c r="T847" s="642">
        <v>0</v>
      </c>
      <c r="U847" s="528">
        <v>0</v>
      </c>
      <c r="V847" s="528">
        <v>200000</v>
      </c>
      <c r="W847" s="642">
        <v>500000</v>
      </c>
      <c r="X847" s="642">
        <v>0</v>
      </c>
      <c r="Y847" s="642">
        <v>400000</v>
      </c>
      <c r="Z847" s="642">
        <v>0</v>
      </c>
      <c r="AA847" s="643"/>
      <c r="AB847" s="638"/>
      <c r="AC847" s="642">
        <v>0</v>
      </c>
      <c r="AD847" s="642">
        <v>0</v>
      </c>
      <c r="AE847" s="638">
        <v>0</v>
      </c>
      <c r="AF847" s="644"/>
      <c r="AG847" s="644">
        <f t="shared" si="168"/>
        <v>14338000</v>
      </c>
      <c r="AH847" s="639">
        <v>22</v>
      </c>
      <c r="AI847" s="639">
        <v>0</v>
      </c>
      <c r="AJ847" s="639">
        <v>0</v>
      </c>
      <c r="AK847" s="643">
        <v>0</v>
      </c>
      <c r="AL847" s="645">
        <v>0</v>
      </c>
      <c r="AM847" s="638">
        <f t="shared" si="182"/>
        <v>2100260</v>
      </c>
      <c r="AN847" s="661">
        <f t="shared" si="170"/>
        <v>16438260</v>
      </c>
      <c r="AO847" s="638">
        <v>1389990</v>
      </c>
      <c r="AP847" s="638">
        <v>44100</v>
      </c>
      <c r="AQ847" s="638">
        <f>+VLOOKUP($B847,[1]Sheet1!$C$15:$BW$1300,52,0)</f>
        <v>0</v>
      </c>
      <c r="AR847" s="638">
        <v>0</v>
      </c>
      <c r="AS847" s="638">
        <v>0</v>
      </c>
      <c r="AT847" s="661">
        <f t="shared" si="178"/>
        <v>15004170</v>
      </c>
      <c r="AU847" s="629"/>
      <c r="AV847" s="585"/>
      <c r="AW847" s="526" t="s">
        <v>4748</v>
      </c>
      <c r="AX847" s="526" t="s">
        <v>4749</v>
      </c>
      <c r="AY847" s="632" t="s">
        <v>200</v>
      </c>
      <c r="AZ847" s="632">
        <v>622</v>
      </c>
      <c r="BA847" s="272" t="str">
        <f t="shared" si="183"/>
        <v>Bag</v>
      </c>
      <c r="BB847" s="633"/>
      <c r="BC847" s="634"/>
      <c r="BD847" s="634"/>
    </row>
    <row r="848" spans="1:56" s="635" customFormat="1" ht="36.75" hidden="1" customHeight="1">
      <c r="A848" s="475">
        <f>SUBTOTAL(3,B$6:B848)</f>
        <v>1</v>
      </c>
      <c r="B848" s="475" t="s">
        <v>2334</v>
      </c>
      <c r="C848" s="476" t="s">
        <v>2335</v>
      </c>
      <c r="D848" s="636">
        <v>45502</v>
      </c>
      <c r="E848" s="636" t="s">
        <v>200</v>
      </c>
      <c r="F848" s="530" t="s">
        <v>444</v>
      </c>
      <c r="G848" s="621" t="s">
        <v>2138</v>
      </c>
      <c r="H848" s="637">
        <v>5274000</v>
      </c>
      <c r="I848" s="637">
        <v>4000000</v>
      </c>
      <c r="J848" s="637">
        <v>265000</v>
      </c>
      <c r="K848" s="637">
        <v>0</v>
      </c>
      <c r="L848" s="638">
        <f t="shared" si="173"/>
        <v>9539000</v>
      </c>
      <c r="M848" s="639">
        <v>22.3</v>
      </c>
      <c r="N848" s="638">
        <f t="shared" si="174"/>
        <v>8181527</v>
      </c>
      <c r="O848" s="640">
        <v>3</v>
      </c>
      <c r="P848" s="638">
        <f t="shared" si="175"/>
        <v>1100654</v>
      </c>
      <c r="Q848" s="641">
        <v>0</v>
      </c>
      <c r="R848" s="638">
        <f t="shared" si="176"/>
        <v>0</v>
      </c>
      <c r="S848" s="638">
        <f t="shared" si="177"/>
        <v>9282181</v>
      </c>
      <c r="T848" s="642">
        <v>0</v>
      </c>
      <c r="U848" s="528">
        <v>0</v>
      </c>
      <c r="V848" s="528">
        <v>200000</v>
      </c>
      <c r="W848" s="642">
        <v>0</v>
      </c>
      <c r="X848" s="642">
        <v>0</v>
      </c>
      <c r="Y848" s="642">
        <v>400000</v>
      </c>
      <c r="Z848" s="642">
        <v>0</v>
      </c>
      <c r="AA848" s="643"/>
      <c r="AB848" s="638"/>
      <c r="AC848" s="642">
        <v>100000</v>
      </c>
      <c r="AD848" s="642">
        <v>0</v>
      </c>
      <c r="AE848" s="638">
        <v>0</v>
      </c>
      <c r="AF848" s="644"/>
      <c r="AG848" s="644">
        <f t="shared" si="168"/>
        <v>9982181</v>
      </c>
      <c r="AH848" s="639">
        <v>8</v>
      </c>
      <c r="AI848" s="639">
        <v>0</v>
      </c>
      <c r="AJ848" s="639">
        <v>0</v>
      </c>
      <c r="AK848" s="643">
        <v>0</v>
      </c>
      <c r="AL848" s="645">
        <v>0</v>
      </c>
      <c r="AM848" s="638">
        <f t="shared" si="182"/>
        <v>550327</v>
      </c>
      <c r="AN848" s="661">
        <f t="shared" si="170"/>
        <v>10532508</v>
      </c>
      <c r="AO848" s="638">
        <v>1001595</v>
      </c>
      <c r="AP848" s="638">
        <v>44100</v>
      </c>
      <c r="AQ848" s="638">
        <f>+VLOOKUP($B848,[1]Sheet1!$C$15:$BW$1300,52,0)</f>
        <v>0</v>
      </c>
      <c r="AR848" s="638">
        <v>0</v>
      </c>
      <c r="AS848" s="638">
        <v>0</v>
      </c>
      <c r="AT848" s="661">
        <f t="shared" si="178"/>
        <v>9486813</v>
      </c>
      <c r="AU848" s="629"/>
      <c r="AV848" s="585"/>
      <c r="AW848" s="526" t="s">
        <v>4750</v>
      </c>
      <c r="AX848" s="526" t="s">
        <v>4751</v>
      </c>
      <c r="AY848" s="632" t="s">
        <v>200</v>
      </c>
      <c r="AZ848" s="632">
        <v>622</v>
      </c>
      <c r="BA848" s="272" t="str">
        <f t="shared" si="183"/>
        <v>Bag</v>
      </c>
      <c r="BB848" s="633"/>
      <c r="BC848" s="634"/>
      <c r="BD848" s="634"/>
    </row>
    <row r="849" spans="1:56" s="635" customFormat="1" ht="36.75" hidden="1" customHeight="1">
      <c r="A849" s="475">
        <f>SUBTOTAL(3,B$6:B849)</f>
        <v>1</v>
      </c>
      <c r="B849" s="475" t="s">
        <v>52</v>
      </c>
      <c r="C849" s="476" t="s">
        <v>148</v>
      </c>
      <c r="D849" s="636">
        <v>39529</v>
      </c>
      <c r="E849" s="636" t="s">
        <v>200</v>
      </c>
      <c r="F849" s="530" t="s">
        <v>444</v>
      </c>
      <c r="G849" s="621" t="s">
        <v>2336</v>
      </c>
      <c r="H849" s="637">
        <v>10118000</v>
      </c>
      <c r="I849" s="637">
        <v>7000000</v>
      </c>
      <c r="J849" s="637">
        <v>506000</v>
      </c>
      <c r="K849" s="637">
        <v>0</v>
      </c>
      <c r="L849" s="638">
        <f t="shared" si="173"/>
        <v>17624000</v>
      </c>
      <c r="M849" s="639">
        <v>22.4</v>
      </c>
      <c r="N849" s="638">
        <f t="shared" si="174"/>
        <v>15183754</v>
      </c>
      <c r="O849" s="640">
        <v>3</v>
      </c>
      <c r="P849" s="638">
        <f t="shared" si="175"/>
        <v>2033538</v>
      </c>
      <c r="Q849" s="641">
        <v>0</v>
      </c>
      <c r="R849" s="638">
        <f t="shared" si="176"/>
        <v>0</v>
      </c>
      <c r="S849" s="638">
        <f t="shared" si="177"/>
        <v>17217292</v>
      </c>
      <c r="T849" s="642">
        <v>0</v>
      </c>
      <c r="U849" s="528">
        <v>0</v>
      </c>
      <c r="V849" s="528">
        <v>200000</v>
      </c>
      <c r="W849" s="642">
        <v>0</v>
      </c>
      <c r="X849" s="642">
        <v>0</v>
      </c>
      <c r="Y849" s="642">
        <v>400000</v>
      </c>
      <c r="Z849" s="642">
        <v>0</v>
      </c>
      <c r="AA849" s="643"/>
      <c r="AB849" s="638"/>
      <c r="AC849" s="642">
        <v>100000</v>
      </c>
      <c r="AD849" s="642">
        <v>0</v>
      </c>
      <c r="AE849" s="638">
        <v>0</v>
      </c>
      <c r="AF849" s="644"/>
      <c r="AG849" s="644">
        <f t="shared" ref="AG849:AG912" si="184">ROUND(SUM(S849:AF849)-AA849,0)</f>
        <v>17917292</v>
      </c>
      <c r="AH849" s="639">
        <v>11.5</v>
      </c>
      <c r="AI849" s="639">
        <v>0</v>
      </c>
      <c r="AJ849" s="639">
        <v>0</v>
      </c>
      <c r="AK849" s="643">
        <v>0</v>
      </c>
      <c r="AL849" s="645">
        <v>0</v>
      </c>
      <c r="AM849" s="638">
        <f t="shared" si="182"/>
        <v>1461606</v>
      </c>
      <c r="AN849" s="661">
        <f t="shared" si="170"/>
        <v>19378898</v>
      </c>
      <c r="AO849" s="638">
        <v>1850520</v>
      </c>
      <c r="AP849" s="638">
        <v>44100</v>
      </c>
      <c r="AQ849" s="638">
        <f>+VLOOKUP($B849,[1]Sheet1!$C$15:$BW$1300,52,0)</f>
        <v>0</v>
      </c>
      <c r="AR849" s="638">
        <v>0</v>
      </c>
      <c r="AS849" s="638">
        <v>0</v>
      </c>
      <c r="AT849" s="661">
        <f t="shared" si="178"/>
        <v>17484278</v>
      </c>
      <c r="AU849" s="629"/>
      <c r="AV849" s="585"/>
      <c r="AW849" s="526" t="s">
        <v>4752</v>
      </c>
      <c r="AX849" s="526" t="s">
        <v>4753</v>
      </c>
      <c r="AY849" s="632" t="s">
        <v>200</v>
      </c>
      <c r="AZ849" s="632">
        <v>622</v>
      </c>
      <c r="BA849" s="272" t="str">
        <f t="shared" si="183"/>
        <v>Bag</v>
      </c>
      <c r="BB849" s="633"/>
      <c r="BC849" s="634"/>
      <c r="BD849" s="634"/>
    </row>
    <row r="850" spans="1:56" s="635" customFormat="1" ht="36.75" hidden="1" customHeight="1">
      <c r="A850" s="475">
        <f>SUBTOTAL(3,B$6:B850)</f>
        <v>1</v>
      </c>
      <c r="B850" s="475" t="s">
        <v>2337</v>
      </c>
      <c r="C850" s="476" t="s">
        <v>2338</v>
      </c>
      <c r="D850" s="636">
        <v>43892</v>
      </c>
      <c r="E850" s="636" t="s">
        <v>200</v>
      </c>
      <c r="F850" s="530" t="s">
        <v>457</v>
      </c>
      <c r="G850" s="621" t="s">
        <v>2156</v>
      </c>
      <c r="H850" s="637">
        <v>10700000</v>
      </c>
      <c r="I850" s="637">
        <v>3500000</v>
      </c>
      <c r="J850" s="637">
        <v>0</v>
      </c>
      <c r="K850" s="637">
        <v>0</v>
      </c>
      <c r="L850" s="638">
        <f t="shared" si="173"/>
        <v>14200000</v>
      </c>
      <c r="M850" s="639">
        <v>23</v>
      </c>
      <c r="N850" s="638">
        <f t="shared" si="174"/>
        <v>12561538</v>
      </c>
      <c r="O850" s="640">
        <v>2</v>
      </c>
      <c r="P850" s="638">
        <f t="shared" si="175"/>
        <v>1092308</v>
      </c>
      <c r="Q850" s="641">
        <v>0</v>
      </c>
      <c r="R850" s="638">
        <f t="shared" si="176"/>
        <v>0</v>
      </c>
      <c r="S850" s="638">
        <f t="shared" si="177"/>
        <v>13653846</v>
      </c>
      <c r="T850" s="642">
        <v>480769</v>
      </c>
      <c r="U850" s="528">
        <v>0</v>
      </c>
      <c r="V850" s="528">
        <v>0</v>
      </c>
      <c r="W850" s="642">
        <v>0</v>
      </c>
      <c r="X850" s="642">
        <v>0</v>
      </c>
      <c r="Y850" s="642">
        <v>0</v>
      </c>
      <c r="Z850" s="642">
        <v>0</v>
      </c>
      <c r="AA850" s="643"/>
      <c r="AB850" s="638"/>
      <c r="AC850" s="642">
        <v>100000</v>
      </c>
      <c r="AD850" s="642">
        <v>0</v>
      </c>
      <c r="AE850" s="638">
        <v>102403.84239130435</v>
      </c>
      <c r="AF850" s="644"/>
      <c r="AG850" s="644">
        <f t="shared" si="184"/>
        <v>14337019</v>
      </c>
      <c r="AH850" s="639">
        <v>0</v>
      </c>
      <c r="AI850" s="639">
        <v>0</v>
      </c>
      <c r="AJ850" s="639">
        <v>0</v>
      </c>
      <c r="AK850" s="643">
        <v>0</v>
      </c>
      <c r="AL850" s="645">
        <v>0</v>
      </c>
      <c r="AM850" s="638">
        <f t="shared" si="182"/>
        <v>0</v>
      </c>
      <c r="AN850" s="661">
        <f t="shared" si="170"/>
        <v>14337019</v>
      </c>
      <c r="AO850" s="638">
        <v>1491000</v>
      </c>
      <c r="AP850" s="638">
        <v>44100</v>
      </c>
      <c r="AQ850" s="638">
        <f>+VLOOKUP($B850,[1]Sheet1!$C$15:$BW$1300,52,0)</f>
        <v>0</v>
      </c>
      <c r="AR850" s="638">
        <v>0</v>
      </c>
      <c r="AS850" s="638">
        <v>0</v>
      </c>
      <c r="AT850" s="661">
        <f t="shared" si="178"/>
        <v>12801919</v>
      </c>
      <c r="AU850" s="629"/>
      <c r="AV850" s="585"/>
      <c r="AW850" s="526" t="s">
        <v>4754</v>
      </c>
      <c r="AX850" s="526" t="s">
        <v>4755</v>
      </c>
      <c r="AY850" s="632" t="s">
        <v>200</v>
      </c>
      <c r="AZ850" s="632">
        <v>642</v>
      </c>
      <c r="BA850" s="272" t="s">
        <v>1</v>
      </c>
      <c r="BB850" s="633"/>
      <c r="BC850" s="634"/>
      <c r="BD850" s="634"/>
    </row>
    <row r="851" spans="1:56" s="635" customFormat="1" ht="36.75" hidden="1" customHeight="1">
      <c r="A851" s="475">
        <f>SUBTOTAL(3,B$6:B851)</f>
        <v>1</v>
      </c>
      <c r="B851" s="475" t="s">
        <v>2339</v>
      </c>
      <c r="C851" s="476" t="s">
        <v>1135</v>
      </c>
      <c r="D851" s="636">
        <v>44956</v>
      </c>
      <c r="E851" s="636" t="s">
        <v>200</v>
      </c>
      <c r="F851" s="530" t="s">
        <v>457</v>
      </c>
      <c r="G851" s="621" t="s">
        <v>2156</v>
      </c>
      <c r="H851" s="637">
        <v>9800000</v>
      </c>
      <c r="I851" s="637">
        <v>4500000</v>
      </c>
      <c r="J851" s="637">
        <v>0</v>
      </c>
      <c r="K851" s="637">
        <v>0</v>
      </c>
      <c r="L851" s="638">
        <f t="shared" si="173"/>
        <v>14300000</v>
      </c>
      <c r="M851" s="639">
        <v>24</v>
      </c>
      <c r="N851" s="638">
        <f t="shared" si="174"/>
        <v>13200000</v>
      </c>
      <c r="O851" s="640">
        <v>2</v>
      </c>
      <c r="P851" s="638">
        <f t="shared" si="175"/>
        <v>1100000</v>
      </c>
      <c r="Q851" s="641">
        <v>0</v>
      </c>
      <c r="R851" s="638">
        <f t="shared" si="176"/>
        <v>0</v>
      </c>
      <c r="S851" s="638">
        <f t="shared" si="177"/>
        <v>14300000</v>
      </c>
      <c r="T851" s="642">
        <v>500000</v>
      </c>
      <c r="U851" s="528">
        <v>0</v>
      </c>
      <c r="V851" s="528">
        <v>0</v>
      </c>
      <c r="W851" s="642">
        <v>0</v>
      </c>
      <c r="X851" s="642">
        <v>0</v>
      </c>
      <c r="Y851" s="642">
        <v>0</v>
      </c>
      <c r="Z851" s="642">
        <v>0</v>
      </c>
      <c r="AA851" s="643"/>
      <c r="AB851" s="638"/>
      <c r="AC851" s="642">
        <v>100000</v>
      </c>
      <c r="AD851" s="642">
        <v>0</v>
      </c>
      <c r="AE851" s="638">
        <v>103125</v>
      </c>
      <c r="AF851" s="644"/>
      <c r="AG851" s="644">
        <f t="shared" si="184"/>
        <v>15003125</v>
      </c>
      <c r="AH851" s="639">
        <v>0</v>
      </c>
      <c r="AI851" s="639">
        <v>0</v>
      </c>
      <c r="AJ851" s="639">
        <v>0</v>
      </c>
      <c r="AK851" s="643">
        <v>0</v>
      </c>
      <c r="AL851" s="645">
        <v>0</v>
      </c>
      <c r="AM851" s="638">
        <f t="shared" si="182"/>
        <v>0</v>
      </c>
      <c r="AN851" s="661">
        <f t="shared" si="170"/>
        <v>15003125</v>
      </c>
      <c r="AO851" s="638">
        <v>1501500</v>
      </c>
      <c r="AP851" s="638">
        <v>44100</v>
      </c>
      <c r="AQ851" s="638">
        <f>+VLOOKUP($B851,[1]Sheet1!$C$15:$BW$1300,52,0)</f>
        <v>0</v>
      </c>
      <c r="AR851" s="638">
        <v>0</v>
      </c>
      <c r="AS851" s="638">
        <v>0</v>
      </c>
      <c r="AT851" s="661">
        <f t="shared" si="178"/>
        <v>13457525</v>
      </c>
      <c r="AU851" s="629"/>
      <c r="AV851" s="585"/>
      <c r="AW851" s="526" t="s">
        <v>3647</v>
      </c>
      <c r="AX851" s="526" t="s">
        <v>4756</v>
      </c>
      <c r="AY851" s="632" t="s">
        <v>200</v>
      </c>
      <c r="AZ851" s="632">
        <v>642</v>
      </c>
      <c r="BA851" s="272" t="s">
        <v>1</v>
      </c>
      <c r="BB851" s="633"/>
      <c r="BC851" s="634"/>
      <c r="BD851" s="634"/>
    </row>
    <row r="852" spans="1:56" s="635" customFormat="1" ht="36.75" hidden="1" customHeight="1">
      <c r="A852" s="475">
        <f>SUBTOTAL(3,B$6:B852)</f>
        <v>1</v>
      </c>
      <c r="B852" s="475" t="s">
        <v>2340</v>
      </c>
      <c r="C852" s="476" t="s">
        <v>2341</v>
      </c>
      <c r="D852" s="636">
        <v>45110</v>
      </c>
      <c r="E852" s="636" t="s">
        <v>200</v>
      </c>
      <c r="F852" s="530" t="s">
        <v>457</v>
      </c>
      <c r="G852" s="621" t="s">
        <v>2342</v>
      </c>
      <c r="H852" s="637">
        <v>8500000</v>
      </c>
      <c r="I852" s="637">
        <v>3500000</v>
      </c>
      <c r="J852" s="637">
        <v>0</v>
      </c>
      <c r="K852" s="637">
        <v>0</v>
      </c>
      <c r="L852" s="638">
        <f t="shared" si="173"/>
        <v>12000000</v>
      </c>
      <c r="M852" s="639">
        <v>21.6</v>
      </c>
      <c r="N852" s="638">
        <f t="shared" si="174"/>
        <v>9969231</v>
      </c>
      <c r="O852" s="640">
        <v>2</v>
      </c>
      <c r="P852" s="638">
        <f t="shared" si="175"/>
        <v>923077</v>
      </c>
      <c r="Q852" s="641">
        <v>0</v>
      </c>
      <c r="R852" s="638">
        <f t="shared" si="176"/>
        <v>0</v>
      </c>
      <c r="S852" s="638">
        <f t="shared" si="177"/>
        <v>10892308</v>
      </c>
      <c r="T852" s="642">
        <v>453846</v>
      </c>
      <c r="U852" s="528">
        <v>0</v>
      </c>
      <c r="V852" s="528">
        <v>0</v>
      </c>
      <c r="W852" s="642">
        <v>0</v>
      </c>
      <c r="X852" s="642">
        <v>0</v>
      </c>
      <c r="Y852" s="642">
        <v>0</v>
      </c>
      <c r="Z852" s="642">
        <v>0</v>
      </c>
      <c r="AA852" s="643"/>
      <c r="AB852" s="638"/>
      <c r="AC852" s="642">
        <v>0</v>
      </c>
      <c r="AD852" s="642">
        <v>0</v>
      </c>
      <c r="AE852" s="638">
        <v>86538.463541666657</v>
      </c>
      <c r="AF852" s="644"/>
      <c r="AG852" s="644">
        <f t="shared" si="184"/>
        <v>11432692</v>
      </c>
      <c r="AH852" s="639">
        <v>0</v>
      </c>
      <c r="AI852" s="639">
        <v>0</v>
      </c>
      <c r="AJ852" s="639">
        <v>0</v>
      </c>
      <c r="AK852" s="643">
        <v>0</v>
      </c>
      <c r="AL852" s="645">
        <v>0</v>
      </c>
      <c r="AM852" s="638">
        <f t="shared" si="182"/>
        <v>0</v>
      </c>
      <c r="AN852" s="661">
        <f t="shared" si="170"/>
        <v>11432692</v>
      </c>
      <c r="AO852" s="638">
        <v>1260000</v>
      </c>
      <c r="AP852" s="638">
        <v>44100</v>
      </c>
      <c r="AQ852" s="638">
        <f>+VLOOKUP($B852,[1]Sheet1!$C$15:$BW$1300,52,0)</f>
        <v>0</v>
      </c>
      <c r="AR852" s="638">
        <v>0</v>
      </c>
      <c r="AS852" s="638">
        <v>0</v>
      </c>
      <c r="AT852" s="661">
        <f t="shared" si="178"/>
        <v>10128592</v>
      </c>
      <c r="AU852" s="629"/>
      <c r="AV852" s="585"/>
      <c r="AW852" s="526" t="s">
        <v>4757</v>
      </c>
      <c r="AX852" s="526" t="s">
        <v>4758</v>
      </c>
      <c r="AY852" s="632" t="s">
        <v>200</v>
      </c>
      <c r="AZ852" s="632">
        <v>642</v>
      </c>
      <c r="BA852" s="272" t="s">
        <v>1</v>
      </c>
      <c r="BB852" s="633"/>
      <c r="BC852" s="634"/>
      <c r="BD852" s="634"/>
    </row>
    <row r="853" spans="1:56" s="635" customFormat="1" ht="36.75" hidden="1" customHeight="1">
      <c r="A853" s="475">
        <f>SUBTOTAL(3,B$6:B853)</f>
        <v>1</v>
      </c>
      <c r="B853" s="475" t="s">
        <v>2343</v>
      </c>
      <c r="C853" s="476" t="s">
        <v>2344</v>
      </c>
      <c r="D853" s="636">
        <v>45551</v>
      </c>
      <c r="E853" s="636" t="s">
        <v>200</v>
      </c>
      <c r="F853" s="530" t="s">
        <v>457</v>
      </c>
      <c r="G853" s="621" t="s">
        <v>2342</v>
      </c>
      <c r="H853" s="637">
        <v>8500000</v>
      </c>
      <c r="I853" s="637">
        <v>2000000</v>
      </c>
      <c r="J853" s="637">
        <v>0</v>
      </c>
      <c r="K853" s="637">
        <v>0</v>
      </c>
      <c r="L853" s="638">
        <f t="shared" si="173"/>
        <v>10500000</v>
      </c>
      <c r="M853" s="639">
        <v>23.8</v>
      </c>
      <c r="N853" s="638">
        <f t="shared" si="174"/>
        <v>9611538</v>
      </c>
      <c r="O853" s="640">
        <v>2</v>
      </c>
      <c r="P853" s="638">
        <f t="shared" si="175"/>
        <v>807692</v>
      </c>
      <c r="Q853" s="641">
        <v>0</v>
      </c>
      <c r="R853" s="638">
        <f t="shared" si="176"/>
        <v>0</v>
      </c>
      <c r="S853" s="638">
        <f t="shared" si="177"/>
        <v>10419230</v>
      </c>
      <c r="T853" s="642">
        <v>496154</v>
      </c>
      <c r="U853" s="528">
        <v>0</v>
      </c>
      <c r="V853" s="528">
        <v>0</v>
      </c>
      <c r="W853" s="642">
        <v>0</v>
      </c>
      <c r="X853" s="642">
        <v>0</v>
      </c>
      <c r="Y853" s="642">
        <v>0</v>
      </c>
      <c r="Z853" s="642">
        <v>0</v>
      </c>
      <c r="AA853" s="643"/>
      <c r="AB853" s="638"/>
      <c r="AC853" s="642">
        <v>0</v>
      </c>
      <c r="AD853" s="642">
        <v>0</v>
      </c>
      <c r="AE853" s="638">
        <v>75721.15021008403</v>
      </c>
      <c r="AF853" s="644"/>
      <c r="AG853" s="644">
        <f t="shared" si="184"/>
        <v>10991105</v>
      </c>
      <c r="AH853" s="639">
        <v>0</v>
      </c>
      <c r="AI853" s="639">
        <v>0</v>
      </c>
      <c r="AJ853" s="639">
        <v>0</v>
      </c>
      <c r="AK853" s="643">
        <v>0</v>
      </c>
      <c r="AL853" s="645">
        <v>0</v>
      </c>
      <c r="AM853" s="638">
        <f t="shared" si="182"/>
        <v>0</v>
      </c>
      <c r="AN853" s="661">
        <f t="shared" si="170"/>
        <v>10991105</v>
      </c>
      <c r="AO853" s="638">
        <v>1102500</v>
      </c>
      <c r="AP853" s="638">
        <v>44100</v>
      </c>
      <c r="AQ853" s="638">
        <f>+VLOOKUP($B853,[1]Sheet1!$C$15:$BW$1300,52,0)</f>
        <v>0</v>
      </c>
      <c r="AR853" s="638">
        <v>0</v>
      </c>
      <c r="AS853" s="638">
        <v>0</v>
      </c>
      <c r="AT853" s="661">
        <f t="shared" si="178"/>
        <v>9844505</v>
      </c>
      <c r="AU853" s="629"/>
      <c r="AV853" s="585"/>
      <c r="AW853" s="526" t="s">
        <v>4759</v>
      </c>
      <c r="AX853" s="526" t="s">
        <v>4760</v>
      </c>
      <c r="AY853" s="632" t="s">
        <v>200</v>
      </c>
      <c r="AZ853" s="632">
        <v>642</v>
      </c>
      <c r="BA853" s="272" t="s">
        <v>1</v>
      </c>
      <c r="BB853" s="633"/>
      <c r="BC853" s="634"/>
      <c r="BD853" s="634"/>
    </row>
    <row r="854" spans="1:56" s="635" customFormat="1" ht="36.75" hidden="1" customHeight="1">
      <c r="A854" s="475">
        <f>SUBTOTAL(3,B$6:B854)</f>
        <v>1</v>
      </c>
      <c r="B854" s="475" t="s">
        <v>2345</v>
      </c>
      <c r="C854" s="476" t="s">
        <v>2346</v>
      </c>
      <c r="D854" s="636">
        <v>41428</v>
      </c>
      <c r="E854" s="636" t="s">
        <v>200</v>
      </c>
      <c r="F854" s="530" t="s">
        <v>457</v>
      </c>
      <c r="G854" s="621" t="s">
        <v>2153</v>
      </c>
      <c r="H854" s="637">
        <v>17700000</v>
      </c>
      <c r="I854" s="637">
        <v>9300000</v>
      </c>
      <c r="J854" s="637">
        <v>0</v>
      </c>
      <c r="K854" s="637">
        <v>0</v>
      </c>
      <c r="L854" s="638">
        <f t="shared" si="173"/>
        <v>27000000</v>
      </c>
      <c r="M854" s="639">
        <v>24</v>
      </c>
      <c r="N854" s="638">
        <f t="shared" si="174"/>
        <v>24923077</v>
      </c>
      <c r="O854" s="640">
        <v>2</v>
      </c>
      <c r="P854" s="638">
        <f t="shared" si="175"/>
        <v>2076923</v>
      </c>
      <c r="Q854" s="641">
        <v>0</v>
      </c>
      <c r="R854" s="638">
        <f t="shared" si="176"/>
        <v>0</v>
      </c>
      <c r="S854" s="638">
        <f t="shared" si="177"/>
        <v>27000000</v>
      </c>
      <c r="T854" s="642">
        <v>500000</v>
      </c>
      <c r="U854" s="528">
        <v>0</v>
      </c>
      <c r="V854" s="528">
        <v>0</v>
      </c>
      <c r="W854" s="642">
        <v>0</v>
      </c>
      <c r="X854" s="642">
        <v>0</v>
      </c>
      <c r="Y854" s="642">
        <v>0</v>
      </c>
      <c r="Z854" s="642">
        <v>0</v>
      </c>
      <c r="AA854" s="643"/>
      <c r="AB854" s="638"/>
      <c r="AC854" s="642">
        <v>100000</v>
      </c>
      <c r="AD854" s="642">
        <v>0</v>
      </c>
      <c r="AE854" s="638">
        <v>194711.5390625</v>
      </c>
      <c r="AF854" s="644"/>
      <c r="AG854" s="644">
        <f t="shared" si="184"/>
        <v>27794712</v>
      </c>
      <c r="AH854" s="639">
        <v>0</v>
      </c>
      <c r="AI854" s="639">
        <v>0</v>
      </c>
      <c r="AJ854" s="639">
        <v>0</v>
      </c>
      <c r="AK854" s="643">
        <v>0</v>
      </c>
      <c r="AL854" s="645">
        <v>0</v>
      </c>
      <c r="AM854" s="638">
        <f t="shared" si="182"/>
        <v>0</v>
      </c>
      <c r="AN854" s="661">
        <f t="shared" si="170"/>
        <v>27794712</v>
      </c>
      <c r="AO854" s="638">
        <v>2835000</v>
      </c>
      <c r="AP854" s="638">
        <v>44100</v>
      </c>
      <c r="AQ854" s="638">
        <f>+VLOOKUP($B854,[1]Sheet1!$C$15:$BW$1300,52,0)</f>
        <v>237986</v>
      </c>
      <c r="AR854" s="638">
        <v>0</v>
      </c>
      <c r="AS854" s="638">
        <v>0</v>
      </c>
      <c r="AT854" s="661">
        <f t="shared" si="178"/>
        <v>24677626</v>
      </c>
      <c r="AU854" s="629"/>
      <c r="AV854" s="585"/>
      <c r="AW854" s="526" t="s">
        <v>4761</v>
      </c>
      <c r="AX854" s="526" t="s">
        <v>4762</v>
      </c>
      <c r="AY854" s="632" t="s">
        <v>200</v>
      </c>
      <c r="AZ854" s="632">
        <v>642</v>
      </c>
      <c r="BA854" s="272" t="s">
        <v>75</v>
      </c>
      <c r="BB854" s="633"/>
      <c r="BC854" s="634"/>
      <c r="BD854" s="634"/>
    </row>
    <row r="855" spans="1:56" s="635" customFormat="1" ht="36.75" hidden="1" customHeight="1">
      <c r="A855" s="475">
        <f>SUBTOTAL(3,B$6:B855)</f>
        <v>1</v>
      </c>
      <c r="B855" s="475" t="s">
        <v>2347</v>
      </c>
      <c r="C855" s="476" t="s">
        <v>2348</v>
      </c>
      <c r="D855" s="636">
        <v>43206</v>
      </c>
      <c r="E855" s="636" t="s">
        <v>200</v>
      </c>
      <c r="F855" s="530" t="s">
        <v>457</v>
      </c>
      <c r="G855" s="621" t="s">
        <v>2156</v>
      </c>
      <c r="H855" s="637">
        <v>11800000</v>
      </c>
      <c r="I855" s="637">
        <v>4300000</v>
      </c>
      <c r="J855" s="637">
        <v>0</v>
      </c>
      <c r="K855" s="637">
        <v>0</v>
      </c>
      <c r="L855" s="638">
        <f t="shared" si="173"/>
        <v>16100000</v>
      </c>
      <c r="M855" s="639">
        <v>20</v>
      </c>
      <c r="N855" s="638">
        <f t="shared" si="174"/>
        <v>12384615</v>
      </c>
      <c r="O855" s="640">
        <v>2</v>
      </c>
      <c r="P855" s="638">
        <f t="shared" si="175"/>
        <v>1238462</v>
      </c>
      <c r="Q855" s="641">
        <v>0</v>
      </c>
      <c r="R855" s="638">
        <f t="shared" si="176"/>
        <v>0</v>
      </c>
      <c r="S855" s="638">
        <f t="shared" si="177"/>
        <v>13623077</v>
      </c>
      <c r="T855" s="642">
        <v>423077</v>
      </c>
      <c r="U855" s="528">
        <v>0</v>
      </c>
      <c r="V855" s="528">
        <v>0</v>
      </c>
      <c r="W855" s="642">
        <v>0</v>
      </c>
      <c r="X855" s="642">
        <v>0</v>
      </c>
      <c r="Y855" s="642">
        <v>0</v>
      </c>
      <c r="Z855" s="642">
        <v>0</v>
      </c>
      <c r="AA855" s="643"/>
      <c r="AB855" s="638"/>
      <c r="AC855" s="642">
        <v>100000</v>
      </c>
      <c r="AD855" s="642">
        <v>0</v>
      </c>
      <c r="AE855" s="638">
        <v>116105.765625</v>
      </c>
      <c r="AF855" s="644"/>
      <c r="AG855" s="644">
        <f t="shared" si="184"/>
        <v>14262260</v>
      </c>
      <c r="AH855" s="639">
        <v>0</v>
      </c>
      <c r="AI855" s="639">
        <v>0</v>
      </c>
      <c r="AJ855" s="639">
        <v>0</v>
      </c>
      <c r="AK855" s="643">
        <v>0</v>
      </c>
      <c r="AL855" s="645">
        <v>0</v>
      </c>
      <c r="AM855" s="638">
        <f t="shared" si="182"/>
        <v>0</v>
      </c>
      <c r="AN855" s="661">
        <f t="shared" si="170"/>
        <v>14262260</v>
      </c>
      <c r="AO855" s="638">
        <v>1690500</v>
      </c>
      <c r="AP855" s="638">
        <v>44100</v>
      </c>
      <c r="AQ855" s="638">
        <f>+VLOOKUP($B855,[1]Sheet1!$C$15:$BW$1300,52,0)</f>
        <v>0</v>
      </c>
      <c r="AR855" s="638">
        <v>0</v>
      </c>
      <c r="AS855" s="638">
        <v>0</v>
      </c>
      <c r="AT855" s="661">
        <f t="shared" si="178"/>
        <v>12527660</v>
      </c>
      <c r="AU855" s="629"/>
      <c r="AV855" s="585"/>
      <c r="AW855" s="526" t="s">
        <v>4763</v>
      </c>
      <c r="AX855" s="526" t="s">
        <v>4764</v>
      </c>
      <c r="AY855" s="632" t="s">
        <v>200</v>
      </c>
      <c r="AZ855" s="632">
        <v>642</v>
      </c>
      <c r="BA855" s="272" t="s">
        <v>1</v>
      </c>
      <c r="BB855" s="633"/>
      <c r="BC855" s="634"/>
      <c r="BD855" s="634"/>
    </row>
    <row r="856" spans="1:56" s="635" customFormat="1" ht="36.75" hidden="1" customHeight="1">
      <c r="A856" s="475">
        <f>SUBTOTAL(3,B$6:B856)</f>
        <v>1</v>
      </c>
      <c r="B856" s="475" t="s">
        <v>2349</v>
      </c>
      <c r="C856" s="476" t="s">
        <v>2350</v>
      </c>
      <c r="D856" s="636">
        <v>43213</v>
      </c>
      <c r="E856" s="636" t="s">
        <v>200</v>
      </c>
      <c r="F856" s="530" t="s">
        <v>457</v>
      </c>
      <c r="G856" s="621" t="s">
        <v>2153</v>
      </c>
      <c r="H856" s="637">
        <v>16300000</v>
      </c>
      <c r="I856" s="637">
        <v>5700000</v>
      </c>
      <c r="J856" s="637">
        <v>0</v>
      </c>
      <c r="K856" s="637">
        <v>0</v>
      </c>
      <c r="L856" s="638">
        <f t="shared" si="173"/>
        <v>22000000</v>
      </c>
      <c r="M856" s="639">
        <v>23.7</v>
      </c>
      <c r="N856" s="638">
        <f t="shared" si="174"/>
        <v>20053846</v>
      </c>
      <c r="O856" s="640">
        <v>2</v>
      </c>
      <c r="P856" s="638">
        <f t="shared" si="175"/>
        <v>1692308</v>
      </c>
      <c r="Q856" s="641">
        <v>0</v>
      </c>
      <c r="R856" s="638">
        <f t="shared" si="176"/>
        <v>0</v>
      </c>
      <c r="S856" s="638">
        <f t="shared" si="177"/>
        <v>21746154</v>
      </c>
      <c r="T856" s="642">
        <v>494231</v>
      </c>
      <c r="U856" s="528">
        <v>0</v>
      </c>
      <c r="V856" s="528">
        <v>0</v>
      </c>
      <c r="W856" s="642">
        <v>0</v>
      </c>
      <c r="X856" s="642">
        <v>0</v>
      </c>
      <c r="Y856" s="642">
        <v>0</v>
      </c>
      <c r="Z856" s="642">
        <v>0</v>
      </c>
      <c r="AA856" s="643"/>
      <c r="AB856" s="638"/>
      <c r="AC856" s="642">
        <v>0</v>
      </c>
      <c r="AD856" s="642">
        <v>0</v>
      </c>
      <c r="AE856" s="638">
        <v>0</v>
      </c>
      <c r="AF856" s="644"/>
      <c r="AG856" s="644">
        <f t="shared" si="184"/>
        <v>22240385</v>
      </c>
      <c r="AH856" s="639">
        <v>0</v>
      </c>
      <c r="AI856" s="639">
        <v>0</v>
      </c>
      <c r="AJ856" s="639">
        <v>0</v>
      </c>
      <c r="AK856" s="643">
        <v>0</v>
      </c>
      <c r="AL856" s="645">
        <v>0</v>
      </c>
      <c r="AM856" s="638">
        <f t="shared" si="182"/>
        <v>0</v>
      </c>
      <c r="AN856" s="661">
        <f t="shared" si="170"/>
        <v>22240385</v>
      </c>
      <c r="AO856" s="638">
        <v>2310000</v>
      </c>
      <c r="AP856" s="638">
        <v>44100</v>
      </c>
      <c r="AQ856" s="638">
        <f>+VLOOKUP($B856,[1]Sheet1!$C$15:$BW$1300,52,0)</f>
        <v>206808</v>
      </c>
      <c r="AR856" s="638">
        <v>0</v>
      </c>
      <c r="AS856" s="638">
        <v>0</v>
      </c>
      <c r="AT856" s="661">
        <f t="shared" si="178"/>
        <v>19679477</v>
      </c>
      <c r="AU856" s="629"/>
      <c r="AV856" s="585"/>
      <c r="AW856" s="526" t="s">
        <v>4765</v>
      </c>
      <c r="AX856" s="526" t="s">
        <v>4766</v>
      </c>
      <c r="AY856" s="632" t="s">
        <v>200</v>
      </c>
      <c r="AZ856" s="632">
        <v>642</v>
      </c>
      <c r="BA856" s="272" t="s">
        <v>75</v>
      </c>
      <c r="BB856" s="633"/>
      <c r="BC856" s="634"/>
      <c r="BD856" s="634"/>
    </row>
    <row r="857" spans="1:56" s="635" customFormat="1" ht="36.75" hidden="1" customHeight="1">
      <c r="A857" s="475">
        <f>SUBTOTAL(3,B$6:B857)</f>
        <v>1</v>
      </c>
      <c r="B857" s="475" t="s">
        <v>2351</v>
      </c>
      <c r="C857" s="476" t="s">
        <v>2352</v>
      </c>
      <c r="D857" s="636">
        <v>43318</v>
      </c>
      <c r="E857" s="636" t="s">
        <v>200</v>
      </c>
      <c r="F857" s="530" t="s">
        <v>457</v>
      </c>
      <c r="G857" s="621" t="s">
        <v>2156</v>
      </c>
      <c r="H857" s="637">
        <v>12000000</v>
      </c>
      <c r="I857" s="637">
        <v>4300000</v>
      </c>
      <c r="J857" s="637">
        <v>0</v>
      </c>
      <c r="K857" s="637">
        <v>0</v>
      </c>
      <c r="L857" s="638">
        <f t="shared" si="173"/>
        <v>16300000</v>
      </c>
      <c r="M857" s="639">
        <v>24</v>
      </c>
      <c r="N857" s="638">
        <f t="shared" si="174"/>
        <v>15046154</v>
      </c>
      <c r="O857" s="640">
        <v>2</v>
      </c>
      <c r="P857" s="638">
        <f t="shared" si="175"/>
        <v>1253846</v>
      </c>
      <c r="Q857" s="641">
        <v>0</v>
      </c>
      <c r="R857" s="638">
        <f t="shared" si="176"/>
        <v>0</v>
      </c>
      <c r="S857" s="638">
        <f t="shared" si="177"/>
        <v>16300000</v>
      </c>
      <c r="T857" s="642">
        <v>500000</v>
      </c>
      <c r="U857" s="528">
        <v>0</v>
      </c>
      <c r="V857" s="528">
        <v>0</v>
      </c>
      <c r="W857" s="642">
        <v>0</v>
      </c>
      <c r="X857" s="642">
        <v>0</v>
      </c>
      <c r="Y857" s="642">
        <v>0</v>
      </c>
      <c r="Z857" s="642">
        <v>0</v>
      </c>
      <c r="AA857" s="643"/>
      <c r="AB857" s="638"/>
      <c r="AC857" s="642">
        <v>0</v>
      </c>
      <c r="AD857" s="642">
        <v>0</v>
      </c>
      <c r="AE857" s="638">
        <v>0</v>
      </c>
      <c r="AF857" s="644"/>
      <c r="AG857" s="644">
        <f t="shared" si="184"/>
        <v>16800000</v>
      </c>
      <c r="AH857" s="639">
        <v>0</v>
      </c>
      <c r="AI857" s="639">
        <v>0</v>
      </c>
      <c r="AJ857" s="639">
        <v>0</v>
      </c>
      <c r="AK857" s="643">
        <v>0</v>
      </c>
      <c r="AL857" s="645">
        <v>0</v>
      </c>
      <c r="AM857" s="638">
        <f t="shared" si="182"/>
        <v>0</v>
      </c>
      <c r="AN857" s="661">
        <f t="shared" si="170"/>
        <v>16800000</v>
      </c>
      <c r="AO857" s="638">
        <v>1711500</v>
      </c>
      <c r="AP857" s="638">
        <v>44100</v>
      </c>
      <c r="AQ857" s="638">
        <f>+VLOOKUP($B857,[1]Sheet1!$C$15:$BW$1300,52,0)</f>
        <v>0</v>
      </c>
      <c r="AR857" s="638">
        <v>0</v>
      </c>
      <c r="AS857" s="638">
        <v>0</v>
      </c>
      <c r="AT857" s="661">
        <f t="shared" si="178"/>
        <v>15044400</v>
      </c>
      <c r="AU857" s="629"/>
      <c r="AV857" s="585"/>
      <c r="AW857" s="526" t="s">
        <v>4767</v>
      </c>
      <c r="AX857" s="526" t="s">
        <v>4768</v>
      </c>
      <c r="AY857" s="632" t="s">
        <v>200</v>
      </c>
      <c r="AZ857" s="632">
        <v>642</v>
      </c>
      <c r="BA857" s="272" t="s">
        <v>1</v>
      </c>
      <c r="BB857" s="633"/>
      <c r="BC857" s="634"/>
      <c r="BD857" s="634"/>
    </row>
    <row r="858" spans="1:56" s="635" customFormat="1" ht="36.75" hidden="1" customHeight="1">
      <c r="A858" s="475">
        <f>SUBTOTAL(3,B$6:B858)</f>
        <v>1</v>
      </c>
      <c r="B858" s="475" t="s">
        <v>2353</v>
      </c>
      <c r="C858" s="476" t="s">
        <v>2354</v>
      </c>
      <c r="D858" s="636">
        <v>43437</v>
      </c>
      <c r="E858" s="636" t="s">
        <v>200</v>
      </c>
      <c r="F858" s="530" t="s">
        <v>457</v>
      </c>
      <c r="G858" s="621" t="s">
        <v>2153</v>
      </c>
      <c r="H858" s="637">
        <v>15100000</v>
      </c>
      <c r="I858" s="637">
        <v>11500000</v>
      </c>
      <c r="J858" s="637">
        <v>0</v>
      </c>
      <c r="K858" s="637">
        <v>0</v>
      </c>
      <c r="L858" s="638">
        <f t="shared" si="173"/>
        <v>26600000</v>
      </c>
      <c r="M858" s="639">
        <v>24</v>
      </c>
      <c r="N858" s="638">
        <f t="shared" si="174"/>
        <v>24553846</v>
      </c>
      <c r="O858" s="640">
        <v>2</v>
      </c>
      <c r="P858" s="638">
        <f t="shared" si="175"/>
        <v>2046154</v>
      </c>
      <c r="Q858" s="641">
        <v>0</v>
      </c>
      <c r="R858" s="638">
        <f t="shared" si="176"/>
        <v>0</v>
      </c>
      <c r="S858" s="638">
        <f t="shared" si="177"/>
        <v>26600000</v>
      </c>
      <c r="T858" s="642">
        <v>500000</v>
      </c>
      <c r="U858" s="528">
        <v>0</v>
      </c>
      <c r="V858" s="528">
        <v>0</v>
      </c>
      <c r="W858" s="642">
        <v>0</v>
      </c>
      <c r="X858" s="642">
        <v>0</v>
      </c>
      <c r="Y858" s="642">
        <v>0</v>
      </c>
      <c r="Z858" s="642">
        <v>0</v>
      </c>
      <c r="AA858" s="643"/>
      <c r="AB858" s="638"/>
      <c r="AC858" s="642">
        <v>0</v>
      </c>
      <c r="AD858" s="642">
        <v>0</v>
      </c>
      <c r="AE858" s="638">
        <v>191826.921875</v>
      </c>
      <c r="AF858" s="644"/>
      <c r="AG858" s="644">
        <f t="shared" si="184"/>
        <v>27291827</v>
      </c>
      <c r="AH858" s="639">
        <v>0</v>
      </c>
      <c r="AI858" s="639">
        <v>0</v>
      </c>
      <c r="AJ858" s="639">
        <v>0</v>
      </c>
      <c r="AK858" s="643">
        <v>0</v>
      </c>
      <c r="AL858" s="645">
        <v>0</v>
      </c>
      <c r="AM858" s="638">
        <f t="shared" si="182"/>
        <v>0</v>
      </c>
      <c r="AN858" s="661">
        <f t="shared" si="170"/>
        <v>27291827</v>
      </c>
      <c r="AO858" s="638">
        <v>2793000</v>
      </c>
      <c r="AP858" s="638">
        <v>44100</v>
      </c>
      <c r="AQ858" s="638">
        <f>+VLOOKUP($B858,[1]Sheet1!$C$15:$BW$1300,52,0)</f>
        <v>214941</v>
      </c>
      <c r="AR858" s="638">
        <v>0</v>
      </c>
      <c r="AS858" s="638">
        <v>0</v>
      </c>
      <c r="AT858" s="661">
        <f t="shared" si="178"/>
        <v>24239786</v>
      </c>
      <c r="AU858" s="629"/>
      <c r="AV858" s="585"/>
      <c r="AW858" s="526" t="s">
        <v>4769</v>
      </c>
      <c r="AX858" s="526" t="s">
        <v>4770</v>
      </c>
      <c r="AY858" s="632" t="s">
        <v>200</v>
      </c>
      <c r="AZ858" s="632">
        <v>642</v>
      </c>
      <c r="BA858" s="272" t="s">
        <v>75</v>
      </c>
      <c r="BB858" s="633"/>
      <c r="BC858" s="634"/>
      <c r="BD858" s="634"/>
    </row>
    <row r="859" spans="1:56" s="635" customFormat="1" ht="36.75" hidden="1" customHeight="1">
      <c r="A859" s="475">
        <f>SUBTOTAL(3,B$6:B859)</f>
        <v>1</v>
      </c>
      <c r="B859" s="475" t="s">
        <v>2355</v>
      </c>
      <c r="C859" s="476" t="s">
        <v>2356</v>
      </c>
      <c r="D859" s="636">
        <v>44638</v>
      </c>
      <c r="E859" s="636" t="s">
        <v>200</v>
      </c>
      <c r="F859" s="530" t="s">
        <v>220</v>
      </c>
      <c r="G859" s="621" t="s">
        <v>2177</v>
      </c>
      <c r="H859" s="637">
        <v>5931000</v>
      </c>
      <c r="I859" s="637">
        <v>1500000</v>
      </c>
      <c r="J859" s="637">
        <v>0</v>
      </c>
      <c r="K859" s="637">
        <v>0</v>
      </c>
      <c r="L859" s="638">
        <f t="shared" si="173"/>
        <v>7431000</v>
      </c>
      <c r="M859" s="639">
        <v>22.7</v>
      </c>
      <c r="N859" s="638">
        <f t="shared" si="174"/>
        <v>6487835</v>
      </c>
      <c r="O859" s="640">
        <v>3</v>
      </c>
      <c r="P859" s="638">
        <f t="shared" si="175"/>
        <v>857423</v>
      </c>
      <c r="Q859" s="641">
        <v>0</v>
      </c>
      <c r="R859" s="638">
        <f t="shared" si="176"/>
        <v>0</v>
      </c>
      <c r="S859" s="638">
        <f t="shared" si="177"/>
        <v>7345258</v>
      </c>
      <c r="T859" s="642">
        <v>0</v>
      </c>
      <c r="U859" s="528">
        <v>0</v>
      </c>
      <c r="V859" s="528">
        <v>200000</v>
      </c>
      <c r="W859" s="642">
        <v>500000</v>
      </c>
      <c r="X859" s="642">
        <v>0</v>
      </c>
      <c r="Y859" s="642">
        <v>400000</v>
      </c>
      <c r="Z859" s="642">
        <v>0</v>
      </c>
      <c r="AA859" s="643"/>
      <c r="AB859" s="638"/>
      <c r="AC859" s="642">
        <v>0</v>
      </c>
      <c r="AD859" s="642">
        <v>0</v>
      </c>
      <c r="AE859" s="638">
        <v>0</v>
      </c>
      <c r="AF859" s="644"/>
      <c r="AG859" s="644">
        <f t="shared" si="184"/>
        <v>8445258</v>
      </c>
      <c r="AH859" s="639">
        <v>32</v>
      </c>
      <c r="AI859" s="639">
        <v>0</v>
      </c>
      <c r="AJ859" s="639">
        <v>0</v>
      </c>
      <c r="AK859" s="643">
        <v>0</v>
      </c>
      <c r="AL859" s="645">
        <v>0</v>
      </c>
      <c r="AM859" s="638">
        <f t="shared" si="182"/>
        <v>1714846</v>
      </c>
      <c r="AN859" s="661">
        <f t="shared" si="170"/>
        <v>10160104</v>
      </c>
      <c r="AO859" s="638">
        <v>780255</v>
      </c>
      <c r="AP859" s="638">
        <v>44100</v>
      </c>
      <c r="AQ859" s="638">
        <f>+VLOOKUP($B859,[1]Sheet1!$C$15:$BW$1300,52,0)</f>
        <v>0</v>
      </c>
      <c r="AR859" s="638">
        <v>0</v>
      </c>
      <c r="AS859" s="638">
        <v>0</v>
      </c>
      <c r="AT859" s="661">
        <f t="shared" si="178"/>
        <v>9335749</v>
      </c>
      <c r="AU859" s="629"/>
      <c r="AV859" s="585"/>
      <c r="AW859" s="526" t="s">
        <v>4771</v>
      </c>
      <c r="AX859" s="526" t="s">
        <v>4772</v>
      </c>
      <c r="AY859" s="632" t="s">
        <v>200</v>
      </c>
      <c r="AZ859" s="632">
        <v>622</v>
      </c>
      <c r="BA859" s="272" t="str">
        <f t="shared" ref="BA859:BA871" si="185">+IF(AY859="SK1 Box","Box",IF(AY859="Seaman","Seaman","Bag"))</f>
        <v>Bag</v>
      </c>
      <c r="BB859" s="633"/>
      <c r="BC859" s="634"/>
      <c r="BD859" s="634"/>
    </row>
    <row r="860" spans="1:56" s="635" customFormat="1" ht="36.75" hidden="1" customHeight="1">
      <c r="A860" s="475">
        <f>SUBTOTAL(3,B$6:B860)</f>
        <v>1</v>
      </c>
      <c r="B860" s="475" t="s">
        <v>2357</v>
      </c>
      <c r="C860" s="476" t="s">
        <v>2358</v>
      </c>
      <c r="D860" s="636">
        <v>44718</v>
      </c>
      <c r="E860" s="636" t="s">
        <v>200</v>
      </c>
      <c r="F860" s="530" t="s">
        <v>220</v>
      </c>
      <c r="G860" s="621" t="s">
        <v>2177</v>
      </c>
      <c r="H860" s="637">
        <v>6815000</v>
      </c>
      <c r="I860" s="637">
        <v>2000000</v>
      </c>
      <c r="J860" s="637">
        <v>0</v>
      </c>
      <c r="K860" s="637">
        <v>1000000</v>
      </c>
      <c r="L860" s="638">
        <f t="shared" si="173"/>
        <v>9815000</v>
      </c>
      <c r="M860" s="639">
        <v>23.8</v>
      </c>
      <c r="N860" s="638">
        <f t="shared" si="174"/>
        <v>8984500</v>
      </c>
      <c r="O860" s="640">
        <v>2</v>
      </c>
      <c r="P860" s="638">
        <f t="shared" si="175"/>
        <v>755000</v>
      </c>
      <c r="Q860" s="641">
        <v>0</v>
      </c>
      <c r="R860" s="638">
        <f t="shared" si="176"/>
        <v>0</v>
      </c>
      <c r="S860" s="638">
        <f t="shared" si="177"/>
        <v>9739500</v>
      </c>
      <c r="T860" s="642">
        <v>0</v>
      </c>
      <c r="U860" s="528">
        <v>0</v>
      </c>
      <c r="V860" s="528">
        <v>200000</v>
      </c>
      <c r="W860" s="642">
        <v>500000</v>
      </c>
      <c r="X860" s="642">
        <v>0</v>
      </c>
      <c r="Y860" s="642">
        <v>400000</v>
      </c>
      <c r="Z860" s="642">
        <v>0</v>
      </c>
      <c r="AA860" s="643"/>
      <c r="AB860" s="638"/>
      <c r="AC860" s="642">
        <v>100000</v>
      </c>
      <c r="AD860" s="642">
        <v>0</v>
      </c>
      <c r="AE860" s="638">
        <v>70781.25</v>
      </c>
      <c r="AF860" s="644"/>
      <c r="AG860" s="644">
        <f t="shared" si="184"/>
        <v>11010281</v>
      </c>
      <c r="AH860" s="639">
        <v>11</v>
      </c>
      <c r="AI860" s="639">
        <v>0</v>
      </c>
      <c r="AJ860" s="639">
        <v>0</v>
      </c>
      <c r="AK860" s="643">
        <v>0</v>
      </c>
      <c r="AL860" s="645">
        <v>0</v>
      </c>
      <c r="AM860" s="638">
        <f t="shared" si="182"/>
        <v>778594</v>
      </c>
      <c r="AN860" s="661">
        <f t="shared" si="170"/>
        <v>11788875</v>
      </c>
      <c r="AO860" s="638">
        <v>1030575</v>
      </c>
      <c r="AP860" s="638">
        <v>44100</v>
      </c>
      <c r="AQ860" s="638">
        <f>+VLOOKUP($B860,[1]Sheet1!$C$15:$BW$1300,52,0)</f>
        <v>0</v>
      </c>
      <c r="AR860" s="638">
        <v>0</v>
      </c>
      <c r="AS860" s="638">
        <v>0</v>
      </c>
      <c r="AT860" s="661">
        <f t="shared" si="178"/>
        <v>10714200</v>
      </c>
      <c r="AU860" s="629"/>
      <c r="AV860" s="585"/>
      <c r="AW860" s="526" t="s">
        <v>4773</v>
      </c>
      <c r="AX860" s="526" t="s">
        <v>4774</v>
      </c>
      <c r="AY860" s="632" t="s">
        <v>200</v>
      </c>
      <c r="AZ860" s="632">
        <v>622</v>
      </c>
      <c r="BA860" s="272" t="str">
        <f t="shared" si="185"/>
        <v>Bag</v>
      </c>
      <c r="BB860" s="633"/>
      <c r="BC860" s="634"/>
      <c r="BD860" s="634"/>
    </row>
    <row r="861" spans="1:56" s="635" customFormat="1" ht="36.75" hidden="1" customHeight="1">
      <c r="A861" s="475">
        <f>SUBTOTAL(3,B$6:B861)</f>
        <v>1</v>
      </c>
      <c r="B861" s="475" t="s">
        <v>2359</v>
      </c>
      <c r="C861" s="476" t="s">
        <v>2360</v>
      </c>
      <c r="D861" s="636">
        <v>45698</v>
      </c>
      <c r="E861" s="636" t="s">
        <v>200</v>
      </c>
      <c r="F861" s="530" t="s">
        <v>220</v>
      </c>
      <c r="G861" s="621" t="s">
        <v>2174</v>
      </c>
      <c r="H861" s="637">
        <v>6100000</v>
      </c>
      <c r="I861" s="637">
        <v>1800000</v>
      </c>
      <c r="J861" s="637">
        <v>0</v>
      </c>
      <c r="K861" s="637">
        <v>0</v>
      </c>
      <c r="L861" s="638">
        <f t="shared" si="173"/>
        <v>7900000</v>
      </c>
      <c r="M861" s="639">
        <v>22.7</v>
      </c>
      <c r="N861" s="638">
        <f t="shared" si="174"/>
        <v>6897308</v>
      </c>
      <c r="O861" s="640">
        <v>3</v>
      </c>
      <c r="P861" s="638">
        <f t="shared" si="175"/>
        <v>911538</v>
      </c>
      <c r="Q861" s="641">
        <v>0</v>
      </c>
      <c r="R861" s="638">
        <f t="shared" si="176"/>
        <v>0</v>
      </c>
      <c r="S861" s="638">
        <f t="shared" si="177"/>
        <v>7808846</v>
      </c>
      <c r="T861" s="642">
        <v>0</v>
      </c>
      <c r="U861" s="528">
        <v>0</v>
      </c>
      <c r="V861" s="528">
        <v>200000</v>
      </c>
      <c r="W861" s="642">
        <v>500000</v>
      </c>
      <c r="X861" s="642">
        <v>0</v>
      </c>
      <c r="Y861" s="642">
        <v>400000</v>
      </c>
      <c r="Z861" s="642">
        <v>0</v>
      </c>
      <c r="AA861" s="643"/>
      <c r="AB861" s="638"/>
      <c r="AC861" s="642">
        <v>0</v>
      </c>
      <c r="AD861" s="642">
        <v>0</v>
      </c>
      <c r="AE861" s="638">
        <v>56971.1563876652</v>
      </c>
      <c r="AF861" s="644"/>
      <c r="AG861" s="644">
        <f t="shared" si="184"/>
        <v>8965817</v>
      </c>
      <c r="AH861" s="639">
        <v>24</v>
      </c>
      <c r="AI861" s="639">
        <v>0</v>
      </c>
      <c r="AJ861" s="639">
        <v>0</v>
      </c>
      <c r="AK861" s="643">
        <v>0</v>
      </c>
      <c r="AL861" s="645">
        <v>0</v>
      </c>
      <c r="AM861" s="638">
        <f t="shared" si="182"/>
        <v>1367308</v>
      </c>
      <c r="AN861" s="661">
        <f t="shared" si="170"/>
        <v>10333125</v>
      </c>
      <c r="AO861" s="638">
        <v>813346</v>
      </c>
      <c r="AP861" s="638">
        <v>0</v>
      </c>
      <c r="AQ861" s="638">
        <f>+VLOOKUP($B861,[1]Sheet1!$C$15:$BW$1300,52,0)</f>
        <v>0</v>
      </c>
      <c r="AR861" s="638">
        <v>0</v>
      </c>
      <c r="AS861" s="638">
        <v>186299</v>
      </c>
      <c r="AT861" s="661">
        <f t="shared" si="178"/>
        <v>9333480</v>
      </c>
      <c r="AU861" s="629"/>
      <c r="AV861" s="585"/>
      <c r="AW861" s="526" t="s">
        <v>4775</v>
      </c>
      <c r="AX861" s="526" t="s">
        <v>4776</v>
      </c>
      <c r="AY861" s="632" t="s">
        <v>200</v>
      </c>
      <c r="AZ861" s="632">
        <v>622</v>
      </c>
      <c r="BA861" s="272" t="str">
        <f t="shared" si="185"/>
        <v>Bag</v>
      </c>
      <c r="BB861" s="633"/>
      <c r="BC861" s="634"/>
      <c r="BD861" s="634"/>
    </row>
    <row r="862" spans="1:56" s="635" customFormat="1" ht="36.75" hidden="1" customHeight="1">
      <c r="A862" s="475">
        <f>SUBTOTAL(3,B$6:B862)</f>
        <v>1</v>
      </c>
      <c r="B862" s="475" t="s">
        <v>2361</v>
      </c>
      <c r="C862" s="476" t="s">
        <v>2362</v>
      </c>
      <c r="D862" s="636">
        <v>45706</v>
      </c>
      <c r="E862" s="636" t="s">
        <v>200</v>
      </c>
      <c r="F862" s="530" t="s">
        <v>220</v>
      </c>
      <c r="G862" s="621" t="s">
        <v>2177</v>
      </c>
      <c r="H862" s="637">
        <v>5023000</v>
      </c>
      <c r="I862" s="637">
        <v>500000</v>
      </c>
      <c r="J862" s="637">
        <v>252000</v>
      </c>
      <c r="K862" s="637">
        <v>0</v>
      </c>
      <c r="L862" s="638">
        <f t="shared" si="173"/>
        <v>5775000</v>
      </c>
      <c r="M862" s="639">
        <v>23.7</v>
      </c>
      <c r="N862" s="638">
        <f t="shared" si="174"/>
        <v>5264135</v>
      </c>
      <c r="O862" s="640">
        <v>2</v>
      </c>
      <c r="P862" s="638">
        <f t="shared" si="175"/>
        <v>444231</v>
      </c>
      <c r="Q862" s="641">
        <v>0</v>
      </c>
      <c r="R862" s="638">
        <f t="shared" si="176"/>
        <v>0</v>
      </c>
      <c r="S862" s="638">
        <f t="shared" si="177"/>
        <v>5708366</v>
      </c>
      <c r="T862" s="642">
        <v>0</v>
      </c>
      <c r="U862" s="528">
        <v>0</v>
      </c>
      <c r="V862" s="528">
        <v>200000</v>
      </c>
      <c r="W862" s="642">
        <v>500000</v>
      </c>
      <c r="X862" s="642">
        <v>0</v>
      </c>
      <c r="Y862" s="642">
        <v>400000</v>
      </c>
      <c r="Z862" s="642">
        <v>0</v>
      </c>
      <c r="AA862" s="643"/>
      <c r="AB862" s="638"/>
      <c r="AC862" s="642">
        <v>0</v>
      </c>
      <c r="AD862" s="642">
        <v>0</v>
      </c>
      <c r="AE862" s="638">
        <v>0</v>
      </c>
      <c r="AF862" s="644"/>
      <c r="AG862" s="644">
        <f t="shared" si="184"/>
        <v>6808366</v>
      </c>
      <c r="AH862" s="639">
        <v>24</v>
      </c>
      <c r="AI862" s="639">
        <v>0</v>
      </c>
      <c r="AJ862" s="639">
        <v>0</v>
      </c>
      <c r="AK862" s="643">
        <v>0</v>
      </c>
      <c r="AL862" s="645">
        <v>0</v>
      </c>
      <c r="AM862" s="638">
        <f t="shared" si="182"/>
        <v>999519</v>
      </c>
      <c r="AN862" s="661">
        <f t="shared" si="170"/>
        <v>7807885</v>
      </c>
      <c r="AO862" s="638">
        <v>606375</v>
      </c>
      <c r="AP862" s="638">
        <v>0</v>
      </c>
      <c r="AQ862" s="638">
        <f>+VLOOKUP($B862,[1]Sheet1!$C$15:$BW$1300,52,0)</f>
        <v>0</v>
      </c>
      <c r="AR862" s="638">
        <v>0</v>
      </c>
      <c r="AS862" s="638">
        <v>0</v>
      </c>
      <c r="AT862" s="661">
        <f t="shared" si="178"/>
        <v>7201510</v>
      </c>
      <c r="AU862" s="629"/>
      <c r="AV862" s="585"/>
      <c r="AW862" s="526" t="s">
        <v>4777</v>
      </c>
      <c r="AX862" s="526" t="s">
        <v>4778</v>
      </c>
      <c r="AY862" s="632" t="s">
        <v>200</v>
      </c>
      <c r="AZ862" s="632">
        <v>622</v>
      </c>
      <c r="BA862" s="272" t="str">
        <f t="shared" si="185"/>
        <v>Bag</v>
      </c>
      <c r="BB862" s="633"/>
      <c r="BC862" s="634"/>
      <c r="BD862" s="634"/>
    </row>
    <row r="863" spans="1:56" s="635" customFormat="1" ht="36.75" hidden="1" customHeight="1">
      <c r="A863" s="475">
        <f>SUBTOTAL(3,B$6:B863)</f>
        <v>1</v>
      </c>
      <c r="B863" s="475" t="s">
        <v>2363</v>
      </c>
      <c r="C863" s="476" t="s">
        <v>2364</v>
      </c>
      <c r="D863" s="636">
        <v>43024</v>
      </c>
      <c r="E863" s="636" t="s">
        <v>200</v>
      </c>
      <c r="F863" s="530" t="s">
        <v>220</v>
      </c>
      <c r="G863" s="621" t="s">
        <v>2177</v>
      </c>
      <c r="H863" s="637">
        <v>5931000</v>
      </c>
      <c r="I863" s="637">
        <v>3000000</v>
      </c>
      <c r="J863" s="637">
        <v>0</v>
      </c>
      <c r="K863" s="637">
        <v>0</v>
      </c>
      <c r="L863" s="638">
        <f t="shared" si="173"/>
        <v>8931000</v>
      </c>
      <c r="M863" s="639">
        <v>23</v>
      </c>
      <c r="N863" s="638">
        <f t="shared" si="174"/>
        <v>7900500</v>
      </c>
      <c r="O863" s="640">
        <v>3</v>
      </c>
      <c r="P863" s="638">
        <f t="shared" si="175"/>
        <v>1030500</v>
      </c>
      <c r="Q863" s="641">
        <v>0</v>
      </c>
      <c r="R863" s="638">
        <f t="shared" si="176"/>
        <v>0</v>
      </c>
      <c r="S863" s="638">
        <f t="shared" si="177"/>
        <v>8931000</v>
      </c>
      <c r="T863" s="642">
        <v>0</v>
      </c>
      <c r="U863" s="528">
        <v>0</v>
      </c>
      <c r="V863" s="528">
        <v>200000</v>
      </c>
      <c r="W863" s="642">
        <v>500000</v>
      </c>
      <c r="X863" s="642">
        <v>200000</v>
      </c>
      <c r="Y863" s="642">
        <v>400000</v>
      </c>
      <c r="Z863" s="642">
        <v>0</v>
      </c>
      <c r="AA863" s="643"/>
      <c r="AB863" s="638"/>
      <c r="AC863" s="642">
        <v>0</v>
      </c>
      <c r="AD863" s="642">
        <v>0</v>
      </c>
      <c r="AE863" s="638">
        <v>0</v>
      </c>
      <c r="AF863" s="644"/>
      <c r="AG863" s="644">
        <f t="shared" si="184"/>
        <v>10231000</v>
      </c>
      <c r="AH863" s="639">
        <v>36</v>
      </c>
      <c r="AI863" s="639">
        <v>0</v>
      </c>
      <c r="AJ863" s="639">
        <v>0</v>
      </c>
      <c r="AK863" s="643">
        <v>0</v>
      </c>
      <c r="AL863" s="645">
        <v>0</v>
      </c>
      <c r="AM863" s="638">
        <f t="shared" si="182"/>
        <v>2318625</v>
      </c>
      <c r="AN863" s="661">
        <f t="shared" si="170"/>
        <v>12549625</v>
      </c>
      <c r="AO863" s="638">
        <v>937755</v>
      </c>
      <c r="AP863" s="638">
        <v>44100</v>
      </c>
      <c r="AQ863" s="638">
        <f>+VLOOKUP($B863,[1]Sheet1!$C$15:$BW$1300,52,0)</f>
        <v>0</v>
      </c>
      <c r="AR863" s="638">
        <v>0</v>
      </c>
      <c r="AS863" s="638">
        <v>0</v>
      </c>
      <c r="AT863" s="661">
        <f t="shared" si="178"/>
        <v>11567770</v>
      </c>
      <c r="AU863" s="629"/>
      <c r="AV863" s="585"/>
      <c r="AW863" s="526" t="s">
        <v>3236</v>
      </c>
      <c r="AX863" s="526" t="s">
        <v>4779</v>
      </c>
      <c r="AY863" s="632" t="s">
        <v>200</v>
      </c>
      <c r="AZ863" s="632">
        <v>622</v>
      </c>
      <c r="BA863" s="272" t="str">
        <f t="shared" si="185"/>
        <v>Bag</v>
      </c>
      <c r="BB863" s="633"/>
      <c r="BC863" s="634"/>
      <c r="BD863" s="634"/>
    </row>
    <row r="864" spans="1:56" s="635" customFormat="1" ht="36.75" hidden="1" customHeight="1">
      <c r="A864" s="475">
        <f>SUBTOTAL(3,B$6:B864)</f>
        <v>1</v>
      </c>
      <c r="B864" s="475" t="s">
        <v>2365</v>
      </c>
      <c r="C864" s="476" t="s">
        <v>2366</v>
      </c>
      <c r="D864" s="636">
        <v>44028</v>
      </c>
      <c r="E864" s="636" t="s">
        <v>200</v>
      </c>
      <c r="F864" s="530" t="s">
        <v>221</v>
      </c>
      <c r="G864" s="621" t="s">
        <v>2218</v>
      </c>
      <c r="H864" s="637">
        <v>7500000</v>
      </c>
      <c r="I864" s="637">
        <v>2200000</v>
      </c>
      <c r="J864" s="637">
        <v>0</v>
      </c>
      <c r="K864" s="637">
        <v>0</v>
      </c>
      <c r="L864" s="638">
        <f t="shared" si="173"/>
        <v>9700000</v>
      </c>
      <c r="M864" s="639">
        <v>20.3</v>
      </c>
      <c r="N864" s="638">
        <f t="shared" si="174"/>
        <v>7573462</v>
      </c>
      <c r="O864" s="640">
        <v>4</v>
      </c>
      <c r="P864" s="638">
        <f t="shared" si="175"/>
        <v>1492308</v>
      </c>
      <c r="Q864" s="641">
        <v>0</v>
      </c>
      <c r="R864" s="638">
        <f t="shared" si="176"/>
        <v>0</v>
      </c>
      <c r="S864" s="638">
        <f t="shared" si="177"/>
        <v>9065770</v>
      </c>
      <c r="T864" s="642">
        <v>467308</v>
      </c>
      <c r="U864" s="528">
        <v>0</v>
      </c>
      <c r="V864" s="528">
        <v>0</v>
      </c>
      <c r="W864" s="642">
        <v>0</v>
      </c>
      <c r="X864" s="642">
        <v>0</v>
      </c>
      <c r="Y864" s="642">
        <v>0</v>
      </c>
      <c r="Z864" s="642">
        <v>0</v>
      </c>
      <c r="AA864" s="643"/>
      <c r="AB864" s="638"/>
      <c r="AC864" s="642">
        <v>0</v>
      </c>
      <c r="AD864" s="642">
        <v>0</v>
      </c>
      <c r="AE864" s="638">
        <v>69951.927339901478</v>
      </c>
      <c r="AF864" s="644"/>
      <c r="AG864" s="644">
        <f t="shared" si="184"/>
        <v>9603030</v>
      </c>
      <c r="AH864" s="639">
        <v>0</v>
      </c>
      <c r="AI864" s="639">
        <v>0</v>
      </c>
      <c r="AJ864" s="639">
        <v>0</v>
      </c>
      <c r="AK864" s="643">
        <v>0</v>
      </c>
      <c r="AL864" s="645">
        <v>0</v>
      </c>
      <c r="AM864" s="638">
        <f t="shared" si="182"/>
        <v>0</v>
      </c>
      <c r="AN864" s="661">
        <f t="shared" si="170"/>
        <v>9603030</v>
      </c>
      <c r="AO864" s="638">
        <v>1018500</v>
      </c>
      <c r="AP864" s="638">
        <v>44100</v>
      </c>
      <c r="AQ864" s="638">
        <f>+VLOOKUP($B864,[1]Sheet1!$C$15:$BW$1300,52,0)</f>
        <v>0</v>
      </c>
      <c r="AR864" s="638">
        <v>0</v>
      </c>
      <c r="AS864" s="638">
        <v>0</v>
      </c>
      <c r="AT864" s="661">
        <f t="shared" si="178"/>
        <v>8540430</v>
      </c>
      <c r="AU864" s="629"/>
      <c r="AV864" s="585"/>
      <c r="AW864" s="526" t="s">
        <v>4780</v>
      </c>
      <c r="AX864" s="526" t="s">
        <v>4781</v>
      </c>
      <c r="AY864" s="632" t="s">
        <v>200</v>
      </c>
      <c r="AZ864" s="632">
        <v>642</v>
      </c>
      <c r="BA864" s="272" t="str">
        <f t="shared" si="185"/>
        <v>Bag</v>
      </c>
      <c r="BB864" s="633"/>
      <c r="BC864" s="634"/>
      <c r="BD864" s="634"/>
    </row>
    <row r="865" spans="1:56" s="635" customFormat="1" ht="36.75" hidden="1" customHeight="1">
      <c r="A865" s="475">
        <f>SUBTOTAL(3,B$6:B865)</f>
        <v>1</v>
      </c>
      <c r="B865" s="475" t="s">
        <v>2367</v>
      </c>
      <c r="C865" s="476" t="s">
        <v>2368</v>
      </c>
      <c r="D865" s="636">
        <v>44252</v>
      </c>
      <c r="E865" s="636" t="s">
        <v>200</v>
      </c>
      <c r="F865" s="530" t="s">
        <v>221</v>
      </c>
      <c r="G865" s="621" t="s">
        <v>2208</v>
      </c>
      <c r="H865" s="637">
        <v>8500000</v>
      </c>
      <c r="I865" s="637">
        <v>3000000</v>
      </c>
      <c r="J865" s="637">
        <v>0</v>
      </c>
      <c r="K865" s="637">
        <v>0</v>
      </c>
      <c r="L865" s="638">
        <f t="shared" si="173"/>
        <v>11500000</v>
      </c>
      <c r="M865" s="639">
        <v>23</v>
      </c>
      <c r="N865" s="638">
        <f t="shared" si="174"/>
        <v>10173077</v>
      </c>
      <c r="O865" s="640">
        <v>2</v>
      </c>
      <c r="P865" s="638">
        <f t="shared" si="175"/>
        <v>884615</v>
      </c>
      <c r="Q865" s="641">
        <v>0</v>
      </c>
      <c r="R865" s="638">
        <f t="shared" si="176"/>
        <v>0</v>
      </c>
      <c r="S865" s="638">
        <f t="shared" si="177"/>
        <v>11057692</v>
      </c>
      <c r="T865" s="642">
        <v>480769</v>
      </c>
      <c r="U865" s="528">
        <v>0</v>
      </c>
      <c r="V865" s="528">
        <v>0</v>
      </c>
      <c r="W865" s="642">
        <v>0</v>
      </c>
      <c r="X865" s="642">
        <v>0</v>
      </c>
      <c r="Y865" s="642">
        <v>0</v>
      </c>
      <c r="Z865" s="642">
        <v>0</v>
      </c>
      <c r="AA865" s="643"/>
      <c r="AB865" s="638"/>
      <c r="AC865" s="642">
        <v>0</v>
      </c>
      <c r="AD865" s="642">
        <v>0</v>
      </c>
      <c r="AE865" s="638">
        <v>82932.692934782608</v>
      </c>
      <c r="AF865" s="644"/>
      <c r="AG865" s="644">
        <f t="shared" si="184"/>
        <v>11621394</v>
      </c>
      <c r="AH865" s="639">
        <v>0</v>
      </c>
      <c r="AI865" s="639">
        <v>0</v>
      </c>
      <c r="AJ865" s="639">
        <v>0</v>
      </c>
      <c r="AK865" s="643">
        <v>0</v>
      </c>
      <c r="AL865" s="645">
        <v>0</v>
      </c>
      <c r="AM865" s="638">
        <f t="shared" si="182"/>
        <v>0</v>
      </c>
      <c r="AN865" s="661">
        <f t="shared" ref="AN865:AN927" si="186">ROUND(AG865+AM865,0)</f>
        <v>11621394</v>
      </c>
      <c r="AO865" s="638">
        <v>1207500</v>
      </c>
      <c r="AP865" s="638">
        <v>44100</v>
      </c>
      <c r="AQ865" s="638">
        <f>+VLOOKUP($B865,[1]Sheet1!$C$15:$BW$1300,52,0)</f>
        <v>0</v>
      </c>
      <c r="AR865" s="638">
        <v>0</v>
      </c>
      <c r="AS865" s="638">
        <v>0</v>
      </c>
      <c r="AT865" s="661">
        <f t="shared" si="178"/>
        <v>10369794</v>
      </c>
      <c r="AU865" s="629"/>
      <c r="AV865" s="585"/>
      <c r="AW865" s="526" t="s">
        <v>4782</v>
      </c>
      <c r="AX865" s="526" t="s">
        <v>4783</v>
      </c>
      <c r="AY865" s="632" t="s">
        <v>200</v>
      </c>
      <c r="AZ865" s="632">
        <v>642</v>
      </c>
      <c r="BA865" s="272" t="str">
        <f t="shared" si="185"/>
        <v>Bag</v>
      </c>
      <c r="BB865" s="633"/>
      <c r="BC865" s="634"/>
      <c r="BD865" s="634"/>
    </row>
    <row r="866" spans="1:56" s="635" customFormat="1" ht="36.75" hidden="1" customHeight="1">
      <c r="A866" s="475">
        <f>SUBTOTAL(3,B$6:B866)</f>
        <v>1</v>
      </c>
      <c r="B866" s="475" t="s">
        <v>2369</v>
      </c>
      <c r="C866" s="476" t="s">
        <v>2370</v>
      </c>
      <c r="D866" s="636">
        <v>44252</v>
      </c>
      <c r="E866" s="636" t="s">
        <v>200</v>
      </c>
      <c r="F866" s="530" t="s">
        <v>221</v>
      </c>
      <c r="G866" s="621" t="s">
        <v>2208</v>
      </c>
      <c r="H866" s="637">
        <v>7900000</v>
      </c>
      <c r="I866" s="637">
        <v>2000000</v>
      </c>
      <c r="J866" s="637">
        <v>0</v>
      </c>
      <c r="K866" s="637">
        <v>0</v>
      </c>
      <c r="L866" s="638">
        <f t="shared" si="173"/>
        <v>9900000</v>
      </c>
      <c r="M866" s="639">
        <v>24</v>
      </c>
      <c r="N866" s="638">
        <f t="shared" si="174"/>
        <v>9138462</v>
      </c>
      <c r="O866" s="640">
        <v>2</v>
      </c>
      <c r="P866" s="638">
        <f t="shared" si="175"/>
        <v>761538</v>
      </c>
      <c r="Q866" s="641">
        <v>0</v>
      </c>
      <c r="R866" s="638">
        <f t="shared" si="176"/>
        <v>0</v>
      </c>
      <c r="S866" s="638">
        <f t="shared" si="177"/>
        <v>9900000</v>
      </c>
      <c r="T866" s="642">
        <v>500000</v>
      </c>
      <c r="U866" s="528">
        <v>0</v>
      </c>
      <c r="V866" s="528">
        <v>0</v>
      </c>
      <c r="W866" s="642">
        <v>0</v>
      </c>
      <c r="X866" s="642">
        <v>0</v>
      </c>
      <c r="Y866" s="642">
        <v>0</v>
      </c>
      <c r="Z866" s="642">
        <v>0</v>
      </c>
      <c r="AA866" s="643"/>
      <c r="AB866" s="638"/>
      <c r="AC866" s="642">
        <v>0</v>
      </c>
      <c r="AD866" s="642">
        <v>0</v>
      </c>
      <c r="AE866" s="638">
        <v>71394.234375</v>
      </c>
      <c r="AF866" s="644"/>
      <c r="AG866" s="644">
        <f t="shared" si="184"/>
        <v>10471394</v>
      </c>
      <c r="AH866" s="639">
        <v>0</v>
      </c>
      <c r="AI866" s="639">
        <v>0</v>
      </c>
      <c r="AJ866" s="639">
        <v>0</v>
      </c>
      <c r="AK866" s="643">
        <v>0</v>
      </c>
      <c r="AL866" s="645">
        <v>0</v>
      </c>
      <c r="AM866" s="638">
        <f t="shared" si="182"/>
        <v>0</v>
      </c>
      <c r="AN866" s="661">
        <f t="shared" si="186"/>
        <v>10471394</v>
      </c>
      <c r="AO866" s="638">
        <v>1039500</v>
      </c>
      <c r="AP866" s="638">
        <v>44100</v>
      </c>
      <c r="AQ866" s="638">
        <f>+VLOOKUP($B866,[1]Sheet1!$C$15:$BW$1300,52,0)</f>
        <v>0</v>
      </c>
      <c r="AR866" s="638">
        <v>0</v>
      </c>
      <c r="AS866" s="638">
        <v>0</v>
      </c>
      <c r="AT866" s="661">
        <f t="shared" si="178"/>
        <v>9387794</v>
      </c>
      <c r="AU866" s="629"/>
      <c r="AV866" s="585"/>
      <c r="AW866" s="526" t="s">
        <v>4784</v>
      </c>
      <c r="AX866" s="526" t="s">
        <v>4785</v>
      </c>
      <c r="AY866" s="632" t="s">
        <v>200</v>
      </c>
      <c r="AZ866" s="632">
        <v>642</v>
      </c>
      <c r="BA866" s="272" t="str">
        <f t="shared" si="185"/>
        <v>Bag</v>
      </c>
      <c r="BB866" s="633"/>
      <c r="BC866" s="634"/>
      <c r="BD866" s="634"/>
    </row>
    <row r="867" spans="1:56" s="635" customFormat="1" ht="36.75" hidden="1" customHeight="1">
      <c r="A867" s="475">
        <f>SUBTOTAL(3,B$6:B867)</f>
        <v>1</v>
      </c>
      <c r="B867" s="475" t="s">
        <v>2371</v>
      </c>
      <c r="C867" s="476" t="s">
        <v>2372</v>
      </c>
      <c r="D867" s="636">
        <v>45540</v>
      </c>
      <c r="E867" s="636" t="s">
        <v>200</v>
      </c>
      <c r="F867" s="530" t="s">
        <v>221</v>
      </c>
      <c r="G867" s="621" t="s">
        <v>2208</v>
      </c>
      <c r="H867" s="637">
        <v>7300000</v>
      </c>
      <c r="I867" s="637">
        <v>3000000</v>
      </c>
      <c r="J867" s="637">
        <v>0</v>
      </c>
      <c r="K867" s="637">
        <v>0</v>
      </c>
      <c r="L867" s="638">
        <f t="shared" si="173"/>
        <v>10300000</v>
      </c>
      <c r="M867" s="639">
        <v>18.600000000000001</v>
      </c>
      <c r="N867" s="638">
        <f t="shared" si="174"/>
        <v>7368462</v>
      </c>
      <c r="O867" s="640">
        <v>2</v>
      </c>
      <c r="P867" s="638">
        <f t="shared" si="175"/>
        <v>792308</v>
      </c>
      <c r="Q867" s="641">
        <v>0</v>
      </c>
      <c r="R867" s="638">
        <f t="shared" si="176"/>
        <v>0</v>
      </c>
      <c r="S867" s="638">
        <f t="shared" si="177"/>
        <v>8160770</v>
      </c>
      <c r="T867" s="642">
        <v>396154</v>
      </c>
      <c r="U867" s="528">
        <v>0</v>
      </c>
      <c r="V867" s="528">
        <v>0</v>
      </c>
      <c r="W867" s="642">
        <v>0</v>
      </c>
      <c r="X867" s="642">
        <v>0</v>
      </c>
      <c r="Y867" s="642">
        <v>0</v>
      </c>
      <c r="Z867" s="642">
        <v>0</v>
      </c>
      <c r="AA867" s="643"/>
      <c r="AB867" s="638"/>
      <c r="AC867" s="642">
        <v>100000</v>
      </c>
      <c r="AD867" s="642">
        <v>0</v>
      </c>
      <c r="AE867" s="638">
        <v>0</v>
      </c>
      <c r="AF867" s="644"/>
      <c r="AG867" s="644">
        <f t="shared" si="184"/>
        <v>8656924</v>
      </c>
      <c r="AH867" s="639">
        <v>0</v>
      </c>
      <c r="AI867" s="639">
        <v>0</v>
      </c>
      <c r="AJ867" s="639">
        <v>0</v>
      </c>
      <c r="AK867" s="643">
        <v>0</v>
      </c>
      <c r="AL867" s="645">
        <v>0</v>
      </c>
      <c r="AM867" s="638">
        <f t="shared" si="182"/>
        <v>0</v>
      </c>
      <c r="AN867" s="661">
        <f t="shared" si="186"/>
        <v>8656924</v>
      </c>
      <c r="AO867" s="638">
        <v>1081500</v>
      </c>
      <c r="AP867" s="638">
        <v>44100</v>
      </c>
      <c r="AQ867" s="638">
        <f>+VLOOKUP($B867,[1]Sheet1!$C$15:$BW$1300,52,0)</f>
        <v>0</v>
      </c>
      <c r="AR867" s="638">
        <v>0</v>
      </c>
      <c r="AS867" s="638">
        <v>0</v>
      </c>
      <c r="AT867" s="661">
        <f t="shared" si="178"/>
        <v>7531324</v>
      </c>
      <c r="AU867" s="629"/>
      <c r="AV867" s="585"/>
      <c r="AW867" s="526" t="s">
        <v>4786</v>
      </c>
      <c r="AX867" s="526" t="s">
        <v>4787</v>
      </c>
      <c r="AY867" s="632" t="s">
        <v>200</v>
      </c>
      <c r="AZ867" s="632">
        <v>642</v>
      </c>
      <c r="BA867" s="272" t="str">
        <f t="shared" si="185"/>
        <v>Bag</v>
      </c>
      <c r="BB867" s="633"/>
      <c r="BC867" s="634"/>
      <c r="BD867" s="634"/>
    </row>
    <row r="868" spans="1:56" s="635" customFormat="1" ht="36.75" hidden="1" customHeight="1">
      <c r="A868" s="475">
        <f>SUBTOTAL(3,B$6:B868)</f>
        <v>1</v>
      </c>
      <c r="B868" s="475" t="s">
        <v>5598</v>
      </c>
      <c r="C868" s="476" t="s">
        <v>5599</v>
      </c>
      <c r="D868" s="636">
        <v>45761</v>
      </c>
      <c r="E868" s="636" t="s">
        <v>200</v>
      </c>
      <c r="F868" s="530" t="s">
        <v>221</v>
      </c>
      <c r="G868" s="621" t="s">
        <v>2208</v>
      </c>
      <c r="H868" s="637">
        <v>7000000</v>
      </c>
      <c r="I868" s="637">
        <v>2500000</v>
      </c>
      <c r="J868" s="637">
        <v>0</v>
      </c>
      <c r="K868" s="637">
        <v>0</v>
      </c>
      <c r="L868" s="638">
        <f t="shared" si="173"/>
        <v>9500000</v>
      </c>
      <c r="M868" s="639">
        <v>14</v>
      </c>
      <c r="N868" s="638">
        <f t="shared" si="174"/>
        <v>5115385</v>
      </c>
      <c r="O868" s="640">
        <v>1</v>
      </c>
      <c r="P868" s="638">
        <f t="shared" si="175"/>
        <v>365385</v>
      </c>
      <c r="Q868" s="641">
        <v>0</v>
      </c>
      <c r="R868" s="638">
        <f t="shared" si="176"/>
        <v>0</v>
      </c>
      <c r="S868" s="638">
        <f t="shared" si="177"/>
        <v>5480770</v>
      </c>
      <c r="T868" s="642">
        <v>288462</v>
      </c>
      <c r="U868" s="528">
        <v>0</v>
      </c>
      <c r="V868" s="528">
        <v>0</v>
      </c>
      <c r="W868" s="642">
        <v>0</v>
      </c>
      <c r="X868" s="642">
        <v>0</v>
      </c>
      <c r="Y868" s="642">
        <v>0</v>
      </c>
      <c r="Z868" s="642">
        <v>0</v>
      </c>
      <c r="AA868" s="643"/>
      <c r="AB868" s="638"/>
      <c r="AC868" s="642">
        <v>0</v>
      </c>
      <c r="AD868" s="642">
        <v>0</v>
      </c>
      <c r="AE868" s="638">
        <v>0</v>
      </c>
      <c r="AF868" s="644"/>
      <c r="AG868" s="644">
        <f t="shared" si="184"/>
        <v>5769232</v>
      </c>
      <c r="AH868" s="639">
        <v>0</v>
      </c>
      <c r="AI868" s="639">
        <v>0</v>
      </c>
      <c r="AJ868" s="639">
        <v>0</v>
      </c>
      <c r="AK868" s="643">
        <v>0</v>
      </c>
      <c r="AL868" s="645">
        <v>0</v>
      </c>
      <c r="AM868" s="638">
        <f t="shared" si="182"/>
        <v>0</v>
      </c>
      <c r="AN868" s="661">
        <f t="shared" si="186"/>
        <v>5769232</v>
      </c>
      <c r="AO868" s="638">
        <v>0</v>
      </c>
      <c r="AP868" s="638">
        <v>0</v>
      </c>
      <c r="AQ868" s="638">
        <f>+VLOOKUP($B868,[1]Sheet1!$C$15:$BW$1300,52,0)</f>
        <v>0</v>
      </c>
      <c r="AR868" s="638">
        <v>0</v>
      </c>
      <c r="AS868" s="638">
        <v>0</v>
      </c>
      <c r="AT868" s="661">
        <f t="shared" si="178"/>
        <v>5769232</v>
      </c>
      <c r="AU868" s="629"/>
      <c r="AV868" s="585"/>
      <c r="AW868" s="526"/>
      <c r="AX868" s="526" t="s">
        <v>3466</v>
      </c>
      <c r="AY868" s="632" t="s">
        <v>200</v>
      </c>
      <c r="AZ868" s="632">
        <v>642</v>
      </c>
      <c r="BA868" s="272" t="str">
        <f t="shared" si="185"/>
        <v>Bag</v>
      </c>
      <c r="BB868" s="633"/>
      <c r="BC868" s="634"/>
      <c r="BD868" s="634"/>
    </row>
    <row r="869" spans="1:56" s="635" customFormat="1" ht="36.75" hidden="1" customHeight="1">
      <c r="A869" s="475">
        <f>SUBTOTAL(3,B$6:B869)</f>
        <v>1</v>
      </c>
      <c r="B869" s="475" t="s">
        <v>2373</v>
      </c>
      <c r="C869" s="476" t="s">
        <v>2374</v>
      </c>
      <c r="D869" s="636">
        <v>40882</v>
      </c>
      <c r="E869" s="636" t="s">
        <v>200</v>
      </c>
      <c r="F869" s="530" t="s">
        <v>221</v>
      </c>
      <c r="G869" s="621" t="s">
        <v>2208</v>
      </c>
      <c r="H869" s="637">
        <v>8119000</v>
      </c>
      <c r="I869" s="637">
        <v>3800000</v>
      </c>
      <c r="J869" s="637">
        <v>0</v>
      </c>
      <c r="K869" s="637">
        <v>0</v>
      </c>
      <c r="L869" s="638">
        <f t="shared" si="173"/>
        <v>11919000</v>
      </c>
      <c r="M869" s="639">
        <v>24</v>
      </c>
      <c r="N869" s="638">
        <f t="shared" si="174"/>
        <v>11002154</v>
      </c>
      <c r="O869" s="640">
        <v>2</v>
      </c>
      <c r="P869" s="638">
        <f t="shared" si="175"/>
        <v>916846</v>
      </c>
      <c r="Q869" s="641">
        <v>0</v>
      </c>
      <c r="R869" s="638">
        <f t="shared" si="176"/>
        <v>0</v>
      </c>
      <c r="S869" s="638">
        <f t="shared" si="177"/>
        <v>11919000</v>
      </c>
      <c r="T869" s="642">
        <v>500000</v>
      </c>
      <c r="U869" s="528">
        <v>0</v>
      </c>
      <c r="V869" s="528">
        <v>0</v>
      </c>
      <c r="W869" s="642">
        <v>0</v>
      </c>
      <c r="X869" s="642">
        <v>0</v>
      </c>
      <c r="Y869" s="642">
        <v>0</v>
      </c>
      <c r="Z869" s="642">
        <v>0</v>
      </c>
      <c r="AA869" s="643"/>
      <c r="AB869" s="638"/>
      <c r="AC869" s="642">
        <v>0</v>
      </c>
      <c r="AD869" s="642">
        <v>0</v>
      </c>
      <c r="AE869" s="638">
        <v>85954.328125</v>
      </c>
      <c r="AF869" s="644"/>
      <c r="AG869" s="644">
        <f t="shared" si="184"/>
        <v>12504954</v>
      </c>
      <c r="AH869" s="639">
        <v>0</v>
      </c>
      <c r="AI869" s="639">
        <v>0</v>
      </c>
      <c r="AJ869" s="639">
        <v>0</v>
      </c>
      <c r="AK869" s="643">
        <v>0</v>
      </c>
      <c r="AL869" s="645">
        <v>0</v>
      </c>
      <c r="AM869" s="638">
        <f t="shared" si="182"/>
        <v>0</v>
      </c>
      <c r="AN869" s="661">
        <f t="shared" si="186"/>
        <v>12504954</v>
      </c>
      <c r="AO869" s="638">
        <v>1251495</v>
      </c>
      <c r="AP869" s="638">
        <v>44100</v>
      </c>
      <c r="AQ869" s="638">
        <f>+VLOOKUP($B869,[1]Sheet1!$C$15:$BW$1300,52,0)</f>
        <v>0</v>
      </c>
      <c r="AR869" s="638">
        <v>0</v>
      </c>
      <c r="AS869" s="638">
        <v>0</v>
      </c>
      <c r="AT869" s="661">
        <f t="shared" si="178"/>
        <v>11209359</v>
      </c>
      <c r="AU869" s="629"/>
      <c r="AV869" s="585"/>
      <c r="AW869" s="526" t="s">
        <v>4788</v>
      </c>
      <c r="AX869" s="526" t="s">
        <v>4789</v>
      </c>
      <c r="AY869" s="632" t="s">
        <v>200</v>
      </c>
      <c r="AZ869" s="632">
        <v>642</v>
      </c>
      <c r="BA869" s="272" t="str">
        <f t="shared" si="185"/>
        <v>Bag</v>
      </c>
      <c r="BB869" s="633"/>
      <c r="BC869" s="634"/>
      <c r="BD869" s="634"/>
    </row>
    <row r="870" spans="1:56" s="635" customFormat="1" ht="36.75" hidden="1" customHeight="1">
      <c r="A870" s="475">
        <f>SUBTOTAL(3,B$6:B870)</f>
        <v>1</v>
      </c>
      <c r="B870" s="475" t="s">
        <v>2375</v>
      </c>
      <c r="C870" s="476" t="s">
        <v>2376</v>
      </c>
      <c r="D870" s="636">
        <v>41691</v>
      </c>
      <c r="E870" s="636" t="s">
        <v>200</v>
      </c>
      <c r="F870" s="530" t="s">
        <v>221</v>
      </c>
      <c r="G870" s="621" t="s">
        <v>2218</v>
      </c>
      <c r="H870" s="637">
        <v>8100000</v>
      </c>
      <c r="I870" s="637">
        <v>3000000</v>
      </c>
      <c r="J870" s="637">
        <v>0</v>
      </c>
      <c r="K870" s="637">
        <v>0</v>
      </c>
      <c r="L870" s="638">
        <f t="shared" si="173"/>
        <v>11100000</v>
      </c>
      <c r="M870" s="639">
        <v>24</v>
      </c>
      <c r="N870" s="638">
        <f t="shared" si="174"/>
        <v>10246154</v>
      </c>
      <c r="O870" s="640">
        <v>2</v>
      </c>
      <c r="P870" s="638">
        <f t="shared" si="175"/>
        <v>853846</v>
      </c>
      <c r="Q870" s="641">
        <v>0</v>
      </c>
      <c r="R870" s="638">
        <f t="shared" si="176"/>
        <v>0</v>
      </c>
      <c r="S870" s="638">
        <f t="shared" si="177"/>
        <v>11100000</v>
      </c>
      <c r="T870" s="642">
        <v>500000</v>
      </c>
      <c r="U870" s="528">
        <v>0</v>
      </c>
      <c r="V870" s="528">
        <v>0</v>
      </c>
      <c r="W870" s="642">
        <v>0</v>
      </c>
      <c r="X870" s="642">
        <v>0</v>
      </c>
      <c r="Y870" s="642">
        <v>0</v>
      </c>
      <c r="Z870" s="642">
        <v>0</v>
      </c>
      <c r="AA870" s="643"/>
      <c r="AB870" s="638"/>
      <c r="AC870" s="642">
        <v>0</v>
      </c>
      <c r="AD870" s="642">
        <v>0</v>
      </c>
      <c r="AE870" s="638">
        <v>0</v>
      </c>
      <c r="AF870" s="644"/>
      <c r="AG870" s="644">
        <f t="shared" si="184"/>
        <v>11600000</v>
      </c>
      <c r="AH870" s="639">
        <v>0</v>
      </c>
      <c r="AI870" s="639">
        <v>0</v>
      </c>
      <c r="AJ870" s="639">
        <v>0</v>
      </c>
      <c r="AK870" s="643">
        <v>0</v>
      </c>
      <c r="AL870" s="645">
        <v>0</v>
      </c>
      <c r="AM870" s="638">
        <f t="shared" si="182"/>
        <v>0</v>
      </c>
      <c r="AN870" s="661">
        <f t="shared" si="186"/>
        <v>11600000</v>
      </c>
      <c r="AO870" s="638">
        <v>1165500</v>
      </c>
      <c r="AP870" s="638">
        <v>44100</v>
      </c>
      <c r="AQ870" s="638">
        <f>+VLOOKUP($B870,[1]Sheet1!$C$15:$BW$1300,52,0)</f>
        <v>0</v>
      </c>
      <c r="AR870" s="638">
        <v>0</v>
      </c>
      <c r="AS870" s="638">
        <v>0</v>
      </c>
      <c r="AT870" s="661">
        <f t="shared" si="178"/>
        <v>10390400</v>
      </c>
      <c r="AU870" s="629"/>
      <c r="AV870" s="585"/>
      <c r="AW870" s="526" t="s">
        <v>4790</v>
      </c>
      <c r="AX870" s="526" t="s">
        <v>4791</v>
      </c>
      <c r="AY870" s="632" t="s">
        <v>200</v>
      </c>
      <c r="AZ870" s="632">
        <v>642</v>
      </c>
      <c r="BA870" s="272" t="str">
        <f t="shared" si="185"/>
        <v>Bag</v>
      </c>
      <c r="BB870" s="633"/>
      <c r="BC870" s="634"/>
      <c r="BD870" s="634"/>
    </row>
    <row r="871" spans="1:56" s="635" customFormat="1" ht="36.75" hidden="1" customHeight="1">
      <c r="A871" s="475">
        <f>SUBTOTAL(3,B$6:B871)</f>
        <v>1</v>
      </c>
      <c r="B871" s="475" t="s">
        <v>2377</v>
      </c>
      <c r="C871" s="476" t="s">
        <v>2378</v>
      </c>
      <c r="D871" s="636">
        <v>42626</v>
      </c>
      <c r="E871" s="636" t="s">
        <v>200</v>
      </c>
      <c r="F871" s="530" t="s">
        <v>221</v>
      </c>
      <c r="G871" s="621" t="s">
        <v>2208</v>
      </c>
      <c r="H871" s="637">
        <v>8300000</v>
      </c>
      <c r="I871" s="637">
        <v>5700000</v>
      </c>
      <c r="J871" s="637">
        <v>0</v>
      </c>
      <c r="K871" s="637">
        <v>0</v>
      </c>
      <c r="L871" s="638">
        <f t="shared" si="173"/>
        <v>14000000</v>
      </c>
      <c r="M871" s="639">
        <v>22.9</v>
      </c>
      <c r="N871" s="638">
        <f t="shared" si="174"/>
        <v>12330769</v>
      </c>
      <c r="O871" s="640">
        <v>2</v>
      </c>
      <c r="P871" s="638">
        <f t="shared" si="175"/>
        <v>1076923</v>
      </c>
      <c r="Q871" s="641">
        <v>0</v>
      </c>
      <c r="R871" s="638">
        <f t="shared" si="176"/>
        <v>0</v>
      </c>
      <c r="S871" s="638">
        <f t="shared" si="177"/>
        <v>13407692</v>
      </c>
      <c r="T871" s="642">
        <v>574615</v>
      </c>
      <c r="U871" s="528">
        <v>0</v>
      </c>
      <c r="V871" s="528">
        <v>0</v>
      </c>
      <c r="W871" s="642">
        <v>0</v>
      </c>
      <c r="X871" s="642">
        <v>0</v>
      </c>
      <c r="Y871" s="642">
        <v>0</v>
      </c>
      <c r="Z871" s="642">
        <v>0</v>
      </c>
      <c r="AA871" s="643"/>
      <c r="AB871" s="638"/>
      <c r="AC871" s="642">
        <v>100000</v>
      </c>
      <c r="AD871" s="642">
        <v>0</v>
      </c>
      <c r="AE871" s="638">
        <v>100961.5365720524</v>
      </c>
      <c r="AF871" s="644"/>
      <c r="AG871" s="644">
        <f t="shared" si="184"/>
        <v>14183269</v>
      </c>
      <c r="AH871" s="639">
        <v>0</v>
      </c>
      <c r="AI871" s="639">
        <v>0</v>
      </c>
      <c r="AJ871" s="639">
        <v>0</v>
      </c>
      <c r="AK871" s="643">
        <v>0</v>
      </c>
      <c r="AL871" s="645">
        <v>0</v>
      </c>
      <c r="AM871" s="638">
        <f t="shared" si="182"/>
        <v>0</v>
      </c>
      <c r="AN871" s="661">
        <f t="shared" si="186"/>
        <v>14183269</v>
      </c>
      <c r="AO871" s="638">
        <v>1470000</v>
      </c>
      <c r="AP871" s="638">
        <v>44100</v>
      </c>
      <c r="AQ871" s="638">
        <f>+VLOOKUP($B871,[1]Sheet1!$C$15:$BW$1300,52,0)</f>
        <v>0</v>
      </c>
      <c r="AR871" s="638">
        <v>0</v>
      </c>
      <c r="AS871" s="638">
        <v>0</v>
      </c>
      <c r="AT871" s="661">
        <f t="shared" si="178"/>
        <v>12669169</v>
      </c>
      <c r="AU871" s="629"/>
      <c r="AV871" s="585"/>
      <c r="AW871" s="526" t="s">
        <v>4792</v>
      </c>
      <c r="AX871" s="526" t="s">
        <v>4793</v>
      </c>
      <c r="AY871" s="632" t="s">
        <v>200</v>
      </c>
      <c r="AZ871" s="632">
        <v>642</v>
      </c>
      <c r="BA871" s="272" t="str">
        <f t="shared" si="185"/>
        <v>Bag</v>
      </c>
      <c r="BB871" s="633"/>
      <c r="BC871" s="634"/>
      <c r="BD871" s="634"/>
    </row>
    <row r="872" spans="1:56" s="635" customFormat="1" ht="36.75" hidden="1" customHeight="1">
      <c r="A872" s="475">
        <f>SUBTOTAL(3,B$6:B872)</f>
        <v>1</v>
      </c>
      <c r="B872" s="475" t="s">
        <v>2379</v>
      </c>
      <c r="C872" s="476" t="s">
        <v>2380</v>
      </c>
      <c r="D872" s="636">
        <v>43475</v>
      </c>
      <c r="E872" s="636" t="s">
        <v>200</v>
      </c>
      <c r="F872" s="530" t="s">
        <v>221</v>
      </c>
      <c r="G872" s="621" t="s">
        <v>2212</v>
      </c>
      <c r="H872" s="637">
        <v>14500000</v>
      </c>
      <c r="I872" s="637">
        <v>9700000</v>
      </c>
      <c r="J872" s="637">
        <v>0</v>
      </c>
      <c r="K872" s="637">
        <v>0</v>
      </c>
      <c r="L872" s="638">
        <f t="shared" si="173"/>
        <v>24200000</v>
      </c>
      <c r="M872" s="639">
        <v>19.600000000000001</v>
      </c>
      <c r="N872" s="638">
        <f t="shared" si="174"/>
        <v>18243077</v>
      </c>
      <c r="O872" s="640">
        <v>2</v>
      </c>
      <c r="P872" s="638">
        <f t="shared" si="175"/>
        <v>1861538</v>
      </c>
      <c r="Q872" s="641">
        <v>0</v>
      </c>
      <c r="R872" s="638">
        <f t="shared" si="176"/>
        <v>0</v>
      </c>
      <c r="S872" s="638">
        <f t="shared" si="177"/>
        <v>20104615</v>
      </c>
      <c r="T872" s="642">
        <v>415385</v>
      </c>
      <c r="U872" s="528">
        <v>0</v>
      </c>
      <c r="V872" s="528">
        <v>0</v>
      </c>
      <c r="W872" s="642">
        <v>0</v>
      </c>
      <c r="X872" s="642">
        <v>0</v>
      </c>
      <c r="Y872" s="642">
        <v>0</v>
      </c>
      <c r="Z872" s="642">
        <v>0</v>
      </c>
      <c r="AA872" s="643"/>
      <c r="AB872" s="638"/>
      <c r="AC872" s="642">
        <v>0</v>
      </c>
      <c r="AD872" s="642">
        <v>0</v>
      </c>
      <c r="AE872" s="638">
        <v>0</v>
      </c>
      <c r="AF872" s="644"/>
      <c r="AG872" s="644">
        <f t="shared" si="184"/>
        <v>20520000</v>
      </c>
      <c r="AH872" s="639">
        <v>0</v>
      </c>
      <c r="AI872" s="639">
        <v>0</v>
      </c>
      <c r="AJ872" s="639">
        <v>0</v>
      </c>
      <c r="AK872" s="643">
        <v>0</v>
      </c>
      <c r="AL872" s="645">
        <v>0</v>
      </c>
      <c r="AM872" s="638">
        <f t="shared" si="182"/>
        <v>0</v>
      </c>
      <c r="AN872" s="661">
        <f t="shared" si="186"/>
        <v>20520000</v>
      </c>
      <c r="AO872" s="638">
        <v>2541000</v>
      </c>
      <c r="AP872" s="638">
        <v>44100</v>
      </c>
      <c r="AQ872" s="638">
        <f>+VLOOKUP($B872,[1]Sheet1!$C$15:$BW$1300,52,0)</f>
        <v>113181</v>
      </c>
      <c r="AR872" s="638">
        <v>0</v>
      </c>
      <c r="AS872" s="638">
        <v>0</v>
      </c>
      <c r="AT872" s="661">
        <f t="shared" si="178"/>
        <v>17821719</v>
      </c>
      <c r="AU872" s="629"/>
      <c r="AV872" s="585"/>
      <c r="AW872" s="526" t="s">
        <v>4794</v>
      </c>
      <c r="AX872" s="526" t="s">
        <v>4795</v>
      </c>
      <c r="AY872" s="632" t="s">
        <v>200</v>
      </c>
      <c r="AZ872" s="632">
        <v>642</v>
      </c>
      <c r="BA872" s="272" t="s">
        <v>75</v>
      </c>
      <c r="BB872" s="633"/>
      <c r="BC872" s="634"/>
      <c r="BD872" s="634"/>
    </row>
    <row r="873" spans="1:56" s="635" customFormat="1" ht="36.75" hidden="1" customHeight="1">
      <c r="A873" s="475">
        <f>SUBTOTAL(3,B$6:B873)</f>
        <v>1</v>
      </c>
      <c r="B873" s="475" t="s">
        <v>57</v>
      </c>
      <c r="C873" s="476" t="s">
        <v>150</v>
      </c>
      <c r="D873" s="636">
        <v>41051</v>
      </c>
      <c r="E873" s="636" t="s">
        <v>200</v>
      </c>
      <c r="F873" s="530" t="s">
        <v>362</v>
      </c>
      <c r="G873" s="621" t="s">
        <v>2381</v>
      </c>
      <c r="H873" s="637">
        <v>14053000</v>
      </c>
      <c r="I873" s="637">
        <v>23747000</v>
      </c>
      <c r="J873" s="637">
        <v>0</v>
      </c>
      <c r="K873" s="637">
        <v>0</v>
      </c>
      <c r="L873" s="638">
        <f t="shared" si="173"/>
        <v>37800000</v>
      </c>
      <c r="M873" s="639">
        <v>24</v>
      </c>
      <c r="N873" s="638">
        <f t="shared" si="174"/>
        <v>34892308</v>
      </c>
      <c r="O873" s="640">
        <v>2</v>
      </c>
      <c r="P873" s="638">
        <f t="shared" si="175"/>
        <v>2907692</v>
      </c>
      <c r="Q873" s="641">
        <v>0</v>
      </c>
      <c r="R873" s="638">
        <f t="shared" si="176"/>
        <v>0</v>
      </c>
      <c r="S873" s="638">
        <f t="shared" si="177"/>
        <v>37800000</v>
      </c>
      <c r="T873" s="642">
        <v>700000</v>
      </c>
      <c r="U873" s="528">
        <v>0</v>
      </c>
      <c r="V873" s="528">
        <v>0</v>
      </c>
      <c r="W873" s="642">
        <v>0</v>
      </c>
      <c r="X873" s="642">
        <v>0</v>
      </c>
      <c r="Y873" s="642">
        <v>0</v>
      </c>
      <c r="Z873" s="642">
        <v>0</v>
      </c>
      <c r="AA873" s="643"/>
      <c r="AB873" s="638"/>
      <c r="AC873" s="642">
        <v>0</v>
      </c>
      <c r="AD873" s="642">
        <v>0</v>
      </c>
      <c r="AE873" s="638">
        <v>0</v>
      </c>
      <c r="AF873" s="644"/>
      <c r="AG873" s="644">
        <f t="shared" si="184"/>
        <v>38500000</v>
      </c>
      <c r="AH873" s="639">
        <v>0</v>
      </c>
      <c r="AI873" s="639">
        <v>0</v>
      </c>
      <c r="AJ873" s="639">
        <v>0</v>
      </c>
      <c r="AK873" s="643">
        <v>0</v>
      </c>
      <c r="AL873" s="645">
        <v>0</v>
      </c>
      <c r="AM873" s="638">
        <f t="shared" si="182"/>
        <v>0</v>
      </c>
      <c r="AN873" s="661">
        <f t="shared" si="186"/>
        <v>38500000</v>
      </c>
      <c r="AO873" s="638">
        <v>3969000</v>
      </c>
      <c r="AP873" s="638">
        <v>44100</v>
      </c>
      <c r="AQ873" s="638">
        <f>+VLOOKUP($B873,[1]Sheet1!$C$15:$BW$1300,52,0)</f>
        <v>283100</v>
      </c>
      <c r="AR873" s="638">
        <v>0</v>
      </c>
      <c r="AS873" s="638">
        <v>0</v>
      </c>
      <c r="AT873" s="661">
        <f t="shared" si="178"/>
        <v>34203800</v>
      </c>
      <c r="AU873" s="629"/>
      <c r="AV873" s="585"/>
      <c r="AW873" s="526" t="s">
        <v>4796</v>
      </c>
      <c r="AX873" s="526" t="s">
        <v>4797</v>
      </c>
      <c r="AY873" s="632" t="s">
        <v>200</v>
      </c>
      <c r="AZ873" s="632">
        <v>627</v>
      </c>
      <c r="BA873" s="272" t="s">
        <v>75</v>
      </c>
      <c r="BB873" s="633"/>
      <c r="BC873" s="634"/>
      <c r="BD873" s="634"/>
    </row>
    <row r="874" spans="1:56" s="635" customFormat="1" ht="36.75" hidden="1" customHeight="1">
      <c r="A874" s="475">
        <f>SUBTOTAL(3,B$6:B874)</f>
        <v>1</v>
      </c>
      <c r="B874" s="475" t="s">
        <v>2382</v>
      </c>
      <c r="C874" s="476" t="s">
        <v>2383</v>
      </c>
      <c r="D874" s="636">
        <v>44669</v>
      </c>
      <c r="E874" s="636" t="s">
        <v>200</v>
      </c>
      <c r="F874" s="530" t="s">
        <v>458</v>
      </c>
      <c r="G874" s="621" t="s">
        <v>2174</v>
      </c>
      <c r="H874" s="637">
        <v>7144000</v>
      </c>
      <c r="I874" s="637">
        <v>2500000</v>
      </c>
      <c r="J874" s="637">
        <v>0</v>
      </c>
      <c r="K874" s="637">
        <v>0</v>
      </c>
      <c r="L874" s="638">
        <f t="shared" si="173"/>
        <v>9644000</v>
      </c>
      <c r="M874" s="639">
        <v>22.7</v>
      </c>
      <c r="N874" s="638">
        <f t="shared" si="174"/>
        <v>8419954</v>
      </c>
      <c r="O874" s="640">
        <v>2</v>
      </c>
      <c r="P874" s="638">
        <f t="shared" si="175"/>
        <v>741846</v>
      </c>
      <c r="Q874" s="641">
        <v>0</v>
      </c>
      <c r="R874" s="638">
        <f t="shared" si="176"/>
        <v>0</v>
      </c>
      <c r="S874" s="638">
        <f t="shared" si="177"/>
        <v>9161800</v>
      </c>
      <c r="T874" s="642">
        <v>475000</v>
      </c>
      <c r="U874" s="528">
        <v>0</v>
      </c>
      <c r="V874" s="528">
        <v>0</v>
      </c>
      <c r="W874" s="642">
        <v>0</v>
      </c>
      <c r="X874" s="642">
        <v>0</v>
      </c>
      <c r="Y874" s="642">
        <v>0</v>
      </c>
      <c r="Z874" s="642">
        <v>0</v>
      </c>
      <c r="AA874" s="643"/>
      <c r="AB874" s="638"/>
      <c r="AC874" s="642">
        <v>0</v>
      </c>
      <c r="AD874" s="642">
        <v>0</v>
      </c>
      <c r="AE874" s="638">
        <v>69548.078193832596</v>
      </c>
      <c r="AF874" s="644"/>
      <c r="AG874" s="644">
        <f t="shared" si="184"/>
        <v>9706348</v>
      </c>
      <c r="AH874" s="639">
        <v>0</v>
      </c>
      <c r="AI874" s="639">
        <v>0</v>
      </c>
      <c r="AJ874" s="639">
        <v>0</v>
      </c>
      <c r="AK874" s="643">
        <v>0</v>
      </c>
      <c r="AL874" s="645">
        <v>0</v>
      </c>
      <c r="AM874" s="638">
        <f t="shared" si="182"/>
        <v>0</v>
      </c>
      <c r="AN874" s="661">
        <f t="shared" si="186"/>
        <v>9706348</v>
      </c>
      <c r="AO874" s="638">
        <v>1012620</v>
      </c>
      <c r="AP874" s="638">
        <v>44100</v>
      </c>
      <c r="AQ874" s="638">
        <f>+VLOOKUP($B874,[1]Sheet1!$C$15:$BW$1300,52,0)</f>
        <v>0</v>
      </c>
      <c r="AR874" s="638">
        <v>0</v>
      </c>
      <c r="AS874" s="638">
        <v>0</v>
      </c>
      <c r="AT874" s="661">
        <f t="shared" si="178"/>
        <v>8649628</v>
      </c>
      <c r="AU874" s="629"/>
      <c r="AV874" s="585"/>
      <c r="AW874" s="526" t="s">
        <v>4798</v>
      </c>
      <c r="AX874" s="526" t="s">
        <v>4799</v>
      </c>
      <c r="AY874" s="632" t="s">
        <v>200</v>
      </c>
      <c r="AZ874" s="632">
        <v>642</v>
      </c>
      <c r="BA874" s="272" t="s">
        <v>1</v>
      </c>
      <c r="BB874" s="633"/>
      <c r="BC874" s="634"/>
      <c r="BD874" s="634"/>
    </row>
    <row r="875" spans="1:56" s="635" customFormat="1" ht="36.75" hidden="1" customHeight="1">
      <c r="A875" s="475">
        <f>SUBTOTAL(3,B$6:B875)</f>
        <v>1</v>
      </c>
      <c r="B875" s="475" t="s">
        <v>2384</v>
      </c>
      <c r="C875" s="476" t="s">
        <v>2385</v>
      </c>
      <c r="D875" s="636">
        <v>44268</v>
      </c>
      <c r="E875" s="636" t="s">
        <v>200</v>
      </c>
      <c r="F875" s="530" t="s">
        <v>222</v>
      </c>
      <c r="G875" s="621" t="s">
        <v>2386</v>
      </c>
      <c r="H875" s="637">
        <v>8500000</v>
      </c>
      <c r="I875" s="637">
        <v>3500000</v>
      </c>
      <c r="J875" s="637">
        <v>0</v>
      </c>
      <c r="K875" s="637">
        <v>0</v>
      </c>
      <c r="L875" s="638">
        <f t="shared" ref="L875:L937" si="187">SUM(H875:K875)</f>
        <v>12000000</v>
      </c>
      <c r="M875" s="639">
        <v>22</v>
      </c>
      <c r="N875" s="638">
        <f t="shared" si="174"/>
        <v>10153846</v>
      </c>
      <c r="O875" s="640">
        <v>2</v>
      </c>
      <c r="P875" s="638">
        <f t="shared" si="175"/>
        <v>923077</v>
      </c>
      <c r="Q875" s="641">
        <v>0</v>
      </c>
      <c r="R875" s="638">
        <f t="shared" si="176"/>
        <v>0</v>
      </c>
      <c r="S875" s="638">
        <f t="shared" si="177"/>
        <v>11076923</v>
      </c>
      <c r="T875" s="642">
        <v>461538</v>
      </c>
      <c r="U875" s="528">
        <v>0</v>
      </c>
      <c r="V875" s="528">
        <v>0</v>
      </c>
      <c r="W875" s="642">
        <v>0</v>
      </c>
      <c r="X875" s="642">
        <v>0</v>
      </c>
      <c r="Y875" s="642">
        <v>0</v>
      </c>
      <c r="Z875" s="642">
        <v>0</v>
      </c>
      <c r="AA875" s="643"/>
      <c r="AB875" s="638"/>
      <c r="AC875" s="642">
        <v>100000</v>
      </c>
      <c r="AD875" s="642">
        <v>0</v>
      </c>
      <c r="AE875" s="638">
        <v>0</v>
      </c>
      <c r="AF875" s="644"/>
      <c r="AG875" s="644">
        <f t="shared" si="184"/>
        <v>11638461</v>
      </c>
      <c r="AH875" s="639">
        <v>0</v>
      </c>
      <c r="AI875" s="639">
        <v>0</v>
      </c>
      <c r="AJ875" s="639">
        <v>0</v>
      </c>
      <c r="AK875" s="643">
        <v>0</v>
      </c>
      <c r="AL875" s="645">
        <v>0</v>
      </c>
      <c r="AM875" s="638">
        <f t="shared" si="182"/>
        <v>0</v>
      </c>
      <c r="AN875" s="661">
        <f t="shared" si="186"/>
        <v>11638461</v>
      </c>
      <c r="AO875" s="638">
        <v>1260000</v>
      </c>
      <c r="AP875" s="638">
        <v>44100</v>
      </c>
      <c r="AQ875" s="638">
        <f>+VLOOKUP($B875,[1]Sheet1!$C$15:$BW$1300,52,0)</f>
        <v>0</v>
      </c>
      <c r="AR875" s="638">
        <v>0</v>
      </c>
      <c r="AS875" s="638">
        <v>0</v>
      </c>
      <c r="AT875" s="661">
        <f t="shared" si="178"/>
        <v>10334361</v>
      </c>
      <c r="AU875" s="629"/>
      <c r="AV875" s="585"/>
      <c r="AW875" s="526" t="s">
        <v>4800</v>
      </c>
      <c r="AX875" s="526" t="s">
        <v>4801</v>
      </c>
      <c r="AY875" s="632" t="s">
        <v>200</v>
      </c>
      <c r="AZ875" s="632">
        <v>622</v>
      </c>
      <c r="BA875" s="272" t="str">
        <f t="shared" ref="BA875:BA924" si="188">+IF(AY875="SK1 Box","Box",IF(AY875="Seaman","Seaman","Bag"))</f>
        <v>Bag</v>
      </c>
      <c r="BB875" s="633"/>
      <c r="BC875" s="634"/>
      <c r="BD875" s="634"/>
    </row>
    <row r="876" spans="1:56" s="635" customFormat="1" ht="36.75" hidden="1" customHeight="1">
      <c r="A876" s="475">
        <f>SUBTOTAL(3,B$6:B876)</f>
        <v>1</v>
      </c>
      <c r="B876" s="475" t="s">
        <v>2387</v>
      </c>
      <c r="C876" s="476" t="s">
        <v>2388</v>
      </c>
      <c r="D876" s="636">
        <v>44886</v>
      </c>
      <c r="E876" s="636" t="s">
        <v>200</v>
      </c>
      <c r="F876" s="530" t="s">
        <v>222</v>
      </c>
      <c r="G876" s="621" t="s">
        <v>2386</v>
      </c>
      <c r="H876" s="637">
        <v>8000000</v>
      </c>
      <c r="I876" s="637">
        <v>2000000</v>
      </c>
      <c r="J876" s="637">
        <v>0</v>
      </c>
      <c r="K876" s="637">
        <v>0</v>
      </c>
      <c r="L876" s="638">
        <f t="shared" si="187"/>
        <v>10000000</v>
      </c>
      <c r="M876" s="639">
        <v>23</v>
      </c>
      <c r="N876" s="638">
        <f t="shared" ref="N876:N938" si="189">ROUND((H876+I876+J876+K876)/IF($M$2&gt;26,26,$M$2)*M876,0)</f>
        <v>8846154</v>
      </c>
      <c r="O876" s="640">
        <v>2</v>
      </c>
      <c r="P876" s="638">
        <f t="shared" ref="P876:P938" si="190">ROUND((H876+I876+J876+K876)/IF($M$2&gt;26,26,$M$2)*O876,0)</f>
        <v>769231</v>
      </c>
      <c r="Q876" s="641">
        <v>0</v>
      </c>
      <c r="R876" s="638">
        <f t="shared" ref="R876:R938" si="191">IF(M876&gt;0,ROUND(N876/IF(M876&gt;26,26,M876)/8*Q876*30%,0),0)</f>
        <v>0</v>
      </c>
      <c r="S876" s="638">
        <f t="shared" ref="S876:S938" si="192">N876+P876+R876</f>
        <v>9615385</v>
      </c>
      <c r="T876" s="642">
        <v>480769</v>
      </c>
      <c r="U876" s="528">
        <v>0</v>
      </c>
      <c r="V876" s="528">
        <v>0</v>
      </c>
      <c r="W876" s="642">
        <v>0</v>
      </c>
      <c r="X876" s="642">
        <v>0</v>
      </c>
      <c r="Y876" s="642">
        <v>0</v>
      </c>
      <c r="Z876" s="642">
        <v>0</v>
      </c>
      <c r="AA876" s="643"/>
      <c r="AB876" s="638"/>
      <c r="AC876" s="642">
        <v>0</v>
      </c>
      <c r="AD876" s="642">
        <v>0</v>
      </c>
      <c r="AE876" s="638">
        <v>0</v>
      </c>
      <c r="AF876" s="644"/>
      <c r="AG876" s="644">
        <f t="shared" si="184"/>
        <v>10096154</v>
      </c>
      <c r="AH876" s="639">
        <v>0</v>
      </c>
      <c r="AI876" s="639">
        <v>0</v>
      </c>
      <c r="AJ876" s="639">
        <v>0</v>
      </c>
      <c r="AK876" s="643">
        <v>0</v>
      </c>
      <c r="AL876" s="645">
        <v>0</v>
      </c>
      <c r="AM876" s="638">
        <f t="shared" si="182"/>
        <v>0</v>
      </c>
      <c r="AN876" s="661">
        <f t="shared" si="186"/>
        <v>10096154</v>
      </c>
      <c r="AO876" s="638">
        <v>1050000</v>
      </c>
      <c r="AP876" s="638">
        <v>44100</v>
      </c>
      <c r="AQ876" s="638">
        <f>+VLOOKUP($B876,[1]Sheet1!$C$15:$BW$1300,52,0)</f>
        <v>0</v>
      </c>
      <c r="AR876" s="638">
        <v>0</v>
      </c>
      <c r="AS876" s="638">
        <v>0</v>
      </c>
      <c r="AT876" s="661">
        <f t="shared" si="178"/>
        <v>9002054</v>
      </c>
      <c r="AU876" s="629"/>
      <c r="AV876" s="585"/>
      <c r="AW876" s="526" t="s">
        <v>4802</v>
      </c>
      <c r="AX876" s="526" t="s">
        <v>4803</v>
      </c>
      <c r="AY876" s="632" t="s">
        <v>200</v>
      </c>
      <c r="AZ876" s="632">
        <v>622</v>
      </c>
      <c r="BA876" s="272" t="str">
        <f t="shared" si="188"/>
        <v>Bag</v>
      </c>
      <c r="BB876" s="633"/>
      <c r="BC876" s="634"/>
      <c r="BD876" s="634"/>
    </row>
    <row r="877" spans="1:56" s="635" customFormat="1" ht="36.75" hidden="1" customHeight="1">
      <c r="A877" s="475">
        <f>SUBTOTAL(3,B$6:B877)</f>
        <v>1</v>
      </c>
      <c r="B877" s="475" t="s">
        <v>2389</v>
      </c>
      <c r="C877" s="476" t="s">
        <v>2390</v>
      </c>
      <c r="D877" s="636">
        <v>41499</v>
      </c>
      <c r="E877" s="636" t="s">
        <v>200</v>
      </c>
      <c r="F877" s="530" t="s">
        <v>222</v>
      </c>
      <c r="G877" s="621" t="s">
        <v>2391</v>
      </c>
      <c r="H877" s="637">
        <v>7934000</v>
      </c>
      <c r="I877" s="637">
        <v>6500000</v>
      </c>
      <c r="J877" s="637">
        <v>0</v>
      </c>
      <c r="K877" s="637">
        <v>0</v>
      </c>
      <c r="L877" s="638">
        <f t="shared" si="187"/>
        <v>14434000</v>
      </c>
      <c r="M877" s="639">
        <v>24</v>
      </c>
      <c r="N877" s="638">
        <f t="shared" si="189"/>
        <v>13323692</v>
      </c>
      <c r="O877" s="640">
        <v>2</v>
      </c>
      <c r="P877" s="638">
        <f t="shared" si="190"/>
        <v>1110308</v>
      </c>
      <c r="Q877" s="641">
        <v>0</v>
      </c>
      <c r="R877" s="638">
        <f t="shared" si="191"/>
        <v>0</v>
      </c>
      <c r="S877" s="638">
        <f t="shared" si="192"/>
        <v>14434000</v>
      </c>
      <c r="T877" s="642">
        <v>500000</v>
      </c>
      <c r="U877" s="528">
        <v>0</v>
      </c>
      <c r="V877" s="528">
        <v>200000</v>
      </c>
      <c r="W877" s="642">
        <v>500000</v>
      </c>
      <c r="X877" s="642">
        <v>0</v>
      </c>
      <c r="Y877" s="642">
        <v>400000</v>
      </c>
      <c r="Z877" s="642">
        <v>700000</v>
      </c>
      <c r="AA877" s="643"/>
      <c r="AB877" s="638"/>
      <c r="AC877" s="642">
        <v>0</v>
      </c>
      <c r="AD877" s="642">
        <v>0</v>
      </c>
      <c r="AE877" s="638">
        <v>0</v>
      </c>
      <c r="AF877" s="644"/>
      <c r="AG877" s="644">
        <f t="shared" si="184"/>
        <v>16734000</v>
      </c>
      <c r="AH877" s="639">
        <v>28</v>
      </c>
      <c r="AI877" s="639">
        <v>0</v>
      </c>
      <c r="AJ877" s="639">
        <v>0</v>
      </c>
      <c r="AK877" s="643">
        <v>0</v>
      </c>
      <c r="AL877" s="645">
        <v>0</v>
      </c>
      <c r="AM877" s="638">
        <f t="shared" si="182"/>
        <v>2914558</v>
      </c>
      <c r="AN877" s="661">
        <f t="shared" si="186"/>
        <v>19648558</v>
      </c>
      <c r="AO877" s="638">
        <v>1515570</v>
      </c>
      <c r="AP877" s="638">
        <v>44100</v>
      </c>
      <c r="AQ877" s="638">
        <f>+VLOOKUP($B877,[1]Sheet1!$C$15:$BW$1300,52,0)</f>
        <v>68073</v>
      </c>
      <c r="AR877" s="638">
        <v>0</v>
      </c>
      <c r="AS877" s="638">
        <v>0</v>
      </c>
      <c r="AT877" s="661">
        <f t="shared" ref="AT877:AT940" si="193">+ROUND(SUM(AN877:AN877)-SUM(AO877:AS877),0)</f>
        <v>18020815</v>
      </c>
      <c r="AU877" s="629"/>
      <c r="AV877" s="585"/>
      <c r="AW877" s="526" t="s">
        <v>4804</v>
      </c>
      <c r="AX877" s="526" t="s">
        <v>4805</v>
      </c>
      <c r="AY877" s="632" t="s">
        <v>200</v>
      </c>
      <c r="AZ877" s="632">
        <v>622</v>
      </c>
      <c r="BA877" s="272" t="str">
        <f t="shared" si="188"/>
        <v>Bag</v>
      </c>
      <c r="BB877" s="633"/>
      <c r="BC877" s="634"/>
      <c r="BD877" s="634"/>
    </row>
    <row r="878" spans="1:56" s="635" customFormat="1" ht="36.75" hidden="1" customHeight="1">
      <c r="A878" s="475">
        <f>SUBTOTAL(3,B$6:B878)</f>
        <v>1</v>
      </c>
      <c r="B878" s="475" t="s">
        <v>2392</v>
      </c>
      <c r="C878" s="476" t="s">
        <v>2393</v>
      </c>
      <c r="D878" s="636">
        <v>41522</v>
      </c>
      <c r="E878" s="636" t="s">
        <v>200</v>
      </c>
      <c r="F878" s="530" t="s">
        <v>222</v>
      </c>
      <c r="G878" s="621" t="s">
        <v>2247</v>
      </c>
      <c r="H878" s="637">
        <v>7333000</v>
      </c>
      <c r="I878" s="637">
        <v>1700000</v>
      </c>
      <c r="J878" s="637">
        <v>0</v>
      </c>
      <c r="K878" s="637">
        <v>0</v>
      </c>
      <c r="L878" s="638">
        <f t="shared" si="187"/>
        <v>9033000</v>
      </c>
      <c r="M878" s="639">
        <v>24</v>
      </c>
      <c r="N878" s="638">
        <f t="shared" si="189"/>
        <v>8338154</v>
      </c>
      <c r="O878" s="640">
        <v>2</v>
      </c>
      <c r="P878" s="638">
        <f t="shared" si="190"/>
        <v>694846</v>
      </c>
      <c r="Q878" s="641">
        <v>0</v>
      </c>
      <c r="R878" s="638">
        <f t="shared" si="191"/>
        <v>0</v>
      </c>
      <c r="S878" s="638">
        <f t="shared" si="192"/>
        <v>9033000</v>
      </c>
      <c r="T878" s="642">
        <v>500000</v>
      </c>
      <c r="U878" s="528">
        <v>0</v>
      </c>
      <c r="V878" s="528">
        <v>200000</v>
      </c>
      <c r="W878" s="642">
        <v>500000</v>
      </c>
      <c r="X878" s="642">
        <v>0</v>
      </c>
      <c r="Y878" s="642">
        <v>400000</v>
      </c>
      <c r="Z878" s="642">
        <v>400000</v>
      </c>
      <c r="AA878" s="643"/>
      <c r="AB878" s="638"/>
      <c r="AC878" s="642">
        <v>100000</v>
      </c>
      <c r="AD878" s="642">
        <v>0</v>
      </c>
      <c r="AE878" s="638">
        <v>65141.828125</v>
      </c>
      <c r="AF878" s="644"/>
      <c r="AG878" s="644">
        <f t="shared" si="184"/>
        <v>11198142</v>
      </c>
      <c r="AH878" s="639">
        <v>0</v>
      </c>
      <c r="AI878" s="639">
        <v>0</v>
      </c>
      <c r="AJ878" s="639">
        <v>0</v>
      </c>
      <c r="AK878" s="643">
        <v>0</v>
      </c>
      <c r="AL878" s="645">
        <v>0</v>
      </c>
      <c r="AM878" s="638">
        <f t="shared" si="182"/>
        <v>0</v>
      </c>
      <c r="AN878" s="661">
        <f t="shared" si="186"/>
        <v>11198142</v>
      </c>
      <c r="AO878" s="638">
        <v>948465</v>
      </c>
      <c r="AP878" s="638">
        <v>44100</v>
      </c>
      <c r="AQ878" s="638">
        <f>+VLOOKUP($B878,[1]Sheet1!$C$15:$BW$1300,52,0)</f>
        <v>0</v>
      </c>
      <c r="AR878" s="638">
        <v>0</v>
      </c>
      <c r="AS878" s="638">
        <v>0</v>
      </c>
      <c r="AT878" s="661">
        <f t="shared" si="193"/>
        <v>10205577</v>
      </c>
      <c r="AU878" s="629"/>
      <c r="AV878" s="585"/>
      <c r="AW878" s="526" t="s">
        <v>4806</v>
      </c>
      <c r="AX878" s="526" t="s">
        <v>4807</v>
      </c>
      <c r="AY878" s="632" t="s">
        <v>200</v>
      </c>
      <c r="AZ878" s="632">
        <v>622</v>
      </c>
      <c r="BA878" s="272" t="str">
        <f t="shared" si="188"/>
        <v>Bag</v>
      </c>
      <c r="BB878" s="633"/>
      <c r="BC878" s="634"/>
      <c r="BD878" s="634"/>
    </row>
    <row r="879" spans="1:56" s="635" customFormat="1" ht="36.75" hidden="1" customHeight="1">
      <c r="A879" s="475">
        <f>SUBTOTAL(3,B$6:B879)</f>
        <v>1</v>
      </c>
      <c r="B879" s="475" t="s">
        <v>2394</v>
      </c>
      <c r="C879" s="476" t="s">
        <v>2395</v>
      </c>
      <c r="D879" s="636">
        <v>43529</v>
      </c>
      <c r="E879" s="636" t="s">
        <v>200</v>
      </c>
      <c r="F879" s="530" t="s">
        <v>222</v>
      </c>
      <c r="G879" s="621" t="s">
        <v>2396</v>
      </c>
      <c r="H879" s="637">
        <v>6998000</v>
      </c>
      <c r="I879" s="637">
        <v>1100000</v>
      </c>
      <c r="J879" s="637">
        <v>0</v>
      </c>
      <c r="K879" s="637">
        <v>1900000</v>
      </c>
      <c r="L879" s="638">
        <f t="shared" si="187"/>
        <v>9998000</v>
      </c>
      <c r="M879" s="639">
        <v>24</v>
      </c>
      <c r="N879" s="638">
        <f t="shared" si="189"/>
        <v>9228923</v>
      </c>
      <c r="O879" s="640">
        <v>2</v>
      </c>
      <c r="P879" s="638">
        <f t="shared" si="190"/>
        <v>769077</v>
      </c>
      <c r="Q879" s="641">
        <v>0</v>
      </c>
      <c r="R879" s="638">
        <f t="shared" si="191"/>
        <v>0</v>
      </c>
      <c r="S879" s="638">
        <f t="shared" si="192"/>
        <v>9998000</v>
      </c>
      <c r="T879" s="642">
        <v>0</v>
      </c>
      <c r="U879" s="528">
        <v>0</v>
      </c>
      <c r="V879" s="528">
        <v>200000</v>
      </c>
      <c r="W879" s="642">
        <v>500000</v>
      </c>
      <c r="X879" s="642">
        <v>0</v>
      </c>
      <c r="Y879" s="642">
        <v>400000</v>
      </c>
      <c r="Z879" s="642">
        <v>700000</v>
      </c>
      <c r="AA879" s="643"/>
      <c r="AB879" s="638"/>
      <c r="AC879" s="642">
        <v>100000</v>
      </c>
      <c r="AD879" s="642">
        <v>0</v>
      </c>
      <c r="AE879" s="638">
        <v>72100.9609375</v>
      </c>
      <c r="AF879" s="644"/>
      <c r="AG879" s="644">
        <f t="shared" si="184"/>
        <v>11970101</v>
      </c>
      <c r="AH879" s="639">
        <v>16</v>
      </c>
      <c r="AI879" s="639">
        <v>0</v>
      </c>
      <c r="AJ879" s="639">
        <v>0</v>
      </c>
      <c r="AK879" s="643">
        <v>0</v>
      </c>
      <c r="AL879" s="645">
        <v>0</v>
      </c>
      <c r="AM879" s="638">
        <f t="shared" si="182"/>
        <v>1153615</v>
      </c>
      <c r="AN879" s="661">
        <f t="shared" si="186"/>
        <v>13123716</v>
      </c>
      <c r="AO879" s="638">
        <v>1049790</v>
      </c>
      <c r="AP879" s="638">
        <v>44100</v>
      </c>
      <c r="AQ879" s="638">
        <f>+VLOOKUP($B879,[1]Sheet1!$C$15:$BW$1300,52,0)</f>
        <v>39469</v>
      </c>
      <c r="AR879" s="638">
        <v>0</v>
      </c>
      <c r="AS879" s="638">
        <v>0</v>
      </c>
      <c r="AT879" s="661">
        <f t="shared" si="193"/>
        <v>11990357</v>
      </c>
      <c r="AU879" s="629"/>
      <c r="AV879" s="585"/>
      <c r="AW879" s="526" t="s">
        <v>4808</v>
      </c>
      <c r="AX879" s="526" t="s">
        <v>4809</v>
      </c>
      <c r="AY879" s="632" t="s">
        <v>200</v>
      </c>
      <c r="AZ879" s="632">
        <v>622</v>
      </c>
      <c r="BA879" s="272" t="str">
        <f t="shared" si="188"/>
        <v>Bag</v>
      </c>
      <c r="BB879" s="633"/>
      <c r="BC879" s="634"/>
      <c r="BD879" s="634"/>
    </row>
    <row r="880" spans="1:56" s="635" customFormat="1" ht="36.75" hidden="1" customHeight="1">
      <c r="A880" s="475">
        <f>SUBTOTAL(3,B$6:B880)</f>
        <v>1</v>
      </c>
      <c r="B880" s="475" t="s">
        <v>2397</v>
      </c>
      <c r="C880" s="476" t="s">
        <v>2398</v>
      </c>
      <c r="D880" s="636">
        <v>43833</v>
      </c>
      <c r="E880" s="636" t="s">
        <v>200</v>
      </c>
      <c r="F880" s="530" t="s">
        <v>223</v>
      </c>
      <c r="G880" s="621" t="s">
        <v>2399</v>
      </c>
      <c r="H880" s="637">
        <v>5931000</v>
      </c>
      <c r="I880" s="637">
        <v>2500000</v>
      </c>
      <c r="J880" s="637">
        <v>298000</v>
      </c>
      <c r="K880" s="637">
        <v>0</v>
      </c>
      <c r="L880" s="638">
        <f t="shared" si="187"/>
        <v>8729000</v>
      </c>
      <c r="M880" s="639">
        <v>24</v>
      </c>
      <c r="N880" s="638">
        <f t="shared" si="189"/>
        <v>8057538</v>
      </c>
      <c r="O880" s="640">
        <v>2</v>
      </c>
      <c r="P880" s="638">
        <f t="shared" si="190"/>
        <v>671462</v>
      </c>
      <c r="Q880" s="641">
        <v>0</v>
      </c>
      <c r="R880" s="638">
        <f t="shared" si="191"/>
        <v>0</v>
      </c>
      <c r="S880" s="638">
        <f t="shared" si="192"/>
        <v>8729000</v>
      </c>
      <c r="T880" s="642">
        <v>0</v>
      </c>
      <c r="U880" s="528">
        <v>0</v>
      </c>
      <c r="V880" s="528">
        <v>200000</v>
      </c>
      <c r="W880" s="642">
        <v>500000</v>
      </c>
      <c r="X880" s="642">
        <v>0</v>
      </c>
      <c r="Y880" s="642">
        <v>400000</v>
      </c>
      <c r="Z880" s="642">
        <v>444852</v>
      </c>
      <c r="AA880" s="643"/>
      <c r="AB880" s="638"/>
      <c r="AC880" s="642">
        <v>0</v>
      </c>
      <c r="AD880" s="642">
        <v>0</v>
      </c>
      <c r="AE880" s="638">
        <v>0</v>
      </c>
      <c r="AF880" s="644"/>
      <c r="AG880" s="644">
        <f t="shared" si="184"/>
        <v>10273852</v>
      </c>
      <c r="AH880" s="639">
        <v>36</v>
      </c>
      <c r="AI880" s="639">
        <v>0</v>
      </c>
      <c r="AJ880" s="639">
        <v>0</v>
      </c>
      <c r="AK880" s="643">
        <v>0</v>
      </c>
      <c r="AL880" s="645">
        <v>0</v>
      </c>
      <c r="AM880" s="638">
        <f t="shared" si="182"/>
        <v>2266183</v>
      </c>
      <c r="AN880" s="661">
        <f t="shared" si="186"/>
        <v>12540035</v>
      </c>
      <c r="AO880" s="638">
        <v>916545</v>
      </c>
      <c r="AP880" s="638">
        <v>44100</v>
      </c>
      <c r="AQ880" s="638">
        <f>+VLOOKUP($B880,[1]Sheet1!$C$15:$BW$1300,52,0)</f>
        <v>0</v>
      </c>
      <c r="AR880" s="638">
        <v>0</v>
      </c>
      <c r="AS880" s="638">
        <v>0</v>
      </c>
      <c r="AT880" s="661">
        <f t="shared" si="193"/>
        <v>11579390</v>
      </c>
      <c r="AU880" s="629"/>
      <c r="AV880" s="585"/>
      <c r="AW880" s="526" t="s">
        <v>4810</v>
      </c>
      <c r="AX880" s="526" t="s">
        <v>4811</v>
      </c>
      <c r="AY880" s="632" t="s">
        <v>200</v>
      </c>
      <c r="AZ880" s="632">
        <v>622</v>
      </c>
      <c r="BA880" s="272" t="str">
        <f t="shared" si="188"/>
        <v>Bag</v>
      </c>
      <c r="BB880" s="633"/>
      <c r="BC880" s="634"/>
      <c r="BD880" s="634"/>
    </row>
    <row r="881" spans="1:56" s="635" customFormat="1" ht="36.75" hidden="1" customHeight="1">
      <c r="A881" s="475">
        <f>SUBTOTAL(3,B$6:B881)</f>
        <v>1</v>
      </c>
      <c r="B881" s="475" t="s">
        <v>2400</v>
      </c>
      <c r="C881" s="476" t="s">
        <v>2401</v>
      </c>
      <c r="D881" s="636">
        <v>43869</v>
      </c>
      <c r="E881" s="636" t="s">
        <v>200</v>
      </c>
      <c r="F881" s="530" t="s">
        <v>223</v>
      </c>
      <c r="G881" s="621" t="s">
        <v>2399</v>
      </c>
      <c r="H881" s="637">
        <v>5931000</v>
      </c>
      <c r="I881" s="637">
        <v>2500000</v>
      </c>
      <c r="J881" s="637">
        <v>298000</v>
      </c>
      <c r="K881" s="637">
        <v>0</v>
      </c>
      <c r="L881" s="638">
        <f t="shared" si="187"/>
        <v>8729000</v>
      </c>
      <c r="M881" s="639">
        <v>24</v>
      </c>
      <c r="N881" s="638">
        <f t="shared" si="189"/>
        <v>8057538</v>
      </c>
      <c r="O881" s="640">
        <v>2</v>
      </c>
      <c r="P881" s="638">
        <f t="shared" si="190"/>
        <v>671462</v>
      </c>
      <c r="Q881" s="641">
        <v>0</v>
      </c>
      <c r="R881" s="638">
        <f t="shared" si="191"/>
        <v>0</v>
      </c>
      <c r="S881" s="638">
        <f t="shared" si="192"/>
        <v>8729000</v>
      </c>
      <c r="T881" s="642">
        <v>0</v>
      </c>
      <c r="U881" s="528">
        <v>0</v>
      </c>
      <c r="V881" s="528">
        <v>200000</v>
      </c>
      <c r="W881" s="642">
        <v>500000</v>
      </c>
      <c r="X881" s="642">
        <v>0</v>
      </c>
      <c r="Y881" s="642">
        <v>400000</v>
      </c>
      <c r="Z881" s="642">
        <v>419524</v>
      </c>
      <c r="AA881" s="643"/>
      <c r="AB881" s="638"/>
      <c r="AC881" s="642">
        <v>0</v>
      </c>
      <c r="AD881" s="642">
        <v>0</v>
      </c>
      <c r="AE881" s="638">
        <v>0</v>
      </c>
      <c r="AF881" s="644"/>
      <c r="AG881" s="644">
        <f t="shared" si="184"/>
        <v>10248524</v>
      </c>
      <c r="AH881" s="639">
        <v>36</v>
      </c>
      <c r="AI881" s="639">
        <v>0</v>
      </c>
      <c r="AJ881" s="639">
        <v>0</v>
      </c>
      <c r="AK881" s="643">
        <v>0</v>
      </c>
      <c r="AL881" s="645">
        <v>0</v>
      </c>
      <c r="AM881" s="638">
        <f t="shared" si="182"/>
        <v>2266183</v>
      </c>
      <c r="AN881" s="661">
        <f t="shared" si="186"/>
        <v>12514707</v>
      </c>
      <c r="AO881" s="638">
        <v>916545</v>
      </c>
      <c r="AP881" s="638">
        <v>44100</v>
      </c>
      <c r="AQ881" s="638">
        <f>+VLOOKUP($B881,[1]Sheet1!$C$15:$BW$1300,52,0)</f>
        <v>0</v>
      </c>
      <c r="AR881" s="638">
        <v>0</v>
      </c>
      <c r="AS881" s="638">
        <v>0</v>
      </c>
      <c r="AT881" s="661">
        <f t="shared" si="193"/>
        <v>11554062</v>
      </c>
      <c r="AU881" s="629"/>
      <c r="AV881" s="585"/>
      <c r="AW881" s="526" t="s">
        <v>4812</v>
      </c>
      <c r="AX881" s="526" t="s">
        <v>4813</v>
      </c>
      <c r="AY881" s="632" t="s">
        <v>200</v>
      </c>
      <c r="AZ881" s="632">
        <v>622</v>
      </c>
      <c r="BA881" s="272" t="str">
        <f t="shared" si="188"/>
        <v>Bag</v>
      </c>
      <c r="BB881" s="633"/>
      <c r="BC881" s="634"/>
      <c r="BD881" s="634"/>
    </row>
    <row r="882" spans="1:56" s="635" customFormat="1" ht="36.75" hidden="1" customHeight="1">
      <c r="A882" s="475">
        <f>SUBTOTAL(3,B$6:B882)</f>
        <v>1</v>
      </c>
      <c r="B882" s="475" t="s">
        <v>2402</v>
      </c>
      <c r="C882" s="476" t="s">
        <v>2403</v>
      </c>
      <c r="D882" s="636">
        <v>44253</v>
      </c>
      <c r="E882" s="636" t="s">
        <v>200</v>
      </c>
      <c r="F882" s="530" t="s">
        <v>223</v>
      </c>
      <c r="G882" s="621" t="s">
        <v>2399</v>
      </c>
      <c r="H882" s="637">
        <v>5931000</v>
      </c>
      <c r="I882" s="637">
        <v>1900000</v>
      </c>
      <c r="J882" s="637">
        <v>298000</v>
      </c>
      <c r="K882" s="637">
        <v>0</v>
      </c>
      <c r="L882" s="638">
        <f t="shared" si="187"/>
        <v>8129000</v>
      </c>
      <c r="M882" s="639">
        <v>24</v>
      </c>
      <c r="N882" s="638">
        <f t="shared" si="189"/>
        <v>7503692</v>
      </c>
      <c r="O882" s="640">
        <v>2</v>
      </c>
      <c r="P882" s="638">
        <f t="shared" si="190"/>
        <v>625308</v>
      </c>
      <c r="Q882" s="641">
        <v>0</v>
      </c>
      <c r="R882" s="638">
        <f t="shared" si="191"/>
        <v>0</v>
      </c>
      <c r="S882" s="638">
        <f t="shared" si="192"/>
        <v>8129000</v>
      </c>
      <c r="T882" s="642">
        <v>0</v>
      </c>
      <c r="U882" s="528">
        <v>0</v>
      </c>
      <c r="V882" s="528">
        <v>200000</v>
      </c>
      <c r="W882" s="642">
        <v>500000</v>
      </c>
      <c r="X882" s="642">
        <v>0</v>
      </c>
      <c r="Y882" s="642">
        <v>400000</v>
      </c>
      <c r="Z882" s="642">
        <v>549860</v>
      </c>
      <c r="AA882" s="643"/>
      <c r="AB882" s="638"/>
      <c r="AC882" s="642">
        <v>0</v>
      </c>
      <c r="AD882" s="642">
        <v>0</v>
      </c>
      <c r="AE882" s="638">
        <v>0</v>
      </c>
      <c r="AF882" s="644"/>
      <c r="AG882" s="644">
        <f t="shared" si="184"/>
        <v>9778860</v>
      </c>
      <c r="AH882" s="639">
        <v>32</v>
      </c>
      <c r="AI882" s="639">
        <v>0</v>
      </c>
      <c r="AJ882" s="639">
        <v>0</v>
      </c>
      <c r="AK882" s="643">
        <v>0</v>
      </c>
      <c r="AL882" s="645">
        <v>0</v>
      </c>
      <c r="AM882" s="638">
        <f t="shared" si="182"/>
        <v>1875923</v>
      </c>
      <c r="AN882" s="661">
        <f t="shared" si="186"/>
        <v>11654783</v>
      </c>
      <c r="AO882" s="638">
        <v>853545</v>
      </c>
      <c r="AP882" s="638">
        <v>44100</v>
      </c>
      <c r="AQ882" s="638">
        <f>+VLOOKUP($B882,[1]Sheet1!$C$15:$BW$1300,52,0)</f>
        <v>0</v>
      </c>
      <c r="AR882" s="638">
        <v>0</v>
      </c>
      <c r="AS882" s="638">
        <v>0</v>
      </c>
      <c r="AT882" s="661">
        <f t="shared" si="193"/>
        <v>10757138</v>
      </c>
      <c r="AU882" s="629"/>
      <c r="AV882" s="585"/>
      <c r="AW882" s="526" t="s">
        <v>4814</v>
      </c>
      <c r="AX882" s="526" t="s">
        <v>4815</v>
      </c>
      <c r="AY882" s="632" t="s">
        <v>200</v>
      </c>
      <c r="AZ882" s="632">
        <v>622</v>
      </c>
      <c r="BA882" s="272" t="str">
        <f t="shared" si="188"/>
        <v>Bag</v>
      </c>
      <c r="BB882" s="633"/>
      <c r="BC882" s="634"/>
      <c r="BD882" s="634"/>
    </row>
    <row r="883" spans="1:56" s="635" customFormat="1" ht="36.75" hidden="1" customHeight="1">
      <c r="A883" s="475">
        <f>SUBTOTAL(3,B$6:B883)</f>
        <v>1</v>
      </c>
      <c r="B883" s="475" t="s">
        <v>2404</v>
      </c>
      <c r="C883" s="476" t="s">
        <v>2405</v>
      </c>
      <c r="D883" s="636">
        <v>44624</v>
      </c>
      <c r="E883" s="636" t="s">
        <v>200</v>
      </c>
      <c r="F883" s="530" t="s">
        <v>223</v>
      </c>
      <c r="G883" s="621" t="s">
        <v>1163</v>
      </c>
      <c r="H883" s="637">
        <v>5931000</v>
      </c>
      <c r="I883" s="637">
        <v>1200000</v>
      </c>
      <c r="J883" s="637">
        <v>298000</v>
      </c>
      <c r="K883" s="637">
        <v>0</v>
      </c>
      <c r="L883" s="638">
        <f t="shared" si="187"/>
        <v>7429000</v>
      </c>
      <c r="M883" s="639">
        <v>24</v>
      </c>
      <c r="N883" s="638">
        <f t="shared" si="189"/>
        <v>6857538</v>
      </c>
      <c r="O883" s="640">
        <v>2</v>
      </c>
      <c r="P883" s="638">
        <f t="shared" si="190"/>
        <v>571462</v>
      </c>
      <c r="Q883" s="641">
        <v>0</v>
      </c>
      <c r="R883" s="638">
        <f t="shared" si="191"/>
        <v>0</v>
      </c>
      <c r="S883" s="638">
        <f t="shared" si="192"/>
        <v>7429000</v>
      </c>
      <c r="T883" s="642">
        <v>0</v>
      </c>
      <c r="U883" s="528">
        <v>0</v>
      </c>
      <c r="V883" s="528">
        <v>200000</v>
      </c>
      <c r="W883" s="642">
        <v>500000</v>
      </c>
      <c r="X883" s="642">
        <v>0</v>
      </c>
      <c r="Y883" s="642">
        <v>400000</v>
      </c>
      <c r="Z883" s="642">
        <v>419524</v>
      </c>
      <c r="AA883" s="643"/>
      <c r="AB883" s="638"/>
      <c r="AC883" s="642">
        <v>0</v>
      </c>
      <c r="AD883" s="642">
        <v>0</v>
      </c>
      <c r="AE883" s="638">
        <v>0</v>
      </c>
      <c r="AF883" s="644"/>
      <c r="AG883" s="644">
        <f t="shared" si="184"/>
        <v>8948524</v>
      </c>
      <c r="AH883" s="639">
        <v>36</v>
      </c>
      <c r="AI883" s="639">
        <v>0</v>
      </c>
      <c r="AJ883" s="639">
        <v>0</v>
      </c>
      <c r="AK883" s="643">
        <v>0</v>
      </c>
      <c r="AL883" s="645">
        <v>0</v>
      </c>
      <c r="AM883" s="638">
        <f t="shared" si="182"/>
        <v>1928683</v>
      </c>
      <c r="AN883" s="661">
        <f t="shared" si="186"/>
        <v>10877207</v>
      </c>
      <c r="AO883" s="638">
        <v>780045</v>
      </c>
      <c r="AP883" s="638">
        <v>44100</v>
      </c>
      <c r="AQ883" s="638">
        <f>+VLOOKUP($B883,[1]Sheet1!$C$15:$BW$1300,52,0)</f>
        <v>0</v>
      </c>
      <c r="AR883" s="638">
        <v>0</v>
      </c>
      <c r="AS883" s="638">
        <v>0</v>
      </c>
      <c r="AT883" s="661">
        <f t="shared" si="193"/>
        <v>10053062</v>
      </c>
      <c r="AU883" s="629"/>
      <c r="AV883" s="585"/>
      <c r="AW883" s="526" t="s">
        <v>4816</v>
      </c>
      <c r="AX883" s="526" t="s">
        <v>4817</v>
      </c>
      <c r="AY883" s="632" t="s">
        <v>200</v>
      </c>
      <c r="AZ883" s="632">
        <v>622</v>
      </c>
      <c r="BA883" s="272" t="str">
        <f t="shared" si="188"/>
        <v>Bag</v>
      </c>
      <c r="BB883" s="633"/>
      <c r="BC883" s="634"/>
      <c r="BD883" s="634"/>
    </row>
    <row r="884" spans="1:56" s="635" customFormat="1" ht="36.75" hidden="1" customHeight="1">
      <c r="A884" s="475">
        <f>SUBTOTAL(3,B$6:B884)</f>
        <v>1</v>
      </c>
      <c r="B884" s="475" t="s">
        <v>2406</v>
      </c>
      <c r="C884" s="476" t="s">
        <v>2407</v>
      </c>
      <c r="D884" s="636">
        <v>44967</v>
      </c>
      <c r="E884" s="636" t="s">
        <v>200</v>
      </c>
      <c r="F884" s="530" t="s">
        <v>223</v>
      </c>
      <c r="G884" s="621" t="s">
        <v>2408</v>
      </c>
      <c r="H884" s="637">
        <v>5815000</v>
      </c>
      <c r="I884" s="637">
        <v>1200000</v>
      </c>
      <c r="J884" s="637">
        <v>292000</v>
      </c>
      <c r="K884" s="637">
        <v>0</v>
      </c>
      <c r="L884" s="638">
        <f t="shared" si="187"/>
        <v>7307000</v>
      </c>
      <c r="M884" s="639">
        <v>24</v>
      </c>
      <c r="N884" s="638">
        <f t="shared" si="189"/>
        <v>6744923</v>
      </c>
      <c r="O884" s="640">
        <v>2</v>
      </c>
      <c r="P884" s="638">
        <f t="shared" si="190"/>
        <v>562077</v>
      </c>
      <c r="Q884" s="641">
        <v>0</v>
      </c>
      <c r="R884" s="638">
        <f t="shared" si="191"/>
        <v>0</v>
      </c>
      <c r="S884" s="638">
        <f t="shared" si="192"/>
        <v>7307000</v>
      </c>
      <c r="T884" s="642">
        <v>0</v>
      </c>
      <c r="U884" s="528">
        <v>0</v>
      </c>
      <c r="V884" s="528">
        <v>200000</v>
      </c>
      <c r="W884" s="642">
        <v>500000</v>
      </c>
      <c r="X884" s="642">
        <v>0</v>
      </c>
      <c r="Y884" s="642">
        <v>400000</v>
      </c>
      <c r="Z884" s="642">
        <v>725659</v>
      </c>
      <c r="AA884" s="643"/>
      <c r="AB884" s="638"/>
      <c r="AC884" s="642">
        <v>0</v>
      </c>
      <c r="AD884" s="642">
        <v>0</v>
      </c>
      <c r="AE884" s="638">
        <v>0</v>
      </c>
      <c r="AF884" s="644"/>
      <c r="AG884" s="644">
        <f t="shared" si="184"/>
        <v>9132659</v>
      </c>
      <c r="AH884" s="639">
        <v>32</v>
      </c>
      <c r="AI884" s="639">
        <v>0</v>
      </c>
      <c r="AJ884" s="639">
        <v>0</v>
      </c>
      <c r="AK884" s="643">
        <v>0</v>
      </c>
      <c r="AL884" s="645">
        <v>0</v>
      </c>
      <c r="AM884" s="638">
        <f t="shared" si="182"/>
        <v>1686231</v>
      </c>
      <c r="AN884" s="661">
        <f t="shared" si="186"/>
        <v>10818890</v>
      </c>
      <c r="AO884" s="638">
        <v>767235</v>
      </c>
      <c r="AP884" s="638">
        <v>44100</v>
      </c>
      <c r="AQ884" s="638">
        <f>+VLOOKUP($B884,[1]Sheet1!$C$15:$BW$1300,52,0)</f>
        <v>0</v>
      </c>
      <c r="AR884" s="638">
        <v>0</v>
      </c>
      <c r="AS884" s="638">
        <v>0</v>
      </c>
      <c r="AT884" s="661">
        <f t="shared" si="193"/>
        <v>10007555</v>
      </c>
      <c r="AU884" s="629"/>
      <c r="AV884" s="585"/>
      <c r="AW884" s="526" t="s">
        <v>4818</v>
      </c>
      <c r="AX884" s="526" t="s">
        <v>4819</v>
      </c>
      <c r="AY884" s="632" t="s">
        <v>200</v>
      </c>
      <c r="AZ884" s="632">
        <v>622</v>
      </c>
      <c r="BA884" s="272" t="str">
        <f t="shared" si="188"/>
        <v>Bag</v>
      </c>
      <c r="BB884" s="633"/>
      <c r="BC884" s="634"/>
      <c r="BD884" s="634"/>
    </row>
    <row r="885" spans="1:56" s="635" customFormat="1" ht="36.75" hidden="1" customHeight="1">
      <c r="A885" s="475">
        <f>SUBTOTAL(3,B$6:B885)</f>
        <v>1</v>
      </c>
      <c r="B885" s="475" t="s">
        <v>2409</v>
      </c>
      <c r="C885" s="476" t="s">
        <v>2410</v>
      </c>
      <c r="D885" s="636">
        <v>44970</v>
      </c>
      <c r="E885" s="636" t="s">
        <v>200</v>
      </c>
      <c r="F885" s="530" t="s">
        <v>223</v>
      </c>
      <c r="G885" s="621" t="s">
        <v>2408</v>
      </c>
      <c r="H885" s="637">
        <v>5815000</v>
      </c>
      <c r="I885" s="637">
        <v>1200000</v>
      </c>
      <c r="J885" s="637">
        <v>292000</v>
      </c>
      <c r="K885" s="637">
        <v>0</v>
      </c>
      <c r="L885" s="638">
        <f t="shared" si="187"/>
        <v>7307000</v>
      </c>
      <c r="M885" s="639">
        <v>23</v>
      </c>
      <c r="N885" s="638">
        <f t="shared" si="189"/>
        <v>6463885</v>
      </c>
      <c r="O885" s="640">
        <v>3</v>
      </c>
      <c r="P885" s="638">
        <f t="shared" si="190"/>
        <v>843115</v>
      </c>
      <c r="Q885" s="641">
        <v>0</v>
      </c>
      <c r="R885" s="638">
        <f t="shared" si="191"/>
        <v>0</v>
      </c>
      <c r="S885" s="638">
        <f t="shared" si="192"/>
        <v>7307000</v>
      </c>
      <c r="T885" s="642">
        <v>0</v>
      </c>
      <c r="U885" s="528">
        <v>0</v>
      </c>
      <c r="V885" s="528">
        <v>200000</v>
      </c>
      <c r="W885" s="642">
        <v>500000</v>
      </c>
      <c r="X885" s="642">
        <v>0</v>
      </c>
      <c r="Y885" s="642">
        <v>400000</v>
      </c>
      <c r="Z885" s="642">
        <v>394354</v>
      </c>
      <c r="AA885" s="643"/>
      <c r="AB885" s="638"/>
      <c r="AC885" s="642">
        <v>0</v>
      </c>
      <c r="AD885" s="642">
        <v>0</v>
      </c>
      <c r="AE885" s="638">
        <v>0</v>
      </c>
      <c r="AF885" s="644"/>
      <c r="AG885" s="644">
        <f t="shared" si="184"/>
        <v>8801354</v>
      </c>
      <c r="AH885" s="639">
        <v>36</v>
      </c>
      <c r="AI885" s="639">
        <v>0</v>
      </c>
      <c r="AJ885" s="639">
        <v>0</v>
      </c>
      <c r="AK885" s="643">
        <v>0</v>
      </c>
      <c r="AL885" s="645">
        <v>0</v>
      </c>
      <c r="AM885" s="638">
        <f t="shared" si="182"/>
        <v>1897010</v>
      </c>
      <c r="AN885" s="661">
        <f t="shared" si="186"/>
        <v>10698364</v>
      </c>
      <c r="AO885" s="638">
        <v>767235</v>
      </c>
      <c r="AP885" s="638">
        <v>44100</v>
      </c>
      <c r="AQ885" s="638">
        <f>+VLOOKUP($B885,[1]Sheet1!$C$15:$BW$1300,52,0)</f>
        <v>0</v>
      </c>
      <c r="AR885" s="638">
        <v>0</v>
      </c>
      <c r="AS885" s="638">
        <v>0</v>
      </c>
      <c r="AT885" s="661">
        <f t="shared" si="193"/>
        <v>9887029</v>
      </c>
      <c r="AU885" s="629"/>
      <c r="AV885" s="585"/>
      <c r="AW885" s="526" t="s">
        <v>4820</v>
      </c>
      <c r="AX885" s="526" t="s">
        <v>4821</v>
      </c>
      <c r="AY885" s="632" t="s">
        <v>200</v>
      </c>
      <c r="AZ885" s="632">
        <v>622</v>
      </c>
      <c r="BA885" s="272" t="str">
        <f t="shared" si="188"/>
        <v>Bag</v>
      </c>
      <c r="BB885" s="633"/>
      <c r="BC885" s="634"/>
      <c r="BD885" s="634"/>
    </row>
    <row r="886" spans="1:56" s="635" customFormat="1" ht="36.75" hidden="1" customHeight="1">
      <c r="A886" s="475">
        <f>SUBTOTAL(3,B$6:B886)</f>
        <v>1</v>
      </c>
      <c r="B886" s="475" t="s">
        <v>2411</v>
      </c>
      <c r="C886" s="476" t="s">
        <v>2412</v>
      </c>
      <c r="D886" s="636">
        <v>45717</v>
      </c>
      <c r="E886" s="636" t="s">
        <v>200</v>
      </c>
      <c r="F886" s="530" t="s">
        <v>223</v>
      </c>
      <c r="G886" s="621" t="s">
        <v>2408</v>
      </c>
      <c r="H886" s="637">
        <v>5023000</v>
      </c>
      <c r="I886" s="637">
        <v>800000</v>
      </c>
      <c r="J886" s="637">
        <v>252000</v>
      </c>
      <c r="K886" s="637">
        <v>0</v>
      </c>
      <c r="L886" s="638">
        <f t="shared" si="187"/>
        <v>6075000</v>
      </c>
      <c r="M886" s="639">
        <v>23.9</v>
      </c>
      <c r="N886" s="638">
        <f t="shared" si="189"/>
        <v>5584327</v>
      </c>
      <c r="O886" s="640">
        <v>2</v>
      </c>
      <c r="P886" s="638">
        <f t="shared" si="190"/>
        <v>467308</v>
      </c>
      <c r="Q886" s="641">
        <v>0</v>
      </c>
      <c r="R886" s="638">
        <f t="shared" si="191"/>
        <v>0</v>
      </c>
      <c r="S886" s="638">
        <f t="shared" si="192"/>
        <v>6051635</v>
      </c>
      <c r="T886" s="642">
        <v>0</v>
      </c>
      <c r="U886" s="528">
        <v>0</v>
      </c>
      <c r="V886" s="528">
        <v>200000</v>
      </c>
      <c r="W886" s="642">
        <v>500000</v>
      </c>
      <c r="X886" s="642">
        <v>0</v>
      </c>
      <c r="Y886" s="642">
        <v>400000</v>
      </c>
      <c r="Z886" s="642">
        <v>426814</v>
      </c>
      <c r="AA886" s="643"/>
      <c r="AB886" s="638"/>
      <c r="AC886" s="642">
        <v>0</v>
      </c>
      <c r="AD886" s="642">
        <v>0</v>
      </c>
      <c r="AE886" s="638">
        <v>0</v>
      </c>
      <c r="AF886" s="644"/>
      <c r="AG886" s="644">
        <f t="shared" si="184"/>
        <v>7578449</v>
      </c>
      <c r="AH886" s="639">
        <v>32</v>
      </c>
      <c r="AI886" s="639">
        <v>0</v>
      </c>
      <c r="AJ886" s="639">
        <v>0</v>
      </c>
      <c r="AK886" s="643">
        <v>0</v>
      </c>
      <c r="AL886" s="645">
        <v>0</v>
      </c>
      <c r="AM886" s="638">
        <f t="shared" si="182"/>
        <v>1401923</v>
      </c>
      <c r="AN886" s="661">
        <f t="shared" si="186"/>
        <v>8980372</v>
      </c>
      <c r="AO886" s="638">
        <v>637875</v>
      </c>
      <c r="AP886" s="638">
        <v>44100</v>
      </c>
      <c r="AQ886" s="638">
        <f>+VLOOKUP($B886,[1]Sheet1!$C$15:$BW$1300,52,0)</f>
        <v>0</v>
      </c>
      <c r="AR886" s="638">
        <v>0</v>
      </c>
      <c r="AS886" s="638">
        <v>0</v>
      </c>
      <c r="AT886" s="661">
        <f t="shared" si="193"/>
        <v>8298397</v>
      </c>
      <c r="AU886" s="629"/>
      <c r="AV886" s="585"/>
      <c r="AW886" s="526" t="s">
        <v>4822</v>
      </c>
      <c r="AX886" s="526" t="s">
        <v>4823</v>
      </c>
      <c r="AY886" s="632" t="s">
        <v>200</v>
      </c>
      <c r="AZ886" s="632">
        <v>622</v>
      </c>
      <c r="BA886" s="272" t="str">
        <f t="shared" si="188"/>
        <v>Bag</v>
      </c>
      <c r="BB886" s="633"/>
      <c r="BC886" s="634"/>
      <c r="BD886" s="634"/>
    </row>
    <row r="887" spans="1:56" s="635" customFormat="1" ht="36.75" hidden="1" customHeight="1">
      <c r="A887" s="475">
        <f>SUBTOTAL(3,B$6:B887)</f>
        <v>1</v>
      </c>
      <c r="B887" s="475" t="s">
        <v>2413</v>
      </c>
      <c r="C887" s="476" t="s">
        <v>2414</v>
      </c>
      <c r="D887" s="636">
        <v>45743</v>
      </c>
      <c r="E887" s="636" t="s">
        <v>200</v>
      </c>
      <c r="F887" s="530" t="s">
        <v>223</v>
      </c>
      <c r="G887" s="621" t="s">
        <v>2408</v>
      </c>
      <c r="H887" s="637">
        <v>4694000</v>
      </c>
      <c r="I887" s="637">
        <v>0</v>
      </c>
      <c r="J887" s="637">
        <v>235000</v>
      </c>
      <c r="K887" s="637">
        <v>0</v>
      </c>
      <c r="L887" s="638">
        <f t="shared" si="187"/>
        <v>4929000</v>
      </c>
      <c r="M887" s="639">
        <v>23.8</v>
      </c>
      <c r="N887" s="638">
        <f t="shared" si="189"/>
        <v>4511931</v>
      </c>
      <c r="O887" s="640">
        <v>2</v>
      </c>
      <c r="P887" s="638">
        <f t="shared" si="190"/>
        <v>379154</v>
      </c>
      <c r="Q887" s="641">
        <v>0</v>
      </c>
      <c r="R887" s="638">
        <f t="shared" si="191"/>
        <v>0</v>
      </c>
      <c r="S887" s="638">
        <f t="shared" si="192"/>
        <v>4891085</v>
      </c>
      <c r="T887" s="642">
        <v>0</v>
      </c>
      <c r="U887" s="528">
        <v>0</v>
      </c>
      <c r="V887" s="528">
        <v>200000</v>
      </c>
      <c r="W887" s="642">
        <v>500000</v>
      </c>
      <c r="X887" s="642">
        <v>0</v>
      </c>
      <c r="Y887" s="642">
        <v>400000</v>
      </c>
      <c r="Z887" s="642">
        <v>430076</v>
      </c>
      <c r="AA887" s="643"/>
      <c r="AB887" s="638"/>
      <c r="AC887" s="642">
        <v>0</v>
      </c>
      <c r="AD887" s="642">
        <v>123415</v>
      </c>
      <c r="AE887" s="638">
        <v>0</v>
      </c>
      <c r="AF887" s="644"/>
      <c r="AG887" s="644">
        <f t="shared" si="184"/>
        <v>6544576</v>
      </c>
      <c r="AH887" s="639">
        <v>32</v>
      </c>
      <c r="AI887" s="639">
        <v>0</v>
      </c>
      <c r="AJ887" s="639">
        <v>0</v>
      </c>
      <c r="AK887" s="643">
        <v>0</v>
      </c>
      <c r="AL887" s="645">
        <v>0</v>
      </c>
      <c r="AM887" s="638">
        <f t="shared" si="182"/>
        <v>1137462</v>
      </c>
      <c r="AN887" s="661">
        <f t="shared" si="186"/>
        <v>7682038</v>
      </c>
      <c r="AO887" s="638">
        <v>0</v>
      </c>
      <c r="AP887" s="638">
        <v>0</v>
      </c>
      <c r="AQ887" s="638">
        <f>+VLOOKUP($B887,[1]Sheet1!$C$15:$BW$1300,52,0)</f>
        <v>0</v>
      </c>
      <c r="AR887" s="638">
        <v>0</v>
      </c>
      <c r="AS887" s="638">
        <v>0</v>
      </c>
      <c r="AT887" s="661">
        <f t="shared" si="193"/>
        <v>7682038</v>
      </c>
      <c r="AU887" s="629"/>
      <c r="AV887" s="585"/>
      <c r="AW887" s="526" t="s">
        <v>4824</v>
      </c>
      <c r="AX887" s="526" t="s">
        <v>4825</v>
      </c>
      <c r="AY887" s="632" t="s">
        <v>200</v>
      </c>
      <c r="AZ887" s="632">
        <v>622</v>
      </c>
      <c r="BA887" s="272" t="str">
        <f t="shared" si="188"/>
        <v>Bag</v>
      </c>
      <c r="BB887" s="633"/>
      <c r="BC887" s="634"/>
      <c r="BD887" s="634"/>
    </row>
    <row r="888" spans="1:56" s="635" customFormat="1" ht="36.75" hidden="1" customHeight="1">
      <c r="A888" s="475">
        <f>SUBTOTAL(3,B$6:B888)</f>
        <v>1</v>
      </c>
      <c r="B888" s="475" t="s">
        <v>5600</v>
      </c>
      <c r="C888" s="476" t="s">
        <v>5601</v>
      </c>
      <c r="D888" s="636">
        <v>45762</v>
      </c>
      <c r="E888" s="636" t="s">
        <v>200</v>
      </c>
      <c r="F888" s="530" t="s">
        <v>223</v>
      </c>
      <c r="G888" s="621" t="s">
        <v>707</v>
      </c>
      <c r="H888" s="637">
        <v>4694000</v>
      </c>
      <c r="I888" s="637">
        <v>1100000</v>
      </c>
      <c r="J888" s="637">
        <v>235000</v>
      </c>
      <c r="K888" s="637">
        <v>1400000</v>
      </c>
      <c r="L888" s="638">
        <f t="shared" si="187"/>
        <v>7429000</v>
      </c>
      <c r="M888" s="639">
        <v>13</v>
      </c>
      <c r="N888" s="638">
        <f t="shared" si="189"/>
        <v>3714500</v>
      </c>
      <c r="O888" s="640">
        <v>1</v>
      </c>
      <c r="P888" s="638">
        <f t="shared" si="190"/>
        <v>285731</v>
      </c>
      <c r="Q888" s="641">
        <v>0</v>
      </c>
      <c r="R888" s="638">
        <f t="shared" si="191"/>
        <v>0</v>
      </c>
      <c r="S888" s="638">
        <f t="shared" si="192"/>
        <v>4000231</v>
      </c>
      <c r="T888" s="642">
        <v>0</v>
      </c>
      <c r="U888" s="528">
        <v>0</v>
      </c>
      <c r="V888" s="528">
        <v>108000</v>
      </c>
      <c r="W888" s="642">
        <v>269000</v>
      </c>
      <c r="X888" s="642">
        <v>0</v>
      </c>
      <c r="Y888" s="642">
        <v>81000</v>
      </c>
      <c r="Z888" s="642">
        <v>186458</v>
      </c>
      <c r="AA888" s="643"/>
      <c r="AB888" s="638"/>
      <c r="AC888" s="642">
        <v>0</v>
      </c>
      <c r="AD888" s="642">
        <v>0</v>
      </c>
      <c r="AE888" s="638">
        <v>0</v>
      </c>
      <c r="AF888" s="644"/>
      <c r="AG888" s="644">
        <f t="shared" si="184"/>
        <v>4644689</v>
      </c>
      <c r="AH888" s="639">
        <v>13</v>
      </c>
      <c r="AI888" s="639">
        <v>0</v>
      </c>
      <c r="AJ888" s="639">
        <v>0</v>
      </c>
      <c r="AK888" s="643">
        <v>0</v>
      </c>
      <c r="AL888" s="645">
        <v>0</v>
      </c>
      <c r="AM888" s="638">
        <f t="shared" si="182"/>
        <v>696469</v>
      </c>
      <c r="AN888" s="661">
        <f t="shared" si="186"/>
        <v>5341158</v>
      </c>
      <c r="AO888" s="638">
        <v>0</v>
      </c>
      <c r="AP888" s="638">
        <v>0</v>
      </c>
      <c r="AQ888" s="638">
        <f>+VLOOKUP($B888,[1]Sheet1!$C$15:$BW$1300,52,0)</f>
        <v>0</v>
      </c>
      <c r="AR888" s="638">
        <v>0</v>
      </c>
      <c r="AS888" s="638">
        <v>0</v>
      </c>
      <c r="AT888" s="661">
        <f t="shared" si="193"/>
        <v>5341158</v>
      </c>
      <c r="AU888" s="629"/>
      <c r="AV888" s="585"/>
      <c r="AW888" s="526" t="s">
        <v>5700</v>
      </c>
      <c r="AX888" s="526" t="s">
        <v>5701</v>
      </c>
      <c r="AY888" s="632" t="s">
        <v>200</v>
      </c>
      <c r="AZ888" s="632">
        <v>622</v>
      </c>
      <c r="BA888" s="272" t="str">
        <f t="shared" si="188"/>
        <v>Bag</v>
      </c>
      <c r="BB888" s="633"/>
      <c r="BC888" s="634"/>
      <c r="BD888" s="634"/>
    </row>
    <row r="889" spans="1:56" s="635" customFormat="1" ht="36.75" hidden="1" customHeight="1">
      <c r="A889" s="475">
        <f>SUBTOTAL(3,B$6:B889)</f>
        <v>1</v>
      </c>
      <c r="B889" s="475" t="s">
        <v>2415</v>
      </c>
      <c r="C889" s="476" t="s">
        <v>2416</v>
      </c>
      <c r="D889" s="636">
        <v>41156</v>
      </c>
      <c r="E889" s="636" t="s">
        <v>200</v>
      </c>
      <c r="F889" s="530" t="s">
        <v>223</v>
      </c>
      <c r="G889" s="621" t="s">
        <v>697</v>
      </c>
      <c r="H889" s="637">
        <v>6767000</v>
      </c>
      <c r="I889" s="637">
        <v>4100000</v>
      </c>
      <c r="J889" s="637">
        <v>338000</v>
      </c>
      <c r="K889" s="637">
        <v>1900000</v>
      </c>
      <c r="L889" s="638">
        <f t="shared" si="187"/>
        <v>13105000</v>
      </c>
      <c r="M889" s="639">
        <v>24</v>
      </c>
      <c r="N889" s="638">
        <f t="shared" si="189"/>
        <v>12096923</v>
      </c>
      <c r="O889" s="640">
        <v>2</v>
      </c>
      <c r="P889" s="638">
        <f t="shared" si="190"/>
        <v>1008077</v>
      </c>
      <c r="Q889" s="641">
        <v>0</v>
      </c>
      <c r="R889" s="638">
        <f t="shared" si="191"/>
        <v>0</v>
      </c>
      <c r="S889" s="638">
        <f t="shared" si="192"/>
        <v>13105000</v>
      </c>
      <c r="T889" s="642">
        <v>0</v>
      </c>
      <c r="U889" s="528">
        <v>0</v>
      </c>
      <c r="V889" s="528">
        <v>200000</v>
      </c>
      <c r="W889" s="642">
        <v>500000</v>
      </c>
      <c r="X889" s="642">
        <v>0</v>
      </c>
      <c r="Y889" s="642">
        <v>400000</v>
      </c>
      <c r="Z889" s="642">
        <v>379911</v>
      </c>
      <c r="AA889" s="643"/>
      <c r="AB889" s="638"/>
      <c r="AC889" s="642">
        <v>0</v>
      </c>
      <c r="AD889" s="642">
        <v>0</v>
      </c>
      <c r="AE889" s="638">
        <v>0</v>
      </c>
      <c r="AF889" s="644"/>
      <c r="AG889" s="644">
        <f t="shared" si="184"/>
        <v>14584911</v>
      </c>
      <c r="AH889" s="639">
        <v>36</v>
      </c>
      <c r="AI889" s="639">
        <v>0</v>
      </c>
      <c r="AJ889" s="639">
        <v>0</v>
      </c>
      <c r="AK889" s="643">
        <v>0</v>
      </c>
      <c r="AL889" s="645">
        <v>0</v>
      </c>
      <c r="AM889" s="638">
        <f t="shared" si="182"/>
        <v>3402260</v>
      </c>
      <c r="AN889" s="661">
        <f t="shared" si="186"/>
        <v>17987171</v>
      </c>
      <c r="AO889" s="638">
        <v>1376025</v>
      </c>
      <c r="AP889" s="638">
        <v>44100</v>
      </c>
      <c r="AQ889" s="638">
        <f>+VLOOKUP($B889,[1]Sheet1!$C$15:$BW$1300,52,0)</f>
        <v>0</v>
      </c>
      <c r="AR889" s="638">
        <v>0</v>
      </c>
      <c r="AS889" s="638">
        <v>0</v>
      </c>
      <c r="AT889" s="661">
        <f t="shared" si="193"/>
        <v>16567046</v>
      </c>
      <c r="AU889" s="629"/>
      <c r="AV889" s="585"/>
      <c r="AW889" s="526" t="s">
        <v>4826</v>
      </c>
      <c r="AX889" s="526" t="s">
        <v>4827</v>
      </c>
      <c r="AY889" s="632" t="s">
        <v>200</v>
      </c>
      <c r="AZ889" s="632">
        <v>622</v>
      </c>
      <c r="BA889" s="272" t="str">
        <f t="shared" si="188"/>
        <v>Bag</v>
      </c>
      <c r="BB889" s="633"/>
      <c r="BC889" s="634"/>
      <c r="BD889" s="634"/>
    </row>
    <row r="890" spans="1:56" s="635" customFormat="1" ht="36.75" hidden="1" customHeight="1">
      <c r="A890" s="475">
        <f>SUBTOTAL(3,B$6:B890)</f>
        <v>1</v>
      </c>
      <c r="B890" s="475" t="s">
        <v>2417</v>
      </c>
      <c r="C890" s="476" t="s">
        <v>2418</v>
      </c>
      <c r="D890" s="636">
        <v>43514</v>
      </c>
      <c r="E890" s="636" t="s">
        <v>200</v>
      </c>
      <c r="F890" s="530" t="s">
        <v>223</v>
      </c>
      <c r="G890" s="621" t="s">
        <v>707</v>
      </c>
      <c r="H890" s="637">
        <v>5931000</v>
      </c>
      <c r="I890" s="637">
        <v>2500000</v>
      </c>
      <c r="J890" s="637">
        <v>298000</v>
      </c>
      <c r="K890" s="637">
        <v>0</v>
      </c>
      <c r="L890" s="638">
        <f t="shared" si="187"/>
        <v>8729000</v>
      </c>
      <c r="M890" s="639">
        <v>23.8</v>
      </c>
      <c r="N890" s="638">
        <f t="shared" si="189"/>
        <v>7990392</v>
      </c>
      <c r="O890" s="640">
        <v>2</v>
      </c>
      <c r="P890" s="638">
        <f t="shared" si="190"/>
        <v>671462</v>
      </c>
      <c r="Q890" s="641">
        <v>0</v>
      </c>
      <c r="R890" s="638">
        <f t="shared" si="191"/>
        <v>0</v>
      </c>
      <c r="S890" s="638">
        <f t="shared" si="192"/>
        <v>8661854</v>
      </c>
      <c r="T890" s="642">
        <v>0</v>
      </c>
      <c r="U890" s="528">
        <v>0</v>
      </c>
      <c r="V890" s="528">
        <v>200000</v>
      </c>
      <c r="W890" s="642">
        <v>500000</v>
      </c>
      <c r="X890" s="642">
        <v>200000</v>
      </c>
      <c r="Y890" s="642">
        <v>400000</v>
      </c>
      <c r="Z890" s="642">
        <v>383990</v>
      </c>
      <c r="AA890" s="643"/>
      <c r="AB890" s="638"/>
      <c r="AC890" s="642">
        <v>0</v>
      </c>
      <c r="AD890" s="642">
        <v>0</v>
      </c>
      <c r="AE890" s="638">
        <v>0</v>
      </c>
      <c r="AF890" s="644"/>
      <c r="AG890" s="644">
        <f t="shared" si="184"/>
        <v>10345844</v>
      </c>
      <c r="AH890" s="639">
        <v>32</v>
      </c>
      <c r="AI890" s="639">
        <v>0</v>
      </c>
      <c r="AJ890" s="639">
        <v>0</v>
      </c>
      <c r="AK890" s="643">
        <v>0</v>
      </c>
      <c r="AL890" s="645">
        <v>0</v>
      </c>
      <c r="AM890" s="638">
        <f t="shared" si="182"/>
        <v>2014385</v>
      </c>
      <c r="AN890" s="661">
        <f t="shared" si="186"/>
        <v>12360229</v>
      </c>
      <c r="AO890" s="638">
        <v>916545</v>
      </c>
      <c r="AP890" s="638">
        <v>44100</v>
      </c>
      <c r="AQ890" s="638">
        <f>+VLOOKUP($B890,[1]Sheet1!$C$15:$BW$1300,52,0)</f>
        <v>0</v>
      </c>
      <c r="AR890" s="638">
        <v>0</v>
      </c>
      <c r="AS890" s="638">
        <v>0</v>
      </c>
      <c r="AT890" s="661">
        <f t="shared" si="193"/>
        <v>11399584</v>
      </c>
      <c r="AU890" s="629"/>
      <c r="AV890" s="585"/>
      <c r="AW890" s="526" t="s">
        <v>4828</v>
      </c>
      <c r="AX890" s="526" t="s">
        <v>4829</v>
      </c>
      <c r="AY890" s="632" t="s">
        <v>200</v>
      </c>
      <c r="AZ890" s="632">
        <v>622</v>
      </c>
      <c r="BA890" s="272" t="str">
        <f t="shared" si="188"/>
        <v>Bag</v>
      </c>
      <c r="BB890" s="633"/>
      <c r="BC890" s="634"/>
      <c r="BD890" s="634"/>
    </row>
    <row r="891" spans="1:56" s="635" customFormat="1" ht="36.75" hidden="1" customHeight="1">
      <c r="A891" s="475">
        <f>SUBTOTAL(3,B$6:B891)</f>
        <v>1</v>
      </c>
      <c r="B891" s="475" t="s">
        <v>2419</v>
      </c>
      <c r="C891" s="476" t="s">
        <v>2420</v>
      </c>
      <c r="D891" s="636">
        <v>43627</v>
      </c>
      <c r="E891" s="636" t="s">
        <v>200</v>
      </c>
      <c r="F891" s="530" t="s">
        <v>445</v>
      </c>
      <c r="G891" s="621" t="s">
        <v>2421</v>
      </c>
      <c r="H891" s="637">
        <v>10283000</v>
      </c>
      <c r="I891" s="637">
        <v>5000000</v>
      </c>
      <c r="J891" s="637">
        <v>514000</v>
      </c>
      <c r="K891" s="637">
        <v>3855000</v>
      </c>
      <c r="L891" s="638">
        <f t="shared" si="187"/>
        <v>19652000</v>
      </c>
      <c r="M891" s="639">
        <v>19</v>
      </c>
      <c r="N891" s="638">
        <f t="shared" si="189"/>
        <v>14361077</v>
      </c>
      <c r="O891" s="640">
        <v>2</v>
      </c>
      <c r="P891" s="638">
        <f t="shared" si="190"/>
        <v>1511692</v>
      </c>
      <c r="Q891" s="641">
        <v>32.5</v>
      </c>
      <c r="R891" s="638">
        <f t="shared" si="191"/>
        <v>921188</v>
      </c>
      <c r="S891" s="638">
        <f t="shared" si="192"/>
        <v>16793957</v>
      </c>
      <c r="T891" s="642">
        <v>403846</v>
      </c>
      <c r="U891" s="528">
        <v>150000</v>
      </c>
      <c r="V891" s="528">
        <v>200000</v>
      </c>
      <c r="W891" s="642">
        <v>0</v>
      </c>
      <c r="X891" s="642">
        <v>0</v>
      </c>
      <c r="Y891" s="642">
        <v>0</v>
      </c>
      <c r="Z891" s="642">
        <v>157354</v>
      </c>
      <c r="AA891" s="643"/>
      <c r="AB891" s="638"/>
      <c r="AC891" s="642">
        <v>0</v>
      </c>
      <c r="AD891" s="642">
        <v>0</v>
      </c>
      <c r="AE891" s="638">
        <v>0</v>
      </c>
      <c r="AF891" s="644"/>
      <c r="AG891" s="644">
        <f t="shared" si="184"/>
        <v>17705157</v>
      </c>
      <c r="AH891" s="639">
        <v>20</v>
      </c>
      <c r="AI891" s="639">
        <v>0</v>
      </c>
      <c r="AJ891" s="639">
        <v>8</v>
      </c>
      <c r="AK891" s="643">
        <v>0</v>
      </c>
      <c r="AL891" s="645">
        <v>0</v>
      </c>
      <c r="AM891" s="638">
        <f t="shared" si="182"/>
        <v>4421700</v>
      </c>
      <c r="AN891" s="661">
        <f t="shared" si="186"/>
        <v>22126857</v>
      </c>
      <c r="AO891" s="638">
        <v>2063460</v>
      </c>
      <c r="AP891" s="638">
        <v>44100</v>
      </c>
      <c r="AQ891" s="638">
        <f>+VLOOKUP($B891,[1]Sheet1!$C$15:$BW$1300,52,0)</f>
        <v>0</v>
      </c>
      <c r="AR891" s="638">
        <v>0</v>
      </c>
      <c r="AS891" s="638">
        <v>0</v>
      </c>
      <c r="AT891" s="661">
        <f t="shared" si="193"/>
        <v>20019297</v>
      </c>
      <c r="AU891" s="629"/>
      <c r="AV891" s="585"/>
      <c r="AW891" s="526" t="s">
        <v>4830</v>
      </c>
      <c r="AX891" s="526" t="s">
        <v>4831</v>
      </c>
      <c r="AY891" s="632" t="s">
        <v>200</v>
      </c>
      <c r="AZ891" s="632">
        <v>622</v>
      </c>
      <c r="BA891" s="272" t="str">
        <f t="shared" si="188"/>
        <v>Bag</v>
      </c>
      <c r="BB891" s="633"/>
      <c r="BC891" s="634"/>
      <c r="BD891" s="634"/>
    </row>
    <row r="892" spans="1:56" s="635" customFormat="1" ht="36.75" hidden="1" customHeight="1">
      <c r="A892" s="475">
        <f>SUBTOTAL(3,B$6:B892)</f>
        <v>1</v>
      </c>
      <c r="B892" s="475" t="s">
        <v>2422</v>
      </c>
      <c r="C892" s="476" t="s">
        <v>2423</v>
      </c>
      <c r="D892" s="636">
        <v>43766</v>
      </c>
      <c r="E892" s="636" t="s">
        <v>200</v>
      </c>
      <c r="F892" s="530" t="s">
        <v>445</v>
      </c>
      <c r="G892" s="621" t="s">
        <v>2424</v>
      </c>
      <c r="H892" s="637">
        <v>9283000</v>
      </c>
      <c r="I892" s="637">
        <v>3000000</v>
      </c>
      <c r="J892" s="637">
        <v>464000</v>
      </c>
      <c r="K892" s="637">
        <v>694000</v>
      </c>
      <c r="L892" s="638">
        <f t="shared" si="187"/>
        <v>13441000</v>
      </c>
      <c r="M892" s="639">
        <v>22.9</v>
      </c>
      <c r="N892" s="638">
        <f t="shared" si="189"/>
        <v>11838419</v>
      </c>
      <c r="O892" s="640">
        <v>3</v>
      </c>
      <c r="P892" s="638">
        <f t="shared" si="190"/>
        <v>1550885</v>
      </c>
      <c r="Q892" s="641">
        <v>32.5</v>
      </c>
      <c r="R892" s="638">
        <f t="shared" si="191"/>
        <v>630047</v>
      </c>
      <c r="S892" s="638">
        <f t="shared" si="192"/>
        <v>14019351</v>
      </c>
      <c r="T892" s="642">
        <v>498077</v>
      </c>
      <c r="U892" s="528">
        <v>150000</v>
      </c>
      <c r="V892" s="528">
        <v>200000</v>
      </c>
      <c r="W892" s="642">
        <v>500000</v>
      </c>
      <c r="X892" s="642">
        <v>0</v>
      </c>
      <c r="Y892" s="642">
        <v>400000</v>
      </c>
      <c r="Z892" s="642">
        <v>320078</v>
      </c>
      <c r="AA892" s="643"/>
      <c r="AB892" s="638"/>
      <c r="AC892" s="642">
        <v>0</v>
      </c>
      <c r="AD892" s="642">
        <v>0</v>
      </c>
      <c r="AE892" s="638">
        <v>0</v>
      </c>
      <c r="AF892" s="644"/>
      <c r="AG892" s="644">
        <f t="shared" si="184"/>
        <v>16087506</v>
      </c>
      <c r="AH892" s="639">
        <v>25</v>
      </c>
      <c r="AI892" s="639">
        <v>0</v>
      </c>
      <c r="AJ892" s="639">
        <v>8</v>
      </c>
      <c r="AK892" s="643">
        <v>0</v>
      </c>
      <c r="AL892" s="645">
        <v>0</v>
      </c>
      <c r="AM892" s="638">
        <f t="shared" si="182"/>
        <v>3508876</v>
      </c>
      <c r="AN892" s="661">
        <f t="shared" si="186"/>
        <v>19596382</v>
      </c>
      <c r="AO892" s="638">
        <v>1411305</v>
      </c>
      <c r="AP892" s="638">
        <v>44100</v>
      </c>
      <c r="AQ892" s="638">
        <f>+VLOOKUP($B892,[1]Sheet1!$C$15:$BW$1300,52,0)</f>
        <v>239027</v>
      </c>
      <c r="AR892" s="638">
        <v>0</v>
      </c>
      <c r="AS892" s="638">
        <v>0</v>
      </c>
      <c r="AT892" s="661">
        <f t="shared" si="193"/>
        <v>17901950</v>
      </c>
      <c r="AU892" s="629"/>
      <c r="AV892" s="585"/>
      <c r="AW892" s="526" t="s">
        <v>4832</v>
      </c>
      <c r="AX892" s="526" t="s">
        <v>4833</v>
      </c>
      <c r="AY892" s="632" t="s">
        <v>200</v>
      </c>
      <c r="AZ892" s="632">
        <v>622</v>
      </c>
      <c r="BA892" s="272" t="str">
        <f t="shared" si="188"/>
        <v>Bag</v>
      </c>
      <c r="BB892" s="633"/>
      <c r="BC892" s="634"/>
      <c r="BD892" s="634"/>
    </row>
    <row r="893" spans="1:56" s="635" customFormat="1" ht="36.75" hidden="1" customHeight="1">
      <c r="A893" s="475">
        <f>SUBTOTAL(3,B$6:B893)</f>
        <v>1</v>
      </c>
      <c r="B893" s="475" t="s">
        <v>2425</v>
      </c>
      <c r="C893" s="476" t="s">
        <v>2426</v>
      </c>
      <c r="D893" s="636">
        <v>43808</v>
      </c>
      <c r="E893" s="636" t="s">
        <v>200</v>
      </c>
      <c r="F893" s="530" t="s">
        <v>445</v>
      </c>
      <c r="G893" s="621" t="s">
        <v>2427</v>
      </c>
      <c r="H893" s="637">
        <v>7783000</v>
      </c>
      <c r="I893" s="637">
        <v>1000000</v>
      </c>
      <c r="J893" s="637">
        <v>389000</v>
      </c>
      <c r="K893" s="637">
        <v>0</v>
      </c>
      <c r="L893" s="638">
        <f t="shared" si="187"/>
        <v>9172000</v>
      </c>
      <c r="M893" s="639">
        <v>24</v>
      </c>
      <c r="N893" s="638">
        <f t="shared" si="189"/>
        <v>8466462</v>
      </c>
      <c r="O893" s="640">
        <v>2</v>
      </c>
      <c r="P893" s="638">
        <f t="shared" si="190"/>
        <v>705538</v>
      </c>
      <c r="Q893" s="641">
        <v>58.5</v>
      </c>
      <c r="R893" s="638">
        <f t="shared" si="191"/>
        <v>773888</v>
      </c>
      <c r="S893" s="638">
        <f t="shared" si="192"/>
        <v>9945888</v>
      </c>
      <c r="T893" s="642">
        <v>0</v>
      </c>
      <c r="U893" s="528">
        <v>270000</v>
      </c>
      <c r="V893" s="528">
        <v>200000</v>
      </c>
      <c r="W893" s="642">
        <v>500000</v>
      </c>
      <c r="X893" s="642">
        <v>0</v>
      </c>
      <c r="Y893" s="642">
        <v>400000</v>
      </c>
      <c r="Z893" s="642">
        <v>261096</v>
      </c>
      <c r="AA893" s="643"/>
      <c r="AB893" s="638"/>
      <c r="AC893" s="642">
        <v>0</v>
      </c>
      <c r="AD893" s="642">
        <v>0</v>
      </c>
      <c r="AE893" s="638">
        <v>0</v>
      </c>
      <c r="AF893" s="644"/>
      <c r="AG893" s="644">
        <f t="shared" si="184"/>
        <v>11576984</v>
      </c>
      <c r="AH893" s="639">
        <v>16</v>
      </c>
      <c r="AI893" s="639">
        <v>0</v>
      </c>
      <c r="AJ893" s="639">
        <v>12</v>
      </c>
      <c r="AK893" s="643">
        <v>0</v>
      </c>
      <c r="AL893" s="645">
        <v>0</v>
      </c>
      <c r="AM893" s="638">
        <f t="shared" si="182"/>
        <v>2169531</v>
      </c>
      <c r="AN893" s="661">
        <f t="shared" si="186"/>
        <v>13746515</v>
      </c>
      <c r="AO893" s="638">
        <v>963060</v>
      </c>
      <c r="AP893" s="638">
        <v>44100</v>
      </c>
      <c r="AQ893" s="638">
        <f>+VLOOKUP($B893,[1]Sheet1!$C$15:$BW$1300,52,0)</f>
        <v>58736</v>
      </c>
      <c r="AR893" s="638">
        <v>0</v>
      </c>
      <c r="AS893" s="638">
        <v>0</v>
      </c>
      <c r="AT893" s="661">
        <f t="shared" si="193"/>
        <v>12680619</v>
      </c>
      <c r="AU893" s="629"/>
      <c r="AV893" s="585"/>
      <c r="AW893" s="526" t="s">
        <v>4834</v>
      </c>
      <c r="AX893" s="526" t="s">
        <v>4835</v>
      </c>
      <c r="AY893" s="632" t="s">
        <v>200</v>
      </c>
      <c r="AZ893" s="632">
        <v>622</v>
      </c>
      <c r="BA893" s="272" t="str">
        <f t="shared" si="188"/>
        <v>Bag</v>
      </c>
      <c r="BB893" s="633"/>
      <c r="BC893" s="634"/>
      <c r="BD893" s="634"/>
    </row>
    <row r="894" spans="1:56" s="635" customFormat="1" ht="36.75" hidden="1" customHeight="1">
      <c r="A894" s="475">
        <f>SUBTOTAL(3,B$6:B894)</f>
        <v>1</v>
      </c>
      <c r="B894" s="475" t="s">
        <v>2428</v>
      </c>
      <c r="C894" s="476" t="s">
        <v>2429</v>
      </c>
      <c r="D894" s="636">
        <v>43864</v>
      </c>
      <c r="E894" s="636" t="s">
        <v>200</v>
      </c>
      <c r="F894" s="530" t="s">
        <v>445</v>
      </c>
      <c r="G894" s="621" t="s">
        <v>2430</v>
      </c>
      <c r="H894" s="637">
        <v>9283000</v>
      </c>
      <c r="I894" s="637">
        <v>4100000</v>
      </c>
      <c r="J894" s="637">
        <v>464000</v>
      </c>
      <c r="K894" s="637">
        <v>988000</v>
      </c>
      <c r="L894" s="638">
        <f t="shared" si="187"/>
        <v>14835000</v>
      </c>
      <c r="M894" s="639">
        <v>24</v>
      </c>
      <c r="N894" s="638">
        <f t="shared" si="189"/>
        <v>13693846</v>
      </c>
      <c r="O894" s="640">
        <v>2</v>
      </c>
      <c r="P894" s="638">
        <f t="shared" si="190"/>
        <v>1141154</v>
      </c>
      <c r="Q894" s="641">
        <v>32.5</v>
      </c>
      <c r="R894" s="638">
        <f t="shared" si="191"/>
        <v>695391</v>
      </c>
      <c r="S894" s="638">
        <f t="shared" si="192"/>
        <v>15530391</v>
      </c>
      <c r="T894" s="642">
        <v>500000</v>
      </c>
      <c r="U894" s="528">
        <v>150000</v>
      </c>
      <c r="V894" s="528">
        <v>200000</v>
      </c>
      <c r="W894" s="642">
        <v>500000</v>
      </c>
      <c r="X894" s="642">
        <v>0</v>
      </c>
      <c r="Y894" s="642">
        <v>400000</v>
      </c>
      <c r="Z894" s="642">
        <v>147378</v>
      </c>
      <c r="AA894" s="643"/>
      <c r="AB894" s="638"/>
      <c r="AC894" s="642">
        <v>0</v>
      </c>
      <c r="AD894" s="642">
        <v>0</v>
      </c>
      <c r="AE894" s="638">
        <v>0</v>
      </c>
      <c r="AF894" s="644"/>
      <c r="AG894" s="644">
        <f t="shared" si="184"/>
        <v>17427769</v>
      </c>
      <c r="AH894" s="639">
        <v>24</v>
      </c>
      <c r="AI894" s="639">
        <v>0</v>
      </c>
      <c r="AJ894" s="639">
        <v>6</v>
      </c>
      <c r="AK894" s="643">
        <v>0</v>
      </c>
      <c r="AL894" s="645">
        <v>0</v>
      </c>
      <c r="AM894" s="638">
        <f t="shared" si="182"/>
        <v>3466255</v>
      </c>
      <c r="AN894" s="661">
        <f t="shared" si="186"/>
        <v>20894024</v>
      </c>
      <c r="AO894" s="638">
        <v>1557675</v>
      </c>
      <c r="AP894" s="638">
        <v>44100</v>
      </c>
      <c r="AQ894" s="638">
        <f>+VLOOKUP($B894,[1]Sheet1!$C$15:$BW$1300,52,0)</f>
        <v>341437</v>
      </c>
      <c r="AR894" s="638">
        <v>0</v>
      </c>
      <c r="AS894" s="638">
        <v>0</v>
      </c>
      <c r="AT894" s="661">
        <f t="shared" si="193"/>
        <v>18950812</v>
      </c>
      <c r="AU894" s="629"/>
      <c r="AV894" s="585"/>
      <c r="AW894" s="526" t="s">
        <v>4836</v>
      </c>
      <c r="AX894" s="526" t="s">
        <v>4837</v>
      </c>
      <c r="AY894" s="632" t="s">
        <v>200</v>
      </c>
      <c r="AZ894" s="632">
        <v>622</v>
      </c>
      <c r="BA894" s="272" t="str">
        <f t="shared" si="188"/>
        <v>Bag</v>
      </c>
      <c r="BB894" s="633"/>
      <c r="BC894" s="634"/>
      <c r="BD894" s="634"/>
    </row>
    <row r="895" spans="1:56" s="635" customFormat="1" ht="36.75" hidden="1" customHeight="1">
      <c r="A895" s="475">
        <f>SUBTOTAL(3,B$6:B895)</f>
        <v>1</v>
      </c>
      <c r="B895" s="475" t="s">
        <v>2431</v>
      </c>
      <c r="C895" s="476" t="s">
        <v>2432</v>
      </c>
      <c r="D895" s="636">
        <v>43866</v>
      </c>
      <c r="E895" s="636" t="s">
        <v>200</v>
      </c>
      <c r="F895" s="530" t="s">
        <v>445</v>
      </c>
      <c r="G895" s="621" t="s">
        <v>2430</v>
      </c>
      <c r="H895" s="637">
        <v>9283000</v>
      </c>
      <c r="I895" s="637">
        <v>4800000</v>
      </c>
      <c r="J895" s="637">
        <v>464000</v>
      </c>
      <c r="K895" s="637">
        <v>2286000</v>
      </c>
      <c r="L895" s="638">
        <f t="shared" si="187"/>
        <v>16833000</v>
      </c>
      <c r="M895" s="639">
        <v>22.9</v>
      </c>
      <c r="N895" s="638">
        <f t="shared" si="189"/>
        <v>14825988</v>
      </c>
      <c r="O895" s="640">
        <v>3</v>
      </c>
      <c r="P895" s="638">
        <f t="shared" si="190"/>
        <v>1942269</v>
      </c>
      <c r="Q895" s="641">
        <v>58.5</v>
      </c>
      <c r="R895" s="638">
        <f t="shared" si="191"/>
        <v>1420284</v>
      </c>
      <c r="S895" s="638">
        <f t="shared" si="192"/>
        <v>18188541</v>
      </c>
      <c r="T895" s="642">
        <v>498077</v>
      </c>
      <c r="U895" s="528">
        <v>270000</v>
      </c>
      <c r="V895" s="528">
        <v>200000</v>
      </c>
      <c r="W895" s="642">
        <v>500000</v>
      </c>
      <c r="X895" s="642">
        <v>0</v>
      </c>
      <c r="Y895" s="642">
        <v>400000</v>
      </c>
      <c r="Z895" s="642">
        <v>310310</v>
      </c>
      <c r="AA895" s="643"/>
      <c r="AB895" s="638"/>
      <c r="AC895" s="642">
        <v>0</v>
      </c>
      <c r="AD895" s="642">
        <v>0</v>
      </c>
      <c r="AE895" s="638">
        <v>0</v>
      </c>
      <c r="AF895" s="644"/>
      <c r="AG895" s="644">
        <f t="shared" si="184"/>
        <v>20366928</v>
      </c>
      <c r="AH895" s="639">
        <v>20</v>
      </c>
      <c r="AI895" s="639">
        <v>0</v>
      </c>
      <c r="AJ895" s="639">
        <v>14</v>
      </c>
      <c r="AK895" s="643">
        <v>0</v>
      </c>
      <c r="AL895" s="645">
        <v>0</v>
      </c>
      <c r="AM895" s="638">
        <f t="shared" si="182"/>
        <v>4807116</v>
      </c>
      <c r="AN895" s="661">
        <f t="shared" si="186"/>
        <v>25174044</v>
      </c>
      <c r="AO895" s="638">
        <v>1767465</v>
      </c>
      <c r="AP895" s="638">
        <v>44100</v>
      </c>
      <c r="AQ895" s="638">
        <f>+VLOOKUP($B895,[1]Sheet1!$C$15:$BW$1300,52,0)</f>
        <v>0</v>
      </c>
      <c r="AR895" s="638">
        <v>0</v>
      </c>
      <c r="AS895" s="638">
        <v>0</v>
      </c>
      <c r="AT895" s="661">
        <f t="shared" si="193"/>
        <v>23362479</v>
      </c>
      <c r="AU895" s="629"/>
      <c r="AV895" s="585"/>
      <c r="AW895" s="526" t="s">
        <v>4838</v>
      </c>
      <c r="AX895" s="526" t="s">
        <v>4839</v>
      </c>
      <c r="AY895" s="632" t="s">
        <v>200</v>
      </c>
      <c r="AZ895" s="632">
        <v>622</v>
      </c>
      <c r="BA895" s="272" t="str">
        <f t="shared" si="188"/>
        <v>Bag</v>
      </c>
      <c r="BB895" s="633"/>
      <c r="BC895" s="634"/>
      <c r="BD895" s="634"/>
    </row>
    <row r="896" spans="1:56" s="635" customFormat="1" ht="36.75" hidden="1" customHeight="1">
      <c r="A896" s="475">
        <f>SUBTOTAL(3,B$6:B896)</f>
        <v>1</v>
      </c>
      <c r="B896" s="475" t="s">
        <v>2433</v>
      </c>
      <c r="C896" s="476" t="s">
        <v>2434</v>
      </c>
      <c r="D896" s="636">
        <v>43882</v>
      </c>
      <c r="E896" s="636" t="s">
        <v>200</v>
      </c>
      <c r="F896" s="530" t="s">
        <v>445</v>
      </c>
      <c r="G896" s="621" t="s">
        <v>2427</v>
      </c>
      <c r="H896" s="637">
        <v>8283000</v>
      </c>
      <c r="I896" s="637">
        <v>1600000</v>
      </c>
      <c r="J896" s="637">
        <v>414000</v>
      </c>
      <c r="K896" s="637">
        <v>0</v>
      </c>
      <c r="L896" s="638">
        <f t="shared" si="187"/>
        <v>10297000</v>
      </c>
      <c r="M896" s="639">
        <v>22.7</v>
      </c>
      <c r="N896" s="638">
        <f t="shared" si="189"/>
        <v>8990073</v>
      </c>
      <c r="O896" s="640">
        <v>3</v>
      </c>
      <c r="P896" s="638">
        <f t="shared" si="190"/>
        <v>1188115</v>
      </c>
      <c r="Q896" s="641">
        <v>6.5</v>
      </c>
      <c r="R896" s="638">
        <f t="shared" si="191"/>
        <v>96534</v>
      </c>
      <c r="S896" s="638">
        <f t="shared" si="192"/>
        <v>10274722</v>
      </c>
      <c r="T896" s="642">
        <v>0</v>
      </c>
      <c r="U896" s="528">
        <v>30000</v>
      </c>
      <c r="V896" s="528">
        <v>200000</v>
      </c>
      <c r="W896" s="642">
        <v>500000</v>
      </c>
      <c r="X896" s="642">
        <v>0</v>
      </c>
      <c r="Y896" s="642">
        <v>400000</v>
      </c>
      <c r="Z896" s="642">
        <v>158965</v>
      </c>
      <c r="AA896" s="643"/>
      <c r="AB896" s="638"/>
      <c r="AC896" s="642">
        <v>0</v>
      </c>
      <c r="AD896" s="642">
        <v>0</v>
      </c>
      <c r="AE896" s="638">
        <v>0</v>
      </c>
      <c r="AF896" s="644"/>
      <c r="AG896" s="644">
        <f t="shared" si="184"/>
        <v>11563687</v>
      </c>
      <c r="AH896" s="639">
        <v>32</v>
      </c>
      <c r="AI896" s="639">
        <v>0</v>
      </c>
      <c r="AJ896" s="639">
        <v>0</v>
      </c>
      <c r="AK896" s="643">
        <v>0</v>
      </c>
      <c r="AL896" s="645">
        <v>0</v>
      </c>
      <c r="AM896" s="638">
        <f t="shared" si="182"/>
        <v>2376231</v>
      </c>
      <c r="AN896" s="661">
        <f t="shared" si="186"/>
        <v>13939918</v>
      </c>
      <c r="AO896" s="638">
        <v>1081185</v>
      </c>
      <c r="AP896" s="638">
        <v>44100</v>
      </c>
      <c r="AQ896" s="638">
        <f>+VLOOKUP($B896,[1]Sheet1!$C$15:$BW$1300,52,0)</f>
        <v>0</v>
      </c>
      <c r="AR896" s="638">
        <v>0</v>
      </c>
      <c r="AS896" s="638">
        <v>0</v>
      </c>
      <c r="AT896" s="661">
        <f t="shared" si="193"/>
        <v>12814633</v>
      </c>
      <c r="AU896" s="629"/>
      <c r="AV896" s="585"/>
      <c r="AW896" s="526" t="s">
        <v>4840</v>
      </c>
      <c r="AX896" s="526" t="s">
        <v>4841</v>
      </c>
      <c r="AY896" s="632" t="s">
        <v>200</v>
      </c>
      <c r="AZ896" s="632">
        <v>622</v>
      </c>
      <c r="BA896" s="272" t="str">
        <f t="shared" si="188"/>
        <v>Bag</v>
      </c>
      <c r="BB896" s="633"/>
      <c r="BC896" s="634"/>
      <c r="BD896" s="634"/>
    </row>
    <row r="897" spans="1:56" s="635" customFormat="1" ht="36.75" hidden="1" customHeight="1">
      <c r="A897" s="475">
        <f>SUBTOTAL(3,B$6:B897)</f>
        <v>1</v>
      </c>
      <c r="B897" s="475" t="s">
        <v>2435</v>
      </c>
      <c r="C897" s="476" t="s">
        <v>2436</v>
      </c>
      <c r="D897" s="636">
        <v>43983</v>
      </c>
      <c r="E897" s="636" t="s">
        <v>200</v>
      </c>
      <c r="F897" s="530" t="s">
        <v>445</v>
      </c>
      <c r="G897" s="621" t="s">
        <v>2424</v>
      </c>
      <c r="H897" s="637">
        <v>9283000</v>
      </c>
      <c r="I897" s="637">
        <v>3000000</v>
      </c>
      <c r="J897" s="637">
        <v>464000</v>
      </c>
      <c r="K897" s="637">
        <v>161000</v>
      </c>
      <c r="L897" s="638">
        <f t="shared" si="187"/>
        <v>12908000</v>
      </c>
      <c r="M897" s="639">
        <v>19.8</v>
      </c>
      <c r="N897" s="638">
        <f t="shared" si="189"/>
        <v>9829938</v>
      </c>
      <c r="O897" s="640">
        <v>6</v>
      </c>
      <c r="P897" s="638">
        <f t="shared" si="190"/>
        <v>2978769</v>
      </c>
      <c r="Q897" s="641">
        <v>26</v>
      </c>
      <c r="R897" s="638">
        <f t="shared" si="191"/>
        <v>484050</v>
      </c>
      <c r="S897" s="638">
        <f t="shared" si="192"/>
        <v>13292757</v>
      </c>
      <c r="T897" s="642">
        <v>0</v>
      </c>
      <c r="U897" s="528">
        <v>120000</v>
      </c>
      <c r="V897" s="528">
        <v>200000</v>
      </c>
      <c r="W897" s="642">
        <v>500000</v>
      </c>
      <c r="X897" s="642">
        <v>0</v>
      </c>
      <c r="Y897" s="642">
        <v>150000</v>
      </c>
      <c r="Z897" s="642">
        <v>26257</v>
      </c>
      <c r="AA897" s="643"/>
      <c r="AB897" s="638"/>
      <c r="AC897" s="642">
        <v>0</v>
      </c>
      <c r="AD897" s="642">
        <v>0</v>
      </c>
      <c r="AE897" s="638">
        <v>0</v>
      </c>
      <c r="AF897" s="644"/>
      <c r="AG897" s="644">
        <f t="shared" si="184"/>
        <v>14289014</v>
      </c>
      <c r="AH897" s="639">
        <v>16</v>
      </c>
      <c r="AI897" s="639">
        <v>0</v>
      </c>
      <c r="AJ897" s="639">
        <v>2</v>
      </c>
      <c r="AK897" s="643">
        <v>0</v>
      </c>
      <c r="AL897" s="645">
        <v>0</v>
      </c>
      <c r="AM897" s="638">
        <f t="shared" si="182"/>
        <v>1750027</v>
      </c>
      <c r="AN897" s="661">
        <f t="shared" si="186"/>
        <v>16039041</v>
      </c>
      <c r="AO897" s="638">
        <v>1355340</v>
      </c>
      <c r="AP897" s="638">
        <v>44100</v>
      </c>
      <c r="AQ897" s="638">
        <f>+VLOOKUP($B897,[1]Sheet1!$C$15:$BW$1300,52,0)</f>
        <v>133333</v>
      </c>
      <c r="AR897" s="638">
        <v>0</v>
      </c>
      <c r="AS897" s="638">
        <v>0</v>
      </c>
      <c r="AT897" s="661">
        <f t="shared" si="193"/>
        <v>14506268</v>
      </c>
      <c r="AU897" s="629"/>
      <c r="AV897" s="585"/>
      <c r="AW897" s="526" t="s">
        <v>4842</v>
      </c>
      <c r="AX897" s="526" t="s">
        <v>4843</v>
      </c>
      <c r="AY897" s="632" t="s">
        <v>200</v>
      </c>
      <c r="AZ897" s="632">
        <v>622</v>
      </c>
      <c r="BA897" s="272" t="str">
        <f t="shared" si="188"/>
        <v>Bag</v>
      </c>
      <c r="BB897" s="633"/>
      <c r="BC897" s="634"/>
      <c r="BD897" s="634"/>
    </row>
    <row r="898" spans="1:56" s="635" customFormat="1" ht="36.75" hidden="1" customHeight="1">
      <c r="A898" s="475">
        <f>SUBTOTAL(3,B$6:B898)</f>
        <v>1</v>
      </c>
      <c r="B898" s="475" t="s">
        <v>2437</v>
      </c>
      <c r="C898" s="476" t="s">
        <v>2438</v>
      </c>
      <c r="D898" s="636">
        <v>44258</v>
      </c>
      <c r="E898" s="636" t="s">
        <v>200</v>
      </c>
      <c r="F898" s="530" t="s">
        <v>445</v>
      </c>
      <c r="G898" s="621" t="s">
        <v>2424</v>
      </c>
      <c r="H898" s="637">
        <v>9283000</v>
      </c>
      <c r="I898" s="637">
        <v>2500000</v>
      </c>
      <c r="J898" s="637">
        <v>464000</v>
      </c>
      <c r="K898" s="637">
        <v>153000</v>
      </c>
      <c r="L898" s="638">
        <f t="shared" si="187"/>
        <v>12400000</v>
      </c>
      <c r="M898" s="639">
        <v>24</v>
      </c>
      <c r="N898" s="638">
        <f t="shared" si="189"/>
        <v>11446154</v>
      </c>
      <c r="O898" s="640">
        <v>2</v>
      </c>
      <c r="P898" s="638">
        <f t="shared" si="190"/>
        <v>953846</v>
      </c>
      <c r="Q898" s="641">
        <v>32.5</v>
      </c>
      <c r="R898" s="638">
        <f t="shared" si="191"/>
        <v>581250</v>
      </c>
      <c r="S898" s="638">
        <f t="shared" si="192"/>
        <v>12981250</v>
      </c>
      <c r="T898" s="642">
        <v>0</v>
      </c>
      <c r="U898" s="528">
        <v>150000</v>
      </c>
      <c r="V898" s="528">
        <v>200000</v>
      </c>
      <c r="W898" s="642">
        <v>500000</v>
      </c>
      <c r="X898" s="642">
        <v>0</v>
      </c>
      <c r="Y898" s="642">
        <v>400000</v>
      </c>
      <c r="Z898" s="642">
        <v>179796</v>
      </c>
      <c r="AA898" s="643"/>
      <c r="AB898" s="638"/>
      <c r="AC898" s="642">
        <v>100000</v>
      </c>
      <c r="AD898" s="642">
        <v>0</v>
      </c>
      <c r="AE898" s="638">
        <v>0</v>
      </c>
      <c r="AF898" s="644"/>
      <c r="AG898" s="644">
        <f t="shared" si="184"/>
        <v>14511046</v>
      </c>
      <c r="AH898" s="639">
        <v>24</v>
      </c>
      <c r="AI898" s="639">
        <v>0</v>
      </c>
      <c r="AJ898" s="639">
        <v>6</v>
      </c>
      <c r="AK898" s="643">
        <v>0</v>
      </c>
      <c r="AL898" s="645">
        <v>0</v>
      </c>
      <c r="AM898" s="638">
        <f t="shared" si="182"/>
        <v>2897308</v>
      </c>
      <c r="AN898" s="661">
        <f t="shared" si="186"/>
        <v>17408354</v>
      </c>
      <c r="AO898" s="638">
        <v>1302000</v>
      </c>
      <c r="AP898" s="638">
        <v>44100</v>
      </c>
      <c r="AQ898" s="638">
        <f>+VLOOKUP($B898,[1]Sheet1!$C$15:$BW$1300,52,0)</f>
        <v>0</v>
      </c>
      <c r="AR898" s="638">
        <v>0</v>
      </c>
      <c r="AS898" s="638">
        <v>0</v>
      </c>
      <c r="AT898" s="661">
        <f t="shared" si="193"/>
        <v>16062254</v>
      </c>
      <c r="AU898" s="629"/>
      <c r="AV898" s="585"/>
      <c r="AW898" s="526" t="s">
        <v>4844</v>
      </c>
      <c r="AX898" s="526" t="s">
        <v>4845</v>
      </c>
      <c r="AY898" s="632" t="s">
        <v>200</v>
      </c>
      <c r="AZ898" s="632">
        <v>622</v>
      </c>
      <c r="BA898" s="272" t="str">
        <f t="shared" si="188"/>
        <v>Bag</v>
      </c>
      <c r="BB898" s="633"/>
      <c r="BC898" s="634"/>
      <c r="BD898" s="634"/>
    </row>
    <row r="899" spans="1:56" s="635" customFormat="1" ht="36.75" hidden="1" customHeight="1">
      <c r="A899" s="475">
        <f>SUBTOTAL(3,B$6:B899)</f>
        <v>1</v>
      </c>
      <c r="B899" s="475" t="s">
        <v>2439</v>
      </c>
      <c r="C899" s="476" t="s">
        <v>2440</v>
      </c>
      <c r="D899" s="636">
        <v>44260</v>
      </c>
      <c r="E899" s="636" t="s">
        <v>200</v>
      </c>
      <c r="F899" s="530" t="s">
        <v>445</v>
      </c>
      <c r="G899" s="621" t="s">
        <v>2427</v>
      </c>
      <c r="H899" s="637">
        <v>8283000</v>
      </c>
      <c r="I899" s="637">
        <v>2200000</v>
      </c>
      <c r="J899" s="637">
        <v>414000</v>
      </c>
      <c r="K899" s="637">
        <v>153000</v>
      </c>
      <c r="L899" s="638">
        <f t="shared" si="187"/>
        <v>11050000</v>
      </c>
      <c r="M899" s="639">
        <v>24</v>
      </c>
      <c r="N899" s="638">
        <f t="shared" si="189"/>
        <v>10200000</v>
      </c>
      <c r="O899" s="640">
        <v>2</v>
      </c>
      <c r="P899" s="638">
        <f t="shared" si="190"/>
        <v>850000</v>
      </c>
      <c r="Q899" s="641">
        <v>32.5</v>
      </c>
      <c r="R899" s="638">
        <f t="shared" si="191"/>
        <v>517969</v>
      </c>
      <c r="S899" s="638">
        <f t="shared" si="192"/>
        <v>11567969</v>
      </c>
      <c r="T899" s="642">
        <v>0</v>
      </c>
      <c r="U899" s="528">
        <v>150000</v>
      </c>
      <c r="V899" s="528">
        <v>200000</v>
      </c>
      <c r="W899" s="642">
        <v>500000</v>
      </c>
      <c r="X899" s="642">
        <v>0</v>
      </c>
      <c r="Y899" s="642">
        <v>400000</v>
      </c>
      <c r="Z899" s="642">
        <v>314859</v>
      </c>
      <c r="AA899" s="643"/>
      <c r="AB899" s="638"/>
      <c r="AC899" s="642">
        <v>0</v>
      </c>
      <c r="AD899" s="642">
        <v>0</v>
      </c>
      <c r="AE899" s="638">
        <v>0</v>
      </c>
      <c r="AF899" s="644"/>
      <c r="AG899" s="644">
        <f t="shared" si="184"/>
        <v>13132828</v>
      </c>
      <c r="AH899" s="639">
        <v>25</v>
      </c>
      <c r="AI899" s="639">
        <v>0</v>
      </c>
      <c r="AJ899" s="639">
        <v>8</v>
      </c>
      <c r="AK899" s="643">
        <v>0</v>
      </c>
      <c r="AL899" s="645">
        <v>0</v>
      </c>
      <c r="AM899" s="638">
        <f t="shared" si="182"/>
        <v>2884688</v>
      </c>
      <c r="AN899" s="661">
        <f t="shared" si="186"/>
        <v>16017516</v>
      </c>
      <c r="AO899" s="638">
        <v>1160250</v>
      </c>
      <c r="AP899" s="638">
        <v>44100</v>
      </c>
      <c r="AQ899" s="638">
        <f>+VLOOKUP($B899,[1]Sheet1!$C$15:$BW$1300,52,0)</f>
        <v>115387</v>
      </c>
      <c r="AR899" s="638">
        <v>0</v>
      </c>
      <c r="AS899" s="638">
        <v>0</v>
      </c>
      <c r="AT899" s="661">
        <f t="shared" si="193"/>
        <v>14697779</v>
      </c>
      <c r="AU899" s="629"/>
      <c r="AV899" s="585"/>
      <c r="AW899" s="526" t="s">
        <v>4846</v>
      </c>
      <c r="AX899" s="526" t="s">
        <v>4847</v>
      </c>
      <c r="AY899" s="632" t="s">
        <v>200</v>
      </c>
      <c r="AZ899" s="632">
        <v>622</v>
      </c>
      <c r="BA899" s="272" t="str">
        <f t="shared" si="188"/>
        <v>Bag</v>
      </c>
      <c r="BB899" s="633"/>
      <c r="BC899" s="634"/>
      <c r="BD899" s="634"/>
    </row>
    <row r="900" spans="1:56" s="635" customFormat="1" ht="36.75" hidden="1" customHeight="1">
      <c r="A900" s="475">
        <f>SUBTOTAL(3,B$6:B900)</f>
        <v>1</v>
      </c>
      <c r="B900" s="475" t="s">
        <v>2441</v>
      </c>
      <c r="C900" s="476" t="s">
        <v>2442</v>
      </c>
      <c r="D900" s="636">
        <v>44313</v>
      </c>
      <c r="E900" s="636" t="s">
        <v>200</v>
      </c>
      <c r="F900" s="530" t="s">
        <v>445</v>
      </c>
      <c r="G900" s="621" t="s">
        <v>2424</v>
      </c>
      <c r="H900" s="637">
        <v>7783000</v>
      </c>
      <c r="I900" s="637">
        <v>1500000</v>
      </c>
      <c r="J900" s="637">
        <v>389000</v>
      </c>
      <c r="K900" s="637">
        <v>1428000</v>
      </c>
      <c r="L900" s="638">
        <f t="shared" si="187"/>
        <v>11100000</v>
      </c>
      <c r="M900" s="639">
        <v>24</v>
      </c>
      <c r="N900" s="638">
        <f t="shared" si="189"/>
        <v>10246154</v>
      </c>
      <c r="O900" s="640">
        <v>2</v>
      </c>
      <c r="P900" s="638">
        <f t="shared" si="190"/>
        <v>853846</v>
      </c>
      <c r="Q900" s="641">
        <v>32.5</v>
      </c>
      <c r="R900" s="638">
        <f t="shared" si="191"/>
        <v>520313</v>
      </c>
      <c r="S900" s="638">
        <f t="shared" si="192"/>
        <v>11620313</v>
      </c>
      <c r="T900" s="642">
        <v>0</v>
      </c>
      <c r="U900" s="528">
        <v>150000</v>
      </c>
      <c r="V900" s="528">
        <v>200000</v>
      </c>
      <c r="W900" s="642">
        <v>500000</v>
      </c>
      <c r="X900" s="642">
        <v>0</v>
      </c>
      <c r="Y900" s="642">
        <v>400000</v>
      </c>
      <c r="Z900" s="642">
        <v>180337</v>
      </c>
      <c r="AA900" s="643"/>
      <c r="AB900" s="638"/>
      <c r="AC900" s="642">
        <v>100000</v>
      </c>
      <c r="AD900" s="642">
        <v>0</v>
      </c>
      <c r="AE900" s="638">
        <v>0</v>
      </c>
      <c r="AF900" s="644"/>
      <c r="AG900" s="644">
        <f t="shared" si="184"/>
        <v>13150650</v>
      </c>
      <c r="AH900" s="639">
        <v>25</v>
      </c>
      <c r="AI900" s="639">
        <v>0</v>
      </c>
      <c r="AJ900" s="639">
        <v>8</v>
      </c>
      <c r="AK900" s="643">
        <v>0</v>
      </c>
      <c r="AL900" s="645">
        <v>0</v>
      </c>
      <c r="AM900" s="638">
        <f t="shared" si="182"/>
        <v>2897740</v>
      </c>
      <c r="AN900" s="661">
        <f t="shared" si="186"/>
        <v>16048390</v>
      </c>
      <c r="AO900" s="638">
        <v>1165500</v>
      </c>
      <c r="AP900" s="638">
        <v>44100</v>
      </c>
      <c r="AQ900" s="638">
        <f>+VLOOKUP($B900,[1]Sheet1!$C$15:$BW$1300,52,0)</f>
        <v>0</v>
      </c>
      <c r="AR900" s="638">
        <v>0</v>
      </c>
      <c r="AS900" s="638">
        <v>0</v>
      </c>
      <c r="AT900" s="661">
        <f t="shared" si="193"/>
        <v>14838790</v>
      </c>
      <c r="AU900" s="629"/>
      <c r="AV900" s="585"/>
      <c r="AW900" s="526" t="s">
        <v>4848</v>
      </c>
      <c r="AX900" s="526" t="s">
        <v>4849</v>
      </c>
      <c r="AY900" s="632" t="s">
        <v>200</v>
      </c>
      <c r="AZ900" s="632">
        <v>622</v>
      </c>
      <c r="BA900" s="272" t="str">
        <f t="shared" si="188"/>
        <v>Bag</v>
      </c>
      <c r="BB900" s="633"/>
      <c r="BC900" s="634"/>
      <c r="BD900" s="634"/>
    </row>
    <row r="901" spans="1:56" s="635" customFormat="1" ht="36.75" hidden="1" customHeight="1">
      <c r="A901" s="475">
        <f>SUBTOTAL(3,B$6:B901)</f>
        <v>1</v>
      </c>
      <c r="B901" s="475" t="s">
        <v>2443</v>
      </c>
      <c r="C901" s="476" t="s">
        <v>2444</v>
      </c>
      <c r="D901" s="636">
        <v>44348</v>
      </c>
      <c r="E901" s="636" t="s">
        <v>200</v>
      </c>
      <c r="F901" s="530" t="s">
        <v>445</v>
      </c>
      <c r="G901" s="621" t="s">
        <v>2427</v>
      </c>
      <c r="H901" s="637">
        <v>7783000</v>
      </c>
      <c r="I901" s="637">
        <v>1900000</v>
      </c>
      <c r="J901" s="637">
        <v>389000</v>
      </c>
      <c r="K901" s="637">
        <v>1328000</v>
      </c>
      <c r="L901" s="638">
        <f t="shared" si="187"/>
        <v>11400000</v>
      </c>
      <c r="M901" s="639">
        <v>18.899999999999999</v>
      </c>
      <c r="N901" s="638">
        <f t="shared" si="189"/>
        <v>8286923</v>
      </c>
      <c r="O901" s="640">
        <v>2</v>
      </c>
      <c r="P901" s="638">
        <f t="shared" si="190"/>
        <v>876923</v>
      </c>
      <c r="Q901" s="641">
        <v>32.5</v>
      </c>
      <c r="R901" s="638">
        <f t="shared" si="191"/>
        <v>534375</v>
      </c>
      <c r="S901" s="638">
        <f t="shared" si="192"/>
        <v>9698221</v>
      </c>
      <c r="T901" s="642">
        <v>0</v>
      </c>
      <c r="U901" s="528">
        <v>150000</v>
      </c>
      <c r="V901" s="528">
        <v>200000</v>
      </c>
      <c r="W901" s="642">
        <v>0</v>
      </c>
      <c r="X901" s="642">
        <v>0</v>
      </c>
      <c r="Y901" s="642">
        <v>0</v>
      </c>
      <c r="Z901" s="642">
        <v>35390</v>
      </c>
      <c r="AA901" s="643"/>
      <c r="AB901" s="638"/>
      <c r="AC901" s="642">
        <v>0</v>
      </c>
      <c r="AD901" s="642">
        <v>0</v>
      </c>
      <c r="AE901" s="638">
        <v>0</v>
      </c>
      <c r="AF901" s="644"/>
      <c r="AG901" s="644">
        <f t="shared" si="184"/>
        <v>10083611</v>
      </c>
      <c r="AH901" s="639">
        <v>16</v>
      </c>
      <c r="AI901" s="639">
        <v>0</v>
      </c>
      <c r="AJ901" s="639">
        <v>6</v>
      </c>
      <c r="AK901" s="643">
        <v>0</v>
      </c>
      <c r="AL901" s="645">
        <v>0</v>
      </c>
      <c r="AM901" s="638">
        <f t="shared" si="182"/>
        <v>2005962</v>
      </c>
      <c r="AN901" s="661">
        <f t="shared" si="186"/>
        <v>12089573</v>
      </c>
      <c r="AO901" s="638">
        <v>1197000</v>
      </c>
      <c r="AP901" s="638">
        <v>44100</v>
      </c>
      <c r="AQ901" s="638">
        <f>+VLOOKUP($B901,[1]Sheet1!$C$15:$BW$1300,52,0)</f>
        <v>0</v>
      </c>
      <c r="AR901" s="638">
        <v>0</v>
      </c>
      <c r="AS901" s="638">
        <v>0</v>
      </c>
      <c r="AT901" s="661">
        <f t="shared" si="193"/>
        <v>10848473</v>
      </c>
      <c r="AU901" s="629"/>
      <c r="AV901" s="585"/>
      <c r="AW901" s="526" t="s">
        <v>4850</v>
      </c>
      <c r="AX901" s="526" t="s">
        <v>4851</v>
      </c>
      <c r="AY901" s="632" t="s">
        <v>200</v>
      </c>
      <c r="AZ901" s="632">
        <v>622</v>
      </c>
      <c r="BA901" s="272" t="str">
        <f t="shared" si="188"/>
        <v>Bag</v>
      </c>
      <c r="BB901" s="633"/>
      <c r="BC901" s="634"/>
      <c r="BD901" s="634"/>
    </row>
    <row r="902" spans="1:56" s="635" customFormat="1" ht="36.75" hidden="1" customHeight="1">
      <c r="A902" s="475">
        <f>SUBTOTAL(3,B$6:B902)</f>
        <v>1</v>
      </c>
      <c r="B902" s="475" t="s">
        <v>2445</v>
      </c>
      <c r="C902" s="476" t="s">
        <v>2446</v>
      </c>
      <c r="D902" s="636">
        <v>44606</v>
      </c>
      <c r="E902" s="636" t="s">
        <v>200</v>
      </c>
      <c r="F902" s="530" t="s">
        <v>445</v>
      </c>
      <c r="G902" s="621" t="s">
        <v>2424</v>
      </c>
      <c r="H902" s="637">
        <v>7783000</v>
      </c>
      <c r="I902" s="637">
        <v>2500000</v>
      </c>
      <c r="J902" s="637">
        <v>389000</v>
      </c>
      <c r="K902" s="637">
        <v>2364000</v>
      </c>
      <c r="L902" s="638">
        <f t="shared" si="187"/>
        <v>13036000</v>
      </c>
      <c r="M902" s="639">
        <v>23</v>
      </c>
      <c r="N902" s="638">
        <f t="shared" si="189"/>
        <v>11531846</v>
      </c>
      <c r="O902" s="640">
        <v>3</v>
      </c>
      <c r="P902" s="638">
        <f t="shared" si="190"/>
        <v>1504154</v>
      </c>
      <c r="Q902" s="641">
        <v>32.5</v>
      </c>
      <c r="R902" s="638">
        <f t="shared" si="191"/>
        <v>611062</v>
      </c>
      <c r="S902" s="638">
        <f t="shared" si="192"/>
        <v>13647062</v>
      </c>
      <c r="T902" s="642">
        <v>0</v>
      </c>
      <c r="U902" s="528">
        <v>150000</v>
      </c>
      <c r="V902" s="528">
        <v>200000</v>
      </c>
      <c r="W902" s="642">
        <v>500000</v>
      </c>
      <c r="X902" s="642">
        <v>0</v>
      </c>
      <c r="Y902" s="642">
        <v>400000</v>
      </c>
      <c r="Z902" s="642">
        <v>245715</v>
      </c>
      <c r="AA902" s="643"/>
      <c r="AB902" s="638"/>
      <c r="AC902" s="642">
        <v>0</v>
      </c>
      <c r="AD902" s="642">
        <v>0</v>
      </c>
      <c r="AE902" s="638">
        <v>0</v>
      </c>
      <c r="AF902" s="644"/>
      <c r="AG902" s="644">
        <f t="shared" si="184"/>
        <v>15142777</v>
      </c>
      <c r="AH902" s="639">
        <v>24</v>
      </c>
      <c r="AI902" s="639">
        <v>0</v>
      </c>
      <c r="AJ902" s="639">
        <v>6</v>
      </c>
      <c r="AK902" s="643">
        <v>0</v>
      </c>
      <c r="AL902" s="645">
        <v>0</v>
      </c>
      <c r="AM902" s="638">
        <f t="shared" si="182"/>
        <v>3045911</v>
      </c>
      <c r="AN902" s="661">
        <f t="shared" si="186"/>
        <v>18188688</v>
      </c>
      <c r="AO902" s="638">
        <v>1368780</v>
      </c>
      <c r="AP902" s="638">
        <v>44100</v>
      </c>
      <c r="AQ902" s="638">
        <f>+VLOOKUP($B902,[1]Sheet1!$C$15:$BW$1300,52,0)</f>
        <v>207156</v>
      </c>
      <c r="AR902" s="638">
        <v>0</v>
      </c>
      <c r="AS902" s="638">
        <v>0</v>
      </c>
      <c r="AT902" s="661">
        <f t="shared" si="193"/>
        <v>16568652</v>
      </c>
      <c r="AU902" s="629"/>
      <c r="AV902" s="585"/>
      <c r="AW902" s="526" t="s">
        <v>4852</v>
      </c>
      <c r="AX902" s="526" t="s">
        <v>4853</v>
      </c>
      <c r="AY902" s="632" t="s">
        <v>200</v>
      </c>
      <c r="AZ902" s="632">
        <v>622</v>
      </c>
      <c r="BA902" s="272" t="str">
        <f t="shared" si="188"/>
        <v>Bag</v>
      </c>
      <c r="BB902" s="633"/>
      <c r="BC902" s="634"/>
      <c r="BD902" s="634"/>
    </row>
    <row r="903" spans="1:56" s="635" customFormat="1" ht="36.75" hidden="1" customHeight="1">
      <c r="A903" s="475">
        <f>SUBTOTAL(3,B$6:B903)</f>
        <v>1</v>
      </c>
      <c r="B903" s="475" t="s">
        <v>2447</v>
      </c>
      <c r="C903" s="476" t="s">
        <v>2448</v>
      </c>
      <c r="D903" s="636">
        <v>44634</v>
      </c>
      <c r="E903" s="636" t="s">
        <v>200</v>
      </c>
      <c r="F903" s="530" t="s">
        <v>445</v>
      </c>
      <c r="G903" s="621" t="s">
        <v>2427</v>
      </c>
      <c r="H903" s="637">
        <v>7783000</v>
      </c>
      <c r="I903" s="637">
        <v>1600000</v>
      </c>
      <c r="J903" s="637">
        <v>389000</v>
      </c>
      <c r="K903" s="637">
        <v>0</v>
      </c>
      <c r="L903" s="638">
        <f t="shared" si="187"/>
        <v>9772000</v>
      </c>
      <c r="M903" s="639">
        <v>24</v>
      </c>
      <c r="N903" s="638">
        <f t="shared" si="189"/>
        <v>9020308</v>
      </c>
      <c r="O903" s="640">
        <v>2</v>
      </c>
      <c r="P903" s="638">
        <f t="shared" si="190"/>
        <v>751692</v>
      </c>
      <c r="Q903" s="641">
        <v>32.5</v>
      </c>
      <c r="R903" s="638">
        <f t="shared" si="191"/>
        <v>458063</v>
      </c>
      <c r="S903" s="638">
        <f t="shared" si="192"/>
        <v>10230063</v>
      </c>
      <c r="T903" s="642">
        <v>0</v>
      </c>
      <c r="U903" s="528">
        <v>150000</v>
      </c>
      <c r="V903" s="528">
        <v>200000</v>
      </c>
      <c r="W903" s="642">
        <v>500000</v>
      </c>
      <c r="X903" s="642">
        <v>0</v>
      </c>
      <c r="Y903" s="642">
        <v>400000</v>
      </c>
      <c r="Z903" s="642">
        <v>162224</v>
      </c>
      <c r="AA903" s="643"/>
      <c r="AB903" s="638"/>
      <c r="AC903" s="642">
        <v>0</v>
      </c>
      <c r="AD903" s="642">
        <v>0</v>
      </c>
      <c r="AE903" s="638">
        <v>0</v>
      </c>
      <c r="AF903" s="644"/>
      <c r="AG903" s="644">
        <f t="shared" si="184"/>
        <v>11642287</v>
      </c>
      <c r="AH903" s="639">
        <v>28</v>
      </c>
      <c r="AI903" s="639">
        <v>0</v>
      </c>
      <c r="AJ903" s="639">
        <v>7</v>
      </c>
      <c r="AK903" s="643">
        <v>0</v>
      </c>
      <c r="AL903" s="645">
        <v>0</v>
      </c>
      <c r="AM903" s="638">
        <f t="shared" ref="AM903:AM966" si="194">ROUND((N903/IF(M903&gt;26,26,M903)/8*(AH903*$AH$5+AI903*$AI$5+AJ903*$AJ$5+AK903*$AK$5+AL903*$AL$5)),0)</f>
        <v>2663810</v>
      </c>
      <c r="AN903" s="661">
        <f t="shared" si="186"/>
        <v>14306097</v>
      </c>
      <c r="AO903" s="638">
        <v>1026060</v>
      </c>
      <c r="AP903" s="638">
        <v>44100</v>
      </c>
      <c r="AQ903" s="638">
        <f>+VLOOKUP($B903,[1]Sheet1!$C$15:$BW$1300,52,0)</f>
        <v>0</v>
      </c>
      <c r="AR903" s="638">
        <v>0</v>
      </c>
      <c r="AS903" s="638">
        <v>0</v>
      </c>
      <c r="AT903" s="661">
        <f t="shared" si="193"/>
        <v>13235937</v>
      </c>
      <c r="AU903" s="629"/>
      <c r="AV903" s="585"/>
      <c r="AW903" s="526" t="s">
        <v>4854</v>
      </c>
      <c r="AX903" s="526" t="s">
        <v>4855</v>
      </c>
      <c r="AY903" s="632" t="s">
        <v>200</v>
      </c>
      <c r="AZ903" s="632">
        <v>622</v>
      </c>
      <c r="BA903" s="272" t="str">
        <f t="shared" si="188"/>
        <v>Bag</v>
      </c>
      <c r="BB903" s="633"/>
      <c r="BC903" s="634"/>
      <c r="BD903" s="634"/>
    </row>
    <row r="904" spans="1:56" s="635" customFormat="1" ht="36.75" hidden="1" customHeight="1">
      <c r="A904" s="475">
        <f>SUBTOTAL(3,B$6:B904)</f>
        <v>1</v>
      </c>
      <c r="B904" s="475" t="s">
        <v>2449</v>
      </c>
      <c r="C904" s="476" t="s">
        <v>2450</v>
      </c>
      <c r="D904" s="636">
        <v>44992</v>
      </c>
      <c r="E904" s="636" t="s">
        <v>200</v>
      </c>
      <c r="F904" s="530" t="s">
        <v>445</v>
      </c>
      <c r="G904" s="621" t="s">
        <v>2427</v>
      </c>
      <c r="H904" s="637">
        <v>7778000</v>
      </c>
      <c r="I904" s="637">
        <v>1600000</v>
      </c>
      <c r="J904" s="637">
        <v>389000</v>
      </c>
      <c r="K904" s="637">
        <v>0</v>
      </c>
      <c r="L904" s="638">
        <f t="shared" si="187"/>
        <v>9767000</v>
      </c>
      <c r="M904" s="639">
        <v>24</v>
      </c>
      <c r="N904" s="638">
        <f t="shared" si="189"/>
        <v>9015692</v>
      </c>
      <c r="O904" s="640">
        <v>2</v>
      </c>
      <c r="P904" s="638">
        <f t="shared" si="190"/>
        <v>751308</v>
      </c>
      <c r="Q904" s="641">
        <v>32.5</v>
      </c>
      <c r="R904" s="638">
        <f t="shared" si="191"/>
        <v>457828</v>
      </c>
      <c r="S904" s="638">
        <f t="shared" si="192"/>
        <v>10224828</v>
      </c>
      <c r="T904" s="642">
        <v>0</v>
      </c>
      <c r="U904" s="528">
        <v>150000</v>
      </c>
      <c r="V904" s="528">
        <v>200000</v>
      </c>
      <c r="W904" s="642">
        <v>500000</v>
      </c>
      <c r="X904" s="642">
        <v>0</v>
      </c>
      <c r="Y904" s="642">
        <v>400000</v>
      </c>
      <c r="Z904" s="642">
        <v>147378</v>
      </c>
      <c r="AA904" s="643"/>
      <c r="AB904" s="638"/>
      <c r="AC904" s="642">
        <v>0</v>
      </c>
      <c r="AD904" s="642">
        <v>0</v>
      </c>
      <c r="AE904" s="638">
        <v>0</v>
      </c>
      <c r="AF904" s="644"/>
      <c r="AG904" s="644">
        <f t="shared" si="184"/>
        <v>11622206</v>
      </c>
      <c r="AH904" s="639">
        <v>24</v>
      </c>
      <c r="AI904" s="639">
        <v>0</v>
      </c>
      <c r="AJ904" s="639">
        <v>6</v>
      </c>
      <c r="AK904" s="643">
        <v>0</v>
      </c>
      <c r="AL904" s="645">
        <v>0</v>
      </c>
      <c r="AM904" s="638">
        <f t="shared" si="194"/>
        <v>2282097</v>
      </c>
      <c r="AN904" s="661">
        <f t="shared" si="186"/>
        <v>13904303</v>
      </c>
      <c r="AO904" s="638">
        <v>1025535</v>
      </c>
      <c r="AP904" s="638">
        <v>44100</v>
      </c>
      <c r="AQ904" s="638">
        <f>+VLOOKUP($B904,[1]Sheet1!$C$15:$BW$1300,52,0)</f>
        <v>32377</v>
      </c>
      <c r="AR904" s="638">
        <v>0</v>
      </c>
      <c r="AS904" s="638">
        <v>0</v>
      </c>
      <c r="AT904" s="661">
        <f t="shared" si="193"/>
        <v>12802291</v>
      </c>
      <c r="AU904" s="629"/>
      <c r="AV904" s="585"/>
      <c r="AW904" s="526" t="s">
        <v>4856</v>
      </c>
      <c r="AX904" s="526" t="s">
        <v>4857</v>
      </c>
      <c r="AY904" s="632" t="s">
        <v>200</v>
      </c>
      <c r="AZ904" s="632">
        <v>622</v>
      </c>
      <c r="BA904" s="272" t="str">
        <f t="shared" si="188"/>
        <v>Bag</v>
      </c>
      <c r="BB904" s="633"/>
      <c r="BC904" s="634"/>
      <c r="BD904" s="634"/>
    </row>
    <row r="905" spans="1:56" s="635" customFormat="1" ht="36.75" hidden="1" customHeight="1">
      <c r="A905" s="475">
        <f>SUBTOTAL(3,B$6:B905)</f>
        <v>1</v>
      </c>
      <c r="B905" s="475" t="s">
        <v>2451</v>
      </c>
      <c r="C905" s="476" t="s">
        <v>2452</v>
      </c>
      <c r="D905" s="636">
        <v>45008</v>
      </c>
      <c r="E905" s="636" t="s">
        <v>200</v>
      </c>
      <c r="F905" s="530" t="s">
        <v>445</v>
      </c>
      <c r="G905" s="621" t="s">
        <v>2424</v>
      </c>
      <c r="H905" s="637">
        <v>9283000</v>
      </c>
      <c r="I905" s="637">
        <v>3500000</v>
      </c>
      <c r="J905" s="637">
        <v>464000</v>
      </c>
      <c r="K905" s="637">
        <v>0</v>
      </c>
      <c r="L905" s="638">
        <f t="shared" si="187"/>
        <v>13247000</v>
      </c>
      <c r="M905" s="639">
        <v>17</v>
      </c>
      <c r="N905" s="638">
        <f t="shared" si="189"/>
        <v>8661500</v>
      </c>
      <c r="O905" s="640">
        <v>2</v>
      </c>
      <c r="P905" s="638">
        <f t="shared" si="190"/>
        <v>1019000</v>
      </c>
      <c r="Q905" s="641">
        <v>0</v>
      </c>
      <c r="R905" s="638">
        <f t="shared" si="191"/>
        <v>0</v>
      </c>
      <c r="S905" s="638">
        <f t="shared" si="192"/>
        <v>9680500</v>
      </c>
      <c r="T905" s="642">
        <v>0</v>
      </c>
      <c r="U905" s="528">
        <v>0</v>
      </c>
      <c r="V905" s="528">
        <v>200000</v>
      </c>
      <c r="W905" s="642">
        <v>0</v>
      </c>
      <c r="X905" s="642">
        <v>0</v>
      </c>
      <c r="Y905" s="642">
        <v>0</v>
      </c>
      <c r="Z905" s="642">
        <v>102114</v>
      </c>
      <c r="AA905" s="643"/>
      <c r="AB905" s="638"/>
      <c r="AC905" s="642">
        <v>0</v>
      </c>
      <c r="AD905" s="642">
        <v>0</v>
      </c>
      <c r="AE905" s="638">
        <v>0</v>
      </c>
      <c r="AF905" s="644"/>
      <c r="AG905" s="644">
        <f t="shared" si="184"/>
        <v>9982614</v>
      </c>
      <c r="AH905" s="639">
        <v>24</v>
      </c>
      <c r="AI905" s="639">
        <v>0</v>
      </c>
      <c r="AJ905" s="639">
        <v>0</v>
      </c>
      <c r="AK905" s="643">
        <v>0</v>
      </c>
      <c r="AL905" s="645">
        <v>0</v>
      </c>
      <c r="AM905" s="638">
        <f t="shared" si="194"/>
        <v>2292750</v>
      </c>
      <c r="AN905" s="661">
        <f t="shared" si="186"/>
        <v>12275364</v>
      </c>
      <c r="AO905" s="638">
        <v>1390935</v>
      </c>
      <c r="AP905" s="638">
        <v>44100</v>
      </c>
      <c r="AQ905" s="638">
        <f>+VLOOKUP($B905,[1]Sheet1!$C$15:$BW$1300,52,0)</f>
        <v>0</v>
      </c>
      <c r="AR905" s="638">
        <v>0</v>
      </c>
      <c r="AS905" s="638">
        <v>0</v>
      </c>
      <c r="AT905" s="661">
        <f t="shared" si="193"/>
        <v>10840329</v>
      </c>
      <c r="AU905" s="629"/>
      <c r="AV905" s="585"/>
      <c r="AW905" s="526" t="s">
        <v>4858</v>
      </c>
      <c r="AX905" s="526" t="s">
        <v>4859</v>
      </c>
      <c r="AY905" s="632" t="s">
        <v>200</v>
      </c>
      <c r="AZ905" s="632">
        <v>622</v>
      </c>
      <c r="BA905" s="272" t="str">
        <f t="shared" si="188"/>
        <v>Bag</v>
      </c>
      <c r="BB905" s="633"/>
      <c r="BC905" s="634"/>
      <c r="BD905" s="634"/>
    </row>
    <row r="906" spans="1:56" s="635" customFormat="1" ht="36.75" hidden="1" customHeight="1">
      <c r="A906" s="475">
        <f>SUBTOTAL(3,B$6:B906)</f>
        <v>1</v>
      </c>
      <c r="B906" s="475" t="s">
        <v>2453</v>
      </c>
      <c r="C906" s="476" t="s">
        <v>2454</v>
      </c>
      <c r="D906" s="636">
        <v>45377</v>
      </c>
      <c r="E906" s="636" t="s">
        <v>200</v>
      </c>
      <c r="F906" s="530" t="s">
        <v>445</v>
      </c>
      <c r="G906" s="621" t="s">
        <v>2430</v>
      </c>
      <c r="H906" s="637">
        <v>9283000</v>
      </c>
      <c r="I906" s="637">
        <v>4800000</v>
      </c>
      <c r="J906" s="637">
        <v>464000</v>
      </c>
      <c r="K906" s="637">
        <v>0</v>
      </c>
      <c r="L906" s="638">
        <f t="shared" si="187"/>
        <v>14547000</v>
      </c>
      <c r="M906" s="639">
        <v>23.9</v>
      </c>
      <c r="N906" s="638">
        <f t="shared" si="189"/>
        <v>13372050</v>
      </c>
      <c r="O906" s="640">
        <v>2</v>
      </c>
      <c r="P906" s="638">
        <f t="shared" si="190"/>
        <v>1119000</v>
      </c>
      <c r="Q906" s="641">
        <v>58.5</v>
      </c>
      <c r="R906" s="638">
        <f t="shared" si="191"/>
        <v>1227403</v>
      </c>
      <c r="S906" s="638">
        <f t="shared" si="192"/>
        <v>15718453</v>
      </c>
      <c r="T906" s="642">
        <v>0</v>
      </c>
      <c r="U906" s="528">
        <v>270000</v>
      </c>
      <c r="V906" s="528">
        <v>200000</v>
      </c>
      <c r="W906" s="642">
        <v>500000</v>
      </c>
      <c r="X906" s="642">
        <v>0</v>
      </c>
      <c r="Y906" s="642">
        <v>400000</v>
      </c>
      <c r="Z906" s="642">
        <v>290075</v>
      </c>
      <c r="AA906" s="643"/>
      <c r="AB906" s="638"/>
      <c r="AC906" s="642">
        <v>200000</v>
      </c>
      <c r="AD906" s="642">
        <v>0</v>
      </c>
      <c r="AE906" s="638">
        <v>0</v>
      </c>
      <c r="AF906" s="644"/>
      <c r="AG906" s="644">
        <f t="shared" si="184"/>
        <v>17578528</v>
      </c>
      <c r="AH906" s="639">
        <v>16</v>
      </c>
      <c r="AI906" s="639">
        <v>0</v>
      </c>
      <c r="AJ906" s="639">
        <v>12</v>
      </c>
      <c r="AK906" s="643">
        <v>0</v>
      </c>
      <c r="AL906" s="645">
        <v>0</v>
      </c>
      <c r="AM906" s="638">
        <f t="shared" si="194"/>
        <v>3440925</v>
      </c>
      <c r="AN906" s="661">
        <f t="shared" si="186"/>
        <v>21019453</v>
      </c>
      <c r="AO906" s="638">
        <v>1527435</v>
      </c>
      <c r="AP906" s="638">
        <v>44100</v>
      </c>
      <c r="AQ906" s="638">
        <f>+VLOOKUP($B906,[1]Sheet1!$C$15:$BW$1300,52,0)</f>
        <v>0</v>
      </c>
      <c r="AR906" s="638">
        <v>0</v>
      </c>
      <c r="AS906" s="638">
        <v>0</v>
      </c>
      <c r="AT906" s="661">
        <f t="shared" si="193"/>
        <v>19447918</v>
      </c>
      <c r="AU906" s="629"/>
      <c r="AV906" s="585"/>
      <c r="AW906" s="526" t="s">
        <v>4860</v>
      </c>
      <c r="AX906" s="526" t="s">
        <v>4861</v>
      </c>
      <c r="AY906" s="632" t="s">
        <v>200</v>
      </c>
      <c r="AZ906" s="632">
        <v>622</v>
      </c>
      <c r="BA906" s="272" t="str">
        <f t="shared" si="188"/>
        <v>Bag</v>
      </c>
      <c r="BB906" s="633"/>
      <c r="BC906" s="634"/>
      <c r="BD906" s="634"/>
    </row>
    <row r="907" spans="1:56" s="635" customFormat="1" ht="36.75" hidden="1" customHeight="1">
      <c r="A907" s="475">
        <f>SUBTOTAL(3,B$6:B907)</f>
        <v>1</v>
      </c>
      <c r="B907" s="475" t="s">
        <v>2455</v>
      </c>
      <c r="C907" s="476" t="s">
        <v>2456</v>
      </c>
      <c r="D907" s="636">
        <v>45444</v>
      </c>
      <c r="E907" s="636" t="s">
        <v>200</v>
      </c>
      <c r="F907" s="530" t="s">
        <v>445</v>
      </c>
      <c r="G907" s="621" t="s">
        <v>2427</v>
      </c>
      <c r="H907" s="637">
        <v>5740000</v>
      </c>
      <c r="I907" s="637">
        <v>1000000</v>
      </c>
      <c r="J907" s="637">
        <v>287000</v>
      </c>
      <c r="K907" s="637">
        <v>0</v>
      </c>
      <c r="L907" s="638">
        <f t="shared" si="187"/>
        <v>7027000</v>
      </c>
      <c r="M907" s="639">
        <v>20.6</v>
      </c>
      <c r="N907" s="638">
        <f t="shared" si="189"/>
        <v>5567546</v>
      </c>
      <c r="O907" s="640">
        <v>3</v>
      </c>
      <c r="P907" s="638">
        <f t="shared" si="190"/>
        <v>810808</v>
      </c>
      <c r="Q907" s="641">
        <v>26</v>
      </c>
      <c r="R907" s="638">
        <f t="shared" si="191"/>
        <v>263512</v>
      </c>
      <c r="S907" s="638">
        <f t="shared" si="192"/>
        <v>6641866</v>
      </c>
      <c r="T907" s="642">
        <v>0</v>
      </c>
      <c r="U907" s="528">
        <v>120000</v>
      </c>
      <c r="V907" s="528">
        <v>200000</v>
      </c>
      <c r="W907" s="642">
        <v>0</v>
      </c>
      <c r="X907" s="642">
        <v>0</v>
      </c>
      <c r="Y907" s="642">
        <v>150000</v>
      </c>
      <c r="Z907" s="642">
        <v>216261</v>
      </c>
      <c r="AA907" s="643"/>
      <c r="AB907" s="638"/>
      <c r="AC907" s="642">
        <v>0</v>
      </c>
      <c r="AD907" s="642">
        <v>0</v>
      </c>
      <c r="AE907" s="638">
        <v>0</v>
      </c>
      <c r="AF907" s="644"/>
      <c r="AG907" s="644">
        <f t="shared" si="184"/>
        <v>7328127</v>
      </c>
      <c r="AH907" s="639">
        <v>20</v>
      </c>
      <c r="AI907" s="639">
        <v>0</v>
      </c>
      <c r="AJ907" s="639">
        <v>6</v>
      </c>
      <c r="AK907" s="643">
        <v>0</v>
      </c>
      <c r="AL907" s="645">
        <v>0</v>
      </c>
      <c r="AM907" s="638">
        <f t="shared" si="194"/>
        <v>1439184</v>
      </c>
      <c r="AN907" s="661">
        <f t="shared" si="186"/>
        <v>8767311</v>
      </c>
      <c r="AO907" s="638">
        <v>737835</v>
      </c>
      <c r="AP907" s="638">
        <v>44100</v>
      </c>
      <c r="AQ907" s="638">
        <f>+VLOOKUP($B907,[1]Sheet1!$C$15:$BW$1300,52,0)</f>
        <v>0</v>
      </c>
      <c r="AR907" s="638">
        <v>0</v>
      </c>
      <c r="AS907" s="638">
        <v>0</v>
      </c>
      <c r="AT907" s="661">
        <f t="shared" si="193"/>
        <v>7985376</v>
      </c>
      <c r="AU907" s="629"/>
      <c r="AV907" s="585"/>
      <c r="AW907" s="526" t="s">
        <v>4862</v>
      </c>
      <c r="AX907" s="526" t="s">
        <v>4863</v>
      </c>
      <c r="AY907" s="632" t="s">
        <v>200</v>
      </c>
      <c r="AZ907" s="632">
        <v>622</v>
      </c>
      <c r="BA907" s="272" t="str">
        <f t="shared" si="188"/>
        <v>Bag</v>
      </c>
      <c r="BB907" s="633"/>
      <c r="BC907" s="634"/>
      <c r="BD907" s="634"/>
    </row>
    <row r="908" spans="1:56" s="635" customFormat="1" ht="36.75" hidden="1" customHeight="1">
      <c r="A908" s="475">
        <f>SUBTOTAL(3,B$6:B908)</f>
        <v>1</v>
      </c>
      <c r="B908" s="475" t="s">
        <v>2457</v>
      </c>
      <c r="C908" s="476" t="s">
        <v>2458</v>
      </c>
      <c r="D908" s="636">
        <v>45502</v>
      </c>
      <c r="E908" s="636" t="s">
        <v>200</v>
      </c>
      <c r="F908" s="530" t="s">
        <v>445</v>
      </c>
      <c r="G908" s="621" t="s">
        <v>985</v>
      </c>
      <c r="H908" s="637">
        <v>5274000</v>
      </c>
      <c r="I908" s="637">
        <v>700000</v>
      </c>
      <c r="J908" s="637">
        <v>265000</v>
      </c>
      <c r="K908" s="637">
        <v>0</v>
      </c>
      <c r="L908" s="638">
        <f t="shared" si="187"/>
        <v>6239000</v>
      </c>
      <c r="M908" s="639">
        <v>24</v>
      </c>
      <c r="N908" s="638">
        <f t="shared" si="189"/>
        <v>5759077</v>
      </c>
      <c r="O908" s="640">
        <v>2</v>
      </c>
      <c r="P908" s="638">
        <f t="shared" si="190"/>
        <v>479923</v>
      </c>
      <c r="Q908" s="641">
        <v>0</v>
      </c>
      <c r="R908" s="638">
        <f t="shared" si="191"/>
        <v>0</v>
      </c>
      <c r="S908" s="638">
        <f t="shared" si="192"/>
        <v>6239000</v>
      </c>
      <c r="T908" s="642">
        <v>0</v>
      </c>
      <c r="U908" s="528">
        <v>0</v>
      </c>
      <c r="V908" s="528">
        <v>200000</v>
      </c>
      <c r="W908" s="642">
        <v>500000</v>
      </c>
      <c r="X908" s="642">
        <v>0</v>
      </c>
      <c r="Y908" s="642">
        <v>400000</v>
      </c>
      <c r="Z908" s="642">
        <v>198764</v>
      </c>
      <c r="AA908" s="643"/>
      <c r="AB908" s="638"/>
      <c r="AC908" s="642">
        <v>0</v>
      </c>
      <c r="AD908" s="642">
        <v>0</v>
      </c>
      <c r="AE908" s="638">
        <v>0</v>
      </c>
      <c r="AF908" s="644"/>
      <c r="AG908" s="644">
        <f t="shared" si="184"/>
        <v>7537764</v>
      </c>
      <c r="AH908" s="639">
        <v>36</v>
      </c>
      <c r="AI908" s="639">
        <v>0</v>
      </c>
      <c r="AJ908" s="639">
        <v>0</v>
      </c>
      <c r="AK908" s="643">
        <v>0</v>
      </c>
      <c r="AL908" s="645">
        <v>0</v>
      </c>
      <c r="AM908" s="638">
        <f t="shared" si="194"/>
        <v>1619740</v>
      </c>
      <c r="AN908" s="661">
        <f t="shared" si="186"/>
        <v>9157504</v>
      </c>
      <c r="AO908" s="638">
        <v>655095</v>
      </c>
      <c r="AP908" s="638">
        <v>44100</v>
      </c>
      <c r="AQ908" s="638">
        <f>+VLOOKUP($B908,[1]Sheet1!$C$15:$BW$1300,52,0)</f>
        <v>0</v>
      </c>
      <c r="AR908" s="638">
        <v>0</v>
      </c>
      <c r="AS908" s="638">
        <v>0</v>
      </c>
      <c r="AT908" s="661">
        <f t="shared" si="193"/>
        <v>8458309</v>
      </c>
      <c r="AU908" s="629"/>
      <c r="AV908" s="585"/>
      <c r="AW908" s="526" t="s">
        <v>4864</v>
      </c>
      <c r="AX908" s="526" t="s">
        <v>4865</v>
      </c>
      <c r="AY908" s="632" t="s">
        <v>200</v>
      </c>
      <c r="AZ908" s="632">
        <v>622</v>
      </c>
      <c r="BA908" s="272" t="str">
        <f t="shared" si="188"/>
        <v>Bag</v>
      </c>
      <c r="BB908" s="633"/>
      <c r="BC908" s="634"/>
      <c r="BD908" s="634"/>
    </row>
    <row r="909" spans="1:56" s="635" customFormat="1" ht="36.75" hidden="1" customHeight="1">
      <c r="A909" s="475">
        <f>SUBTOTAL(3,B$6:B909)</f>
        <v>1</v>
      </c>
      <c r="B909" s="475" t="s">
        <v>2459</v>
      </c>
      <c r="C909" s="476" t="s">
        <v>2460</v>
      </c>
      <c r="D909" s="636">
        <v>45520</v>
      </c>
      <c r="E909" s="636" t="s">
        <v>200</v>
      </c>
      <c r="F909" s="530" t="s">
        <v>445</v>
      </c>
      <c r="G909" s="621" t="s">
        <v>2424</v>
      </c>
      <c r="H909" s="637">
        <v>7783000</v>
      </c>
      <c r="I909" s="637">
        <v>3000000</v>
      </c>
      <c r="J909" s="637">
        <v>389000</v>
      </c>
      <c r="K909" s="637">
        <v>0</v>
      </c>
      <c r="L909" s="638">
        <f t="shared" si="187"/>
        <v>11172000</v>
      </c>
      <c r="M909" s="639">
        <v>21.7</v>
      </c>
      <c r="N909" s="638">
        <f t="shared" si="189"/>
        <v>9324323</v>
      </c>
      <c r="O909" s="640">
        <v>3</v>
      </c>
      <c r="P909" s="638">
        <f t="shared" si="190"/>
        <v>1289077</v>
      </c>
      <c r="Q909" s="641">
        <v>26</v>
      </c>
      <c r="R909" s="638">
        <f t="shared" si="191"/>
        <v>418950</v>
      </c>
      <c r="S909" s="638">
        <f t="shared" si="192"/>
        <v>11032350</v>
      </c>
      <c r="T909" s="642">
        <v>0</v>
      </c>
      <c r="U909" s="528">
        <v>120000</v>
      </c>
      <c r="V909" s="528">
        <v>200000</v>
      </c>
      <c r="W909" s="642">
        <v>0</v>
      </c>
      <c r="X909" s="642">
        <v>0</v>
      </c>
      <c r="Y909" s="642">
        <v>400000</v>
      </c>
      <c r="Z909" s="642">
        <v>134027</v>
      </c>
      <c r="AA909" s="643"/>
      <c r="AB909" s="638"/>
      <c r="AC909" s="642">
        <v>0</v>
      </c>
      <c r="AD909" s="642">
        <v>0</v>
      </c>
      <c r="AE909" s="638">
        <v>0</v>
      </c>
      <c r="AF909" s="644"/>
      <c r="AG909" s="644">
        <f t="shared" si="184"/>
        <v>11886377</v>
      </c>
      <c r="AH909" s="639">
        <v>20</v>
      </c>
      <c r="AI909" s="639">
        <v>0</v>
      </c>
      <c r="AJ909" s="639">
        <v>5</v>
      </c>
      <c r="AK909" s="643">
        <v>0</v>
      </c>
      <c r="AL909" s="645">
        <v>0</v>
      </c>
      <c r="AM909" s="638">
        <f t="shared" si="194"/>
        <v>2175317</v>
      </c>
      <c r="AN909" s="661">
        <f t="shared" si="186"/>
        <v>14061694</v>
      </c>
      <c r="AO909" s="638">
        <v>1173060</v>
      </c>
      <c r="AP909" s="638">
        <v>44100</v>
      </c>
      <c r="AQ909" s="638">
        <f>+VLOOKUP($B909,[1]Sheet1!$C$15:$BW$1300,52,0)</f>
        <v>36858</v>
      </c>
      <c r="AR909" s="638">
        <v>0</v>
      </c>
      <c r="AS909" s="638">
        <v>0</v>
      </c>
      <c r="AT909" s="661">
        <f t="shared" si="193"/>
        <v>12807676</v>
      </c>
      <c r="AU909" s="629"/>
      <c r="AV909" s="585"/>
      <c r="AW909" s="526" t="s">
        <v>4866</v>
      </c>
      <c r="AX909" s="526" t="s">
        <v>4867</v>
      </c>
      <c r="AY909" s="632" t="s">
        <v>200</v>
      </c>
      <c r="AZ909" s="632">
        <v>622</v>
      </c>
      <c r="BA909" s="272" t="str">
        <f t="shared" si="188"/>
        <v>Bag</v>
      </c>
      <c r="BB909" s="633"/>
      <c r="BC909" s="634"/>
      <c r="BD909" s="634"/>
    </row>
    <row r="910" spans="1:56" s="635" customFormat="1" ht="36.75" hidden="1" customHeight="1">
      <c r="A910" s="475">
        <f>SUBTOTAL(3,B$6:B910)</f>
        <v>1</v>
      </c>
      <c r="B910" s="475" t="s">
        <v>2461</v>
      </c>
      <c r="C910" s="476" t="s">
        <v>2462</v>
      </c>
      <c r="D910" s="636">
        <v>45520</v>
      </c>
      <c r="E910" s="636" t="s">
        <v>200</v>
      </c>
      <c r="F910" s="530" t="s">
        <v>445</v>
      </c>
      <c r="G910" s="621" t="s">
        <v>2424</v>
      </c>
      <c r="H910" s="637">
        <v>7783000</v>
      </c>
      <c r="I910" s="637">
        <v>3000000</v>
      </c>
      <c r="J910" s="637">
        <v>389000</v>
      </c>
      <c r="K910" s="637">
        <v>500000</v>
      </c>
      <c r="L910" s="638">
        <f t="shared" si="187"/>
        <v>11672000</v>
      </c>
      <c r="M910" s="639">
        <v>23</v>
      </c>
      <c r="N910" s="638">
        <f t="shared" si="189"/>
        <v>10325231</v>
      </c>
      <c r="O910" s="640">
        <v>3</v>
      </c>
      <c r="P910" s="638">
        <f t="shared" si="190"/>
        <v>1346769</v>
      </c>
      <c r="Q910" s="641">
        <v>32.5</v>
      </c>
      <c r="R910" s="638">
        <f t="shared" si="191"/>
        <v>547125</v>
      </c>
      <c r="S910" s="638">
        <f t="shared" si="192"/>
        <v>12219125</v>
      </c>
      <c r="T910" s="642">
        <v>0</v>
      </c>
      <c r="U910" s="528">
        <v>150000</v>
      </c>
      <c r="V910" s="528">
        <v>200000</v>
      </c>
      <c r="W910" s="642">
        <v>500000</v>
      </c>
      <c r="X910" s="642">
        <v>0</v>
      </c>
      <c r="Y910" s="642">
        <v>400000</v>
      </c>
      <c r="Z910" s="642">
        <v>116821</v>
      </c>
      <c r="AA910" s="643"/>
      <c r="AB910" s="638"/>
      <c r="AC910" s="642">
        <v>100000</v>
      </c>
      <c r="AD910" s="642">
        <v>0</v>
      </c>
      <c r="AE910" s="638">
        <v>0</v>
      </c>
      <c r="AF910" s="644"/>
      <c r="AG910" s="644">
        <f t="shared" si="184"/>
        <v>13685946</v>
      </c>
      <c r="AH910" s="639">
        <v>20</v>
      </c>
      <c r="AI910" s="639">
        <v>0</v>
      </c>
      <c r="AJ910" s="639">
        <v>6</v>
      </c>
      <c r="AK910" s="643">
        <v>0</v>
      </c>
      <c r="AL910" s="645">
        <v>0</v>
      </c>
      <c r="AM910" s="638">
        <f t="shared" si="194"/>
        <v>2390515</v>
      </c>
      <c r="AN910" s="661">
        <f t="shared" si="186"/>
        <v>16076461</v>
      </c>
      <c r="AO910" s="638">
        <v>1225560</v>
      </c>
      <c r="AP910" s="638">
        <v>44100</v>
      </c>
      <c r="AQ910" s="638">
        <f>+VLOOKUP($B910,[1]Sheet1!$C$15:$BW$1300,52,0)</f>
        <v>0</v>
      </c>
      <c r="AR910" s="638">
        <v>0</v>
      </c>
      <c r="AS910" s="638">
        <v>0</v>
      </c>
      <c r="AT910" s="661">
        <f t="shared" si="193"/>
        <v>14806801</v>
      </c>
      <c r="AU910" s="629"/>
      <c r="AV910" s="585"/>
      <c r="AW910" s="526" t="s">
        <v>4868</v>
      </c>
      <c r="AX910" s="526" t="s">
        <v>4869</v>
      </c>
      <c r="AY910" s="632" t="s">
        <v>200</v>
      </c>
      <c r="AZ910" s="632">
        <v>622</v>
      </c>
      <c r="BA910" s="272" t="str">
        <f t="shared" si="188"/>
        <v>Bag</v>
      </c>
      <c r="BB910" s="633"/>
      <c r="BC910" s="634"/>
      <c r="BD910" s="634"/>
    </row>
    <row r="911" spans="1:56" s="635" customFormat="1" ht="36.75" hidden="1" customHeight="1">
      <c r="A911" s="475">
        <f>SUBTOTAL(3,B$6:B911)</f>
        <v>1</v>
      </c>
      <c r="B911" s="475" t="s">
        <v>2463</v>
      </c>
      <c r="C911" s="476" t="s">
        <v>2464</v>
      </c>
      <c r="D911" s="636">
        <v>45523</v>
      </c>
      <c r="E911" s="636" t="s">
        <v>200</v>
      </c>
      <c r="F911" s="530" t="s">
        <v>445</v>
      </c>
      <c r="G911" s="621" t="s">
        <v>2424</v>
      </c>
      <c r="H911" s="637">
        <v>7783000</v>
      </c>
      <c r="I911" s="637">
        <v>3000000</v>
      </c>
      <c r="J911" s="637">
        <v>389000</v>
      </c>
      <c r="K911" s="637">
        <v>0</v>
      </c>
      <c r="L911" s="638">
        <f t="shared" si="187"/>
        <v>11172000</v>
      </c>
      <c r="M911" s="639">
        <v>22.9</v>
      </c>
      <c r="N911" s="638">
        <f t="shared" si="189"/>
        <v>9839954</v>
      </c>
      <c r="O911" s="640">
        <v>3</v>
      </c>
      <c r="P911" s="638">
        <f t="shared" si="190"/>
        <v>1289077</v>
      </c>
      <c r="Q911" s="641">
        <v>32.5</v>
      </c>
      <c r="R911" s="638">
        <f t="shared" si="191"/>
        <v>523688</v>
      </c>
      <c r="S911" s="638">
        <f t="shared" si="192"/>
        <v>11652719</v>
      </c>
      <c r="T911" s="642">
        <v>0</v>
      </c>
      <c r="U911" s="528">
        <v>150000</v>
      </c>
      <c r="V911" s="528">
        <v>200000</v>
      </c>
      <c r="W911" s="642">
        <v>500000</v>
      </c>
      <c r="X911" s="642">
        <v>0</v>
      </c>
      <c r="Y911" s="642">
        <v>400000</v>
      </c>
      <c r="Z911" s="642">
        <v>274585</v>
      </c>
      <c r="AA911" s="643"/>
      <c r="AB911" s="638"/>
      <c r="AC911" s="642">
        <v>0</v>
      </c>
      <c r="AD911" s="642">
        <v>0</v>
      </c>
      <c r="AE911" s="638">
        <v>0</v>
      </c>
      <c r="AF911" s="644"/>
      <c r="AG911" s="644">
        <f t="shared" si="184"/>
        <v>13177304</v>
      </c>
      <c r="AH911" s="639">
        <v>24</v>
      </c>
      <c r="AI911" s="639">
        <v>0</v>
      </c>
      <c r="AJ911" s="639">
        <v>6</v>
      </c>
      <c r="AK911" s="643">
        <v>0</v>
      </c>
      <c r="AL911" s="645">
        <v>0</v>
      </c>
      <c r="AM911" s="638">
        <f t="shared" si="194"/>
        <v>2610381</v>
      </c>
      <c r="AN911" s="661">
        <f t="shared" si="186"/>
        <v>15787685</v>
      </c>
      <c r="AO911" s="638">
        <v>1173060</v>
      </c>
      <c r="AP911" s="638">
        <v>44100</v>
      </c>
      <c r="AQ911" s="638">
        <f>+VLOOKUP($B911,[1]Sheet1!$C$15:$BW$1300,52,0)</f>
        <v>109595</v>
      </c>
      <c r="AR911" s="638">
        <v>0</v>
      </c>
      <c r="AS911" s="638">
        <v>0</v>
      </c>
      <c r="AT911" s="661">
        <f t="shared" si="193"/>
        <v>14460930</v>
      </c>
      <c r="AU911" s="629"/>
      <c r="AV911" s="585"/>
      <c r="AW911" s="526" t="s">
        <v>4870</v>
      </c>
      <c r="AX911" s="526" t="s">
        <v>4871</v>
      </c>
      <c r="AY911" s="632" t="s">
        <v>200</v>
      </c>
      <c r="AZ911" s="632">
        <v>622</v>
      </c>
      <c r="BA911" s="272" t="str">
        <f t="shared" si="188"/>
        <v>Bag</v>
      </c>
      <c r="BB911" s="633"/>
      <c r="BC911" s="634"/>
      <c r="BD911" s="634"/>
    </row>
    <row r="912" spans="1:56" s="635" customFormat="1" ht="36.75" hidden="1" customHeight="1">
      <c r="A912" s="475">
        <f>SUBTOTAL(3,B$6:B912)</f>
        <v>1</v>
      </c>
      <c r="B912" s="475" t="s">
        <v>2465</v>
      </c>
      <c r="C912" s="476" t="s">
        <v>2466</v>
      </c>
      <c r="D912" s="636">
        <v>45523</v>
      </c>
      <c r="E912" s="636" t="s">
        <v>200</v>
      </c>
      <c r="F912" s="530" t="s">
        <v>445</v>
      </c>
      <c r="G912" s="621" t="s">
        <v>2427</v>
      </c>
      <c r="H912" s="637">
        <v>8283000</v>
      </c>
      <c r="I912" s="637">
        <v>2200000</v>
      </c>
      <c r="J912" s="637">
        <v>414000</v>
      </c>
      <c r="K912" s="637">
        <v>0</v>
      </c>
      <c r="L912" s="638">
        <f t="shared" si="187"/>
        <v>10897000</v>
      </c>
      <c r="M912" s="639">
        <v>23.8</v>
      </c>
      <c r="N912" s="638">
        <f t="shared" si="189"/>
        <v>9974946</v>
      </c>
      <c r="O912" s="640">
        <v>2</v>
      </c>
      <c r="P912" s="638">
        <f t="shared" si="190"/>
        <v>838231</v>
      </c>
      <c r="Q912" s="641">
        <v>58.5</v>
      </c>
      <c r="R912" s="638">
        <f t="shared" si="191"/>
        <v>919434</v>
      </c>
      <c r="S912" s="638">
        <f t="shared" si="192"/>
        <v>11732611</v>
      </c>
      <c r="T912" s="642">
        <v>0</v>
      </c>
      <c r="U912" s="528">
        <v>270000</v>
      </c>
      <c r="V912" s="528">
        <v>200000</v>
      </c>
      <c r="W912" s="642">
        <v>500000</v>
      </c>
      <c r="X912" s="642">
        <v>0</v>
      </c>
      <c r="Y912" s="642">
        <v>400000</v>
      </c>
      <c r="Z912" s="642">
        <v>312508</v>
      </c>
      <c r="AA912" s="643"/>
      <c r="AB912" s="638"/>
      <c r="AC912" s="642">
        <v>0</v>
      </c>
      <c r="AD912" s="642">
        <v>0</v>
      </c>
      <c r="AE912" s="638">
        <v>0</v>
      </c>
      <c r="AF912" s="644"/>
      <c r="AG912" s="644">
        <f t="shared" si="184"/>
        <v>13415119</v>
      </c>
      <c r="AH912" s="639">
        <v>20</v>
      </c>
      <c r="AI912" s="639">
        <v>0</v>
      </c>
      <c r="AJ912" s="639">
        <v>14</v>
      </c>
      <c r="AK912" s="643">
        <v>0</v>
      </c>
      <c r="AL912" s="645">
        <v>0</v>
      </c>
      <c r="AM912" s="638">
        <f t="shared" si="194"/>
        <v>3111932</v>
      </c>
      <c r="AN912" s="661">
        <f t="shared" si="186"/>
        <v>16527051</v>
      </c>
      <c r="AO912" s="638">
        <v>1144185</v>
      </c>
      <c r="AP912" s="638">
        <v>44100</v>
      </c>
      <c r="AQ912" s="638">
        <f>+VLOOKUP($B912,[1]Sheet1!$C$15:$BW$1300,52,0)</f>
        <v>111637</v>
      </c>
      <c r="AR912" s="638">
        <v>0</v>
      </c>
      <c r="AS912" s="638">
        <v>0</v>
      </c>
      <c r="AT912" s="661">
        <f t="shared" si="193"/>
        <v>15227129</v>
      </c>
      <c r="AU912" s="629"/>
      <c r="AV912" s="585"/>
      <c r="AW912" s="526" t="s">
        <v>4872</v>
      </c>
      <c r="AX912" s="526" t="s">
        <v>4873</v>
      </c>
      <c r="AY912" s="632" t="s">
        <v>200</v>
      </c>
      <c r="AZ912" s="632">
        <v>622</v>
      </c>
      <c r="BA912" s="272" t="str">
        <f t="shared" si="188"/>
        <v>Bag</v>
      </c>
      <c r="BB912" s="633"/>
      <c r="BC912" s="634"/>
      <c r="BD912" s="634"/>
    </row>
    <row r="913" spans="1:56" s="635" customFormat="1" ht="36.75" hidden="1" customHeight="1">
      <c r="A913" s="475">
        <f>SUBTOTAL(3,B$6:B913)</f>
        <v>1</v>
      </c>
      <c r="B913" s="475" t="s">
        <v>2467</v>
      </c>
      <c r="C913" s="476" t="s">
        <v>2468</v>
      </c>
      <c r="D913" s="636">
        <v>45640</v>
      </c>
      <c r="E913" s="636" t="s">
        <v>200</v>
      </c>
      <c r="F913" s="530" t="s">
        <v>445</v>
      </c>
      <c r="G913" s="621" t="s">
        <v>2424</v>
      </c>
      <c r="H913" s="637">
        <v>7783000</v>
      </c>
      <c r="I913" s="637">
        <v>3000000</v>
      </c>
      <c r="J913" s="637">
        <v>389000</v>
      </c>
      <c r="K913" s="637">
        <v>0</v>
      </c>
      <c r="L913" s="638">
        <f t="shared" si="187"/>
        <v>11172000</v>
      </c>
      <c r="M913" s="639">
        <v>23</v>
      </c>
      <c r="N913" s="638">
        <f t="shared" si="189"/>
        <v>9882923</v>
      </c>
      <c r="O913" s="640">
        <v>3</v>
      </c>
      <c r="P913" s="638">
        <f t="shared" si="190"/>
        <v>1289077</v>
      </c>
      <c r="Q913" s="641">
        <v>0</v>
      </c>
      <c r="R913" s="638">
        <f t="shared" si="191"/>
        <v>0</v>
      </c>
      <c r="S913" s="638">
        <f t="shared" si="192"/>
        <v>11172000</v>
      </c>
      <c r="T913" s="642">
        <v>0</v>
      </c>
      <c r="U913" s="528">
        <v>0</v>
      </c>
      <c r="V913" s="528">
        <v>200000</v>
      </c>
      <c r="W913" s="642">
        <v>500000</v>
      </c>
      <c r="X913" s="642">
        <v>0</v>
      </c>
      <c r="Y913" s="642">
        <v>300000</v>
      </c>
      <c r="Z913" s="642">
        <v>70268</v>
      </c>
      <c r="AA913" s="643"/>
      <c r="AB913" s="638"/>
      <c r="AC913" s="642">
        <v>0</v>
      </c>
      <c r="AD913" s="642">
        <v>0</v>
      </c>
      <c r="AE913" s="638">
        <v>0</v>
      </c>
      <c r="AF913" s="644"/>
      <c r="AG913" s="644">
        <f t="shared" ref="AG913:AG976" si="195">ROUND(SUM(S913:AF913)-AA913,0)</f>
        <v>12242268</v>
      </c>
      <c r="AH913" s="639">
        <v>36</v>
      </c>
      <c r="AI913" s="639">
        <v>0</v>
      </c>
      <c r="AJ913" s="639">
        <v>0</v>
      </c>
      <c r="AK913" s="643">
        <v>0</v>
      </c>
      <c r="AL913" s="645">
        <v>0</v>
      </c>
      <c r="AM913" s="638">
        <f t="shared" si="194"/>
        <v>2900423</v>
      </c>
      <c r="AN913" s="661">
        <f t="shared" si="186"/>
        <v>15142691</v>
      </c>
      <c r="AO913" s="638">
        <v>1173060</v>
      </c>
      <c r="AP913" s="638">
        <v>44100</v>
      </c>
      <c r="AQ913" s="638">
        <f>+VLOOKUP($B913,[1]Sheet1!$C$15:$BW$1300,52,0)</f>
        <v>105141</v>
      </c>
      <c r="AR913" s="638">
        <v>0</v>
      </c>
      <c r="AS913" s="638">
        <v>0</v>
      </c>
      <c r="AT913" s="661">
        <f t="shared" si="193"/>
        <v>13820390</v>
      </c>
      <c r="AU913" s="629"/>
      <c r="AV913" s="585"/>
      <c r="AW913" s="526" t="s">
        <v>4874</v>
      </c>
      <c r="AX913" s="526" t="s">
        <v>4875</v>
      </c>
      <c r="AY913" s="632" t="s">
        <v>200</v>
      </c>
      <c r="AZ913" s="632">
        <v>622</v>
      </c>
      <c r="BA913" s="272" t="str">
        <f t="shared" si="188"/>
        <v>Bag</v>
      </c>
      <c r="BB913" s="633"/>
      <c r="BC913" s="634"/>
      <c r="BD913" s="634"/>
    </row>
    <row r="914" spans="1:56" s="635" customFormat="1" ht="36.75" hidden="1" customHeight="1">
      <c r="A914" s="475">
        <f>SUBTOTAL(3,B$6:B914)</f>
        <v>1</v>
      </c>
      <c r="B914" s="475" t="s">
        <v>2469</v>
      </c>
      <c r="C914" s="476" t="s">
        <v>2470</v>
      </c>
      <c r="D914" s="636">
        <v>45727</v>
      </c>
      <c r="E914" s="636" t="s">
        <v>200</v>
      </c>
      <c r="F914" s="530" t="s">
        <v>445</v>
      </c>
      <c r="G914" s="621" t="s">
        <v>2430</v>
      </c>
      <c r="H914" s="637">
        <v>9283000</v>
      </c>
      <c r="I914" s="637">
        <v>4800000</v>
      </c>
      <c r="J914" s="637">
        <v>464000</v>
      </c>
      <c r="K914" s="637">
        <v>853000</v>
      </c>
      <c r="L914" s="638">
        <f t="shared" si="187"/>
        <v>15400000</v>
      </c>
      <c r="M914" s="639">
        <v>24</v>
      </c>
      <c r="N914" s="638">
        <f t="shared" si="189"/>
        <v>14215385</v>
      </c>
      <c r="O914" s="640">
        <v>2</v>
      </c>
      <c r="P914" s="638">
        <f t="shared" si="190"/>
        <v>1184615</v>
      </c>
      <c r="Q914" s="641">
        <v>32.5</v>
      </c>
      <c r="R914" s="638">
        <f t="shared" si="191"/>
        <v>721875</v>
      </c>
      <c r="S914" s="638">
        <f t="shared" si="192"/>
        <v>16121875</v>
      </c>
      <c r="T914" s="642">
        <v>0</v>
      </c>
      <c r="U914" s="528">
        <v>150000</v>
      </c>
      <c r="V914" s="528">
        <v>200000</v>
      </c>
      <c r="W914" s="642">
        <v>500000</v>
      </c>
      <c r="X914" s="642">
        <v>0</v>
      </c>
      <c r="Y914" s="642">
        <v>300000</v>
      </c>
      <c r="Z914" s="642">
        <v>35141</v>
      </c>
      <c r="AA914" s="643"/>
      <c r="AB914" s="638"/>
      <c r="AC914" s="642">
        <v>0</v>
      </c>
      <c r="AD914" s="642">
        <v>0</v>
      </c>
      <c r="AE914" s="638">
        <v>0</v>
      </c>
      <c r="AF914" s="644"/>
      <c r="AG914" s="644">
        <f t="shared" si="195"/>
        <v>17307016</v>
      </c>
      <c r="AH914" s="639">
        <v>24</v>
      </c>
      <c r="AI914" s="639">
        <v>0</v>
      </c>
      <c r="AJ914" s="639">
        <v>6</v>
      </c>
      <c r="AK914" s="643">
        <v>0</v>
      </c>
      <c r="AL914" s="645">
        <v>0</v>
      </c>
      <c r="AM914" s="638">
        <f t="shared" si="194"/>
        <v>3598269</v>
      </c>
      <c r="AN914" s="661">
        <f t="shared" si="186"/>
        <v>20905285</v>
      </c>
      <c r="AO914" s="638">
        <v>1589441</v>
      </c>
      <c r="AP914" s="638">
        <v>0</v>
      </c>
      <c r="AQ914" s="638">
        <f>+VLOOKUP($B914,[1]Sheet1!$C$15:$BW$1300,52,0)</f>
        <v>401685</v>
      </c>
      <c r="AR914" s="638">
        <v>0</v>
      </c>
      <c r="AS914" s="638">
        <v>420143</v>
      </c>
      <c r="AT914" s="661">
        <f t="shared" si="193"/>
        <v>18494016</v>
      </c>
      <c r="AU914" s="629"/>
      <c r="AV914" s="585"/>
      <c r="AW914" s="526" t="s">
        <v>4876</v>
      </c>
      <c r="AX914" s="526" t="s">
        <v>4877</v>
      </c>
      <c r="AY914" s="632" t="s">
        <v>200</v>
      </c>
      <c r="AZ914" s="632">
        <v>622</v>
      </c>
      <c r="BA914" s="272" t="str">
        <f t="shared" si="188"/>
        <v>Bag</v>
      </c>
      <c r="BB914" s="633"/>
      <c r="BC914" s="634"/>
      <c r="BD914" s="634"/>
    </row>
    <row r="915" spans="1:56" s="635" customFormat="1" ht="36.75" hidden="1" customHeight="1">
      <c r="A915" s="475">
        <f>SUBTOTAL(3,B$6:B915)</f>
        <v>1</v>
      </c>
      <c r="B915" s="475" t="s">
        <v>2471</v>
      </c>
      <c r="C915" s="476" t="s">
        <v>2472</v>
      </c>
      <c r="D915" s="636">
        <v>40941</v>
      </c>
      <c r="E915" s="636" t="s">
        <v>200</v>
      </c>
      <c r="F915" s="530" t="s">
        <v>445</v>
      </c>
      <c r="G915" s="621" t="s">
        <v>2430</v>
      </c>
      <c r="H915" s="637">
        <v>9283000</v>
      </c>
      <c r="I915" s="637">
        <v>2000000</v>
      </c>
      <c r="J915" s="637">
        <v>464000</v>
      </c>
      <c r="K915" s="637">
        <v>1772000</v>
      </c>
      <c r="L915" s="638">
        <f t="shared" si="187"/>
        <v>13519000</v>
      </c>
      <c r="M915" s="639">
        <v>24</v>
      </c>
      <c r="N915" s="638">
        <f t="shared" si="189"/>
        <v>12479077</v>
      </c>
      <c r="O915" s="640">
        <v>2</v>
      </c>
      <c r="P915" s="638">
        <f t="shared" si="190"/>
        <v>1039923</v>
      </c>
      <c r="Q915" s="641">
        <v>32.5</v>
      </c>
      <c r="R915" s="638">
        <f t="shared" si="191"/>
        <v>633703</v>
      </c>
      <c r="S915" s="638">
        <f t="shared" si="192"/>
        <v>14152703</v>
      </c>
      <c r="T915" s="642">
        <v>0</v>
      </c>
      <c r="U915" s="528">
        <v>150000</v>
      </c>
      <c r="V915" s="528">
        <v>200000</v>
      </c>
      <c r="W915" s="642">
        <v>500000</v>
      </c>
      <c r="X915" s="642">
        <v>0</v>
      </c>
      <c r="Y915" s="642">
        <v>400000</v>
      </c>
      <c r="Z915" s="642">
        <v>263695</v>
      </c>
      <c r="AA915" s="643"/>
      <c r="AB915" s="638"/>
      <c r="AC915" s="642">
        <v>0</v>
      </c>
      <c r="AD915" s="642">
        <v>0</v>
      </c>
      <c r="AE915" s="638">
        <v>0</v>
      </c>
      <c r="AF915" s="644"/>
      <c r="AG915" s="644">
        <f t="shared" si="195"/>
        <v>15666398</v>
      </c>
      <c r="AH915" s="639">
        <v>24</v>
      </c>
      <c r="AI915" s="639">
        <v>0</v>
      </c>
      <c r="AJ915" s="639">
        <v>6</v>
      </c>
      <c r="AK915" s="643">
        <v>0</v>
      </c>
      <c r="AL915" s="645">
        <v>0</v>
      </c>
      <c r="AM915" s="638">
        <f t="shared" si="194"/>
        <v>3158766</v>
      </c>
      <c r="AN915" s="661">
        <f t="shared" si="186"/>
        <v>18825164</v>
      </c>
      <c r="AO915" s="638">
        <v>1419495</v>
      </c>
      <c r="AP915" s="638">
        <v>44100</v>
      </c>
      <c r="AQ915" s="638">
        <f>+VLOOKUP($B915,[1]Sheet1!$C$15:$BW$1300,52,0)</f>
        <v>0</v>
      </c>
      <c r="AR915" s="638">
        <v>0</v>
      </c>
      <c r="AS915" s="638">
        <v>0</v>
      </c>
      <c r="AT915" s="661">
        <f t="shared" si="193"/>
        <v>17361569</v>
      </c>
      <c r="AU915" s="629"/>
      <c r="AV915" s="585"/>
      <c r="AW915" s="526" t="s">
        <v>4878</v>
      </c>
      <c r="AX915" s="526" t="s">
        <v>4879</v>
      </c>
      <c r="AY915" s="632" t="s">
        <v>200</v>
      </c>
      <c r="AZ915" s="632">
        <v>622</v>
      </c>
      <c r="BA915" s="272" t="str">
        <f t="shared" si="188"/>
        <v>Bag</v>
      </c>
      <c r="BB915" s="633"/>
      <c r="BC915" s="634"/>
      <c r="BD915" s="634"/>
    </row>
    <row r="916" spans="1:56" s="635" customFormat="1" ht="36.75" hidden="1" customHeight="1">
      <c r="A916" s="475">
        <f>SUBTOTAL(3,B$6:B916)</f>
        <v>1</v>
      </c>
      <c r="B916" s="475" t="s">
        <v>2473</v>
      </c>
      <c r="C916" s="476" t="s">
        <v>2474</v>
      </c>
      <c r="D916" s="636">
        <v>41353</v>
      </c>
      <c r="E916" s="636" t="s">
        <v>200</v>
      </c>
      <c r="F916" s="530" t="s">
        <v>445</v>
      </c>
      <c r="G916" s="621" t="s">
        <v>2427</v>
      </c>
      <c r="H916" s="637">
        <v>8283000</v>
      </c>
      <c r="I916" s="637">
        <v>1000000</v>
      </c>
      <c r="J916" s="637">
        <v>414000</v>
      </c>
      <c r="K916" s="637">
        <v>0</v>
      </c>
      <c r="L916" s="638">
        <f t="shared" si="187"/>
        <v>9697000</v>
      </c>
      <c r="M916" s="639">
        <v>22.8</v>
      </c>
      <c r="N916" s="638">
        <f t="shared" si="189"/>
        <v>8503523</v>
      </c>
      <c r="O916" s="640">
        <v>3</v>
      </c>
      <c r="P916" s="638">
        <f t="shared" si="190"/>
        <v>1118885</v>
      </c>
      <c r="Q916" s="641">
        <v>32.5</v>
      </c>
      <c r="R916" s="638">
        <f t="shared" si="191"/>
        <v>454547</v>
      </c>
      <c r="S916" s="638">
        <f t="shared" si="192"/>
        <v>10076955</v>
      </c>
      <c r="T916" s="642">
        <v>0</v>
      </c>
      <c r="U916" s="528">
        <v>150000</v>
      </c>
      <c r="V916" s="528">
        <v>200000</v>
      </c>
      <c r="W916" s="642">
        <v>500000</v>
      </c>
      <c r="X916" s="642">
        <v>0</v>
      </c>
      <c r="Y916" s="642">
        <v>400000</v>
      </c>
      <c r="Z916" s="642">
        <v>180337</v>
      </c>
      <c r="AA916" s="643"/>
      <c r="AB916" s="638"/>
      <c r="AC916" s="642">
        <v>0</v>
      </c>
      <c r="AD916" s="642">
        <v>0</v>
      </c>
      <c r="AE916" s="638">
        <v>0</v>
      </c>
      <c r="AF916" s="644"/>
      <c r="AG916" s="644">
        <f t="shared" si="195"/>
        <v>11507292</v>
      </c>
      <c r="AH916" s="639">
        <v>25</v>
      </c>
      <c r="AI916" s="639">
        <v>0</v>
      </c>
      <c r="AJ916" s="639">
        <v>8</v>
      </c>
      <c r="AK916" s="643">
        <v>0</v>
      </c>
      <c r="AL916" s="645">
        <v>0</v>
      </c>
      <c r="AM916" s="638">
        <f t="shared" si="194"/>
        <v>2531476</v>
      </c>
      <c r="AN916" s="661">
        <f t="shared" si="186"/>
        <v>14038768</v>
      </c>
      <c r="AO916" s="638">
        <v>1018185</v>
      </c>
      <c r="AP916" s="638">
        <v>44100</v>
      </c>
      <c r="AQ916" s="638">
        <f>+VLOOKUP($B916,[1]Sheet1!$C$15:$BW$1300,52,0)</f>
        <v>33651</v>
      </c>
      <c r="AR916" s="638">
        <v>0</v>
      </c>
      <c r="AS916" s="638">
        <v>0</v>
      </c>
      <c r="AT916" s="661">
        <f t="shared" si="193"/>
        <v>12942832</v>
      </c>
      <c r="AU916" s="629"/>
      <c r="AV916" s="585"/>
      <c r="AW916" s="526" t="s">
        <v>4880</v>
      </c>
      <c r="AX916" s="526" t="s">
        <v>4881</v>
      </c>
      <c r="AY916" s="632" t="s">
        <v>200</v>
      </c>
      <c r="AZ916" s="632">
        <v>622</v>
      </c>
      <c r="BA916" s="272" t="str">
        <f t="shared" si="188"/>
        <v>Bag</v>
      </c>
      <c r="BB916" s="633"/>
      <c r="BC916" s="634"/>
      <c r="BD916" s="634"/>
    </row>
    <row r="917" spans="1:56" s="635" customFormat="1" ht="36.75" hidden="1" customHeight="1">
      <c r="A917" s="475">
        <f>SUBTOTAL(3,B$6:B917)</f>
        <v>1</v>
      </c>
      <c r="B917" s="475" t="s">
        <v>2475</v>
      </c>
      <c r="C917" s="476" t="s">
        <v>2476</v>
      </c>
      <c r="D917" s="636">
        <v>42948</v>
      </c>
      <c r="E917" s="636" t="s">
        <v>200</v>
      </c>
      <c r="F917" s="530" t="s">
        <v>445</v>
      </c>
      <c r="G917" s="621" t="s">
        <v>2430</v>
      </c>
      <c r="H917" s="637">
        <v>9283000</v>
      </c>
      <c r="I917" s="637">
        <v>4800000</v>
      </c>
      <c r="J917" s="637">
        <v>464000</v>
      </c>
      <c r="K917" s="637">
        <v>1084000</v>
      </c>
      <c r="L917" s="638">
        <f t="shared" si="187"/>
        <v>15631000</v>
      </c>
      <c r="M917" s="639">
        <v>24</v>
      </c>
      <c r="N917" s="638">
        <f t="shared" si="189"/>
        <v>14428615</v>
      </c>
      <c r="O917" s="640">
        <v>2</v>
      </c>
      <c r="P917" s="638">
        <f t="shared" si="190"/>
        <v>1202385</v>
      </c>
      <c r="Q917" s="641">
        <v>32.5</v>
      </c>
      <c r="R917" s="638">
        <f t="shared" si="191"/>
        <v>732703</v>
      </c>
      <c r="S917" s="638">
        <f t="shared" si="192"/>
        <v>16363703</v>
      </c>
      <c r="T917" s="642">
        <v>500000</v>
      </c>
      <c r="U917" s="528">
        <v>150000</v>
      </c>
      <c r="V917" s="528">
        <v>200000</v>
      </c>
      <c r="W917" s="642">
        <v>500000</v>
      </c>
      <c r="X917" s="642">
        <v>0</v>
      </c>
      <c r="Y917" s="642">
        <v>400000</v>
      </c>
      <c r="Z917" s="642">
        <v>820078</v>
      </c>
      <c r="AA917" s="643"/>
      <c r="AB917" s="638"/>
      <c r="AC917" s="642">
        <v>0</v>
      </c>
      <c r="AD917" s="642">
        <v>0</v>
      </c>
      <c r="AE917" s="638">
        <v>0</v>
      </c>
      <c r="AF917" s="644"/>
      <c r="AG917" s="644">
        <f t="shared" si="195"/>
        <v>18933781</v>
      </c>
      <c r="AH917" s="639">
        <v>25</v>
      </c>
      <c r="AI917" s="639">
        <v>0</v>
      </c>
      <c r="AJ917" s="639">
        <v>8</v>
      </c>
      <c r="AK917" s="643">
        <v>0</v>
      </c>
      <c r="AL917" s="645">
        <v>0</v>
      </c>
      <c r="AM917" s="638">
        <f t="shared" si="194"/>
        <v>4080593</v>
      </c>
      <c r="AN917" s="661">
        <f t="shared" si="186"/>
        <v>23014374</v>
      </c>
      <c r="AO917" s="638">
        <v>1641255</v>
      </c>
      <c r="AP917" s="638">
        <v>44100</v>
      </c>
      <c r="AQ917" s="638">
        <f>+VLOOKUP($B917,[1]Sheet1!$C$15:$BW$1300,52,0)</f>
        <v>161987</v>
      </c>
      <c r="AR917" s="638">
        <v>0</v>
      </c>
      <c r="AS917" s="638">
        <v>0</v>
      </c>
      <c r="AT917" s="661">
        <f t="shared" si="193"/>
        <v>21167032</v>
      </c>
      <c r="AU917" s="629"/>
      <c r="AV917" s="585"/>
      <c r="AW917" s="526" t="s">
        <v>4882</v>
      </c>
      <c r="AX917" s="526" t="s">
        <v>4883</v>
      </c>
      <c r="AY917" s="632" t="s">
        <v>200</v>
      </c>
      <c r="AZ917" s="632">
        <v>622</v>
      </c>
      <c r="BA917" s="272" t="str">
        <f t="shared" si="188"/>
        <v>Bag</v>
      </c>
      <c r="BB917" s="633"/>
      <c r="BC917" s="634"/>
      <c r="BD917" s="634"/>
    </row>
    <row r="918" spans="1:56" s="635" customFormat="1" ht="36.75" hidden="1" customHeight="1">
      <c r="A918" s="475">
        <f>SUBTOTAL(3,B$6:B918)</f>
        <v>1</v>
      </c>
      <c r="B918" s="475" t="s">
        <v>2477</v>
      </c>
      <c r="C918" s="476" t="s">
        <v>2478</v>
      </c>
      <c r="D918" s="636">
        <v>43361</v>
      </c>
      <c r="E918" s="636" t="s">
        <v>200</v>
      </c>
      <c r="F918" s="530" t="s">
        <v>445</v>
      </c>
      <c r="G918" s="621" t="s">
        <v>2430</v>
      </c>
      <c r="H918" s="637">
        <v>9283000</v>
      </c>
      <c r="I918" s="637">
        <v>3400000</v>
      </c>
      <c r="J918" s="637">
        <v>464000</v>
      </c>
      <c r="K918" s="637">
        <v>2416000</v>
      </c>
      <c r="L918" s="638">
        <f t="shared" si="187"/>
        <v>15563000</v>
      </c>
      <c r="M918" s="639">
        <v>24</v>
      </c>
      <c r="N918" s="638">
        <f t="shared" si="189"/>
        <v>14365846</v>
      </c>
      <c r="O918" s="640">
        <v>2</v>
      </c>
      <c r="P918" s="638">
        <f t="shared" si="190"/>
        <v>1197154</v>
      </c>
      <c r="Q918" s="641">
        <v>32.5</v>
      </c>
      <c r="R918" s="638">
        <f t="shared" si="191"/>
        <v>729516</v>
      </c>
      <c r="S918" s="638">
        <f t="shared" si="192"/>
        <v>16292516</v>
      </c>
      <c r="T918" s="642">
        <v>500000</v>
      </c>
      <c r="U918" s="528">
        <v>150000</v>
      </c>
      <c r="V918" s="528">
        <v>200000</v>
      </c>
      <c r="W918" s="642">
        <v>500000</v>
      </c>
      <c r="X918" s="642">
        <v>0</v>
      </c>
      <c r="Y918" s="642">
        <v>400000</v>
      </c>
      <c r="Z918" s="642">
        <v>155202</v>
      </c>
      <c r="AA918" s="643"/>
      <c r="AB918" s="638"/>
      <c r="AC918" s="642">
        <v>0</v>
      </c>
      <c r="AD918" s="642">
        <v>0</v>
      </c>
      <c r="AE918" s="638">
        <v>0</v>
      </c>
      <c r="AF918" s="644"/>
      <c r="AG918" s="644">
        <f t="shared" si="195"/>
        <v>18197718</v>
      </c>
      <c r="AH918" s="639">
        <v>28</v>
      </c>
      <c r="AI918" s="639">
        <v>0</v>
      </c>
      <c r="AJ918" s="639">
        <v>7</v>
      </c>
      <c r="AK918" s="643">
        <v>0</v>
      </c>
      <c r="AL918" s="645">
        <v>0</v>
      </c>
      <c r="AM918" s="638">
        <f t="shared" si="194"/>
        <v>4242414</v>
      </c>
      <c r="AN918" s="661">
        <f t="shared" si="186"/>
        <v>22440132</v>
      </c>
      <c r="AO918" s="638">
        <v>1634115</v>
      </c>
      <c r="AP918" s="638">
        <v>44100</v>
      </c>
      <c r="AQ918" s="638">
        <f>+VLOOKUP($B918,[1]Sheet1!$C$15:$BW$1300,52,0)</f>
        <v>132643</v>
      </c>
      <c r="AR918" s="638">
        <v>0</v>
      </c>
      <c r="AS918" s="638">
        <v>0</v>
      </c>
      <c r="AT918" s="661">
        <f t="shared" si="193"/>
        <v>20629274</v>
      </c>
      <c r="AU918" s="629"/>
      <c r="AV918" s="585"/>
      <c r="AW918" s="526" t="s">
        <v>4884</v>
      </c>
      <c r="AX918" s="526" t="s">
        <v>4885</v>
      </c>
      <c r="AY918" s="632" t="s">
        <v>200</v>
      </c>
      <c r="AZ918" s="632">
        <v>622</v>
      </c>
      <c r="BA918" s="272" t="str">
        <f t="shared" si="188"/>
        <v>Bag</v>
      </c>
      <c r="BB918" s="633"/>
      <c r="BC918" s="634"/>
      <c r="BD918" s="634"/>
    </row>
    <row r="919" spans="1:56" s="635" customFormat="1" ht="36.75" hidden="1" customHeight="1">
      <c r="A919" s="475">
        <f>SUBTOTAL(3,B$6:B919)</f>
        <v>1</v>
      </c>
      <c r="B919" s="475" t="s">
        <v>2479</v>
      </c>
      <c r="C919" s="476" t="s">
        <v>2480</v>
      </c>
      <c r="D919" s="636">
        <v>43363</v>
      </c>
      <c r="E919" s="636" t="s">
        <v>200</v>
      </c>
      <c r="F919" s="530" t="s">
        <v>445</v>
      </c>
      <c r="G919" s="621" t="s">
        <v>2424</v>
      </c>
      <c r="H919" s="637">
        <v>9283000</v>
      </c>
      <c r="I919" s="637">
        <v>1500000</v>
      </c>
      <c r="J919" s="637">
        <v>464000</v>
      </c>
      <c r="K919" s="637">
        <v>272000</v>
      </c>
      <c r="L919" s="638">
        <f t="shared" si="187"/>
        <v>11519000</v>
      </c>
      <c r="M919" s="639">
        <v>23.8</v>
      </c>
      <c r="N919" s="638">
        <f t="shared" si="189"/>
        <v>10544315</v>
      </c>
      <c r="O919" s="640">
        <v>2</v>
      </c>
      <c r="P919" s="638">
        <f t="shared" si="190"/>
        <v>886077</v>
      </c>
      <c r="Q919" s="641">
        <v>58.5</v>
      </c>
      <c r="R919" s="638">
        <f t="shared" si="191"/>
        <v>971916</v>
      </c>
      <c r="S919" s="638">
        <f t="shared" si="192"/>
        <v>12402308</v>
      </c>
      <c r="T919" s="642">
        <v>496154</v>
      </c>
      <c r="U919" s="528">
        <v>270000</v>
      </c>
      <c r="V919" s="528">
        <v>200000</v>
      </c>
      <c r="W919" s="642">
        <v>500000</v>
      </c>
      <c r="X919" s="642">
        <v>0</v>
      </c>
      <c r="Y919" s="642">
        <v>400000</v>
      </c>
      <c r="Z919" s="642">
        <v>310243</v>
      </c>
      <c r="AA919" s="643"/>
      <c r="AB919" s="638"/>
      <c r="AC919" s="642">
        <v>0</v>
      </c>
      <c r="AD919" s="642">
        <v>0</v>
      </c>
      <c r="AE919" s="638">
        <v>0</v>
      </c>
      <c r="AF919" s="644"/>
      <c r="AG919" s="644">
        <f t="shared" si="195"/>
        <v>14578705</v>
      </c>
      <c r="AH919" s="639">
        <v>16</v>
      </c>
      <c r="AI919" s="639">
        <v>0</v>
      </c>
      <c r="AJ919" s="639">
        <v>14</v>
      </c>
      <c r="AK919" s="643">
        <v>0</v>
      </c>
      <c r="AL919" s="645">
        <v>0</v>
      </c>
      <c r="AM919" s="638">
        <f t="shared" si="194"/>
        <v>2957282</v>
      </c>
      <c r="AN919" s="661">
        <f t="shared" si="186"/>
        <v>17535987</v>
      </c>
      <c r="AO919" s="638">
        <v>1209495</v>
      </c>
      <c r="AP919" s="638">
        <v>44100</v>
      </c>
      <c r="AQ919" s="638">
        <f>+VLOOKUP($B919,[1]Sheet1!$C$15:$BW$1300,52,0)</f>
        <v>133127</v>
      </c>
      <c r="AR919" s="638">
        <v>0</v>
      </c>
      <c r="AS919" s="638">
        <v>0</v>
      </c>
      <c r="AT919" s="661">
        <f t="shared" si="193"/>
        <v>16149265</v>
      </c>
      <c r="AU919" s="629"/>
      <c r="AV919" s="585"/>
      <c r="AW919" s="526" t="s">
        <v>4886</v>
      </c>
      <c r="AX919" s="526" t="s">
        <v>4887</v>
      </c>
      <c r="AY919" s="632" t="s">
        <v>200</v>
      </c>
      <c r="AZ919" s="632">
        <v>622</v>
      </c>
      <c r="BA919" s="272" t="str">
        <f t="shared" si="188"/>
        <v>Bag</v>
      </c>
      <c r="BB919" s="633"/>
      <c r="BC919" s="634"/>
      <c r="BD919" s="634"/>
    </row>
    <row r="920" spans="1:56" s="635" customFormat="1" ht="36.75" hidden="1" customHeight="1">
      <c r="A920" s="475">
        <f>SUBTOTAL(3,B$6:B920)</f>
        <v>1</v>
      </c>
      <c r="B920" s="475" t="s">
        <v>2481</v>
      </c>
      <c r="C920" s="476" t="s">
        <v>2482</v>
      </c>
      <c r="D920" s="636">
        <v>43438</v>
      </c>
      <c r="E920" s="636" t="s">
        <v>200</v>
      </c>
      <c r="F920" s="530" t="s">
        <v>445</v>
      </c>
      <c r="G920" s="621" t="s">
        <v>2421</v>
      </c>
      <c r="H920" s="637">
        <v>10283000</v>
      </c>
      <c r="I920" s="637">
        <v>8000000</v>
      </c>
      <c r="J920" s="637">
        <v>514000</v>
      </c>
      <c r="K920" s="637">
        <v>1173000</v>
      </c>
      <c r="L920" s="638">
        <f t="shared" si="187"/>
        <v>19970000</v>
      </c>
      <c r="M920" s="639">
        <v>23.9</v>
      </c>
      <c r="N920" s="638">
        <f t="shared" si="189"/>
        <v>18357038</v>
      </c>
      <c r="O920" s="640">
        <v>2</v>
      </c>
      <c r="P920" s="638">
        <f t="shared" si="190"/>
        <v>1536154</v>
      </c>
      <c r="Q920" s="641">
        <v>6.5</v>
      </c>
      <c r="R920" s="638">
        <f t="shared" si="191"/>
        <v>187219</v>
      </c>
      <c r="S920" s="638">
        <f t="shared" si="192"/>
        <v>20080411</v>
      </c>
      <c r="T920" s="642">
        <v>498077</v>
      </c>
      <c r="U920" s="528">
        <v>30000</v>
      </c>
      <c r="V920" s="528">
        <v>200000</v>
      </c>
      <c r="W920" s="642">
        <v>500000</v>
      </c>
      <c r="X920" s="642">
        <v>0</v>
      </c>
      <c r="Y920" s="642">
        <v>400000</v>
      </c>
      <c r="Z920" s="642">
        <v>697935</v>
      </c>
      <c r="AA920" s="643"/>
      <c r="AB920" s="638"/>
      <c r="AC920" s="642">
        <v>0</v>
      </c>
      <c r="AD920" s="642">
        <v>0</v>
      </c>
      <c r="AE920" s="638">
        <v>0</v>
      </c>
      <c r="AF920" s="644"/>
      <c r="AG920" s="644">
        <f t="shared" si="195"/>
        <v>22406423</v>
      </c>
      <c r="AH920" s="639">
        <v>32</v>
      </c>
      <c r="AI920" s="639">
        <v>0</v>
      </c>
      <c r="AJ920" s="639">
        <v>0</v>
      </c>
      <c r="AK920" s="643">
        <v>0</v>
      </c>
      <c r="AL920" s="645">
        <v>0</v>
      </c>
      <c r="AM920" s="638">
        <f t="shared" si="194"/>
        <v>4608461</v>
      </c>
      <c r="AN920" s="661">
        <f t="shared" si="186"/>
        <v>27014884</v>
      </c>
      <c r="AO920" s="638">
        <v>2096850</v>
      </c>
      <c r="AP920" s="638">
        <v>44100</v>
      </c>
      <c r="AQ920" s="638">
        <f>+VLOOKUP($B920,[1]Sheet1!$C$15:$BW$1300,52,0)</f>
        <v>149829</v>
      </c>
      <c r="AR920" s="638">
        <v>0</v>
      </c>
      <c r="AS920" s="638">
        <v>0</v>
      </c>
      <c r="AT920" s="661">
        <f t="shared" si="193"/>
        <v>24724105</v>
      </c>
      <c r="AU920" s="629"/>
      <c r="AV920" s="585"/>
      <c r="AW920" s="526" t="s">
        <v>4888</v>
      </c>
      <c r="AX920" s="526" t="s">
        <v>4889</v>
      </c>
      <c r="AY920" s="632" t="s">
        <v>200</v>
      </c>
      <c r="AZ920" s="632">
        <v>622</v>
      </c>
      <c r="BA920" s="272" t="str">
        <f t="shared" si="188"/>
        <v>Bag</v>
      </c>
      <c r="BB920" s="633"/>
      <c r="BC920" s="634"/>
      <c r="BD920" s="634"/>
    </row>
    <row r="921" spans="1:56" s="635" customFormat="1" ht="36.75" hidden="1" customHeight="1">
      <c r="A921" s="475">
        <f>SUBTOTAL(3,B$6:B921)</f>
        <v>1</v>
      </c>
      <c r="B921" s="475" t="s">
        <v>2483</v>
      </c>
      <c r="C921" s="476" t="s">
        <v>2484</v>
      </c>
      <c r="D921" s="636">
        <v>43516</v>
      </c>
      <c r="E921" s="636" t="s">
        <v>200</v>
      </c>
      <c r="F921" s="530" t="s">
        <v>445</v>
      </c>
      <c r="G921" s="621" t="s">
        <v>2424</v>
      </c>
      <c r="H921" s="637">
        <v>9283000</v>
      </c>
      <c r="I921" s="637">
        <v>3000000</v>
      </c>
      <c r="J921" s="637">
        <v>464000</v>
      </c>
      <c r="K921" s="637">
        <v>272000</v>
      </c>
      <c r="L921" s="638">
        <f t="shared" si="187"/>
        <v>13019000</v>
      </c>
      <c r="M921" s="639">
        <v>23.8</v>
      </c>
      <c r="N921" s="638">
        <f t="shared" si="189"/>
        <v>11917392</v>
      </c>
      <c r="O921" s="640">
        <v>2</v>
      </c>
      <c r="P921" s="638">
        <f t="shared" si="190"/>
        <v>1001462</v>
      </c>
      <c r="Q921" s="641">
        <v>58.5</v>
      </c>
      <c r="R921" s="638">
        <f t="shared" si="191"/>
        <v>1098478</v>
      </c>
      <c r="S921" s="638">
        <f t="shared" si="192"/>
        <v>14017332</v>
      </c>
      <c r="T921" s="642">
        <v>496154</v>
      </c>
      <c r="U921" s="528">
        <v>270000</v>
      </c>
      <c r="V921" s="528">
        <v>200000</v>
      </c>
      <c r="W921" s="642">
        <v>500000</v>
      </c>
      <c r="X921" s="642">
        <v>0</v>
      </c>
      <c r="Y921" s="642">
        <v>400000</v>
      </c>
      <c r="Z921" s="642">
        <v>290075</v>
      </c>
      <c r="AA921" s="643"/>
      <c r="AB921" s="638"/>
      <c r="AC921" s="642">
        <v>0</v>
      </c>
      <c r="AD921" s="642">
        <v>0</v>
      </c>
      <c r="AE921" s="638">
        <v>0</v>
      </c>
      <c r="AF921" s="644"/>
      <c r="AG921" s="644">
        <f t="shared" si="195"/>
        <v>16173561</v>
      </c>
      <c r="AH921" s="639">
        <v>16</v>
      </c>
      <c r="AI921" s="639">
        <v>0</v>
      </c>
      <c r="AJ921" s="639">
        <v>12</v>
      </c>
      <c r="AK921" s="643">
        <v>0</v>
      </c>
      <c r="AL921" s="645">
        <v>0</v>
      </c>
      <c r="AM921" s="638">
        <f t="shared" si="194"/>
        <v>3079494</v>
      </c>
      <c r="AN921" s="661">
        <f t="shared" si="186"/>
        <v>19253055</v>
      </c>
      <c r="AO921" s="638">
        <v>1366995</v>
      </c>
      <c r="AP921" s="638">
        <v>44100</v>
      </c>
      <c r="AQ921" s="638">
        <f>+VLOOKUP($B921,[1]Sheet1!$C$15:$BW$1300,52,0)</f>
        <v>203225</v>
      </c>
      <c r="AR921" s="638">
        <v>0</v>
      </c>
      <c r="AS921" s="638">
        <v>0</v>
      </c>
      <c r="AT921" s="661">
        <f t="shared" si="193"/>
        <v>17638735</v>
      </c>
      <c r="AU921" s="629"/>
      <c r="AV921" s="585"/>
      <c r="AW921" s="526" t="s">
        <v>4890</v>
      </c>
      <c r="AX921" s="526" t="s">
        <v>4891</v>
      </c>
      <c r="AY921" s="632" t="s">
        <v>200</v>
      </c>
      <c r="AZ921" s="632">
        <v>622</v>
      </c>
      <c r="BA921" s="272" t="str">
        <f t="shared" si="188"/>
        <v>Bag</v>
      </c>
      <c r="BB921" s="633"/>
      <c r="BC921" s="634"/>
      <c r="BD921" s="634"/>
    </row>
    <row r="922" spans="1:56" s="635" customFormat="1" ht="36.75" hidden="1" customHeight="1">
      <c r="A922" s="475">
        <f>SUBTOTAL(3,B$6:B922)</f>
        <v>1</v>
      </c>
      <c r="B922" s="475" t="s">
        <v>2485</v>
      </c>
      <c r="C922" s="476" t="s">
        <v>2486</v>
      </c>
      <c r="D922" s="636">
        <v>43525</v>
      </c>
      <c r="E922" s="636" t="s">
        <v>200</v>
      </c>
      <c r="F922" s="530" t="s">
        <v>445</v>
      </c>
      <c r="G922" s="621" t="s">
        <v>2430</v>
      </c>
      <c r="H922" s="637">
        <v>9283000</v>
      </c>
      <c r="I922" s="637">
        <v>4800000</v>
      </c>
      <c r="J922" s="637">
        <v>464000</v>
      </c>
      <c r="K922" s="637">
        <v>1284000</v>
      </c>
      <c r="L922" s="638">
        <f t="shared" si="187"/>
        <v>15831000</v>
      </c>
      <c r="M922" s="639">
        <v>23</v>
      </c>
      <c r="N922" s="638">
        <f t="shared" si="189"/>
        <v>14004346</v>
      </c>
      <c r="O922" s="640">
        <v>3</v>
      </c>
      <c r="P922" s="638">
        <f t="shared" si="190"/>
        <v>1826654</v>
      </c>
      <c r="Q922" s="641">
        <v>32.5</v>
      </c>
      <c r="R922" s="638">
        <f t="shared" si="191"/>
        <v>742078</v>
      </c>
      <c r="S922" s="638">
        <f t="shared" si="192"/>
        <v>16573078</v>
      </c>
      <c r="T922" s="642">
        <v>500000</v>
      </c>
      <c r="U922" s="528">
        <v>150000</v>
      </c>
      <c r="V922" s="528">
        <v>200000</v>
      </c>
      <c r="W922" s="642">
        <v>500000</v>
      </c>
      <c r="X922" s="642">
        <v>0</v>
      </c>
      <c r="Y922" s="642">
        <v>400000</v>
      </c>
      <c r="Z922" s="642">
        <v>175040</v>
      </c>
      <c r="AA922" s="643"/>
      <c r="AB922" s="638"/>
      <c r="AC922" s="642">
        <v>0</v>
      </c>
      <c r="AD922" s="642">
        <v>0</v>
      </c>
      <c r="AE922" s="638">
        <v>0</v>
      </c>
      <c r="AF922" s="644"/>
      <c r="AG922" s="644">
        <f t="shared" si="195"/>
        <v>18498118</v>
      </c>
      <c r="AH922" s="639">
        <v>25</v>
      </c>
      <c r="AI922" s="639">
        <v>0</v>
      </c>
      <c r="AJ922" s="639">
        <v>8</v>
      </c>
      <c r="AK922" s="643">
        <v>0</v>
      </c>
      <c r="AL922" s="645">
        <v>0</v>
      </c>
      <c r="AM922" s="638">
        <f t="shared" si="194"/>
        <v>4132804</v>
      </c>
      <c r="AN922" s="661">
        <f t="shared" si="186"/>
        <v>22630922</v>
      </c>
      <c r="AO922" s="638">
        <v>1662255</v>
      </c>
      <c r="AP922" s="638">
        <v>44100</v>
      </c>
      <c r="AQ922" s="638">
        <f>+VLOOKUP($B922,[1]Sheet1!$C$15:$BW$1300,52,0)</f>
        <v>470543</v>
      </c>
      <c r="AR922" s="638">
        <v>0</v>
      </c>
      <c r="AS922" s="638">
        <v>0</v>
      </c>
      <c r="AT922" s="661">
        <f t="shared" si="193"/>
        <v>20454024</v>
      </c>
      <c r="AU922" s="629"/>
      <c r="AV922" s="585"/>
      <c r="AW922" s="526" t="s">
        <v>4892</v>
      </c>
      <c r="AX922" s="526" t="s">
        <v>4893</v>
      </c>
      <c r="AY922" s="632" t="s">
        <v>200</v>
      </c>
      <c r="AZ922" s="632">
        <v>622</v>
      </c>
      <c r="BA922" s="272" t="str">
        <f t="shared" si="188"/>
        <v>Bag</v>
      </c>
      <c r="BB922" s="633"/>
      <c r="BC922" s="634"/>
      <c r="BD922" s="634"/>
    </row>
    <row r="923" spans="1:56" s="635" customFormat="1" ht="36.75" hidden="1" customHeight="1">
      <c r="A923" s="475">
        <f>SUBTOTAL(3,B$6:B923)</f>
        <v>1</v>
      </c>
      <c r="B923" s="475" t="s">
        <v>2487</v>
      </c>
      <c r="C923" s="476" t="s">
        <v>2488</v>
      </c>
      <c r="D923" s="636">
        <v>43539</v>
      </c>
      <c r="E923" s="636" t="s">
        <v>200</v>
      </c>
      <c r="F923" s="530" t="s">
        <v>445</v>
      </c>
      <c r="G923" s="621" t="s">
        <v>2430</v>
      </c>
      <c r="H923" s="637">
        <v>9283000</v>
      </c>
      <c r="I923" s="637">
        <v>4100000</v>
      </c>
      <c r="J923" s="637">
        <v>464000</v>
      </c>
      <c r="K923" s="637">
        <v>772000</v>
      </c>
      <c r="L923" s="638">
        <f t="shared" si="187"/>
        <v>14619000</v>
      </c>
      <c r="M923" s="639">
        <v>21.9</v>
      </c>
      <c r="N923" s="638">
        <f t="shared" si="189"/>
        <v>12313696</v>
      </c>
      <c r="O923" s="640">
        <v>2</v>
      </c>
      <c r="P923" s="638">
        <f t="shared" si="190"/>
        <v>1124538</v>
      </c>
      <c r="Q923" s="641">
        <v>32</v>
      </c>
      <c r="R923" s="638">
        <f t="shared" si="191"/>
        <v>674723</v>
      </c>
      <c r="S923" s="638">
        <f t="shared" si="192"/>
        <v>14112957</v>
      </c>
      <c r="T923" s="642">
        <v>459615</v>
      </c>
      <c r="U923" s="528">
        <v>150000</v>
      </c>
      <c r="V923" s="528">
        <v>200000</v>
      </c>
      <c r="W923" s="642">
        <v>0</v>
      </c>
      <c r="X923" s="642">
        <v>0</v>
      </c>
      <c r="Y923" s="642">
        <v>300000</v>
      </c>
      <c r="Z923" s="642">
        <v>281931</v>
      </c>
      <c r="AA923" s="643"/>
      <c r="AB923" s="638"/>
      <c r="AC923" s="642">
        <v>100000</v>
      </c>
      <c r="AD923" s="642">
        <v>0</v>
      </c>
      <c r="AE923" s="638">
        <v>0</v>
      </c>
      <c r="AF923" s="644"/>
      <c r="AG923" s="644">
        <f t="shared" si="195"/>
        <v>15604503</v>
      </c>
      <c r="AH923" s="639">
        <v>20</v>
      </c>
      <c r="AI923" s="639">
        <v>0</v>
      </c>
      <c r="AJ923" s="639">
        <v>6</v>
      </c>
      <c r="AK923" s="643">
        <v>0</v>
      </c>
      <c r="AL923" s="645">
        <v>0</v>
      </c>
      <c r="AM923" s="638">
        <f t="shared" si="194"/>
        <v>2994084</v>
      </c>
      <c r="AN923" s="661">
        <f t="shared" si="186"/>
        <v>18598587</v>
      </c>
      <c r="AO923" s="638">
        <v>1534995</v>
      </c>
      <c r="AP923" s="638">
        <v>44100</v>
      </c>
      <c r="AQ923" s="638">
        <f>+VLOOKUP($B923,[1]Sheet1!$C$15:$BW$1300,52,0)</f>
        <v>0</v>
      </c>
      <c r="AR923" s="638">
        <v>0</v>
      </c>
      <c r="AS923" s="638">
        <v>0</v>
      </c>
      <c r="AT923" s="661">
        <f t="shared" si="193"/>
        <v>17019492</v>
      </c>
      <c r="AU923" s="629"/>
      <c r="AV923" s="585"/>
      <c r="AW923" s="526" t="s">
        <v>4894</v>
      </c>
      <c r="AX923" s="526" t="s">
        <v>4895</v>
      </c>
      <c r="AY923" s="632" t="s">
        <v>200</v>
      </c>
      <c r="AZ923" s="632">
        <v>622</v>
      </c>
      <c r="BA923" s="272" t="str">
        <f t="shared" si="188"/>
        <v>Bag</v>
      </c>
      <c r="BB923" s="633"/>
      <c r="BC923" s="634"/>
      <c r="BD923" s="634"/>
    </row>
    <row r="924" spans="1:56" s="635" customFormat="1" ht="36.75" hidden="1" customHeight="1">
      <c r="A924" s="475">
        <f>SUBTOTAL(3,B$6:B924)</f>
        <v>1</v>
      </c>
      <c r="B924" s="475" t="s">
        <v>2489</v>
      </c>
      <c r="C924" s="476" t="s">
        <v>2490</v>
      </c>
      <c r="D924" s="636">
        <v>43612</v>
      </c>
      <c r="E924" s="636" t="s">
        <v>200</v>
      </c>
      <c r="F924" s="530" t="s">
        <v>224</v>
      </c>
      <c r="G924" s="621" t="s">
        <v>2491</v>
      </c>
      <c r="H924" s="637">
        <v>9246000</v>
      </c>
      <c r="I924" s="637">
        <v>2100000</v>
      </c>
      <c r="J924" s="637">
        <v>462000</v>
      </c>
      <c r="K924" s="637">
        <v>0</v>
      </c>
      <c r="L924" s="638">
        <f t="shared" si="187"/>
        <v>11808000</v>
      </c>
      <c r="M924" s="639">
        <v>24</v>
      </c>
      <c r="N924" s="638">
        <f t="shared" si="189"/>
        <v>10899692</v>
      </c>
      <c r="O924" s="640">
        <v>2</v>
      </c>
      <c r="P924" s="638">
        <f t="shared" si="190"/>
        <v>908308</v>
      </c>
      <c r="Q924" s="641">
        <v>0</v>
      </c>
      <c r="R924" s="638">
        <f t="shared" si="191"/>
        <v>0</v>
      </c>
      <c r="S924" s="638">
        <f t="shared" si="192"/>
        <v>11808000</v>
      </c>
      <c r="T924" s="642">
        <v>500000</v>
      </c>
      <c r="U924" s="528">
        <v>0</v>
      </c>
      <c r="V924" s="528">
        <v>200000</v>
      </c>
      <c r="W924" s="642">
        <v>500000</v>
      </c>
      <c r="X924" s="642">
        <v>0</v>
      </c>
      <c r="Y924" s="642">
        <v>400000</v>
      </c>
      <c r="Z924" s="642">
        <v>198764</v>
      </c>
      <c r="AA924" s="643"/>
      <c r="AB924" s="638"/>
      <c r="AC924" s="642">
        <v>0</v>
      </c>
      <c r="AD924" s="642">
        <v>0</v>
      </c>
      <c r="AE924" s="638">
        <v>0</v>
      </c>
      <c r="AF924" s="644"/>
      <c r="AG924" s="644">
        <f t="shared" si="195"/>
        <v>13606764</v>
      </c>
      <c r="AH924" s="639">
        <v>36</v>
      </c>
      <c r="AI924" s="639">
        <v>0</v>
      </c>
      <c r="AJ924" s="639">
        <v>0</v>
      </c>
      <c r="AK924" s="643">
        <v>0</v>
      </c>
      <c r="AL924" s="645">
        <v>0</v>
      </c>
      <c r="AM924" s="638">
        <f t="shared" si="194"/>
        <v>3065538</v>
      </c>
      <c r="AN924" s="661">
        <f t="shared" si="186"/>
        <v>16672302</v>
      </c>
      <c r="AO924" s="638">
        <v>1239840</v>
      </c>
      <c r="AP924" s="638">
        <v>44100</v>
      </c>
      <c r="AQ924" s="638">
        <f>+VLOOKUP($B924,[1]Sheet1!$C$15:$BW$1300,52,0)</f>
        <v>0</v>
      </c>
      <c r="AR924" s="638">
        <v>0</v>
      </c>
      <c r="AS924" s="638">
        <v>0</v>
      </c>
      <c r="AT924" s="661">
        <f t="shared" si="193"/>
        <v>15388362</v>
      </c>
      <c r="AU924" s="629"/>
      <c r="AV924" s="585"/>
      <c r="AW924" s="526" t="s">
        <v>4896</v>
      </c>
      <c r="AX924" s="526" t="s">
        <v>4897</v>
      </c>
      <c r="AY924" s="632" t="s">
        <v>200</v>
      </c>
      <c r="AZ924" s="632">
        <v>627</v>
      </c>
      <c r="BA924" s="272" t="str">
        <f t="shared" si="188"/>
        <v>Bag</v>
      </c>
      <c r="BB924" s="633"/>
      <c r="BC924" s="634"/>
      <c r="BD924" s="634"/>
    </row>
    <row r="925" spans="1:56" s="635" customFormat="1" ht="36.75" hidden="1" customHeight="1">
      <c r="A925" s="475">
        <f>SUBTOTAL(3,B$6:B925)</f>
        <v>1</v>
      </c>
      <c r="B925" s="475" t="s">
        <v>363</v>
      </c>
      <c r="C925" s="476" t="s">
        <v>364</v>
      </c>
      <c r="D925" s="636">
        <v>42079</v>
      </c>
      <c r="E925" s="636" t="s">
        <v>200</v>
      </c>
      <c r="F925" s="530" t="s">
        <v>224</v>
      </c>
      <c r="G925" s="621" t="s">
        <v>1133</v>
      </c>
      <c r="H925" s="637">
        <v>11130000</v>
      </c>
      <c r="I925" s="637">
        <v>18370000</v>
      </c>
      <c r="J925" s="637">
        <v>0</v>
      </c>
      <c r="K925" s="637">
        <v>0</v>
      </c>
      <c r="L925" s="638">
        <f t="shared" si="187"/>
        <v>29500000</v>
      </c>
      <c r="M925" s="639">
        <v>23</v>
      </c>
      <c r="N925" s="638">
        <f t="shared" si="189"/>
        <v>26096154</v>
      </c>
      <c r="O925" s="640">
        <v>2</v>
      </c>
      <c r="P925" s="638">
        <f t="shared" si="190"/>
        <v>2269231</v>
      </c>
      <c r="Q925" s="641">
        <v>0</v>
      </c>
      <c r="R925" s="638">
        <f t="shared" si="191"/>
        <v>0</v>
      </c>
      <c r="S925" s="638">
        <f t="shared" si="192"/>
        <v>28365385</v>
      </c>
      <c r="T925" s="642">
        <v>480769</v>
      </c>
      <c r="U925" s="528">
        <v>0</v>
      </c>
      <c r="V925" s="528">
        <v>0</v>
      </c>
      <c r="W925" s="642">
        <v>0</v>
      </c>
      <c r="X925" s="642">
        <v>0</v>
      </c>
      <c r="Y925" s="642">
        <v>0</v>
      </c>
      <c r="Z925" s="642">
        <v>0</v>
      </c>
      <c r="AA925" s="643"/>
      <c r="AB925" s="638"/>
      <c r="AC925" s="642">
        <v>0</v>
      </c>
      <c r="AD925" s="642">
        <v>0</v>
      </c>
      <c r="AE925" s="638">
        <v>0</v>
      </c>
      <c r="AF925" s="644"/>
      <c r="AG925" s="644">
        <f t="shared" si="195"/>
        <v>28846154</v>
      </c>
      <c r="AH925" s="639">
        <v>0</v>
      </c>
      <c r="AI925" s="639">
        <v>0</v>
      </c>
      <c r="AJ925" s="639">
        <v>0</v>
      </c>
      <c r="AK925" s="643">
        <v>0</v>
      </c>
      <c r="AL925" s="645">
        <v>0</v>
      </c>
      <c r="AM925" s="638">
        <f t="shared" si="194"/>
        <v>0</v>
      </c>
      <c r="AN925" s="661">
        <f t="shared" si="186"/>
        <v>28846154</v>
      </c>
      <c r="AO925" s="638">
        <v>3097500</v>
      </c>
      <c r="AP925" s="638">
        <v>44100</v>
      </c>
      <c r="AQ925" s="638">
        <f>+VLOOKUP($B925,[1]Sheet1!$C$15:$BW$1300,52,0)</f>
        <v>0</v>
      </c>
      <c r="AR925" s="638">
        <v>0</v>
      </c>
      <c r="AS925" s="638">
        <v>0</v>
      </c>
      <c r="AT925" s="661">
        <f t="shared" si="193"/>
        <v>25704554</v>
      </c>
      <c r="AU925" s="629"/>
      <c r="AV925" s="585"/>
      <c r="AW925" s="526" t="s">
        <v>4898</v>
      </c>
      <c r="AX925" s="526" t="s">
        <v>4899</v>
      </c>
      <c r="AY925" s="632" t="s">
        <v>200</v>
      </c>
      <c r="AZ925" s="632">
        <v>627</v>
      </c>
      <c r="BA925" s="272" t="s">
        <v>75</v>
      </c>
      <c r="BB925" s="633"/>
      <c r="BC925" s="634"/>
      <c r="BD925" s="634"/>
    </row>
    <row r="926" spans="1:56" s="635" customFormat="1" ht="36.75" hidden="1" customHeight="1">
      <c r="A926" s="475">
        <f>SUBTOTAL(3,B$6:B926)</f>
        <v>1</v>
      </c>
      <c r="B926" s="475" t="s">
        <v>2492</v>
      </c>
      <c r="C926" s="476" t="s">
        <v>2493</v>
      </c>
      <c r="D926" s="636">
        <v>43569</v>
      </c>
      <c r="E926" s="636" t="s">
        <v>200</v>
      </c>
      <c r="F926" s="530" t="s">
        <v>446</v>
      </c>
      <c r="G926" s="621" t="s">
        <v>694</v>
      </c>
      <c r="H926" s="637">
        <v>5931000</v>
      </c>
      <c r="I926" s="637">
        <v>2300000</v>
      </c>
      <c r="J926" s="637">
        <v>0</v>
      </c>
      <c r="K926" s="637">
        <v>0</v>
      </c>
      <c r="L926" s="638">
        <f t="shared" si="187"/>
        <v>8231000</v>
      </c>
      <c r="M926" s="639">
        <v>23</v>
      </c>
      <c r="N926" s="638">
        <f t="shared" si="189"/>
        <v>7281269</v>
      </c>
      <c r="O926" s="640">
        <v>3</v>
      </c>
      <c r="P926" s="638">
        <f t="shared" si="190"/>
        <v>949731</v>
      </c>
      <c r="Q926" s="641">
        <v>32.5</v>
      </c>
      <c r="R926" s="638">
        <f t="shared" si="191"/>
        <v>385828</v>
      </c>
      <c r="S926" s="638">
        <f t="shared" si="192"/>
        <v>8616828</v>
      </c>
      <c r="T926" s="642">
        <v>0</v>
      </c>
      <c r="U926" s="528">
        <v>150000</v>
      </c>
      <c r="V926" s="528">
        <v>200000</v>
      </c>
      <c r="W926" s="642">
        <v>500000</v>
      </c>
      <c r="X926" s="642">
        <v>0</v>
      </c>
      <c r="Y926" s="642">
        <v>400000</v>
      </c>
      <c r="Z926" s="642">
        <v>475339</v>
      </c>
      <c r="AA926" s="643"/>
      <c r="AB926" s="638"/>
      <c r="AC926" s="642">
        <v>0</v>
      </c>
      <c r="AD926" s="642">
        <v>0</v>
      </c>
      <c r="AE926" s="638">
        <v>0</v>
      </c>
      <c r="AF926" s="644"/>
      <c r="AG926" s="644">
        <f t="shared" si="195"/>
        <v>10342167</v>
      </c>
      <c r="AH926" s="639">
        <v>16</v>
      </c>
      <c r="AI926" s="639">
        <v>0</v>
      </c>
      <c r="AJ926" s="639">
        <v>0</v>
      </c>
      <c r="AK926" s="643">
        <v>0</v>
      </c>
      <c r="AL926" s="645">
        <v>0</v>
      </c>
      <c r="AM926" s="638">
        <f t="shared" si="194"/>
        <v>949731</v>
      </c>
      <c r="AN926" s="661">
        <f t="shared" si="186"/>
        <v>11291898</v>
      </c>
      <c r="AO926" s="638">
        <v>864255</v>
      </c>
      <c r="AP926" s="638">
        <v>44100</v>
      </c>
      <c r="AQ926" s="638">
        <f>+VLOOKUP($B926,[1]Sheet1!$C$15:$BW$1300,52,0)</f>
        <v>0</v>
      </c>
      <c r="AR926" s="638">
        <v>0</v>
      </c>
      <c r="AS926" s="638">
        <v>0</v>
      </c>
      <c r="AT926" s="661">
        <f t="shared" si="193"/>
        <v>10383543</v>
      </c>
      <c r="AU926" s="629"/>
      <c r="AV926" s="585"/>
      <c r="AW926" s="526" t="s">
        <v>4900</v>
      </c>
      <c r="AX926" s="526" t="s">
        <v>4901</v>
      </c>
      <c r="AY926" s="632" t="s">
        <v>200</v>
      </c>
      <c r="AZ926" s="632">
        <v>622</v>
      </c>
      <c r="BA926" s="272" t="str">
        <f t="shared" ref="BA926:BA989" si="196">+IF(AY926="SK1 Box","Box",IF(AY926="Seaman","Seaman","Bag"))</f>
        <v>Bag</v>
      </c>
      <c r="BB926" s="633"/>
      <c r="BC926" s="634"/>
      <c r="BD926" s="634"/>
    </row>
    <row r="927" spans="1:56" s="635" customFormat="1" ht="36.75" hidden="1" customHeight="1">
      <c r="A927" s="475">
        <f>SUBTOTAL(3,B$6:B927)</f>
        <v>1</v>
      </c>
      <c r="B927" s="475" t="s">
        <v>2494</v>
      </c>
      <c r="C927" s="476" t="s">
        <v>2495</v>
      </c>
      <c r="D927" s="636">
        <v>44030</v>
      </c>
      <c r="E927" s="636" t="s">
        <v>200</v>
      </c>
      <c r="F927" s="530" t="s">
        <v>446</v>
      </c>
      <c r="G927" s="621" t="s">
        <v>694</v>
      </c>
      <c r="H927" s="637">
        <v>5931000</v>
      </c>
      <c r="I927" s="637">
        <v>2000000</v>
      </c>
      <c r="J927" s="637">
        <v>0</v>
      </c>
      <c r="K927" s="637">
        <v>0</v>
      </c>
      <c r="L927" s="638">
        <f t="shared" si="187"/>
        <v>7931000</v>
      </c>
      <c r="M927" s="639">
        <v>23.5</v>
      </c>
      <c r="N927" s="638">
        <f t="shared" si="189"/>
        <v>7168404</v>
      </c>
      <c r="O927" s="640">
        <v>2</v>
      </c>
      <c r="P927" s="638">
        <f t="shared" si="190"/>
        <v>610077</v>
      </c>
      <c r="Q927" s="641">
        <v>32.5</v>
      </c>
      <c r="R927" s="638">
        <f t="shared" si="191"/>
        <v>371766</v>
      </c>
      <c r="S927" s="638">
        <f t="shared" si="192"/>
        <v>8150247</v>
      </c>
      <c r="T927" s="642">
        <v>0</v>
      </c>
      <c r="U927" s="528">
        <v>150000</v>
      </c>
      <c r="V927" s="528">
        <v>200000</v>
      </c>
      <c r="W927" s="642">
        <v>500000</v>
      </c>
      <c r="X927" s="642">
        <v>0</v>
      </c>
      <c r="Y927" s="642">
        <v>300000</v>
      </c>
      <c r="Z927" s="642">
        <v>409618</v>
      </c>
      <c r="AA927" s="643"/>
      <c r="AB927" s="638"/>
      <c r="AC927" s="642">
        <v>0</v>
      </c>
      <c r="AD927" s="642">
        <v>0</v>
      </c>
      <c r="AE927" s="638">
        <v>0</v>
      </c>
      <c r="AF927" s="644"/>
      <c r="AG927" s="644">
        <f t="shared" si="195"/>
        <v>9709865</v>
      </c>
      <c r="AH927" s="639">
        <v>16</v>
      </c>
      <c r="AI927" s="639">
        <v>0</v>
      </c>
      <c r="AJ927" s="639">
        <v>0</v>
      </c>
      <c r="AK927" s="643">
        <v>0</v>
      </c>
      <c r="AL927" s="645">
        <v>0</v>
      </c>
      <c r="AM927" s="638">
        <f t="shared" si="194"/>
        <v>915115</v>
      </c>
      <c r="AN927" s="661">
        <f t="shared" si="186"/>
        <v>10624980</v>
      </c>
      <c r="AO927" s="638">
        <v>832755</v>
      </c>
      <c r="AP927" s="638">
        <v>44100</v>
      </c>
      <c r="AQ927" s="638">
        <f>+VLOOKUP($B927,[1]Sheet1!$C$15:$BW$1300,52,0)</f>
        <v>0</v>
      </c>
      <c r="AR927" s="638">
        <v>0</v>
      </c>
      <c r="AS927" s="638">
        <v>0</v>
      </c>
      <c r="AT927" s="661">
        <f t="shared" si="193"/>
        <v>9748125</v>
      </c>
      <c r="AU927" s="629"/>
      <c r="AV927" s="585"/>
      <c r="AW927" s="526" t="s">
        <v>4902</v>
      </c>
      <c r="AX927" s="526" t="s">
        <v>4903</v>
      </c>
      <c r="AY927" s="632" t="s">
        <v>200</v>
      </c>
      <c r="AZ927" s="632">
        <v>622</v>
      </c>
      <c r="BA927" s="272" t="str">
        <f t="shared" si="196"/>
        <v>Bag</v>
      </c>
      <c r="BB927" s="633"/>
      <c r="BC927" s="634"/>
      <c r="BD927" s="634"/>
    </row>
    <row r="928" spans="1:56" s="635" customFormat="1" ht="36.75" hidden="1" customHeight="1">
      <c r="A928" s="475">
        <f>SUBTOTAL(3,B$6:B928)</f>
        <v>1</v>
      </c>
      <c r="B928" s="475" t="s">
        <v>2496</v>
      </c>
      <c r="C928" s="476" t="s">
        <v>2497</v>
      </c>
      <c r="D928" s="636">
        <v>44251</v>
      </c>
      <c r="E928" s="636" t="s">
        <v>200</v>
      </c>
      <c r="F928" s="530" t="s">
        <v>446</v>
      </c>
      <c r="G928" s="621" t="s">
        <v>694</v>
      </c>
      <c r="H928" s="637">
        <v>5931000</v>
      </c>
      <c r="I928" s="637">
        <v>2000000</v>
      </c>
      <c r="J928" s="637">
        <v>0</v>
      </c>
      <c r="K928" s="637">
        <v>0</v>
      </c>
      <c r="L928" s="638">
        <f t="shared" si="187"/>
        <v>7931000</v>
      </c>
      <c r="M928" s="639">
        <v>23.8</v>
      </c>
      <c r="N928" s="638">
        <f t="shared" si="189"/>
        <v>7259915</v>
      </c>
      <c r="O928" s="640">
        <v>2</v>
      </c>
      <c r="P928" s="638">
        <f t="shared" si="190"/>
        <v>610077</v>
      </c>
      <c r="Q928" s="641">
        <v>26</v>
      </c>
      <c r="R928" s="638">
        <f t="shared" si="191"/>
        <v>297412</v>
      </c>
      <c r="S928" s="638">
        <f t="shared" si="192"/>
        <v>8167404</v>
      </c>
      <c r="T928" s="642">
        <v>0</v>
      </c>
      <c r="U928" s="528">
        <v>120000</v>
      </c>
      <c r="V928" s="528">
        <v>200000</v>
      </c>
      <c r="W928" s="642">
        <v>500000</v>
      </c>
      <c r="X928" s="642">
        <v>0</v>
      </c>
      <c r="Y928" s="642">
        <v>400000</v>
      </c>
      <c r="Z928" s="642">
        <v>500321</v>
      </c>
      <c r="AA928" s="643"/>
      <c r="AB928" s="638"/>
      <c r="AC928" s="642">
        <v>0</v>
      </c>
      <c r="AD928" s="642">
        <v>0</v>
      </c>
      <c r="AE928" s="638">
        <v>0</v>
      </c>
      <c r="AF928" s="644"/>
      <c r="AG928" s="644">
        <f t="shared" si="195"/>
        <v>9887725</v>
      </c>
      <c r="AH928" s="639">
        <v>24</v>
      </c>
      <c r="AI928" s="639">
        <v>0</v>
      </c>
      <c r="AJ928" s="639">
        <v>0</v>
      </c>
      <c r="AK928" s="643">
        <v>0</v>
      </c>
      <c r="AL928" s="645">
        <v>0</v>
      </c>
      <c r="AM928" s="638">
        <f t="shared" si="194"/>
        <v>1372673</v>
      </c>
      <c r="AN928" s="661">
        <f t="shared" ref="AN928:AN990" si="197">ROUND(AG928+AM928,0)</f>
        <v>11260398</v>
      </c>
      <c r="AO928" s="638">
        <v>832755</v>
      </c>
      <c r="AP928" s="638">
        <v>44100</v>
      </c>
      <c r="AQ928" s="638">
        <f>+VLOOKUP($B928,[1]Sheet1!$C$15:$BW$1300,52,0)</f>
        <v>0</v>
      </c>
      <c r="AR928" s="638">
        <v>0</v>
      </c>
      <c r="AS928" s="638">
        <v>0</v>
      </c>
      <c r="AT928" s="661">
        <f t="shared" si="193"/>
        <v>10383543</v>
      </c>
      <c r="AU928" s="629"/>
      <c r="AV928" s="585"/>
      <c r="AW928" s="526" t="s">
        <v>4904</v>
      </c>
      <c r="AX928" s="526" t="s">
        <v>4905</v>
      </c>
      <c r="AY928" s="632" t="s">
        <v>200</v>
      </c>
      <c r="AZ928" s="632">
        <v>622</v>
      </c>
      <c r="BA928" s="272" t="str">
        <f t="shared" si="196"/>
        <v>Bag</v>
      </c>
      <c r="BB928" s="633"/>
      <c r="BC928" s="634"/>
      <c r="BD928" s="634"/>
    </row>
    <row r="929" spans="1:56" s="635" customFormat="1" ht="36.75" hidden="1" customHeight="1">
      <c r="A929" s="475">
        <f>SUBTOTAL(3,B$6:B929)</f>
        <v>1</v>
      </c>
      <c r="B929" s="475" t="s">
        <v>2498</v>
      </c>
      <c r="C929" s="476" t="s">
        <v>2499</v>
      </c>
      <c r="D929" s="636">
        <v>44293</v>
      </c>
      <c r="E929" s="636" t="s">
        <v>200</v>
      </c>
      <c r="F929" s="530" t="s">
        <v>446</v>
      </c>
      <c r="G929" s="621" t="s">
        <v>694</v>
      </c>
      <c r="H929" s="637">
        <v>5931000</v>
      </c>
      <c r="I929" s="637">
        <v>2000000</v>
      </c>
      <c r="J929" s="637">
        <v>0</v>
      </c>
      <c r="K929" s="637">
        <v>0</v>
      </c>
      <c r="L929" s="638">
        <f t="shared" si="187"/>
        <v>7931000</v>
      </c>
      <c r="M929" s="639">
        <v>23</v>
      </c>
      <c r="N929" s="638">
        <f t="shared" si="189"/>
        <v>7015885</v>
      </c>
      <c r="O929" s="640">
        <v>3</v>
      </c>
      <c r="P929" s="638">
        <f t="shared" si="190"/>
        <v>915115</v>
      </c>
      <c r="Q929" s="641">
        <v>32.5</v>
      </c>
      <c r="R929" s="638">
        <f t="shared" si="191"/>
        <v>371766</v>
      </c>
      <c r="S929" s="638">
        <f t="shared" si="192"/>
        <v>8302766</v>
      </c>
      <c r="T929" s="642">
        <v>0</v>
      </c>
      <c r="U929" s="528">
        <v>150000</v>
      </c>
      <c r="V929" s="528">
        <v>200000</v>
      </c>
      <c r="W929" s="642">
        <v>500000</v>
      </c>
      <c r="X929" s="642">
        <v>0</v>
      </c>
      <c r="Y929" s="642">
        <v>400000</v>
      </c>
      <c r="Z929" s="642">
        <v>351268</v>
      </c>
      <c r="AA929" s="643"/>
      <c r="AB929" s="638"/>
      <c r="AC929" s="642">
        <v>0</v>
      </c>
      <c r="AD929" s="642">
        <v>0</v>
      </c>
      <c r="AE929" s="638">
        <v>0</v>
      </c>
      <c r="AF929" s="644"/>
      <c r="AG929" s="644">
        <f t="shared" si="195"/>
        <v>9904034</v>
      </c>
      <c r="AH929" s="639">
        <v>16</v>
      </c>
      <c r="AI929" s="639">
        <v>0</v>
      </c>
      <c r="AJ929" s="639">
        <v>0</v>
      </c>
      <c r="AK929" s="643">
        <v>0</v>
      </c>
      <c r="AL929" s="645">
        <v>0</v>
      </c>
      <c r="AM929" s="638">
        <f t="shared" si="194"/>
        <v>915115</v>
      </c>
      <c r="AN929" s="661">
        <f t="shared" si="197"/>
        <v>10819149</v>
      </c>
      <c r="AO929" s="638">
        <v>832755</v>
      </c>
      <c r="AP929" s="638">
        <v>44100</v>
      </c>
      <c r="AQ929" s="638">
        <f>+VLOOKUP($B929,[1]Sheet1!$C$15:$BW$1300,52,0)</f>
        <v>0</v>
      </c>
      <c r="AR929" s="638">
        <v>0</v>
      </c>
      <c r="AS929" s="638">
        <v>0</v>
      </c>
      <c r="AT929" s="661">
        <f t="shared" si="193"/>
        <v>9942294</v>
      </c>
      <c r="AU929" s="629"/>
      <c r="AV929" s="585"/>
      <c r="AW929" s="526" t="s">
        <v>4906</v>
      </c>
      <c r="AX929" s="526" t="s">
        <v>4907</v>
      </c>
      <c r="AY929" s="632" t="s">
        <v>200</v>
      </c>
      <c r="AZ929" s="632">
        <v>622</v>
      </c>
      <c r="BA929" s="272" t="str">
        <f t="shared" si="196"/>
        <v>Bag</v>
      </c>
      <c r="BB929" s="633"/>
      <c r="BC929" s="634"/>
      <c r="BD929" s="634"/>
    </row>
    <row r="930" spans="1:56" s="635" customFormat="1" ht="36.75" hidden="1" customHeight="1">
      <c r="A930" s="475">
        <f>SUBTOTAL(3,B$6:B930)</f>
        <v>1</v>
      </c>
      <c r="B930" s="475" t="s">
        <v>2500</v>
      </c>
      <c r="C930" s="476" t="s">
        <v>2501</v>
      </c>
      <c r="D930" s="636">
        <v>44972</v>
      </c>
      <c r="E930" s="636" t="s">
        <v>200</v>
      </c>
      <c r="F930" s="530" t="s">
        <v>446</v>
      </c>
      <c r="G930" s="621" t="s">
        <v>2502</v>
      </c>
      <c r="H930" s="637">
        <v>5815000</v>
      </c>
      <c r="I930" s="637">
        <v>900000</v>
      </c>
      <c r="J930" s="637">
        <v>0</v>
      </c>
      <c r="K930" s="637">
        <v>0</v>
      </c>
      <c r="L930" s="638">
        <f t="shared" si="187"/>
        <v>6715000</v>
      </c>
      <c r="M930" s="639">
        <v>24</v>
      </c>
      <c r="N930" s="638">
        <f t="shared" si="189"/>
        <v>6198462</v>
      </c>
      <c r="O930" s="640">
        <v>2</v>
      </c>
      <c r="P930" s="638">
        <f t="shared" si="190"/>
        <v>516538</v>
      </c>
      <c r="Q930" s="641">
        <v>26</v>
      </c>
      <c r="R930" s="638">
        <f t="shared" si="191"/>
        <v>251813</v>
      </c>
      <c r="S930" s="638">
        <f t="shared" si="192"/>
        <v>6966813</v>
      </c>
      <c r="T930" s="642">
        <v>0</v>
      </c>
      <c r="U930" s="528">
        <v>120000</v>
      </c>
      <c r="V930" s="528">
        <v>200000</v>
      </c>
      <c r="W930" s="642">
        <v>500000</v>
      </c>
      <c r="X930" s="642">
        <v>0</v>
      </c>
      <c r="Y930" s="642">
        <v>400000</v>
      </c>
      <c r="Z930" s="642">
        <v>500321</v>
      </c>
      <c r="AA930" s="643"/>
      <c r="AB930" s="638"/>
      <c r="AC930" s="642">
        <v>0</v>
      </c>
      <c r="AD930" s="642">
        <v>0</v>
      </c>
      <c r="AE930" s="638">
        <v>0</v>
      </c>
      <c r="AF930" s="644"/>
      <c r="AG930" s="644">
        <f t="shared" si="195"/>
        <v>8687134</v>
      </c>
      <c r="AH930" s="639">
        <v>24</v>
      </c>
      <c r="AI930" s="639">
        <v>0</v>
      </c>
      <c r="AJ930" s="639">
        <v>0</v>
      </c>
      <c r="AK930" s="643">
        <v>0</v>
      </c>
      <c r="AL930" s="645">
        <v>0</v>
      </c>
      <c r="AM930" s="638">
        <f t="shared" si="194"/>
        <v>1162212</v>
      </c>
      <c r="AN930" s="661">
        <f t="shared" si="197"/>
        <v>9849346</v>
      </c>
      <c r="AO930" s="638">
        <v>705075</v>
      </c>
      <c r="AP930" s="638">
        <v>44100</v>
      </c>
      <c r="AQ930" s="638">
        <f>+VLOOKUP($B930,[1]Sheet1!$C$15:$BW$1300,52,0)</f>
        <v>0</v>
      </c>
      <c r="AR930" s="638">
        <v>0</v>
      </c>
      <c r="AS930" s="638">
        <v>0</v>
      </c>
      <c r="AT930" s="661">
        <f t="shared" si="193"/>
        <v>9100171</v>
      </c>
      <c r="AU930" s="629"/>
      <c r="AV930" s="585"/>
      <c r="AW930" s="526" t="s">
        <v>4908</v>
      </c>
      <c r="AX930" s="526" t="s">
        <v>4909</v>
      </c>
      <c r="AY930" s="632" t="s">
        <v>200</v>
      </c>
      <c r="AZ930" s="632">
        <v>622</v>
      </c>
      <c r="BA930" s="272" t="str">
        <f t="shared" si="196"/>
        <v>Bag</v>
      </c>
      <c r="BB930" s="633"/>
      <c r="BC930" s="634"/>
      <c r="BD930" s="634"/>
    </row>
    <row r="931" spans="1:56" s="635" customFormat="1" ht="36.75" hidden="1" customHeight="1">
      <c r="A931" s="475">
        <f>SUBTOTAL(3,B$6:B931)</f>
        <v>1</v>
      </c>
      <c r="B931" s="475" t="s">
        <v>2503</v>
      </c>
      <c r="C931" s="476" t="s">
        <v>2504</v>
      </c>
      <c r="D931" s="636">
        <v>45345</v>
      </c>
      <c r="E931" s="636" t="s">
        <v>200</v>
      </c>
      <c r="F931" s="530" t="s">
        <v>446</v>
      </c>
      <c r="G931" s="621" t="s">
        <v>2505</v>
      </c>
      <c r="H931" s="637">
        <v>5538000</v>
      </c>
      <c r="I931" s="637">
        <v>600000</v>
      </c>
      <c r="J931" s="637">
        <v>0</v>
      </c>
      <c r="K931" s="637">
        <v>0</v>
      </c>
      <c r="L931" s="638">
        <f t="shared" si="187"/>
        <v>6138000</v>
      </c>
      <c r="M931" s="639">
        <v>12.9</v>
      </c>
      <c r="N931" s="638">
        <f t="shared" si="189"/>
        <v>3045392</v>
      </c>
      <c r="O931" s="640">
        <v>2</v>
      </c>
      <c r="P931" s="638">
        <f t="shared" si="190"/>
        <v>472154</v>
      </c>
      <c r="Q931" s="641">
        <v>0</v>
      </c>
      <c r="R931" s="638">
        <f t="shared" si="191"/>
        <v>0</v>
      </c>
      <c r="S931" s="638">
        <f t="shared" si="192"/>
        <v>3517546</v>
      </c>
      <c r="T931" s="642">
        <v>0</v>
      </c>
      <c r="U931" s="528">
        <v>0</v>
      </c>
      <c r="V931" s="528">
        <v>200000</v>
      </c>
      <c r="W931" s="642">
        <v>0</v>
      </c>
      <c r="X931" s="642">
        <v>0</v>
      </c>
      <c r="Y931" s="642">
        <v>0</v>
      </c>
      <c r="Z931" s="642">
        <v>238628</v>
      </c>
      <c r="AA931" s="643"/>
      <c r="AB931" s="638"/>
      <c r="AC931" s="642">
        <v>0</v>
      </c>
      <c r="AD931" s="642">
        <v>0</v>
      </c>
      <c r="AE931" s="638">
        <v>0</v>
      </c>
      <c r="AF931" s="644"/>
      <c r="AG931" s="644">
        <f t="shared" si="195"/>
        <v>3956174</v>
      </c>
      <c r="AH931" s="639">
        <v>12</v>
      </c>
      <c r="AI931" s="639">
        <v>0</v>
      </c>
      <c r="AJ931" s="639">
        <v>0</v>
      </c>
      <c r="AK931" s="643">
        <v>0</v>
      </c>
      <c r="AL931" s="645">
        <v>0</v>
      </c>
      <c r="AM931" s="638">
        <f t="shared" si="194"/>
        <v>531173</v>
      </c>
      <c r="AN931" s="661">
        <f t="shared" si="197"/>
        <v>4487347</v>
      </c>
      <c r="AO931" s="638">
        <v>644490</v>
      </c>
      <c r="AP931" s="638">
        <v>44100</v>
      </c>
      <c r="AQ931" s="638">
        <f>+VLOOKUP($B931,[1]Sheet1!$C$15:$BW$1300,52,0)</f>
        <v>0</v>
      </c>
      <c r="AR931" s="638">
        <v>0</v>
      </c>
      <c r="AS931" s="638">
        <v>0</v>
      </c>
      <c r="AT931" s="661">
        <f t="shared" si="193"/>
        <v>3798757</v>
      </c>
      <c r="AU931" s="629"/>
      <c r="AV931" s="585"/>
      <c r="AW931" s="526" t="s">
        <v>4910</v>
      </c>
      <c r="AX931" s="526" t="s">
        <v>4911</v>
      </c>
      <c r="AY931" s="632" t="s">
        <v>200</v>
      </c>
      <c r="AZ931" s="632">
        <v>622</v>
      </c>
      <c r="BA931" s="272" t="str">
        <f t="shared" si="196"/>
        <v>Bag</v>
      </c>
      <c r="BB931" s="633"/>
      <c r="BC931" s="634"/>
      <c r="BD931" s="634"/>
    </row>
    <row r="932" spans="1:56" s="635" customFormat="1" ht="36.75" hidden="1" customHeight="1">
      <c r="A932" s="475">
        <f>SUBTOTAL(3,B$6:B932)</f>
        <v>1</v>
      </c>
      <c r="B932" s="475" t="s">
        <v>2506</v>
      </c>
      <c r="C932" s="476" t="s">
        <v>2507</v>
      </c>
      <c r="D932" s="636">
        <v>45457</v>
      </c>
      <c r="E932" s="636" t="s">
        <v>200</v>
      </c>
      <c r="F932" s="530" t="s">
        <v>446</v>
      </c>
      <c r="G932" s="621" t="s">
        <v>1217</v>
      </c>
      <c r="H932" s="637">
        <v>5274000</v>
      </c>
      <c r="I932" s="637">
        <v>400000</v>
      </c>
      <c r="J932" s="637">
        <v>0</v>
      </c>
      <c r="K932" s="637">
        <v>0</v>
      </c>
      <c r="L932" s="638">
        <f t="shared" si="187"/>
        <v>5674000</v>
      </c>
      <c r="M932" s="639">
        <v>23.8</v>
      </c>
      <c r="N932" s="638">
        <f t="shared" si="189"/>
        <v>5193892</v>
      </c>
      <c r="O932" s="640">
        <v>2</v>
      </c>
      <c r="P932" s="638">
        <f t="shared" si="190"/>
        <v>436462</v>
      </c>
      <c r="Q932" s="641">
        <v>32.5</v>
      </c>
      <c r="R932" s="638">
        <f t="shared" si="191"/>
        <v>265969</v>
      </c>
      <c r="S932" s="638">
        <f t="shared" si="192"/>
        <v>5896323</v>
      </c>
      <c r="T932" s="642">
        <v>0</v>
      </c>
      <c r="U932" s="528">
        <v>150000</v>
      </c>
      <c r="V932" s="528">
        <v>200000</v>
      </c>
      <c r="W932" s="642">
        <v>500000</v>
      </c>
      <c r="X932" s="642">
        <v>0</v>
      </c>
      <c r="Y932" s="642">
        <v>400000</v>
      </c>
      <c r="Z932" s="642">
        <v>409618</v>
      </c>
      <c r="AA932" s="643"/>
      <c r="AB932" s="638"/>
      <c r="AC932" s="642">
        <v>0</v>
      </c>
      <c r="AD932" s="642">
        <v>0</v>
      </c>
      <c r="AE932" s="638">
        <v>0</v>
      </c>
      <c r="AF932" s="644"/>
      <c r="AG932" s="644">
        <f t="shared" si="195"/>
        <v>7555941</v>
      </c>
      <c r="AH932" s="639">
        <v>12</v>
      </c>
      <c r="AI932" s="639">
        <v>0</v>
      </c>
      <c r="AJ932" s="639">
        <v>0</v>
      </c>
      <c r="AK932" s="643">
        <v>0</v>
      </c>
      <c r="AL932" s="645">
        <v>0</v>
      </c>
      <c r="AM932" s="638">
        <f t="shared" si="194"/>
        <v>491019</v>
      </c>
      <c r="AN932" s="661">
        <f t="shared" si="197"/>
        <v>8046960</v>
      </c>
      <c r="AO932" s="638">
        <v>595770</v>
      </c>
      <c r="AP932" s="638">
        <v>44100</v>
      </c>
      <c r="AQ932" s="638">
        <f>+VLOOKUP($B932,[1]Sheet1!$C$15:$BW$1300,52,0)</f>
        <v>0</v>
      </c>
      <c r="AR932" s="638">
        <v>0</v>
      </c>
      <c r="AS932" s="638">
        <v>0</v>
      </c>
      <c r="AT932" s="661">
        <f t="shared" si="193"/>
        <v>7407090</v>
      </c>
      <c r="AU932" s="629"/>
      <c r="AV932" s="585"/>
      <c r="AW932" s="526" t="s">
        <v>4912</v>
      </c>
      <c r="AX932" s="526" t="s">
        <v>4913</v>
      </c>
      <c r="AY932" s="632" t="s">
        <v>200</v>
      </c>
      <c r="AZ932" s="632">
        <v>622</v>
      </c>
      <c r="BA932" s="272" t="str">
        <f t="shared" si="196"/>
        <v>Bag</v>
      </c>
      <c r="BB932" s="633"/>
      <c r="BC932" s="634"/>
      <c r="BD932" s="634"/>
    </row>
    <row r="933" spans="1:56" s="635" customFormat="1" ht="36.75" hidden="1" customHeight="1">
      <c r="A933" s="475">
        <f>SUBTOTAL(3,B$6:B933)</f>
        <v>1</v>
      </c>
      <c r="B933" s="475" t="s">
        <v>2508</v>
      </c>
      <c r="C933" s="476" t="s">
        <v>2509</v>
      </c>
      <c r="D933" s="636">
        <v>45490</v>
      </c>
      <c r="E933" s="636" t="s">
        <v>200</v>
      </c>
      <c r="F933" s="530" t="s">
        <v>446</v>
      </c>
      <c r="G933" s="621" t="s">
        <v>694</v>
      </c>
      <c r="H933" s="637">
        <v>5274000</v>
      </c>
      <c r="I933" s="637">
        <v>900000</v>
      </c>
      <c r="J933" s="637">
        <v>0</v>
      </c>
      <c r="K933" s="637">
        <v>0</v>
      </c>
      <c r="L933" s="638">
        <f t="shared" si="187"/>
        <v>6174000</v>
      </c>
      <c r="M933" s="639">
        <v>24</v>
      </c>
      <c r="N933" s="638">
        <f t="shared" si="189"/>
        <v>5699077</v>
      </c>
      <c r="O933" s="640">
        <v>2</v>
      </c>
      <c r="P933" s="638">
        <f t="shared" si="190"/>
        <v>474923</v>
      </c>
      <c r="Q933" s="641">
        <v>32.5</v>
      </c>
      <c r="R933" s="638">
        <f t="shared" si="191"/>
        <v>289406</v>
      </c>
      <c r="S933" s="638">
        <f t="shared" si="192"/>
        <v>6463406</v>
      </c>
      <c r="T933" s="642">
        <v>0</v>
      </c>
      <c r="U933" s="528">
        <v>150000</v>
      </c>
      <c r="V933" s="528">
        <v>200000</v>
      </c>
      <c r="W933" s="642">
        <v>500000</v>
      </c>
      <c r="X933" s="642">
        <v>0</v>
      </c>
      <c r="Y933" s="642">
        <v>400000</v>
      </c>
      <c r="Z933" s="642">
        <v>499028</v>
      </c>
      <c r="AA933" s="643"/>
      <c r="AB933" s="638"/>
      <c r="AC933" s="642">
        <v>0</v>
      </c>
      <c r="AD933" s="642">
        <v>0</v>
      </c>
      <c r="AE933" s="638">
        <v>0</v>
      </c>
      <c r="AF933" s="644"/>
      <c r="AG933" s="644">
        <f t="shared" si="195"/>
        <v>8212434</v>
      </c>
      <c r="AH933" s="639">
        <v>20</v>
      </c>
      <c r="AI933" s="639">
        <v>0</v>
      </c>
      <c r="AJ933" s="639">
        <v>0</v>
      </c>
      <c r="AK933" s="643">
        <v>0</v>
      </c>
      <c r="AL933" s="645">
        <v>0</v>
      </c>
      <c r="AM933" s="638">
        <f t="shared" si="194"/>
        <v>890481</v>
      </c>
      <c r="AN933" s="661">
        <f t="shared" si="197"/>
        <v>9102915</v>
      </c>
      <c r="AO933" s="638">
        <v>648270</v>
      </c>
      <c r="AP933" s="638">
        <v>44100</v>
      </c>
      <c r="AQ933" s="638">
        <f>+VLOOKUP($B933,[1]Sheet1!$C$15:$BW$1300,52,0)</f>
        <v>0</v>
      </c>
      <c r="AR933" s="638">
        <v>0</v>
      </c>
      <c r="AS933" s="638">
        <v>0</v>
      </c>
      <c r="AT933" s="661">
        <f t="shared" si="193"/>
        <v>8410545</v>
      </c>
      <c r="AU933" s="629"/>
      <c r="AV933" s="585"/>
      <c r="AW933" s="526" t="s">
        <v>4914</v>
      </c>
      <c r="AX933" s="526" t="s">
        <v>4915</v>
      </c>
      <c r="AY933" s="632" t="s">
        <v>200</v>
      </c>
      <c r="AZ933" s="632">
        <v>622</v>
      </c>
      <c r="BA933" s="272" t="str">
        <f t="shared" si="196"/>
        <v>Bag</v>
      </c>
      <c r="BB933" s="633"/>
      <c r="BC933" s="634"/>
      <c r="BD933" s="634"/>
    </row>
    <row r="934" spans="1:56" s="635" customFormat="1" ht="36.75" hidden="1" customHeight="1">
      <c r="A934" s="475">
        <f>SUBTOTAL(3,B$6:B934)</f>
        <v>1</v>
      </c>
      <c r="B934" s="475" t="s">
        <v>2510</v>
      </c>
      <c r="C934" s="476" t="s">
        <v>2511</v>
      </c>
      <c r="D934" s="636">
        <v>45499</v>
      </c>
      <c r="E934" s="636" t="s">
        <v>200</v>
      </c>
      <c r="F934" s="530" t="s">
        <v>446</v>
      </c>
      <c r="G934" s="621" t="s">
        <v>1217</v>
      </c>
      <c r="H934" s="637">
        <v>5274000</v>
      </c>
      <c r="I934" s="637">
        <v>400000</v>
      </c>
      <c r="J934" s="637">
        <v>0</v>
      </c>
      <c r="K934" s="637">
        <v>0</v>
      </c>
      <c r="L934" s="638">
        <f t="shared" si="187"/>
        <v>5674000</v>
      </c>
      <c r="M934" s="639">
        <v>23</v>
      </c>
      <c r="N934" s="638">
        <f t="shared" si="189"/>
        <v>5019308</v>
      </c>
      <c r="O934" s="640">
        <v>3</v>
      </c>
      <c r="P934" s="638">
        <f t="shared" si="190"/>
        <v>654692</v>
      </c>
      <c r="Q934" s="641">
        <v>32.5</v>
      </c>
      <c r="R934" s="638">
        <f t="shared" si="191"/>
        <v>265969</v>
      </c>
      <c r="S934" s="638">
        <f t="shared" si="192"/>
        <v>5939969</v>
      </c>
      <c r="T934" s="642">
        <v>0</v>
      </c>
      <c r="U934" s="528">
        <v>150000</v>
      </c>
      <c r="V934" s="528">
        <v>200000</v>
      </c>
      <c r="W934" s="642">
        <v>500000</v>
      </c>
      <c r="X934" s="642">
        <v>0</v>
      </c>
      <c r="Y934" s="642">
        <v>300000</v>
      </c>
      <c r="Z934" s="642">
        <v>388953</v>
      </c>
      <c r="AA934" s="643"/>
      <c r="AB934" s="638"/>
      <c r="AC934" s="642">
        <v>0</v>
      </c>
      <c r="AD934" s="642">
        <v>0</v>
      </c>
      <c r="AE934" s="638">
        <v>0</v>
      </c>
      <c r="AF934" s="644"/>
      <c r="AG934" s="644">
        <f t="shared" si="195"/>
        <v>7478922</v>
      </c>
      <c r="AH934" s="639">
        <v>8</v>
      </c>
      <c r="AI934" s="639">
        <v>0</v>
      </c>
      <c r="AJ934" s="639">
        <v>0</v>
      </c>
      <c r="AK934" s="643">
        <v>0</v>
      </c>
      <c r="AL934" s="645">
        <v>0</v>
      </c>
      <c r="AM934" s="638">
        <f t="shared" si="194"/>
        <v>327346</v>
      </c>
      <c r="AN934" s="661">
        <f t="shared" si="197"/>
        <v>7806268</v>
      </c>
      <c r="AO934" s="638">
        <v>595770</v>
      </c>
      <c r="AP934" s="638">
        <v>44100</v>
      </c>
      <c r="AQ934" s="638">
        <f>+VLOOKUP($B934,[1]Sheet1!$C$15:$BW$1300,52,0)</f>
        <v>0</v>
      </c>
      <c r="AR934" s="638">
        <v>0</v>
      </c>
      <c r="AS934" s="638">
        <v>0</v>
      </c>
      <c r="AT934" s="661">
        <f t="shared" si="193"/>
        <v>7166398</v>
      </c>
      <c r="AU934" s="629"/>
      <c r="AV934" s="585"/>
      <c r="AW934" s="526" t="s">
        <v>4916</v>
      </c>
      <c r="AX934" s="526" t="s">
        <v>4917</v>
      </c>
      <c r="AY934" s="632" t="s">
        <v>200</v>
      </c>
      <c r="AZ934" s="632">
        <v>622</v>
      </c>
      <c r="BA934" s="272" t="str">
        <f t="shared" si="196"/>
        <v>Bag</v>
      </c>
      <c r="BB934" s="633"/>
      <c r="BC934" s="634"/>
      <c r="BD934" s="634"/>
    </row>
    <row r="935" spans="1:56" s="635" customFormat="1" ht="36.75" hidden="1" customHeight="1">
      <c r="A935" s="475">
        <f>SUBTOTAL(3,B$6:B935)</f>
        <v>1</v>
      </c>
      <c r="B935" s="475" t="s">
        <v>2512</v>
      </c>
      <c r="C935" s="476" t="s">
        <v>2513</v>
      </c>
      <c r="D935" s="636">
        <v>45698</v>
      </c>
      <c r="E935" s="636" t="s">
        <v>200</v>
      </c>
      <c r="F935" s="530" t="s">
        <v>446</v>
      </c>
      <c r="G935" s="621" t="s">
        <v>2514</v>
      </c>
      <c r="H935" s="637">
        <v>5023000</v>
      </c>
      <c r="I935" s="637">
        <v>400000</v>
      </c>
      <c r="J935" s="637">
        <v>0</v>
      </c>
      <c r="K935" s="637">
        <v>0</v>
      </c>
      <c r="L935" s="638">
        <f t="shared" si="187"/>
        <v>5423000</v>
      </c>
      <c r="M935" s="639">
        <v>23</v>
      </c>
      <c r="N935" s="638">
        <f t="shared" si="189"/>
        <v>4797269</v>
      </c>
      <c r="O935" s="640">
        <v>3</v>
      </c>
      <c r="P935" s="638">
        <f t="shared" si="190"/>
        <v>625731</v>
      </c>
      <c r="Q935" s="641">
        <v>0</v>
      </c>
      <c r="R935" s="638">
        <f t="shared" si="191"/>
        <v>0</v>
      </c>
      <c r="S935" s="638">
        <f t="shared" si="192"/>
        <v>5423000</v>
      </c>
      <c r="T935" s="642">
        <v>0</v>
      </c>
      <c r="U935" s="528">
        <v>0</v>
      </c>
      <c r="V935" s="528">
        <v>200000</v>
      </c>
      <c r="W935" s="642">
        <v>500000</v>
      </c>
      <c r="X935" s="642">
        <v>0</v>
      </c>
      <c r="Y935" s="642">
        <v>400000</v>
      </c>
      <c r="Z935" s="642">
        <v>403388</v>
      </c>
      <c r="AA935" s="643"/>
      <c r="AB935" s="638"/>
      <c r="AC935" s="642">
        <v>0</v>
      </c>
      <c r="AD935" s="642">
        <v>0</v>
      </c>
      <c r="AE935" s="638">
        <v>0</v>
      </c>
      <c r="AF935" s="644"/>
      <c r="AG935" s="644">
        <f t="shared" si="195"/>
        <v>6926388</v>
      </c>
      <c r="AH935" s="639">
        <v>24</v>
      </c>
      <c r="AI935" s="639">
        <v>0</v>
      </c>
      <c r="AJ935" s="639">
        <v>0</v>
      </c>
      <c r="AK935" s="643">
        <v>0</v>
      </c>
      <c r="AL935" s="645">
        <v>0</v>
      </c>
      <c r="AM935" s="638">
        <f t="shared" si="194"/>
        <v>938596</v>
      </c>
      <c r="AN935" s="661">
        <f t="shared" si="197"/>
        <v>7864984</v>
      </c>
      <c r="AO935" s="638">
        <v>569415</v>
      </c>
      <c r="AP935" s="638">
        <v>44100</v>
      </c>
      <c r="AQ935" s="638">
        <f>+VLOOKUP($B935,[1]Sheet1!$C$15:$BW$1300,52,0)</f>
        <v>0</v>
      </c>
      <c r="AR935" s="638">
        <v>0</v>
      </c>
      <c r="AS935" s="638">
        <v>0</v>
      </c>
      <c r="AT935" s="661">
        <f t="shared" si="193"/>
        <v>7251469</v>
      </c>
      <c r="AU935" s="629"/>
      <c r="AV935" s="585"/>
      <c r="AW935" s="526" t="s">
        <v>4918</v>
      </c>
      <c r="AX935" s="526" t="s">
        <v>4919</v>
      </c>
      <c r="AY935" s="632" t="s">
        <v>200</v>
      </c>
      <c r="AZ935" s="632">
        <v>622</v>
      </c>
      <c r="BA935" s="272" t="str">
        <f t="shared" si="196"/>
        <v>Bag</v>
      </c>
      <c r="BB935" s="633"/>
      <c r="BC935" s="634"/>
      <c r="BD935" s="634"/>
    </row>
    <row r="936" spans="1:56" s="635" customFormat="1" ht="36.75" hidden="1" customHeight="1">
      <c r="A936" s="475">
        <f>SUBTOTAL(3,B$6:B936)</f>
        <v>1</v>
      </c>
      <c r="B936" s="475" t="s">
        <v>2515</v>
      </c>
      <c r="C936" s="476" t="s">
        <v>2516</v>
      </c>
      <c r="D936" s="636">
        <v>45698</v>
      </c>
      <c r="E936" s="636" t="s">
        <v>200</v>
      </c>
      <c r="F936" s="530" t="s">
        <v>446</v>
      </c>
      <c r="G936" s="621" t="s">
        <v>2514</v>
      </c>
      <c r="H936" s="637">
        <v>5023000</v>
      </c>
      <c r="I936" s="637">
        <v>400000</v>
      </c>
      <c r="J936" s="637">
        <v>0</v>
      </c>
      <c r="K936" s="637">
        <v>0</v>
      </c>
      <c r="L936" s="638">
        <f t="shared" si="187"/>
        <v>5423000</v>
      </c>
      <c r="M936" s="639">
        <v>22.8</v>
      </c>
      <c r="N936" s="638">
        <f t="shared" si="189"/>
        <v>4755554</v>
      </c>
      <c r="O936" s="640">
        <v>3</v>
      </c>
      <c r="P936" s="638">
        <f t="shared" si="190"/>
        <v>625731</v>
      </c>
      <c r="Q936" s="641">
        <v>0</v>
      </c>
      <c r="R936" s="638">
        <f t="shared" si="191"/>
        <v>0</v>
      </c>
      <c r="S936" s="638">
        <f t="shared" si="192"/>
        <v>5381285</v>
      </c>
      <c r="T936" s="642">
        <v>0</v>
      </c>
      <c r="U936" s="528">
        <v>0</v>
      </c>
      <c r="V936" s="528">
        <v>200000</v>
      </c>
      <c r="W936" s="642">
        <v>500000</v>
      </c>
      <c r="X936" s="642">
        <v>0</v>
      </c>
      <c r="Y936" s="642">
        <v>400000</v>
      </c>
      <c r="Z936" s="642">
        <v>425208</v>
      </c>
      <c r="AA936" s="643"/>
      <c r="AB936" s="638"/>
      <c r="AC936" s="642">
        <v>0</v>
      </c>
      <c r="AD936" s="642">
        <v>0</v>
      </c>
      <c r="AE936" s="638">
        <v>0</v>
      </c>
      <c r="AF936" s="644"/>
      <c r="AG936" s="644">
        <f t="shared" si="195"/>
        <v>6906493</v>
      </c>
      <c r="AH936" s="639">
        <v>20</v>
      </c>
      <c r="AI936" s="639">
        <v>0</v>
      </c>
      <c r="AJ936" s="639">
        <v>0</v>
      </c>
      <c r="AK936" s="643">
        <v>0</v>
      </c>
      <c r="AL936" s="645">
        <v>0</v>
      </c>
      <c r="AM936" s="638">
        <f t="shared" si="194"/>
        <v>782163</v>
      </c>
      <c r="AN936" s="661">
        <f t="shared" si="197"/>
        <v>7688656</v>
      </c>
      <c r="AO936" s="638">
        <v>569415</v>
      </c>
      <c r="AP936" s="638">
        <v>44100</v>
      </c>
      <c r="AQ936" s="638">
        <f>+VLOOKUP($B936,[1]Sheet1!$C$15:$BW$1300,52,0)</f>
        <v>0</v>
      </c>
      <c r="AR936" s="638">
        <v>0</v>
      </c>
      <c r="AS936" s="638">
        <v>0</v>
      </c>
      <c r="AT936" s="661">
        <f t="shared" si="193"/>
        <v>7075141</v>
      </c>
      <c r="AU936" s="629"/>
      <c r="AV936" s="585"/>
      <c r="AW936" s="526" t="s">
        <v>4920</v>
      </c>
      <c r="AX936" s="526" t="s">
        <v>4921</v>
      </c>
      <c r="AY936" s="632" t="s">
        <v>200</v>
      </c>
      <c r="AZ936" s="632">
        <v>622</v>
      </c>
      <c r="BA936" s="272" t="str">
        <f t="shared" si="196"/>
        <v>Bag</v>
      </c>
      <c r="BB936" s="633"/>
      <c r="BC936" s="634"/>
      <c r="BD936" s="634"/>
    </row>
    <row r="937" spans="1:56" s="635" customFormat="1" ht="36.75" hidden="1" customHeight="1">
      <c r="A937" s="475">
        <f>SUBTOTAL(3,B$6:B937)</f>
        <v>1</v>
      </c>
      <c r="B937" s="475" t="s">
        <v>2517</v>
      </c>
      <c r="C937" s="476" t="s">
        <v>2518</v>
      </c>
      <c r="D937" s="636">
        <v>45712</v>
      </c>
      <c r="E937" s="636" t="s">
        <v>200</v>
      </c>
      <c r="F937" s="530" t="s">
        <v>446</v>
      </c>
      <c r="G937" s="621" t="s">
        <v>1217</v>
      </c>
      <c r="H937" s="637">
        <v>5023000</v>
      </c>
      <c r="I937" s="637">
        <v>400000</v>
      </c>
      <c r="J937" s="637">
        <v>0</v>
      </c>
      <c r="K937" s="637">
        <v>0</v>
      </c>
      <c r="L937" s="638">
        <f t="shared" si="187"/>
        <v>5423000</v>
      </c>
      <c r="M937" s="639">
        <v>22.9</v>
      </c>
      <c r="N937" s="638">
        <f t="shared" si="189"/>
        <v>4776412</v>
      </c>
      <c r="O937" s="640">
        <v>3</v>
      </c>
      <c r="P937" s="638">
        <f t="shared" si="190"/>
        <v>625731</v>
      </c>
      <c r="Q937" s="641">
        <v>0</v>
      </c>
      <c r="R937" s="638">
        <f t="shared" si="191"/>
        <v>0</v>
      </c>
      <c r="S937" s="638">
        <f t="shared" si="192"/>
        <v>5402143</v>
      </c>
      <c r="T937" s="642">
        <v>0</v>
      </c>
      <c r="U937" s="528">
        <v>0</v>
      </c>
      <c r="V937" s="528">
        <v>200000</v>
      </c>
      <c r="W937" s="642">
        <v>500000</v>
      </c>
      <c r="X937" s="642">
        <v>0</v>
      </c>
      <c r="Y937" s="642">
        <v>400000</v>
      </c>
      <c r="Z937" s="642">
        <v>419590</v>
      </c>
      <c r="AA937" s="643"/>
      <c r="AB937" s="638"/>
      <c r="AC937" s="642">
        <v>0</v>
      </c>
      <c r="AD937" s="642">
        <v>0</v>
      </c>
      <c r="AE937" s="638">
        <v>0</v>
      </c>
      <c r="AF937" s="644"/>
      <c r="AG937" s="644">
        <f t="shared" si="195"/>
        <v>6921733</v>
      </c>
      <c r="AH937" s="639">
        <v>20</v>
      </c>
      <c r="AI937" s="639">
        <v>0</v>
      </c>
      <c r="AJ937" s="639">
        <v>0</v>
      </c>
      <c r="AK937" s="643">
        <v>0</v>
      </c>
      <c r="AL937" s="645">
        <v>0</v>
      </c>
      <c r="AM937" s="638">
        <f t="shared" si="194"/>
        <v>782164</v>
      </c>
      <c r="AN937" s="661">
        <f t="shared" si="197"/>
        <v>7703897</v>
      </c>
      <c r="AO937" s="638">
        <v>569415</v>
      </c>
      <c r="AP937" s="638">
        <v>44100</v>
      </c>
      <c r="AQ937" s="638">
        <f>+VLOOKUP($B937,[1]Sheet1!$C$15:$BW$1300,52,0)</f>
        <v>0</v>
      </c>
      <c r="AR937" s="638">
        <v>0</v>
      </c>
      <c r="AS937" s="638">
        <v>0</v>
      </c>
      <c r="AT937" s="661">
        <f t="shared" si="193"/>
        <v>7090382</v>
      </c>
      <c r="AU937" s="629"/>
      <c r="AV937" s="585"/>
      <c r="AW937" s="526" t="s">
        <v>4922</v>
      </c>
      <c r="AX937" s="526" t="s">
        <v>4923</v>
      </c>
      <c r="AY937" s="632" t="s">
        <v>200</v>
      </c>
      <c r="AZ937" s="632">
        <v>622</v>
      </c>
      <c r="BA937" s="272" t="str">
        <f t="shared" si="196"/>
        <v>Bag</v>
      </c>
      <c r="BB937" s="633"/>
      <c r="BC937" s="634"/>
      <c r="BD937" s="634"/>
    </row>
    <row r="938" spans="1:56" s="635" customFormat="1" ht="36.75" hidden="1" customHeight="1">
      <c r="A938" s="475">
        <f>SUBTOTAL(3,B$6:B938)</f>
        <v>1</v>
      </c>
      <c r="B938" s="475" t="s">
        <v>2519</v>
      </c>
      <c r="C938" s="476" t="s">
        <v>2520</v>
      </c>
      <c r="D938" s="636">
        <v>42100</v>
      </c>
      <c r="E938" s="636" t="s">
        <v>200</v>
      </c>
      <c r="F938" s="530" t="s">
        <v>446</v>
      </c>
      <c r="G938" s="621" t="s">
        <v>1228</v>
      </c>
      <c r="H938" s="637">
        <v>5931000</v>
      </c>
      <c r="I938" s="637">
        <v>3300000</v>
      </c>
      <c r="J938" s="637">
        <v>0</v>
      </c>
      <c r="K938" s="637">
        <v>400000</v>
      </c>
      <c r="L938" s="638">
        <f t="shared" ref="L938:L1000" si="198">SUM(H938:K938)</f>
        <v>9631000</v>
      </c>
      <c r="M938" s="639">
        <v>23.9</v>
      </c>
      <c r="N938" s="638">
        <f t="shared" si="189"/>
        <v>8853112</v>
      </c>
      <c r="O938" s="640">
        <v>2</v>
      </c>
      <c r="P938" s="638">
        <f t="shared" si="190"/>
        <v>740846</v>
      </c>
      <c r="Q938" s="641">
        <v>0</v>
      </c>
      <c r="R938" s="638">
        <f t="shared" si="191"/>
        <v>0</v>
      </c>
      <c r="S938" s="638">
        <f t="shared" si="192"/>
        <v>9593958</v>
      </c>
      <c r="T938" s="642">
        <v>0</v>
      </c>
      <c r="U938" s="528">
        <v>0</v>
      </c>
      <c r="V938" s="528">
        <v>200000</v>
      </c>
      <c r="W938" s="642">
        <v>500000</v>
      </c>
      <c r="X938" s="642">
        <v>0</v>
      </c>
      <c r="Y938" s="642">
        <v>400000</v>
      </c>
      <c r="Z938" s="642">
        <v>493194</v>
      </c>
      <c r="AA938" s="643"/>
      <c r="AB938" s="638"/>
      <c r="AC938" s="642">
        <v>100000</v>
      </c>
      <c r="AD938" s="642">
        <v>0</v>
      </c>
      <c r="AE938" s="638">
        <v>0</v>
      </c>
      <c r="AF938" s="644"/>
      <c r="AG938" s="644">
        <f t="shared" si="195"/>
        <v>11287152</v>
      </c>
      <c r="AH938" s="639">
        <v>12</v>
      </c>
      <c r="AI938" s="639">
        <v>0</v>
      </c>
      <c r="AJ938" s="639">
        <v>0</v>
      </c>
      <c r="AK938" s="643">
        <v>0</v>
      </c>
      <c r="AL938" s="645">
        <v>0</v>
      </c>
      <c r="AM938" s="638">
        <f t="shared" si="194"/>
        <v>833452</v>
      </c>
      <c r="AN938" s="661">
        <f t="shared" si="197"/>
        <v>12120604</v>
      </c>
      <c r="AO938" s="638">
        <v>1011255</v>
      </c>
      <c r="AP938" s="638">
        <v>44100</v>
      </c>
      <c r="AQ938" s="638">
        <f>+VLOOKUP($B938,[1]Sheet1!$C$15:$BW$1300,52,0)</f>
        <v>0</v>
      </c>
      <c r="AR938" s="638">
        <v>0</v>
      </c>
      <c r="AS938" s="638">
        <v>0</v>
      </c>
      <c r="AT938" s="661">
        <f t="shared" si="193"/>
        <v>11065249</v>
      </c>
      <c r="AU938" s="629"/>
      <c r="AV938" s="585"/>
      <c r="AW938" s="526" t="s">
        <v>4924</v>
      </c>
      <c r="AX938" s="526" t="s">
        <v>4925</v>
      </c>
      <c r="AY938" s="632" t="s">
        <v>200</v>
      </c>
      <c r="AZ938" s="632">
        <v>622</v>
      </c>
      <c r="BA938" s="272" t="str">
        <f t="shared" si="196"/>
        <v>Bag</v>
      </c>
      <c r="BB938" s="633"/>
      <c r="BC938" s="634"/>
      <c r="BD938" s="634"/>
    </row>
    <row r="939" spans="1:56" s="635" customFormat="1" ht="36.75" hidden="1" customHeight="1">
      <c r="A939" s="475">
        <f>SUBTOTAL(3,B$6:B939)</f>
        <v>1</v>
      </c>
      <c r="B939" s="475" t="s">
        <v>2521</v>
      </c>
      <c r="C939" s="476" t="s">
        <v>2522</v>
      </c>
      <c r="D939" s="636">
        <v>43171</v>
      </c>
      <c r="E939" s="636" t="s">
        <v>200</v>
      </c>
      <c r="F939" s="530" t="s">
        <v>446</v>
      </c>
      <c r="G939" s="621" t="s">
        <v>795</v>
      </c>
      <c r="H939" s="637">
        <v>5931000</v>
      </c>
      <c r="I939" s="637">
        <v>1800000</v>
      </c>
      <c r="J939" s="637">
        <v>0</v>
      </c>
      <c r="K939" s="637">
        <v>0</v>
      </c>
      <c r="L939" s="638">
        <f t="shared" si="198"/>
        <v>7731000</v>
      </c>
      <c r="M939" s="639">
        <v>23</v>
      </c>
      <c r="N939" s="638">
        <f t="shared" ref="N939:N1001" si="199">ROUND((H939+I939+J939+K939)/IF($M$2&gt;26,26,$M$2)*M939,0)</f>
        <v>6838962</v>
      </c>
      <c r="O939" s="640">
        <v>3</v>
      </c>
      <c r="P939" s="638">
        <f t="shared" ref="P939:P1001" si="200">ROUND((H939+I939+J939+K939)/IF($M$2&gt;26,26,$M$2)*O939,0)</f>
        <v>892038</v>
      </c>
      <c r="Q939" s="641">
        <v>0</v>
      </c>
      <c r="R939" s="638">
        <f t="shared" ref="R939:R1001" si="201">IF(M939&gt;0,ROUND(N939/IF(M939&gt;26,26,M939)/8*Q939*30%,0),0)</f>
        <v>0</v>
      </c>
      <c r="S939" s="638">
        <f t="shared" ref="S939:S1001" si="202">N939+P939+R939</f>
        <v>7731000</v>
      </c>
      <c r="T939" s="642">
        <v>0</v>
      </c>
      <c r="U939" s="528">
        <v>0</v>
      </c>
      <c r="V939" s="528">
        <v>200000</v>
      </c>
      <c r="W939" s="642">
        <v>500000</v>
      </c>
      <c r="X939" s="642">
        <v>0</v>
      </c>
      <c r="Y939" s="642">
        <v>400000</v>
      </c>
      <c r="Z939" s="642">
        <v>401280</v>
      </c>
      <c r="AA939" s="643"/>
      <c r="AB939" s="638"/>
      <c r="AC939" s="642">
        <v>0</v>
      </c>
      <c r="AD939" s="642">
        <v>0</v>
      </c>
      <c r="AE939" s="638">
        <v>0</v>
      </c>
      <c r="AF939" s="644"/>
      <c r="AG939" s="644">
        <f t="shared" si="195"/>
        <v>9232280</v>
      </c>
      <c r="AH939" s="639">
        <v>12</v>
      </c>
      <c r="AI939" s="639">
        <v>0</v>
      </c>
      <c r="AJ939" s="639">
        <v>0</v>
      </c>
      <c r="AK939" s="643">
        <v>0</v>
      </c>
      <c r="AL939" s="645">
        <v>0</v>
      </c>
      <c r="AM939" s="638">
        <f t="shared" si="194"/>
        <v>669029</v>
      </c>
      <c r="AN939" s="661">
        <f t="shared" si="197"/>
        <v>9901309</v>
      </c>
      <c r="AO939" s="638">
        <v>811755</v>
      </c>
      <c r="AP939" s="638">
        <v>44100</v>
      </c>
      <c r="AQ939" s="638">
        <f>+VLOOKUP($B939,[1]Sheet1!$C$15:$BW$1300,52,0)</f>
        <v>0</v>
      </c>
      <c r="AR939" s="638">
        <v>0</v>
      </c>
      <c r="AS939" s="638">
        <v>0</v>
      </c>
      <c r="AT939" s="661">
        <f t="shared" si="193"/>
        <v>9045454</v>
      </c>
      <c r="AU939" s="629"/>
      <c r="AV939" s="585"/>
      <c r="AW939" s="526" t="s">
        <v>4926</v>
      </c>
      <c r="AX939" s="526" t="s">
        <v>4927</v>
      </c>
      <c r="AY939" s="632" t="s">
        <v>200</v>
      </c>
      <c r="AZ939" s="632">
        <v>622</v>
      </c>
      <c r="BA939" s="272" t="str">
        <f t="shared" si="196"/>
        <v>Bag</v>
      </c>
      <c r="BB939" s="633"/>
      <c r="BC939" s="634"/>
      <c r="BD939" s="634"/>
    </row>
    <row r="940" spans="1:56" s="635" customFormat="1" ht="36.75" hidden="1" customHeight="1">
      <c r="A940" s="475">
        <f>SUBTOTAL(3,B$6:B940)</f>
        <v>1</v>
      </c>
      <c r="B940" s="475" t="s">
        <v>2523</v>
      </c>
      <c r="C940" s="476" t="s">
        <v>2524</v>
      </c>
      <c r="D940" s="636">
        <v>43517</v>
      </c>
      <c r="E940" s="636" t="s">
        <v>200</v>
      </c>
      <c r="F940" s="530" t="s">
        <v>446</v>
      </c>
      <c r="G940" s="621" t="s">
        <v>795</v>
      </c>
      <c r="H940" s="637">
        <v>5931000</v>
      </c>
      <c r="I940" s="637">
        <v>1200000</v>
      </c>
      <c r="J940" s="637">
        <v>0</v>
      </c>
      <c r="K940" s="637">
        <v>0</v>
      </c>
      <c r="L940" s="638">
        <f t="shared" si="198"/>
        <v>7131000</v>
      </c>
      <c r="M940" s="639">
        <v>23.8</v>
      </c>
      <c r="N940" s="638">
        <f t="shared" si="199"/>
        <v>6527608</v>
      </c>
      <c r="O940" s="640">
        <v>2</v>
      </c>
      <c r="P940" s="638">
        <f t="shared" si="200"/>
        <v>548538</v>
      </c>
      <c r="Q940" s="641">
        <v>0</v>
      </c>
      <c r="R940" s="638">
        <f t="shared" si="201"/>
        <v>0</v>
      </c>
      <c r="S940" s="638">
        <f t="shared" si="202"/>
        <v>7076146</v>
      </c>
      <c r="T940" s="642">
        <v>0</v>
      </c>
      <c r="U940" s="528">
        <v>0</v>
      </c>
      <c r="V940" s="528">
        <v>200000</v>
      </c>
      <c r="W940" s="642">
        <v>500000</v>
      </c>
      <c r="X940" s="642">
        <v>0</v>
      </c>
      <c r="Y940" s="642">
        <v>400000</v>
      </c>
      <c r="Z940" s="642">
        <v>546744</v>
      </c>
      <c r="AA940" s="643"/>
      <c r="AB940" s="638"/>
      <c r="AC940" s="642">
        <v>0</v>
      </c>
      <c r="AD940" s="642">
        <v>0</v>
      </c>
      <c r="AE940" s="638">
        <v>0</v>
      </c>
      <c r="AF940" s="644"/>
      <c r="AG940" s="644">
        <f t="shared" si="195"/>
        <v>8722890</v>
      </c>
      <c r="AH940" s="639">
        <v>28</v>
      </c>
      <c r="AI940" s="639">
        <v>0</v>
      </c>
      <c r="AJ940" s="639">
        <v>0</v>
      </c>
      <c r="AK940" s="643">
        <v>0</v>
      </c>
      <c r="AL940" s="645">
        <v>0</v>
      </c>
      <c r="AM940" s="638">
        <f t="shared" si="194"/>
        <v>1439914</v>
      </c>
      <c r="AN940" s="661">
        <f t="shared" si="197"/>
        <v>10162804</v>
      </c>
      <c r="AO940" s="638">
        <v>748755</v>
      </c>
      <c r="AP940" s="638">
        <v>44100</v>
      </c>
      <c r="AQ940" s="638">
        <f>+VLOOKUP($B940,[1]Sheet1!$C$15:$BW$1300,52,0)</f>
        <v>0</v>
      </c>
      <c r="AR940" s="638">
        <v>0</v>
      </c>
      <c r="AS940" s="638">
        <v>0</v>
      </c>
      <c r="AT940" s="661">
        <f t="shared" si="193"/>
        <v>9369949</v>
      </c>
      <c r="AU940" s="629"/>
      <c r="AV940" s="585"/>
      <c r="AW940" s="526" t="s">
        <v>4928</v>
      </c>
      <c r="AX940" s="526" t="s">
        <v>4929</v>
      </c>
      <c r="AY940" s="632" t="s">
        <v>200</v>
      </c>
      <c r="AZ940" s="632">
        <v>622</v>
      </c>
      <c r="BA940" s="272" t="str">
        <f t="shared" si="196"/>
        <v>Bag</v>
      </c>
      <c r="BB940" s="633"/>
      <c r="BC940" s="634"/>
      <c r="BD940" s="634"/>
    </row>
    <row r="941" spans="1:56" s="635" customFormat="1" ht="36.75" hidden="1" customHeight="1">
      <c r="A941" s="475">
        <f>SUBTOTAL(3,B$6:B941)</f>
        <v>1</v>
      </c>
      <c r="B941" s="475" t="s">
        <v>2525</v>
      </c>
      <c r="C941" s="476" t="s">
        <v>2526</v>
      </c>
      <c r="D941" s="636">
        <v>44014</v>
      </c>
      <c r="E941" s="636" t="s">
        <v>200</v>
      </c>
      <c r="F941" s="530" t="s">
        <v>225</v>
      </c>
      <c r="G941" s="621" t="s">
        <v>707</v>
      </c>
      <c r="H941" s="637">
        <v>5931000</v>
      </c>
      <c r="I941" s="637">
        <v>1100000</v>
      </c>
      <c r="J941" s="637">
        <v>0</v>
      </c>
      <c r="K941" s="637">
        <v>100000</v>
      </c>
      <c r="L941" s="638">
        <f t="shared" si="198"/>
        <v>7131000</v>
      </c>
      <c r="M941" s="639">
        <v>22.9</v>
      </c>
      <c r="N941" s="638">
        <f t="shared" si="199"/>
        <v>6280765</v>
      </c>
      <c r="O941" s="640">
        <v>3</v>
      </c>
      <c r="P941" s="638">
        <f t="shared" si="200"/>
        <v>822808</v>
      </c>
      <c r="Q941" s="641">
        <v>26</v>
      </c>
      <c r="R941" s="638">
        <f t="shared" si="201"/>
        <v>267412</v>
      </c>
      <c r="S941" s="638">
        <f t="shared" si="202"/>
        <v>7370985</v>
      </c>
      <c r="T941" s="642">
        <v>0</v>
      </c>
      <c r="U941" s="528">
        <v>120000</v>
      </c>
      <c r="V941" s="528">
        <v>200000</v>
      </c>
      <c r="W941" s="642">
        <v>500000</v>
      </c>
      <c r="X941" s="642">
        <v>0</v>
      </c>
      <c r="Y941" s="642">
        <v>400000</v>
      </c>
      <c r="Z941" s="642">
        <v>369149</v>
      </c>
      <c r="AA941" s="643"/>
      <c r="AB941" s="638"/>
      <c r="AC941" s="642">
        <v>100000</v>
      </c>
      <c r="AD941" s="642">
        <v>0</v>
      </c>
      <c r="AE941" s="638">
        <v>0</v>
      </c>
      <c r="AF941" s="644"/>
      <c r="AG941" s="644">
        <f t="shared" si="195"/>
        <v>9060134</v>
      </c>
      <c r="AH941" s="639">
        <v>21</v>
      </c>
      <c r="AI941" s="639">
        <v>0</v>
      </c>
      <c r="AJ941" s="639">
        <v>6</v>
      </c>
      <c r="AK941" s="643">
        <v>0</v>
      </c>
      <c r="AL941" s="645">
        <v>0</v>
      </c>
      <c r="AM941" s="638">
        <f t="shared" si="194"/>
        <v>1511909</v>
      </c>
      <c r="AN941" s="661">
        <f t="shared" si="197"/>
        <v>10572043</v>
      </c>
      <c r="AO941" s="638">
        <v>748755</v>
      </c>
      <c r="AP941" s="638">
        <v>44100</v>
      </c>
      <c r="AQ941" s="638">
        <f>+VLOOKUP($B941,[1]Sheet1!$C$15:$BW$1300,52,0)</f>
        <v>0</v>
      </c>
      <c r="AR941" s="638">
        <v>0</v>
      </c>
      <c r="AS941" s="638">
        <v>0</v>
      </c>
      <c r="AT941" s="661">
        <f t="shared" ref="AT941:AT1004" si="203">+ROUND(SUM(AN941:AN941)-SUM(AO941:AS941),0)</f>
        <v>9779188</v>
      </c>
      <c r="AU941" s="629"/>
      <c r="AV941" s="585"/>
      <c r="AW941" s="526" t="s">
        <v>4930</v>
      </c>
      <c r="AX941" s="526" t="s">
        <v>4931</v>
      </c>
      <c r="AY941" s="632" t="s">
        <v>200</v>
      </c>
      <c r="AZ941" s="632">
        <v>622</v>
      </c>
      <c r="BA941" s="272" t="str">
        <f t="shared" si="196"/>
        <v>Bag</v>
      </c>
      <c r="BB941" s="633"/>
      <c r="BC941" s="634"/>
      <c r="BD941" s="634"/>
    </row>
    <row r="942" spans="1:56" s="635" customFormat="1" ht="36.75" hidden="1" customHeight="1">
      <c r="A942" s="475">
        <f>SUBTOTAL(3,B$6:B942)</f>
        <v>1</v>
      </c>
      <c r="B942" s="475" t="s">
        <v>2527</v>
      </c>
      <c r="C942" s="476" t="s">
        <v>2528</v>
      </c>
      <c r="D942" s="636">
        <v>44016</v>
      </c>
      <c r="E942" s="636" t="s">
        <v>200</v>
      </c>
      <c r="F942" s="530" t="s">
        <v>225</v>
      </c>
      <c r="G942" s="621" t="s">
        <v>707</v>
      </c>
      <c r="H942" s="637">
        <v>5931000</v>
      </c>
      <c r="I942" s="637">
        <v>1100000</v>
      </c>
      <c r="J942" s="637">
        <v>0</v>
      </c>
      <c r="K942" s="637">
        <v>100000</v>
      </c>
      <c r="L942" s="638">
        <f t="shared" si="198"/>
        <v>7131000</v>
      </c>
      <c r="M942" s="639">
        <v>22</v>
      </c>
      <c r="N942" s="638">
        <f t="shared" si="199"/>
        <v>6033923</v>
      </c>
      <c r="O942" s="640">
        <v>2</v>
      </c>
      <c r="P942" s="638">
        <f t="shared" si="200"/>
        <v>548538</v>
      </c>
      <c r="Q942" s="641">
        <v>0</v>
      </c>
      <c r="R942" s="638">
        <f t="shared" si="201"/>
        <v>0</v>
      </c>
      <c r="S942" s="638">
        <f t="shared" si="202"/>
        <v>6582461</v>
      </c>
      <c r="T942" s="642">
        <v>0</v>
      </c>
      <c r="U942" s="528">
        <v>0</v>
      </c>
      <c r="V942" s="528">
        <v>200000</v>
      </c>
      <c r="W942" s="642">
        <v>0</v>
      </c>
      <c r="X942" s="642">
        <v>0</v>
      </c>
      <c r="Y942" s="642">
        <v>0</v>
      </c>
      <c r="Z942" s="642">
        <v>372411</v>
      </c>
      <c r="AA942" s="643"/>
      <c r="AB942" s="638"/>
      <c r="AC942" s="642">
        <v>0</v>
      </c>
      <c r="AD942" s="642">
        <v>0</v>
      </c>
      <c r="AE942" s="638">
        <v>0</v>
      </c>
      <c r="AF942" s="644"/>
      <c r="AG942" s="644">
        <f t="shared" si="195"/>
        <v>7154872</v>
      </c>
      <c r="AH942" s="639">
        <v>32</v>
      </c>
      <c r="AI942" s="639">
        <v>0</v>
      </c>
      <c r="AJ942" s="639">
        <v>0</v>
      </c>
      <c r="AK942" s="643">
        <v>0</v>
      </c>
      <c r="AL942" s="645">
        <v>0</v>
      </c>
      <c r="AM942" s="638">
        <f t="shared" si="194"/>
        <v>1645615</v>
      </c>
      <c r="AN942" s="661">
        <f t="shared" si="197"/>
        <v>8800487</v>
      </c>
      <c r="AO942" s="638">
        <v>748755</v>
      </c>
      <c r="AP942" s="638">
        <v>44100</v>
      </c>
      <c r="AQ942" s="638">
        <f>+VLOOKUP($B942,[1]Sheet1!$C$15:$BW$1300,52,0)</f>
        <v>0</v>
      </c>
      <c r="AR942" s="638">
        <v>0</v>
      </c>
      <c r="AS942" s="638">
        <v>0</v>
      </c>
      <c r="AT942" s="661">
        <f t="shared" si="203"/>
        <v>8007632</v>
      </c>
      <c r="AU942" s="629"/>
      <c r="AV942" s="585"/>
      <c r="AW942" s="526" t="s">
        <v>4932</v>
      </c>
      <c r="AX942" s="526" t="s">
        <v>4933</v>
      </c>
      <c r="AY942" s="632" t="s">
        <v>200</v>
      </c>
      <c r="AZ942" s="632">
        <v>622</v>
      </c>
      <c r="BA942" s="272" t="str">
        <f t="shared" si="196"/>
        <v>Bag</v>
      </c>
      <c r="BB942" s="633"/>
      <c r="BC942" s="634"/>
      <c r="BD942" s="634"/>
    </row>
    <row r="943" spans="1:56" s="635" customFormat="1" ht="36.75" hidden="1" customHeight="1">
      <c r="A943" s="475">
        <f>SUBTOTAL(3,B$6:B943)</f>
        <v>1</v>
      </c>
      <c r="B943" s="475" t="s">
        <v>2529</v>
      </c>
      <c r="C943" s="476" t="s">
        <v>2530</v>
      </c>
      <c r="D943" s="636">
        <v>44256</v>
      </c>
      <c r="E943" s="636" t="s">
        <v>200</v>
      </c>
      <c r="F943" s="530" t="s">
        <v>225</v>
      </c>
      <c r="G943" s="621" t="s">
        <v>707</v>
      </c>
      <c r="H943" s="637">
        <v>5931000</v>
      </c>
      <c r="I943" s="637">
        <v>1500000</v>
      </c>
      <c r="J943" s="637">
        <v>0</v>
      </c>
      <c r="K943" s="637">
        <v>0</v>
      </c>
      <c r="L943" s="638">
        <f t="shared" si="198"/>
        <v>7431000</v>
      </c>
      <c r="M943" s="639">
        <v>23.6</v>
      </c>
      <c r="N943" s="638">
        <f t="shared" si="199"/>
        <v>6745062</v>
      </c>
      <c r="O943" s="640">
        <v>2</v>
      </c>
      <c r="P943" s="638">
        <f t="shared" si="200"/>
        <v>571615</v>
      </c>
      <c r="Q943" s="641">
        <v>65</v>
      </c>
      <c r="R943" s="638">
        <f t="shared" si="201"/>
        <v>696656</v>
      </c>
      <c r="S943" s="638">
        <f t="shared" si="202"/>
        <v>8013333</v>
      </c>
      <c r="T943" s="642">
        <v>0</v>
      </c>
      <c r="U943" s="528">
        <v>300000</v>
      </c>
      <c r="V943" s="528">
        <v>200000</v>
      </c>
      <c r="W943" s="642">
        <v>500000</v>
      </c>
      <c r="X943" s="642">
        <v>0</v>
      </c>
      <c r="Y943" s="642">
        <v>400000</v>
      </c>
      <c r="Z943" s="642">
        <v>456268</v>
      </c>
      <c r="AA943" s="643"/>
      <c r="AB943" s="638"/>
      <c r="AC943" s="642">
        <v>0</v>
      </c>
      <c r="AD943" s="642">
        <v>0</v>
      </c>
      <c r="AE943" s="638">
        <v>0</v>
      </c>
      <c r="AF943" s="644"/>
      <c r="AG943" s="644">
        <f t="shared" si="195"/>
        <v>9869601</v>
      </c>
      <c r="AH943" s="639">
        <v>16</v>
      </c>
      <c r="AI943" s="639">
        <v>0</v>
      </c>
      <c r="AJ943" s="639">
        <v>6</v>
      </c>
      <c r="AK943" s="643">
        <v>0</v>
      </c>
      <c r="AL943" s="645">
        <v>0</v>
      </c>
      <c r="AM943" s="638">
        <f t="shared" si="194"/>
        <v>1307570</v>
      </c>
      <c r="AN943" s="661">
        <f t="shared" si="197"/>
        <v>11177171</v>
      </c>
      <c r="AO943" s="638">
        <v>780255</v>
      </c>
      <c r="AP943" s="638">
        <v>44100</v>
      </c>
      <c r="AQ943" s="638">
        <f>+VLOOKUP($B943,[1]Sheet1!$C$15:$BW$1300,52,0)</f>
        <v>0</v>
      </c>
      <c r="AR943" s="638">
        <v>0</v>
      </c>
      <c r="AS943" s="638">
        <v>0</v>
      </c>
      <c r="AT943" s="661">
        <f t="shared" si="203"/>
        <v>10352816</v>
      </c>
      <c r="AU943" s="629"/>
      <c r="AV943" s="585"/>
      <c r="AW943" s="526" t="s">
        <v>4934</v>
      </c>
      <c r="AX943" s="526" t="s">
        <v>4935</v>
      </c>
      <c r="AY943" s="632" t="s">
        <v>200</v>
      </c>
      <c r="AZ943" s="632">
        <v>622</v>
      </c>
      <c r="BA943" s="272" t="str">
        <f t="shared" si="196"/>
        <v>Bag</v>
      </c>
      <c r="BB943" s="633"/>
      <c r="BC943" s="634"/>
      <c r="BD943" s="634"/>
    </row>
    <row r="944" spans="1:56" s="635" customFormat="1" ht="36.75" hidden="1" customHeight="1">
      <c r="A944" s="475">
        <f>SUBTOTAL(3,B$6:B944)</f>
        <v>1</v>
      </c>
      <c r="B944" s="475" t="s">
        <v>2531</v>
      </c>
      <c r="C944" s="476" t="s">
        <v>2532</v>
      </c>
      <c r="D944" s="636">
        <v>44256</v>
      </c>
      <c r="E944" s="636" t="s">
        <v>200</v>
      </c>
      <c r="F944" s="530" t="s">
        <v>225</v>
      </c>
      <c r="G944" s="621" t="s">
        <v>707</v>
      </c>
      <c r="H944" s="637">
        <v>5931000</v>
      </c>
      <c r="I944" s="637">
        <v>1500000</v>
      </c>
      <c r="J944" s="637">
        <v>0</v>
      </c>
      <c r="K944" s="637">
        <v>0</v>
      </c>
      <c r="L944" s="638">
        <f t="shared" si="198"/>
        <v>7431000</v>
      </c>
      <c r="M944" s="639">
        <v>22</v>
      </c>
      <c r="N944" s="638">
        <f t="shared" si="199"/>
        <v>6287769</v>
      </c>
      <c r="O944" s="640">
        <v>3</v>
      </c>
      <c r="P944" s="638">
        <f t="shared" si="200"/>
        <v>857423</v>
      </c>
      <c r="Q944" s="641">
        <v>58.5</v>
      </c>
      <c r="R944" s="638">
        <f t="shared" si="201"/>
        <v>626991</v>
      </c>
      <c r="S944" s="638">
        <f t="shared" si="202"/>
        <v>7772183</v>
      </c>
      <c r="T944" s="642">
        <v>0</v>
      </c>
      <c r="U944" s="528">
        <v>270000</v>
      </c>
      <c r="V944" s="528">
        <v>200000</v>
      </c>
      <c r="W944" s="642">
        <v>0</v>
      </c>
      <c r="X944" s="642">
        <v>0</v>
      </c>
      <c r="Y944" s="642">
        <v>400000</v>
      </c>
      <c r="Z944" s="642">
        <v>266310</v>
      </c>
      <c r="AA944" s="643"/>
      <c r="AB944" s="638"/>
      <c r="AC944" s="642">
        <v>0</v>
      </c>
      <c r="AD944" s="642">
        <v>0</v>
      </c>
      <c r="AE944" s="638">
        <v>0</v>
      </c>
      <c r="AF944" s="644"/>
      <c r="AG944" s="644">
        <f t="shared" si="195"/>
        <v>8908493</v>
      </c>
      <c r="AH944" s="639">
        <v>16</v>
      </c>
      <c r="AI944" s="639">
        <v>0</v>
      </c>
      <c r="AJ944" s="639">
        <v>0</v>
      </c>
      <c r="AK944" s="643">
        <v>0</v>
      </c>
      <c r="AL944" s="645">
        <v>0</v>
      </c>
      <c r="AM944" s="638">
        <f t="shared" si="194"/>
        <v>857423</v>
      </c>
      <c r="AN944" s="661">
        <f t="shared" si="197"/>
        <v>9765916</v>
      </c>
      <c r="AO944" s="638">
        <v>780255</v>
      </c>
      <c r="AP944" s="638">
        <v>44100</v>
      </c>
      <c r="AQ944" s="638">
        <f>+VLOOKUP($B944,[1]Sheet1!$C$15:$BW$1300,52,0)</f>
        <v>0</v>
      </c>
      <c r="AR944" s="638">
        <v>0</v>
      </c>
      <c r="AS944" s="638">
        <v>0</v>
      </c>
      <c r="AT944" s="661">
        <f t="shared" si="203"/>
        <v>8941561</v>
      </c>
      <c r="AU944" s="629"/>
      <c r="AV944" s="585"/>
      <c r="AW944" s="526" t="s">
        <v>4936</v>
      </c>
      <c r="AX944" s="526" t="s">
        <v>4937</v>
      </c>
      <c r="AY944" s="632" t="s">
        <v>200</v>
      </c>
      <c r="AZ944" s="632">
        <v>622</v>
      </c>
      <c r="BA944" s="272" t="str">
        <f t="shared" si="196"/>
        <v>Bag</v>
      </c>
      <c r="BB944" s="633"/>
      <c r="BC944" s="634"/>
      <c r="BD944" s="634"/>
    </row>
    <row r="945" spans="1:56" s="635" customFormat="1" ht="36.75" hidden="1" customHeight="1">
      <c r="A945" s="475">
        <f>SUBTOTAL(3,B$6:B945)</f>
        <v>1</v>
      </c>
      <c r="B945" s="475" t="s">
        <v>2533</v>
      </c>
      <c r="C945" s="476" t="s">
        <v>2534</v>
      </c>
      <c r="D945" s="636">
        <v>44719</v>
      </c>
      <c r="E945" s="636" t="s">
        <v>200</v>
      </c>
      <c r="F945" s="530" t="s">
        <v>225</v>
      </c>
      <c r="G945" s="621" t="s">
        <v>721</v>
      </c>
      <c r="H945" s="637">
        <v>5815000</v>
      </c>
      <c r="I945" s="637">
        <v>1000000</v>
      </c>
      <c r="J945" s="637">
        <v>0</v>
      </c>
      <c r="K945" s="637">
        <v>0</v>
      </c>
      <c r="L945" s="638">
        <f t="shared" si="198"/>
        <v>6815000</v>
      </c>
      <c r="M945" s="639">
        <v>22.8</v>
      </c>
      <c r="N945" s="638">
        <f t="shared" si="199"/>
        <v>5976231</v>
      </c>
      <c r="O945" s="640">
        <v>2</v>
      </c>
      <c r="P945" s="638">
        <f t="shared" si="200"/>
        <v>524231</v>
      </c>
      <c r="Q945" s="641">
        <v>26</v>
      </c>
      <c r="R945" s="638">
        <f t="shared" si="201"/>
        <v>255563</v>
      </c>
      <c r="S945" s="638">
        <f t="shared" si="202"/>
        <v>6756025</v>
      </c>
      <c r="T945" s="642">
        <v>0</v>
      </c>
      <c r="U945" s="528">
        <v>120000</v>
      </c>
      <c r="V945" s="528">
        <v>200000</v>
      </c>
      <c r="W945" s="642">
        <v>0</v>
      </c>
      <c r="X945" s="642">
        <v>0</v>
      </c>
      <c r="Y945" s="642">
        <v>0</v>
      </c>
      <c r="Z945" s="642">
        <v>354340</v>
      </c>
      <c r="AA945" s="643"/>
      <c r="AB945" s="638"/>
      <c r="AC945" s="642">
        <v>0</v>
      </c>
      <c r="AD945" s="642">
        <v>0</v>
      </c>
      <c r="AE945" s="638">
        <v>0</v>
      </c>
      <c r="AF945" s="644"/>
      <c r="AG945" s="644">
        <f t="shared" si="195"/>
        <v>7430365</v>
      </c>
      <c r="AH945" s="639">
        <v>24</v>
      </c>
      <c r="AI945" s="639">
        <v>0</v>
      </c>
      <c r="AJ945" s="639">
        <v>0</v>
      </c>
      <c r="AK945" s="643">
        <v>0</v>
      </c>
      <c r="AL945" s="645">
        <v>0</v>
      </c>
      <c r="AM945" s="638">
        <f t="shared" si="194"/>
        <v>1179519</v>
      </c>
      <c r="AN945" s="661">
        <f t="shared" si="197"/>
        <v>8609884</v>
      </c>
      <c r="AO945" s="638">
        <v>715575</v>
      </c>
      <c r="AP945" s="638">
        <v>44100</v>
      </c>
      <c r="AQ945" s="638">
        <f>+VLOOKUP($B945,[1]Sheet1!$C$15:$BW$1300,52,0)</f>
        <v>0</v>
      </c>
      <c r="AR945" s="638">
        <v>0</v>
      </c>
      <c r="AS945" s="638">
        <v>0</v>
      </c>
      <c r="AT945" s="661">
        <f t="shared" si="203"/>
        <v>7850209</v>
      </c>
      <c r="AU945" s="629"/>
      <c r="AV945" s="585"/>
      <c r="AW945" s="526" t="s">
        <v>4938</v>
      </c>
      <c r="AX945" s="526" t="s">
        <v>4939</v>
      </c>
      <c r="AY945" s="632" t="s">
        <v>200</v>
      </c>
      <c r="AZ945" s="632">
        <v>622</v>
      </c>
      <c r="BA945" s="272" t="str">
        <f t="shared" si="196"/>
        <v>Bag</v>
      </c>
      <c r="BB945" s="633"/>
      <c r="BC945" s="634"/>
      <c r="BD945" s="634"/>
    </row>
    <row r="946" spans="1:56" s="635" customFormat="1" ht="36.75" hidden="1" customHeight="1">
      <c r="A946" s="475">
        <f>SUBTOTAL(3,B$6:B946)</f>
        <v>1</v>
      </c>
      <c r="B946" s="475" t="s">
        <v>2535</v>
      </c>
      <c r="C946" s="476" t="s">
        <v>2536</v>
      </c>
      <c r="D946" s="636">
        <v>44977</v>
      </c>
      <c r="E946" s="636" t="s">
        <v>200</v>
      </c>
      <c r="F946" s="530" t="s">
        <v>225</v>
      </c>
      <c r="G946" s="621" t="s">
        <v>721</v>
      </c>
      <c r="H946" s="637">
        <v>5815000</v>
      </c>
      <c r="I946" s="637">
        <v>1000000</v>
      </c>
      <c r="J946" s="637">
        <v>0</v>
      </c>
      <c r="K946" s="637">
        <v>0</v>
      </c>
      <c r="L946" s="638">
        <f t="shared" si="198"/>
        <v>6815000</v>
      </c>
      <c r="M946" s="639">
        <v>23.6</v>
      </c>
      <c r="N946" s="638">
        <f t="shared" si="199"/>
        <v>6185923</v>
      </c>
      <c r="O946" s="640">
        <v>2</v>
      </c>
      <c r="P946" s="638">
        <f t="shared" si="200"/>
        <v>524231</v>
      </c>
      <c r="Q946" s="641">
        <v>58.5</v>
      </c>
      <c r="R946" s="638">
        <f t="shared" si="201"/>
        <v>575016</v>
      </c>
      <c r="S946" s="638">
        <f t="shared" si="202"/>
        <v>7285170</v>
      </c>
      <c r="T946" s="642">
        <v>0</v>
      </c>
      <c r="U946" s="528">
        <v>270000</v>
      </c>
      <c r="V946" s="528">
        <v>200000</v>
      </c>
      <c r="W946" s="642">
        <v>500000</v>
      </c>
      <c r="X946" s="642">
        <v>0</v>
      </c>
      <c r="Y946" s="642">
        <v>400000</v>
      </c>
      <c r="Z946" s="642">
        <v>300686</v>
      </c>
      <c r="AA946" s="643"/>
      <c r="AB946" s="638"/>
      <c r="AC946" s="642">
        <v>0</v>
      </c>
      <c r="AD946" s="642">
        <v>0</v>
      </c>
      <c r="AE946" s="638">
        <v>0</v>
      </c>
      <c r="AF946" s="644"/>
      <c r="AG946" s="644">
        <f t="shared" si="195"/>
        <v>8955856</v>
      </c>
      <c r="AH946" s="639">
        <v>20</v>
      </c>
      <c r="AI946" s="639">
        <v>0</v>
      </c>
      <c r="AJ946" s="639">
        <v>0</v>
      </c>
      <c r="AK946" s="643">
        <v>0</v>
      </c>
      <c r="AL946" s="645">
        <v>0</v>
      </c>
      <c r="AM946" s="638">
        <f t="shared" si="194"/>
        <v>982933</v>
      </c>
      <c r="AN946" s="661">
        <f t="shared" si="197"/>
        <v>9938789</v>
      </c>
      <c r="AO946" s="638">
        <v>715575</v>
      </c>
      <c r="AP946" s="638">
        <v>44100</v>
      </c>
      <c r="AQ946" s="638">
        <f>+VLOOKUP($B946,[1]Sheet1!$C$15:$BW$1300,52,0)</f>
        <v>0</v>
      </c>
      <c r="AR946" s="638">
        <v>0</v>
      </c>
      <c r="AS946" s="638">
        <v>0</v>
      </c>
      <c r="AT946" s="661">
        <f t="shared" si="203"/>
        <v>9179114</v>
      </c>
      <c r="AU946" s="629"/>
      <c r="AV946" s="585"/>
      <c r="AW946" s="526" t="s">
        <v>4940</v>
      </c>
      <c r="AX946" s="526" t="s">
        <v>4941</v>
      </c>
      <c r="AY946" s="632" t="s">
        <v>200</v>
      </c>
      <c r="AZ946" s="632">
        <v>622</v>
      </c>
      <c r="BA946" s="272" t="str">
        <f t="shared" si="196"/>
        <v>Bag</v>
      </c>
      <c r="BB946" s="633"/>
      <c r="BC946" s="634"/>
      <c r="BD946" s="634"/>
    </row>
    <row r="947" spans="1:56" s="635" customFormat="1" ht="36.75" hidden="1" customHeight="1">
      <c r="A947" s="475">
        <f>SUBTOTAL(3,B$6:B947)</f>
        <v>1</v>
      </c>
      <c r="B947" s="475" t="s">
        <v>2537</v>
      </c>
      <c r="C947" s="476" t="s">
        <v>149</v>
      </c>
      <c r="D947" s="636">
        <v>45348</v>
      </c>
      <c r="E947" s="636" t="s">
        <v>200</v>
      </c>
      <c r="F947" s="530" t="s">
        <v>225</v>
      </c>
      <c r="G947" s="621" t="s">
        <v>721</v>
      </c>
      <c r="H947" s="637">
        <v>5538000</v>
      </c>
      <c r="I947" s="637">
        <v>800000</v>
      </c>
      <c r="J947" s="637">
        <v>0</v>
      </c>
      <c r="K947" s="637">
        <v>0</v>
      </c>
      <c r="L947" s="638">
        <f t="shared" si="198"/>
        <v>6338000</v>
      </c>
      <c r="M947" s="639">
        <v>23</v>
      </c>
      <c r="N947" s="638">
        <f t="shared" si="199"/>
        <v>5606692</v>
      </c>
      <c r="O947" s="640">
        <v>2</v>
      </c>
      <c r="P947" s="638">
        <f t="shared" si="200"/>
        <v>487538</v>
      </c>
      <c r="Q947" s="641">
        <v>32.5</v>
      </c>
      <c r="R947" s="638">
        <f t="shared" si="201"/>
        <v>297094</v>
      </c>
      <c r="S947" s="638">
        <f t="shared" si="202"/>
        <v>6391324</v>
      </c>
      <c r="T947" s="642">
        <v>0</v>
      </c>
      <c r="U947" s="528">
        <v>150000</v>
      </c>
      <c r="V947" s="528">
        <v>200000</v>
      </c>
      <c r="W947" s="642">
        <v>0</v>
      </c>
      <c r="X947" s="642">
        <v>0</v>
      </c>
      <c r="Y947" s="642">
        <v>0</v>
      </c>
      <c r="Z947" s="642">
        <v>273988</v>
      </c>
      <c r="AA947" s="643"/>
      <c r="AB947" s="638"/>
      <c r="AC947" s="642">
        <v>0</v>
      </c>
      <c r="AD947" s="642">
        <v>0</v>
      </c>
      <c r="AE947" s="638">
        <v>0</v>
      </c>
      <c r="AF947" s="644"/>
      <c r="AG947" s="644">
        <f t="shared" si="195"/>
        <v>7015312</v>
      </c>
      <c r="AH947" s="639">
        <v>25</v>
      </c>
      <c r="AI947" s="639">
        <v>0</v>
      </c>
      <c r="AJ947" s="639">
        <v>0</v>
      </c>
      <c r="AK947" s="643">
        <v>0</v>
      </c>
      <c r="AL947" s="645">
        <v>0</v>
      </c>
      <c r="AM947" s="638">
        <f t="shared" si="194"/>
        <v>1142668</v>
      </c>
      <c r="AN947" s="661">
        <f t="shared" si="197"/>
        <v>8157980</v>
      </c>
      <c r="AO947" s="638">
        <v>665490</v>
      </c>
      <c r="AP947" s="638">
        <v>44100</v>
      </c>
      <c r="AQ947" s="638">
        <f>+VLOOKUP($B947,[1]Sheet1!$C$15:$BW$1300,52,0)</f>
        <v>0</v>
      </c>
      <c r="AR947" s="638">
        <v>0</v>
      </c>
      <c r="AS947" s="638">
        <v>0</v>
      </c>
      <c r="AT947" s="661">
        <f t="shared" si="203"/>
        <v>7448390</v>
      </c>
      <c r="AU947" s="629"/>
      <c r="AV947" s="585"/>
      <c r="AW947" s="526" t="s">
        <v>3194</v>
      </c>
      <c r="AX947" s="526" t="s">
        <v>4942</v>
      </c>
      <c r="AY947" s="632" t="s">
        <v>200</v>
      </c>
      <c r="AZ947" s="632">
        <v>622</v>
      </c>
      <c r="BA947" s="272" t="str">
        <f t="shared" si="196"/>
        <v>Bag</v>
      </c>
      <c r="BB947" s="633"/>
      <c r="BC947" s="634"/>
      <c r="BD947" s="634"/>
    </row>
    <row r="948" spans="1:56" s="635" customFormat="1" ht="36.75" hidden="1" customHeight="1">
      <c r="A948" s="475">
        <f>SUBTOTAL(3,B$6:B948)</f>
        <v>1</v>
      </c>
      <c r="B948" s="475" t="s">
        <v>2538</v>
      </c>
      <c r="C948" s="476" t="s">
        <v>2539</v>
      </c>
      <c r="D948" s="636">
        <v>45355</v>
      </c>
      <c r="E948" s="636" t="s">
        <v>200</v>
      </c>
      <c r="F948" s="530" t="s">
        <v>225</v>
      </c>
      <c r="G948" s="621" t="s">
        <v>721</v>
      </c>
      <c r="H948" s="637">
        <v>5538000</v>
      </c>
      <c r="I948" s="637">
        <v>800000</v>
      </c>
      <c r="J948" s="637">
        <v>0</v>
      </c>
      <c r="K948" s="637">
        <v>0</v>
      </c>
      <c r="L948" s="638">
        <f t="shared" si="198"/>
        <v>6338000</v>
      </c>
      <c r="M948" s="639">
        <v>23.4</v>
      </c>
      <c r="N948" s="638">
        <f t="shared" si="199"/>
        <v>5704200</v>
      </c>
      <c r="O948" s="640">
        <v>2</v>
      </c>
      <c r="P948" s="638">
        <f t="shared" si="200"/>
        <v>487538</v>
      </c>
      <c r="Q948" s="641">
        <v>65</v>
      </c>
      <c r="R948" s="638">
        <f t="shared" si="201"/>
        <v>594188</v>
      </c>
      <c r="S948" s="638">
        <f t="shared" si="202"/>
        <v>6785926</v>
      </c>
      <c r="T948" s="642">
        <v>0</v>
      </c>
      <c r="U948" s="528">
        <v>300000</v>
      </c>
      <c r="V948" s="528">
        <v>200000</v>
      </c>
      <c r="W948" s="642">
        <v>0</v>
      </c>
      <c r="X948" s="642">
        <v>0</v>
      </c>
      <c r="Y948" s="642">
        <v>400000</v>
      </c>
      <c r="Z948" s="642">
        <v>320810</v>
      </c>
      <c r="AA948" s="643"/>
      <c r="AB948" s="638"/>
      <c r="AC948" s="642">
        <v>0</v>
      </c>
      <c r="AD948" s="642">
        <v>0</v>
      </c>
      <c r="AE948" s="638">
        <v>0</v>
      </c>
      <c r="AF948" s="644"/>
      <c r="AG948" s="644">
        <f t="shared" si="195"/>
        <v>8006736</v>
      </c>
      <c r="AH948" s="639">
        <v>12</v>
      </c>
      <c r="AI948" s="639">
        <v>0</v>
      </c>
      <c r="AJ948" s="639">
        <v>6</v>
      </c>
      <c r="AK948" s="643">
        <v>0</v>
      </c>
      <c r="AL948" s="645">
        <v>0</v>
      </c>
      <c r="AM948" s="638">
        <f t="shared" si="194"/>
        <v>932417</v>
      </c>
      <c r="AN948" s="661">
        <f t="shared" si="197"/>
        <v>8939153</v>
      </c>
      <c r="AO948" s="638">
        <v>665490</v>
      </c>
      <c r="AP948" s="638">
        <v>44100</v>
      </c>
      <c r="AQ948" s="638">
        <f>+VLOOKUP($B948,[1]Sheet1!$C$15:$BW$1300,52,0)</f>
        <v>0</v>
      </c>
      <c r="AR948" s="638">
        <v>0</v>
      </c>
      <c r="AS948" s="638">
        <v>0</v>
      </c>
      <c r="AT948" s="661">
        <f t="shared" si="203"/>
        <v>8229563</v>
      </c>
      <c r="AU948" s="629"/>
      <c r="AV948" s="585"/>
      <c r="AW948" s="526" t="s">
        <v>4943</v>
      </c>
      <c r="AX948" s="526" t="s">
        <v>4944</v>
      </c>
      <c r="AY948" s="632" t="s">
        <v>200</v>
      </c>
      <c r="AZ948" s="632">
        <v>622</v>
      </c>
      <c r="BA948" s="272" t="str">
        <f t="shared" si="196"/>
        <v>Bag</v>
      </c>
      <c r="BB948" s="633"/>
      <c r="BC948" s="634"/>
      <c r="BD948" s="634"/>
    </row>
    <row r="949" spans="1:56" s="635" customFormat="1" ht="36.75" hidden="1" customHeight="1">
      <c r="A949" s="475">
        <f>SUBTOTAL(3,B$6:B949)</f>
        <v>1</v>
      </c>
      <c r="B949" s="475" t="s">
        <v>2540</v>
      </c>
      <c r="C949" s="476" t="s">
        <v>2541</v>
      </c>
      <c r="D949" s="636">
        <v>45575</v>
      </c>
      <c r="E949" s="636" t="s">
        <v>200</v>
      </c>
      <c r="F949" s="530" t="s">
        <v>225</v>
      </c>
      <c r="G949" s="621" t="s">
        <v>721</v>
      </c>
      <c r="H949" s="637">
        <v>5274000</v>
      </c>
      <c r="I949" s="637">
        <v>600000</v>
      </c>
      <c r="J949" s="637">
        <v>0</v>
      </c>
      <c r="K949" s="637">
        <v>0</v>
      </c>
      <c r="L949" s="638">
        <f t="shared" si="198"/>
        <v>5874000</v>
      </c>
      <c r="M949" s="639">
        <v>21.3</v>
      </c>
      <c r="N949" s="638">
        <f t="shared" si="199"/>
        <v>4812162</v>
      </c>
      <c r="O949" s="640">
        <v>3</v>
      </c>
      <c r="P949" s="638">
        <f t="shared" si="200"/>
        <v>677769</v>
      </c>
      <c r="Q949" s="641">
        <v>26</v>
      </c>
      <c r="R949" s="638">
        <f t="shared" si="201"/>
        <v>220275</v>
      </c>
      <c r="S949" s="638">
        <f t="shared" si="202"/>
        <v>5710206</v>
      </c>
      <c r="T949" s="642">
        <v>0</v>
      </c>
      <c r="U949" s="528">
        <v>120000</v>
      </c>
      <c r="V949" s="528">
        <v>200000</v>
      </c>
      <c r="W949" s="642">
        <v>0</v>
      </c>
      <c r="X949" s="642">
        <v>0</v>
      </c>
      <c r="Y949" s="642">
        <v>0</v>
      </c>
      <c r="Z949" s="642">
        <v>322236</v>
      </c>
      <c r="AA949" s="643"/>
      <c r="AB949" s="638"/>
      <c r="AC949" s="642">
        <v>0</v>
      </c>
      <c r="AD949" s="642">
        <v>0</v>
      </c>
      <c r="AE949" s="638">
        <v>0</v>
      </c>
      <c r="AF949" s="644"/>
      <c r="AG949" s="644">
        <f t="shared" si="195"/>
        <v>6352442</v>
      </c>
      <c r="AH949" s="639">
        <v>17</v>
      </c>
      <c r="AI949" s="639">
        <v>0</v>
      </c>
      <c r="AJ949" s="639">
        <v>6</v>
      </c>
      <c r="AK949" s="643">
        <v>0</v>
      </c>
      <c r="AL949" s="645">
        <v>0</v>
      </c>
      <c r="AM949" s="638">
        <f t="shared" si="194"/>
        <v>1075959</v>
      </c>
      <c r="AN949" s="661">
        <f t="shared" si="197"/>
        <v>7428401</v>
      </c>
      <c r="AO949" s="638">
        <v>616770</v>
      </c>
      <c r="AP949" s="638">
        <v>44100</v>
      </c>
      <c r="AQ949" s="638">
        <f>+VLOOKUP($B949,[1]Sheet1!$C$15:$BW$1300,52,0)</f>
        <v>0</v>
      </c>
      <c r="AR949" s="638">
        <v>0</v>
      </c>
      <c r="AS949" s="638">
        <v>0</v>
      </c>
      <c r="AT949" s="661">
        <f t="shared" si="203"/>
        <v>6767531</v>
      </c>
      <c r="AU949" s="629"/>
      <c r="AV949" s="585"/>
      <c r="AW949" s="526" t="s">
        <v>4945</v>
      </c>
      <c r="AX949" s="526" t="s">
        <v>4946</v>
      </c>
      <c r="AY949" s="632" t="s">
        <v>200</v>
      </c>
      <c r="AZ949" s="632">
        <v>622</v>
      </c>
      <c r="BA949" s="272" t="str">
        <f t="shared" si="196"/>
        <v>Bag</v>
      </c>
      <c r="BB949" s="633"/>
      <c r="BC949" s="634"/>
      <c r="BD949" s="634"/>
    </row>
    <row r="950" spans="1:56" s="635" customFormat="1" ht="36.75" hidden="1" customHeight="1">
      <c r="A950" s="475">
        <f>SUBTOTAL(3,B$6:B950)</f>
        <v>1</v>
      </c>
      <c r="B950" s="475" t="s">
        <v>2542</v>
      </c>
      <c r="C950" s="476" t="s">
        <v>2543</v>
      </c>
      <c r="D950" s="636">
        <v>45698</v>
      </c>
      <c r="E950" s="636" t="s">
        <v>200</v>
      </c>
      <c r="F950" s="530" t="s">
        <v>225</v>
      </c>
      <c r="G950" s="621" t="s">
        <v>2544</v>
      </c>
      <c r="H950" s="637">
        <v>5023000</v>
      </c>
      <c r="I950" s="637">
        <v>600000</v>
      </c>
      <c r="J950" s="637">
        <v>0</v>
      </c>
      <c r="K950" s="637">
        <v>0</v>
      </c>
      <c r="L950" s="638">
        <f t="shared" si="198"/>
        <v>5623000</v>
      </c>
      <c r="M950" s="639">
        <v>23</v>
      </c>
      <c r="N950" s="638">
        <f t="shared" si="199"/>
        <v>4974192</v>
      </c>
      <c r="O950" s="640">
        <v>3</v>
      </c>
      <c r="P950" s="638">
        <f t="shared" si="200"/>
        <v>648808</v>
      </c>
      <c r="Q950" s="641">
        <v>0</v>
      </c>
      <c r="R950" s="638">
        <f t="shared" si="201"/>
        <v>0</v>
      </c>
      <c r="S950" s="638">
        <f t="shared" si="202"/>
        <v>5623000</v>
      </c>
      <c r="T950" s="642">
        <v>0</v>
      </c>
      <c r="U950" s="528">
        <v>0</v>
      </c>
      <c r="V950" s="528">
        <v>200000</v>
      </c>
      <c r="W950" s="642">
        <v>500000</v>
      </c>
      <c r="X950" s="642">
        <v>0</v>
      </c>
      <c r="Y950" s="642">
        <v>400000</v>
      </c>
      <c r="Z950" s="642">
        <v>397977</v>
      </c>
      <c r="AA950" s="643"/>
      <c r="AB950" s="638"/>
      <c r="AC950" s="642">
        <v>0</v>
      </c>
      <c r="AD950" s="642">
        <v>0</v>
      </c>
      <c r="AE950" s="638">
        <v>0</v>
      </c>
      <c r="AF950" s="644"/>
      <c r="AG950" s="644">
        <f t="shared" si="195"/>
        <v>7120977</v>
      </c>
      <c r="AH950" s="639">
        <v>36</v>
      </c>
      <c r="AI950" s="639">
        <v>0</v>
      </c>
      <c r="AJ950" s="639">
        <v>0</v>
      </c>
      <c r="AK950" s="643">
        <v>0</v>
      </c>
      <c r="AL950" s="645">
        <v>0</v>
      </c>
      <c r="AM950" s="638">
        <f t="shared" si="194"/>
        <v>1459817</v>
      </c>
      <c r="AN950" s="661">
        <f t="shared" si="197"/>
        <v>8580794</v>
      </c>
      <c r="AO950" s="638">
        <v>590415</v>
      </c>
      <c r="AP950" s="638">
        <v>44100</v>
      </c>
      <c r="AQ950" s="638">
        <f>+VLOOKUP($B950,[1]Sheet1!$C$15:$BW$1300,52,0)</f>
        <v>0</v>
      </c>
      <c r="AR950" s="638">
        <v>0</v>
      </c>
      <c r="AS950" s="638">
        <v>0</v>
      </c>
      <c r="AT950" s="661">
        <f t="shared" si="203"/>
        <v>7946279</v>
      </c>
      <c r="AU950" s="629"/>
      <c r="AV950" s="585"/>
      <c r="AW950" s="526" t="s">
        <v>4947</v>
      </c>
      <c r="AX950" s="526" t="s">
        <v>4948</v>
      </c>
      <c r="AY950" s="632" t="s">
        <v>200</v>
      </c>
      <c r="AZ950" s="632">
        <v>622</v>
      </c>
      <c r="BA950" s="272" t="str">
        <f t="shared" si="196"/>
        <v>Bag</v>
      </c>
      <c r="BB950" s="633"/>
      <c r="BC950" s="634"/>
      <c r="BD950" s="634"/>
    </row>
    <row r="951" spans="1:56" s="635" customFormat="1" ht="36.75" hidden="1" customHeight="1">
      <c r="A951" s="475">
        <f>SUBTOTAL(3,B$6:B951)</f>
        <v>1</v>
      </c>
      <c r="B951" s="475" t="s">
        <v>2545</v>
      </c>
      <c r="C951" s="476" t="s">
        <v>2546</v>
      </c>
      <c r="D951" s="636">
        <v>45700</v>
      </c>
      <c r="E951" s="636" t="s">
        <v>200</v>
      </c>
      <c r="F951" s="530" t="s">
        <v>225</v>
      </c>
      <c r="G951" s="621" t="s">
        <v>1163</v>
      </c>
      <c r="H951" s="637">
        <v>5023000</v>
      </c>
      <c r="I951" s="637">
        <v>800000</v>
      </c>
      <c r="J951" s="637">
        <v>0</v>
      </c>
      <c r="K951" s="637">
        <v>0</v>
      </c>
      <c r="L951" s="638">
        <f t="shared" si="198"/>
        <v>5823000</v>
      </c>
      <c r="M951" s="639">
        <v>23</v>
      </c>
      <c r="N951" s="638">
        <f t="shared" si="199"/>
        <v>5151115</v>
      </c>
      <c r="O951" s="640">
        <v>3</v>
      </c>
      <c r="P951" s="638">
        <f t="shared" si="200"/>
        <v>671885</v>
      </c>
      <c r="Q951" s="641">
        <v>26</v>
      </c>
      <c r="R951" s="638">
        <f t="shared" si="201"/>
        <v>218362</v>
      </c>
      <c r="S951" s="638">
        <f t="shared" si="202"/>
        <v>6041362</v>
      </c>
      <c r="T951" s="642">
        <v>0</v>
      </c>
      <c r="U951" s="528">
        <v>120000</v>
      </c>
      <c r="V951" s="528">
        <v>200000</v>
      </c>
      <c r="W951" s="642">
        <v>500000</v>
      </c>
      <c r="X951" s="642">
        <v>0</v>
      </c>
      <c r="Y951" s="642">
        <v>400000</v>
      </c>
      <c r="Z951" s="642">
        <v>367178</v>
      </c>
      <c r="AA951" s="643"/>
      <c r="AB951" s="638"/>
      <c r="AC951" s="642">
        <v>0</v>
      </c>
      <c r="AD951" s="642">
        <v>0</v>
      </c>
      <c r="AE951" s="638">
        <v>0</v>
      </c>
      <c r="AF951" s="644"/>
      <c r="AG951" s="644">
        <f t="shared" si="195"/>
        <v>7628540</v>
      </c>
      <c r="AH951" s="639">
        <v>21</v>
      </c>
      <c r="AI951" s="639">
        <v>0</v>
      </c>
      <c r="AJ951" s="639">
        <v>6</v>
      </c>
      <c r="AK951" s="643">
        <v>0</v>
      </c>
      <c r="AL951" s="645">
        <v>0</v>
      </c>
      <c r="AM951" s="638">
        <f t="shared" si="194"/>
        <v>1234588</v>
      </c>
      <c r="AN951" s="661">
        <f t="shared" si="197"/>
        <v>8863128</v>
      </c>
      <c r="AO951" s="638">
        <v>611415</v>
      </c>
      <c r="AP951" s="638">
        <v>44100</v>
      </c>
      <c r="AQ951" s="638">
        <f>+VLOOKUP($B951,[1]Sheet1!$C$15:$BW$1300,52,0)</f>
        <v>0</v>
      </c>
      <c r="AR951" s="638">
        <v>0</v>
      </c>
      <c r="AS951" s="638">
        <v>0</v>
      </c>
      <c r="AT951" s="661">
        <f t="shared" si="203"/>
        <v>8207613</v>
      </c>
      <c r="AU951" s="629"/>
      <c r="AV951" s="585"/>
      <c r="AW951" s="526" t="s">
        <v>4949</v>
      </c>
      <c r="AX951" s="526" t="s">
        <v>4950</v>
      </c>
      <c r="AY951" s="632" t="s">
        <v>200</v>
      </c>
      <c r="AZ951" s="632">
        <v>622</v>
      </c>
      <c r="BA951" s="272" t="str">
        <f t="shared" si="196"/>
        <v>Bag</v>
      </c>
      <c r="BB951" s="633"/>
      <c r="BC951" s="634"/>
      <c r="BD951" s="634"/>
    </row>
    <row r="952" spans="1:56" s="635" customFormat="1" ht="36.75" hidden="1" customHeight="1">
      <c r="A952" s="475">
        <f>SUBTOTAL(3,B$6:B952)</f>
        <v>1</v>
      </c>
      <c r="B952" s="475" t="s">
        <v>2547</v>
      </c>
      <c r="C952" s="476" t="s">
        <v>2548</v>
      </c>
      <c r="D952" s="636">
        <v>45702</v>
      </c>
      <c r="E952" s="636" t="s">
        <v>200</v>
      </c>
      <c r="F952" s="530" t="s">
        <v>225</v>
      </c>
      <c r="G952" s="621" t="s">
        <v>721</v>
      </c>
      <c r="H952" s="637">
        <v>5023000</v>
      </c>
      <c r="I952" s="637">
        <v>600000</v>
      </c>
      <c r="J952" s="637">
        <v>0</v>
      </c>
      <c r="K952" s="637">
        <v>0</v>
      </c>
      <c r="L952" s="638">
        <f t="shared" si="198"/>
        <v>5623000</v>
      </c>
      <c r="M952" s="639">
        <v>23</v>
      </c>
      <c r="N952" s="638">
        <f t="shared" si="199"/>
        <v>4974192</v>
      </c>
      <c r="O952" s="640">
        <v>3</v>
      </c>
      <c r="P952" s="638">
        <f t="shared" si="200"/>
        <v>648808</v>
      </c>
      <c r="Q952" s="641">
        <v>0</v>
      </c>
      <c r="R952" s="638">
        <f t="shared" si="201"/>
        <v>0</v>
      </c>
      <c r="S952" s="638">
        <f t="shared" si="202"/>
        <v>5623000</v>
      </c>
      <c r="T952" s="642">
        <v>0</v>
      </c>
      <c r="U952" s="528">
        <v>0</v>
      </c>
      <c r="V952" s="528">
        <v>200000</v>
      </c>
      <c r="W952" s="642">
        <v>500000</v>
      </c>
      <c r="X952" s="642">
        <v>0</v>
      </c>
      <c r="Y952" s="642">
        <v>400000</v>
      </c>
      <c r="Z952" s="642">
        <v>389338</v>
      </c>
      <c r="AA952" s="643"/>
      <c r="AB952" s="638"/>
      <c r="AC952" s="642">
        <v>0</v>
      </c>
      <c r="AD952" s="642">
        <v>0</v>
      </c>
      <c r="AE952" s="638">
        <v>0</v>
      </c>
      <c r="AF952" s="644"/>
      <c r="AG952" s="644">
        <f t="shared" si="195"/>
        <v>7112338</v>
      </c>
      <c r="AH952" s="639">
        <v>36</v>
      </c>
      <c r="AI952" s="639">
        <v>0</v>
      </c>
      <c r="AJ952" s="639">
        <v>0</v>
      </c>
      <c r="AK952" s="643">
        <v>0</v>
      </c>
      <c r="AL952" s="645">
        <v>0</v>
      </c>
      <c r="AM952" s="638">
        <f t="shared" si="194"/>
        <v>1459817</v>
      </c>
      <c r="AN952" s="661">
        <f t="shared" si="197"/>
        <v>8572155</v>
      </c>
      <c r="AO952" s="638">
        <v>590415</v>
      </c>
      <c r="AP952" s="638">
        <v>0</v>
      </c>
      <c r="AQ952" s="638">
        <f>+VLOOKUP($B952,[1]Sheet1!$C$15:$BW$1300,52,0)</f>
        <v>0</v>
      </c>
      <c r="AR952" s="638">
        <v>0</v>
      </c>
      <c r="AS952" s="638">
        <v>0</v>
      </c>
      <c r="AT952" s="661">
        <f t="shared" si="203"/>
        <v>7981740</v>
      </c>
      <c r="AU952" s="629"/>
      <c r="AV952" s="585"/>
      <c r="AW952" s="526" t="s">
        <v>4951</v>
      </c>
      <c r="AX952" s="526" t="s">
        <v>4952</v>
      </c>
      <c r="AY952" s="632" t="s">
        <v>200</v>
      </c>
      <c r="AZ952" s="632">
        <v>622</v>
      </c>
      <c r="BA952" s="272" t="str">
        <f t="shared" si="196"/>
        <v>Bag</v>
      </c>
      <c r="BB952" s="633"/>
      <c r="BC952" s="634"/>
      <c r="BD952" s="634"/>
    </row>
    <row r="953" spans="1:56" s="635" customFormat="1" ht="36.75" hidden="1" customHeight="1">
      <c r="A953" s="475">
        <f>SUBTOTAL(3,B$6:B953)</f>
        <v>1</v>
      </c>
      <c r="B953" s="475" t="s">
        <v>2549</v>
      </c>
      <c r="C953" s="476" t="s">
        <v>2550</v>
      </c>
      <c r="D953" s="636">
        <v>45708</v>
      </c>
      <c r="E953" s="636" t="s">
        <v>200</v>
      </c>
      <c r="F953" s="530" t="s">
        <v>225</v>
      </c>
      <c r="G953" s="621" t="s">
        <v>721</v>
      </c>
      <c r="H953" s="637">
        <v>5023000</v>
      </c>
      <c r="I953" s="637">
        <v>600000</v>
      </c>
      <c r="J953" s="637">
        <v>0</v>
      </c>
      <c r="K953" s="637">
        <v>0</v>
      </c>
      <c r="L953" s="638">
        <f t="shared" si="198"/>
        <v>5623000</v>
      </c>
      <c r="M953" s="639">
        <v>23</v>
      </c>
      <c r="N953" s="638">
        <f t="shared" si="199"/>
        <v>4974192</v>
      </c>
      <c r="O953" s="640">
        <v>3</v>
      </c>
      <c r="P953" s="638">
        <f t="shared" si="200"/>
        <v>648808</v>
      </c>
      <c r="Q953" s="641">
        <v>58.5</v>
      </c>
      <c r="R953" s="638">
        <f t="shared" si="201"/>
        <v>474441</v>
      </c>
      <c r="S953" s="638">
        <f t="shared" si="202"/>
        <v>6097441</v>
      </c>
      <c r="T953" s="642">
        <v>0</v>
      </c>
      <c r="U953" s="528">
        <v>270000</v>
      </c>
      <c r="V953" s="528">
        <v>200000</v>
      </c>
      <c r="W953" s="642">
        <v>500000</v>
      </c>
      <c r="X953" s="642">
        <v>0</v>
      </c>
      <c r="Y953" s="642">
        <v>400000</v>
      </c>
      <c r="Z953" s="642">
        <v>285144</v>
      </c>
      <c r="AA953" s="643"/>
      <c r="AB953" s="638"/>
      <c r="AC953" s="642">
        <v>0</v>
      </c>
      <c r="AD953" s="642">
        <v>0</v>
      </c>
      <c r="AE953" s="638">
        <v>0</v>
      </c>
      <c r="AF953" s="644"/>
      <c r="AG953" s="644">
        <f t="shared" si="195"/>
        <v>7752585</v>
      </c>
      <c r="AH953" s="639">
        <v>16</v>
      </c>
      <c r="AI953" s="639">
        <v>0</v>
      </c>
      <c r="AJ953" s="639">
        <v>0</v>
      </c>
      <c r="AK953" s="643">
        <v>0</v>
      </c>
      <c r="AL953" s="645">
        <v>0</v>
      </c>
      <c r="AM953" s="638">
        <f t="shared" si="194"/>
        <v>648808</v>
      </c>
      <c r="AN953" s="661">
        <f t="shared" si="197"/>
        <v>8401393</v>
      </c>
      <c r="AO953" s="638">
        <v>590415</v>
      </c>
      <c r="AP953" s="638">
        <v>44100</v>
      </c>
      <c r="AQ953" s="638">
        <f>+VLOOKUP($B953,[1]Sheet1!$C$15:$BW$1300,52,0)</f>
        <v>0</v>
      </c>
      <c r="AR953" s="638">
        <v>0</v>
      </c>
      <c r="AS953" s="638">
        <v>0</v>
      </c>
      <c r="AT953" s="661">
        <f t="shared" si="203"/>
        <v>7766878</v>
      </c>
      <c r="AU953" s="629"/>
      <c r="AV953" s="585"/>
      <c r="AW953" s="526" t="s">
        <v>4953</v>
      </c>
      <c r="AX953" s="526" t="s">
        <v>4954</v>
      </c>
      <c r="AY953" s="632" t="s">
        <v>200</v>
      </c>
      <c r="AZ953" s="632">
        <v>622</v>
      </c>
      <c r="BA953" s="272" t="str">
        <f t="shared" si="196"/>
        <v>Bag</v>
      </c>
      <c r="BB953" s="633"/>
      <c r="BC953" s="634"/>
      <c r="BD953" s="634"/>
    </row>
    <row r="954" spans="1:56" s="635" customFormat="1" ht="36.75" hidden="1" customHeight="1">
      <c r="A954" s="475">
        <f>SUBTOTAL(3,B$6:B954)</f>
        <v>1</v>
      </c>
      <c r="B954" s="475" t="s">
        <v>2551</v>
      </c>
      <c r="C954" s="476" t="s">
        <v>2552</v>
      </c>
      <c r="D954" s="636">
        <v>42583</v>
      </c>
      <c r="E954" s="636" t="s">
        <v>200</v>
      </c>
      <c r="F954" s="530" t="s">
        <v>225</v>
      </c>
      <c r="G954" s="621" t="s">
        <v>707</v>
      </c>
      <c r="H954" s="637">
        <v>5931000</v>
      </c>
      <c r="I954" s="637">
        <v>2500000</v>
      </c>
      <c r="J954" s="637">
        <v>0</v>
      </c>
      <c r="K954" s="637">
        <v>0</v>
      </c>
      <c r="L954" s="638">
        <f t="shared" si="198"/>
        <v>8431000</v>
      </c>
      <c r="M954" s="639">
        <v>24</v>
      </c>
      <c r="N954" s="638">
        <f t="shared" si="199"/>
        <v>7782462</v>
      </c>
      <c r="O954" s="640">
        <v>2</v>
      </c>
      <c r="P954" s="638">
        <f t="shared" si="200"/>
        <v>648538</v>
      </c>
      <c r="Q954" s="641">
        <v>0</v>
      </c>
      <c r="R954" s="638">
        <f t="shared" si="201"/>
        <v>0</v>
      </c>
      <c r="S954" s="638">
        <f t="shared" si="202"/>
        <v>8431000</v>
      </c>
      <c r="T954" s="642">
        <v>0</v>
      </c>
      <c r="U954" s="528">
        <v>0</v>
      </c>
      <c r="V954" s="528">
        <v>200000</v>
      </c>
      <c r="W954" s="642">
        <v>500000</v>
      </c>
      <c r="X954" s="642">
        <v>0</v>
      </c>
      <c r="Y954" s="642">
        <v>400000</v>
      </c>
      <c r="Z954" s="642">
        <v>360296</v>
      </c>
      <c r="AA954" s="643"/>
      <c r="AB954" s="638"/>
      <c r="AC954" s="642">
        <v>0</v>
      </c>
      <c r="AD954" s="642">
        <v>0</v>
      </c>
      <c r="AE954" s="638">
        <v>0</v>
      </c>
      <c r="AF954" s="644"/>
      <c r="AG954" s="644">
        <f t="shared" si="195"/>
        <v>9891296</v>
      </c>
      <c r="AH954" s="639">
        <v>36</v>
      </c>
      <c r="AI954" s="639">
        <v>0</v>
      </c>
      <c r="AJ954" s="639">
        <v>0</v>
      </c>
      <c r="AK954" s="643">
        <v>0</v>
      </c>
      <c r="AL954" s="645">
        <v>0</v>
      </c>
      <c r="AM954" s="638">
        <f t="shared" si="194"/>
        <v>2188817</v>
      </c>
      <c r="AN954" s="661">
        <f t="shared" si="197"/>
        <v>12080113</v>
      </c>
      <c r="AO954" s="638">
        <v>885255</v>
      </c>
      <c r="AP954" s="638">
        <v>44100</v>
      </c>
      <c r="AQ954" s="638">
        <f>+VLOOKUP($B954,[1]Sheet1!$C$15:$BW$1300,52,0)</f>
        <v>0</v>
      </c>
      <c r="AR954" s="638">
        <v>0</v>
      </c>
      <c r="AS954" s="638">
        <v>0</v>
      </c>
      <c r="AT954" s="661">
        <f t="shared" si="203"/>
        <v>11150758</v>
      </c>
      <c r="AU954" s="629"/>
      <c r="AV954" s="585"/>
      <c r="AW954" s="526" t="s">
        <v>4955</v>
      </c>
      <c r="AX954" s="526" t="s">
        <v>4956</v>
      </c>
      <c r="AY954" s="632" t="s">
        <v>200</v>
      </c>
      <c r="AZ954" s="632">
        <v>622</v>
      </c>
      <c r="BA954" s="272" t="str">
        <f t="shared" si="196"/>
        <v>Bag</v>
      </c>
      <c r="BB954" s="633"/>
      <c r="BC954" s="634"/>
      <c r="BD954" s="634"/>
    </row>
    <row r="955" spans="1:56" s="635" customFormat="1" ht="36.75" hidden="1" customHeight="1">
      <c r="A955" s="475">
        <f>SUBTOTAL(3,B$6:B955)</f>
        <v>1</v>
      </c>
      <c r="B955" s="475" t="s">
        <v>2553</v>
      </c>
      <c r="C955" s="476" t="s">
        <v>2191</v>
      </c>
      <c r="D955" s="636">
        <v>43735</v>
      </c>
      <c r="E955" s="636" t="s">
        <v>200</v>
      </c>
      <c r="F955" s="530" t="s">
        <v>226</v>
      </c>
      <c r="G955" s="621" t="s">
        <v>809</v>
      </c>
      <c r="H955" s="637">
        <v>5931000</v>
      </c>
      <c r="I955" s="637">
        <v>400000</v>
      </c>
      <c r="J955" s="637">
        <v>298000</v>
      </c>
      <c r="K955" s="637">
        <v>600000</v>
      </c>
      <c r="L955" s="638">
        <f t="shared" si="198"/>
        <v>7229000</v>
      </c>
      <c r="M955" s="639">
        <v>24</v>
      </c>
      <c r="N955" s="638">
        <f t="shared" si="199"/>
        <v>6672923</v>
      </c>
      <c r="O955" s="640">
        <v>2</v>
      </c>
      <c r="P955" s="638">
        <f t="shared" si="200"/>
        <v>556077</v>
      </c>
      <c r="Q955" s="641">
        <v>0</v>
      </c>
      <c r="R955" s="638">
        <f t="shared" si="201"/>
        <v>0</v>
      </c>
      <c r="S955" s="638">
        <f t="shared" si="202"/>
        <v>7229000</v>
      </c>
      <c r="T955" s="642">
        <v>0</v>
      </c>
      <c r="U955" s="528">
        <v>0</v>
      </c>
      <c r="V955" s="528">
        <v>200000</v>
      </c>
      <c r="W955" s="642">
        <v>500000</v>
      </c>
      <c r="X955" s="642">
        <v>0</v>
      </c>
      <c r="Y955" s="642">
        <v>400000</v>
      </c>
      <c r="Z955" s="642">
        <v>386723</v>
      </c>
      <c r="AA955" s="643"/>
      <c r="AB955" s="638"/>
      <c r="AC955" s="642">
        <v>0</v>
      </c>
      <c r="AD955" s="642">
        <v>0</v>
      </c>
      <c r="AE955" s="638">
        <v>0</v>
      </c>
      <c r="AF955" s="644"/>
      <c r="AG955" s="644">
        <f t="shared" si="195"/>
        <v>8715723</v>
      </c>
      <c r="AH955" s="639">
        <v>24</v>
      </c>
      <c r="AI955" s="639">
        <v>0</v>
      </c>
      <c r="AJ955" s="639">
        <v>0</v>
      </c>
      <c r="AK955" s="643">
        <v>0</v>
      </c>
      <c r="AL955" s="645">
        <v>0</v>
      </c>
      <c r="AM955" s="638">
        <f t="shared" si="194"/>
        <v>1251173</v>
      </c>
      <c r="AN955" s="661">
        <f t="shared" si="197"/>
        <v>9966896</v>
      </c>
      <c r="AO955" s="638">
        <v>759045</v>
      </c>
      <c r="AP955" s="638">
        <v>44100</v>
      </c>
      <c r="AQ955" s="638">
        <f>+VLOOKUP($B955,[1]Sheet1!$C$15:$BW$1300,52,0)</f>
        <v>0</v>
      </c>
      <c r="AR955" s="638">
        <v>0</v>
      </c>
      <c r="AS955" s="638">
        <v>0</v>
      </c>
      <c r="AT955" s="661">
        <f t="shared" si="203"/>
        <v>9163751</v>
      </c>
      <c r="AU955" s="629"/>
      <c r="AV955" s="585"/>
      <c r="AW955" s="526" t="s">
        <v>4617</v>
      </c>
      <c r="AX955" s="526" t="s">
        <v>4957</v>
      </c>
      <c r="AY955" s="632" t="s">
        <v>200</v>
      </c>
      <c r="AZ955" s="632">
        <v>622</v>
      </c>
      <c r="BA955" s="272" t="str">
        <f t="shared" si="196"/>
        <v>Bag</v>
      </c>
      <c r="BB955" s="633"/>
      <c r="BC955" s="634"/>
      <c r="BD955" s="634"/>
    </row>
    <row r="956" spans="1:56" s="635" customFormat="1" ht="36.75" hidden="1" customHeight="1">
      <c r="A956" s="475">
        <f>SUBTOTAL(3,B$6:B956)</f>
        <v>1</v>
      </c>
      <c r="B956" s="475" t="s">
        <v>2554</v>
      </c>
      <c r="C956" s="476" t="s">
        <v>2555</v>
      </c>
      <c r="D956" s="636">
        <v>43777</v>
      </c>
      <c r="E956" s="636" t="s">
        <v>200</v>
      </c>
      <c r="F956" s="530" t="s">
        <v>226</v>
      </c>
      <c r="G956" s="621" t="s">
        <v>1508</v>
      </c>
      <c r="H956" s="637">
        <v>5931000</v>
      </c>
      <c r="I956" s="637">
        <v>1400000</v>
      </c>
      <c r="J956" s="637">
        <v>298000</v>
      </c>
      <c r="K956" s="637">
        <v>200000</v>
      </c>
      <c r="L956" s="638">
        <f t="shared" si="198"/>
        <v>7829000</v>
      </c>
      <c r="M956" s="639">
        <v>21.9</v>
      </c>
      <c r="N956" s="638">
        <f t="shared" si="199"/>
        <v>6594427</v>
      </c>
      <c r="O956" s="640">
        <v>4</v>
      </c>
      <c r="P956" s="638">
        <f t="shared" si="200"/>
        <v>1204462</v>
      </c>
      <c r="Q956" s="641">
        <v>0</v>
      </c>
      <c r="R956" s="638">
        <f t="shared" si="201"/>
        <v>0</v>
      </c>
      <c r="S956" s="638">
        <f t="shared" si="202"/>
        <v>7798889</v>
      </c>
      <c r="T956" s="642">
        <v>0</v>
      </c>
      <c r="U956" s="528">
        <v>0</v>
      </c>
      <c r="V956" s="528">
        <v>200000</v>
      </c>
      <c r="W956" s="642">
        <v>500000</v>
      </c>
      <c r="X956" s="642">
        <v>0</v>
      </c>
      <c r="Y956" s="642">
        <v>400000</v>
      </c>
      <c r="Z956" s="642">
        <v>352884</v>
      </c>
      <c r="AA956" s="643"/>
      <c r="AB956" s="638"/>
      <c r="AC956" s="642">
        <v>0</v>
      </c>
      <c r="AD956" s="642">
        <v>0</v>
      </c>
      <c r="AE956" s="638">
        <v>0</v>
      </c>
      <c r="AF956" s="644"/>
      <c r="AG956" s="644">
        <f t="shared" si="195"/>
        <v>9251773</v>
      </c>
      <c r="AH956" s="639">
        <v>16</v>
      </c>
      <c r="AI956" s="639">
        <v>0</v>
      </c>
      <c r="AJ956" s="639">
        <v>0</v>
      </c>
      <c r="AK956" s="643">
        <v>0</v>
      </c>
      <c r="AL956" s="645">
        <v>0</v>
      </c>
      <c r="AM956" s="638">
        <f t="shared" si="194"/>
        <v>903346</v>
      </c>
      <c r="AN956" s="661">
        <f t="shared" si="197"/>
        <v>10155119</v>
      </c>
      <c r="AO956" s="638">
        <v>822045</v>
      </c>
      <c r="AP956" s="638">
        <v>44100</v>
      </c>
      <c r="AQ956" s="638">
        <f>+VLOOKUP($B956,[1]Sheet1!$C$15:$BW$1300,52,0)</f>
        <v>0</v>
      </c>
      <c r="AR956" s="638">
        <v>0</v>
      </c>
      <c r="AS956" s="638">
        <v>0</v>
      </c>
      <c r="AT956" s="661">
        <f t="shared" si="203"/>
        <v>9288974</v>
      </c>
      <c r="AU956" s="629"/>
      <c r="AV956" s="585"/>
      <c r="AW956" s="526" t="s">
        <v>4958</v>
      </c>
      <c r="AX956" s="526" t="s">
        <v>4959</v>
      </c>
      <c r="AY956" s="632" t="s">
        <v>200</v>
      </c>
      <c r="AZ956" s="632">
        <v>622</v>
      </c>
      <c r="BA956" s="272" t="str">
        <f t="shared" si="196"/>
        <v>Bag</v>
      </c>
      <c r="BB956" s="633"/>
      <c r="BC956" s="634"/>
      <c r="BD956" s="634"/>
    </row>
    <row r="957" spans="1:56" s="635" customFormat="1" ht="36.75" hidden="1" customHeight="1">
      <c r="A957" s="475">
        <f>SUBTOTAL(3,B$6:B957)</f>
        <v>1</v>
      </c>
      <c r="B957" s="475" t="s">
        <v>2556</v>
      </c>
      <c r="C957" s="476" t="s">
        <v>2557</v>
      </c>
      <c r="D957" s="636">
        <v>43910</v>
      </c>
      <c r="E957" s="636" t="s">
        <v>200</v>
      </c>
      <c r="F957" s="530" t="s">
        <v>226</v>
      </c>
      <c r="G957" s="621" t="s">
        <v>1411</v>
      </c>
      <c r="H957" s="637">
        <v>5931000</v>
      </c>
      <c r="I957" s="637">
        <v>900000</v>
      </c>
      <c r="J957" s="637">
        <v>298000</v>
      </c>
      <c r="K957" s="637">
        <v>0</v>
      </c>
      <c r="L957" s="638">
        <f t="shared" si="198"/>
        <v>7129000</v>
      </c>
      <c r="M957" s="639">
        <v>23.9</v>
      </c>
      <c r="N957" s="638">
        <f t="shared" si="199"/>
        <v>6553196</v>
      </c>
      <c r="O957" s="640">
        <v>2</v>
      </c>
      <c r="P957" s="638">
        <f t="shared" si="200"/>
        <v>548385</v>
      </c>
      <c r="Q957" s="641">
        <v>0</v>
      </c>
      <c r="R957" s="638">
        <f t="shared" si="201"/>
        <v>0</v>
      </c>
      <c r="S957" s="638">
        <f t="shared" si="202"/>
        <v>7101581</v>
      </c>
      <c r="T957" s="642">
        <v>0</v>
      </c>
      <c r="U957" s="528">
        <v>0</v>
      </c>
      <c r="V957" s="528">
        <v>200000</v>
      </c>
      <c r="W957" s="642">
        <v>500000</v>
      </c>
      <c r="X957" s="642">
        <v>0</v>
      </c>
      <c r="Y957" s="642">
        <v>400000</v>
      </c>
      <c r="Z957" s="642">
        <v>385111</v>
      </c>
      <c r="AA957" s="643"/>
      <c r="AB957" s="638"/>
      <c r="AC957" s="642">
        <v>0</v>
      </c>
      <c r="AD957" s="642">
        <v>0</v>
      </c>
      <c r="AE957" s="638">
        <v>0</v>
      </c>
      <c r="AF957" s="644"/>
      <c r="AG957" s="644">
        <f t="shared" si="195"/>
        <v>8586692</v>
      </c>
      <c r="AH957" s="639">
        <v>28</v>
      </c>
      <c r="AI957" s="639">
        <v>0</v>
      </c>
      <c r="AJ957" s="639">
        <v>0</v>
      </c>
      <c r="AK957" s="643">
        <v>0</v>
      </c>
      <c r="AL957" s="645">
        <v>0</v>
      </c>
      <c r="AM957" s="638">
        <f t="shared" si="194"/>
        <v>1439510</v>
      </c>
      <c r="AN957" s="661">
        <f t="shared" si="197"/>
        <v>10026202</v>
      </c>
      <c r="AO957" s="638">
        <v>748545</v>
      </c>
      <c r="AP957" s="638">
        <v>44100</v>
      </c>
      <c r="AQ957" s="638">
        <f>+VLOOKUP($B957,[1]Sheet1!$C$15:$BW$1300,52,0)</f>
        <v>0</v>
      </c>
      <c r="AR957" s="638">
        <v>0</v>
      </c>
      <c r="AS957" s="638">
        <v>0</v>
      </c>
      <c r="AT957" s="661">
        <f t="shared" si="203"/>
        <v>9233557</v>
      </c>
      <c r="AU957" s="629"/>
      <c r="AV957" s="585"/>
      <c r="AW957" s="526" t="s">
        <v>4960</v>
      </c>
      <c r="AX957" s="526" t="s">
        <v>4961</v>
      </c>
      <c r="AY957" s="632" t="s">
        <v>200</v>
      </c>
      <c r="AZ957" s="632">
        <v>622</v>
      </c>
      <c r="BA957" s="272" t="str">
        <f t="shared" si="196"/>
        <v>Bag</v>
      </c>
      <c r="BB957" s="633"/>
      <c r="BC957" s="634"/>
      <c r="BD957" s="634"/>
    </row>
    <row r="958" spans="1:56" s="635" customFormat="1" ht="36.75" hidden="1" customHeight="1">
      <c r="A958" s="475">
        <f>SUBTOTAL(3,B$6:B958)</f>
        <v>1</v>
      </c>
      <c r="B958" s="475" t="s">
        <v>2558</v>
      </c>
      <c r="C958" s="476" t="s">
        <v>2559</v>
      </c>
      <c r="D958" s="636">
        <v>44254</v>
      </c>
      <c r="E958" s="636" t="s">
        <v>200</v>
      </c>
      <c r="F958" s="530" t="s">
        <v>226</v>
      </c>
      <c r="G958" s="621" t="s">
        <v>814</v>
      </c>
      <c r="H958" s="637">
        <v>5931000</v>
      </c>
      <c r="I958" s="637">
        <v>900000</v>
      </c>
      <c r="J958" s="637">
        <v>298000</v>
      </c>
      <c r="K958" s="637">
        <v>0</v>
      </c>
      <c r="L958" s="638">
        <f t="shared" si="198"/>
        <v>7129000</v>
      </c>
      <c r="M958" s="639">
        <v>23</v>
      </c>
      <c r="N958" s="638">
        <f t="shared" si="199"/>
        <v>6306423</v>
      </c>
      <c r="O958" s="640">
        <v>3</v>
      </c>
      <c r="P958" s="638">
        <f t="shared" si="200"/>
        <v>822577</v>
      </c>
      <c r="Q958" s="641">
        <v>0</v>
      </c>
      <c r="R958" s="638">
        <f t="shared" si="201"/>
        <v>0</v>
      </c>
      <c r="S958" s="638">
        <f t="shared" si="202"/>
        <v>7129000</v>
      </c>
      <c r="T958" s="642">
        <v>0</v>
      </c>
      <c r="U958" s="528">
        <v>0</v>
      </c>
      <c r="V958" s="528">
        <v>200000</v>
      </c>
      <c r="W958" s="642">
        <v>500000</v>
      </c>
      <c r="X958" s="642">
        <v>0</v>
      </c>
      <c r="Y958" s="642">
        <v>300000</v>
      </c>
      <c r="Z958" s="642">
        <v>370609</v>
      </c>
      <c r="AA958" s="643"/>
      <c r="AB958" s="638"/>
      <c r="AC958" s="642">
        <v>100000</v>
      </c>
      <c r="AD958" s="642">
        <v>0</v>
      </c>
      <c r="AE958" s="638">
        <v>0</v>
      </c>
      <c r="AF958" s="644"/>
      <c r="AG958" s="644">
        <f t="shared" si="195"/>
        <v>8599609</v>
      </c>
      <c r="AH958" s="639">
        <v>32</v>
      </c>
      <c r="AI958" s="639">
        <v>0</v>
      </c>
      <c r="AJ958" s="639">
        <v>0</v>
      </c>
      <c r="AK958" s="643">
        <v>0</v>
      </c>
      <c r="AL958" s="645">
        <v>0</v>
      </c>
      <c r="AM958" s="638">
        <f t="shared" si="194"/>
        <v>1645154</v>
      </c>
      <c r="AN958" s="661">
        <f t="shared" si="197"/>
        <v>10244763</v>
      </c>
      <c r="AO958" s="638">
        <v>748545</v>
      </c>
      <c r="AP958" s="638">
        <v>44100</v>
      </c>
      <c r="AQ958" s="638">
        <f>+VLOOKUP($B958,[1]Sheet1!$C$15:$BW$1300,52,0)</f>
        <v>0</v>
      </c>
      <c r="AR958" s="638">
        <v>0</v>
      </c>
      <c r="AS958" s="638">
        <v>0</v>
      </c>
      <c r="AT958" s="661">
        <f t="shared" si="203"/>
        <v>9452118</v>
      </c>
      <c r="AU958" s="629"/>
      <c r="AV958" s="585"/>
      <c r="AW958" s="526" t="s">
        <v>4962</v>
      </c>
      <c r="AX958" s="526" t="s">
        <v>4963</v>
      </c>
      <c r="AY958" s="632" t="s">
        <v>200</v>
      </c>
      <c r="AZ958" s="632">
        <v>622</v>
      </c>
      <c r="BA958" s="272" t="str">
        <f t="shared" si="196"/>
        <v>Bag</v>
      </c>
      <c r="BB958" s="633"/>
      <c r="BC958" s="634"/>
      <c r="BD958" s="634"/>
    </row>
    <row r="959" spans="1:56" s="635" customFormat="1" ht="36.75" hidden="1" customHeight="1">
      <c r="A959" s="475">
        <f>SUBTOTAL(3,B$6:B959)</f>
        <v>1</v>
      </c>
      <c r="B959" s="475" t="s">
        <v>2560</v>
      </c>
      <c r="C959" s="476" t="s">
        <v>2561</v>
      </c>
      <c r="D959" s="636">
        <v>45345</v>
      </c>
      <c r="E959" s="636" t="s">
        <v>200</v>
      </c>
      <c r="F959" s="530" t="s">
        <v>226</v>
      </c>
      <c r="G959" s="621" t="s">
        <v>814</v>
      </c>
      <c r="H959" s="637">
        <v>5538000</v>
      </c>
      <c r="I959" s="637">
        <v>600000</v>
      </c>
      <c r="J959" s="637">
        <v>278000</v>
      </c>
      <c r="K959" s="637">
        <v>0</v>
      </c>
      <c r="L959" s="638">
        <f t="shared" si="198"/>
        <v>6416000</v>
      </c>
      <c r="M959" s="639">
        <v>23.9</v>
      </c>
      <c r="N959" s="638">
        <f t="shared" si="199"/>
        <v>5897785</v>
      </c>
      <c r="O959" s="640">
        <v>2</v>
      </c>
      <c r="P959" s="638">
        <f t="shared" si="200"/>
        <v>493538</v>
      </c>
      <c r="Q959" s="641">
        <v>0</v>
      </c>
      <c r="R959" s="638">
        <f t="shared" si="201"/>
        <v>0</v>
      </c>
      <c r="S959" s="638">
        <f t="shared" si="202"/>
        <v>6391323</v>
      </c>
      <c r="T959" s="642">
        <v>0</v>
      </c>
      <c r="U959" s="528">
        <v>0</v>
      </c>
      <c r="V959" s="528">
        <v>200000</v>
      </c>
      <c r="W959" s="642">
        <v>500000</v>
      </c>
      <c r="X959" s="642">
        <v>0</v>
      </c>
      <c r="Y959" s="642">
        <v>400000</v>
      </c>
      <c r="Z959" s="642">
        <v>385111</v>
      </c>
      <c r="AA959" s="643"/>
      <c r="AB959" s="638"/>
      <c r="AC959" s="642">
        <v>0</v>
      </c>
      <c r="AD959" s="642">
        <v>0</v>
      </c>
      <c r="AE959" s="638">
        <v>0</v>
      </c>
      <c r="AF959" s="644"/>
      <c r="AG959" s="644">
        <f t="shared" si="195"/>
        <v>7876434</v>
      </c>
      <c r="AH959" s="639">
        <v>28</v>
      </c>
      <c r="AI959" s="639">
        <v>0</v>
      </c>
      <c r="AJ959" s="639">
        <v>0</v>
      </c>
      <c r="AK959" s="643">
        <v>0</v>
      </c>
      <c r="AL959" s="645">
        <v>0</v>
      </c>
      <c r="AM959" s="638">
        <f t="shared" si="194"/>
        <v>1295539</v>
      </c>
      <c r="AN959" s="661">
        <f t="shared" si="197"/>
        <v>9171973</v>
      </c>
      <c r="AO959" s="638">
        <v>673680</v>
      </c>
      <c r="AP959" s="638">
        <v>44100</v>
      </c>
      <c r="AQ959" s="638">
        <f>+VLOOKUP($B959,[1]Sheet1!$C$15:$BW$1300,52,0)</f>
        <v>0</v>
      </c>
      <c r="AR959" s="638">
        <v>0</v>
      </c>
      <c r="AS959" s="638">
        <v>0</v>
      </c>
      <c r="AT959" s="661">
        <f t="shared" si="203"/>
        <v>8454193</v>
      </c>
      <c r="AU959" s="629"/>
      <c r="AV959" s="585"/>
      <c r="AW959" s="526" t="s">
        <v>4964</v>
      </c>
      <c r="AX959" s="526" t="s">
        <v>4965</v>
      </c>
      <c r="AY959" s="632" t="s">
        <v>200</v>
      </c>
      <c r="AZ959" s="632">
        <v>622</v>
      </c>
      <c r="BA959" s="272" t="str">
        <f t="shared" si="196"/>
        <v>Bag</v>
      </c>
      <c r="BB959" s="633"/>
      <c r="BC959" s="634"/>
      <c r="BD959" s="634"/>
    </row>
    <row r="960" spans="1:56" s="635" customFormat="1" ht="36.75" hidden="1" customHeight="1">
      <c r="A960" s="475">
        <f>SUBTOTAL(3,B$6:B960)</f>
        <v>1</v>
      </c>
      <c r="B960" s="475" t="s">
        <v>2562</v>
      </c>
      <c r="C960" s="476" t="s">
        <v>2563</v>
      </c>
      <c r="D960" s="636">
        <v>45378</v>
      </c>
      <c r="E960" s="636" t="s">
        <v>200</v>
      </c>
      <c r="F960" s="530" t="s">
        <v>226</v>
      </c>
      <c r="G960" s="621" t="s">
        <v>1411</v>
      </c>
      <c r="H960" s="637">
        <v>5538000</v>
      </c>
      <c r="I960" s="637">
        <v>400000</v>
      </c>
      <c r="J960" s="637">
        <v>278000</v>
      </c>
      <c r="K960" s="637">
        <v>0</v>
      </c>
      <c r="L960" s="638">
        <f t="shared" si="198"/>
        <v>6216000</v>
      </c>
      <c r="M960" s="639">
        <v>24</v>
      </c>
      <c r="N960" s="638">
        <f t="shared" si="199"/>
        <v>5737846</v>
      </c>
      <c r="O960" s="640">
        <v>2</v>
      </c>
      <c r="P960" s="638">
        <f t="shared" si="200"/>
        <v>478154</v>
      </c>
      <c r="Q960" s="641">
        <v>0</v>
      </c>
      <c r="R960" s="638">
        <f t="shared" si="201"/>
        <v>0</v>
      </c>
      <c r="S960" s="638">
        <f t="shared" si="202"/>
        <v>6216000</v>
      </c>
      <c r="T960" s="642">
        <v>0</v>
      </c>
      <c r="U960" s="528">
        <v>0</v>
      </c>
      <c r="V960" s="528">
        <v>200000</v>
      </c>
      <c r="W960" s="642">
        <v>500000</v>
      </c>
      <c r="X960" s="642">
        <v>0</v>
      </c>
      <c r="Y960" s="642">
        <v>400000</v>
      </c>
      <c r="Z960" s="642">
        <v>386723</v>
      </c>
      <c r="AA960" s="643"/>
      <c r="AB960" s="638"/>
      <c r="AC960" s="642">
        <v>0</v>
      </c>
      <c r="AD960" s="642">
        <v>0</v>
      </c>
      <c r="AE960" s="638">
        <v>0</v>
      </c>
      <c r="AF960" s="644"/>
      <c r="AG960" s="644">
        <f t="shared" si="195"/>
        <v>7702723</v>
      </c>
      <c r="AH960" s="639">
        <v>32</v>
      </c>
      <c r="AI960" s="639">
        <v>0</v>
      </c>
      <c r="AJ960" s="639">
        <v>0</v>
      </c>
      <c r="AK960" s="643">
        <v>0</v>
      </c>
      <c r="AL960" s="645">
        <v>0</v>
      </c>
      <c r="AM960" s="638">
        <f t="shared" si="194"/>
        <v>1434462</v>
      </c>
      <c r="AN960" s="661">
        <f t="shared" si="197"/>
        <v>9137185</v>
      </c>
      <c r="AO960" s="638">
        <v>652680</v>
      </c>
      <c r="AP960" s="638">
        <v>44100</v>
      </c>
      <c r="AQ960" s="638">
        <f>+VLOOKUP($B960,[1]Sheet1!$C$15:$BW$1300,52,0)</f>
        <v>0</v>
      </c>
      <c r="AR960" s="638">
        <v>0</v>
      </c>
      <c r="AS960" s="638">
        <v>0</v>
      </c>
      <c r="AT960" s="661">
        <f t="shared" si="203"/>
        <v>8440405</v>
      </c>
      <c r="AU960" s="629"/>
      <c r="AV960" s="585"/>
      <c r="AW960" s="526" t="s">
        <v>4966</v>
      </c>
      <c r="AX960" s="526" t="s">
        <v>4967</v>
      </c>
      <c r="AY960" s="632" t="s">
        <v>200</v>
      </c>
      <c r="AZ960" s="632">
        <v>622</v>
      </c>
      <c r="BA960" s="272" t="str">
        <f t="shared" si="196"/>
        <v>Bag</v>
      </c>
      <c r="BB960" s="633"/>
      <c r="BC960" s="634"/>
      <c r="BD960" s="634"/>
    </row>
    <row r="961" spans="1:56" s="635" customFormat="1" ht="36.75" hidden="1" customHeight="1">
      <c r="A961" s="475">
        <f>SUBTOTAL(3,B$6:B961)</f>
        <v>1</v>
      </c>
      <c r="B961" s="475" t="s">
        <v>2564</v>
      </c>
      <c r="C961" s="476" t="s">
        <v>2565</v>
      </c>
      <c r="D961" s="636">
        <v>45457</v>
      </c>
      <c r="E961" s="636" t="s">
        <v>200</v>
      </c>
      <c r="F961" s="530" t="s">
        <v>226</v>
      </c>
      <c r="G961" s="621" t="s">
        <v>809</v>
      </c>
      <c r="H961" s="637">
        <v>5274000</v>
      </c>
      <c r="I961" s="637">
        <v>200000</v>
      </c>
      <c r="J961" s="637">
        <v>265000</v>
      </c>
      <c r="K961" s="637">
        <v>0</v>
      </c>
      <c r="L961" s="638">
        <f t="shared" si="198"/>
        <v>5739000</v>
      </c>
      <c r="M961" s="639">
        <v>23</v>
      </c>
      <c r="N961" s="638">
        <f t="shared" si="199"/>
        <v>5076808</v>
      </c>
      <c r="O961" s="640">
        <v>3</v>
      </c>
      <c r="P961" s="638">
        <f t="shared" si="200"/>
        <v>662192</v>
      </c>
      <c r="Q961" s="641">
        <v>0</v>
      </c>
      <c r="R961" s="638">
        <f t="shared" si="201"/>
        <v>0</v>
      </c>
      <c r="S961" s="638">
        <f t="shared" si="202"/>
        <v>5739000</v>
      </c>
      <c r="T961" s="642">
        <v>0</v>
      </c>
      <c r="U961" s="528">
        <v>0</v>
      </c>
      <c r="V961" s="528">
        <v>200000</v>
      </c>
      <c r="W961" s="642">
        <v>500000</v>
      </c>
      <c r="X961" s="642">
        <v>0</v>
      </c>
      <c r="Y961" s="642">
        <v>400000</v>
      </c>
      <c r="Z961" s="642">
        <v>370609</v>
      </c>
      <c r="AA961" s="643"/>
      <c r="AB961" s="638"/>
      <c r="AC961" s="642">
        <v>0</v>
      </c>
      <c r="AD961" s="642">
        <v>0</v>
      </c>
      <c r="AE961" s="638">
        <v>0</v>
      </c>
      <c r="AF961" s="644"/>
      <c r="AG961" s="644">
        <f t="shared" si="195"/>
        <v>7209609</v>
      </c>
      <c r="AH961" s="639">
        <v>24</v>
      </c>
      <c r="AI961" s="639">
        <v>0</v>
      </c>
      <c r="AJ961" s="639">
        <v>0</v>
      </c>
      <c r="AK961" s="643">
        <v>0</v>
      </c>
      <c r="AL961" s="645">
        <v>0</v>
      </c>
      <c r="AM961" s="638">
        <f t="shared" si="194"/>
        <v>993289</v>
      </c>
      <c r="AN961" s="661">
        <f t="shared" si="197"/>
        <v>8202898</v>
      </c>
      <c r="AO961" s="638">
        <v>602595</v>
      </c>
      <c r="AP961" s="638">
        <v>44100</v>
      </c>
      <c r="AQ961" s="638">
        <f>+VLOOKUP($B961,[1]Sheet1!$C$15:$BW$1300,52,0)</f>
        <v>0</v>
      </c>
      <c r="AR961" s="638">
        <v>0</v>
      </c>
      <c r="AS961" s="638">
        <v>0</v>
      </c>
      <c r="AT961" s="661">
        <f t="shared" si="203"/>
        <v>7556203</v>
      </c>
      <c r="AU961" s="629"/>
      <c r="AV961" s="585"/>
      <c r="AW961" s="526" t="s">
        <v>4968</v>
      </c>
      <c r="AX961" s="526" t="s">
        <v>4969</v>
      </c>
      <c r="AY961" s="632" t="s">
        <v>200</v>
      </c>
      <c r="AZ961" s="632">
        <v>622</v>
      </c>
      <c r="BA961" s="272" t="str">
        <f t="shared" si="196"/>
        <v>Bag</v>
      </c>
      <c r="BB961" s="633"/>
      <c r="BC961" s="634"/>
      <c r="BD961" s="634"/>
    </row>
    <row r="962" spans="1:56" s="635" customFormat="1" ht="36.75" hidden="1" customHeight="1">
      <c r="A962" s="475">
        <f>SUBTOTAL(3,B$6:B962)</f>
        <v>1</v>
      </c>
      <c r="B962" s="475" t="s">
        <v>2566</v>
      </c>
      <c r="C962" s="476" t="s">
        <v>2567</v>
      </c>
      <c r="D962" s="636">
        <v>45698</v>
      </c>
      <c r="E962" s="636" t="s">
        <v>200</v>
      </c>
      <c r="F962" s="530" t="s">
        <v>226</v>
      </c>
      <c r="G962" s="621" t="s">
        <v>809</v>
      </c>
      <c r="H962" s="637">
        <v>5023000</v>
      </c>
      <c r="I962" s="637">
        <v>200000</v>
      </c>
      <c r="J962" s="637">
        <v>252000</v>
      </c>
      <c r="K962" s="637">
        <v>0</v>
      </c>
      <c r="L962" s="638">
        <f t="shared" si="198"/>
        <v>5475000</v>
      </c>
      <c r="M962" s="639">
        <v>24</v>
      </c>
      <c r="N962" s="638">
        <f t="shared" si="199"/>
        <v>5053846</v>
      </c>
      <c r="O962" s="640">
        <v>2</v>
      </c>
      <c r="P962" s="638">
        <f t="shared" si="200"/>
        <v>421154</v>
      </c>
      <c r="Q962" s="641">
        <v>0</v>
      </c>
      <c r="R962" s="638">
        <f t="shared" si="201"/>
        <v>0</v>
      </c>
      <c r="S962" s="638">
        <f t="shared" si="202"/>
        <v>5475000</v>
      </c>
      <c r="T962" s="642">
        <v>0</v>
      </c>
      <c r="U962" s="528">
        <v>0</v>
      </c>
      <c r="V962" s="528">
        <v>200000</v>
      </c>
      <c r="W962" s="642">
        <v>500000</v>
      </c>
      <c r="X962" s="642">
        <v>0</v>
      </c>
      <c r="Y962" s="642">
        <v>400000</v>
      </c>
      <c r="Z962" s="642">
        <v>386723</v>
      </c>
      <c r="AA962" s="643"/>
      <c r="AB962" s="638"/>
      <c r="AC962" s="642">
        <v>0</v>
      </c>
      <c r="AD962" s="642">
        <v>0</v>
      </c>
      <c r="AE962" s="638">
        <v>0</v>
      </c>
      <c r="AF962" s="644"/>
      <c r="AG962" s="644">
        <f t="shared" si="195"/>
        <v>6961723</v>
      </c>
      <c r="AH962" s="639">
        <v>32</v>
      </c>
      <c r="AI962" s="639">
        <v>0</v>
      </c>
      <c r="AJ962" s="639">
        <v>0</v>
      </c>
      <c r="AK962" s="643">
        <v>0</v>
      </c>
      <c r="AL962" s="645">
        <v>0</v>
      </c>
      <c r="AM962" s="638">
        <f t="shared" si="194"/>
        <v>1263462</v>
      </c>
      <c r="AN962" s="661">
        <f t="shared" si="197"/>
        <v>8225185</v>
      </c>
      <c r="AO962" s="638">
        <v>574875</v>
      </c>
      <c r="AP962" s="638">
        <v>44100</v>
      </c>
      <c r="AQ962" s="638">
        <f>+VLOOKUP($B962,[1]Sheet1!$C$15:$BW$1300,52,0)</f>
        <v>0</v>
      </c>
      <c r="AR962" s="638">
        <v>0</v>
      </c>
      <c r="AS962" s="638">
        <v>0</v>
      </c>
      <c r="AT962" s="661">
        <f t="shared" si="203"/>
        <v>7606210</v>
      </c>
      <c r="AU962" s="629"/>
      <c r="AV962" s="585"/>
      <c r="AW962" s="526" t="s">
        <v>4970</v>
      </c>
      <c r="AX962" s="526" t="s">
        <v>4971</v>
      </c>
      <c r="AY962" s="632" t="s">
        <v>200</v>
      </c>
      <c r="AZ962" s="632">
        <v>622</v>
      </c>
      <c r="BA962" s="272" t="str">
        <f t="shared" si="196"/>
        <v>Bag</v>
      </c>
      <c r="BB962" s="633"/>
      <c r="BC962" s="634"/>
      <c r="BD962" s="634"/>
    </row>
    <row r="963" spans="1:56" s="635" customFormat="1" ht="36.75" hidden="1" customHeight="1">
      <c r="A963" s="475">
        <f>SUBTOTAL(3,B$6:B963)</f>
        <v>1</v>
      </c>
      <c r="B963" s="475" t="s">
        <v>2568</v>
      </c>
      <c r="C963" s="476" t="s">
        <v>2569</v>
      </c>
      <c r="D963" s="636">
        <v>40683</v>
      </c>
      <c r="E963" s="636" t="s">
        <v>200</v>
      </c>
      <c r="F963" s="530" t="s">
        <v>226</v>
      </c>
      <c r="G963" s="621" t="s">
        <v>2570</v>
      </c>
      <c r="H963" s="637">
        <v>5931000</v>
      </c>
      <c r="I963" s="637">
        <v>1600000</v>
      </c>
      <c r="J963" s="637">
        <v>298000</v>
      </c>
      <c r="K963" s="637">
        <v>200000</v>
      </c>
      <c r="L963" s="638">
        <f t="shared" si="198"/>
        <v>8029000</v>
      </c>
      <c r="M963" s="639">
        <v>23.9</v>
      </c>
      <c r="N963" s="638">
        <f t="shared" si="199"/>
        <v>7380504</v>
      </c>
      <c r="O963" s="640">
        <v>2</v>
      </c>
      <c r="P963" s="638">
        <f t="shared" si="200"/>
        <v>617615</v>
      </c>
      <c r="Q963" s="641">
        <v>0</v>
      </c>
      <c r="R963" s="638">
        <f t="shared" si="201"/>
        <v>0</v>
      </c>
      <c r="S963" s="638">
        <f t="shared" si="202"/>
        <v>7998119</v>
      </c>
      <c r="T963" s="642">
        <v>0</v>
      </c>
      <c r="U963" s="528">
        <v>0</v>
      </c>
      <c r="V963" s="528">
        <v>200000</v>
      </c>
      <c r="W963" s="642">
        <v>500000</v>
      </c>
      <c r="X963" s="642">
        <v>0</v>
      </c>
      <c r="Y963" s="642">
        <v>400000</v>
      </c>
      <c r="Z963" s="642">
        <v>385111</v>
      </c>
      <c r="AA963" s="643"/>
      <c r="AB963" s="638"/>
      <c r="AC963" s="642">
        <v>0</v>
      </c>
      <c r="AD963" s="642">
        <v>0</v>
      </c>
      <c r="AE963" s="638">
        <v>0</v>
      </c>
      <c r="AF963" s="644"/>
      <c r="AG963" s="644">
        <f t="shared" si="195"/>
        <v>9483230</v>
      </c>
      <c r="AH963" s="639">
        <v>28</v>
      </c>
      <c r="AI963" s="639">
        <v>0</v>
      </c>
      <c r="AJ963" s="639">
        <v>0</v>
      </c>
      <c r="AK963" s="643">
        <v>0</v>
      </c>
      <c r="AL963" s="645">
        <v>0</v>
      </c>
      <c r="AM963" s="638">
        <f t="shared" si="194"/>
        <v>1621240</v>
      </c>
      <c r="AN963" s="661">
        <f t="shared" si="197"/>
        <v>11104470</v>
      </c>
      <c r="AO963" s="638">
        <v>843045</v>
      </c>
      <c r="AP963" s="638">
        <v>44100</v>
      </c>
      <c r="AQ963" s="638">
        <f>+VLOOKUP($B963,[1]Sheet1!$C$15:$BW$1300,52,0)</f>
        <v>0</v>
      </c>
      <c r="AR963" s="638">
        <v>0</v>
      </c>
      <c r="AS963" s="638">
        <v>0</v>
      </c>
      <c r="AT963" s="661">
        <f t="shared" si="203"/>
        <v>10217325</v>
      </c>
      <c r="AU963" s="629"/>
      <c r="AV963" s="585"/>
      <c r="AW963" s="526" t="s">
        <v>4972</v>
      </c>
      <c r="AX963" s="526" t="s">
        <v>4973</v>
      </c>
      <c r="AY963" s="632" t="s">
        <v>200</v>
      </c>
      <c r="AZ963" s="632">
        <v>622</v>
      </c>
      <c r="BA963" s="272" t="str">
        <f t="shared" si="196"/>
        <v>Bag</v>
      </c>
      <c r="BB963" s="633"/>
      <c r="BC963" s="634"/>
      <c r="BD963" s="634"/>
    </row>
    <row r="964" spans="1:56" s="635" customFormat="1" ht="36.75" hidden="1" customHeight="1">
      <c r="A964" s="475">
        <f>SUBTOTAL(3,B$6:B964)</f>
        <v>1</v>
      </c>
      <c r="B964" s="475" t="s">
        <v>997</v>
      </c>
      <c r="C964" s="476" t="s">
        <v>998</v>
      </c>
      <c r="D964" s="636">
        <v>40483</v>
      </c>
      <c r="E964" s="636" t="s">
        <v>200</v>
      </c>
      <c r="F964" s="530" t="s">
        <v>5602</v>
      </c>
      <c r="G964" s="621" t="s">
        <v>619</v>
      </c>
      <c r="H964" s="637">
        <v>5931000</v>
      </c>
      <c r="I964" s="637">
        <v>0</v>
      </c>
      <c r="J964" s="637">
        <v>0</v>
      </c>
      <c r="K964" s="637">
        <v>0</v>
      </c>
      <c r="L964" s="638">
        <f t="shared" si="198"/>
        <v>5931000</v>
      </c>
      <c r="M964" s="639">
        <v>24</v>
      </c>
      <c r="N964" s="638">
        <f t="shared" si="199"/>
        <v>5474769</v>
      </c>
      <c r="O964" s="640">
        <v>2</v>
      </c>
      <c r="P964" s="638">
        <f t="shared" si="200"/>
        <v>456231</v>
      </c>
      <c r="Q964" s="641">
        <v>0</v>
      </c>
      <c r="R964" s="638">
        <f t="shared" si="201"/>
        <v>0</v>
      </c>
      <c r="S964" s="638">
        <f t="shared" si="202"/>
        <v>5931000</v>
      </c>
      <c r="T964" s="642">
        <v>0</v>
      </c>
      <c r="U964" s="528">
        <v>0</v>
      </c>
      <c r="V964" s="528">
        <v>200000</v>
      </c>
      <c r="W964" s="642">
        <v>500000</v>
      </c>
      <c r="X964" s="642">
        <v>0</v>
      </c>
      <c r="Y964" s="642">
        <v>400000</v>
      </c>
      <c r="Z964" s="642">
        <v>244377</v>
      </c>
      <c r="AA964" s="643"/>
      <c r="AB964" s="638"/>
      <c r="AC964" s="642">
        <v>0</v>
      </c>
      <c r="AD964" s="642">
        <v>0</v>
      </c>
      <c r="AE964" s="638">
        <v>42771.6328125</v>
      </c>
      <c r="AF964" s="644"/>
      <c r="AG964" s="644">
        <f t="shared" si="195"/>
        <v>7318149</v>
      </c>
      <c r="AH964" s="639">
        <v>32</v>
      </c>
      <c r="AI964" s="639">
        <v>0</v>
      </c>
      <c r="AJ964" s="639">
        <v>0</v>
      </c>
      <c r="AK964" s="643">
        <v>0</v>
      </c>
      <c r="AL964" s="645">
        <v>0</v>
      </c>
      <c r="AM964" s="638">
        <f t="shared" si="194"/>
        <v>1368692</v>
      </c>
      <c r="AN964" s="661">
        <f t="shared" si="197"/>
        <v>8686841</v>
      </c>
      <c r="AO964" s="638">
        <v>622755</v>
      </c>
      <c r="AP964" s="638">
        <v>44100</v>
      </c>
      <c r="AQ964" s="638">
        <f>+VLOOKUP($B964,[1]Sheet1!$C$15:$BW$1300,52,0)</f>
        <v>0</v>
      </c>
      <c r="AR964" s="638">
        <v>0</v>
      </c>
      <c r="AS964" s="638">
        <v>0</v>
      </c>
      <c r="AT964" s="661">
        <f t="shared" si="203"/>
        <v>8019986</v>
      </c>
      <c r="AU964" s="629"/>
      <c r="AV964" s="585"/>
      <c r="AW964" s="526" t="s">
        <v>3514</v>
      </c>
      <c r="AX964" s="526" t="s">
        <v>3515</v>
      </c>
      <c r="AY964" s="632" t="s">
        <v>200</v>
      </c>
      <c r="AZ964" s="632">
        <v>622</v>
      </c>
      <c r="BA964" s="272" t="str">
        <f t="shared" si="196"/>
        <v>Bag</v>
      </c>
      <c r="BB964" s="633"/>
      <c r="BC964" s="634"/>
      <c r="BD964" s="634"/>
    </row>
    <row r="965" spans="1:56" s="635" customFormat="1" ht="36.75" hidden="1" customHeight="1">
      <c r="A965" s="475">
        <f>SUBTOTAL(3,B$6:B965)</f>
        <v>1</v>
      </c>
      <c r="B965" s="475" t="s">
        <v>1003</v>
      </c>
      <c r="C965" s="476" t="s">
        <v>1004</v>
      </c>
      <c r="D965" s="636">
        <v>40940</v>
      </c>
      <c r="E965" s="636" t="s">
        <v>200</v>
      </c>
      <c r="F965" s="530" t="s">
        <v>5602</v>
      </c>
      <c r="G965" s="621" t="s">
        <v>903</v>
      </c>
      <c r="H965" s="637">
        <v>5931000</v>
      </c>
      <c r="I965" s="637">
        <v>700000</v>
      </c>
      <c r="J965" s="637">
        <v>0</v>
      </c>
      <c r="K965" s="637">
        <v>0</v>
      </c>
      <c r="L965" s="638">
        <f t="shared" si="198"/>
        <v>6631000</v>
      </c>
      <c r="M965" s="639">
        <v>22.6</v>
      </c>
      <c r="N965" s="638">
        <f t="shared" si="199"/>
        <v>5763869</v>
      </c>
      <c r="O965" s="640">
        <v>3</v>
      </c>
      <c r="P965" s="638">
        <f t="shared" si="200"/>
        <v>765115</v>
      </c>
      <c r="Q965" s="641">
        <v>0</v>
      </c>
      <c r="R965" s="638">
        <f t="shared" si="201"/>
        <v>0</v>
      </c>
      <c r="S965" s="638">
        <f t="shared" si="202"/>
        <v>6528984</v>
      </c>
      <c r="T965" s="642">
        <v>0</v>
      </c>
      <c r="U965" s="528">
        <v>0</v>
      </c>
      <c r="V965" s="528">
        <v>200000</v>
      </c>
      <c r="W965" s="642">
        <v>500000</v>
      </c>
      <c r="X965" s="642">
        <v>0</v>
      </c>
      <c r="Y965" s="642">
        <v>400000</v>
      </c>
      <c r="Z965" s="642">
        <v>243387</v>
      </c>
      <c r="AA965" s="643"/>
      <c r="AB965" s="638"/>
      <c r="AC965" s="642">
        <v>0</v>
      </c>
      <c r="AD965" s="642">
        <v>0</v>
      </c>
      <c r="AE965" s="638">
        <v>47819.709623893803</v>
      </c>
      <c r="AF965" s="644"/>
      <c r="AG965" s="644">
        <f t="shared" si="195"/>
        <v>7920191</v>
      </c>
      <c r="AH965" s="639">
        <v>32</v>
      </c>
      <c r="AI965" s="639">
        <v>0</v>
      </c>
      <c r="AJ965" s="639">
        <v>0</v>
      </c>
      <c r="AK965" s="643">
        <v>0</v>
      </c>
      <c r="AL965" s="645">
        <v>0</v>
      </c>
      <c r="AM965" s="638">
        <f t="shared" si="194"/>
        <v>1530231</v>
      </c>
      <c r="AN965" s="661">
        <f t="shared" si="197"/>
        <v>9450422</v>
      </c>
      <c r="AO965" s="638">
        <v>696255</v>
      </c>
      <c r="AP965" s="638">
        <v>44100</v>
      </c>
      <c r="AQ965" s="638">
        <f>+VLOOKUP($B965,[1]Sheet1!$C$15:$BW$1300,52,0)</f>
        <v>0</v>
      </c>
      <c r="AR965" s="638">
        <v>65000</v>
      </c>
      <c r="AS965" s="638">
        <v>0</v>
      </c>
      <c r="AT965" s="661">
        <f t="shared" si="203"/>
        <v>8645067</v>
      </c>
      <c r="AU965" s="629"/>
      <c r="AV965" s="585"/>
      <c r="AW965" s="526" t="s">
        <v>3520</v>
      </c>
      <c r="AX965" s="526" t="s">
        <v>3521</v>
      </c>
      <c r="AY965" s="632" t="s">
        <v>200</v>
      </c>
      <c r="AZ965" s="632">
        <v>622</v>
      </c>
      <c r="BA965" s="272" t="str">
        <f t="shared" si="196"/>
        <v>Bag</v>
      </c>
      <c r="BB965" s="633"/>
      <c r="BC965" s="634"/>
      <c r="BD965" s="634"/>
    </row>
    <row r="966" spans="1:56" s="635" customFormat="1" ht="36.75" hidden="1" customHeight="1">
      <c r="A966" s="475">
        <f>SUBTOTAL(3,B$6:B966)</f>
        <v>1</v>
      </c>
      <c r="B966" s="475" t="s">
        <v>1005</v>
      </c>
      <c r="C966" s="476" t="s">
        <v>1006</v>
      </c>
      <c r="D966" s="636">
        <v>40949</v>
      </c>
      <c r="E966" s="636" t="s">
        <v>200</v>
      </c>
      <c r="F966" s="530" t="s">
        <v>5602</v>
      </c>
      <c r="G966" s="621" t="s">
        <v>619</v>
      </c>
      <c r="H966" s="637">
        <v>5931000</v>
      </c>
      <c r="I966" s="637">
        <v>0</v>
      </c>
      <c r="J966" s="637">
        <v>0</v>
      </c>
      <c r="K966" s="637">
        <v>0</v>
      </c>
      <c r="L966" s="638">
        <f t="shared" si="198"/>
        <v>5931000</v>
      </c>
      <c r="M966" s="639">
        <v>24</v>
      </c>
      <c r="N966" s="638">
        <f t="shared" si="199"/>
        <v>5474769</v>
      </c>
      <c r="O966" s="640">
        <v>2</v>
      </c>
      <c r="P966" s="638">
        <f t="shared" si="200"/>
        <v>456231</v>
      </c>
      <c r="Q966" s="641">
        <v>0</v>
      </c>
      <c r="R966" s="638">
        <f t="shared" si="201"/>
        <v>0</v>
      </c>
      <c r="S966" s="638">
        <f t="shared" si="202"/>
        <v>5931000</v>
      </c>
      <c r="T966" s="642">
        <v>0</v>
      </c>
      <c r="U966" s="528">
        <v>0</v>
      </c>
      <c r="V966" s="528">
        <v>200000</v>
      </c>
      <c r="W966" s="642">
        <v>500000</v>
      </c>
      <c r="X966" s="642">
        <v>0</v>
      </c>
      <c r="Y966" s="642">
        <v>400000</v>
      </c>
      <c r="Z966" s="642">
        <v>257262</v>
      </c>
      <c r="AA966" s="643"/>
      <c r="AB966" s="638"/>
      <c r="AC966" s="642">
        <v>0</v>
      </c>
      <c r="AD966" s="642">
        <v>0</v>
      </c>
      <c r="AE966" s="638">
        <v>42771.6328125</v>
      </c>
      <c r="AF966" s="644"/>
      <c r="AG966" s="644">
        <f t="shared" si="195"/>
        <v>7331034</v>
      </c>
      <c r="AH966" s="639">
        <v>32</v>
      </c>
      <c r="AI966" s="639">
        <v>0</v>
      </c>
      <c r="AJ966" s="639">
        <v>0</v>
      </c>
      <c r="AK966" s="643">
        <v>0</v>
      </c>
      <c r="AL966" s="645">
        <v>0</v>
      </c>
      <c r="AM966" s="638">
        <f t="shared" si="194"/>
        <v>1368692</v>
      </c>
      <c r="AN966" s="661">
        <f t="shared" si="197"/>
        <v>8699726</v>
      </c>
      <c r="AO966" s="638">
        <v>622755</v>
      </c>
      <c r="AP966" s="638">
        <v>44100</v>
      </c>
      <c r="AQ966" s="638">
        <f>+VLOOKUP($B966,[1]Sheet1!$C$15:$BW$1300,52,0)</f>
        <v>0</v>
      </c>
      <c r="AR966" s="638">
        <v>0</v>
      </c>
      <c r="AS966" s="638">
        <v>0</v>
      </c>
      <c r="AT966" s="661">
        <f t="shared" si="203"/>
        <v>8032871</v>
      </c>
      <c r="AU966" s="629"/>
      <c r="AV966" s="585"/>
      <c r="AW966" s="526" t="s">
        <v>3522</v>
      </c>
      <c r="AX966" s="526" t="s">
        <v>3523</v>
      </c>
      <c r="AY966" s="632" t="s">
        <v>200</v>
      </c>
      <c r="AZ966" s="632">
        <v>622</v>
      </c>
      <c r="BA966" s="272" t="str">
        <f t="shared" si="196"/>
        <v>Bag</v>
      </c>
      <c r="BB966" s="633"/>
      <c r="BC966" s="634"/>
      <c r="BD966" s="634"/>
    </row>
    <row r="967" spans="1:56" s="635" customFormat="1" ht="36.75" hidden="1" customHeight="1">
      <c r="A967" s="475">
        <f>SUBTOTAL(3,B$6:B967)</f>
        <v>1</v>
      </c>
      <c r="B967" s="475" t="s">
        <v>1009</v>
      </c>
      <c r="C967" s="476" t="s">
        <v>1010</v>
      </c>
      <c r="D967" s="636">
        <v>40616</v>
      </c>
      <c r="E967" s="636" t="s">
        <v>200</v>
      </c>
      <c r="F967" s="530" t="s">
        <v>5602</v>
      </c>
      <c r="G967" s="621" t="s">
        <v>619</v>
      </c>
      <c r="H967" s="637">
        <v>5931000</v>
      </c>
      <c r="I967" s="637">
        <v>0</v>
      </c>
      <c r="J967" s="637">
        <v>0</v>
      </c>
      <c r="K967" s="637">
        <v>0</v>
      </c>
      <c r="L967" s="638">
        <f t="shared" si="198"/>
        <v>5931000</v>
      </c>
      <c r="M967" s="639">
        <v>24</v>
      </c>
      <c r="N967" s="638">
        <f t="shared" si="199"/>
        <v>5474769</v>
      </c>
      <c r="O967" s="640">
        <v>2</v>
      </c>
      <c r="P967" s="638">
        <f t="shared" si="200"/>
        <v>456231</v>
      </c>
      <c r="Q967" s="641">
        <v>0</v>
      </c>
      <c r="R967" s="638">
        <f t="shared" si="201"/>
        <v>0</v>
      </c>
      <c r="S967" s="638">
        <f t="shared" si="202"/>
        <v>5931000</v>
      </c>
      <c r="T967" s="642">
        <v>0</v>
      </c>
      <c r="U967" s="528">
        <v>0</v>
      </c>
      <c r="V967" s="528">
        <v>200000</v>
      </c>
      <c r="W967" s="642">
        <v>500000</v>
      </c>
      <c r="X967" s="642">
        <v>0</v>
      </c>
      <c r="Y967" s="642">
        <v>400000</v>
      </c>
      <c r="Z967" s="642">
        <v>244833</v>
      </c>
      <c r="AA967" s="643"/>
      <c r="AB967" s="638"/>
      <c r="AC967" s="642">
        <v>0</v>
      </c>
      <c r="AD967" s="642">
        <v>0</v>
      </c>
      <c r="AE967" s="638">
        <v>42771.6328125</v>
      </c>
      <c r="AF967" s="644"/>
      <c r="AG967" s="644">
        <f t="shared" si="195"/>
        <v>7318605</v>
      </c>
      <c r="AH967" s="639">
        <v>36</v>
      </c>
      <c r="AI967" s="639">
        <v>0</v>
      </c>
      <c r="AJ967" s="639">
        <v>0</v>
      </c>
      <c r="AK967" s="643">
        <v>0</v>
      </c>
      <c r="AL967" s="645">
        <v>0</v>
      </c>
      <c r="AM967" s="638">
        <f t="shared" ref="AM967:AM1030" si="204">ROUND((N967/IF(M967&gt;26,26,M967)/8*(AH967*$AH$5+AI967*$AI$5+AJ967*$AJ$5+AK967*$AK$5+AL967*$AL$5)),0)</f>
        <v>1539779</v>
      </c>
      <c r="AN967" s="661">
        <f t="shared" si="197"/>
        <v>8858384</v>
      </c>
      <c r="AO967" s="638">
        <v>622755</v>
      </c>
      <c r="AP967" s="638">
        <v>44100</v>
      </c>
      <c r="AQ967" s="638">
        <f>+VLOOKUP($B967,[1]Sheet1!$C$15:$BW$1300,52,0)</f>
        <v>0</v>
      </c>
      <c r="AR967" s="638">
        <v>0</v>
      </c>
      <c r="AS967" s="638">
        <v>0</v>
      </c>
      <c r="AT967" s="661">
        <f t="shared" si="203"/>
        <v>8191529</v>
      </c>
      <c r="AU967" s="629"/>
      <c r="AV967" s="585"/>
      <c r="AW967" s="526" t="s">
        <v>3526</v>
      </c>
      <c r="AX967" s="526" t="s">
        <v>3527</v>
      </c>
      <c r="AY967" s="632" t="s">
        <v>200</v>
      </c>
      <c r="AZ967" s="632">
        <v>622</v>
      </c>
      <c r="BA967" s="272" t="str">
        <f t="shared" si="196"/>
        <v>Bag</v>
      </c>
      <c r="BB967" s="633"/>
      <c r="BC967" s="634"/>
      <c r="BD967" s="634"/>
    </row>
    <row r="968" spans="1:56" s="635" customFormat="1" ht="36.75" hidden="1" customHeight="1">
      <c r="A968" s="475">
        <f>SUBTOTAL(3,B$6:B968)</f>
        <v>1</v>
      </c>
      <c r="B968" s="475" t="s">
        <v>1014</v>
      </c>
      <c r="C968" s="476" t="s">
        <v>1015</v>
      </c>
      <c r="D968" s="636">
        <v>41545</v>
      </c>
      <c r="E968" s="636" t="s">
        <v>200</v>
      </c>
      <c r="F968" s="530" t="s">
        <v>5602</v>
      </c>
      <c r="G968" s="621" t="s">
        <v>619</v>
      </c>
      <c r="H968" s="637">
        <v>5931000</v>
      </c>
      <c r="I968" s="637">
        <v>0</v>
      </c>
      <c r="J968" s="637">
        <v>0</v>
      </c>
      <c r="K968" s="637">
        <v>0</v>
      </c>
      <c r="L968" s="638">
        <f t="shared" si="198"/>
        <v>5931000</v>
      </c>
      <c r="M968" s="639">
        <v>23.6</v>
      </c>
      <c r="N968" s="638">
        <f t="shared" si="199"/>
        <v>5383523</v>
      </c>
      <c r="O968" s="640">
        <v>2</v>
      </c>
      <c r="P968" s="638">
        <f t="shared" si="200"/>
        <v>456231</v>
      </c>
      <c r="Q968" s="641">
        <v>0</v>
      </c>
      <c r="R968" s="638">
        <f t="shared" si="201"/>
        <v>0</v>
      </c>
      <c r="S968" s="638">
        <f t="shared" si="202"/>
        <v>5839754</v>
      </c>
      <c r="T968" s="642">
        <v>0</v>
      </c>
      <c r="U968" s="528">
        <v>0</v>
      </c>
      <c r="V968" s="528">
        <v>200000</v>
      </c>
      <c r="W968" s="642">
        <v>500000</v>
      </c>
      <c r="X968" s="642">
        <v>0</v>
      </c>
      <c r="Y968" s="642">
        <v>400000</v>
      </c>
      <c r="Z968" s="642">
        <v>230415</v>
      </c>
      <c r="AA968" s="643"/>
      <c r="AB968" s="638"/>
      <c r="AC968" s="642">
        <v>0</v>
      </c>
      <c r="AD968" s="642">
        <v>0</v>
      </c>
      <c r="AE968" s="638">
        <v>42771.634004237283</v>
      </c>
      <c r="AF968" s="644"/>
      <c r="AG968" s="644">
        <f t="shared" si="195"/>
        <v>7212941</v>
      </c>
      <c r="AH968" s="639">
        <v>24</v>
      </c>
      <c r="AI968" s="639">
        <v>0</v>
      </c>
      <c r="AJ968" s="639">
        <v>0</v>
      </c>
      <c r="AK968" s="643">
        <v>0</v>
      </c>
      <c r="AL968" s="645">
        <v>0</v>
      </c>
      <c r="AM968" s="638">
        <f t="shared" si="204"/>
        <v>1026519</v>
      </c>
      <c r="AN968" s="661">
        <f t="shared" si="197"/>
        <v>8239460</v>
      </c>
      <c r="AO968" s="638">
        <v>622755</v>
      </c>
      <c r="AP968" s="638">
        <v>44100</v>
      </c>
      <c r="AQ968" s="638">
        <f>+VLOOKUP($B968,[1]Sheet1!$C$15:$BW$1300,52,0)</f>
        <v>0</v>
      </c>
      <c r="AR968" s="638">
        <v>0</v>
      </c>
      <c r="AS968" s="638">
        <v>0</v>
      </c>
      <c r="AT968" s="661">
        <f t="shared" si="203"/>
        <v>7572605</v>
      </c>
      <c r="AU968" s="629"/>
      <c r="AV968" s="585"/>
      <c r="AW968" s="526" t="s">
        <v>3530</v>
      </c>
      <c r="AX968" s="526" t="s">
        <v>3531</v>
      </c>
      <c r="AY968" s="632" t="s">
        <v>200</v>
      </c>
      <c r="AZ968" s="632">
        <v>622</v>
      </c>
      <c r="BA968" s="272" t="str">
        <f t="shared" si="196"/>
        <v>Bag</v>
      </c>
      <c r="BB968" s="633"/>
      <c r="BC968" s="634"/>
      <c r="BD968" s="634"/>
    </row>
    <row r="969" spans="1:56" s="635" customFormat="1" ht="36.75" hidden="1" customHeight="1">
      <c r="A969" s="475">
        <f>SUBTOTAL(3,B$6:B969)</f>
        <v>1</v>
      </c>
      <c r="B969" s="475" t="s">
        <v>1018</v>
      </c>
      <c r="C969" s="476" t="s">
        <v>1019</v>
      </c>
      <c r="D969" s="636">
        <v>42612</v>
      </c>
      <c r="E969" s="636" t="s">
        <v>200</v>
      </c>
      <c r="F969" s="530" t="s">
        <v>5602</v>
      </c>
      <c r="G969" s="621" t="s">
        <v>694</v>
      </c>
      <c r="H969" s="637">
        <v>5931000</v>
      </c>
      <c r="I969" s="637">
        <v>2300000</v>
      </c>
      <c r="J969" s="637">
        <v>0</v>
      </c>
      <c r="K969" s="637">
        <v>0</v>
      </c>
      <c r="L969" s="638">
        <f t="shared" si="198"/>
        <v>8231000</v>
      </c>
      <c r="M969" s="639">
        <v>22.8</v>
      </c>
      <c r="N969" s="638">
        <f t="shared" si="199"/>
        <v>7217954</v>
      </c>
      <c r="O969" s="640">
        <v>3</v>
      </c>
      <c r="P969" s="638">
        <f t="shared" si="200"/>
        <v>949731</v>
      </c>
      <c r="Q969" s="641">
        <v>0</v>
      </c>
      <c r="R969" s="638">
        <f t="shared" si="201"/>
        <v>0</v>
      </c>
      <c r="S969" s="638">
        <f t="shared" si="202"/>
        <v>8167685</v>
      </c>
      <c r="T969" s="642">
        <v>0</v>
      </c>
      <c r="U969" s="528">
        <v>0</v>
      </c>
      <c r="V969" s="528">
        <v>200000</v>
      </c>
      <c r="W969" s="642">
        <v>500000</v>
      </c>
      <c r="X969" s="642">
        <v>0</v>
      </c>
      <c r="Y969" s="642">
        <v>400000</v>
      </c>
      <c r="Z969" s="642">
        <v>220671</v>
      </c>
      <c r="AA969" s="643"/>
      <c r="AB969" s="638"/>
      <c r="AC969" s="642">
        <v>0</v>
      </c>
      <c r="AD969" s="642">
        <v>0</v>
      </c>
      <c r="AE969" s="638">
        <v>0</v>
      </c>
      <c r="AF969" s="644"/>
      <c r="AG969" s="644">
        <f t="shared" si="195"/>
        <v>9488356</v>
      </c>
      <c r="AH969" s="639">
        <v>24</v>
      </c>
      <c r="AI969" s="639">
        <v>0</v>
      </c>
      <c r="AJ969" s="639">
        <v>0</v>
      </c>
      <c r="AK969" s="643">
        <v>0</v>
      </c>
      <c r="AL969" s="645">
        <v>0</v>
      </c>
      <c r="AM969" s="638">
        <f t="shared" si="204"/>
        <v>1424596</v>
      </c>
      <c r="AN969" s="661">
        <f t="shared" si="197"/>
        <v>10912952</v>
      </c>
      <c r="AO969" s="638">
        <v>864255</v>
      </c>
      <c r="AP969" s="638">
        <v>44100</v>
      </c>
      <c r="AQ969" s="638">
        <f>+VLOOKUP($B969,[1]Sheet1!$C$15:$BW$1300,52,0)</f>
        <v>0</v>
      </c>
      <c r="AR969" s="638">
        <v>0</v>
      </c>
      <c r="AS969" s="638">
        <v>0</v>
      </c>
      <c r="AT969" s="661">
        <f t="shared" si="203"/>
        <v>10004597</v>
      </c>
      <c r="AU969" s="629"/>
      <c r="AV969" s="585"/>
      <c r="AW969" s="526" t="s">
        <v>3534</v>
      </c>
      <c r="AX969" s="526" t="s">
        <v>3535</v>
      </c>
      <c r="AY969" s="632" t="s">
        <v>200</v>
      </c>
      <c r="AZ969" s="632">
        <v>622</v>
      </c>
      <c r="BA969" s="272" t="str">
        <f t="shared" si="196"/>
        <v>Bag</v>
      </c>
      <c r="BB969" s="633"/>
      <c r="BC969" s="634"/>
      <c r="BD969" s="634"/>
    </row>
    <row r="970" spans="1:56" s="635" customFormat="1" ht="36.75" hidden="1" customHeight="1">
      <c r="A970" s="475">
        <f>SUBTOTAL(3,B$6:B970)</f>
        <v>1</v>
      </c>
      <c r="B970" s="475" t="s">
        <v>2571</v>
      </c>
      <c r="C970" s="476" t="s">
        <v>2572</v>
      </c>
      <c r="D970" s="636">
        <v>43739</v>
      </c>
      <c r="E970" s="636" t="s">
        <v>200</v>
      </c>
      <c r="F970" s="530" t="s">
        <v>227</v>
      </c>
      <c r="G970" s="621" t="s">
        <v>707</v>
      </c>
      <c r="H970" s="637">
        <v>5931000</v>
      </c>
      <c r="I970" s="637">
        <v>1100000</v>
      </c>
      <c r="J970" s="637">
        <v>298000</v>
      </c>
      <c r="K970" s="637">
        <v>500000</v>
      </c>
      <c r="L970" s="638">
        <f t="shared" si="198"/>
        <v>7829000</v>
      </c>
      <c r="M970" s="639">
        <v>22.7</v>
      </c>
      <c r="N970" s="638">
        <f t="shared" si="199"/>
        <v>6835319</v>
      </c>
      <c r="O970" s="640">
        <v>3</v>
      </c>
      <c r="P970" s="638">
        <f t="shared" si="200"/>
        <v>903346</v>
      </c>
      <c r="Q970" s="641">
        <v>0</v>
      </c>
      <c r="R970" s="638">
        <f t="shared" si="201"/>
        <v>0</v>
      </c>
      <c r="S970" s="638">
        <f t="shared" si="202"/>
        <v>7738665</v>
      </c>
      <c r="T970" s="642">
        <v>0</v>
      </c>
      <c r="U970" s="528">
        <v>0</v>
      </c>
      <c r="V970" s="528">
        <v>200000</v>
      </c>
      <c r="W970" s="642">
        <v>500000</v>
      </c>
      <c r="X970" s="642">
        <v>0</v>
      </c>
      <c r="Y970" s="642">
        <v>400000</v>
      </c>
      <c r="Z970" s="642">
        <v>346305</v>
      </c>
      <c r="AA970" s="643"/>
      <c r="AB970" s="638"/>
      <c r="AC970" s="642">
        <v>0</v>
      </c>
      <c r="AD970" s="642">
        <v>0</v>
      </c>
      <c r="AE970" s="638">
        <v>0</v>
      </c>
      <c r="AF970" s="644"/>
      <c r="AG970" s="644">
        <f t="shared" si="195"/>
        <v>9184970</v>
      </c>
      <c r="AH970" s="639">
        <v>4</v>
      </c>
      <c r="AI970" s="639">
        <v>0</v>
      </c>
      <c r="AJ970" s="639">
        <v>0</v>
      </c>
      <c r="AK970" s="643">
        <v>0</v>
      </c>
      <c r="AL970" s="645">
        <v>0</v>
      </c>
      <c r="AM970" s="638">
        <f t="shared" si="204"/>
        <v>225837</v>
      </c>
      <c r="AN970" s="661">
        <f t="shared" si="197"/>
        <v>9410807</v>
      </c>
      <c r="AO970" s="638">
        <v>822045</v>
      </c>
      <c r="AP970" s="638">
        <v>44100</v>
      </c>
      <c r="AQ970" s="638">
        <f>+VLOOKUP($B970,[1]Sheet1!$C$15:$BW$1300,52,0)</f>
        <v>0</v>
      </c>
      <c r="AR970" s="638">
        <v>0</v>
      </c>
      <c r="AS970" s="638">
        <v>0</v>
      </c>
      <c r="AT970" s="661">
        <f t="shared" si="203"/>
        <v>8544662</v>
      </c>
      <c r="AU970" s="629"/>
      <c r="AV970" s="585"/>
      <c r="AW970" s="526" t="s">
        <v>4974</v>
      </c>
      <c r="AX970" s="526" t="s">
        <v>4975</v>
      </c>
      <c r="AY970" s="632" t="s">
        <v>200</v>
      </c>
      <c r="AZ970" s="632">
        <v>622</v>
      </c>
      <c r="BA970" s="272" t="str">
        <f t="shared" si="196"/>
        <v>Bag</v>
      </c>
      <c r="BB970" s="633"/>
      <c r="BC970" s="634"/>
      <c r="BD970" s="634"/>
    </row>
    <row r="971" spans="1:56" s="635" customFormat="1" ht="36.75" hidden="1" customHeight="1">
      <c r="A971" s="475">
        <f>SUBTOTAL(3,B$6:B971)</f>
        <v>1</v>
      </c>
      <c r="B971" s="475" t="s">
        <v>2573</v>
      </c>
      <c r="C971" s="476" t="s">
        <v>1731</v>
      </c>
      <c r="D971" s="636">
        <v>43880</v>
      </c>
      <c r="E971" s="636" t="s">
        <v>200</v>
      </c>
      <c r="F971" s="530" t="s">
        <v>227</v>
      </c>
      <c r="G971" s="621" t="s">
        <v>707</v>
      </c>
      <c r="H971" s="637">
        <v>5931000</v>
      </c>
      <c r="I971" s="637">
        <v>1500000</v>
      </c>
      <c r="J971" s="637">
        <v>298000</v>
      </c>
      <c r="K971" s="637">
        <v>0</v>
      </c>
      <c r="L971" s="638">
        <f t="shared" si="198"/>
        <v>7729000</v>
      </c>
      <c r="M971" s="639">
        <v>23.9</v>
      </c>
      <c r="N971" s="638">
        <f t="shared" si="199"/>
        <v>7104735</v>
      </c>
      <c r="O971" s="640">
        <v>2</v>
      </c>
      <c r="P971" s="638">
        <f t="shared" si="200"/>
        <v>594538</v>
      </c>
      <c r="Q971" s="641">
        <v>0</v>
      </c>
      <c r="R971" s="638">
        <f t="shared" si="201"/>
        <v>0</v>
      </c>
      <c r="S971" s="638">
        <f t="shared" si="202"/>
        <v>7699273</v>
      </c>
      <c r="T971" s="642">
        <v>0</v>
      </c>
      <c r="U971" s="528">
        <v>0</v>
      </c>
      <c r="V971" s="528">
        <v>200000</v>
      </c>
      <c r="W971" s="642">
        <v>500000</v>
      </c>
      <c r="X971" s="642">
        <v>0</v>
      </c>
      <c r="Y971" s="642">
        <v>300000</v>
      </c>
      <c r="Z971" s="642">
        <v>331573</v>
      </c>
      <c r="AA971" s="643"/>
      <c r="AB971" s="638"/>
      <c r="AC971" s="642">
        <v>0</v>
      </c>
      <c r="AD971" s="642">
        <v>0</v>
      </c>
      <c r="AE971" s="638">
        <v>0</v>
      </c>
      <c r="AF971" s="644"/>
      <c r="AG971" s="644">
        <f t="shared" si="195"/>
        <v>9030846</v>
      </c>
      <c r="AH971" s="639">
        <v>8</v>
      </c>
      <c r="AI971" s="639">
        <v>0</v>
      </c>
      <c r="AJ971" s="639">
        <v>0</v>
      </c>
      <c r="AK971" s="643">
        <v>0</v>
      </c>
      <c r="AL971" s="645">
        <v>0</v>
      </c>
      <c r="AM971" s="638">
        <f t="shared" si="204"/>
        <v>445904</v>
      </c>
      <c r="AN971" s="661">
        <f t="shared" si="197"/>
        <v>9476750</v>
      </c>
      <c r="AO971" s="638">
        <v>811545</v>
      </c>
      <c r="AP971" s="638">
        <v>44100</v>
      </c>
      <c r="AQ971" s="638">
        <f>+VLOOKUP($B971,[1]Sheet1!$C$15:$BW$1300,52,0)</f>
        <v>0</v>
      </c>
      <c r="AR971" s="638">
        <v>0</v>
      </c>
      <c r="AS971" s="638">
        <v>0</v>
      </c>
      <c r="AT971" s="661">
        <f t="shared" si="203"/>
        <v>8621105</v>
      </c>
      <c r="AU971" s="629"/>
      <c r="AV971" s="585"/>
      <c r="AW971" s="526" t="s">
        <v>4210</v>
      </c>
      <c r="AX971" s="526" t="s">
        <v>4976</v>
      </c>
      <c r="AY971" s="632" t="s">
        <v>200</v>
      </c>
      <c r="AZ971" s="632">
        <v>622</v>
      </c>
      <c r="BA971" s="272" t="str">
        <f t="shared" si="196"/>
        <v>Bag</v>
      </c>
      <c r="BB971" s="633"/>
      <c r="BC971" s="634"/>
      <c r="BD971" s="634"/>
    </row>
    <row r="972" spans="1:56" s="635" customFormat="1" ht="36.75" hidden="1" customHeight="1">
      <c r="A972" s="475">
        <f>SUBTOTAL(3,B$6:B972)</f>
        <v>1</v>
      </c>
      <c r="B972" s="475" t="s">
        <v>2574</v>
      </c>
      <c r="C972" s="476" t="s">
        <v>2575</v>
      </c>
      <c r="D972" s="636">
        <v>44972</v>
      </c>
      <c r="E972" s="636" t="s">
        <v>200</v>
      </c>
      <c r="F972" s="530" t="s">
        <v>227</v>
      </c>
      <c r="G972" s="621" t="s">
        <v>1163</v>
      </c>
      <c r="H972" s="637">
        <v>5815000</v>
      </c>
      <c r="I972" s="637">
        <v>1000000</v>
      </c>
      <c r="J972" s="637">
        <v>292000</v>
      </c>
      <c r="K972" s="637">
        <v>0</v>
      </c>
      <c r="L972" s="638">
        <f t="shared" si="198"/>
        <v>7107000</v>
      </c>
      <c r="M972" s="639">
        <v>23.9</v>
      </c>
      <c r="N972" s="638">
        <f t="shared" si="199"/>
        <v>6532973</v>
      </c>
      <c r="O972" s="640">
        <v>2</v>
      </c>
      <c r="P972" s="638">
        <f t="shared" si="200"/>
        <v>546692</v>
      </c>
      <c r="Q972" s="641">
        <v>0</v>
      </c>
      <c r="R972" s="638">
        <f t="shared" si="201"/>
        <v>0</v>
      </c>
      <c r="S972" s="638">
        <f t="shared" si="202"/>
        <v>7079665</v>
      </c>
      <c r="T972" s="642">
        <v>0</v>
      </c>
      <c r="U972" s="528">
        <v>0</v>
      </c>
      <c r="V972" s="528">
        <v>200000</v>
      </c>
      <c r="W972" s="642">
        <v>500000</v>
      </c>
      <c r="X972" s="642">
        <v>0</v>
      </c>
      <c r="Y972" s="642">
        <v>400000</v>
      </c>
      <c r="Z972" s="642">
        <v>441703</v>
      </c>
      <c r="AA972" s="643"/>
      <c r="AB972" s="638"/>
      <c r="AC972" s="642">
        <v>0</v>
      </c>
      <c r="AD972" s="642">
        <v>0</v>
      </c>
      <c r="AE972" s="638">
        <v>0</v>
      </c>
      <c r="AF972" s="644"/>
      <c r="AG972" s="644">
        <f t="shared" si="195"/>
        <v>8621368</v>
      </c>
      <c r="AH972" s="639">
        <v>24</v>
      </c>
      <c r="AI972" s="639">
        <v>0</v>
      </c>
      <c r="AJ972" s="639">
        <v>0</v>
      </c>
      <c r="AK972" s="643">
        <v>0</v>
      </c>
      <c r="AL972" s="645">
        <v>0</v>
      </c>
      <c r="AM972" s="638">
        <f t="shared" si="204"/>
        <v>1230058</v>
      </c>
      <c r="AN972" s="661">
        <f t="shared" si="197"/>
        <v>9851426</v>
      </c>
      <c r="AO972" s="638">
        <v>746235</v>
      </c>
      <c r="AP972" s="638">
        <v>44100</v>
      </c>
      <c r="AQ972" s="638">
        <f>+VLOOKUP($B972,[1]Sheet1!$C$15:$BW$1300,52,0)</f>
        <v>0</v>
      </c>
      <c r="AR972" s="638">
        <v>0</v>
      </c>
      <c r="AS972" s="638">
        <v>0</v>
      </c>
      <c r="AT972" s="661">
        <f t="shared" si="203"/>
        <v>9061091</v>
      </c>
      <c r="AU972" s="629"/>
      <c r="AV972" s="585"/>
      <c r="AW972" s="526" t="s">
        <v>4977</v>
      </c>
      <c r="AX972" s="526" t="s">
        <v>4978</v>
      </c>
      <c r="AY972" s="632" t="s">
        <v>200</v>
      </c>
      <c r="AZ972" s="632">
        <v>622</v>
      </c>
      <c r="BA972" s="272" t="str">
        <f t="shared" si="196"/>
        <v>Bag</v>
      </c>
      <c r="BB972" s="633"/>
      <c r="BC972" s="634"/>
      <c r="BD972" s="634"/>
    </row>
    <row r="973" spans="1:56" s="635" customFormat="1" ht="36.75" hidden="1" customHeight="1">
      <c r="A973" s="475">
        <f>SUBTOTAL(3,B$6:B973)</f>
        <v>1</v>
      </c>
      <c r="B973" s="475" t="s">
        <v>2576</v>
      </c>
      <c r="C973" s="476" t="s">
        <v>2577</v>
      </c>
      <c r="D973" s="636">
        <v>45345</v>
      </c>
      <c r="E973" s="636" t="s">
        <v>200</v>
      </c>
      <c r="F973" s="530" t="s">
        <v>227</v>
      </c>
      <c r="G973" s="621" t="s">
        <v>1163</v>
      </c>
      <c r="H973" s="637">
        <v>5538000</v>
      </c>
      <c r="I973" s="637">
        <v>800000</v>
      </c>
      <c r="J973" s="637">
        <v>278000</v>
      </c>
      <c r="K973" s="637">
        <v>0</v>
      </c>
      <c r="L973" s="638">
        <f t="shared" si="198"/>
        <v>6616000</v>
      </c>
      <c r="M973" s="639">
        <v>24</v>
      </c>
      <c r="N973" s="638">
        <f t="shared" si="199"/>
        <v>6107077</v>
      </c>
      <c r="O973" s="640">
        <v>2</v>
      </c>
      <c r="P973" s="638">
        <f t="shared" si="200"/>
        <v>508923</v>
      </c>
      <c r="Q973" s="641">
        <v>0</v>
      </c>
      <c r="R973" s="638">
        <f t="shared" si="201"/>
        <v>0</v>
      </c>
      <c r="S973" s="638">
        <f t="shared" si="202"/>
        <v>6616000</v>
      </c>
      <c r="T973" s="642">
        <v>0</v>
      </c>
      <c r="U973" s="528">
        <v>0</v>
      </c>
      <c r="V973" s="528">
        <v>200000</v>
      </c>
      <c r="W973" s="642">
        <v>500000</v>
      </c>
      <c r="X973" s="642">
        <v>0</v>
      </c>
      <c r="Y973" s="642">
        <v>400000</v>
      </c>
      <c r="Z973" s="642">
        <v>334183</v>
      </c>
      <c r="AA973" s="643"/>
      <c r="AB973" s="638"/>
      <c r="AC973" s="642">
        <v>0</v>
      </c>
      <c r="AD973" s="642">
        <v>0</v>
      </c>
      <c r="AE973" s="638">
        <v>0</v>
      </c>
      <c r="AF973" s="644"/>
      <c r="AG973" s="644">
        <f t="shared" si="195"/>
        <v>8050183</v>
      </c>
      <c r="AH973" s="639">
        <v>20</v>
      </c>
      <c r="AI973" s="639">
        <v>0</v>
      </c>
      <c r="AJ973" s="639">
        <v>0</v>
      </c>
      <c r="AK973" s="643">
        <v>0</v>
      </c>
      <c r="AL973" s="645">
        <v>0</v>
      </c>
      <c r="AM973" s="638">
        <f t="shared" si="204"/>
        <v>954231</v>
      </c>
      <c r="AN973" s="661">
        <f t="shared" si="197"/>
        <v>9004414</v>
      </c>
      <c r="AO973" s="638">
        <v>694680</v>
      </c>
      <c r="AP973" s="638">
        <v>44100</v>
      </c>
      <c r="AQ973" s="638">
        <f>+VLOOKUP($B973,[1]Sheet1!$C$15:$BW$1300,52,0)</f>
        <v>0</v>
      </c>
      <c r="AR973" s="638">
        <v>0</v>
      </c>
      <c r="AS973" s="638">
        <v>0</v>
      </c>
      <c r="AT973" s="661">
        <f t="shared" si="203"/>
        <v>8265634</v>
      </c>
      <c r="AU973" s="629"/>
      <c r="AV973" s="585"/>
      <c r="AW973" s="526" t="s">
        <v>4979</v>
      </c>
      <c r="AX973" s="526" t="s">
        <v>4980</v>
      </c>
      <c r="AY973" s="632" t="s">
        <v>200</v>
      </c>
      <c r="AZ973" s="632">
        <v>622</v>
      </c>
      <c r="BA973" s="272" t="str">
        <f t="shared" si="196"/>
        <v>Bag</v>
      </c>
      <c r="BB973" s="633"/>
      <c r="BC973" s="634"/>
      <c r="BD973" s="634"/>
    </row>
    <row r="974" spans="1:56" s="635" customFormat="1" ht="36.75" hidden="1" customHeight="1">
      <c r="A974" s="475">
        <f>SUBTOTAL(3,B$6:B974)</f>
        <v>1</v>
      </c>
      <c r="B974" s="475" t="s">
        <v>2578</v>
      </c>
      <c r="C974" s="476" t="s">
        <v>2579</v>
      </c>
      <c r="D974" s="636">
        <v>45378</v>
      </c>
      <c r="E974" s="636" t="s">
        <v>200</v>
      </c>
      <c r="F974" s="530" t="s">
        <v>227</v>
      </c>
      <c r="G974" s="621" t="s">
        <v>1163</v>
      </c>
      <c r="H974" s="637">
        <v>5538000</v>
      </c>
      <c r="I974" s="637">
        <v>800000</v>
      </c>
      <c r="J974" s="637">
        <v>278000</v>
      </c>
      <c r="K974" s="637">
        <v>0</v>
      </c>
      <c r="L974" s="638">
        <f t="shared" si="198"/>
        <v>6616000</v>
      </c>
      <c r="M974" s="639">
        <v>23</v>
      </c>
      <c r="N974" s="638">
        <f t="shared" si="199"/>
        <v>5852615</v>
      </c>
      <c r="O974" s="640">
        <v>2</v>
      </c>
      <c r="P974" s="638">
        <f t="shared" si="200"/>
        <v>508923</v>
      </c>
      <c r="Q974" s="641">
        <v>0</v>
      </c>
      <c r="R974" s="638">
        <f t="shared" si="201"/>
        <v>0</v>
      </c>
      <c r="S974" s="638">
        <f t="shared" si="202"/>
        <v>6361538</v>
      </c>
      <c r="T974" s="642">
        <v>0</v>
      </c>
      <c r="U974" s="528">
        <v>0</v>
      </c>
      <c r="V974" s="528">
        <v>200000</v>
      </c>
      <c r="W974" s="642">
        <v>0</v>
      </c>
      <c r="X974" s="642">
        <v>0</v>
      </c>
      <c r="Y974" s="642">
        <v>300000</v>
      </c>
      <c r="Z974" s="642">
        <v>420020</v>
      </c>
      <c r="AA974" s="643"/>
      <c r="AB974" s="638"/>
      <c r="AC974" s="642">
        <v>200000</v>
      </c>
      <c r="AD974" s="642">
        <v>0</v>
      </c>
      <c r="AE974" s="638">
        <v>0</v>
      </c>
      <c r="AF974" s="644"/>
      <c r="AG974" s="644">
        <f t="shared" si="195"/>
        <v>7481558</v>
      </c>
      <c r="AH974" s="639">
        <v>20</v>
      </c>
      <c r="AI974" s="639">
        <v>0</v>
      </c>
      <c r="AJ974" s="639">
        <v>0</v>
      </c>
      <c r="AK974" s="643">
        <v>0</v>
      </c>
      <c r="AL974" s="645">
        <v>0</v>
      </c>
      <c r="AM974" s="638">
        <f t="shared" si="204"/>
        <v>954231</v>
      </c>
      <c r="AN974" s="661">
        <f t="shared" si="197"/>
        <v>8435789</v>
      </c>
      <c r="AO974" s="638">
        <v>694680</v>
      </c>
      <c r="AP974" s="638">
        <v>44100</v>
      </c>
      <c r="AQ974" s="638">
        <f>+VLOOKUP($B974,[1]Sheet1!$C$15:$BW$1300,52,0)</f>
        <v>0</v>
      </c>
      <c r="AR974" s="638">
        <v>0</v>
      </c>
      <c r="AS974" s="638">
        <v>0</v>
      </c>
      <c r="AT974" s="661">
        <f t="shared" si="203"/>
        <v>7697009</v>
      </c>
      <c r="AU974" s="629"/>
      <c r="AV974" s="585"/>
      <c r="AW974" s="526" t="s">
        <v>4981</v>
      </c>
      <c r="AX974" s="526" t="s">
        <v>4982</v>
      </c>
      <c r="AY974" s="632" t="s">
        <v>200</v>
      </c>
      <c r="AZ974" s="632">
        <v>622</v>
      </c>
      <c r="BA974" s="272" t="str">
        <f t="shared" si="196"/>
        <v>Bag</v>
      </c>
      <c r="BB974" s="633"/>
      <c r="BC974" s="634"/>
      <c r="BD974" s="634"/>
    </row>
    <row r="975" spans="1:56" s="635" customFormat="1" ht="36.75" hidden="1" customHeight="1">
      <c r="A975" s="475">
        <f>SUBTOTAL(3,B$6:B975)</f>
        <v>1</v>
      </c>
      <c r="B975" s="475" t="s">
        <v>2580</v>
      </c>
      <c r="C975" s="476" t="s">
        <v>2581</v>
      </c>
      <c r="D975" s="636">
        <v>45405</v>
      </c>
      <c r="E975" s="636" t="s">
        <v>200</v>
      </c>
      <c r="F975" s="530" t="s">
        <v>227</v>
      </c>
      <c r="G975" s="621" t="s">
        <v>1163</v>
      </c>
      <c r="H975" s="637">
        <v>5274000</v>
      </c>
      <c r="I975" s="637">
        <v>800000</v>
      </c>
      <c r="J975" s="637">
        <v>265000</v>
      </c>
      <c r="K975" s="637">
        <v>0</v>
      </c>
      <c r="L975" s="638">
        <f t="shared" si="198"/>
        <v>6339000</v>
      </c>
      <c r="M975" s="639">
        <v>20</v>
      </c>
      <c r="N975" s="638">
        <f t="shared" si="199"/>
        <v>4876154</v>
      </c>
      <c r="O975" s="640">
        <v>2</v>
      </c>
      <c r="P975" s="638">
        <f t="shared" si="200"/>
        <v>487615</v>
      </c>
      <c r="Q975" s="641">
        <v>0</v>
      </c>
      <c r="R975" s="638">
        <f t="shared" si="201"/>
        <v>0</v>
      </c>
      <c r="S975" s="638">
        <f t="shared" si="202"/>
        <v>5363769</v>
      </c>
      <c r="T975" s="642">
        <v>0</v>
      </c>
      <c r="U975" s="528">
        <v>0</v>
      </c>
      <c r="V975" s="528">
        <v>200000</v>
      </c>
      <c r="W975" s="642">
        <v>0</v>
      </c>
      <c r="X975" s="642">
        <v>0</v>
      </c>
      <c r="Y975" s="642">
        <v>0</v>
      </c>
      <c r="Z975" s="642">
        <v>235840</v>
      </c>
      <c r="AA975" s="643"/>
      <c r="AB975" s="638"/>
      <c r="AC975" s="642">
        <v>100000</v>
      </c>
      <c r="AD975" s="642">
        <v>0</v>
      </c>
      <c r="AE975" s="638">
        <v>0</v>
      </c>
      <c r="AF975" s="644"/>
      <c r="AG975" s="644">
        <f t="shared" si="195"/>
        <v>5899609</v>
      </c>
      <c r="AH975" s="639">
        <v>16</v>
      </c>
      <c r="AI975" s="639">
        <v>0</v>
      </c>
      <c r="AJ975" s="639">
        <v>0</v>
      </c>
      <c r="AK975" s="643">
        <v>0</v>
      </c>
      <c r="AL975" s="645">
        <v>0</v>
      </c>
      <c r="AM975" s="638">
        <f t="shared" si="204"/>
        <v>731423</v>
      </c>
      <c r="AN975" s="661">
        <f t="shared" si="197"/>
        <v>6631032</v>
      </c>
      <c r="AO975" s="638">
        <v>665595</v>
      </c>
      <c r="AP975" s="638">
        <v>44100</v>
      </c>
      <c r="AQ975" s="638">
        <f>+VLOOKUP($B975,[1]Sheet1!$C$15:$BW$1300,52,0)</f>
        <v>0</v>
      </c>
      <c r="AR975" s="638">
        <v>0</v>
      </c>
      <c r="AS975" s="638">
        <v>0</v>
      </c>
      <c r="AT975" s="661">
        <f t="shared" si="203"/>
        <v>5921337</v>
      </c>
      <c r="AU975" s="629"/>
      <c r="AV975" s="585"/>
      <c r="AW975" s="526" t="s">
        <v>4983</v>
      </c>
      <c r="AX975" s="526" t="s">
        <v>4984</v>
      </c>
      <c r="AY975" s="632" t="s">
        <v>200</v>
      </c>
      <c r="AZ975" s="632">
        <v>622</v>
      </c>
      <c r="BA975" s="272" t="str">
        <f t="shared" si="196"/>
        <v>Bag</v>
      </c>
      <c r="BB975" s="633"/>
      <c r="BC975" s="634"/>
      <c r="BD975" s="634"/>
    </row>
    <row r="976" spans="1:56" s="635" customFormat="1" ht="36.75" hidden="1" customHeight="1">
      <c r="A976" s="475">
        <f>SUBTOTAL(3,B$6:B976)</f>
        <v>1</v>
      </c>
      <c r="B976" s="475" t="s">
        <v>2582</v>
      </c>
      <c r="C976" s="476" t="s">
        <v>2583</v>
      </c>
      <c r="D976" s="636">
        <v>45453</v>
      </c>
      <c r="E976" s="636" t="s">
        <v>200</v>
      </c>
      <c r="F976" s="530" t="s">
        <v>227</v>
      </c>
      <c r="G976" s="621" t="s">
        <v>721</v>
      </c>
      <c r="H976" s="637">
        <v>5274000</v>
      </c>
      <c r="I976" s="637">
        <v>600000</v>
      </c>
      <c r="J976" s="637">
        <v>265000</v>
      </c>
      <c r="K976" s="637">
        <v>0</v>
      </c>
      <c r="L976" s="638">
        <f t="shared" si="198"/>
        <v>6139000</v>
      </c>
      <c r="M976" s="639">
        <v>18.100000000000001</v>
      </c>
      <c r="N976" s="638">
        <f t="shared" si="199"/>
        <v>4273688</v>
      </c>
      <c r="O976" s="640">
        <v>3</v>
      </c>
      <c r="P976" s="638">
        <f t="shared" si="200"/>
        <v>708346</v>
      </c>
      <c r="Q976" s="641">
        <v>0</v>
      </c>
      <c r="R976" s="638">
        <f t="shared" si="201"/>
        <v>0</v>
      </c>
      <c r="S976" s="638">
        <f t="shared" si="202"/>
        <v>4982034</v>
      </c>
      <c r="T976" s="642">
        <v>0</v>
      </c>
      <c r="U976" s="528">
        <v>0</v>
      </c>
      <c r="V976" s="528">
        <v>200000</v>
      </c>
      <c r="W976" s="642">
        <v>0</v>
      </c>
      <c r="X976" s="642">
        <v>0</v>
      </c>
      <c r="Y976" s="642">
        <v>0</v>
      </c>
      <c r="Z976" s="642">
        <v>334511</v>
      </c>
      <c r="AA976" s="643"/>
      <c r="AB976" s="638"/>
      <c r="AC976" s="642">
        <v>100000</v>
      </c>
      <c r="AD976" s="642">
        <v>0</v>
      </c>
      <c r="AE976" s="638">
        <v>0</v>
      </c>
      <c r="AF976" s="644"/>
      <c r="AG976" s="644">
        <f t="shared" si="195"/>
        <v>5616545</v>
      </c>
      <c r="AH976" s="639">
        <v>0</v>
      </c>
      <c r="AI976" s="639">
        <v>0</v>
      </c>
      <c r="AJ976" s="639">
        <v>0</v>
      </c>
      <c r="AK976" s="643">
        <v>0</v>
      </c>
      <c r="AL976" s="645">
        <v>0</v>
      </c>
      <c r="AM976" s="638">
        <f t="shared" si="204"/>
        <v>0</v>
      </c>
      <c r="AN976" s="661">
        <f t="shared" si="197"/>
        <v>5616545</v>
      </c>
      <c r="AO976" s="638">
        <v>644595</v>
      </c>
      <c r="AP976" s="638">
        <v>44100</v>
      </c>
      <c r="AQ976" s="638">
        <f>+VLOOKUP($B976,[1]Sheet1!$C$15:$BW$1300,52,0)</f>
        <v>0</v>
      </c>
      <c r="AR976" s="638">
        <v>0</v>
      </c>
      <c r="AS976" s="638">
        <v>0</v>
      </c>
      <c r="AT976" s="661">
        <f t="shared" si="203"/>
        <v>4927850</v>
      </c>
      <c r="AU976" s="629"/>
      <c r="AV976" s="585"/>
      <c r="AW976" s="526" t="s">
        <v>4985</v>
      </c>
      <c r="AX976" s="526" t="s">
        <v>4986</v>
      </c>
      <c r="AY976" s="632" t="s">
        <v>200</v>
      </c>
      <c r="AZ976" s="632">
        <v>622</v>
      </c>
      <c r="BA976" s="272" t="str">
        <f t="shared" si="196"/>
        <v>Bag</v>
      </c>
      <c r="BB976" s="633"/>
      <c r="BC976" s="634"/>
      <c r="BD976" s="634"/>
    </row>
    <row r="977" spans="1:56" s="635" customFormat="1" ht="36.75" hidden="1" customHeight="1">
      <c r="A977" s="475">
        <f>SUBTOTAL(3,B$6:B977)</f>
        <v>1</v>
      </c>
      <c r="B977" s="475" t="s">
        <v>2584</v>
      </c>
      <c r="C977" s="476" t="s">
        <v>2585</v>
      </c>
      <c r="D977" s="636">
        <v>45714</v>
      </c>
      <c r="E977" s="636" t="s">
        <v>200</v>
      </c>
      <c r="F977" s="530" t="s">
        <v>227</v>
      </c>
      <c r="G977" s="621" t="s">
        <v>721</v>
      </c>
      <c r="H977" s="637">
        <v>5023000</v>
      </c>
      <c r="I977" s="637">
        <v>600000</v>
      </c>
      <c r="J977" s="637">
        <v>252000</v>
      </c>
      <c r="K977" s="637">
        <v>0</v>
      </c>
      <c r="L977" s="638">
        <f t="shared" si="198"/>
        <v>5875000</v>
      </c>
      <c r="M977" s="639">
        <v>23.8</v>
      </c>
      <c r="N977" s="638">
        <f t="shared" si="199"/>
        <v>5377885</v>
      </c>
      <c r="O977" s="640">
        <v>2</v>
      </c>
      <c r="P977" s="638">
        <f t="shared" si="200"/>
        <v>451923</v>
      </c>
      <c r="Q977" s="641">
        <v>0</v>
      </c>
      <c r="R977" s="638">
        <f t="shared" si="201"/>
        <v>0</v>
      </c>
      <c r="S977" s="638">
        <f t="shared" si="202"/>
        <v>5829808</v>
      </c>
      <c r="T977" s="642">
        <v>0</v>
      </c>
      <c r="U977" s="528">
        <v>0</v>
      </c>
      <c r="V977" s="528">
        <v>200000</v>
      </c>
      <c r="W977" s="642">
        <v>500000</v>
      </c>
      <c r="X977" s="642">
        <v>0</v>
      </c>
      <c r="Y977" s="642">
        <v>400000</v>
      </c>
      <c r="Z977" s="642">
        <v>439855</v>
      </c>
      <c r="AA977" s="643"/>
      <c r="AB977" s="638"/>
      <c r="AC977" s="642">
        <v>0</v>
      </c>
      <c r="AD977" s="642">
        <v>0</v>
      </c>
      <c r="AE977" s="638">
        <v>0</v>
      </c>
      <c r="AF977" s="644"/>
      <c r="AG977" s="644">
        <f t="shared" ref="AG977:AG1040" si="205">ROUND(SUM(S977:AF977)-AA977,0)</f>
        <v>7369663</v>
      </c>
      <c r="AH977" s="639">
        <v>20</v>
      </c>
      <c r="AI977" s="639">
        <v>0</v>
      </c>
      <c r="AJ977" s="639">
        <v>0</v>
      </c>
      <c r="AK977" s="643">
        <v>0</v>
      </c>
      <c r="AL977" s="645">
        <v>0</v>
      </c>
      <c r="AM977" s="638">
        <f t="shared" si="204"/>
        <v>847356</v>
      </c>
      <c r="AN977" s="661">
        <f t="shared" si="197"/>
        <v>8217019</v>
      </c>
      <c r="AO977" s="638">
        <v>616875</v>
      </c>
      <c r="AP977" s="638">
        <v>44100</v>
      </c>
      <c r="AQ977" s="638">
        <f>+VLOOKUP($B977,[1]Sheet1!$C$15:$BW$1300,52,0)</f>
        <v>0</v>
      </c>
      <c r="AR977" s="638">
        <v>0</v>
      </c>
      <c r="AS977" s="638">
        <v>0</v>
      </c>
      <c r="AT977" s="661">
        <f t="shared" si="203"/>
        <v>7556044</v>
      </c>
      <c r="AU977" s="629"/>
      <c r="AV977" s="585"/>
      <c r="AW977" s="526" t="s">
        <v>4987</v>
      </c>
      <c r="AX977" s="526" t="s">
        <v>4988</v>
      </c>
      <c r="AY977" s="632" t="s">
        <v>200</v>
      </c>
      <c r="AZ977" s="632">
        <v>622</v>
      </c>
      <c r="BA977" s="272" t="str">
        <f t="shared" si="196"/>
        <v>Bag</v>
      </c>
      <c r="BB977" s="633"/>
      <c r="BC977" s="634"/>
      <c r="BD977" s="634"/>
    </row>
    <row r="978" spans="1:56" s="635" customFormat="1" ht="36.75" hidden="1" customHeight="1">
      <c r="A978" s="475">
        <f>SUBTOTAL(3,B$6:B978)</f>
        <v>1</v>
      </c>
      <c r="B978" s="475" t="s">
        <v>2586</v>
      </c>
      <c r="C978" s="476" t="s">
        <v>2587</v>
      </c>
      <c r="D978" s="636">
        <v>45714</v>
      </c>
      <c r="E978" s="636" t="s">
        <v>200</v>
      </c>
      <c r="F978" s="530" t="s">
        <v>227</v>
      </c>
      <c r="G978" s="621" t="s">
        <v>721</v>
      </c>
      <c r="H978" s="637">
        <v>5023000</v>
      </c>
      <c r="I978" s="637">
        <v>600000</v>
      </c>
      <c r="J978" s="637">
        <v>252000</v>
      </c>
      <c r="K978" s="637">
        <v>0</v>
      </c>
      <c r="L978" s="638">
        <f t="shared" si="198"/>
        <v>5875000</v>
      </c>
      <c r="M978" s="639">
        <v>24</v>
      </c>
      <c r="N978" s="638">
        <f t="shared" si="199"/>
        <v>5423077</v>
      </c>
      <c r="O978" s="640">
        <v>2</v>
      </c>
      <c r="P978" s="638">
        <f t="shared" si="200"/>
        <v>451923</v>
      </c>
      <c r="Q978" s="641">
        <v>0</v>
      </c>
      <c r="R978" s="638">
        <f t="shared" si="201"/>
        <v>0</v>
      </c>
      <c r="S978" s="638">
        <f t="shared" si="202"/>
        <v>5875000</v>
      </c>
      <c r="T978" s="642">
        <v>0</v>
      </c>
      <c r="U978" s="528">
        <v>0</v>
      </c>
      <c r="V978" s="528">
        <v>200000</v>
      </c>
      <c r="W978" s="642">
        <v>500000</v>
      </c>
      <c r="X978" s="642">
        <v>0</v>
      </c>
      <c r="Y978" s="642">
        <v>400000</v>
      </c>
      <c r="Z978" s="642">
        <v>443551</v>
      </c>
      <c r="AA978" s="643"/>
      <c r="AB978" s="638"/>
      <c r="AC978" s="642">
        <v>0</v>
      </c>
      <c r="AD978" s="642">
        <v>0</v>
      </c>
      <c r="AE978" s="638">
        <v>0</v>
      </c>
      <c r="AF978" s="644"/>
      <c r="AG978" s="644">
        <f t="shared" si="205"/>
        <v>7418551</v>
      </c>
      <c r="AH978" s="639">
        <v>24</v>
      </c>
      <c r="AI978" s="639">
        <v>0</v>
      </c>
      <c r="AJ978" s="639">
        <v>0</v>
      </c>
      <c r="AK978" s="643">
        <v>0</v>
      </c>
      <c r="AL978" s="645">
        <v>0</v>
      </c>
      <c r="AM978" s="638">
        <f t="shared" si="204"/>
        <v>1016827</v>
      </c>
      <c r="AN978" s="661">
        <f t="shared" si="197"/>
        <v>8435378</v>
      </c>
      <c r="AO978" s="638">
        <v>616875</v>
      </c>
      <c r="AP978" s="638">
        <v>44100</v>
      </c>
      <c r="AQ978" s="638">
        <f>+VLOOKUP($B978,[1]Sheet1!$C$15:$BW$1300,52,0)</f>
        <v>0</v>
      </c>
      <c r="AR978" s="638">
        <v>0</v>
      </c>
      <c r="AS978" s="638">
        <v>0</v>
      </c>
      <c r="AT978" s="661">
        <f t="shared" si="203"/>
        <v>7774403</v>
      </c>
      <c r="AU978" s="629"/>
      <c r="AV978" s="585"/>
      <c r="AW978" s="526" t="s">
        <v>4989</v>
      </c>
      <c r="AX978" s="526" t="s">
        <v>4990</v>
      </c>
      <c r="AY978" s="632" t="s">
        <v>200</v>
      </c>
      <c r="AZ978" s="632">
        <v>622</v>
      </c>
      <c r="BA978" s="272" t="str">
        <f t="shared" si="196"/>
        <v>Bag</v>
      </c>
      <c r="BB978" s="633"/>
      <c r="BC978" s="634"/>
      <c r="BD978" s="634"/>
    </row>
    <row r="979" spans="1:56" s="635" customFormat="1" ht="36.75" hidden="1" customHeight="1">
      <c r="A979" s="475">
        <f>SUBTOTAL(3,B$6:B979)</f>
        <v>1</v>
      </c>
      <c r="B979" s="475" t="s">
        <v>2588</v>
      </c>
      <c r="C979" s="476" t="s">
        <v>2589</v>
      </c>
      <c r="D979" s="636">
        <v>45722</v>
      </c>
      <c r="E979" s="636" t="s">
        <v>200</v>
      </c>
      <c r="F979" s="530" t="s">
        <v>227</v>
      </c>
      <c r="G979" s="621" t="s">
        <v>721</v>
      </c>
      <c r="H979" s="637">
        <v>5023000</v>
      </c>
      <c r="I979" s="637">
        <v>600000</v>
      </c>
      <c r="J979" s="637">
        <v>252000</v>
      </c>
      <c r="K979" s="637">
        <v>0</v>
      </c>
      <c r="L979" s="638">
        <f t="shared" si="198"/>
        <v>5875000</v>
      </c>
      <c r="M979" s="639">
        <v>23</v>
      </c>
      <c r="N979" s="638">
        <f t="shared" si="199"/>
        <v>5197115</v>
      </c>
      <c r="O979" s="640">
        <v>3</v>
      </c>
      <c r="P979" s="638">
        <f t="shared" si="200"/>
        <v>677885</v>
      </c>
      <c r="Q979" s="641">
        <v>0</v>
      </c>
      <c r="R979" s="638">
        <f t="shared" si="201"/>
        <v>0</v>
      </c>
      <c r="S979" s="638">
        <f t="shared" si="202"/>
        <v>5875000</v>
      </c>
      <c r="T979" s="642">
        <v>0</v>
      </c>
      <c r="U979" s="528">
        <v>0</v>
      </c>
      <c r="V979" s="528">
        <v>200000</v>
      </c>
      <c r="W979" s="642">
        <v>500000</v>
      </c>
      <c r="X979" s="642">
        <v>0</v>
      </c>
      <c r="Y979" s="642">
        <v>400000</v>
      </c>
      <c r="Z979" s="642">
        <v>425070</v>
      </c>
      <c r="AA979" s="643"/>
      <c r="AB979" s="638"/>
      <c r="AC979" s="642">
        <v>0</v>
      </c>
      <c r="AD979" s="642">
        <v>0</v>
      </c>
      <c r="AE979" s="638">
        <v>0</v>
      </c>
      <c r="AF979" s="644"/>
      <c r="AG979" s="644">
        <f t="shared" si="205"/>
        <v>7400070</v>
      </c>
      <c r="AH979" s="639">
        <v>24</v>
      </c>
      <c r="AI979" s="639">
        <v>0</v>
      </c>
      <c r="AJ979" s="639">
        <v>0</v>
      </c>
      <c r="AK979" s="643">
        <v>0</v>
      </c>
      <c r="AL979" s="645">
        <v>0</v>
      </c>
      <c r="AM979" s="638">
        <f t="shared" si="204"/>
        <v>1016827</v>
      </c>
      <c r="AN979" s="661">
        <f t="shared" si="197"/>
        <v>8416897</v>
      </c>
      <c r="AO979" s="638">
        <v>593028</v>
      </c>
      <c r="AP979" s="638">
        <v>44100</v>
      </c>
      <c r="AQ979" s="638">
        <f>+VLOOKUP($B979,[1]Sheet1!$C$15:$BW$1300,52,0)</f>
        <v>0</v>
      </c>
      <c r="AR979" s="638">
        <v>0</v>
      </c>
      <c r="AS979" s="638">
        <v>236499</v>
      </c>
      <c r="AT979" s="661">
        <f t="shared" si="203"/>
        <v>7543270</v>
      </c>
      <c r="AU979" s="629"/>
      <c r="AV979" s="585"/>
      <c r="AW979" s="526" t="s">
        <v>4991</v>
      </c>
      <c r="AX979" s="526" t="s">
        <v>4992</v>
      </c>
      <c r="AY979" s="632" t="s">
        <v>200</v>
      </c>
      <c r="AZ979" s="632">
        <v>622</v>
      </c>
      <c r="BA979" s="272" t="str">
        <f t="shared" si="196"/>
        <v>Bag</v>
      </c>
      <c r="BB979" s="633"/>
      <c r="BC979" s="634"/>
      <c r="BD979" s="634"/>
    </row>
    <row r="980" spans="1:56" s="635" customFormat="1" ht="36.75" hidden="1" customHeight="1">
      <c r="A980" s="475">
        <f>SUBTOTAL(3,B$6:B980)</f>
        <v>1</v>
      </c>
      <c r="B980" s="475" t="s">
        <v>2590</v>
      </c>
      <c r="C980" s="476" t="s">
        <v>2591</v>
      </c>
      <c r="D980" s="636">
        <v>45726</v>
      </c>
      <c r="E980" s="636" t="s">
        <v>200</v>
      </c>
      <c r="F980" s="530" t="s">
        <v>227</v>
      </c>
      <c r="G980" s="621" t="s">
        <v>721</v>
      </c>
      <c r="H980" s="637">
        <v>5023000</v>
      </c>
      <c r="I980" s="637">
        <v>600000</v>
      </c>
      <c r="J980" s="637">
        <v>252000</v>
      </c>
      <c r="K980" s="637">
        <v>0</v>
      </c>
      <c r="L980" s="638">
        <f t="shared" si="198"/>
        <v>5875000</v>
      </c>
      <c r="M980" s="639">
        <v>24</v>
      </c>
      <c r="N980" s="638">
        <f t="shared" si="199"/>
        <v>5423077</v>
      </c>
      <c r="O980" s="640">
        <v>2</v>
      </c>
      <c r="P980" s="638">
        <f t="shared" si="200"/>
        <v>451923</v>
      </c>
      <c r="Q980" s="641">
        <v>0</v>
      </c>
      <c r="R980" s="638">
        <f t="shared" si="201"/>
        <v>0</v>
      </c>
      <c r="S980" s="638">
        <f t="shared" si="202"/>
        <v>5875000</v>
      </c>
      <c r="T980" s="642">
        <v>0</v>
      </c>
      <c r="U980" s="528">
        <v>0</v>
      </c>
      <c r="V980" s="528">
        <v>200000</v>
      </c>
      <c r="W980" s="642">
        <v>500000</v>
      </c>
      <c r="X980" s="642">
        <v>0</v>
      </c>
      <c r="Y980" s="642">
        <v>400000</v>
      </c>
      <c r="Z980" s="642">
        <v>259376</v>
      </c>
      <c r="AA980" s="643"/>
      <c r="AB980" s="638"/>
      <c r="AC980" s="642">
        <v>0</v>
      </c>
      <c r="AD980" s="642">
        <v>0</v>
      </c>
      <c r="AE980" s="638">
        <v>0</v>
      </c>
      <c r="AF980" s="644"/>
      <c r="AG980" s="644">
        <f t="shared" si="205"/>
        <v>7234376</v>
      </c>
      <c r="AH980" s="639">
        <v>24</v>
      </c>
      <c r="AI980" s="639">
        <v>0</v>
      </c>
      <c r="AJ980" s="639">
        <v>0</v>
      </c>
      <c r="AK980" s="643">
        <v>0</v>
      </c>
      <c r="AL980" s="645">
        <v>0</v>
      </c>
      <c r="AM980" s="638">
        <f t="shared" si="204"/>
        <v>1016827</v>
      </c>
      <c r="AN980" s="661">
        <f t="shared" si="197"/>
        <v>8251203</v>
      </c>
      <c r="AO980" s="638">
        <v>578719</v>
      </c>
      <c r="AP980" s="638">
        <v>44100</v>
      </c>
      <c r="AQ980" s="638">
        <f>+VLOOKUP($B980,[1]Sheet1!$C$15:$BW$1300,52,0)</f>
        <v>0</v>
      </c>
      <c r="AR980" s="638">
        <v>0</v>
      </c>
      <c r="AS980" s="638">
        <v>345654</v>
      </c>
      <c r="AT980" s="661">
        <f t="shared" si="203"/>
        <v>7282730</v>
      </c>
      <c r="AU980" s="629"/>
      <c r="AV980" s="585"/>
      <c r="AW980" s="526" t="s">
        <v>4993</v>
      </c>
      <c r="AX980" s="526" t="s">
        <v>4994</v>
      </c>
      <c r="AY980" s="632" t="s">
        <v>200</v>
      </c>
      <c r="AZ980" s="632">
        <v>622</v>
      </c>
      <c r="BA980" s="272" t="str">
        <f t="shared" si="196"/>
        <v>Bag</v>
      </c>
      <c r="BB980" s="633"/>
      <c r="BC980" s="634"/>
      <c r="BD980" s="634"/>
    </row>
    <row r="981" spans="1:56" s="635" customFormat="1" ht="36.75" hidden="1" customHeight="1">
      <c r="A981" s="475">
        <f>SUBTOTAL(3,B$6:B981)</f>
        <v>1</v>
      </c>
      <c r="B981" s="475" t="s">
        <v>2592</v>
      </c>
      <c r="C981" s="476" t="s">
        <v>2593</v>
      </c>
      <c r="D981" s="636">
        <v>40595</v>
      </c>
      <c r="E981" s="636" t="s">
        <v>200</v>
      </c>
      <c r="F981" s="530" t="s">
        <v>227</v>
      </c>
      <c r="G981" s="621" t="s">
        <v>697</v>
      </c>
      <c r="H981" s="637">
        <v>6248000</v>
      </c>
      <c r="I981" s="637">
        <v>4100000</v>
      </c>
      <c r="J981" s="637">
        <v>312000</v>
      </c>
      <c r="K981" s="637">
        <v>800000</v>
      </c>
      <c r="L981" s="638">
        <f t="shared" si="198"/>
        <v>11460000</v>
      </c>
      <c r="M981" s="639">
        <v>23</v>
      </c>
      <c r="N981" s="638">
        <f t="shared" si="199"/>
        <v>10137692</v>
      </c>
      <c r="O981" s="640">
        <v>3</v>
      </c>
      <c r="P981" s="638">
        <f t="shared" si="200"/>
        <v>1322308</v>
      </c>
      <c r="Q981" s="641">
        <v>0</v>
      </c>
      <c r="R981" s="638">
        <f t="shared" si="201"/>
        <v>0</v>
      </c>
      <c r="S981" s="638">
        <f t="shared" si="202"/>
        <v>11460000</v>
      </c>
      <c r="T981" s="642">
        <v>0</v>
      </c>
      <c r="U981" s="528">
        <v>0</v>
      </c>
      <c r="V981" s="528">
        <v>200000</v>
      </c>
      <c r="W981" s="642">
        <v>500000</v>
      </c>
      <c r="X981" s="642">
        <v>0</v>
      </c>
      <c r="Y981" s="642">
        <v>400000</v>
      </c>
      <c r="Z981" s="642">
        <v>279257</v>
      </c>
      <c r="AA981" s="643"/>
      <c r="AB981" s="638"/>
      <c r="AC981" s="642">
        <v>100000</v>
      </c>
      <c r="AD981" s="642">
        <v>0</v>
      </c>
      <c r="AE981" s="638">
        <v>82644.228260869568</v>
      </c>
      <c r="AF981" s="644"/>
      <c r="AG981" s="644">
        <f t="shared" si="205"/>
        <v>13021901</v>
      </c>
      <c r="AH981" s="639">
        <v>20</v>
      </c>
      <c r="AI981" s="639">
        <v>0</v>
      </c>
      <c r="AJ981" s="639">
        <v>0</v>
      </c>
      <c r="AK981" s="643">
        <v>0</v>
      </c>
      <c r="AL981" s="645">
        <v>0</v>
      </c>
      <c r="AM981" s="638">
        <f t="shared" si="204"/>
        <v>1652885</v>
      </c>
      <c r="AN981" s="661">
        <f t="shared" si="197"/>
        <v>14674786</v>
      </c>
      <c r="AO981" s="638">
        <v>1203300</v>
      </c>
      <c r="AP981" s="638">
        <v>44100</v>
      </c>
      <c r="AQ981" s="638">
        <f>+VLOOKUP($B981,[1]Sheet1!$C$15:$BW$1300,52,0)</f>
        <v>101026</v>
      </c>
      <c r="AR981" s="638">
        <v>0</v>
      </c>
      <c r="AS981" s="638">
        <v>0</v>
      </c>
      <c r="AT981" s="661">
        <f t="shared" si="203"/>
        <v>13326360</v>
      </c>
      <c r="AU981" s="629"/>
      <c r="AV981" s="585"/>
      <c r="AW981" s="526" t="s">
        <v>4995</v>
      </c>
      <c r="AX981" s="526" t="s">
        <v>4996</v>
      </c>
      <c r="AY981" s="632" t="s">
        <v>200</v>
      </c>
      <c r="AZ981" s="632">
        <v>622</v>
      </c>
      <c r="BA981" s="272" t="str">
        <f t="shared" si="196"/>
        <v>Bag</v>
      </c>
      <c r="BB981" s="633"/>
      <c r="BC981" s="634"/>
      <c r="BD981" s="634"/>
    </row>
    <row r="982" spans="1:56" s="635" customFormat="1" ht="36.75" hidden="1" customHeight="1">
      <c r="A982" s="475">
        <f>SUBTOTAL(3,B$6:B982)</f>
        <v>1</v>
      </c>
      <c r="B982" s="475" t="s">
        <v>2594</v>
      </c>
      <c r="C982" s="476" t="s">
        <v>2595</v>
      </c>
      <c r="D982" s="636">
        <v>40595</v>
      </c>
      <c r="E982" s="636" t="s">
        <v>200</v>
      </c>
      <c r="F982" s="530" t="s">
        <v>227</v>
      </c>
      <c r="G982" s="621" t="s">
        <v>697</v>
      </c>
      <c r="H982" s="637">
        <v>5931000</v>
      </c>
      <c r="I982" s="637">
        <v>4100000</v>
      </c>
      <c r="J982" s="637">
        <v>298000</v>
      </c>
      <c r="K982" s="637">
        <v>6100000</v>
      </c>
      <c r="L982" s="638">
        <f t="shared" si="198"/>
        <v>16429000</v>
      </c>
      <c r="M982" s="639">
        <v>23</v>
      </c>
      <c r="N982" s="638">
        <f t="shared" si="199"/>
        <v>14533346</v>
      </c>
      <c r="O982" s="640">
        <v>3</v>
      </c>
      <c r="P982" s="638">
        <f t="shared" si="200"/>
        <v>1895654</v>
      </c>
      <c r="Q982" s="641">
        <v>0</v>
      </c>
      <c r="R982" s="638">
        <f t="shared" si="201"/>
        <v>0</v>
      </c>
      <c r="S982" s="638">
        <f t="shared" si="202"/>
        <v>16429000</v>
      </c>
      <c r="T982" s="642">
        <v>0</v>
      </c>
      <c r="U982" s="528">
        <v>0</v>
      </c>
      <c r="V982" s="528">
        <v>200000</v>
      </c>
      <c r="W982" s="642">
        <v>500000</v>
      </c>
      <c r="X982" s="642">
        <v>0</v>
      </c>
      <c r="Y982" s="642">
        <v>400000</v>
      </c>
      <c r="Z982" s="642">
        <v>257299</v>
      </c>
      <c r="AA982" s="643"/>
      <c r="AB982" s="638"/>
      <c r="AC982" s="642">
        <v>0</v>
      </c>
      <c r="AD982" s="642">
        <v>0</v>
      </c>
      <c r="AE982" s="638">
        <v>0</v>
      </c>
      <c r="AF982" s="644"/>
      <c r="AG982" s="644">
        <f t="shared" si="205"/>
        <v>17786299</v>
      </c>
      <c r="AH982" s="639">
        <v>12</v>
      </c>
      <c r="AI982" s="639">
        <v>0</v>
      </c>
      <c r="AJ982" s="639">
        <v>0</v>
      </c>
      <c r="AK982" s="643">
        <v>0</v>
      </c>
      <c r="AL982" s="645">
        <v>0</v>
      </c>
      <c r="AM982" s="638">
        <f t="shared" si="204"/>
        <v>1421740</v>
      </c>
      <c r="AN982" s="661">
        <f t="shared" si="197"/>
        <v>19208039</v>
      </c>
      <c r="AO982" s="638">
        <v>1725045</v>
      </c>
      <c r="AP982" s="638">
        <v>44100</v>
      </c>
      <c r="AQ982" s="638">
        <f>+VLOOKUP($B982,[1]Sheet1!$C$15:$BW$1300,52,0)</f>
        <v>85454</v>
      </c>
      <c r="AR982" s="638">
        <v>0</v>
      </c>
      <c r="AS982" s="638">
        <v>0</v>
      </c>
      <c r="AT982" s="661">
        <f t="shared" si="203"/>
        <v>17353440</v>
      </c>
      <c r="AU982" s="629"/>
      <c r="AV982" s="585"/>
      <c r="AW982" s="526" t="s">
        <v>4997</v>
      </c>
      <c r="AX982" s="526" t="s">
        <v>4998</v>
      </c>
      <c r="AY982" s="632" t="s">
        <v>200</v>
      </c>
      <c r="AZ982" s="632">
        <v>622</v>
      </c>
      <c r="BA982" s="272" t="str">
        <f t="shared" si="196"/>
        <v>Bag</v>
      </c>
      <c r="BB982" s="633"/>
      <c r="BC982" s="634"/>
      <c r="BD982" s="634"/>
    </row>
    <row r="983" spans="1:56" s="635" customFormat="1" ht="36.75" hidden="1" customHeight="1">
      <c r="A983" s="475">
        <f>SUBTOTAL(3,B$6:B983)</f>
        <v>1</v>
      </c>
      <c r="B983" s="475" t="s">
        <v>2596</v>
      </c>
      <c r="C983" s="476" t="s">
        <v>2597</v>
      </c>
      <c r="D983" s="636">
        <v>41681</v>
      </c>
      <c r="E983" s="636" t="s">
        <v>200</v>
      </c>
      <c r="F983" s="530" t="s">
        <v>227</v>
      </c>
      <c r="G983" s="621" t="s">
        <v>707</v>
      </c>
      <c r="H983" s="637">
        <v>5931000</v>
      </c>
      <c r="I983" s="637">
        <v>2200000</v>
      </c>
      <c r="J983" s="637">
        <v>298000</v>
      </c>
      <c r="K983" s="637">
        <v>0</v>
      </c>
      <c r="L983" s="638">
        <f t="shared" si="198"/>
        <v>8429000</v>
      </c>
      <c r="M983" s="639">
        <v>24</v>
      </c>
      <c r="N983" s="638">
        <f t="shared" si="199"/>
        <v>7780615</v>
      </c>
      <c r="O983" s="640">
        <v>2</v>
      </c>
      <c r="P983" s="638">
        <f t="shared" si="200"/>
        <v>648385</v>
      </c>
      <c r="Q983" s="641">
        <v>0</v>
      </c>
      <c r="R983" s="638">
        <f t="shared" si="201"/>
        <v>0</v>
      </c>
      <c r="S983" s="638">
        <f t="shared" si="202"/>
        <v>8429000</v>
      </c>
      <c r="T983" s="642">
        <v>0</v>
      </c>
      <c r="U983" s="528">
        <v>0</v>
      </c>
      <c r="V983" s="528">
        <v>200000</v>
      </c>
      <c r="W983" s="642">
        <v>500000</v>
      </c>
      <c r="X983" s="642">
        <v>0</v>
      </c>
      <c r="Y983" s="642">
        <v>400000</v>
      </c>
      <c r="Z983" s="642">
        <v>443551</v>
      </c>
      <c r="AA983" s="643"/>
      <c r="AB983" s="638"/>
      <c r="AC983" s="642">
        <v>0</v>
      </c>
      <c r="AD983" s="642">
        <v>0</v>
      </c>
      <c r="AE983" s="638">
        <v>0</v>
      </c>
      <c r="AF983" s="644"/>
      <c r="AG983" s="644">
        <f t="shared" si="205"/>
        <v>9972551</v>
      </c>
      <c r="AH983" s="639">
        <v>24</v>
      </c>
      <c r="AI983" s="639">
        <v>0</v>
      </c>
      <c r="AJ983" s="639">
        <v>0</v>
      </c>
      <c r="AK983" s="643">
        <v>0</v>
      </c>
      <c r="AL983" s="645">
        <v>0</v>
      </c>
      <c r="AM983" s="638">
        <f t="shared" si="204"/>
        <v>1458865</v>
      </c>
      <c r="AN983" s="661">
        <f t="shared" si="197"/>
        <v>11431416</v>
      </c>
      <c r="AO983" s="638">
        <v>885045</v>
      </c>
      <c r="AP983" s="638">
        <v>44100</v>
      </c>
      <c r="AQ983" s="638">
        <f>+VLOOKUP($B983,[1]Sheet1!$C$15:$BW$1300,52,0)</f>
        <v>0</v>
      </c>
      <c r="AR983" s="638">
        <v>0</v>
      </c>
      <c r="AS983" s="638">
        <v>0</v>
      </c>
      <c r="AT983" s="661">
        <f t="shared" si="203"/>
        <v>10502271</v>
      </c>
      <c r="AU983" s="629"/>
      <c r="AV983" s="585"/>
      <c r="AW983" s="526" t="s">
        <v>4999</v>
      </c>
      <c r="AX983" s="526" t="s">
        <v>5000</v>
      </c>
      <c r="AY983" s="632" t="s">
        <v>200</v>
      </c>
      <c r="AZ983" s="632">
        <v>622</v>
      </c>
      <c r="BA983" s="272" t="str">
        <f t="shared" si="196"/>
        <v>Bag</v>
      </c>
      <c r="BB983" s="633"/>
      <c r="BC983" s="634"/>
      <c r="BD983" s="634"/>
    </row>
    <row r="984" spans="1:56" s="635" customFormat="1" ht="36.75" hidden="1" customHeight="1">
      <c r="A984" s="475">
        <f>SUBTOTAL(3,B$6:B984)</f>
        <v>1</v>
      </c>
      <c r="B984" s="475" t="s">
        <v>2598</v>
      </c>
      <c r="C984" s="476" t="s">
        <v>2599</v>
      </c>
      <c r="D984" s="636">
        <v>42957</v>
      </c>
      <c r="E984" s="636" t="s">
        <v>200</v>
      </c>
      <c r="F984" s="530" t="s">
        <v>227</v>
      </c>
      <c r="G984" s="621" t="s">
        <v>707</v>
      </c>
      <c r="H984" s="637">
        <v>5931000</v>
      </c>
      <c r="I984" s="637">
        <v>2500000</v>
      </c>
      <c r="J984" s="637">
        <v>298000</v>
      </c>
      <c r="K984" s="637">
        <v>0</v>
      </c>
      <c r="L984" s="638">
        <f t="shared" si="198"/>
        <v>8729000</v>
      </c>
      <c r="M984" s="639">
        <v>23.6</v>
      </c>
      <c r="N984" s="638">
        <f t="shared" si="199"/>
        <v>7923246</v>
      </c>
      <c r="O984" s="640">
        <v>2</v>
      </c>
      <c r="P984" s="638">
        <f t="shared" si="200"/>
        <v>671462</v>
      </c>
      <c r="Q984" s="641">
        <v>0</v>
      </c>
      <c r="R984" s="638">
        <f t="shared" si="201"/>
        <v>0</v>
      </c>
      <c r="S984" s="638">
        <f t="shared" si="202"/>
        <v>8594708</v>
      </c>
      <c r="T984" s="642">
        <v>0</v>
      </c>
      <c r="U984" s="528">
        <v>0</v>
      </c>
      <c r="V984" s="528">
        <v>200000</v>
      </c>
      <c r="W984" s="642">
        <v>500000</v>
      </c>
      <c r="X984" s="642">
        <v>0</v>
      </c>
      <c r="Y984" s="642">
        <v>300000</v>
      </c>
      <c r="Z984" s="642">
        <v>238955</v>
      </c>
      <c r="AA984" s="643"/>
      <c r="AB984" s="638"/>
      <c r="AC984" s="642">
        <v>0</v>
      </c>
      <c r="AD984" s="642">
        <v>0</v>
      </c>
      <c r="AE984" s="638">
        <v>0</v>
      </c>
      <c r="AF984" s="644"/>
      <c r="AG984" s="644">
        <f t="shared" si="205"/>
        <v>9833663</v>
      </c>
      <c r="AH984" s="639">
        <v>4</v>
      </c>
      <c r="AI984" s="639">
        <v>0</v>
      </c>
      <c r="AJ984" s="639">
        <v>0</v>
      </c>
      <c r="AK984" s="643">
        <v>0</v>
      </c>
      <c r="AL984" s="645">
        <v>0</v>
      </c>
      <c r="AM984" s="638">
        <f t="shared" si="204"/>
        <v>251798</v>
      </c>
      <c r="AN984" s="661">
        <f t="shared" si="197"/>
        <v>10085461</v>
      </c>
      <c r="AO984" s="638">
        <v>916545</v>
      </c>
      <c r="AP984" s="638">
        <v>44100</v>
      </c>
      <c r="AQ984" s="638">
        <f>+VLOOKUP($B984,[1]Sheet1!$C$15:$BW$1300,52,0)</f>
        <v>0</v>
      </c>
      <c r="AR984" s="638">
        <v>0</v>
      </c>
      <c r="AS984" s="638">
        <v>0</v>
      </c>
      <c r="AT984" s="661">
        <f t="shared" si="203"/>
        <v>9124816</v>
      </c>
      <c r="AU984" s="629"/>
      <c r="AV984" s="585"/>
      <c r="AW984" s="526" t="s">
        <v>5001</v>
      </c>
      <c r="AX984" s="526" t="s">
        <v>5002</v>
      </c>
      <c r="AY984" s="632" t="s">
        <v>200</v>
      </c>
      <c r="AZ984" s="632">
        <v>622</v>
      </c>
      <c r="BA984" s="272" t="str">
        <f t="shared" si="196"/>
        <v>Bag</v>
      </c>
      <c r="BB984" s="633"/>
      <c r="BC984" s="634"/>
      <c r="BD984" s="634"/>
    </row>
    <row r="985" spans="1:56" s="635" customFormat="1" ht="36.75" hidden="1" customHeight="1">
      <c r="A985" s="475">
        <f>SUBTOTAL(3,B$6:B985)</f>
        <v>1</v>
      </c>
      <c r="B985" s="475" t="s">
        <v>2600</v>
      </c>
      <c r="C985" s="476" t="s">
        <v>2601</v>
      </c>
      <c r="D985" s="636">
        <v>43181</v>
      </c>
      <c r="E985" s="636" t="s">
        <v>200</v>
      </c>
      <c r="F985" s="530" t="s">
        <v>227</v>
      </c>
      <c r="G985" s="621" t="s">
        <v>707</v>
      </c>
      <c r="H985" s="637">
        <v>5931000</v>
      </c>
      <c r="I985" s="637">
        <v>2200000</v>
      </c>
      <c r="J985" s="637">
        <v>298000</v>
      </c>
      <c r="K985" s="637">
        <v>0</v>
      </c>
      <c r="L985" s="638">
        <f t="shared" si="198"/>
        <v>8429000</v>
      </c>
      <c r="M985" s="639">
        <v>24</v>
      </c>
      <c r="N985" s="638">
        <f t="shared" si="199"/>
        <v>7780615</v>
      </c>
      <c r="O985" s="640">
        <v>2</v>
      </c>
      <c r="P985" s="638">
        <f t="shared" si="200"/>
        <v>648385</v>
      </c>
      <c r="Q985" s="641">
        <v>0</v>
      </c>
      <c r="R985" s="638">
        <f t="shared" si="201"/>
        <v>0</v>
      </c>
      <c r="S985" s="638">
        <f t="shared" si="202"/>
        <v>8429000</v>
      </c>
      <c r="T985" s="642">
        <v>0</v>
      </c>
      <c r="U985" s="528">
        <v>0</v>
      </c>
      <c r="V985" s="528">
        <v>200000</v>
      </c>
      <c r="W985" s="642">
        <v>500000</v>
      </c>
      <c r="X985" s="642">
        <v>0</v>
      </c>
      <c r="Y985" s="642">
        <v>400000</v>
      </c>
      <c r="Z985" s="642">
        <v>284127</v>
      </c>
      <c r="AA985" s="643"/>
      <c r="AB985" s="638"/>
      <c r="AC985" s="642">
        <v>0</v>
      </c>
      <c r="AD985" s="642">
        <v>0</v>
      </c>
      <c r="AE985" s="638">
        <v>0</v>
      </c>
      <c r="AF985" s="644"/>
      <c r="AG985" s="644">
        <f t="shared" si="205"/>
        <v>9813127</v>
      </c>
      <c r="AH985" s="639">
        <v>4</v>
      </c>
      <c r="AI985" s="639">
        <v>0</v>
      </c>
      <c r="AJ985" s="639">
        <v>0</v>
      </c>
      <c r="AK985" s="643">
        <v>0</v>
      </c>
      <c r="AL985" s="645">
        <v>0</v>
      </c>
      <c r="AM985" s="638">
        <f t="shared" si="204"/>
        <v>243144</v>
      </c>
      <c r="AN985" s="661">
        <f t="shared" si="197"/>
        <v>10056271</v>
      </c>
      <c r="AO985" s="638">
        <v>885045</v>
      </c>
      <c r="AP985" s="638">
        <v>44100</v>
      </c>
      <c r="AQ985" s="638">
        <f>+VLOOKUP($B985,[1]Sheet1!$C$15:$BW$1300,52,0)</f>
        <v>0</v>
      </c>
      <c r="AR985" s="638">
        <v>0</v>
      </c>
      <c r="AS985" s="638">
        <v>0</v>
      </c>
      <c r="AT985" s="661">
        <f t="shared" si="203"/>
        <v>9127126</v>
      </c>
      <c r="AU985" s="629"/>
      <c r="AV985" s="585"/>
      <c r="AW985" s="526" t="s">
        <v>5003</v>
      </c>
      <c r="AX985" s="526" t="s">
        <v>5004</v>
      </c>
      <c r="AY985" s="632" t="s">
        <v>200</v>
      </c>
      <c r="AZ985" s="632">
        <v>622</v>
      </c>
      <c r="BA985" s="272" t="str">
        <f t="shared" si="196"/>
        <v>Bag</v>
      </c>
      <c r="BB985" s="633"/>
      <c r="BC985" s="634"/>
      <c r="BD985" s="634"/>
    </row>
    <row r="986" spans="1:56" s="635" customFormat="1" ht="36.75" hidden="1" customHeight="1">
      <c r="A986" s="475">
        <f>SUBTOTAL(3,B$6:B986)</f>
        <v>1</v>
      </c>
      <c r="B986" s="475" t="s">
        <v>2602</v>
      </c>
      <c r="C986" s="476" t="s">
        <v>2603</v>
      </c>
      <c r="D986" s="636">
        <v>43322</v>
      </c>
      <c r="E986" s="636" t="s">
        <v>200</v>
      </c>
      <c r="F986" s="530" t="s">
        <v>227</v>
      </c>
      <c r="G986" s="621" t="s">
        <v>707</v>
      </c>
      <c r="H986" s="637">
        <v>5931000</v>
      </c>
      <c r="I986" s="637">
        <v>2500000</v>
      </c>
      <c r="J986" s="637">
        <v>298000</v>
      </c>
      <c r="K986" s="637">
        <v>0</v>
      </c>
      <c r="L986" s="638">
        <f t="shared" si="198"/>
        <v>8729000</v>
      </c>
      <c r="M986" s="639">
        <v>21.7</v>
      </c>
      <c r="N986" s="638">
        <f t="shared" si="199"/>
        <v>7285358</v>
      </c>
      <c r="O986" s="640">
        <v>4</v>
      </c>
      <c r="P986" s="638">
        <f t="shared" si="200"/>
        <v>1342923</v>
      </c>
      <c r="Q986" s="641">
        <v>0</v>
      </c>
      <c r="R986" s="638">
        <f t="shared" si="201"/>
        <v>0</v>
      </c>
      <c r="S986" s="638">
        <f t="shared" si="202"/>
        <v>8628281</v>
      </c>
      <c r="T986" s="642">
        <v>0</v>
      </c>
      <c r="U986" s="528">
        <v>0</v>
      </c>
      <c r="V986" s="528">
        <v>200000</v>
      </c>
      <c r="W986" s="642">
        <v>500000</v>
      </c>
      <c r="X986" s="642">
        <v>0</v>
      </c>
      <c r="Y986" s="642">
        <v>400000</v>
      </c>
      <c r="Z986" s="642">
        <v>401609</v>
      </c>
      <c r="AA986" s="643"/>
      <c r="AB986" s="638"/>
      <c r="AC986" s="642">
        <v>100000</v>
      </c>
      <c r="AD986" s="642">
        <v>0</v>
      </c>
      <c r="AE986" s="638">
        <v>0</v>
      </c>
      <c r="AF986" s="644"/>
      <c r="AG986" s="644">
        <f t="shared" si="205"/>
        <v>10229890</v>
      </c>
      <c r="AH986" s="639">
        <v>8</v>
      </c>
      <c r="AI986" s="639">
        <v>0</v>
      </c>
      <c r="AJ986" s="639">
        <v>0</v>
      </c>
      <c r="AK986" s="643">
        <v>0</v>
      </c>
      <c r="AL986" s="645">
        <v>0</v>
      </c>
      <c r="AM986" s="638">
        <f t="shared" si="204"/>
        <v>503596</v>
      </c>
      <c r="AN986" s="661">
        <f t="shared" si="197"/>
        <v>10733486</v>
      </c>
      <c r="AO986" s="638">
        <v>916545</v>
      </c>
      <c r="AP986" s="638">
        <v>44100</v>
      </c>
      <c r="AQ986" s="638">
        <f>+VLOOKUP($B986,[1]Sheet1!$C$15:$BW$1300,52,0)</f>
        <v>0</v>
      </c>
      <c r="AR986" s="638">
        <v>0</v>
      </c>
      <c r="AS986" s="638">
        <v>0</v>
      </c>
      <c r="AT986" s="661">
        <f t="shared" si="203"/>
        <v>9772841</v>
      </c>
      <c r="AU986" s="629"/>
      <c r="AV986" s="585"/>
      <c r="AW986" s="526" t="s">
        <v>5005</v>
      </c>
      <c r="AX986" s="526" t="s">
        <v>5006</v>
      </c>
      <c r="AY986" s="632" t="s">
        <v>200</v>
      </c>
      <c r="AZ986" s="632">
        <v>622</v>
      </c>
      <c r="BA986" s="272" t="str">
        <f t="shared" si="196"/>
        <v>Bag</v>
      </c>
      <c r="BB986" s="633"/>
      <c r="BC986" s="634"/>
      <c r="BD986" s="634"/>
    </row>
    <row r="987" spans="1:56" s="635" customFormat="1" ht="36.75" hidden="1" customHeight="1">
      <c r="A987" s="475">
        <f>SUBTOTAL(3,B$6:B987)</f>
        <v>1</v>
      </c>
      <c r="B987" s="475" t="s">
        <v>2604</v>
      </c>
      <c r="C987" s="476" t="s">
        <v>2605</v>
      </c>
      <c r="D987" s="636">
        <v>43418</v>
      </c>
      <c r="E987" s="636" t="s">
        <v>200</v>
      </c>
      <c r="F987" s="530" t="s">
        <v>227</v>
      </c>
      <c r="G987" s="621" t="s">
        <v>707</v>
      </c>
      <c r="H987" s="637">
        <v>5931000</v>
      </c>
      <c r="I987" s="637">
        <v>1500000</v>
      </c>
      <c r="J987" s="637">
        <v>298000</v>
      </c>
      <c r="K987" s="637">
        <v>300000</v>
      </c>
      <c r="L987" s="638">
        <f t="shared" si="198"/>
        <v>8029000</v>
      </c>
      <c r="M987" s="639">
        <v>24</v>
      </c>
      <c r="N987" s="638">
        <f t="shared" si="199"/>
        <v>7411385</v>
      </c>
      <c r="O987" s="640">
        <v>2</v>
      </c>
      <c r="P987" s="638">
        <f t="shared" si="200"/>
        <v>617615</v>
      </c>
      <c r="Q987" s="641">
        <v>0</v>
      </c>
      <c r="R987" s="638">
        <f t="shared" si="201"/>
        <v>0</v>
      </c>
      <c r="S987" s="638">
        <f t="shared" si="202"/>
        <v>8029000</v>
      </c>
      <c r="T987" s="642">
        <v>0</v>
      </c>
      <c r="U987" s="528">
        <v>0</v>
      </c>
      <c r="V987" s="528">
        <v>200000</v>
      </c>
      <c r="W987" s="642">
        <v>500000</v>
      </c>
      <c r="X987" s="642">
        <v>0</v>
      </c>
      <c r="Y987" s="642">
        <v>400000</v>
      </c>
      <c r="Z987" s="642">
        <v>443551</v>
      </c>
      <c r="AA987" s="643"/>
      <c r="AB987" s="638"/>
      <c r="AC987" s="642">
        <v>0</v>
      </c>
      <c r="AD987" s="642">
        <v>0</v>
      </c>
      <c r="AE987" s="638">
        <v>0</v>
      </c>
      <c r="AF987" s="644"/>
      <c r="AG987" s="644">
        <f t="shared" si="205"/>
        <v>9572551</v>
      </c>
      <c r="AH987" s="639">
        <v>24</v>
      </c>
      <c r="AI987" s="639">
        <v>0</v>
      </c>
      <c r="AJ987" s="639">
        <v>0</v>
      </c>
      <c r="AK987" s="643">
        <v>0</v>
      </c>
      <c r="AL987" s="645">
        <v>0</v>
      </c>
      <c r="AM987" s="638">
        <f t="shared" si="204"/>
        <v>1389635</v>
      </c>
      <c r="AN987" s="661">
        <f t="shared" si="197"/>
        <v>10962186</v>
      </c>
      <c r="AO987" s="638">
        <v>843045</v>
      </c>
      <c r="AP987" s="638">
        <v>44100</v>
      </c>
      <c r="AQ987" s="638">
        <f>+VLOOKUP($B987,[1]Sheet1!$C$15:$BW$1300,52,0)</f>
        <v>0</v>
      </c>
      <c r="AR987" s="638">
        <v>0</v>
      </c>
      <c r="AS987" s="638">
        <v>0</v>
      </c>
      <c r="AT987" s="661">
        <f t="shared" si="203"/>
        <v>10075041</v>
      </c>
      <c r="AU987" s="629"/>
      <c r="AV987" s="585"/>
      <c r="AW987" s="526" t="s">
        <v>5007</v>
      </c>
      <c r="AX987" s="526" t="s">
        <v>5008</v>
      </c>
      <c r="AY987" s="632" t="s">
        <v>200</v>
      </c>
      <c r="AZ987" s="632">
        <v>622</v>
      </c>
      <c r="BA987" s="272" t="str">
        <f t="shared" si="196"/>
        <v>Bag</v>
      </c>
      <c r="BB987" s="633"/>
      <c r="BC987" s="634"/>
      <c r="BD987" s="634"/>
    </row>
    <row r="988" spans="1:56" s="635" customFormat="1" ht="36.75" hidden="1" customHeight="1">
      <c r="A988" s="475">
        <f>SUBTOTAL(3,B$6:B988)</f>
        <v>1</v>
      </c>
      <c r="B988" s="475" t="s">
        <v>2606</v>
      </c>
      <c r="C988" s="476" t="s">
        <v>2607</v>
      </c>
      <c r="D988" s="636">
        <v>43425</v>
      </c>
      <c r="E988" s="636" t="s">
        <v>200</v>
      </c>
      <c r="F988" s="530" t="s">
        <v>227</v>
      </c>
      <c r="G988" s="621" t="s">
        <v>707</v>
      </c>
      <c r="H988" s="637">
        <v>5931000</v>
      </c>
      <c r="I988" s="637">
        <v>2500000</v>
      </c>
      <c r="J988" s="637">
        <v>298000</v>
      </c>
      <c r="K988" s="637">
        <v>0</v>
      </c>
      <c r="L988" s="638">
        <f t="shared" si="198"/>
        <v>8729000</v>
      </c>
      <c r="M988" s="639">
        <v>23.9</v>
      </c>
      <c r="N988" s="638">
        <f t="shared" si="199"/>
        <v>8023965</v>
      </c>
      <c r="O988" s="640">
        <v>2</v>
      </c>
      <c r="P988" s="638">
        <f t="shared" si="200"/>
        <v>671462</v>
      </c>
      <c r="Q988" s="641">
        <v>0</v>
      </c>
      <c r="R988" s="638">
        <f t="shared" si="201"/>
        <v>0</v>
      </c>
      <c r="S988" s="638">
        <f t="shared" si="202"/>
        <v>8695427</v>
      </c>
      <c r="T988" s="642">
        <v>0</v>
      </c>
      <c r="U988" s="528">
        <v>0</v>
      </c>
      <c r="V988" s="528">
        <v>200000</v>
      </c>
      <c r="W988" s="642">
        <v>500000</v>
      </c>
      <c r="X988" s="642">
        <v>0</v>
      </c>
      <c r="Y988" s="642">
        <v>400000</v>
      </c>
      <c r="Z988" s="642">
        <v>280577</v>
      </c>
      <c r="AA988" s="643"/>
      <c r="AB988" s="638"/>
      <c r="AC988" s="642">
        <v>0</v>
      </c>
      <c r="AD988" s="642">
        <v>0</v>
      </c>
      <c r="AE988" s="638">
        <v>0</v>
      </c>
      <c r="AF988" s="644"/>
      <c r="AG988" s="644">
        <f t="shared" si="205"/>
        <v>10076004</v>
      </c>
      <c r="AH988" s="639">
        <v>8</v>
      </c>
      <c r="AI988" s="639">
        <v>0</v>
      </c>
      <c r="AJ988" s="639">
        <v>0</v>
      </c>
      <c r="AK988" s="643">
        <v>0</v>
      </c>
      <c r="AL988" s="645">
        <v>0</v>
      </c>
      <c r="AM988" s="638">
        <f t="shared" si="204"/>
        <v>503596</v>
      </c>
      <c r="AN988" s="661">
        <f t="shared" si="197"/>
        <v>10579600</v>
      </c>
      <c r="AO988" s="638">
        <v>916545</v>
      </c>
      <c r="AP988" s="638">
        <v>44100</v>
      </c>
      <c r="AQ988" s="638">
        <f>+VLOOKUP($B988,[1]Sheet1!$C$15:$BW$1300,52,0)</f>
        <v>0</v>
      </c>
      <c r="AR988" s="638">
        <v>0</v>
      </c>
      <c r="AS988" s="638">
        <v>0</v>
      </c>
      <c r="AT988" s="661">
        <f t="shared" si="203"/>
        <v>9618955</v>
      </c>
      <c r="AU988" s="629"/>
      <c r="AV988" s="585"/>
      <c r="AW988" s="526" t="s">
        <v>5009</v>
      </c>
      <c r="AX988" s="526" t="s">
        <v>5010</v>
      </c>
      <c r="AY988" s="632" t="s">
        <v>200</v>
      </c>
      <c r="AZ988" s="632">
        <v>622</v>
      </c>
      <c r="BA988" s="272" t="str">
        <f t="shared" si="196"/>
        <v>Bag</v>
      </c>
      <c r="BB988" s="633"/>
      <c r="BC988" s="634"/>
      <c r="BD988" s="634"/>
    </row>
    <row r="989" spans="1:56" s="635" customFormat="1" ht="36.75" hidden="1" customHeight="1">
      <c r="A989" s="475">
        <f>SUBTOTAL(3,B$6:B989)</f>
        <v>1</v>
      </c>
      <c r="B989" s="475" t="s">
        <v>2608</v>
      </c>
      <c r="C989" s="476" t="s">
        <v>2609</v>
      </c>
      <c r="D989" s="636">
        <v>43744</v>
      </c>
      <c r="E989" s="636" t="s">
        <v>200</v>
      </c>
      <c r="F989" s="530" t="s">
        <v>365</v>
      </c>
      <c r="G989" s="621" t="s">
        <v>903</v>
      </c>
      <c r="H989" s="637">
        <v>5931000</v>
      </c>
      <c r="I989" s="637">
        <v>700000</v>
      </c>
      <c r="J989" s="637">
        <v>0</v>
      </c>
      <c r="K989" s="637">
        <v>0</v>
      </c>
      <c r="L989" s="638">
        <f t="shared" si="198"/>
        <v>6631000</v>
      </c>
      <c r="M989" s="639">
        <v>23.9</v>
      </c>
      <c r="N989" s="638">
        <f t="shared" si="199"/>
        <v>6095419</v>
      </c>
      <c r="O989" s="640">
        <v>2</v>
      </c>
      <c r="P989" s="638">
        <f t="shared" si="200"/>
        <v>510077</v>
      </c>
      <c r="Q989" s="641">
        <v>0</v>
      </c>
      <c r="R989" s="638">
        <f t="shared" si="201"/>
        <v>0</v>
      </c>
      <c r="S989" s="638">
        <f t="shared" si="202"/>
        <v>6605496</v>
      </c>
      <c r="T989" s="642">
        <v>0</v>
      </c>
      <c r="U989" s="528">
        <v>0</v>
      </c>
      <c r="V989" s="528">
        <v>200000</v>
      </c>
      <c r="W989" s="642">
        <v>500000</v>
      </c>
      <c r="X989" s="642">
        <v>0</v>
      </c>
      <c r="Y989" s="642">
        <v>400000</v>
      </c>
      <c r="Z989" s="642">
        <v>441703</v>
      </c>
      <c r="AA989" s="643"/>
      <c r="AB989" s="638"/>
      <c r="AC989" s="642">
        <v>0</v>
      </c>
      <c r="AD989" s="642">
        <v>0</v>
      </c>
      <c r="AE989" s="638">
        <v>47819.709728033471</v>
      </c>
      <c r="AF989" s="644"/>
      <c r="AG989" s="644">
        <f t="shared" si="205"/>
        <v>8195019</v>
      </c>
      <c r="AH989" s="639">
        <v>36</v>
      </c>
      <c r="AI989" s="639">
        <v>0</v>
      </c>
      <c r="AJ989" s="639">
        <v>0</v>
      </c>
      <c r="AK989" s="643">
        <v>0</v>
      </c>
      <c r="AL989" s="645">
        <v>0</v>
      </c>
      <c r="AM989" s="638">
        <f t="shared" si="204"/>
        <v>1721510</v>
      </c>
      <c r="AN989" s="661">
        <f t="shared" si="197"/>
        <v>9916529</v>
      </c>
      <c r="AO989" s="638">
        <v>696255</v>
      </c>
      <c r="AP989" s="638">
        <v>44100</v>
      </c>
      <c r="AQ989" s="638">
        <f>+VLOOKUP($B989,[1]Sheet1!$C$15:$BW$1300,52,0)</f>
        <v>0</v>
      </c>
      <c r="AR989" s="638">
        <v>0</v>
      </c>
      <c r="AS989" s="638">
        <v>0</v>
      </c>
      <c r="AT989" s="661">
        <f t="shared" si="203"/>
        <v>9176174</v>
      </c>
      <c r="AU989" s="629"/>
      <c r="AV989" s="585"/>
      <c r="AW989" s="526" t="s">
        <v>5011</v>
      </c>
      <c r="AX989" s="526" t="s">
        <v>5012</v>
      </c>
      <c r="AY989" s="632" t="s">
        <v>200</v>
      </c>
      <c r="AZ989" s="632">
        <v>622</v>
      </c>
      <c r="BA989" s="272" t="str">
        <f t="shared" si="196"/>
        <v>Bag</v>
      </c>
      <c r="BB989" s="633"/>
      <c r="BC989" s="634"/>
      <c r="BD989" s="634"/>
    </row>
    <row r="990" spans="1:56" s="635" customFormat="1" ht="36.75" hidden="1" customHeight="1">
      <c r="A990" s="475">
        <f>SUBTOTAL(3,B$6:B990)</f>
        <v>1</v>
      </c>
      <c r="B990" s="475" t="s">
        <v>2610</v>
      </c>
      <c r="C990" s="476" t="s">
        <v>2611</v>
      </c>
      <c r="D990" s="636">
        <v>45736</v>
      </c>
      <c r="E990" s="636" t="s">
        <v>200</v>
      </c>
      <c r="F990" s="530" t="s">
        <v>365</v>
      </c>
      <c r="G990" s="621" t="s">
        <v>903</v>
      </c>
      <c r="H990" s="637">
        <v>4694000</v>
      </c>
      <c r="I990" s="637">
        <v>0</v>
      </c>
      <c r="J990" s="637">
        <v>0</v>
      </c>
      <c r="K990" s="637">
        <v>0</v>
      </c>
      <c r="L990" s="638">
        <f t="shared" si="198"/>
        <v>4694000</v>
      </c>
      <c r="M990" s="639">
        <v>22</v>
      </c>
      <c r="N990" s="638">
        <f t="shared" si="199"/>
        <v>3971846</v>
      </c>
      <c r="O990" s="640">
        <v>3</v>
      </c>
      <c r="P990" s="638">
        <f t="shared" si="200"/>
        <v>541615</v>
      </c>
      <c r="Q990" s="641">
        <v>0</v>
      </c>
      <c r="R990" s="638">
        <f t="shared" si="201"/>
        <v>0</v>
      </c>
      <c r="S990" s="638">
        <f t="shared" si="202"/>
        <v>4513461</v>
      </c>
      <c r="T990" s="642">
        <v>0</v>
      </c>
      <c r="U990" s="528">
        <v>0</v>
      </c>
      <c r="V990" s="528">
        <v>200000</v>
      </c>
      <c r="W990" s="642">
        <v>0</v>
      </c>
      <c r="X990" s="642">
        <v>0</v>
      </c>
      <c r="Y990" s="642">
        <v>400000</v>
      </c>
      <c r="Z990" s="642">
        <v>377711</v>
      </c>
      <c r="AA990" s="643"/>
      <c r="AB990" s="638"/>
      <c r="AC990" s="642">
        <v>0</v>
      </c>
      <c r="AD990" s="642">
        <v>272163</v>
      </c>
      <c r="AE990" s="638">
        <v>33850.960227272728</v>
      </c>
      <c r="AF990" s="644"/>
      <c r="AG990" s="644">
        <f t="shared" si="205"/>
        <v>5797186</v>
      </c>
      <c r="AH990" s="639">
        <v>32</v>
      </c>
      <c r="AI990" s="639">
        <v>0</v>
      </c>
      <c r="AJ990" s="639">
        <v>0</v>
      </c>
      <c r="AK990" s="643">
        <v>0</v>
      </c>
      <c r="AL990" s="645">
        <v>0</v>
      </c>
      <c r="AM990" s="638">
        <f t="shared" si="204"/>
        <v>1083231</v>
      </c>
      <c r="AN990" s="661">
        <f t="shared" si="197"/>
        <v>6880417</v>
      </c>
      <c r="AO990" s="638">
        <v>0</v>
      </c>
      <c r="AP990" s="638">
        <v>0</v>
      </c>
      <c r="AQ990" s="638">
        <f>+VLOOKUP($B990,[1]Sheet1!$C$15:$BW$1300,52,0)</f>
        <v>0</v>
      </c>
      <c r="AR990" s="638">
        <v>0</v>
      </c>
      <c r="AS990" s="638">
        <v>0</v>
      </c>
      <c r="AT990" s="661">
        <f t="shared" si="203"/>
        <v>6880417</v>
      </c>
      <c r="AU990" s="629"/>
      <c r="AV990" s="585"/>
      <c r="AW990" s="526" t="s">
        <v>5013</v>
      </c>
      <c r="AX990" s="526" t="s">
        <v>5014</v>
      </c>
      <c r="AY990" s="632" t="s">
        <v>200</v>
      </c>
      <c r="AZ990" s="632">
        <v>622</v>
      </c>
      <c r="BA990" s="272" t="str">
        <f t="shared" ref="BA990:BA1009" si="206">+IF(AY990="SK1 Box","Box",IF(AY990="Seaman","Seaman","Bag"))</f>
        <v>Bag</v>
      </c>
      <c r="BB990" s="633"/>
      <c r="BC990" s="634"/>
      <c r="BD990" s="634"/>
    </row>
    <row r="991" spans="1:56" s="635" customFormat="1" ht="36.75" hidden="1" customHeight="1">
      <c r="A991" s="475">
        <f>SUBTOTAL(3,B$6:B991)</f>
        <v>1</v>
      </c>
      <c r="B991" s="475" t="s">
        <v>5603</v>
      </c>
      <c r="C991" s="476" t="s">
        <v>5604</v>
      </c>
      <c r="D991" s="636">
        <v>45765</v>
      </c>
      <c r="E991" s="636" t="s">
        <v>200</v>
      </c>
      <c r="F991" s="530" t="s">
        <v>365</v>
      </c>
      <c r="G991" s="621" t="s">
        <v>459</v>
      </c>
      <c r="H991" s="637">
        <v>4694000</v>
      </c>
      <c r="I991" s="637">
        <v>0</v>
      </c>
      <c r="J991" s="637">
        <v>0</v>
      </c>
      <c r="K991" s="637">
        <v>0</v>
      </c>
      <c r="L991" s="638">
        <f t="shared" si="198"/>
        <v>4694000</v>
      </c>
      <c r="M991" s="639">
        <v>9</v>
      </c>
      <c r="N991" s="638">
        <f t="shared" si="199"/>
        <v>1624846</v>
      </c>
      <c r="O991" s="640">
        <v>1</v>
      </c>
      <c r="P991" s="638">
        <f t="shared" si="200"/>
        <v>180538</v>
      </c>
      <c r="Q991" s="641">
        <v>0</v>
      </c>
      <c r="R991" s="638">
        <f t="shared" si="201"/>
        <v>0</v>
      </c>
      <c r="S991" s="638">
        <f t="shared" si="202"/>
        <v>1805384</v>
      </c>
      <c r="T991" s="642">
        <v>0</v>
      </c>
      <c r="U991" s="528">
        <v>0</v>
      </c>
      <c r="V991" s="528">
        <v>77000</v>
      </c>
      <c r="W991" s="642">
        <v>192000</v>
      </c>
      <c r="X991" s="642">
        <v>0</v>
      </c>
      <c r="Y991" s="642">
        <v>58000</v>
      </c>
      <c r="Z991" s="642">
        <v>0</v>
      </c>
      <c r="AA991" s="643"/>
      <c r="AB991" s="638"/>
      <c r="AC991" s="642">
        <v>0</v>
      </c>
      <c r="AD991" s="642">
        <v>0</v>
      </c>
      <c r="AE991" s="638">
        <v>0</v>
      </c>
      <c r="AF991" s="644"/>
      <c r="AG991" s="644">
        <f t="shared" si="205"/>
        <v>2132384</v>
      </c>
      <c r="AH991" s="639">
        <v>8</v>
      </c>
      <c r="AI991" s="639">
        <v>0</v>
      </c>
      <c r="AJ991" s="639">
        <v>0</v>
      </c>
      <c r="AK991" s="643">
        <v>0</v>
      </c>
      <c r="AL991" s="645">
        <v>0</v>
      </c>
      <c r="AM991" s="638">
        <f t="shared" si="204"/>
        <v>270808</v>
      </c>
      <c r="AN991" s="661">
        <f t="shared" ref="AN991:AN1054" si="207">ROUND(AG991+AM991,0)</f>
        <v>2403192</v>
      </c>
      <c r="AO991" s="638">
        <v>0</v>
      </c>
      <c r="AP991" s="638">
        <v>0</v>
      </c>
      <c r="AQ991" s="638">
        <f>+VLOOKUP($B991,[1]Sheet1!$C$15:$BW$1300,52,0)</f>
        <v>0</v>
      </c>
      <c r="AR991" s="638">
        <v>0</v>
      </c>
      <c r="AS991" s="638">
        <v>0</v>
      </c>
      <c r="AT991" s="661">
        <f t="shared" si="203"/>
        <v>2403192</v>
      </c>
      <c r="AU991" s="629"/>
      <c r="AV991" s="585"/>
      <c r="AW991" s="526" t="s">
        <v>5702</v>
      </c>
      <c r="AX991" s="526" t="s">
        <v>5703</v>
      </c>
      <c r="AY991" s="632" t="s">
        <v>200</v>
      </c>
      <c r="AZ991" s="632">
        <v>622</v>
      </c>
      <c r="BA991" s="272" t="str">
        <f t="shared" si="206"/>
        <v>Bag</v>
      </c>
      <c r="BB991" s="633"/>
      <c r="BC991" s="634"/>
      <c r="BD991" s="634"/>
    </row>
    <row r="992" spans="1:56" s="635" customFormat="1" ht="36.75" hidden="1" customHeight="1">
      <c r="A992" s="475">
        <f>SUBTOTAL(3,B$6:B992)</f>
        <v>1</v>
      </c>
      <c r="B992" s="475" t="s">
        <v>5605</v>
      </c>
      <c r="C992" s="476" t="s">
        <v>5606</v>
      </c>
      <c r="D992" s="636">
        <v>45765</v>
      </c>
      <c r="E992" s="636" t="s">
        <v>200</v>
      </c>
      <c r="F992" s="530" t="s">
        <v>365</v>
      </c>
      <c r="G992" s="621" t="s">
        <v>459</v>
      </c>
      <c r="H992" s="637">
        <v>4694000</v>
      </c>
      <c r="I992" s="637">
        <v>0</v>
      </c>
      <c r="J992" s="637">
        <v>0</v>
      </c>
      <c r="K992" s="637">
        <v>0</v>
      </c>
      <c r="L992" s="638">
        <f t="shared" si="198"/>
        <v>4694000</v>
      </c>
      <c r="M992" s="639">
        <v>10</v>
      </c>
      <c r="N992" s="638">
        <f t="shared" si="199"/>
        <v>1805385</v>
      </c>
      <c r="O992" s="640">
        <v>1</v>
      </c>
      <c r="P992" s="638">
        <f t="shared" si="200"/>
        <v>180538</v>
      </c>
      <c r="Q992" s="641">
        <v>0</v>
      </c>
      <c r="R992" s="638">
        <f t="shared" si="201"/>
        <v>0</v>
      </c>
      <c r="S992" s="638">
        <f t="shared" si="202"/>
        <v>1985923</v>
      </c>
      <c r="T992" s="642">
        <v>0</v>
      </c>
      <c r="U992" s="528">
        <v>0</v>
      </c>
      <c r="V992" s="528">
        <v>85000</v>
      </c>
      <c r="W992" s="642">
        <v>212000</v>
      </c>
      <c r="X992" s="642">
        <v>0</v>
      </c>
      <c r="Y992" s="642">
        <v>63000</v>
      </c>
      <c r="Z992" s="642">
        <v>0</v>
      </c>
      <c r="AA992" s="643"/>
      <c r="AB992" s="638"/>
      <c r="AC992" s="642">
        <v>0</v>
      </c>
      <c r="AD992" s="642">
        <v>0</v>
      </c>
      <c r="AE992" s="638">
        <v>0</v>
      </c>
      <c r="AF992" s="644"/>
      <c r="AG992" s="644">
        <f t="shared" si="205"/>
        <v>2345923</v>
      </c>
      <c r="AH992" s="639">
        <v>12</v>
      </c>
      <c r="AI992" s="639">
        <v>0</v>
      </c>
      <c r="AJ992" s="639">
        <v>0</v>
      </c>
      <c r="AK992" s="643">
        <v>0</v>
      </c>
      <c r="AL992" s="645">
        <v>0</v>
      </c>
      <c r="AM992" s="638">
        <f t="shared" si="204"/>
        <v>406212</v>
      </c>
      <c r="AN992" s="661">
        <f t="shared" si="207"/>
        <v>2752135</v>
      </c>
      <c r="AO992" s="638">
        <v>0</v>
      </c>
      <c r="AP992" s="638">
        <v>0</v>
      </c>
      <c r="AQ992" s="638">
        <f>+VLOOKUP($B992,[1]Sheet1!$C$15:$BW$1300,52,0)</f>
        <v>0</v>
      </c>
      <c r="AR992" s="638">
        <v>0</v>
      </c>
      <c r="AS992" s="638">
        <v>0</v>
      </c>
      <c r="AT992" s="661">
        <f t="shared" si="203"/>
        <v>2752135</v>
      </c>
      <c r="AU992" s="629"/>
      <c r="AV992" s="585"/>
      <c r="AW992" s="526"/>
      <c r="AX992" s="526" t="s">
        <v>3466</v>
      </c>
      <c r="AY992" s="632" t="s">
        <v>200</v>
      </c>
      <c r="AZ992" s="632">
        <v>622</v>
      </c>
      <c r="BA992" s="272" t="str">
        <f t="shared" si="206"/>
        <v>Bag</v>
      </c>
      <c r="BB992" s="633"/>
      <c r="BC992" s="634"/>
      <c r="BD992" s="634"/>
    </row>
    <row r="993" spans="1:56" s="635" customFormat="1" ht="36.75" hidden="1" customHeight="1">
      <c r="A993" s="475">
        <f>SUBTOTAL(3,B$6:B993)</f>
        <v>1</v>
      </c>
      <c r="B993" s="475" t="s">
        <v>2612</v>
      </c>
      <c r="C993" s="476" t="s">
        <v>888</v>
      </c>
      <c r="D993" s="636">
        <v>40952</v>
      </c>
      <c r="E993" s="636" t="s">
        <v>200</v>
      </c>
      <c r="F993" s="530" t="s">
        <v>365</v>
      </c>
      <c r="G993" s="621" t="s">
        <v>903</v>
      </c>
      <c r="H993" s="637">
        <v>5931000</v>
      </c>
      <c r="I993" s="637">
        <v>700000</v>
      </c>
      <c r="J993" s="637">
        <v>0</v>
      </c>
      <c r="K993" s="637">
        <v>0</v>
      </c>
      <c r="L993" s="638">
        <f t="shared" si="198"/>
        <v>6631000</v>
      </c>
      <c r="M993" s="639">
        <v>24</v>
      </c>
      <c r="N993" s="638">
        <f t="shared" si="199"/>
        <v>6120923</v>
      </c>
      <c r="O993" s="640">
        <v>2</v>
      </c>
      <c r="P993" s="638">
        <f t="shared" si="200"/>
        <v>510077</v>
      </c>
      <c r="Q993" s="641">
        <v>0</v>
      </c>
      <c r="R993" s="638">
        <f t="shared" si="201"/>
        <v>0</v>
      </c>
      <c r="S993" s="638">
        <f t="shared" si="202"/>
        <v>6631000</v>
      </c>
      <c r="T993" s="642">
        <v>0</v>
      </c>
      <c r="U993" s="528">
        <v>0</v>
      </c>
      <c r="V993" s="528">
        <v>200000</v>
      </c>
      <c r="W993" s="642">
        <v>500000</v>
      </c>
      <c r="X993" s="642">
        <v>0</v>
      </c>
      <c r="Y993" s="642">
        <v>400000</v>
      </c>
      <c r="Z993" s="642">
        <v>443551</v>
      </c>
      <c r="AA993" s="643"/>
      <c r="AB993" s="638"/>
      <c r="AC993" s="642">
        <v>0</v>
      </c>
      <c r="AD993" s="642">
        <v>0</v>
      </c>
      <c r="AE993" s="638">
        <v>47819.7109375</v>
      </c>
      <c r="AF993" s="644"/>
      <c r="AG993" s="644">
        <f t="shared" si="205"/>
        <v>8222371</v>
      </c>
      <c r="AH993" s="639">
        <v>36</v>
      </c>
      <c r="AI993" s="639">
        <v>0</v>
      </c>
      <c r="AJ993" s="639">
        <v>0</v>
      </c>
      <c r="AK993" s="643">
        <v>0</v>
      </c>
      <c r="AL993" s="645">
        <v>0</v>
      </c>
      <c r="AM993" s="638">
        <f t="shared" si="204"/>
        <v>1721510</v>
      </c>
      <c r="AN993" s="661">
        <f t="shared" si="207"/>
        <v>9943881</v>
      </c>
      <c r="AO993" s="638">
        <v>696255</v>
      </c>
      <c r="AP993" s="638">
        <v>44100</v>
      </c>
      <c r="AQ993" s="638">
        <f>+VLOOKUP($B993,[1]Sheet1!$C$15:$BW$1300,52,0)</f>
        <v>0</v>
      </c>
      <c r="AR993" s="638">
        <v>0</v>
      </c>
      <c r="AS993" s="638">
        <v>0</v>
      </c>
      <c r="AT993" s="661">
        <f t="shared" si="203"/>
        <v>9203526</v>
      </c>
      <c r="AU993" s="629"/>
      <c r="AV993" s="585"/>
      <c r="AW993" s="526" t="s">
        <v>3414</v>
      </c>
      <c r="AX993" s="526" t="s">
        <v>5015</v>
      </c>
      <c r="AY993" s="632" t="s">
        <v>200</v>
      </c>
      <c r="AZ993" s="632">
        <v>622</v>
      </c>
      <c r="BA993" s="272" t="str">
        <f t="shared" si="206"/>
        <v>Bag</v>
      </c>
      <c r="BB993" s="633"/>
      <c r="BC993" s="634"/>
      <c r="BD993" s="634"/>
    </row>
    <row r="994" spans="1:56" s="635" customFormat="1" ht="36.75" hidden="1" customHeight="1">
      <c r="A994" s="475">
        <f>SUBTOTAL(3,B$6:B994)</f>
        <v>1</v>
      </c>
      <c r="B994" s="475" t="s">
        <v>2613</v>
      </c>
      <c r="C994" s="476" t="s">
        <v>2614</v>
      </c>
      <c r="D994" s="636">
        <v>42783</v>
      </c>
      <c r="E994" s="636" t="s">
        <v>200</v>
      </c>
      <c r="F994" s="530" t="s">
        <v>447</v>
      </c>
      <c r="G994" s="621" t="s">
        <v>707</v>
      </c>
      <c r="H994" s="637">
        <v>5931000</v>
      </c>
      <c r="I994" s="637">
        <v>2500000</v>
      </c>
      <c r="J994" s="637">
        <v>0</v>
      </c>
      <c r="K994" s="637">
        <v>0</v>
      </c>
      <c r="L994" s="638">
        <f t="shared" si="198"/>
        <v>8431000</v>
      </c>
      <c r="M994" s="639">
        <v>24</v>
      </c>
      <c r="N994" s="638">
        <f t="shared" si="199"/>
        <v>7782462</v>
      </c>
      <c r="O994" s="640">
        <v>2</v>
      </c>
      <c r="P994" s="638">
        <f t="shared" si="200"/>
        <v>648538</v>
      </c>
      <c r="Q994" s="641">
        <v>65</v>
      </c>
      <c r="R994" s="638">
        <f t="shared" si="201"/>
        <v>790406</v>
      </c>
      <c r="S994" s="638">
        <f t="shared" si="202"/>
        <v>9221406</v>
      </c>
      <c r="T994" s="642">
        <v>0</v>
      </c>
      <c r="U994" s="528">
        <v>300000</v>
      </c>
      <c r="V994" s="528">
        <v>200000</v>
      </c>
      <c r="W994" s="642">
        <v>500000</v>
      </c>
      <c r="X994" s="642">
        <v>0</v>
      </c>
      <c r="Y994" s="642">
        <v>400000</v>
      </c>
      <c r="Z994" s="642">
        <v>448868</v>
      </c>
      <c r="AA994" s="643"/>
      <c r="AB994" s="638"/>
      <c r="AC994" s="642">
        <v>0</v>
      </c>
      <c r="AD994" s="642">
        <v>0</v>
      </c>
      <c r="AE994" s="638">
        <v>0</v>
      </c>
      <c r="AF994" s="644"/>
      <c r="AG994" s="644">
        <f t="shared" si="205"/>
        <v>11070274</v>
      </c>
      <c r="AH994" s="639">
        <v>16</v>
      </c>
      <c r="AI994" s="639">
        <v>0</v>
      </c>
      <c r="AJ994" s="639">
        <v>6</v>
      </c>
      <c r="AK994" s="643">
        <v>0</v>
      </c>
      <c r="AL994" s="645">
        <v>0</v>
      </c>
      <c r="AM994" s="638">
        <f t="shared" si="204"/>
        <v>1483532</v>
      </c>
      <c r="AN994" s="661">
        <f t="shared" si="207"/>
        <v>12553806</v>
      </c>
      <c r="AO994" s="638">
        <v>885255</v>
      </c>
      <c r="AP994" s="638">
        <v>44100</v>
      </c>
      <c r="AQ994" s="638">
        <f>+VLOOKUP($B994,[1]Sheet1!$C$15:$BW$1300,52,0)</f>
        <v>0</v>
      </c>
      <c r="AR994" s="638">
        <v>0</v>
      </c>
      <c r="AS994" s="638">
        <v>0</v>
      </c>
      <c r="AT994" s="661">
        <f t="shared" si="203"/>
        <v>11624451</v>
      </c>
      <c r="AU994" s="629"/>
      <c r="AV994" s="585"/>
      <c r="AW994" s="526" t="s">
        <v>5016</v>
      </c>
      <c r="AX994" s="526" t="s">
        <v>5017</v>
      </c>
      <c r="AY994" s="632" t="s">
        <v>200</v>
      </c>
      <c r="AZ994" s="632">
        <v>622</v>
      </c>
      <c r="BA994" s="272" t="str">
        <f t="shared" si="206"/>
        <v>Bag</v>
      </c>
      <c r="BB994" s="633"/>
      <c r="BC994" s="634"/>
      <c r="BD994" s="634"/>
    </row>
    <row r="995" spans="1:56" s="635" customFormat="1" ht="36.75" hidden="1" customHeight="1">
      <c r="A995" s="475">
        <f>SUBTOTAL(3,B$6:B995)</f>
        <v>1</v>
      </c>
      <c r="B995" s="475" t="s">
        <v>2615</v>
      </c>
      <c r="C995" s="476" t="s">
        <v>1731</v>
      </c>
      <c r="D995" s="636">
        <v>43972</v>
      </c>
      <c r="E995" s="636" t="s">
        <v>200</v>
      </c>
      <c r="F995" s="530" t="s">
        <v>447</v>
      </c>
      <c r="G995" s="621" t="s">
        <v>707</v>
      </c>
      <c r="H995" s="637">
        <v>5931000</v>
      </c>
      <c r="I995" s="637">
        <v>2200000</v>
      </c>
      <c r="J995" s="637">
        <v>0</v>
      </c>
      <c r="K995" s="637">
        <v>0</v>
      </c>
      <c r="L995" s="638">
        <f t="shared" si="198"/>
        <v>8131000</v>
      </c>
      <c r="M995" s="639">
        <v>24</v>
      </c>
      <c r="N995" s="638">
        <f t="shared" si="199"/>
        <v>7505538</v>
      </c>
      <c r="O995" s="640">
        <v>2</v>
      </c>
      <c r="P995" s="638">
        <f t="shared" si="200"/>
        <v>625462</v>
      </c>
      <c r="Q995" s="641">
        <v>58.5</v>
      </c>
      <c r="R995" s="638">
        <f t="shared" si="201"/>
        <v>686053</v>
      </c>
      <c r="S995" s="638">
        <f t="shared" si="202"/>
        <v>8817053</v>
      </c>
      <c r="T995" s="642">
        <v>0</v>
      </c>
      <c r="U995" s="528">
        <v>270000</v>
      </c>
      <c r="V995" s="528">
        <v>200000</v>
      </c>
      <c r="W995" s="642">
        <v>500000</v>
      </c>
      <c r="X995" s="642">
        <v>0</v>
      </c>
      <c r="Y995" s="642">
        <v>400000</v>
      </c>
      <c r="Z995" s="642">
        <v>485882</v>
      </c>
      <c r="AA995" s="643"/>
      <c r="AB995" s="638"/>
      <c r="AC995" s="642">
        <v>0</v>
      </c>
      <c r="AD995" s="642">
        <v>0</v>
      </c>
      <c r="AE995" s="638">
        <v>0</v>
      </c>
      <c r="AF995" s="644"/>
      <c r="AG995" s="644">
        <f t="shared" si="205"/>
        <v>10672935</v>
      </c>
      <c r="AH995" s="639">
        <v>20</v>
      </c>
      <c r="AI995" s="639">
        <v>0</v>
      </c>
      <c r="AJ995" s="639">
        <v>0</v>
      </c>
      <c r="AK995" s="643">
        <v>0</v>
      </c>
      <c r="AL995" s="645">
        <v>0</v>
      </c>
      <c r="AM995" s="638">
        <f t="shared" si="204"/>
        <v>1172740</v>
      </c>
      <c r="AN995" s="661">
        <f t="shared" si="207"/>
        <v>11845675</v>
      </c>
      <c r="AO995" s="638">
        <v>853755</v>
      </c>
      <c r="AP995" s="638">
        <v>44100</v>
      </c>
      <c r="AQ995" s="638">
        <f>+VLOOKUP($B995,[1]Sheet1!$C$15:$BW$1300,52,0)</f>
        <v>0</v>
      </c>
      <c r="AR995" s="638">
        <v>0</v>
      </c>
      <c r="AS995" s="638">
        <v>0</v>
      </c>
      <c r="AT995" s="661">
        <f t="shared" si="203"/>
        <v>10947820</v>
      </c>
      <c r="AU995" s="629"/>
      <c r="AV995" s="585"/>
      <c r="AW995" s="526" t="s">
        <v>4210</v>
      </c>
      <c r="AX995" s="526" t="s">
        <v>5018</v>
      </c>
      <c r="AY995" s="632" t="s">
        <v>200</v>
      </c>
      <c r="AZ995" s="632">
        <v>622</v>
      </c>
      <c r="BA995" s="272" t="str">
        <f t="shared" si="206"/>
        <v>Bag</v>
      </c>
      <c r="BB995" s="633"/>
      <c r="BC995" s="634"/>
      <c r="BD995" s="634"/>
    </row>
    <row r="996" spans="1:56" s="635" customFormat="1" ht="36.75" hidden="1" customHeight="1">
      <c r="A996" s="475">
        <f>SUBTOTAL(3,B$6:B996)</f>
        <v>1</v>
      </c>
      <c r="B996" s="475" t="s">
        <v>2616</v>
      </c>
      <c r="C996" s="476" t="s">
        <v>2617</v>
      </c>
      <c r="D996" s="636">
        <v>44263</v>
      </c>
      <c r="E996" s="636" t="s">
        <v>200</v>
      </c>
      <c r="F996" s="530" t="s">
        <v>447</v>
      </c>
      <c r="G996" s="621" t="s">
        <v>1163</v>
      </c>
      <c r="H996" s="637">
        <v>5931000</v>
      </c>
      <c r="I996" s="637">
        <v>1400000</v>
      </c>
      <c r="J996" s="637">
        <v>0</v>
      </c>
      <c r="K996" s="637">
        <v>0</v>
      </c>
      <c r="L996" s="638">
        <f t="shared" si="198"/>
        <v>7331000</v>
      </c>
      <c r="M996" s="639">
        <v>22.7</v>
      </c>
      <c r="N996" s="638">
        <f t="shared" si="199"/>
        <v>6400527</v>
      </c>
      <c r="O996" s="640">
        <v>2</v>
      </c>
      <c r="P996" s="638">
        <f t="shared" si="200"/>
        <v>563923</v>
      </c>
      <c r="Q996" s="641">
        <v>58.5</v>
      </c>
      <c r="R996" s="638">
        <f t="shared" si="201"/>
        <v>618553</v>
      </c>
      <c r="S996" s="638">
        <f t="shared" si="202"/>
        <v>7583003</v>
      </c>
      <c r="T996" s="642">
        <v>0</v>
      </c>
      <c r="U996" s="528">
        <v>270000</v>
      </c>
      <c r="V996" s="528">
        <v>200000</v>
      </c>
      <c r="W996" s="642">
        <v>0</v>
      </c>
      <c r="X996" s="642">
        <v>0</v>
      </c>
      <c r="Y996" s="642">
        <v>0</v>
      </c>
      <c r="Z996" s="642">
        <v>439709</v>
      </c>
      <c r="AA996" s="643"/>
      <c r="AB996" s="638"/>
      <c r="AC996" s="642">
        <v>0</v>
      </c>
      <c r="AD996" s="642">
        <v>0</v>
      </c>
      <c r="AE996" s="638">
        <v>0</v>
      </c>
      <c r="AF996" s="644"/>
      <c r="AG996" s="644">
        <f t="shared" si="205"/>
        <v>8492712</v>
      </c>
      <c r="AH996" s="639">
        <v>17</v>
      </c>
      <c r="AI996" s="639">
        <v>0</v>
      </c>
      <c r="AJ996" s="639">
        <v>0</v>
      </c>
      <c r="AK996" s="643">
        <v>0</v>
      </c>
      <c r="AL996" s="645">
        <v>0</v>
      </c>
      <c r="AM996" s="638">
        <f t="shared" si="204"/>
        <v>898752</v>
      </c>
      <c r="AN996" s="661">
        <f t="shared" si="207"/>
        <v>9391464</v>
      </c>
      <c r="AO996" s="638">
        <v>769755</v>
      </c>
      <c r="AP996" s="638">
        <v>44100</v>
      </c>
      <c r="AQ996" s="638">
        <f>+VLOOKUP($B996,[1]Sheet1!$C$15:$BW$1300,52,0)</f>
        <v>0</v>
      </c>
      <c r="AR996" s="638">
        <v>0</v>
      </c>
      <c r="AS996" s="638">
        <v>0</v>
      </c>
      <c r="AT996" s="661">
        <f t="shared" si="203"/>
        <v>8577609</v>
      </c>
      <c r="AU996" s="629"/>
      <c r="AV996" s="585"/>
      <c r="AW996" s="526" t="s">
        <v>5019</v>
      </c>
      <c r="AX996" s="526" t="s">
        <v>5020</v>
      </c>
      <c r="AY996" s="632" t="s">
        <v>200</v>
      </c>
      <c r="AZ996" s="632">
        <v>622</v>
      </c>
      <c r="BA996" s="272" t="str">
        <f t="shared" si="206"/>
        <v>Bag</v>
      </c>
      <c r="BB996" s="633"/>
      <c r="BC996" s="634"/>
      <c r="BD996" s="634"/>
    </row>
    <row r="997" spans="1:56" s="635" customFormat="1" ht="36.75" hidden="1" customHeight="1">
      <c r="A997" s="475">
        <f>SUBTOTAL(3,B$6:B997)</f>
        <v>1</v>
      </c>
      <c r="B997" s="475" t="s">
        <v>2618</v>
      </c>
      <c r="C997" s="476" t="s">
        <v>2619</v>
      </c>
      <c r="D997" s="636">
        <v>44265</v>
      </c>
      <c r="E997" s="636" t="s">
        <v>200</v>
      </c>
      <c r="F997" s="530" t="s">
        <v>447</v>
      </c>
      <c r="G997" s="621" t="s">
        <v>1163</v>
      </c>
      <c r="H997" s="637">
        <v>5931000</v>
      </c>
      <c r="I997" s="637">
        <v>1400000</v>
      </c>
      <c r="J997" s="637">
        <v>0</v>
      </c>
      <c r="K997" s="637">
        <v>0</v>
      </c>
      <c r="L997" s="638">
        <f t="shared" si="198"/>
        <v>7331000</v>
      </c>
      <c r="M997" s="639">
        <v>22.5</v>
      </c>
      <c r="N997" s="638">
        <f t="shared" si="199"/>
        <v>6344135</v>
      </c>
      <c r="O997" s="640">
        <v>3</v>
      </c>
      <c r="P997" s="638">
        <f t="shared" si="200"/>
        <v>845885</v>
      </c>
      <c r="Q997" s="641">
        <v>0</v>
      </c>
      <c r="R997" s="638">
        <f t="shared" si="201"/>
        <v>0</v>
      </c>
      <c r="S997" s="638">
        <f t="shared" si="202"/>
        <v>7190020</v>
      </c>
      <c r="T997" s="642">
        <v>0</v>
      </c>
      <c r="U997" s="528">
        <v>0</v>
      </c>
      <c r="V997" s="528">
        <v>200000</v>
      </c>
      <c r="W997" s="642">
        <v>500000</v>
      </c>
      <c r="X997" s="642">
        <v>0</v>
      </c>
      <c r="Y997" s="642">
        <v>400000</v>
      </c>
      <c r="Z997" s="642">
        <v>397093</v>
      </c>
      <c r="AA997" s="643"/>
      <c r="AB997" s="638"/>
      <c r="AC997" s="642">
        <v>0</v>
      </c>
      <c r="AD997" s="642">
        <v>0</v>
      </c>
      <c r="AE997" s="638">
        <v>0</v>
      </c>
      <c r="AF997" s="644"/>
      <c r="AG997" s="644">
        <f t="shared" si="205"/>
        <v>8687113</v>
      </c>
      <c r="AH997" s="639">
        <v>32</v>
      </c>
      <c r="AI997" s="639">
        <v>0</v>
      </c>
      <c r="AJ997" s="639">
        <v>0</v>
      </c>
      <c r="AK997" s="643">
        <v>0</v>
      </c>
      <c r="AL997" s="645">
        <v>0</v>
      </c>
      <c r="AM997" s="638">
        <f t="shared" si="204"/>
        <v>1691769</v>
      </c>
      <c r="AN997" s="661">
        <f t="shared" si="207"/>
        <v>10378882</v>
      </c>
      <c r="AO997" s="638">
        <v>769755</v>
      </c>
      <c r="AP997" s="638">
        <v>44100</v>
      </c>
      <c r="AQ997" s="638">
        <f>+VLOOKUP($B997,[1]Sheet1!$C$15:$BW$1300,52,0)</f>
        <v>0</v>
      </c>
      <c r="AR997" s="638">
        <v>0</v>
      </c>
      <c r="AS997" s="638">
        <v>0</v>
      </c>
      <c r="AT997" s="661">
        <f t="shared" si="203"/>
        <v>9565027</v>
      </c>
      <c r="AU997" s="629"/>
      <c r="AV997" s="585"/>
      <c r="AW997" s="526" t="s">
        <v>5021</v>
      </c>
      <c r="AX997" s="526" t="s">
        <v>5022</v>
      </c>
      <c r="AY997" s="632" t="s">
        <v>200</v>
      </c>
      <c r="AZ997" s="632">
        <v>622</v>
      </c>
      <c r="BA997" s="272" t="str">
        <f t="shared" si="206"/>
        <v>Bag</v>
      </c>
      <c r="BB997" s="633"/>
      <c r="BC997" s="634"/>
      <c r="BD997" s="634"/>
    </row>
    <row r="998" spans="1:56" s="635" customFormat="1" ht="36.75" hidden="1" customHeight="1">
      <c r="A998" s="475">
        <f>SUBTOTAL(3,B$6:B998)</f>
        <v>1</v>
      </c>
      <c r="B998" s="475" t="s">
        <v>2620</v>
      </c>
      <c r="C998" s="476" t="s">
        <v>2621</v>
      </c>
      <c r="D998" s="636">
        <v>44299</v>
      </c>
      <c r="E998" s="636" t="s">
        <v>200</v>
      </c>
      <c r="F998" s="530" t="s">
        <v>447</v>
      </c>
      <c r="G998" s="621" t="s">
        <v>1163</v>
      </c>
      <c r="H998" s="637">
        <v>5931000</v>
      </c>
      <c r="I998" s="637">
        <v>1400000</v>
      </c>
      <c r="J998" s="637">
        <v>0</v>
      </c>
      <c r="K998" s="637">
        <v>0</v>
      </c>
      <c r="L998" s="638">
        <f t="shared" si="198"/>
        <v>7331000</v>
      </c>
      <c r="M998" s="639">
        <v>24</v>
      </c>
      <c r="N998" s="638">
        <f t="shared" si="199"/>
        <v>6767077</v>
      </c>
      <c r="O998" s="640">
        <v>2</v>
      </c>
      <c r="P998" s="638">
        <f t="shared" si="200"/>
        <v>563923</v>
      </c>
      <c r="Q998" s="641">
        <v>65</v>
      </c>
      <c r="R998" s="638">
        <f t="shared" si="201"/>
        <v>687281</v>
      </c>
      <c r="S998" s="638">
        <f t="shared" si="202"/>
        <v>8018281</v>
      </c>
      <c r="T998" s="642">
        <v>0</v>
      </c>
      <c r="U998" s="528">
        <v>300000</v>
      </c>
      <c r="V998" s="528">
        <v>200000</v>
      </c>
      <c r="W998" s="642">
        <v>500000</v>
      </c>
      <c r="X998" s="642">
        <v>0</v>
      </c>
      <c r="Y998" s="642">
        <v>400000</v>
      </c>
      <c r="Z998" s="642">
        <v>499109</v>
      </c>
      <c r="AA998" s="643"/>
      <c r="AB998" s="638"/>
      <c r="AC998" s="642">
        <v>0</v>
      </c>
      <c r="AD998" s="642">
        <v>0</v>
      </c>
      <c r="AE998" s="638">
        <v>0</v>
      </c>
      <c r="AF998" s="644"/>
      <c r="AG998" s="644">
        <f t="shared" si="205"/>
        <v>9917390</v>
      </c>
      <c r="AH998" s="639">
        <v>16</v>
      </c>
      <c r="AI998" s="639">
        <v>0</v>
      </c>
      <c r="AJ998" s="639">
        <v>6</v>
      </c>
      <c r="AK998" s="643">
        <v>0</v>
      </c>
      <c r="AL998" s="645">
        <v>0</v>
      </c>
      <c r="AM998" s="638">
        <f t="shared" si="204"/>
        <v>1289974</v>
      </c>
      <c r="AN998" s="661">
        <f t="shared" si="207"/>
        <v>11207364</v>
      </c>
      <c r="AO998" s="638">
        <v>769755</v>
      </c>
      <c r="AP998" s="638">
        <v>44100</v>
      </c>
      <c r="AQ998" s="638">
        <f>+VLOOKUP($B998,[1]Sheet1!$C$15:$BW$1300,52,0)</f>
        <v>0</v>
      </c>
      <c r="AR998" s="638">
        <v>0</v>
      </c>
      <c r="AS998" s="638">
        <v>0</v>
      </c>
      <c r="AT998" s="661">
        <f t="shared" si="203"/>
        <v>10393509</v>
      </c>
      <c r="AU998" s="629"/>
      <c r="AV998" s="585"/>
      <c r="AW998" s="526" t="s">
        <v>5023</v>
      </c>
      <c r="AX998" s="526" t="s">
        <v>5024</v>
      </c>
      <c r="AY998" s="632" t="s">
        <v>200</v>
      </c>
      <c r="AZ998" s="632">
        <v>622</v>
      </c>
      <c r="BA998" s="272" t="str">
        <f t="shared" si="206"/>
        <v>Bag</v>
      </c>
      <c r="BB998" s="633"/>
      <c r="BC998" s="634"/>
      <c r="BD998" s="634"/>
    </row>
    <row r="999" spans="1:56" s="635" customFormat="1" ht="36.75" hidden="1" customHeight="1">
      <c r="A999" s="475">
        <f>SUBTOTAL(3,B$6:B999)</f>
        <v>1</v>
      </c>
      <c r="B999" s="475" t="s">
        <v>2622</v>
      </c>
      <c r="C999" s="476" t="s">
        <v>2623</v>
      </c>
      <c r="D999" s="636">
        <v>44338</v>
      </c>
      <c r="E999" s="636" t="s">
        <v>200</v>
      </c>
      <c r="F999" s="530" t="s">
        <v>447</v>
      </c>
      <c r="G999" s="621" t="s">
        <v>1163</v>
      </c>
      <c r="H999" s="637">
        <v>5931000</v>
      </c>
      <c r="I999" s="637">
        <v>1400000</v>
      </c>
      <c r="J999" s="637">
        <v>0</v>
      </c>
      <c r="K999" s="637">
        <v>0</v>
      </c>
      <c r="L999" s="638">
        <f t="shared" si="198"/>
        <v>7331000</v>
      </c>
      <c r="M999" s="639">
        <v>24</v>
      </c>
      <c r="N999" s="638">
        <f t="shared" si="199"/>
        <v>6767077</v>
      </c>
      <c r="O999" s="640">
        <v>2</v>
      </c>
      <c r="P999" s="638">
        <f t="shared" si="200"/>
        <v>563923</v>
      </c>
      <c r="Q999" s="641">
        <v>26</v>
      </c>
      <c r="R999" s="638">
        <f t="shared" si="201"/>
        <v>274913</v>
      </c>
      <c r="S999" s="638">
        <f t="shared" si="202"/>
        <v>7605913</v>
      </c>
      <c r="T999" s="642">
        <v>0</v>
      </c>
      <c r="U999" s="528">
        <v>120000</v>
      </c>
      <c r="V999" s="528">
        <v>200000</v>
      </c>
      <c r="W999" s="642">
        <v>500000</v>
      </c>
      <c r="X999" s="642">
        <v>0</v>
      </c>
      <c r="Y999" s="642">
        <v>400000</v>
      </c>
      <c r="Z999" s="642">
        <v>619012</v>
      </c>
      <c r="AA999" s="643"/>
      <c r="AB999" s="638"/>
      <c r="AC999" s="642">
        <v>0</v>
      </c>
      <c r="AD999" s="642">
        <v>0</v>
      </c>
      <c r="AE999" s="638">
        <v>0</v>
      </c>
      <c r="AF999" s="644"/>
      <c r="AG999" s="644">
        <f t="shared" si="205"/>
        <v>9444925</v>
      </c>
      <c r="AH999" s="639">
        <v>28</v>
      </c>
      <c r="AI999" s="639">
        <v>0</v>
      </c>
      <c r="AJ999" s="639">
        <v>6</v>
      </c>
      <c r="AK999" s="643">
        <v>0</v>
      </c>
      <c r="AL999" s="645">
        <v>0</v>
      </c>
      <c r="AM999" s="638">
        <f t="shared" si="204"/>
        <v>1924388</v>
      </c>
      <c r="AN999" s="661">
        <f t="shared" si="207"/>
        <v>11369313</v>
      </c>
      <c r="AO999" s="638">
        <v>769755</v>
      </c>
      <c r="AP999" s="638">
        <v>44100</v>
      </c>
      <c r="AQ999" s="638">
        <f>+VLOOKUP($B999,[1]Sheet1!$C$15:$BW$1300,52,0)</f>
        <v>0</v>
      </c>
      <c r="AR999" s="638">
        <v>0</v>
      </c>
      <c r="AS999" s="638">
        <v>0</v>
      </c>
      <c r="AT999" s="661">
        <f t="shared" si="203"/>
        <v>10555458</v>
      </c>
      <c r="AU999" s="629"/>
      <c r="AV999" s="585"/>
      <c r="AW999" s="526" t="s">
        <v>5025</v>
      </c>
      <c r="AX999" s="526" t="s">
        <v>5026</v>
      </c>
      <c r="AY999" s="632" t="s">
        <v>200</v>
      </c>
      <c r="AZ999" s="632">
        <v>622</v>
      </c>
      <c r="BA999" s="272" t="str">
        <f t="shared" si="206"/>
        <v>Bag</v>
      </c>
      <c r="BB999" s="633"/>
      <c r="BC999" s="634"/>
      <c r="BD999" s="634"/>
    </row>
    <row r="1000" spans="1:56" s="635" customFormat="1" ht="36.75" hidden="1" customHeight="1">
      <c r="A1000" s="475">
        <f>SUBTOTAL(3,B$6:B1000)</f>
        <v>1</v>
      </c>
      <c r="B1000" s="475" t="s">
        <v>2624</v>
      </c>
      <c r="C1000" s="476" t="s">
        <v>2625</v>
      </c>
      <c r="D1000" s="636">
        <v>44705</v>
      </c>
      <c r="E1000" s="636" t="s">
        <v>200</v>
      </c>
      <c r="F1000" s="530" t="s">
        <v>447</v>
      </c>
      <c r="G1000" s="621" t="s">
        <v>1163</v>
      </c>
      <c r="H1000" s="637">
        <v>5815000</v>
      </c>
      <c r="I1000" s="637">
        <v>800000</v>
      </c>
      <c r="J1000" s="637">
        <v>0</v>
      </c>
      <c r="K1000" s="637">
        <v>200000</v>
      </c>
      <c r="L1000" s="638">
        <f t="shared" si="198"/>
        <v>6815000</v>
      </c>
      <c r="M1000" s="639">
        <v>23</v>
      </c>
      <c r="N1000" s="638">
        <f t="shared" si="199"/>
        <v>6028654</v>
      </c>
      <c r="O1000" s="640">
        <v>3</v>
      </c>
      <c r="P1000" s="638">
        <f t="shared" si="200"/>
        <v>786346</v>
      </c>
      <c r="Q1000" s="641">
        <v>0</v>
      </c>
      <c r="R1000" s="638">
        <f t="shared" si="201"/>
        <v>0</v>
      </c>
      <c r="S1000" s="638">
        <f t="shared" si="202"/>
        <v>6815000</v>
      </c>
      <c r="T1000" s="642">
        <v>0</v>
      </c>
      <c r="U1000" s="528">
        <v>0</v>
      </c>
      <c r="V1000" s="528">
        <v>200000</v>
      </c>
      <c r="W1000" s="642">
        <v>500000</v>
      </c>
      <c r="X1000" s="642">
        <v>0</v>
      </c>
      <c r="Y1000" s="642">
        <v>400000</v>
      </c>
      <c r="Z1000" s="642">
        <v>1064700</v>
      </c>
      <c r="AA1000" s="643"/>
      <c r="AB1000" s="638"/>
      <c r="AC1000" s="642">
        <v>0</v>
      </c>
      <c r="AD1000" s="642">
        <v>0</v>
      </c>
      <c r="AE1000" s="638">
        <v>0</v>
      </c>
      <c r="AF1000" s="644"/>
      <c r="AG1000" s="644">
        <f t="shared" si="205"/>
        <v>8979700</v>
      </c>
      <c r="AH1000" s="639">
        <v>36</v>
      </c>
      <c r="AI1000" s="639">
        <v>0</v>
      </c>
      <c r="AJ1000" s="639">
        <v>0</v>
      </c>
      <c r="AK1000" s="643">
        <v>0</v>
      </c>
      <c r="AL1000" s="645">
        <v>0</v>
      </c>
      <c r="AM1000" s="638">
        <f t="shared" si="204"/>
        <v>1769279</v>
      </c>
      <c r="AN1000" s="661">
        <f t="shared" si="207"/>
        <v>10748979</v>
      </c>
      <c r="AO1000" s="638">
        <v>715575</v>
      </c>
      <c r="AP1000" s="638">
        <v>44100</v>
      </c>
      <c r="AQ1000" s="638">
        <f>+VLOOKUP($B1000,[1]Sheet1!$C$15:$BW$1300,52,0)</f>
        <v>0</v>
      </c>
      <c r="AR1000" s="638">
        <v>0</v>
      </c>
      <c r="AS1000" s="638">
        <v>0</v>
      </c>
      <c r="AT1000" s="661">
        <f t="shared" si="203"/>
        <v>9989304</v>
      </c>
      <c r="AU1000" s="629"/>
      <c r="AV1000" s="585"/>
      <c r="AW1000" s="526" t="s">
        <v>5027</v>
      </c>
      <c r="AX1000" s="526" t="s">
        <v>5028</v>
      </c>
      <c r="AY1000" s="632" t="s">
        <v>200</v>
      </c>
      <c r="AZ1000" s="632">
        <v>622</v>
      </c>
      <c r="BA1000" s="272" t="str">
        <f t="shared" si="206"/>
        <v>Bag</v>
      </c>
      <c r="BB1000" s="633"/>
      <c r="BC1000" s="634"/>
      <c r="BD1000" s="634"/>
    </row>
    <row r="1001" spans="1:56" s="635" customFormat="1" ht="36.75" hidden="1" customHeight="1">
      <c r="A1001" s="475">
        <f>SUBTOTAL(3,B$6:B1001)</f>
        <v>1</v>
      </c>
      <c r="B1001" s="475" t="s">
        <v>2626</v>
      </c>
      <c r="C1001" s="476" t="s">
        <v>2627</v>
      </c>
      <c r="D1001" s="636">
        <v>45357</v>
      </c>
      <c r="E1001" s="636" t="s">
        <v>200</v>
      </c>
      <c r="F1001" s="530" t="s">
        <v>447</v>
      </c>
      <c r="G1001" s="621" t="s">
        <v>1163</v>
      </c>
      <c r="H1001" s="637">
        <v>5538000</v>
      </c>
      <c r="I1001" s="637">
        <v>800000</v>
      </c>
      <c r="J1001" s="637">
        <v>0</v>
      </c>
      <c r="K1001" s="637">
        <v>0</v>
      </c>
      <c r="L1001" s="638">
        <f t="shared" ref="L1001:L1063" si="208">SUM(H1001:K1001)</f>
        <v>6338000</v>
      </c>
      <c r="M1001" s="639">
        <v>24</v>
      </c>
      <c r="N1001" s="638">
        <f t="shared" si="199"/>
        <v>5850462</v>
      </c>
      <c r="O1001" s="640">
        <v>2</v>
      </c>
      <c r="P1001" s="638">
        <f t="shared" si="200"/>
        <v>487538</v>
      </c>
      <c r="Q1001" s="641">
        <v>39</v>
      </c>
      <c r="R1001" s="638">
        <f t="shared" si="201"/>
        <v>356513</v>
      </c>
      <c r="S1001" s="638">
        <f t="shared" si="202"/>
        <v>6694513</v>
      </c>
      <c r="T1001" s="642">
        <v>0</v>
      </c>
      <c r="U1001" s="528">
        <v>180000</v>
      </c>
      <c r="V1001" s="528">
        <v>200000</v>
      </c>
      <c r="W1001" s="642">
        <v>500000</v>
      </c>
      <c r="X1001" s="642">
        <v>0</v>
      </c>
      <c r="Y1001" s="642">
        <v>400000</v>
      </c>
      <c r="Z1001" s="642">
        <v>426063</v>
      </c>
      <c r="AA1001" s="643"/>
      <c r="AB1001" s="638"/>
      <c r="AC1001" s="642">
        <v>0</v>
      </c>
      <c r="AD1001" s="642">
        <v>0</v>
      </c>
      <c r="AE1001" s="638">
        <v>0</v>
      </c>
      <c r="AF1001" s="644"/>
      <c r="AG1001" s="644">
        <f t="shared" si="205"/>
        <v>8400576</v>
      </c>
      <c r="AH1001" s="639">
        <v>24</v>
      </c>
      <c r="AI1001" s="639">
        <v>0</v>
      </c>
      <c r="AJ1001" s="639">
        <v>0</v>
      </c>
      <c r="AK1001" s="643">
        <v>0</v>
      </c>
      <c r="AL1001" s="645">
        <v>0</v>
      </c>
      <c r="AM1001" s="638">
        <f t="shared" si="204"/>
        <v>1096962</v>
      </c>
      <c r="AN1001" s="661">
        <f t="shared" si="207"/>
        <v>9497538</v>
      </c>
      <c r="AO1001" s="638">
        <v>665490</v>
      </c>
      <c r="AP1001" s="638">
        <v>44100</v>
      </c>
      <c r="AQ1001" s="638">
        <f>+VLOOKUP($B1001,[1]Sheet1!$C$15:$BW$1300,52,0)</f>
        <v>0</v>
      </c>
      <c r="AR1001" s="638">
        <v>0</v>
      </c>
      <c r="AS1001" s="638">
        <v>0</v>
      </c>
      <c r="AT1001" s="661">
        <f t="shared" si="203"/>
        <v>8787948</v>
      </c>
      <c r="AU1001" s="629"/>
      <c r="AV1001" s="585"/>
      <c r="AW1001" s="526" t="s">
        <v>5029</v>
      </c>
      <c r="AX1001" s="526" t="s">
        <v>5030</v>
      </c>
      <c r="AY1001" s="632" t="s">
        <v>200</v>
      </c>
      <c r="AZ1001" s="632">
        <v>622</v>
      </c>
      <c r="BA1001" s="272" t="str">
        <f t="shared" si="206"/>
        <v>Bag</v>
      </c>
      <c r="BB1001" s="633"/>
      <c r="BC1001" s="634"/>
      <c r="BD1001" s="634"/>
    </row>
    <row r="1002" spans="1:56" s="635" customFormat="1" ht="36.75" hidden="1" customHeight="1">
      <c r="A1002" s="475">
        <f>SUBTOTAL(3,B$6:B1002)</f>
        <v>1</v>
      </c>
      <c r="B1002" s="475" t="s">
        <v>2628</v>
      </c>
      <c r="C1002" s="476" t="s">
        <v>2629</v>
      </c>
      <c r="D1002" s="636">
        <v>45364</v>
      </c>
      <c r="E1002" s="636" t="s">
        <v>200</v>
      </c>
      <c r="F1002" s="530" t="s">
        <v>447</v>
      </c>
      <c r="G1002" s="621" t="s">
        <v>721</v>
      </c>
      <c r="H1002" s="637">
        <v>5538000</v>
      </c>
      <c r="I1002" s="637">
        <v>600000</v>
      </c>
      <c r="J1002" s="637">
        <v>0</v>
      </c>
      <c r="K1002" s="637">
        <v>0</v>
      </c>
      <c r="L1002" s="638">
        <f t="shared" si="208"/>
        <v>6138000</v>
      </c>
      <c r="M1002" s="639">
        <v>23.8</v>
      </c>
      <c r="N1002" s="638">
        <f t="shared" ref="N1002:N1063" si="209">ROUND((H1002+I1002+J1002+K1002)/IF($M$2&gt;26,26,$M$2)*M1002,0)</f>
        <v>5618631</v>
      </c>
      <c r="O1002" s="640">
        <v>2</v>
      </c>
      <c r="P1002" s="638">
        <f t="shared" ref="P1002:P1063" si="210">ROUND((H1002+I1002+J1002+K1002)/IF($M$2&gt;26,26,$M$2)*O1002,0)</f>
        <v>472154</v>
      </c>
      <c r="Q1002" s="641">
        <v>65</v>
      </c>
      <c r="R1002" s="638">
        <f t="shared" ref="R1002:R1063" si="211">IF(M1002&gt;0,ROUND(N1002/IF(M1002&gt;26,26,M1002)/8*Q1002*30%,0),0)</f>
        <v>575438</v>
      </c>
      <c r="S1002" s="638">
        <f t="shared" ref="S1002:S1063" si="212">N1002+P1002+R1002</f>
        <v>6666223</v>
      </c>
      <c r="T1002" s="642">
        <v>0</v>
      </c>
      <c r="U1002" s="528">
        <v>300000</v>
      </c>
      <c r="V1002" s="528">
        <v>200000</v>
      </c>
      <c r="W1002" s="642">
        <v>500000</v>
      </c>
      <c r="X1002" s="642">
        <v>0</v>
      </c>
      <c r="Y1002" s="642">
        <v>400000</v>
      </c>
      <c r="Z1002" s="642">
        <v>439692</v>
      </c>
      <c r="AA1002" s="643"/>
      <c r="AB1002" s="638"/>
      <c r="AC1002" s="642">
        <v>0</v>
      </c>
      <c r="AD1002" s="642">
        <v>0</v>
      </c>
      <c r="AE1002" s="638">
        <v>0</v>
      </c>
      <c r="AF1002" s="644"/>
      <c r="AG1002" s="644">
        <f t="shared" si="205"/>
        <v>8505915</v>
      </c>
      <c r="AH1002" s="639">
        <v>16</v>
      </c>
      <c r="AI1002" s="639">
        <v>0</v>
      </c>
      <c r="AJ1002" s="639">
        <v>6</v>
      </c>
      <c r="AK1002" s="643">
        <v>0</v>
      </c>
      <c r="AL1002" s="645">
        <v>0</v>
      </c>
      <c r="AM1002" s="638">
        <f t="shared" si="204"/>
        <v>1080052</v>
      </c>
      <c r="AN1002" s="661">
        <f t="shared" si="207"/>
        <v>9585967</v>
      </c>
      <c r="AO1002" s="638">
        <v>644490</v>
      </c>
      <c r="AP1002" s="638">
        <v>44100</v>
      </c>
      <c r="AQ1002" s="638">
        <f>+VLOOKUP($B1002,[1]Sheet1!$C$15:$BW$1300,52,0)</f>
        <v>0</v>
      </c>
      <c r="AR1002" s="638">
        <v>0</v>
      </c>
      <c r="AS1002" s="638">
        <v>0</v>
      </c>
      <c r="AT1002" s="661">
        <f t="shared" si="203"/>
        <v>8897377</v>
      </c>
      <c r="AU1002" s="629"/>
      <c r="AV1002" s="585"/>
      <c r="AW1002" s="526" t="s">
        <v>5031</v>
      </c>
      <c r="AX1002" s="526" t="s">
        <v>5032</v>
      </c>
      <c r="AY1002" s="632" t="s">
        <v>200</v>
      </c>
      <c r="AZ1002" s="632">
        <v>622</v>
      </c>
      <c r="BA1002" s="272" t="str">
        <f t="shared" si="206"/>
        <v>Bag</v>
      </c>
      <c r="BB1002" s="633"/>
      <c r="BC1002" s="634"/>
      <c r="BD1002" s="634"/>
    </row>
    <row r="1003" spans="1:56" s="635" customFormat="1" ht="36.75" hidden="1" customHeight="1">
      <c r="A1003" s="475">
        <f>SUBTOTAL(3,B$6:B1003)</f>
        <v>1</v>
      </c>
      <c r="B1003" s="475" t="s">
        <v>1807</v>
      </c>
      <c r="C1003" s="476" t="s">
        <v>1808</v>
      </c>
      <c r="D1003" s="636">
        <v>45745</v>
      </c>
      <c r="E1003" s="636" t="s">
        <v>200</v>
      </c>
      <c r="F1003" s="530" t="s">
        <v>447</v>
      </c>
      <c r="G1003" s="621" t="s">
        <v>721</v>
      </c>
      <c r="H1003" s="637">
        <v>4694000</v>
      </c>
      <c r="I1003" s="637">
        <v>0</v>
      </c>
      <c r="J1003" s="637">
        <v>0</v>
      </c>
      <c r="K1003" s="637">
        <v>0</v>
      </c>
      <c r="L1003" s="638">
        <f t="shared" si="208"/>
        <v>4694000</v>
      </c>
      <c r="M1003" s="639">
        <v>23.1</v>
      </c>
      <c r="N1003" s="638">
        <f t="shared" si="209"/>
        <v>4170438</v>
      </c>
      <c r="O1003" s="640">
        <v>2</v>
      </c>
      <c r="P1003" s="638">
        <f t="shared" si="210"/>
        <v>361077</v>
      </c>
      <c r="Q1003" s="641">
        <v>0</v>
      </c>
      <c r="R1003" s="638">
        <f t="shared" si="211"/>
        <v>0</v>
      </c>
      <c r="S1003" s="638">
        <f t="shared" si="212"/>
        <v>4531515</v>
      </c>
      <c r="T1003" s="642">
        <v>0</v>
      </c>
      <c r="U1003" s="528">
        <v>0</v>
      </c>
      <c r="V1003" s="528">
        <v>200000</v>
      </c>
      <c r="W1003" s="642">
        <v>0</v>
      </c>
      <c r="X1003" s="642">
        <v>0</v>
      </c>
      <c r="Y1003" s="642">
        <v>400000</v>
      </c>
      <c r="Z1003" s="642">
        <v>410718</v>
      </c>
      <c r="AA1003" s="643"/>
      <c r="AB1003" s="638"/>
      <c r="AC1003" s="642">
        <v>0</v>
      </c>
      <c r="AD1003" s="642">
        <v>71461</v>
      </c>
      <c r="AE1003" s="638">
        <v>0</v>
      </c>
      <c r="AF1003" s="644"/>
      <c r="AG1003" s="644">
        <f t="shared" si="205"/>
        <v>5613694</v>
      </c>
      <c r="AH1003" s="639">
        <v>0</v>
      </c>
      <c r="AI1003" s="639">
        <v>0</v>
      </c>
      <c r="AJ1003" s="639">
        <v>0</v>
      </c>
      <c r="AK1003" s="643">
        <v>0</v>
      </c>
      <c r="AL1003" s="645">
        <v>0</v>
      </c>
      <c r="AM1003" s="638">
        <f t="shared" si="204"/>
        <v>0</v>
      </c>
      <c r="AN1003" s="661">
        <f t="shared" si="207"/>
        <v>5613694</v>
      </c>
      <c r="AO1003" s="638">
        <v>0</v>
      </c>
      <c r="AP1003" s="638">
        <v>0</v>
      </c>
      <c r="AQ1003" s="638">
        <f>+VLOOKUP($B1003,[1]Sheet1!$C$15:$BW$1300,52,0)</f>
        <v>0</v>
      </c>
      <c r="AR1003" s="638">
        <v>0</v>
      </c>
      <c r="AS1003" s="638">
        <v>0</v>
      </c>
      <c r="AT1003" s="661">
        <f t="shared" si="203"/>
        <v>5613694</v>
      </c>
      <c r="AU1003" s="629"/>
      <c r="AV1003" s="585"/>
      <c r="AW1003" s="526" t="s">
        <v>4286</v>
      </c>
      <c r="AX1003" s="526" t="s">
        <v>4287</v>
      </c>
      <c r="AY1003" s="632" t="s">
        <v>200</v>
      </c>
      <c r="AZ1003" s="632">
        <v>622</v>
      </c>
      <c r="BA1003" s="272" t="str">
        <f t="shared" si="206"/>
        <v>Bag</v>
      </c>
      <c r="BB1003" s="633"/>
      <c r="BC1003" s="634"/>
      <c r="BD1003" s="634"/>
    </row>
    <row r="1004" spans="1:56" s="635" customFormat="1" ht="36.75" hidden="1" customHeight="1">
      <c r="A1004" s="475">
        <f>SUBTOTAL(3,B$6:B1004)</f>
        <v>1</v>
      </c>
      <c r="B1004" s="475" t="s">
        <v>5607</v>
      </c>
      <c r="C1004" s="476" t="s">
        <v>5608</v>
      </c>
      <c r="D1004" s="636">
        <v>45765</v>
      </c>
      <c r="E1004" s="636" t="s">
        <v>200</v>
      </c>
      <c r="F1004" s="530" t="s">
        <v>447</v>
      </c>
      <c r="G1004" s="621" t="s">
        <v>459</v>
      </c>
      <c r="H1004" s="637">
        <v>4694000</v>
      </c>
      <c r="I1004" s="637">
        <v>0</v>
      </c>
      <c r="J1004" s="637">
        <v>0</v>
      </c>
      <c r="K1004" s="637">
        <v>0</v>
      </c>
      <c r="L1004" s="638">
        <f t="shared" si="208"/>
        <v>4694000</v>
      </c>
      <c r="M1004" s="639">
        <v>10</v>
      </c>
      <c r="N1004" s="638">
        <f t="shared" si="209"/>
        <v>1805385</v>
      </c>
      <c r="O1004" s="640">
        <v>1</v>
      </c>
      <c r="P1004" s="638">
        <f t="shared" si="210"/>
        <v>180538</v>
      </c>
      <c r="Q1004" s="641">
        <v>0</v>
      </c>
      <c r="R1004" s="638">
        <f t="shared" si="211"/>
        <v>0</v>
      </c>
      <c r="S1004" s="638">
        <f t="shared" si="212"/>
        <v>1985923</v>
      </c>
      <c r="T1004" s="642">
        <v>0</v>
      </c>
      <c r="U1004" s="528">
        <v>0</v>
      </c>
      <c r="V1004" s="528">
        <v>85000</v>
      </c>
      <c r="W1004" s="642">
        <v>212000</v>
      </c>
      <c r="X1004" s="642">
        <v>0</v>
      </c>
      <c r="Y1004" s="642">
        <v>63000</v>
      </c>
      <c r="Z1004" s="642">
        <v>0</v>
      </c>
      <c r="AA1004" s="643"/>
      <c r="AB1004" s="638"/>
      <c r="AC1004" s="642">
        <v>0</v>
      </c>
      <c r="AD1004" s="642">
        <v>0</v>
      </c>
      <c r="AE1004" s="638">
        <v>0</v>
      </c>
      <c r="AF1004" s="644"/>
      <c r="AG1004" s="644">
        <f t="shared" si="205"/>
        <v>2345923</v>
      </c>
      <c r="AH1004" s="639">
        <v>12</v>
      </c>
      <c r="AI1004" s="639">
        <v>0</v>
      </c>
      <c r="AJ1004" s="639">
        <v>0</v>
      </c>
      <c r="AK1004" s="643">
        <v>0</v>
      </c>
      <c r="AL1004" s="645">
        <v>0</v>
      </c>
      <c r="AM1004" s="638">
        <f t="shared" si="204"/>
        <v>406212</v>
      </c>
      <c r="AN1004" s="661">
        <f t="shared" si="207"/>
        <v>2752135</v>
      </c>
      <c r="AO1004" s="638">
        <v>0</v>
      </c>
      <c r="AP1004" s="638">
        <v>0</v>
      </c>
      <c r="AQ1004" s="638">
        <f>+VLOOKUP($B1004,[1]Sheet1!$C$15:$BW$1300,52,0)</f>
        <v>0</v>
      </c>
      <c r="AR1004" s="638">
        <v>0</v>
      </c>
      <c r="AS1004" s="638">
        <v>0</v>
      </c>
      <c r="AT1004" s="661">
        <f t="shared" si="203"/>
        <v>2752135</v>
      </c>
      <c r="AU1004" s="629"/>
      <c r="AV1004" s="585"/>
      <c r="AW1004" s="526" t="s">
        <v>5704</v>
      </c>
      <c r="AX1004" s="526" t="s">
        <v>5705</v>
      </c>
      <c r="AY1004" s="632" t="s">
        <v>200</v>
      </c>
      <c r="AZ1004" s="632">
        <v>622</v>
      </c>
      <c r="BA1004" s="272" t="str">
        <f t="shared" si="206"/>
        <v>Bag</v>
      </c>
      <c r="BB1004" s="633"/>
      <c r="BC1004" s="634"/>
      <c r="BD1004" s="634"/>
    </row>
    <row r="1005" spans="1:56" s="635" customFormat="1" ht="36.75" hidden="1" customHeight="1">
      <c r="A1005" s="475">
        <f>SUBTOTAL(3,B$6:B1005)</f>
        <v>1</v>
      </c>
      <c r="B1005" s="475" t="s">
        <v>5609</v>
      </c>
      <c r="C1005" s="476" t="s">
        <v>5610</v>
      </c>
      <c r="D1005" s="636">
        <v>45769</v>
      </c>
      <c r="E1005" s="636" t="s">
        <v>200</v>
      </c>
      <c r="F1005" s="530" t="s">
        <v>447</v>
      </c>
      <c r="G1005" s="621" t="s">
        <v>459</v>
      </c>
      <c r="H1005" s="637">
        <v>4694000</v>
      </c>
      <c r="I1005" s="637">
        <v>0</v>
      </c>
      <c r="J1005" s="637">
        <v>0</v>
      </c>
      <c r="K1005" s="637">
        <v>0</v>
      </c>
      <c r="L1005" s="638">
        <f t="shared" si="208"/>
        <v>4694000</v>
      </c>
      <c r="M1005" s="639">
        <v>5</v>
      </c>
      <c r="N1005" s="638">
        <f t="shared" si="209"/>
        <v>902692</v>
      </c>
      <c r="O1005" s="640">
        <v>1</v>
      </c>
      <c r="P1005" s="638">
        <f t="shared" si="210"/>
        <v>180538</v>
      </c>
      <c r="Q1005" s="641">
        <v>0</v>
      </c>
      <c r="R1005" s="638">
        <f t="shared" si="211"/>
        <v>0</v>
      </c>
      <c r="S1005" s="638">
        <f t="shared" si="212"/>
        <v>1083230</v>
      </c>
      <c r="T1005" s="642">
        <v>0</v>
      </c>
      <c r="U1005" s="528">
        <v>0</v>
      </c>
      <c r="V1005" s="528">
        <v>46000</v>
      </c>
      <c r="W1005" s="642">
        <v>115000</v>
      </c>
      <c r="X1005" s="642">
        <v>0</v>
      </c>
      <c r="Y1005" s="642">
        <v>35000</v>
      </c>
      <c r="Z1005" s="642">
        <v>0</v>
      </c>
      <c r="AA1005" s="643"/>
      <c r="AB1005" s="638"/>
      <c r="AC1005" s="642">
        <v>0</v>
      </c>
      <c r="AD1005" s="642">
        <v>0</v>
      </c>
      <c r="AE1005" s="638">
        <v>0</v>
      </c>
      <c r="AF1005" s="644"/>
      <c r="AG1005" s="644">
        <f t="shared" si="205"/>
        <v>1279230</v>
      </c>
      <c r="AH1005" s="639">
        <v>8</v>
      </c>
      <c r="AI1005" s="639">
        <v>0</v>
      </c>
      <c r="AJ1005" s="639">
        <v>0</v>
      </c>
      <c r="AK1005" s="643">
        <v>0</v>
      </c>
      <c r="AL1005" s="645">
        <v>0</v>
      </c>
      <c r="AM1005" s="638">
        <f t="shared" si="204"/>
        <v>270808</v>
      </c>
      <c r="AN1005" s="661">
        <f t="shared" si="207"/>
        <v>1550038</v>
      </c>
      <c r="AO1005" s="638">
        <v>0</v>
      </c>
      <c r="AP1005" s="638">
        <v>0</v>
      </c>
      <c r="AQ1005" s="638">
        <f>+VLOOKUP($B1005,[1]Sheet1!$C$15:$BW$1300,52,0)</f>
        <v>0</v>
      </c>
      <c r="AR1005" s="638">
        <v>0</v>
      </c>
      <c r="AS1005" s="638">
        <v>0</v>
      </c>
      <c r="AT1005" s="661">
        <f t="shared" ref="AT1005:AT1068" si="213">+ROUND(SUM(AN1005:AN1005)-SUM(AO1005:AS1005),0)</f>
        <v>1550038</v>
      </c>
      <c r="AU1005" s="629"/>
      <c r="AV1005" s="585"/>
      <c r="AW1005" s="526"/>
      <c r="AX1005" s="526" t="s">
        <v>3466</v>
      </c>
      <c r="AY1005" s="632" t="s">
        <v>200</v>
      </c>
      <c r="AZ1005" s="632">
        <v>622</v>
      </c>
      <c r="BA1005" s="272" t="str">
        <f t="shared" si="206"/>
        <v>Bag</v>
      </c>
      <c r="BB1005" s="633"/>
      <c r="BC1005" s="634"/>
      <c r="BD1005" s="634"/>
    </row>
    <row r="1006" spans="1:56" s="635" customFormat="1" ht="36.75" hidden="1" customHeight="1">
      <c r="A1006" s="475">
        <f>SUBTOTAL(3,B$6:B1006)</f>
        <v>1</v>
      </c>
      <c r="B1006" s="475" t="s">
        <v>2630</v>
      </c>
      <c r="C1006" s="476" t="s">
        <v>2631</v>
      </c>
      <c r="D1006" s="636">
        <v>40945</v>
      </c>
      <c r="E1006" s="636" t="s">
        <v>200</v>
      </c>
      <c r="F1006" s="530" t="s">
        <v>447</v>
      </c>
      <c r="G1006" s="621" t="s">
        <v>697</v>
      </c>
      <c r="H1006" s="637">
        <v>5931000</v>
      </c>
      <c r="I1006" s="637">
        <v>4100000</v>
      </c>
      <c r="J1006" s="637">
        <v>0</v>
      </c>
      <c r="K1006" s="637">
        <v>200000</v>
      </c>
      <c r="L1006" s="638">
        <f t="shared" si="208"/>
        <v>10231000</v>
      </c>
      <c r="M1006" s="639">
        <v>24</v>
      </c>
      <c r="N1006" s="638">
        <f t="shared" si="209"/>
        <v>9444000</v>
      </c>
      <c r="O1006" s="640">
        <v>2</v>
      </c>
      <c r="P1006" s="638">
        <f t="shared" si="210"/>
        <v>787000</v>
      </c>
      <c r="Q1006" s="641">
        <v>0</v>
      </c>
      <c r="R1006" s="638">
        <f t="shared" si="211"/>
        <v>0</v>
      </c>
      <c r="S1006" s="638">
        <f t="shared" si="212"/>
        <v>10231000</v>
      </c>
      <c r="T1006" s="642">
        <v>0</v>
      </c>
      <c r="U1006" s="528">
        <v>0</v>
      </c>
      <c r="V1006" s="528">
        <v>200000</v>
      </c>
      <c r="W1006" s="642">
        <v>500000</v>
      </c>
      <c r="X1006" s="642">
        <v>0</v>
      </c>
      <c r="Y1006" s="642">
        <v>400000</v>
      </c>
      <c r="Z1006" s="642">
        <v>973773</v>
      </c>
      <c r="AA1006" s="643"/>
      <c r="AB1006" s="638"/>
      <c r="AC1006" s="642">
        <v>100000</v>
      </c>
      <c r="AD1006" s="642">
        <v>0</v>
      </c>
      <c r="AE1006" s="638">
        <v>0</v>
      </c>
      <c r="AF1006" s="644"/>
      <c r="AG1006" s="644">
        <f t="shared" si="205"/>
        <v>12404773</v>
      </c>
      <c r="AH1006" s="639">
        <v>36</v>
      </c>
      <c r="AI1006" s="639">
        <v>0</v>
      </c>
      <c r="AJ1006" s="639">
        <v>0</v>
      </c>
      <c r="AK1006" s="643">
        <v>0</v>
      </c>
      <c r="AL1006" s="645">
        <v>0</v>
      </c>
      <c r="AM1006" s="638">
        <f t="shared" si="204"/>
        <v>2656125</v>
      </c>
      <c r="AN1006" s="661">
        <f t="shared" si="207"/>
        <v>15060898</v>
      </c>
      <c r="AO1006" s="638">
        <v>1074255</v>
      </c>
      <c r="AP1006" s="638">
        <v>44100</v>
      </c>
      <c r="AQ1006" s="638">
        <f>+VLOOKUP($B1006,[1]Sheet1!$C$15:$BW$1300,52,0)</f>
        <v>0</v>
      </c>
      <c r="AR1006" s="638">
        <v>0</v>
      </c>
      <c r="AS1006" s="638">
        <v>0</v>
      </c>
      <c r="AT1006" s="661">
        <f t="shared" si="213"/>
        <v>13942543</v>
      </c>
      <c r="AU1006" s="629"/>
      <c r="AV1006" s="585"/>
      <c r="AW1006" s="526" t="s">
        <v>5033</v>
      </c>
      <c r="AX1006" s="526" t="s">
        <v>5034</v>
      </c>
      <c r="AY1006" s="632" t="s">
        <v>200</v>
      </c>
      <c r="AZ1006" s="632">
        <v>622</v>
      </c>
      <c r="BA1006" s="272" t="str">
        <f t="shared" si="206"/>
        <v>Bag</v>
      </c>
      <c r="BB1006" s="633"/>
      <c r="BC1006" s="634"/>
      <c r="BD1006" s="634"/>
    </row>
    <row r="1007" spans="1:56" s="635" customFormat="1" ht="36.75" hidden="1" customHeight="1">
      <c r="A1007" s="475">
        <f>SUBTOTAL(3,B$6:B1007)</f>
        <v>1</v>
      </c>
      <c r="B1007" s="475" t="s">
        <v>2632</v>
      </c>
      <c r="C1007" s="476" t="s">
        <v>2633</v>
      </c>
      <c r="D1007" s="636">
        <v>43160</v>
      </c>
      <c r="E1007" s="636" t="s">
        <v>200</v>
      </c>
      <c r="F1007" s="530" t="s">
        <v>447</v>
      </c>
      <c r="G1007" s="621" t="s">
        <v>707</v>
      </c>
      <c r="H1007" s="637">
        <v>5931000</v>
      </c>
      <c r="I1007" s="637">
        <v>2500000</v>
      </c>
      <c r="J1007" s="637">
        <v>0</v>
      </c>
      <c r="K1007" s="637">
        <v>0</v>
      </c>
      <c r="L1007" s="638">
        <f t="shared" si="208"/>
        <v>8431000</v>
      </c>
      <c r="M1007" s="639">
        <v>23</v>
      </c>
      <c r="N1007" s="638">
        <f t="shared" si="209"/>
        <v>7458192</v>
      </c>
      <c r="O1007" s="640">
        <v>3</v>
      </c>
      <c r="P1007" s="638">
        <f t="shared" si="210"/>
        <v>972808</v>
      </c>
      <c r="Q1007" s="641">
        <v>0</v>
      </c>
      <c r="R1007" s="638">
        <f t="shared" si="211"/>
        <v>0</v>
      </c>
      <c r="S1007" s="638">
        <f t="shared" si="212"/>
        <v>8431000</v>
      </c>
      <c r="T1007" s="642">
        <v>0</v>
      </c>
      <c r="U1007" s="528">
        <v>0</v>
      </c>
      <c r="V1007" s="528">
        <v>200000</v>
      </c>
      <c r="W1007" s="642">
        <v>500000</v>
      </c>
      <c r="X1007" s="642">
        <v>0</v>
      </c>
      <c r="Y1007" s="642">
        <v>400000</v>
      </c>
      <c r="Z1007" s="642">
        <v>392740</v>
      </c>
      <c r="AA1007" s="643"/>
      <c r="AB1007" s="638"/>
      <c r="AC1007" s="642">
        <v>0</v>
      </c>
      <c r="AD1007" s="642">
        <v>0</v>
      </c>
      <c r="AE1007" s="638">
        <v>0</v>
      </c>
      <c r="AF1007" s="644"/>
      <c r="AG1007" s="644">
        <f t="shared" si="205"/>
        <v>9923740</v>
      </c>
      <c r="AH1007" s="639">
        <v>36</v>
      </c>
      <c r="AI1007" s="639">
        <v>0</v>
      </c>
      <c r="AJ1007" s="639">
        <v>0</v>
      </c>
      <c r="AK1007" s="643">
        <v>0</v>
      </c>
      <c r="AL1007" s="645">
        <v>0</v>
      </c>
      <c r="AM1007" s="638">
        <f t="shared" si="204"/>
        <v>2188817</v>
      </c>
      <c r="AN1007" s="661">
        <f t="shared" si="207"/>
        <v>12112557</v>
      </c>
      <c r="AO1007" s="638">
        <v>885255</v>
      </c>
      <c r="AP1007" s="638">
        <v>44100</v>
      </c>
      <c r="AQ1007" s="638">
        <f>+VLOOKUP($B1007,[1]Sheet1!$C$15:$BW$1300,52,0)</f>
        <v>0</v>
      </c>
      <c r="AR1007" s="638">
        <v>0</v>
      </c>
      <c r="AS1007" s="638">
        <v>0</v>
      </c>
      <c r="AT1007" s="661">
        <f t="shared" si="213"/>
        <v>11183202</v>
      </c>
      <c r="AU1007" s="629"/>
      <c r="AV1007" s="585"/>
      <c r="AW1007" s="526" t="s">
        <v>5035</v>
      </c>
      <c r="AX1007" s="526" t="s">
        <v>5036</v>
      </c>
      <c r="AY1007" s="632" t="s">
        <v>200</v>
      </c>
      <c r="AZ1007" s="632">
        <v>622</v>
      </c>
      <c r="BA1007" s="272" t="str">
        <f t="shared" si="206"/>
        <v>Bag</v>
      </c>
      <c r="BB1007" s="633"/>
      <c r="BC1007" s="634"/>
      <c r="BD1007" s="634"/>
    </row>
    <row r="1008" spans="1:56" s="635" customFormat="1" ht="36.75" hidden="1" customHeight="1">
      <c r="A1008" s="475">
        <f>SUBTOTAL(3,B$6:B1008)</f>
        <v>1</v>
      </c>
      <c r="B1008" s="475" t="s">
        <v>2634</v>
      </c>
      <c r="C1008" s="476" t="s">
        <v>2635</v>
      </c>
      <c r="D1008" s="636">
        <v>43315</v>
      </c>
      <c r="E1008" s="636" t="s">
        <v>200</v>
      </c>
      <c r="F1008" s="530" t="s">
        <v>447</v>
      </c>
      <c r="G1008" s="621" t="s">
        <v>707</v>
      </c>
      <c r="H1008" s="637">
        <v>5931000</v>
      </c>
      <c r="I1008" s="637">
        <v>2500000</v>
      </c>
      <c r="J1008" s="637">
        <v>0</v>
      </c>
      <c r="K1008" s="637">
        <v>0</v>
      </c>
      <c r="L1008" s="638">
        <f t="shared" si="208"/>
        <v>8431000</v>
      </c>
      <c r="M1008" s="639">
        <v>23.9</v>
      </c>
      <c r="N1008" s="638">
        <f t="shared" si="209"/>
        <v>7750035</v>
      </c>
      <c r="O1008" s="640">
        <v>2</v>
      </c>
      <c r="P1008" s="638">
        <f t="shared" si="210"/>
        <v>648538</v>
      </c>
      <c r="Q1008" s="641">
        <v>0</v>
      </c>
      <c r="R1008" s="638">
        <f t="shared" si="211"/>
        <v>0</v>
      </c>
      <c r="S1008" s="638">
        <f t="shared" si="212"/>
        <v>8398573</v>
      </c>
      <c r="T1008" s="642">
        <v>0</v>
      </c>
      <c r="U1008" s="528">
        <v>0</v>
      </c>
      <c r="V1008" s="528">
        <v>200000</v>
      </c>
      <c r="W1008" s="642">
        <v>500000</v>
      </c>
      <c r="X1008" s="642">
        <v>0</v>
      </c>
      <c r="Y1008" s="642">
        <v>400000</v>
      </c>
      <c r="Z1008" s="642">
        <v>394667</v>
      </c>
      <c r="AA1008" s="643"/>
      <c r="AB1008" s="638"/>
      <c r="AC1008" s="642">
        <v>0</v>
      </c>
      <c r="AD1008" s="642">
        <v>0</v>
      </c>
      <c r="AE1008" s="638">
        <v>0</v>
      </c>
      <c r="AF1008" s="644"/>
      <c r="AG1008" s="644">
        <f t="shared" si="205"/>
        <v>9893240</v>
      </c>
      <c r="AH1008" s="639">
        <v>36</v>
      </c>
      <c r="AI1008" s="639">
        <v>0</v>
      </c>
      <c r="AJ1008" s="639">
        <v>0</v>
      </c>
      <c r="AK1008" s="643">
        <v>0</v>
      </c>
      <c r="AL1008" s="645">
        <v>0</v>
      </c>
      <c r="AM1008" s="638">
        <f t="shared" si="204"/>
        <v>2188817</v>
      </c>
      <c r="AN1008" s="661">
        <f t="shared" si="207"/>
        <v>12082057</v>
      </c>
      <c r="AO1008" s="638">
        <v>885255</v>
      </c>
      <c r="AP1008" s="638">
        <v>44100</v>
      </c>
      <c r="AQ1008" s="638">
        <f>+VLOOKUP($B1008,[1]Sheet1!$C$15:$BW$1300,52,0)</f>
        <v>0</v>
      </c>
      <c r="AR1008" s="638">
        <v>0</v>
      </c>
      <c r="AS1008" s="638">
        <v>0</v>
      </c>
      <c r="AT1008" s="661">
        <f t="shared" si="213"/>
        <v>11152702</v>
      </c>
      <c r="AU1008" s="629"/>
      <c r="AV1008" s="585"/>
      <c r="AW1008" s="526" t="s">
        <v>5037</v>
      </c>
      <c r="AX1008" s="526" t="s">
        <v>5038</v>
      </c>
      <c r="AY1008" s="632" t="s">
        <v>200</v>
      </c>
      <c r="AZ1008" s="632">
        <v>622</v>
      </c>
      <c r="BA1008" s="272" t="str">
        <f t="shared" si="206"/>
        <v>Bag</v>
      </c>
      <c r="BB1008" s="633"/>
      <c r="BC1008" s="634"/>
      <c r="BD1008" s="634"/>
    </row>
    <row r="1009" spans="1:56" s="635" customFormat="1" ht="36.75" hidden="1" customHeight="1">
      <c r="A1009" s="475">
        <f>SUBTOTAL(3,B$6:B1009)</f>
        <v>1</v>
      </c>
      <c r="B1009" s="475" t="s">
        <v>2636</v>
      </c>
      <c r="C1009" s="476" t="s">
        <v>2637</v>
      </c>
      <c r="D1009" s="636">
        <v>43511</v>
      </c>
      <c r="E1009" s="636" t="s">
        <v>200</v>
      </c>
      <c r="F1009" s="530" t="s">
        <v>447</v>
      </c>
      <c r="G1009" s="621" t="s">
        <v>707</v>
      </c>
      <c r="H1009" s="637">
        <v>5931000</v>
      </c>
      <c r="I1009" s="637">
        <v>2500000</v>
      </c>
      <c r="J1009" s="637">
        <v>0</v>
      </c>
      <c r="K1009" s="637">
        <v>0</v>
      </c>
      <c r="L1009" s="638">
        <f t="shared" si="208"/>
        <v>8431000</v>
      </c>
      <c r="M1009" s="639">
        <v>21.8</v>
      </c>
      <c r="N1009" s="638">
        <f t="shared" si="209"/>
        <v>7069069</v>
      </c>
      <c r="O1009" s="640">
        <v>4</v>
      </c>
      <c r="P1009" s="638">
        <f t="shared" si="210"/>
        <v>1297077</v>
      </c>
      <c r="Q1009" s="641">
        <v>0</v>
      </c>
      <c r="R1009" s="638">
        <f t="shared" si="211"/>
        <v>0</v>
      </c>
      <c r="S1009" s="638">
        <f t="shared" si="212"/>
        <v>8366146</v>
      </c>
      <c r="T1009" s="642">
        <v>0</v>
      </c>
      <c r="U1009" s="528">
        <v>0</v>
      </c>
      <c r="V1009" s="528">
        <v>200000</v>
      </c>
      <c r="W1009" s="642">
        <v>500000</v>
      </c>
      <c r="X1009" s="642">
        <v>0</v>
      </c>
      <c r="Y1009" s="642">
        <v>400000</v>
      </c>
      <c r="Z1009" s="642">
        <v>421536</v>
      </c>
      <c r="AA1009" s="643"/>
      <c r="AB1009" s="638"/>
      <c r="AC1009" s="642">
        <v>0</v>
      </c>
      <c r="AD1009" s="642">
        <v>0</v>
      </c>
      <c r="AE1009" s="638">
        <v>0</v>
      </c>
      <c r="AF1009" s="644"/>
      <c r="AG1009" s="644">
        <f t="shared" si="205"/>
        <v>9887682</v>
      </c>
      <c r="AH1009" s="639">
        <v>32</v>
      </c>
      <c r="AI1009" s="639">
        <v>0</v>
      </c>
      <c r="AJ1009" s="639">
        <v>0</v>
      </c>
      <c r="AK1009" s="643">
        <v>0</v>
      </c>
      <c r="AL1009" s="645">
        <v>0</v>
      </c>
      <c r="AM1009" s="638">
        <f t="shared" si="204"/>
        <v>1945615</v>
      </c>
      <c r="AN1009" s="661">
        <f t="shared" si="207"/>
        <v>11833297</v>
      </c>
      <c r="AO1009" s="638">
        <v>885255</v>
      </c>
      <c r="AP1009" s="638">
        <v>44100</v>
      </c>
      <c r="AQ1009" s="638">
        <f>+VLOOKUP($B1009,[1]Sheet1!$C$15:$BW$1300,52,0)</f>
        <v>0</v>
      </c>
      <c r="AR1009" s="638">
        <v>0</v>
      </c>
      <c r="AS1009" s="638">
        <v>0</v>
      </c>
      <c r="AT1009" s="661">
        <f t="shared" si="213"/>
        <v>10903942</v>
      </c>
      <c r="AU1009" s="629"/>
      <c r="AV1009" s="585"/>
      <c r="AW1009" s="526" t="s">
        <v>5039</v>
      </c>
      <c r="AX1009" s="526" t="s">
        <v>5040</v>
      </c>
      <c r="AY1009" s="632" t="s">
        <v>200</v>
      </c>
      <c r="AZ1009" s="632">
        <v>622</v>
      </c>
      <c r="BA1009" s="272" t="str">
        <f t="shared" si="206"/>
        <v>Bag</v>
      </c>
      <c r="BB1009" s="633"/>
      <c r="BC1009" s="634"/>
      <c r="BD1009" s="634"/>
    </row>
    <row r="1010" spans="1:56" s="635" customFormat="1" ht="36.75" hidden="1" customHeight="1">
      <c r="A1010" s="475">
        <f>SUBTOTAL(3,B$6:B1010)</f>
        <v>1</v>
      </c>
      <c r="B1010" s="475" t="s">
        <v>53</v>
      </c>
      <c r="C1010" s="476" t="s">
        <v>54</v>
      </c>
      <c r="D1010" s="636">
        <v>39570</v>
      </c>
      <c r="E1010" s="636" t="s">
        <v>200</v>
      </c>
      <c r="F1010" s="530" t="s">
        <v>228</v>
      </c>
      <c r="G1010" s="621" t="s">
        <v>1133</v>
      </c>
      <c r="H1010" s="637">
        <v>14240000</v>
      </c>
      <c r="I1010" s="637">
        <v>15000000</v>
      </c>
      <c r="J1010" s="637">
        <v>0</v>
      </c>
      <c r="K1010" s="637">
        <v>0</v>
      </c>
      <c r="L1010" s="638">
        <f t="shared" si="208"/>
        <v>29240000</v>
      </c>
      <c r="M1010" s="639">
        <v>24</v>
      </c>
      <c r="N1010" s="638">
        <f t="shared" si="209"/>
        <v>26990769</v>
      </c>
      <c r="O1010" s="640">
        <v>2</v>
      </c>
      <c r="P1010" s="638">
        <f t="shared" si="210"/>
        <v>2249231</v>
      </c>
      <c r="Q1010" s="641">
        <v>0</v>
      </c>
      <c r="R1010" s="638">
        <f t="shared" si="211"/>
        <v>0</v>
      </c>
      <c r="S1010" s="638">
        <f t="shared" si="212"/>
        <v>29240000</v>
      </c>
      <c r="T1010" s="642">
        <v>700000</v>
      </c>
      <c r="U1010" s="528">
        <v>0</v>
      </c>
      <c r="V1010" s="528">
        <v>0</v>
      </c>
      <c r="W1010" s="642">
        <v>0</v>
      </c>
      <c r="X1010" s="642">
        <v>0</v>
      </c>
      <c r="Y1010" s="642">
        <v>0</v>
      </c>
      <c r="Z1010" s="642">
        <v>0</v>
      </c>
      <c r="AA1010" s="643"/>
      <c r="AB1010" s="638"/>
      <c r="AC1010" s="642">
        <v>0</v>
      </c>
      <c r="AD1010" s="642">
        <v>0</v>
      </c>
      <c r="AE1010" s="638">
        <v>0</v>
      </c>
      <c r="AF1010" s="644"/>
      <c r="AG1010" s="644">
        <f t="shared" si="205"/>
        <v>29940000</v>
      </c>
      <c r="AH1010" s="639">
        <v>0</v>
      </c>
      <c r="AI1010" s="639">
        <v>0</v>
      </c>
      <c r="AJ1010" s="639">
        <v>0</v>
      </c>
      <c r="AK1010" s="643">
        <v>0</v>
      </c>
      <c r="AL1010" s="645">
        <v>0</v>
      </c>
      <c r="AM1010" s="638">
        <f t="shared" si="204"/>
        <v>0</v>
      </c>
      <c r="AN1010" s="661">
        <f t="shared" si="207"/>
        <v>29940000</v>
      </c>
      <c r="AO1010" s="638">
        <v>3070200</v>
      </c>
      <c r="AP1010" s="638">
        <v>44100</v>
      </c>
      <c r="AQ1010" s="638">
        <f>+VLOOKUP($B1010,[1]Sheet1!$C$15:$BW$1300,52,0)</f>
        <v>103490</v>
      </c>
      <c r="AR1010" s="638">
        <v>0</v>
      </c>
      <c r="AS1010" s="638">
        <v>0</v>
      </c>
      <c r="AT1010" s="661">
        <f t="shared" si="213"/>
        <v>26722210</v>
      </c>
      <c r="AU1010" s="629"/>
      <c r="AV1010" s="585"/>
      <c r="AW1010" s="526" t="s">
        <v>5041</v>
      </c>
      <c r="AX1010" s="526" t="s">
        <v>5042</v>
      </c>
      <c r="AY1010" s="632" t="s">
        <v>200</v>
      </c>
      <c r="AZ1010" s="632">
        <v>627</v>
      </c>
      <c r="BA1010" s="272" t="s">
        <v>75</v>
      </c>
      <c r="BB1010" s="633"/>
      <c r="BC1010" s="634"/>
      <c r="BD1010" s="634"/>
    </row>
    <row r="1011" spans="1:56" s="635" customFormat="1" ht="36.75" hidden="1" customHeight="1">
      <c r="A1011" s="475">
        <f>SUBTOTAL(3,B$6:B1011)</f>
        <v>1</v>
      </c>
      <c r="B1011" s="475" t="s">
        <v>2638</v>
      </c>
      <c r="C1011" s="476" t="s">
        <v>2639</v>
      </c>
      <c r="D1011" s="636">
        <v>41298</v>
      </c>
      <c r="E1011" s="636" t="s">
        <v>200</v>
      </c>
      <c r="F1011" s="530" t="s">
        <v>228</v>
      </c>
      <c r="G1011" s="621" t="s">
        <v>1132</v>
      </c>
      <c r="H1011" s="637">
        <v>10021000</v>
      </c>
      <c r="I1011" s="637">
        <v>7300000</v>
      </c>
      <c r="J1011" s="637">
        <v>0</v>
      </c>
      <c r="K1011" s="637">
        <v>0</v>
      </c>
      <c r="L1011" s="638">
        <f t="shared" si="208"/>
        <v>17321000</v>
      </c>
      <c r="M1011" s="639">
        <v>22.7</v>
      </c>
      <c r="N1011" s="638">
        <f t="shared" si="209"/>
        <v>15122565</v>
      </c>
      <c r="O1011" s="640">
        <v>3</v>
      </c>
      <c r="P1011" s="638">
        <f t="shared" si="210"/>
        <v>1998577</v>
      </c>
      <c r="Q1011" s="641">
        <v>0</v>
      </c>
      <c r="R1011" s="638">
        <f t="shared" si="211"/>
        <v>0</v>
      </c>
      <c r="S1011" s="638">
        <f t="shared" si="212"/>
        <v>17121142</v>
      </c>
      <c r="T1011" s="642">
        <v>0</v>
      </c>
      <c r="U1011" s="528">
        <v>0</v>
      </c>
      <c r="V1011" s="528">
        <v>200000</v>
      </c>
      <c r="W1011" s="642">
        <v>500000</v>
      </c>
      <c r="X1011" s="642">
        <v>0</v>
      </c>
      <c r="Y1011" s="642">
        <v>400000</v>
      </c>
      <c r="Z1011" s="642">
        <v>0</v>
      </c>
      <c r="AA1011" s="643"/>
      <c r="AB1011" s="638"/>
      <c r="AC1011" s="642">
        <v>0</v>
      </c>
      <c r="AD1011" s="642">
        <v>0</v>
      </c>
      <c r="AE1011" s="638">
        <v>0</v>
      </c>
      <c r="AF1011" s="644"/>
      <c r="AG1011" s="644">
        <f t="shared" si="205"/>
        <v>18221142</v>
      </c>
      <c r="AH1011" s="639">
        <v>32</v>
      </c>
      <c r="AI1011" s="639">
        <v>0</v>
      </c>
      <c r="AJ1011" s="639">
        <v>0</v>
      </c>
      <c r="AK1011" s="643">
        <v>0</v>
      </c>
      <c r="AL1011" s="645">
        <v>0</v>
      </c>
      <c r="AM1011" s="638">
        <f t="shared" si="204"/>
        <v>3997154</v>
      </c>
      <c r="AN1011" s="661">
        <f t="shared" si="207"/>
        <v>22218296</v>
      </c>
      <c r="AO1011" s="638">
        <v>1818705</v>
      </c>
      <c r="AP1011" s="638">
        <v>44100</v>
      </c>
      <c r="AQ1011" s="638">
        <f>+VLOOKUP($B1011,[1]Sheet1!$C$15:$BW$1300,52,0)</f>
        <v>0</v>
      </c>
      <c r="AR1011" s="638">
        <v>0</v>
      </c>
      <c r="AS1011" s="638">
        <v>0</v>
      </c>
      <c r="AT1011" s="661">
        <f t="shared" si="213"/>
        <v>20355491</v>
      </c>
      <c r="AU1011" s="629"/>
      <c r="AV1011" s="585"/>
      <c r="AW1011" s="526" t="s">
        <v>5043</v>
      </c>
      <c r="AX1011" s="526" t="s">
        <v>5044</v>
      </c>
      <c r="AY1011" s="632" t="s">
        <v>200</v>
      </c>
      <c r="AZ1011" s="632">
        <v>627</v>
      </c>
      <c r="BA1011" s="272" t="str">
        <f t="shared" ref="BA1011:BA1074" si="214">+IF(AY1011="SK1 Box","Box",IF(AY1011="Seaman","Seaman","Bag"))</f>
        <v>Bag</v>
      </c>
      <c r="BB1011" s="633"/>
      <c r="BC1011" s="634"/>
      <c r="BD1011" s="634"/>
    </row>
    <row r="1012" spans="1:56" s="635" customFormat="1" ht="36.75" hidden="1" customHeight="1">
      <c r="A1012" s="475">
        <f>SUBTOTAL(3,B$6:B1012)</f>
        <v>1</v>
      </c>
      <c r="B1012" s="475" t="s">
        <v>2640</v>
      </c>
      <c r="C1012" s="476" t="s">
        <v>2641</v>
      </c>
      <c r="D1012" s="636">
        <v>41334</v>
      </c>
      <c r="E1012" s="636" t="s">
        <v>200</v>
      </c>
      <c r="F1012" s="530" t="s">
        <v>228</v>
      </c>
      <c r="G1012" s="621" t="s">
        <v>1136</v>
      </c>
      <c r="H1012" s="637">
        <v>6919000</v>
      </c>
      <c r="I1012" s="637">
        <v>2500000</v>
      </c>
      <c r="J1012" s="637">
        <v>0</v>
      </c>
      <c r="K1012" s="637">
        <v>1000000</v>
      </c>
      <c r="L1012" s="638">
        <f t="shared" si="208"/>
        <v>10419000</v>
      </c>
      <c r="M1012" s="639">
        <v>24</v>
      </c>
      <c r="N1012" s="638">
        <f t="shared" si="209"/>
        <v>9617538</v>
      </c>
      <c r="O1012" s="640">
        <v>2</v>
      </c>
      <c r="P1012" s="638">
        <f t="shared" si="210"/>
        <v>801462</v>
      </c>
      <c r="Q1012" s="641">
        <v>0</v>
      </c>
      <c r="R1012" s="638">
        <f t="shared" si="211"/>
        <v>0</v>
      </c>
      <c r="S1012" s="638">
        <f t="shared" si="212"/>
        <v>10419000</v>
      </c>
      <c r="T1012" s="642">
        <v>0</v>
      </c>
      <c r="U1012" s="528">
        <v>0</v>
      </c>
      <c r="V1012" s="528">
        <v>200000</v>
      </c>
      <c r="W1012" s="642">
        <v>500000</v>
      </c>
      <c r="X1012" s="642">
        <v>0</v>
      </c>
      <c r="Y1012" s="642">
        <v>400000</v>
      </c>
      <c r="Z1012" s="642">
        <v>443551</v>
      </c>
      <c r="AA1012" s="643"/>
      <c r="AB1012" s="638"/>
      <c r="AC1012" s="642">
        <v>0</v>
      </c>
      <c r="AD1012" s="642">
        <v>0</v>
      </c>
      <c r="AE1012" s="638">
        <v>75137.015625</v>
      </c>
      <c r="AF1012" s="644"/>
      <c r="AG1012" s="644">
        <f t="shared" si="205"/>
        <v>12037688</v>
      </c>
      <c r="AH1012" s="639">
        <v>36</v>
      </c>
      <c r="AI1012" s="639">
        <v>0</v>
      </c>
      <c r="AJ1012" s="639">
        <v>0</v>
      </c>
      <c r="AK1012" s="643">
        <v>0</v>
      </c>
      <c r="AL1012" s="645">
        <v>0</v>
      </c>
      <c r="AM1012" s="638">
        <f t="shared" si="204"/>
        <v>2704933</v>
      </c>
      <c r="AN1012" s="661">
        <f t="shared" si="207"/>
        <v>14742621</v>
      </c>
      <c r="AO1012" s="638">
        <v>1093995</v>
      </c>
      <c r="AP1012" s="638">
        <v>44100</v>
      </c>
      <c r="AQ1012" s="638">
        <f>+VLOOKUP($B1012,[1]Sheet1!$C$15:$BW$1300,52,0)</f>
        <v>0</v>
      </c>
      <c r="AR1012" s="638">
        <v>0</v>
      </c>
      <c r="AS1012" s="638">
        <v>0</v>
      </c>
      <c r="AT1012" s="661">
        <f t="shared" si="213"/>
        <v>13604526</v>
      </c>
      <c r="AU1012" s="629"/>
      <c r="AV1012" s="585"/>
      <c r="AW1012" s="526" t="s">
        <v>5045</v>
      </c>
      <c r="AX1012" s="526" t="s">
        <v>5046</v>
      </c>
      <c r="AY1012" s="632" t="s">
        <v>200</v>
      </c>
      <c r="AZ1012" s="632">
        <v>627</v>
      </c>
      <c r="BA1012" s="272" t="str">
        <f t="shared" si="214"/>
        <v>Bag</v>
      </c>
      <c r="BB1012" s="633"/>
      <c r="BC1012" s="634"/>
      <c r="BD1012" s="634"/>
    </row>
    <row r="1013" spans="1:56" s="635" customFormat="1" ht="36.75" hidden="1" customHeight="1">
      <c r="A1013" s="475">
        <f>SUBTOTAL(3,B$6:B1013)</f>
        <v>1</v>
      </c>
      <c r="B1013" s="475" t="s">
        <v>2642</v>
      </c>
      <c r="C1013" s="476" t="s">
        <v>2643</v>
      </c>
      <c r="D1013" s="636">
        <v>44652</v>
      </c>
      <c r="E1013" s="636" t="s">
        <v>200</v>
      </c>
      <c r="F1013" s="530" t="s">
        <v>538</v>
      </c>
      <c r="G1013" s="621" t="s">
        <v>1144</v>
      </c>
      <c r="H1013" s="637">
        <v>5931000</v>
      </c>
      <c r="I1013" s="637">
        <v>900000</v>
      </c>
      <c r="J1013" s="637">
        <v>0</v>
      </c>
      <c r="K1013" s="637">
        <v>0</v>
      </c>
      <c r="L1013" s="638">
        <f t="shared" si="208"/>
        <v>6831000</v>
      </c>
      <c r="M1013" s="639">
        <v>24</v>
      </c>
      <c r="N1013" s="638">
        <f t="shared" si="209"/>
        <v>6305538</v>
      </c>
      <c r="O1013" s="640">
        <v>2</v>
      </c>
      <c r="P1013" s="638">
        <f t="shared" si="210"/>
        <v>525462</v>
      </c>
      <c r="Q1013" s="641">
        <v>0</v>
      </c>
      <c r="R1013" s="638">
        <f t="shared" si="211"/>
        <v>0</v>
      </c>
      <c r="S1013" s="638">
        <f t="shared" si="212"/>
        <v>6831000</v>
      </c>
      <c r="T1013" s="642">
        <v>0</v>
      </c>
      <c r="U1013" s="528">
        <v>0</v>
      </c>
      <c r="V1013" s="528">
        <v>200000</v>
      </c>
      <c r="W1013" s="642">
        <v>500000</v>
      </c>
      <c r="X1013" s="642">
        <v>0</v>
      </c>
      <c r="Y1013" s="642">
        <v>400000</v>
      </c>
      <c r="Z1013" s="642">
        <v>280000</v>
      </c>
      <c r="AA1013" s="643"/>
      <c r="AB1013" s="638"/>
      <c r="AC1013" s="642">
        <v>0</v>
      </c>
      <c r="AD1013" s="642">
        <v>0</v>
      </c>
      <c r="AE1013" s="638">
        <v>49262.015625</v>
      </c>
      <c r="AF1013" s="644"/>
      <c r="AG1013" s="644">
        <f t="shared" si="205"/>
        <v>8260262</v>
      </c>
      <c r="AH1013" s="639">
        <v>0</v>
      </c>
      <c r="AI1013" s="639">
        <v>0</v>
      </c>
      <c r="AJ1013" s="639">
        <v>0</v>
      </c>
      <c r="AK1013" s="643">
        <v>0</v>
      </c>
      <c r="AL1013" s="645">
        <v>0</v>
      </c>
      <c r="AM1013" s="638">
        <f t="shared" si="204"/>
        <v>0</v>
      </c>
      <c r="AN1013" s="661">
        <f t="shared" si="207"/>
        <v>8260262</v>
      </c>
      <c r="AO1013" s="638">
        <v>717255</v>
      </c>
      <c r="AP1013" s="638">
        <v>44100</v>
      </c>
      <c r="AQ1013" s="638">
        <f>+VLOOKUP($B1013,[1]Sheet1!$C$15:$BW$1300,52,0)</f>
        <v>0</v>
      </c>
      <c r="AR1013" s="638">
        <v>0</v>
      </c>
      <c r="AS1013" s="638">
        <v>0</v>
      </c>
      <c r="AT1013" s="661">
        <f t="shared" si="213"/>
        <v>7498907</v>
      </c>
      <c r="AU1013" s="629"/>
      <c r="AV1013" s="585"/>
      <c r="AW1013" s="526" t="s">
        <v>5047</v>
      </c>
      <c r="AX1013" s="526" t="s">
        <v>5048</v>
      </c>
      <c r="AY1013" s="632" t="s">
        <v>200</v>
      </c>
      <c r="AZ1013" s="632">
        <v>622</v>
      </c>
      <c r="BA1013" s="272" t="str">
        <f t="shared" si="214"/>
        <v>Bag</v>
      </c>
      <c r="BB1013" s="633"/>
      <c r="BC1013" s="634"/>
      <c r="BD1013" s="634"/>
    </row>
    <row r="1014" spans="1:56" s="635" customFormat="1" ht="36.75" hidden="1" customHeight="1">
      <c r="A1014" s="475">
        <f>SUBTOTAL(3,B$6:B1014)</f>
        <v>1</v>
      </c>
      <c r="B1014" s="475" t="s">
        <v>2644</v>
      </c>
      <c r="C1014" s="476" t="s">
        <v>2645</v>
      </c>
      <c r="D1014" s="636">
        <v>44970</v>
      </c>
      <c r="E1014" s="636" t="s">
        <v>200</v>
      </c>
      <c r="F1014" s="530" t="s">
        <v>538</v>
      </c>
      <c r="G1014" s="621" t="s">
        <v>1144</v>
      </c>
      <c r="H1014" s="637">
        <v>5815000</v>
      </c>
      <c r="I1014" s="637">
        <v>900000</v>
      </c>
      <c r="J1014" s="637">
        <v>292000</v>
      </c>
      <c r="K1014" s="637">
        <v>0</v>
      </c>
      <c r="L1014" s="638">
        <f t="shared" si="208"/>
        <v>7007000</v>
      </c>
      <c r="M1014" s="639">
        <v>23.8</v>
      </c>
      <c r="N1014" s="638">
        <f t="shared" si="209"/>
        <v>6414100</v>
      </c>
      <c r="O1014" s="640">
        <v>2</v>
      </c>
      <c r="P1014" s="638">
        <f t="shared" si="210"/>
        <v>539000</v>
      </c>
      <c r="Q1014" s="641">
        <v>0</v>
      </c>
      <c r="R1014" s="638">
        <f t="shared" si="211"/>
        <v>0</v>
      </c>
      <c r="S1014" s="638">
        <f t="shared" si="212"/>
        <v>6953100</v>
      </c>
      <c r="T1014" s="642">
        <v>0</v>
      </c>
      <c r="U1014" s="528">
        <v>0</v>
      </c>
      <c r="V1014" s="528">
        <v>200000</v>
      </c>
      <c r="W1014" s="642">
        <v>500000</v>
      </c>
      <c r="X1014" s="642">
        <v>0</v>
      </c>
      <c r="Y1014" s="642">
        <v>400000</v>
      </c>
      <c r="Z1014" s="642">
        <v>396700</v>
      </c>
      <c r="AA1014" s="643"/>
      <c r="AB1014" s="638"/>
      <c r="AC1014" s="642">
        <v>0</v>
      </c>
      <c r="AD1014" s="642">
        <v>0</v>
      </c>
      <c r="AE1014" s="638">
        <v>50531.25</v>
      </c>
      <c r="AF1014" s="644"/>
      <c r="AG1014" s="644">
        <f t="shared" si="205"/>
        <v>8500331</v>
      </c>
      <c r="AH1014" s="639">
        <v>24</v>
      </c>
      <c r="AI1014" s="639">
        <v>0</v>
      </c>
      <c r="AJ1014" s="639">
        <v>0</v>
      </c>
      <c r="AK1014" s="643">
        <v>0</v>
      </c>
      <c r="AL1014" s="645">
        <v>0</v>
      </c>
      <c r="AM1014" s="638">
        <f t="shared" si="204"/>
        <v>1212750</v>
      </c>
      <c r="AN1014" s="661">
        <f t="shared" si="207"/>
        <v>9713081</v>
      </c>
      <c r="AO1014" s="638">
        <v>735735</v>
      </c>
      <c r="AP1014" s="638">
        <v>44100</v>
      </c>
      <c r="AQ1014" s="638">
        <f>+VLOOKUP($B1014,[1]Sheet1!$C$15:$BW$1300,52,0)</f>
        <v>0</v>
      </c>
      <c r="AR1014" s="638">
        <v>0</v>
      </c>
      <c r="AS1014" s="638">
        <v>0</v>
      </c>
      <c r="AT1014" s="661">
        <f t="shared" si="213"/>
        <v>8933246</v>
      </c>
      <c r="AU1014" s="629"/>
      <c r="AV1014" s="585"/>
      <c r="AW1014" s="526" t="s">
        <v>5049</v>
      </c>
      <c r="AX1014" s="526" t="s">
        <v>5050</v>
      </c>
      <c r="AY1014" s="632" t="s">
        <v>200</v>
      </c>
      <c r="AZ1014" s="632">
        <v>622</v>
      </c>
      <c r="BA1014" s="272" t="str">
        <f t="shared" si="214"/>
        <v>Bag</v>
      </c>
      <c r="BB1014" s="633"/>
      <c r="BC1014" s="634"/>
      <c r="BD1014" s="634"/>
    </row>
    <row r="1015" spans="1:56" s="635" customFormat="1" ht="36.75" hidden="1" customHeight="1">
      <c r="A1015" s="475">
        <f>SUBTOTAL(3,B$6:B1015)</f>
        <v>1</v>
      </c>
      <c r="B1015" s="475" t="s">
        <v>2646</v>
      </c>
      <c r="C1015" s="476" t="s">
        <v>2647</v>
      </c>
      <c r="D1015" s="636">
        <v>45419</v>
      </c>
      <c r="E1015" s="636" t="s">
        <v>200</v>
      </c>
      <c r="F1015" s="530" t="s">
        <v>538</v>
      </c>
      <c r="G1015" s="621" t="s">
        <v>1144</v>
      </c>
      <c r="H1015" s="637">
        <v>5274000</v>
      </c>
      <c r="I1015" s="637">
        <v>500000</v>
      </c>
      <c r="J1015" s="637">
        <v>0</v>
      </c>
      <c r="K1015" s="637">
        <v>0</v>
      </c>
      <c r="L1015" s="638">
        <f t="shared" si="208"/>
        <v>5774000</v>
      </c>
      <c r="M1015" s="639">
        <v>16</v>
      </c>
      <c r="N1015" s="638">
        <f t="shared" si="209"/>
        <v>3553231</v>
      </c>
      <c r="O1015" s="640">
        <v>3</v>
      </c>
      <c r="P1015" s="638">
        <f t="shared" si="210"/>
        <v>666231</v>
      </c>
      <c r="Q1015" s="641">
        <v>0</v>
      </c>
      <c r="R1015" s="638">
        <f t="shared" si="211"/>
        <v>0</v>
      </c>
      <c r="S1015" s="638">
        <f t="shared" si="212"/>
        <v>4219462</v>
      </c>
      <c r="T1015" s="642">
        <v>0</v>
      </c>
      <c r="U1015" s="528">
        <v>0</v>
      </c>
      <c r="V1015" s="528">
        <v>200000</v>
      </c>
      <c r="W1015" s="642">
        <v>0</v>
      </c>
      <c r="X1015" s="642">
        <v>0</v>
      </c>
      <c r="Y1015" s="642">
        <v>0</v>
      </c>
      <c r="Z1015" s="642">
        <v>100000</v>
      </c>
      <c r="AA1015" s="643"/>
      <c r="AB1015" s="638"/>
      <c r="AC1015" s="642">
        <v>0</v>
      </c>
      <c r="AD1015" s="642">
        <v>0</v>
      </c>
      <c r="AE1015" s="638">
        <v>41639.42578125</v>
      </c>
      <c r="AF1015" s="644"/>
      <c r="AG1015" s="644">
        <f t="shared" si="205"/>
        <v>4561101</v>
      </c>
      <c r="AH1015" s="639">
        <v>16</v>
      </c>
      <c r="AI1015" s="639">
        <v>0</v>
      </c>
      <c r="AJ1015" s="639">
        <v>0</v>
      </c>
      <c r="AK1015" s="643">
        <v>0</v>
      </c>
      <c r="AL1015" s="645">
        <v>0</v>
      </c>
      <c r="AM1015" s="638">
        <f t="shared" si="204"/>
        <v>666231</v>
      </c>
      <c r="AN1015" s="661">
        <f t="shared" si="207"/>
        <v>5227332</v>
      </c>
      <c r="AO1015" s="638">
        <v>606270</v>
      </c>
      <c r="AP1015" s="638">
        <v>44100</v>
      </c>
      <c r="AQ1015" s="638">
        <f>+VLOOKUP($B1015,[1]Sheet1!$C$15:$BW$1300,52,0)</f>
        <v>0</v>
      </c>
      <c r="AR1015" s="638">
        <v>0</v>
      </c>
      <c r="AS1015" s="638">
        <v>0</v>
      </c>
      <c r="AT1015" s="661">
        <f t="shared" si="213"/>
        <v>4576962</v>
      </c>
      <c r="AU1015" s="629"/>
      <c r="AV1015" s="585"/>
      <c r="AW1015" s="526" t="s">
        <v>5051</v>
      </c>
      <c r="AX1015" s="526" t="s">
        <v>5052</v>
      </c>
      <c r="AY1015" s="632" t="s">
        <v>200</v>
      </c>
      <c r="AZ1015" s="632">
        <v>622</v>
      </c>
      <c r="BA1015" s="272" t="str">
        <f t="shared" si="214"/>
        <v>Bag</v>
      </c>
      <c r="BB1015" s="633"/>
      <c r="BC1015" s="634"/>
      <c r="BD1015" s="634"/>
    </row>
    <row r="1016" spans="1:56" s="635" customFormat="1" ht="36.75" hidden="1" customHeight="1">
      <c r="A1016" s="475">
        <f>SUBTOTAL(3,B$6:B1016)</f>
        <v>1</v>
      </c>
      <c r="B1016" s="475" t="s">
        <v>5611</v>
      </c>
      <c r="C1016" s="476" t="s">
        <v>5612</v>
      </c>
      <c r="D1016" s="636">
        <v>45772</v>
      </c>
      <c r="E1016" s="636" t="s">
        <v>200</v>
      </c>
      <c r="F1016" s="530" t="s">
        <v>538</v>
      </c>
      <c r="G1016" s="621" t="s">
        <v>459</v>
      </c>
      <c r="H1016" s="637">
        <v>4694000</v>
      </c>
      <c r="I1016" s="637">
        <v>0</v>
      </c>
      <c r="J1016" s="637">
        <v>0</v>
      </c>
      <c r="K1016" s="637">
        <v>0</v>
      </c>
      <c r="L1016" s="638">
        <f t="shared" si="208"/>
        <v>4694000</v>
      </c>
      <c r="M1016" s="639">
        <v>4</v>
      </c>
      <c r="N1016" s="638">
        <f t="shared" si="209"/>
        <v>722154</v>
      </c>
      <c r="O1016" s="640">
        <v>1</v>
      </c>
      <c r="P1016" s="638">
        <f t="shared" si="210"/>
        <v>180538</v>
      </c>
      <c r="Q1016" s="641">
        <v>0</v>
      </c>
      <c r="R1016" s="638">
        <f t="shared" si="211"/>
        <v>0</v>
      </c>
      <c r="S1016" s="638">
        <f t="shared" si="212"/>
        <v>902692</v>
      </c>
      <c r="T1016" s="642">
        <v>0</v>
      </c>
      <c r="U1016" s="528">
        <v>0</v>
      </c>
      <c r="V1016" s="528">
        <v>38000</v>
      </c>
      <c r="W1016" s="642">
        <v>96000</v>
      </c>
      <c r="X1016" s="642">
        <v>0</v>
      </c>
      <c r="Y1016" s="642">
        <v>29000</v>
      </c>
      <c r="Z1016" s="642">
        <v>0</v>
      </c>
      <c r="AA1016" s="643"/>
      <c r="AB1016" s="638"/>
      <c r="AC1016" s="642">
        <v>0</v>
      </c>
      <c r="AD1016" s="642">
        <v>0</v>
      </c>
      <c r="AE1016" s="638">
        <v>0</v>
      </c>
      <c r="AF1016" s="644"/>
      <c r="AG1016" s="644">
        <f t="shared" si="205"/>
        <v>1065692</v>
      </c>
      <c r="AH1016" s="639">
        <v>0</v>
      </c>
      <c r="AI1016" s="639">
        <v>0</v>
      </c>
      <c r="AJ1016" s="639">
        <v>0</v>
      </c>
      <c r="AK1016" s="643">
        <v>0</v>
      </c>
      <c r="AL1016" s="645">
        <v>0</v>
      </c>
      <c r="AM1016" s="638">
        <f t="shared" si="204"/>
        <v>0</v>
      </c>
      <c r="AN1016" s="661">
        <f t="shared" si="207"/>
        <v>1065692</v>
      </c>
      <c r="AO1016" s="638">
        <v>0</v>
      </c>
      <c r="AP1016" s="638">
        <v>0</v>
      </c>
      <c r="AQ1016" s="638">
        <f>+VLOOKUP($B1016,[1]Sheet1!$C$15:$BW$1300,52,0)</f>
        <v>0</v>
      </c>
      <c r="AR1016" s="638">
        <v>0</v>
      </c>
      <c r="AS1016" s="638">
        <v>0</v>
      </c>
      <c r="AT1016" s="661">
        <f t="shared" si="213"/>
        <v>1065692</v>
      </c>
      <c r="AU1016" s="629"/>
      <c r="AV1016" s="585"/>
      <c r="AW1016" s="526"/>
      <c r="AX1016" s="526" t="s">
        <v>3466</v>
      </c>
      <c r="AY1016" s="632" t="s">
        <v>200</v>
      </c>
      <c r="AZ1016" s="632">
        <v>622</v>
      </c>
      <c r="BA1016" s="272" t="str">
        <f t="shared" si="214"/>
        <v>Bag</v>
      </c>
      <c r="BB1016" s="633"/>
      <c r="BC1016" s="634"/>
      <c r="BD1016" s="634"/>
    </row>
    <row r="1017" spans="1:56" s="635" customFormat="1" ht="36.75" hidden="1" customHeight="1">
      <c r="A1017" s="475">
        <f>SUBTOTAL(3,B$6:B1017)</f>
        <v>1</v>
      </c>
      <c r="B1017" s="475" t="s">
        <v>2648</v>
      </c>
      <c r="C1017" s="476" t="s">
        <v>2649</v>
      </c>
      <c r="D1017" s="636">
        <v>43528</v>
      </c>
      <c r="E1017" s="636" t="s">
        <v>200</v>
      </c>
      <c r="F1017" s="530" t="s">
        <v>538</v>
      </c>
      <c r="G1017" s="621" t="s">
        <v>1144</v>
      </c>
      <c r="H1017" s="637">
        <v>5931000</v>
      </c>
      <c r="I1017" s="637">
        <v>700000</v>
      </c>
      <c r="J1017" s="637">
        <v>0</v>
      </c>
      <c r="K1017" s="637">
        <v>0</v>
      </c>
      <c r="L1017" s="638">
        <f t="shared" si="208"/>
        <v>6631000</v>
      </c>
      <c r="M1017" s="639">
        <v>24</v>
      </c>
      <c r="N1017" s="638">
        <f t="shared" si="209"/>
        <v>6120923</v>
      </c>
      <c r="O1017" s="640">
        <v>2</v>
      </c>
      <c r="P1017" s="638">
        <f t="shared" si="210"/>
        <v>510077</v>
      </c>
      <c r="Q1017" s="641">
        <v>0</v>
      </c>
      <c r="R1017" s="638">
        <f t="shared" si="211"/>
        <v>0</v>
      </c>
      <c r="S1017" s="638">
        <f t="shared" si="212"/>
        <v>6631000</v>
      </c>
      <c r="T1017" s="642">
        <v>0</v>
      </c>
      <c r="U1017" s="528">
        <v>0</v>
      </c>
      <c r="V1017" s="528">
        <v>200000</v>
      </c>
      <c r="W1017" s="642">
        <v>500000</v>
      </c>
      <c r="X1017" s="642">
        <v>0</v>
      </c>
      <c r="Y1017" s="642">
        <v>400000</v>
      </c>
      <c r="Z1017" s="642">
        <v>400000</v>
      </c>
      <c r="AA1017" s="643"/>
      <c r="AB1017" s="638"/>
      <c r="AC1017" s="642">
        <v>100000</v>
      </c>
      <c r="AD1017" s="642">
        <v>0</v>
      </c>
      <c r="AE1017" s="638">
        <v>47819.7109375</v>
      </c>
      <c r="AF1017" s="644"/>
      <c r="AG1017" s="644">
        <f t="shared" si="205"/>
        <v>8278820</v>
      </c>
      <c r="AH1017" s="639">
        <v>36</v>
      </c>
      <c r="AI1017" s="639">
        <v>0</v>
      </c>
      <c r="AJ1017" s="639">
        <v>0</v>
      </c>
      <c r="AK1017" s="643">
        <v>0</v>
      </c>
      <c r="AL1017" s="645">
        <v>0</v>
      </c>
      <c r="AM1017" s="638">
        <f t="shared" si="204"/>
        <v>1721510</v>
      </c>
      <c r="AN1017" s="661">
        <f t="shared" si="207"/>
        <v>10000330</v>
      </c>
      <c r="AO1017" s="638">
        <v>696255</v>
      </c>
      <c r="AP1017" s="638">
        <v>44100</v>
      </c>
      <c r="AQ1017" s="638">
        <f>+VLOOKUP($B1017,[1]Sheet1!$C$15:$BW$1300,52,0)</f>
        <v>0</v>
      </c>
      <c r="AR1017" s="638">
        <v>0</v>
      </c>
      <c r="AS1017" s="638">
        <v>0</v>
      </c>
      <c r="AT1017" s="661">
        <f t="shared" si="213"/>
        <v>9259975</v>
      </c>
      <c r="AU1017" s="629"/>
      <c r="AV1017" s="585"/>
      <c r="AW1017" s="526" t="s">
        <v>5053</v>
      </c>
      <c r="AX1017" s="526" t="s">
        <v>5054</v>
      </c>
      <c r="AY1017" s="632" t="s">
        <v>200</v>
      </c>
      <c r="AZ1017" s="632">
        <v>622</v>
      </c>
      <c r="BA1017" s="272" t="str">
        <f t="shared" si="214"/>
        <v>Bag</v>
      </c>
      <c r="BB1017" s="633"/>
      <c r="BC1017" s="634"/>
      <c r="BD1017" s="634"/>
    </row>
    <row r="1018" spans="1:56" s="635" customFormat="1" ht="36.75" hidden="1" customHeight="1">
      <c r="A1018" s="475">
        <f>SUBTOTAL(3,B$6:B1018)</f>
        <v>1</v>
      </c>
      <c r="B1018" s="475" t="s">
        <v>2650</v>
      </c>
      <c r="C1018" s="476" t="s">
        <v>2651</v>
      </c>
      <c r="D1018" s="636">
        <v>39584</v>
      </c>
      <c r="E1018" s="636" t="s">
        <v>200</v>
      </c>
      <c r="F1018" s="530" t="s">
        <v>448</v>
      </c>
      <c r="G1018" s="621" t="s">
        <v>1411</v>
      </c>
      <c r="H1018" s="637">
        <v>5931000</v>
      </c>
      <c r="I1018" s="637">
        <v>900000</v>
      </c>
      <c r="J1018" s="637">
        <v>0</v>
      </c>
      <c r="K1018" s="637">
        <v>200000</v>
      </c>
      <c r="L1018" s="638">
        <f t="shared" si="208"/>
        <v>7031000</v>
      </c>
      <c r="M1018" s="639">
        <v>24</v>
      </c>
      <c r="N1018" s="638">
        <f t="shared" si="209"/>
        <v>6490154</v>
      </c>
      <c r="O1018" s="640">
        <v>2</v>
      </c>
      <c r="P1018" s="638">
        <f t="shared" si="210"/>
        <v>540846</v>
      </c>
      <c r="Q1018" s="641">
        <v>0</v>
      </c>
      <c r="R1018" s="638">
        <f t="shared" si="211"/>
        <v>0</v>
      </c>
      <c r="S1018" s="638">
        <f t="shared" si="212"/>
        <v>7031000</v>
      </c>
      <c r="T1018" s="642">
        <v>0</v>
      </c>
      <c r="U1018" s="528">
        <v>0</v>
      </c>
      <c r="V1018" s="528">
        <v>200000</v>
      </c>
      <c r="W1018" s="642">
        <v>500000</v>
      </c>
      <c r="X1018" s="642">
        <v>0</v>
      </c>
      <c r="Y1018" s="642">
        <v>400000</v>
      </c>
      <c r="Z1018" s="642">
        <v>458336</v>
      </c>
      <c r="AA1018" s="643"/>
      <c r="AB1018" s="638"/>
      <c r="AC1018" s="642">
        <v>0</v>
      </c>
      <c r="AD1018" s="642">
        <v>0</v>
      </c>
      <c r="AE1018" s="638">
        <v>50704.328125</v>
      </c>
      <c r="AF1018" s="644"/>
      <c r="AG1018" s="644">
        <f t="shared" si="205"/>
        <v>8640040</v>
      </c>
      <c r="AH1018" s="639">
        <v>32</v>
      </c>
      <c r="AI1018" s="639">
        <v>0</v>
      </c>
      <c r="AJ1018" s="639">
        <v>0</v>
      </c>
      <c r="AK1018" s="643">
        <v>0</v>
      </c>
      <c r="AL1018" s="645">
        <v>0</v>
      </c>
      <c r="AM1018" s="638">
        <f t="shared" si="204"/>
        <v>1622539</v>
      </c>
      <c r="AN1018" s="661">
        <f t="shared" si="207"/>
        <v>10262579</v>
      </c>
      <c r="AO1018" s="638">
        <v>738255</v>
      </c>
      <c r="AP1018" s="638">
        <v>44100</v>
      </c>
      <c r="AQ1018" s="638">
        <f>+VLOOKUP($B1018,[1]Sheet1!$C$15:$BW$1300,52,0)</f>
        <v>0</v>
      </c>
      <c r="AR1018" s="638">
        <v>0</v>
      </c>
      <c r="AS1018" s="638">
        <v>0</v>
      </c>
      <c r="AT1018" s="661">
        <f t="shared" si="213"/>
        <v>9480224</v>
      </c>
      <c r="AU1018" s="629"/>
      <c r="AV1018" s="585"/>
      <c r="AW1018" s="526" t="s">
        <v>5055</v>
      </c>
      <c r="AX1018" s="526" t="s">
        <v>5056</v>
      </c>
      <c r="AY1018" s="632" t="s">
        <v>200</v>
      </c>
      <c r="AZ1018" s="632">
        <v>622</v>
      </c>
      <c r="BA1018" s="272" t="str">
        <f t="shared" si="214"/>
        <v>Bag</v>
      </c>
      <c r="BB1018" s="633"/>
      <c r="BC1018" s="634"/>
      <c r="BD1018" s="634"/>
    </row>
    <row r="1019" spans="1:56" s="635" customFormat="1" ht="36.75" hidden="1" customHeight="1">
      <c r="A1019" s="475">
        <f>SUBTOTAL(3,B$6:B1019)</f>
        <v>1</v>
      </c>
      <c r="B1019" s="475" t="s">
        <v>2652</v>
      </c>
      <c r="C1019" s="476" t="s">
        <v>2653</v>
      </c>
      <c r="D1019" s="636">
        <v>44085</v>
      </c>
      <c r="E1019" s="636" t="s">
        <v>200</v>
      </c>
      <c r="F1019" s="530" t="s">
        <v>448</v>
      </c>
      <c r="G1019" s="621" t="s">
        <v>814</v>
      </c>
      <c r="H1019" s="637">
        <v>5931000</v>
      </c>
      <c r="I1019" s="637">
        <v>800000</v>
      </c>
      <c r="J1019" s="637">
        <v>0</v>
      </c>
      <c r="K1019" s="637">
        <v>0</v>
      </c>
      <c r="L1019" s="638">
        <f t="shared" si="208"/>
        <v>6731000</v>
      </c>
      <c r="M1019" s="639">
        <v>23</v>
      </c>
      <c r="N1019" s="638">
        <f t="shared" si="209"/>
        <v>5954346</v>
      </c>
      <c r="O1019" s="640">
        <v>3</v>
      </c>
      <c r="P1019" s="638">
        <f t="shared" si="210"/>
        <v>776654</v>
      </c>
      <c r="Q1019" s="641">
        <v>0</v>
      </c>
      <c r="R1019" s="638">
        <f t="shared" si="211"/>
        <v>0</v>
      </c>
      <c r="S1019" s="638">
        <f t="shared" si="212"/>
        <v>6731000</v>
      </c>
      <c r="T1019" s="642">
        <v>0</v>
      </c>
      <c r="U1019" s="528">
        <v>0</v>
      </c>
      <c r="V1019" s="528">
        <v>200000</v>
      </c>
      <c r="W1019" s="642">
        <v>500000</v>
      </c>
      <c r="X1019" s="642">
        <v>0</v>
      </c>
      <c r="Y1019" s="642">
        <v>400000</v>
      </c>
      <c r="Z1019" s="642">
        <v>549367</v>
      </c>
      <c r="AA1019" s="643"/>
      <c r="AB1019" s="638"/>
      <c r="AC1019" s="642">
        <v>0</v>
      </c>
      <c r="AD1019" s="642">
        <v>0</v>
      </c>
      <c r="AE1019" s="638">
        <v>48540.864130434784</v>
      </c>
      <c r="AF1019" s="644"/>
      <c r="AG1019" s="644">
        <f t="shared" si="205"/>
        <v>8428908</v>
      </c>
      <c r="AH1019" s="639">
        <v>12</v>
      </c>
      <c r="AI1019" s="639">
        <v>0</v>
      </c>
      <c r="AJ1019" s="639">
        <v>0</v>
      </c>
      <c r="AK1019" s="643">
        <v>0</v>
      </c>
      <c r="AL1019" s="645">
        <v>0</v>
      </c>
      <c r="AM1019" s="638">
        <f t="shared" si="204"/>
        <v>582490</v>
      </c>
      <c r="AN1019" s="661">
        <f t="shared" si="207"/>
        <v>9011398</v>
      </c>
      <c r="AO1019" s="638">
        <v>706755</v>
      </c>
      <c r="AP1019" s="638">
        <v>44100</v>
      </c>
      <c r="AQ1019" s="638">
        <f>+VLOOKUP($B1019,[1]Sheet1!$C$15:$BW$1300,52,0)</f>
        <v>0</v>
      </c>
      <c r="AR1019" s="638">
        <v>0</v>
      </c>
      <c r="AS1019" s="638">
        <v>0</v>
      </c>
      <c r="AT1019" s="661">
        <f t="shared" si="213"/>
        <v>8260543</v>
      </c>
      <c r="AU1019" s="629"/>
      <c r="AV1019" s="585"/>
      <c r="AW1019" s="526" t="s">
        <v>5057</v>
      </c>
      <c r="AX1019" s="526" t="s">
        <v>5058</v>
      </c>
      <c r="AY1019" s="632" t="s">
        <v>200</v>
      </c>
      <c r="AZ1019" s="632">
        <v>622</v>
      </c>
      <c r="BA1019" s="272" t="str">
        <f t="shared" si="214"/>
        <v>Bag</v>
      </c>
      <c r="BB1019" s="633"/>
      <c r="BC1019" s="634"/>
      <c r="BD1019" s="634"/>
    </row>
    <row r="1020" spans="1:56" s="635" customFormat="1" ht="36.75" hidden="1" customHeight="1">
      <c r="A1020" s="475">
        <f>SUBTOTAL(3,B$6:B1020)</f>
        <v>1</v>
      </c>
      <c r="B1020" s="475" t="s">
        <v>2654</v>
      </c>
      <c r="C1020" s="476" t="s">
        <v>2655</v>
      </c>
      <c r="D1020" s="636">
        <v>39799</v>
      </c>
      <c r="E1020" s="636" t="s">
        <v>200</v>
      </c>
      <c r="F1020" s="530" t="s">
        <v>448</v>
      </c>
      <c r="G1020" s="621" t="s">
        <v>1411</v>
      </c>
      <c r="H1020" s="637">
        <v>5931000</v>
      </c>
      <c r="I1020" s="637">
        <v>900000</v>
      </c>
      <c r="J1020" s="637">
        <v>0</v>
      </c>
      <c r="K1020" s="637">
        <v>100000</v>
      </c>
      <c r="L1020" s="638">
        <f t="shared" si="208"/>
        <v>6931000</v>
      </c>
      <c r="M1020" s="639">
        <v>23.8</v>
      </c>
      <c r="N1020" s="638">
        <f t="shared" si="209"/>
        <v>6344531</v>
      </c>
      <c r="O1020" s="640">
        <v>2</v>
      </c>
      <c r="P1020" s="638">
        <f t="shared" si="210"/>
        <v>533154</v>
      </c>
      <c r="Q1020" s="641">
        <v>0</v>
      </c>
      <c r="R1020" s="638">
        <f t="shared" si="211"/>
        <v>0</v>
      </c>
      <c r="S1020" s="638">
        <f t="shared" si="212"/>
        <v>6877685</v>
      </c>
      <c r="T1020" s="642">
        <v>0</v>
      </c>
      <c r="U1020" s="528">
        <v>0</v>
      </c>
      <c r="V1020" s="528">
        <v>200000</v>
      </c>
      <c r="W1020" s="642">
        <v>500000</v>
      </c>
      <c r="X1020" s="642">
        <v>0</v>
      </c>
      <c r="Y1020" s="642">
        <v>400000</v>
      </c>
      <c r="Z1020" s="642">
        <v>565487</v>
      </c>
      <c r="AA1020" s="643"/>
      <c r="AB1020" s="638"/>
      <c r="AC1020" s="642">
        <v>0</v>
      </c>
      <c r="AD1020" s="642">
        <v>0</v>
      </c>
      <c r="AE1020" s="638">
        <v>49983.174894957978</v>
      </c>
      <c r="AF1020" s="644"/>
      <c r="AG1020" s="644">
        <f t="shared" si="205"/>
        <v>8593155</v>
      </c>
      <c r="AH1020" s="639">
        <v>32</v>
      </c>
      <c r="AI1020" s="639">
        <v>0</v>
      </c>
      <c r="AJ1020" s="639">
        <v>0</v>
      </c>
      <c r="AK1020" s="643">
        <v>0</v>
      </c>
      <c r="AL1020" s="645">
        <v>0</v>
      </c>
      <c r="AM1020" s="638">
        <f t="shared" si="204"/>
        <v>1599462</v>
      </c>
      <c r="AN1020" s="661">
        <f t="shared" si="207"/>
        <v>10192617</v>
      </c>
      <c r="AO1020" s="638">
        <v>727755</v>
      </c>
      <c r="AP1020" s="638">
        <v>44100</v>
      </c>
      <c r="AQ1020" s="638">
        <f>+VLOOKUP($B1020,[1]Sheet1!$C$15:$BW$1300,52,0)</f>
        <v>0</v>
      </c>
      <c r="AR1020" s="638">
        <v>0</v>
      </c>
      <c r="AS1020" s="638">
        <v>0</v>
      </c>
      <c r="AT1020" s="661">
        <f t="shared" si="213"/>
        <v>9420762</v>
      </c>
      <c r="AU1020" s="629"/>
      <c r="AV1020" s="585"/>
      <c r="AW1020" s="526" t="s">
        <v>5059</v>
      </c>
      <c r="AX1020" s="526" t="s">
        <v>5060</v>
      </c>
      <c r="AY1020" s="632" t="s">
        <v>200</v>
      </c>
      <c r="AZ1020" s="632">
        <v>622</v>
      </c>
      <c r="BA1020" s="272" t="str">
        <f t="shared" si="214"/>
        <v>Bag</v>
      </c>
      <c r="BB1020" s="633"/>
      <c r="BC1020" s="634"/>
      <c r="BD1020" s="634"/>
    </row>
    <row r="1021" spans="1:56" s="635" customFormat="1" ht="36.75" hidden="1" customHeight="1">
      <c r="A1021" s="475">
        <f>SUBTOTAL(3,B$6:B1021)</f>
        <v>1</v>
      </c>
      <c r="B1021" s="475" t="s">
        <v>2656</v>
      </c>
      <c r="C1021" s="476" t="s">
        <v>2657</v>
      </c>
      <c r="D1021" s="636">
        <v>44634</v>
      </c>
      <c r="E1021" s="636" t="s">
        <v>200</v>
      </c>
      <c r="F1021" s="530" t="s">
        <v>448</v>
      </c>
      <c r="G1021" s="621" t="s">
        <v>809</v>
      </c>
      <c r="H1021" s="637">
        <v>5931000</v>
      </c>
      <c r="I1021" s="637">
        <v>400000</v>
      </c>
      <c r="J1021" s="637">
        <v>0</v>
      </c>
      <c r="K1021" s="637">
        <v>0</v>
      </c>
      <c r="L1021" s="638">
        <f t="shared" si="208"/>
        <v>6331000</v>
      </c>
      <c r="M1021" s="639">
        <v>24</v>
      </c>
      <c r="N1021" s="638">
        <f t="shared" si="209"/>
        <v>5844000</v>
      </c>
      <c r="O1021" s="640">
        <v>2</v>
      </c>
      <c r="P1021" s="638">
        <f t="shared" si="210"/>
        <v>487000</v>
      </c>
      <c r="Q1021" s="641">
        <v>0</v>
      </c>
      <c r="R1021" s="638">
        <f t="shared" si="211"/>
        <v>0</v>
      </c>
      <c r="S1021" s="638">
        <f t="shared" si="212"/>
        <v>6331000</v>
      </c>
      <c r="T1021" s="642">
        <v>0</v>
      </c>
      <c r="U1021" s="528">
        <v>0</v>
      </c>
      <c r="V1021" s="528">
        <v>200000</v>
      </c>
      <c r="W1021" s="642">
        <v>500000</v>
      </c>
      <c r="X1021" s="642">
        <v>0</v>
      </c>
      <c r="Y1021" s="642">
        <v>400000</v>
      </c>
      <c r="Z1021" s="642">
        <v>497278</v>
      </c>
      <c r="AA1021" s="643"/>
      <c r="AB1021" s="638"/>
      <c r="AC1021" s="642">
        <v>0</v>
      </c>
      <c r="AD1021" s="642">
        <v>0</v>
      </c>
      <c r="AE1021" s="638">
        <v>45656.25</v>
      </c>
      <c r="AF1021" s="644"/>
      <c r="AG1021" s="644">
        <f t="shared" si="205"/>
        <v>7973934</v>
      </c>
      <c r="AH1021" s="639">
        <v>32</v>
      </c>
      <c r="AI1021" s="639">
        <v>0</v>
      </c>
      <c r="AJ1021" s="639">
        <v>0</v>
      </c>
      <c r="AK1021" s="643">
        <v>0</v>
      </c>
      <c r="AL1021" s="645">
        <v>0</v>
      </c>
      <c r="AM1021" s="638">
        <f t="shared" si="204"/>
        <v>1461000</v>
      </c>
      <c r="AN1021" s="661">
        <f t="shared" si="207"/>
        <v>9434934</v>
      </c>
      <c r="AO1021" s="638">
        <v>664755</v>
      </c>
      <c r="AP1021" s="638">
        <v>44100</v>
      </c>
      <c r="AQ1021" s="638">
        <f>+VLOOKUP($B1021,[1]Sheet1!$C$15:$BW$1300,52,0)</f>
        <v>0</v>
      </c>
      <c r="AR1021" s="638">
        <v>0</v>
      </c>
      <c r="AS1021" s="638">
        <v>0</v>
      </c>
      <c r="AT1021" s="661">
        <f t="shared" si="213"/>
        <v>8726079</v>
      </c>
      <c r="AU1021" s="629"/>
      <c r="AV1021" s="585"/>
      <c r="AW1021" s="526" t="s">
        <v>5061</v>
      </c>
      <c r="AX1021" s="526" t="s">
        <v>5062</v>
      </c>
      <c r="AY1021" s="632" t="s">
        <v>200</v>
      </c>
      <c r="AZ1021" s="632">
        <v>622</v>
      </c>
      <c r="BA1021" s="272" t="str">
        <f t="shared" si="214"/>
        <v>Bag</v>
      </c>
      <c r="BB1021" s="633"/>
      <c r="BC1021" s="634"/>
      <c r="BD1021" s="634"/>
    </row>
    <row r="1022" spans="1:56" s="635" customFormat="1" ht="36.75" hidden="1" customHeight="1">
      <c r="A1022" s="475">
        <f>SUBTOTAL(3,B$6:B1022)</f>
        <v>1</v>
      </c>
      <c r="B1022" s="475" t="s">
        <v>2658</v>
      </c>
      <c r="C1022" s="476" t="s">
        <v>2303</v>
      </c>
      <c r="D1022" s="636">
        <v>39811</v>
      </c>
      <c r="E1022" s="636" t="s">
        <v>200</v>
      </c>
      <c r="F1022" s="530" t="s">
        <v>448</v>
      </c>
      <c r="G1022" s="621" t="s">
        <v>1411</v>
      </c>
      <c r="H1022" s="637">
        <v>5931000</v>
      </c>
      <c r="I1022" s="637">
        <v>900000</v>
      </c>
      <c r="J1022" s="637">
        <v>0</v>
      </c>
      <c r="K1022" s="637">
        <v>0</v>
      </c>
      <c r="L1022" s="638">
        <f t="shared" si="208"/>
        <v>6831000</v>
      </c>
      <c r="M1022" s="639">
        <v>24</v>
      </c>
      <c r="N1022" s="638">
        <f t="shared" si="209"/>
        <v>6305538</v>
      </c>
      <c r="O1022" s="640">
        <v>2</v>
      </c>
      <c r="P1022" s="638">
        <f t="shared" si="210"/>
        <v>525462</v>
      </c>
      <c r="Q1022" s="641">
        <v>0</v>
      </c>
      <c r="R1022" s="638">
        <f t="shared" si="211"/>
        <v>0</v>
      </c>
      <c r="S1022" s="638">
        <f t="shared" si="212"/>
        <v>6831000</v>
      </c>
      <c r="T1022" s="642">
        <v>0</v>
      </c>
      <c r="U1022" s="528">
        <v>0</v>
      </c>
      <c r="V1022" s="528">
        <v>200000</v>
      </c>
      <c r="W1022" s="642">
        <v>500000</v>
      </c>
      <c r="X1022" s="642">
        <v>0</v>
      </c>
      <c r="Y1022" s="642">
        <v>400000</v>
      </c>
      <c r="Z1022" s="642">
        <v>480227</v>
      </c>
      <c r="AA1022" s="643"/>
      <c r="AB1022" s="638"/>
      <c r="AC1022" s="642">
        <v>0</v>
      </c>
      <c r="AD1022" s="642">
        <v>0</v>
      </c>
      <c r="AE1022" s="638">
        <v>49262.015625</v>
      </c>
      <c r="AF1022" s="644"/>
      <c r="AG1022" s="644">
        <f t="shared" si="205"/>
        <v>8460489</v>
      </c>
      <c r="AH1022" s="639">
        <v>32</v>
      </c>
      <c r="AI1022" s="639">
        <v>0</v>
      </c>
      <c r="AJ1022" s="639">
        <v>0</v>
      </c>
      <c r="AK1022" s="643">
        <v>0</v>
      </c>
      <c r="AL1022" s="645">
        <v>0</v>
      </c>
      <c r="AM1022" s="638">
        <f t="shared" si="204"/>
        <v>1576385</v>
      </c>
      <c r="AN1022" s="661">
        <f t="shared" si="207"/>
        <v>10036874</v>
      </c>
      <c r="AO1022" s="638">
        <v>717255</v>
      </c>
      <c r="AP1022" s="638">
        <v>44100</v>
      </c>
      <c r="AQ1022" s="638">
        <f>+VLOOKUP($B1022,[1]Sheet1!$C$15:$BW$1300,52,0)</f>
        <v>0</v>
      </c>
      <c r="AR1022" s="638">
        <v>0</v>
      </c>
      <c r="AS1022" s="638">
        <v>0</v>
      </c>
      <c r="AT1022" s="661">
        <f t="shared" si="213"/>
        <v>9275519</v>
      </c>
      <c r="AU1022" s="629"/>
      <c r="AV1022" s="585"/>
      <c r="AW1022" s="526" t="s">
        <v>4719</v>
      </c>
      <c r="AX1022" s="526" t="s">
        <v>5063</v>
      </c>
      <c r="AY1022" s="632" t="s">
        <v>200</v>
      </c>
      <c r="AZ1022" s="632">
        <v>622</v>
      </c>
      <c r="BA1022" s="272" t="str">
        <f t="shared" si="214"/>
        <v>Bag</v>
      </c>
      <c r="BB1022" s="633"/>
      <c r="BC1022" s="634"/>
      <c r="BD1022" s="634"/>
    </row>
    <row r="1023" spans="1:56" s="635" customFormat="1" ht="36.75" hidden="1" customHeight="1">
      <c r="A1023" s="475">
        <f>SUBTOTAL(3,B$6:B1023)</f>
        <v>1</v>
      </c>
      <c r="B1023" s="475" t="s">
        <v>2659</v>
      </c>
      <c r="C1023" s="476" t="s">
        <v>2660</v>
      </c>
      <c r="D1023" s="636">
        <v>45698</v>
      </c>
      <c r="E1023" s="636" t="s">
        <v>200</v>
      </c>
      <c r="F1023" s="530" t="s">
        <v>448</v>
      </c>
      <c r="G1023" s="621" t="s">
        <v>2570</v>
      </c>
      <c r="H1023" s="637">
        <v>5023000</v>
      </c>
      <c r="I1023" s="637">
        <v>700000</v>
      </c>
      <c r="J1023" s="637">
        <v>0</v>
      </c>
      <c r="K1023" s="637">
        <v>0</v>
      </c>
      <c r="L1023" s="638">
        <f t="shared" si="208"/>
        <v>5723000</v>
      </c>
      <c r="M1023" s="639">
        <v>23.9</v>
      </c>
      <c r="N1023" s="638">
        <f t="shared" si="209"/>
        <v>5260758</v>
      </c>
      <c r="O1023" s="640">
        <v>2</v>
      </c>
      <c r="P1023" s="638">
        <f t="shared" si="210"/>
        <v>440231</v>
      </c>
      <c r="Q1023" s="641">
        <v>0</v>
      </c>
      <c r="R1023" s="638">
        <f t="shared" si="211"/>
        <v>0</v>
      </c>
      <c r="S1023" s="638">
        <f t="shared" si="212"/>
        <v>5700989</v>
      </c>
      <c r="T1023" s="642">
        <v>0</v>
      </c>
      <c r="U1023" s="528">
        <v>0</v>
      </c>
      <c r="V1023" s="528">
        <v>200000</v>
      </c>
      <c r="W1023" s="642">
        <v>500000</v>
      </c>
      <c r="X1023" s="642">
        <v>0</v>
      </c>
      <c r="Y1023" s="642">
        <v>400000</v>
      </c>
      <c r="Z1023" s="642">
        <v>515291</v>
      </c>
      <c r="AA1023" s="643"/>
      <c r="AB1023" s="638"/>
      <c r="AC1023" s="642">
        <v>0</v>
      </c>
      <c r="AD1023" s="642">
        <v>0</v>
      </c>
      <c r="AE1023" s="638">
        <v>0</v>
      </c>
      <c r="AF1023" s="644"/>
      <c r="AG1023" s="644">
        <f t="shared" si="205"/>
        <v>7316280</v>
      </c>
      <c r="AH1023" s="639">
        <v>28</v>
      </c>
      <c r="AI1023" s="639">
        <v>0</v>
      </c>
      <c r="AJ1023" s="639">
        <v>0</v>
      </c>
      <c r="AK1023" s="643">
        <v>0</v>
      </c>
      <c r="AL1023" s="645">
        <v>0</v>
      </c>
      <c r="AM1023" s="638">
        <f t="shared" si="204"/>
        <v>1155606</v>
      </c>
      <c r="AN1023" s="661">
        <f t="shared" si="207"/>
        <v>8471886</v>
      </c>
      <c r="AO1023" s="638">
        <v>600915</v>
      </c>
      <c r="AP1023" s="638">
        <v>44100</v>
      </c>
      <c r="AQ1023" s="638">
        <f>+VLOOKUP($B1023,[1]Sheet1!$C$15:$BW$1300,52,0)</f>
        <v>0</v>
      </c>
      <c r="AR1023" s="638">
        <v>0</v>
      </c>
      <c r="AS1023" s="638">
        <v>0</v>
      </c>
      <c r="AT1023" s="661">
        <f t="shared" si="213"/>
        <v>7826871</v>
      </c>
      <c r="AU1023" s="629"/>
      <c r="AV1023" s="585"/>
      <c r="AW1023" s="526" t="s">
        <v>5064</v>
      </c>
      <c r="AX1023" s="526" t="s">
        <v>5065</v>
      </c>
      <c r="AY1023" s="632" t="s">
        <v>200</v>
      </c>
      <c r="AZ1023" s="632">
        <v>622</v>
      </c>
      <c r="BA1023" s="272" t="str">
        <f t="shared" si="214"/>
        <v>Bag</v>
      </c>
      <c r="BB1023" s="633"/>
      <c r="BC1023" s="634"/>
      <c r="BD1023" s="634"/>
    </row>
    <row r="1024" spans="1:56" s="635" customFormat="1" ht="36.75" hidden="1" customHeight="1">
      <c r="A1024" s="475">
        <f>SUBTOTAL(3,B$6:B1024)</f>
        <v>1</v>
      </c>
      <c r="B1024" s="475" t="s">
        <v>2661</v>
      </c>
      <c r="C1024" s="476" t="s">
        <v>799</v>
      </c>
      <c r="D1024" s="636">
        <v>45743</v>
      </c>
      <c r="E1024" s="636" t="s">
        <v>200</v>
      </c>
      <c r="F1024" s="530" t="s">
        <v>448</v>
      </c>
      <c r="G1024" s="621" t="s">
        <v>809</v>
      </c>
      <c r="H1024" s="637">
        <v>4694000</v>
      </c>
      <c r="I1024" s="637">
        <v>0</v>
      </c>
      <c r="J1024" s="637">
        <v>0</v>
      </c>
      <c r="K1024" s="637">
        <v>0</v>
      </c>
      <c r="L1024" s="638">
        <f t="shared" si="208"/>
        <v>4694000</v>
      </c>
      <c r="M1024" s="639">
        <v>23.9</v>
      </c>
      <c r="N1024" s="638">
        <f t="shared" si="209"/>
        <v>4314869</v>
      </c>
      <c r="O1024" s="640">
        <v>2</v>
      </c>
      <c r="P1024" s="638">
        <f t="shared" si="210"/>
        <v>361077</v>
      </c>
      <c r="Q1024" s="641">
        <v>0</v>
      </c>
      <c r="R1024" s="638">
        <f t="shared" si="211"/>
        <v>0</v>
      </c>
      <c r="S1024" s="638">
        <f t="shared" si="212"/>
        <v>4675946</v>
      </c>
      <c r="T1024" s="642">
        <v>0</v>
      </c>
      <c r="U1024" s="528">
        <v>0</v>
      </c>
      <c r="V1024" s="528">
        <v>200000</v>
      </c>
      <c r="W1024" s="642">
        <v>500000</v>
      </c>
      <c r="X1024" s="642">
        <v>0</v>
      </c>
      <c r="Y1024" s="642">
        <v>400000</v>
      </c>
      <c r="Z1024" s="642">
        <v>20234</v>
      </c>
      <c r="AA1024" s="643"/>
      <c r="AB1024" s="638"/>
      <c r="AC1024" s="642">
        <v>0</v>
      </c>
      <c r="AD1024" s="642">
        <v>74263</v>
      </c>
      <c r="AE1024" s="638">
        <v>33850.959728033471</v>
      </c>
      <c r="AF1024" s="644"/>
      <c r="AG1024" s="644">
        <f t="shared" si="205"/>
        <v>5904294</v>
      </c>
      <c r="AH1024" s="639">
        <v>32</v>
      </c>
      <c r="AI1024" s="639">
        <v>0</v>
      </c>
      <c r="AJ1024" s="639">
        <v>0</v>
      </c>
      <c r="AK1024" s="643">
        <v>0</v>
      </c>
      <c r="AL1024" s="645">
        <v>0</v>
      </c>
      <c r="AM1024" s="638">
        <f t="shared" si="204"/>
        <v>1083231</v>
      </c>
      <c r="AN1024" s="661">
        <f t="shared" si="207"/>
        <v>6987525</v>
      </c>
      <c r="AO1024" s="638">
        <v>0</v>
      </c>
      <c r="AP1024" s="638">
        <v>0</v>
      </c>
      <c r="AQ1024" s="638">
        <f>+VLOOKUP($B1024,[1]Sheet1!$C$15:$BW$1300,52,0)</f>
        <v>0</v>
      </c>
      <c r="AR1024" s="638">
        <v>0</v>
      </c>
      <c r="AS1024" s="638">
        <v>0</v>
      </c>
      <c r="AT1024" s="661">
        <f t="shared" si="213"/>
        <v>6987525</v>
      </c>
      <c r="AU1024" s="629"/>
      <c r="AV1024" s="585"/>
      <c r="AW1024" s="526" t="s">
        <v>3328</v>
      </c>
      <c r="AX1024" s="526" t="s">
        <v>5706</v>
      </c>
      <c r="AY1024" s="632" t="s">
        <v>200</v>
      </c>
      <c r="AZ1024" s="632">
        <v>622</v>
      </c>
      <c r="BA1024" s="272" t="str">
        <f t="shared" si="214"/>
        <v>Bag</v>
      </c>
      <c r="BB1024" s="633"/>
      <c r="BC1024" s="634"/>
      <c r="BD1024" s="634"/>
    </row>
    <row r="1025" spans="1:56" s="635" customFormat="1" ht="36.75" hidden="1" customHeight="1">
      <c r="A1025" s="475">
        <f>SUBTOTAL(3,B$6:B1025)</f>
        <v>1</v>
      </c>
      <c r="B1025" s="475" t="s">
        <v>2662</v>
      </c>
      <c r="C1025" s="476" t="s">
        <v>2663</v>
      </c>
      <c r="D1025" s="636">
        <v>40633</v>
      </c>
      <c r="E1025" s="636" t="s">
        <v>200</v>
      </c>
      <c r="F1025" s="530" t="s">
        <v>448</v>
      </c>
      <c r="G1025" s="621" t="s">
        <v>814</v>
      </c>
      <c r="H1025" s="637">
        <v>5931000</v>
      </c>
      <c r="I1025" s="637">
        <v>900000</v>
      </c>
      <c r="J1025" s="637">
        <v>0</v>
      </c>
      <c r="K1025" s="637">
        <v>0</v>
      </c>
      <c r="L1025" s="638">
        <f t="shared" si="208"/>
        <v>6831000</v>
      </c>
      <c r="M1025" s="639">
        <v>24</v>
      </c>
      <c r="N1025" s="638">
        <f t="shared" si="209"/>
        <v>6305538</v>
      </c>
      <c r="O1025" s="640">
        <v>2</v>
      </c>
      <c r="P1025" s="638">
        <f t="shared" si="210"/>
        <v>525462</v>
      </c>
      <c r="Q1025" s="641">
        <v>0</v>
      </c>
      <c r="R1025" s="638">
        <f t="shared" si="211"/>
        <v>0</v>
      </c>
      <c r="S1025" s="638">
        <f t="shared" si="212"/>
        <v>6831000</v>
      </c>
      <c r="T1025" s="642">
        <v>0</v>
      </c>
      <c r="U1025" s="528">
        <v>0</v>
      </c>
      <c r="V1025" s="528">
        <v>200000</v>
      </c>
      <c r="W1025" s="642">
        <v>500000</v>
      </c>
      <c r="X1025" s="642">
        <v>200000</v>
      </c>
      <c r="Y1025" s="642">
        <v>400000</v>
      </c>
      <c r="Z1025" s="642">
        <v>550003</v>
      </c>
      <c r="AA1025" s="643"/>
      <c r="AB1025" s="638"/>
      <c r="AC1025" s="642">
        <v>100000</v>
      </c>
      <c r="AD1025" s="642">
        <v>0</v>
      </c>
      <c r="AE1025" s="638">
        <v>49262.015625</v>
      </c>
      <c r="AF1025" s="644"/>
      <c r="AG1025" s="644">
        <f t="shared" si="205"/>
        <v>8830265</v>
      </c>
      <c r="AH1025" s="639">
        <v>36</v>
      </c>
      <c r="AI1025" s="639">
        <v>0</v>
      </c>
      <c r="AJ1025" s="639">
        <v>0</v>
      </c>
      <c r="AK1025" s="643">
        <v>0</v>
      </c>
      <c r="AL1025" s="645">
        <v>0</v>
      </c>
      <c r="AM1025" s="638">
        <f t="shared" si="204"/>
        <v>1773433</v>
      </c>
      <c r="AN1025" s="661">
        <f t="shared" si="207"/>
        <v>10603698</v>
      </c>
      <c r="AO1025" s="638">
        <v>717255</v>
      </c>
      <c r="AP1025" s="638">
        <v>44100</v>
      </c>
      <c r="AQ1025" s="638">
        <f>+VLOOKUP($B1025,[1]Sheet1!$C$15:$BW$1300,52,0)</f>
        <v>0</v>
      </c>
      <c r="AR1025" s="638">
        <v>0</v>
      </c>
      <c r="AS1025" s="638">
        <v>0</v>
      </c>
      <c r="AT1025" s="661">
        <f t="shared" si="213"/>
        <v>9842343</v>
      </c>
      <c r="AU1025" s="629"/>
      <c r="AV1025" s="585"/>
      <c r="AW1025" s="526" t="s">
        <v>5066</v>
      </c>
      <c r="AX1025" s="526" t="s">
        <v>5067</v>
      </c>
      <c r="AY1025" s="632" t="s">
        <v>200</v>
      </c>
      <c r="AZ1025" s="632">
        <v>622</v>
      </c>
      <c r="BA1025" s="272" t="str">
        <f t="shared" si="214"/>
        <v>Bag</v>
      </c>
      <c r="BB1025" s="633"/>
      <c r="BC1025" s="634"/>
      <c r="BD1025" s="634"/>
    </row>
    <row r="1026" spans="1:56" s="635" customFormat="1" ht="36.75" hidden="1" customHeight="1">
      <c r="A1026" s="475">
        <f>SUBTOTAL(3,B$6:B1026)</f>
        <v>1</v>
      </c>
      <c r="B1026" s="475" t="s">
        <v>2664</v>
      </c>
      <c r="C1026" s="476" t="s">
        <v>2665</v>
      </c>
      <c r="D1026" s="636">
        <v>41271</v>
      </c>
      <c r="E1026" s="636" t="s">
        <v>200</v>
      </c>
      <c r="F1026" s="530" t="s">
        <v>448</v>
      </c>
      <c r="G1026" s="621" t="s">
        <v>1508</v>
      </c>
      <c r="H1026" s="637">
        <v>5931000</v>
      </c>
      <c r="I1026" s="637">
        <v>1800000</v>
      </c>
      <c r="J1026" s="637">
        <v>0</v>
      </c>
      <c r="K1026" s="637">
        <v>300000</v>
      </c>
      <c r="L1026" s="638">
        <f t="shared" si="208"/>
        <v>8031000</v>
      </c>
      <c r="M1026" s="639">
        <v>22.8</v>
      </c>
      <c r="N1026" s="638">
        <f t="shared" si="209"/>
        <v>7042569</v>
      </c>
      <c r="O1026" s="640">
        <v>3</v>
      </c>
      <c r="P1026" s="638">
        <f t="shared" si="210"/>
        <v>926654</v>
      </c>
      <c r="Q1026" s="641">
        <v>0</v>
      </c>
      <c r="R1026" s="638">
        <f t="shared" si="211"/>
        <v>0</v>
      </c>
      <c r="S1026" s="638">
        <f t="shared" si="212"/>
        <v>7969223</v>
      </c>
      <c r="T1026" s="642">
        <v>0</v>
      </c>
      <c r="U1026" s="528">
        <v>0</v>
      </c>
      <c r="V1026" s="528">
        <v>200000</v>
      </c>
      <c r="W1026" s="642">
        <v>500000</v>
      </c>
      <c r="X1026" s="642">
        <v>0</v>
      </c>
      <c r="Y1026" s="642">
        <v>400000</v>
      </c>
      <c r="Z1026" s="642">
        <v>491575</v>
      </c>
      <c r="AA1026" s="643"/>
      <c r="AB1026" s="638"/>
      <c r="AC1026" s="642">
        <v>0</v>
      </c>
      <c r="AD1026" s="642">
        <v>0</v>
      </c>
      <c r="AE1026" s="638">
        <v>57915.8634868421</v>
      </c>
      <c r="AF1026" s="644"/>
      <c r="AG1026" s="644">
        <f t="shared" si="205"/>
        <v>9618714</v>
      </c>
      <c r="AH1026" s="639">
        <v>36</v>
      </c>
      <c r="AI1026" s="639">
        <v>0</v>
      </c>
      <c r="AJ1026" s="639">
        <v>0</v>
      </c>
      <c r="AK1026" s="643">
        <v>0</v>
      </c>
      <c r="AL1026" s="645">
        <v>0</v>
      </c>
      <c r="AM1026" s="638">
        <f t="shared" si="204"/>
        <v>2084971</v>
      </c>
      <c r="AN1026" s="661">
        <f t="shared" si="207"/>
        <v>11703685</v>
      </c>
      <c r="AO1026" s="638">
        <v>843255</v>
      </c>
      <c r="AP1026" s="638">
        <v>44100</v>
      </c>
      <c r="AQ1026" s="638">
        <f>+VLOOKUP($B1026,[1]Sheet1!$C$15:$BW$1300,52,0)</f>
        <v>0</v>
      </c>
      <c r="AR1026" s="638">
        <v>0</v>
      </c>
      <c r="AS1026" s="638">
        <v>0</v>
      </c>
      <c r="AT1026" s="661">
        <f t="shared" si="213"/>
        <v>10816330</v>
      </c>
      <c r="AU1026" s="629"/>
      <c r="AV1026" s="585"/>
      <c r="AW1026" s="526" t="s">
        <v>5068</v>
      </c>
      <c r="AX1026" s="526" t="s">
        <v>5069</v>
      </c>
      <c r="AY1026" s="632" t="s">
        <v>200</v>
      </c>
      <c r="AZ1026" s="632">
        <v>622</v>
      </c>
      <c r="BA1026" s="272" t="str">
        <f t="shared" si="214"/>
        <v>Bag</v>
      </c>
      <c r="BB1026" s="633"/>
      <c r="BC1026" s="634"/>
      <c r="BD1026" s="634"/>
    </row>
    <row r="1027" spans="1:56" s="635" customFormat="1" ht="36.75" hidden="1" customHeight="1">
      <c r="A1027" s="475">
        <f>SUBTOTAL(3,B$6:B1027)</f>
        <v>1</v>
      </c>
      <c r="B1027" s="475" t="s">
        <v>2666</v>
      </c>
      <c r="C1027" s="476" t="s">
        <v>2667</v>
      </c>
      <c r="D1027" s="636">
        <v>42647</v>
      </c>
      <c r="E1027" s="636" t="s">
        <v>200</v>
      </c>
      <c r="F1027" s="530" t="s">
        <v>448</v>
      </c>
      <c r="G1027" s="621" t="s">
        <v>1411</v>
      </c>
      <c r="H1027" s="637">
        <v>5931000</v>
      </c>
      <c r="I1027" s="637">
        <v>900000</v>
      </c>
      <c r="J1027" s="637">
        <v>0</v>
      </c>
      <c r="K1027" s="637">
        <v>0</v>
      </c>
      <c r="L1027" s="638">
        <f t="shared" si="208"/>
        <v>6831000</v>
      </c>
      <c r="M1027" s="639">
        <v>23.6</v>
      </c>
      <c r="N1027" s="638">
        <f t="shared" si="209"/>
        <v>6200446</v>
      </c>
      <c r="O1027" s="640">
        <v>2</v>
      </c>
      <c r="P1027" s="638">
        <f t="shared" si="210"/>
        <v>525462</v>
      </c>
      <c r="Q1027" s="641">
        <v>0</v>
      </c>
      <c r="R1027" s="638">
        <f t="shared" si="211"/>
        <v>0</v>
      </c>
      <c r="S1027" s="638">
        <f t="shared" si="212"/>
        <v>6725908</v>
      </c>
      <c r="T1027" s="642">
        <v>0</v>
      </c>
      <c r="U1027" s="528">
        <v>0</v>
      </c>
      <c r="V1027" s="528">
        <v>200000</v>
      </c>
      <c r="W1027" s="642">
        <v>500000</v>
      </c>
      <c r="X1027" s="642">
        <v>0</v>
      </c>
      <c r="Y1027" s="642">
        <v>400000</v>
      </c>
      <c r="Z1027" s="642">
        <v>182023</v>
      </c>
      <c r="AA1027" s="643"/>
      <c r="AB1027" s="638"/>
      <c r="AC1027" s="642">
        <v>0</v>
      </c>
      <c r="AD1027" s="642">
        <v>0</v>
      </c>
      <c r="AE1027" s="638">
        <v>49262.018008474566</v>
      </c>
      <c r="AF1027" s="644"/>
      <c r="AG1027" s="644">
        <f t="shared" si="205"/>
        <v>8057193</v>
      </c>
      <c r="AH1027" s="639">
        <v>32</v>
      </c>
      <c r="AI1027" s="639">
        <v>0</v>
      </c>
      <c r="AJ1027" s="639">
        <v>0</v>
      </c>
      <c r="AK1027" s="643">
        <v>0</v>
      </c>
      <c r="AL1027" s="645">
        <v>0</v>
      </c>
      <c r="AM1027" s="638">
        <f t="shared" si="204"/>
        <v>1576385</v>
      </c>
      <c r="AN1027" s="661">
        <f t="shared" si="207"/>
        <v>9633578</v>
      </c>
      <c r="AO1027" s="638">
        <v>717255</v>
      </c>
      <c r="AP1027" s="638">
        <v>44100</v>
      </c>
      <c r="AQ1027" s="638">
        <f>+VLOOKUP($B1027,[1]Sheet1!$C$15:$BW$1300,52,0)</f>
        <v>0</v>
      </c>
      <c r="AR1027" s="638">
        <v>0</v>
      </c>
      <c r="AS1027" s="638">
        <v>0</v>
      </c>
      <c r="AT1027" s="661">
        <f t="shared" si="213"/>
        <v>8872223</v>
      </c>
      <c r="AU1027" s="629"/>
      <c r="AV1027" s="585"/>
      <c r="AW1027" s="526" t="s">
        <v>5070</v>
      </c>
      <c r="AX1027" s="526" t="s">
        <v>5071</v>
      </c>
      <c r="AY1027" s="632" t="s">
        <v>200</v>
      </c>
      <c r="AZ1027" s="632">
        <v>622</v>
      </c>
      <c r="BA1027" s="272" t="str">
        <f t="shared" si="214"/>
        <v>Bag</v>
      </c>
      <c r="BB1027" s="633"/>
      <c r="BC1027" s="634"/>
      <c r="BD1027" s="634"/>
    </row>
    <row r="1028" spans="1:56" s="635" customFormat="1" ht="36.75" hidden="1" customHeight="1">
      <c r="A1028" s="475">
        <f>SUBTOTAL(3,B$6:B1028)</f>
        <v>1</v>
      </c>
      <c r="B1028" s="475" t="s">
        <v>2668</v>
      </c>
      <c r="C1028" s="476" t="s">
        <v>2669</v>
      </c>
      <c r="D1028" s="636">
        <v>43517</v>
      </c>
      <c r="E1028" s="636" t="s">
        <v>200</v>
      </c>
      <c r="F1028" s="530" t="s">
        <v>448</v>
      </c>
      <c r="G1028" s="621" t="s">
        <v>1411</v>
      </c>
      <c r="H1028" s="637">
        <v>5931000</v>
      </c>
      <c r="I1028" s="637">
        <v>900000</v>
      </c>
      <c r="J1028" s="637">
        <v>0</v>
      </c>
      <c r="K1028" s="637">
        <v>0</v>
      </c>
      <c r="L1028" s="638">
        <f t="shared" si="208"/>
        <v>6831000</v>
      </c>
      <c r="M1028" s="639">
        <v>24</v>
      </c>
      <c r="N1028" s="638">
        <f t="shared" si="209"/>
        <v>6305538</v>
      </c>
      <c r="O1028" s="640">
        <v>2</v>
      </c>
      <c r="P1028" s="638">
        <f t="shared" si="210"/>
        <v>525462</v>
      </c>
      <c r="Q1028" s="641">
        <v>0</v>
      </c>
      <c r="R1028" s="638">
        <f t="shared" si="211"/>
        <v>0</v>
      </c>
      <c r="S1028" s="638">
        <f t="shared" si="212"/>
        <v>6831000</v>
      </c>
      <c r="T1028" s="642">
        <v>0</v>
      </c>
      <c r="U1028" s="528">
        <v>0</v>
      </c>
      <c r="V1028" s="528">
        <v>200000</v>
      </c>
      <c r="W1028" s="642">
        <v>500000</v>
      </c>
      <c r="X1028" s="642">
        <v>0</v>
      </c>
      <c r="Y1028" s="642">
        <v>400000</v>
      </c>
      <c r="Z1028" s="642">
        <v>481163</v>
      </c>
      <c r="AA1028" s="643"/>
      <c r="AB1028" s="638"/>
      <c r="AC1028" s="642">
        <v>200000</v>
      </c>
      <c r="AD1028" s="642">
        <v>0</v>
      </c>
      <c r="AE1028" s="638">
        <v>49262.015625</v>
      </c>
      <c r="AF1028" s="644"/>
      <c r="AG1028" s="644">
        <f t="shared" si="205"/>
        <v>8661425</v>
      </c>
      <c r="AH1028" s="639">
        <v>28</v>
      </c>
      <c r="AI1028" s="639">
        <v>0</v>
      </c>
      <c r="AJ1028" s="639">
        <v>0</v>
      </c>
      <c r="AK1028" s="643">
        <v>0</v>
      </c>
      <c r="AL1028" s="645">
        <v>0</v>
      </c>
      <c r="AM1028" s="638">
        <f t="shared" si="204"/>
        <v>1379336</v>
      </c>
      <c r="AN1028" s="661">
        <f t="shared" si="207"/>
        <v>10040761</v>
      </c>
      <c r="AO1028" s="638">
        <v>717255</v>
      </c>
      <c r="AP1028" s="638">
        <v>44100</v>
      </c>
      <c r="AQ1028" s="638">
        <f>+VLOOKUP($B1028,[1]Sheet1!$C$15:$BW$1300,52,0)</f>
        <v>0</v>
      </c>
      <c r="AR1028" s="638">
        <v>0</v>
      </c>
      <c r="AS1028" s="638">
        <v>0</v>
      </c>
      <c r="AT1028" s="661">
        <f t="shared" si="213"/>
        <v>9279406</v>
      </c>
      <c r="AU1028" s="629"/>
      <c r="AV1028" s="585"/>
      <c r="AW1028" s="526" t="s">
        <v>5072</v>
      </c>
      <c r="AX1028" s="526" t="s">
        <v>5073</v>
      </c>
      <c r="AY1028" s="632" t="s">
        <v>200</v>
      </c>
      <c r="AZ1028" s="632">
        <v>622</v>
      </c>
      <c r="BA1028" s="272" t="str">
        <f t="shared" si="214"/>
        <v>Bag</v>
      </c>
      <c r="BB1028" s="633"/>
      <c r="BC1028" s="634"/>
      <c r="BD1028" s="634"/>
    </row>
    <row r="1029" spans="1:56" s="635" customFormat="1" ht="36.75" hidden="1" customHeight="1">
      <c r="A1029" s="475">
        <f>SUBTOTAL(3,B$6:B1029)</f>
        <v>1</v>
      </c>
      <c r="B1029" s="475" t="s">
        <v>2670</v>
      </c>
      <c r="C1029" s="476" t="s">
        <v>2671</v>
      </c>
      <c r="D1029" s="636">
        <v>39707</v>
      </c>
      <c r="E1029" s="636" t="s">
        <v>200</v>
      </c>
      <c r="F1029" s="530" t="s">
        <v>449</v>
      </c>
      <c r="G1029" s="621" t="s">
        <v>1508</v>
      </c>
      <c r="H1029" s="637">
        <v>5931000</v>
      </c>
      <c r="I1029" s="637">
        <v>2200000</v>
      </c>
      <c r="J1029" s="637">
        <v>298000</v>
      </c>
      <c r="K1029" s="637">
        <v>400000</v>
      </c>
      <c r="L1029" s="638">
        <f t="shared" si="208"/>
        <v>8829000</v>
      </c>
      <c r="M1029" s="639">
        <v>22.9</v>
      </c>
      <c r="N1029" s="638">
        <f t="shared" si="209"/>
        <v>7776312</v>
      </c>
      <c r="O1029" s="640">
        <v>3</v>
      </c>
      <c r="P1029" s="638">
        <f t="shared" si="210"/>
        <v>1018731</v>
      </c>
      <c r="Q1029" s="641">
        <v>0</v>
      </c>
      <c r="R1029" s="638">
        <f t="shared" si="211"/>
        <v>0</v>
      </c>
      <c r="S1029" s="638">
        <f t="shared" si="212"/>
        <v>8795043</v>
      </c>
      <c r="T1029" s="642">
        <v>0</v>
      </c>
      <c r="U1029" s="528">
        <v>0</v>
      </c>
      <c r="V1029" s="528">
        <v>200000</v>
      </c>
      <c r="W1029" s="642">
        <v>500000</v>
      </c>
      <c r="X1029" s="642">
        <v>0</v>
      </c>
      <c r="Y1029" s="642">
        <v>400000</v>
      </c>
      <c r="Z1029" s="642">
        <v>424307</v>
      </c>
      <c r="AA1029" s="643"/>
      <c r="AB1029" s="638"/>
      <c r="AC1029" s="642">
        <v>0</v>
      </c>
      <c r="AD1029" s="642">
        <v>0</v>
      </c>
      <c r="AE1029" s="638">
        <v>63670.676855895203</v>
      </c>
      <c r="AF1029" s="644"/>
      <c r="AG1029" s="644">
        <f t="shared" si="205"/>
        <v>10383021</v>
      </c>
      <c r="AH1029" s="639">
        <v>24</v>
      </c>
      <c r="AI1029" s="639">
        <v>0</v>
      </c>
      <c r="AJ1029" s="639">
        <v>0</v>
      </c>
      <c r="AK1029" s="643">
        <v>0</v>
      </c>
      <c r="AL1029" s="645">
        <v>0</v>
      </c>
      <c r="AM1029" s="638">
        <f t="shared" si="204"/>
        <v>1528096</v>
      </c>
      <c r="AN1029" s="661">
        <f t="shared" si="207"/>
        <v>11911117</v>
      </c>
      <c r="AO1029" s="638">
        <v>927045</v>
      </c>
      <c r="AP1029" s="638">
        <v>44100</v>
      </c>
      <c r="AQ1029" s="638">
        <f>+VLOOKUP($B1029,[1]Sheet1!$C$15:$BW$1300,52,0)</f>
        <v>0</v>
      </c>
      <c r="AR1029" s="638">
        <v>0</v>
      </c>
      <c r="AS1029" s="638">
        <v>0</v>
      </c>
      <c r="AT1029" s="661">
        <f t="shared" si="213"/>
        <v>10939972</v>
      </c>
      <c r="AU1029" s="629"/>
      <c r="AV1029" s="585"/>
      <c r="AW1029" s="526" t="s">
        <v>5074</v>
      </c>
      <c r="AX1029" s="526" t="s">
        <v>5075</v>
      </c>
      <c r="AY1029" s="632" t="s">
        <v>200</v>
      </c>
      <c r="AZ1029" s="632">
        <v>622</v>
      </c>
      <c r="BA1029" s="272" t="str">
        <f t="shared" si="214"/>
        <v>Bag</v>
      </c>
      <c r="BB1029" s="633"/>
      <c r="BC1029" s="634"/>
      <c r="BD1029" s="634"/>
    </row>
    <row r="1030" spans="1:56" s="635" customFormat="1" ht="36.75" hidden="1" customHeight="1">
      <c r="A1030" s="475">
        <f>SUBTOTAL(3,B$6:B1030)</f>
        <v>1</v>
      </c>
      <c r="B1030" s="475" t="s">
        <v>2672</v>
      </c>
      <c r="C1030" s="476" t="s">
        <v>2673</v>
      </c>
      <c r="D1030" s="636">
        <v>43635</v>
      </c>
      <c r="E1030" s="636" t="s">
        <v>200</v>
      </c>
      <c r="F1030" s="530" t="s">
        <v>449</v>
      </c>
      <c r="G1030" s="621" t="s">
        <v>1411</v>
      </c>
      <c r="H1030" s="637">
        <v>5931000</v>
      </c>
      <c r="I1030" s="637">
        <v>900000</v>
      </c>
      <c r="J1030" s="637">
        <v>298000</v>
      </c>
      <c r="K1030" s="637">
        <v>0</v>
      </c>
      <c r="L1030" s="638">
        <f t="shared" si="208"/>
        <v>7129000</v>
      </c>
      <c r="M1030" s="639">
        <v>24</v>
      </c>
      <c r="N1030" s="638">
        <f t="shared" si="209"/>
        <v>6580615</v>
      </c>
      <c r="O1030" s="640">
        <v>2</v>
      </c>
      <c r="P1030" s="638">
        <f t="shared" si="210"/>
        <v>548385</v>
      </c>
      <c r="Q1030" s="641">
        <v>0</v>
      </c>
      <c r="R1030" s="638">
        <f t="shared" si="211"/>
        <v>0</v>
      </c>
      <c r="S1030" s="638">
        <f t="shared" si="212"/>
        <v>7129000</v>
      </c>
      <c r="T1030" s="642">
        <v>0</v>
      </c>
      <c r="U1030" s="528">
        <v>0</v>
      </c>
      <c r="V1030" s="528">
        <v>200000</v>
      </c>
      <c r="W1030" s="642">
        <v>500000</v>
      </c>
      <c r="X1030" s="642">
        <v>0</v>
      </c>
      <c r="Y1030" s="642">
        <v>400000</v>
      </c>
      <c r="Z1030" s="642">
        <v>471826</v>
      </c>
      <c r="AA1030" s="643"/>
      <c r="AB1030" s="638"/>
      <c r="AC1030" s="642">
        <v>0</v>
      </c>
      <c r="AD1030" s="642">
        <v>0</v>
      </c>
      <c r="AE1030" s="638">
        <v>0</v>
      </c>
      <c r="AF1030" s="644"/>
      <c r="AG1030" s="644">
        <f t="shared" si="205"/>
        <v>8700826</v>
      </c>
      <c r="AH1030" s="639">
        <v>24</v>
      </c>
      <c r="AI1030" s="639">
        <v>0</v>
      </c>
      <c r="AJ1030" s="639">
        <v>0</v>
      </c>
      <c r="AK1030" s="643">
        <v>0</v>
      </c>
      <c r="AL1030" s="645">
        <v>0</v>
      </c>
      <c r="AM1030" s="638">
        <f t="shared" si="204"/>
        <v>1233865</v>
      </c>
      <c r="AN1030" s="661">
        <f t="shared" si="207"/>
        <v>9934691</v>
      </c>
      <c r="AO1030" s="638">
        <v>748545</v>
      </c>
      <c r="AP1030" s="638">
        <v>44100</v>
      </c>
      <c r="AQ1030" s="638">
        <f>+VLOOKUP($B1030,[1]Sheet1!$C$15:$BW$1300,52,0)</f>
        <v>0</v>
      </c>
      <c r="AR1030" s="638">
        <v>0</v>
      </c>
      <c r="AS1030" s="638">
        <v>0</v>
      </c>
      <c r="AT1030" s="661">
        <f t="shared" si="213"/>
        <v>9142046</v>
      </c>
      <c r="AU1030" s="629"/>
      <c r="AV1030" s="585"/>
      <c r="AW1030" s="526" t="s">
        <v>5076</v>
      </c>
      <c r="AX1030" s="526" t="s">
        <v>5077</v>
      </c>
      <c r="AY1030" s="632" t="s">
        <v>200</v>
      </c>
      <c r="AZ1030" s="632">
        <v>622</v>
      </c>
      <c r="BA1030" s="272" t="str">
        <f t="shared" si="214"/>
        <v>Bag</v>
      </c>
      <c r="BB1030" s="633"/>
      <c r="BC1030" s="634"/>
      <c r="BD1030" s="634"/>
    </row>
    <row r="1031" spans="1:56" s="635" customFormat="1" ht="36.75" hidden="1" customHeight="1">
      <c r="A1031" s="475">
        <f>SUBTOTAL(3,B$6:B1031)</f>
        <v>1</v>
      </c>
      <c r="B1031" s="475" t="s">
        <v>2674</v>
      </c>
      <c r="C1031" s="476" t="s">
        <v>2675</v>
      </c>
      <c r="D1031" s="636">
        <v>43749</v>
      </c>
      <c r="E1031" s="636" t="s">
        <v>200</v>
      </c>
      <c r="F1031" s="530" t="s">
        <v>449</v>
      </c>
      <c r="G1031" s="621" t="s">
        <v>814</v>
      </c>
      <c r="H1031" s="637">
        <v>5931000</v>
      </c>
      <c r="I1031" s="637">
        <v>600000</v>
      </c>
      <c r="J1031" s="637">
        <v>0</v>
      </c>
      <c r="K1031" s="637">
        <v>0</v>
      </c>
      <c r="L1031" s="638">
        <f t="shared" si="208"/>
        <v>6531000</v>
      </c>
      <c r="M1031" s="639">
        <v>22.8</v>
      </c>
      <c r="N1031" s="638">
        <f t="shared" si="209"/>
        <v>5727185</v>
      </c>
      <c r="O1031" s="640">
        <v>3</v>
      </c>
      <c r="P1031" s="638">
        <f t="shared" si="210"/>
        <v>753577</v>
      </c>
      <c r="Q1031" s="641">
        <v>0</v>
      </c>
      <c r="R1031" s="638">
        <f t="shared" si="211"/>
        <v>0</v>
      </c>
      <c r="S1031" s="638">
        <f t="shared" si="212"/>
        <v>6480762</v>
      </c>
      <c r="T1031" s="642">
        <v>0</v>
      </c>
      <c r="U1031" s="528">
        <v>0</v>
      </c>
      <c r="V1031" s="528">
        <v>200000</v>
      </c>
      <c r="W1031" s="642">
        <v>500000</v>
      </c>
      <c r="X1031" s="642">
        <v>0</v>
      </c>
      <c r="Y1031" s="642">
        <v>400000</v>
      </c>
      <c r="Z1031" s="642">
        <v>413184</v>
      </c>
      <c r="AA1031" s="643"/>
      <c r="AB1031" s="638"/>
      <c r="AC1031" s="642">
        <v>100000</v>
      </c>
      <c r="AD1031" s="642">
        <v>0</v>
      </c>
      <c r="AE1031" s="638">
        <v>47098.56085526316</v>
      </c>
      <c r="AF1031" s="644"/>
      <c r="AG1031" s="644">
        <f t="shared" si="205"/>
        <v>8141045</v>
      </c>
      <c r="AH1031" s="639">
        <v>0</v>
      </c>
      <c r="AI1031" s="639">
        <v>0</v>
      </c>
      <c r="AJ1031" s="639">
        <v>0</v>
      </c>
      <c r="AK1031" s="643">
        <v>0</v>
      </c>
      <c r="AL1031" s="645">
        <v>0</v>
      </c>
      <c r="AM1031" s="638">
        <f t="shared" ref="AM1031:AM1094" si="215">ROUND((N1031/IF(M1031&gt;26,26,M1031)/8*(AH1031*$AH$5+AI1031*$AI$5+AJ1031*$AJ$5+AK1031*$AK$5+AL1031*$AL$5)),0)</f>
        <v>0</v>
      </c>
      <c r="AN1031" s="661">
        <f t="shared" si="207"/>
        <v>8141045</v>
      </c>
      <c r="AO1031" s="638">
        <v>685755</v>
      </c>
      <c r="AP1031" s="638">
        <v>44100</v>
      </c>
      <c r="AQ1031" s="638">
        <f>+VLOOKUP($B1031,[1]Sheet1!$C$15:$BW$1300,52,0)</f>
        <v>0</v>
      </c>
      <c r="AR1031" s="638">
        <v>0</v>
      </c>
      <c r="AS1031" s="638">
        <v>0</v>
      </c>
      <c r="AT1031" s="661">
        <f t="shared" si="213"/>
        <v>7411190</v>
      </c>
      <c r="AU1031" s="629"/>
      <c r="AV1031" s="585"/>
      <c r="AW1031" s="526" t="s">
        <v>5078</v>
      </c>
      <c r="AX1031" s="526" t="s">
        <v>5079</v>
      </c>
      <c r="AY1031" s="632" t="s">
        <v>200</v>
      </c>
      <c r="AZ1031" s="632">
        <v>622</v>
      </c>
      <c r="BA1031" s="272" t="str">
        <f t="shared" si="214"/>
        <v>Bag</v>
      </c>
      <c r="BB1031" s="633"/>
      <c r="BC1031" s="634"/>
      <c r="BD1031" s="634"/>
    </row>
    <row r="1032" spans="1:56" s="635" customFormat="1" ht="36.75" hidden="1" customHeight="1">
      <c r="A1032" s="475">
        <f>SUBTOTAL(3,B$6:B1032)</f>
        <v>1</v>
      </c>
      <c r="B1032" s="475" t="s">
        <v>2676</v>
      </c>
      <c r="C1032" s="476" t="s">
        <v>2677</v>
      </c>
      <c r="D1032" s="636">
        <v>43880</v>
      </c>
      <c r="E1032" s="636" t="s">
        <v>200</v>
      </c>
      <c r="F1032" s="530" t="s">
        <v>449</v>
      </c>
      <c r="G1032" s="621" t="s">
        <v>1411</v>
      </c>
      <c r="H1032" s="637">
        <v>5931000</v>
      </c>
      <c r="I1032" s="637">
        <v>900000</v>
      </c>
      <c r="J1032" s="637">
        <v>298000</v>
      </c>
      <c r="K1032" s="637">
        <v>0</v>
      </c>
      <c r="L1032" s="638">
        <f t="shared" si="208"/>
        <v>7129000</v>
      </c>
      <c r="M1032" s="639">
        <v>23.8</v>
      </c>
      <c r="N1032" s="638">
        <f t="shared" si="209"/>
        <v>6525777</v>
      </c>
      <c r="O1032" s="640">
        <v>2</v>
      </c>
      <c r="P1032" s="638">
        <f t="shared" si="210"/>
        <v>548385</v>
      </c>
      <c r="Q1032" s="641">
        <v>0</v>
      </c>
      <c r="R1032" s="638">
        <f t="shared" si="211"/>
        <v>0</v>
      </c>
      <c r="S1032" s="638">
        <f t="shared" si="212"/>
        <v>7074162</v>
      </c>
      <c r="T1032" s="642">
        <v>0</v>
      </c>
      <c r="U1032" s="528">
        <v>0</v>
      </c>
      <c r="V1032" s="528">
        <v>200000</v>
      </c>
      <c r="W1032" s="642">
        <v>500000</v>
      </c>
      <c r="X1032" s="642">
        <v>0</v>
      </c>
      <c r="Y1032" s="642">
        <v>400000</v>
      </c>
      <c r="Z1032" s="642">
        <v>440983</v>
      </c>
      <c r="AA1032" s="643"/>
      <c r="AB1032" s="638"/>
      <c r="AC1032" s="642">
        <v>0</v>
      </c>
      <c r="AD1032" s="642">
        <v>0</v>
      </c>
      <c r="AE1032" s="638">
        <v>0</v>
      </c>
      <c r="AF1032" s="644"/>
      <c r="AG1032" s="644">
        <f t="shared" si="205"/>
        <v>8615145</v>
      </c>
      <c r="AH1032" s="639">
        <v>24</v>
      </c>
      <c r="AI1032" s="639">
        <v>0</v>
      </c>
      <c r="AJ1032" s="639">
        <v>0</v>
      </c>
      <c r="AK1032" s="643">
        <v>0</v>
      </c>
      <c r="AL1032" s="645">
        <v>0</v>
      </c>
      <c r="AM1032" s="638">
        <f t="shared" si="215"/>
        <v>1233865</v>
      </c>
      <c r="AN1032" s="661">
        <f t="shared" si="207"/>
        <v>9849010</v>
      </c>
      <c r="AO1032" s="638">
        <v>748545</v>
      </c>
      <c r="AP1032" s="638">
        <v>44100</v>
      </c>
      <c r="AQ1032" s="638">
        <f>+VLOOKUP($B1032,[1]Sheet1!$C$15:$BW$1300,52,0)</f>
        <v>0</v>
      </c>
      <c r="AR1032" s="638">
        <v>0</v>
      </c>
      <c r="AS1032" s="638">
        <v>0</v>
      </c>
      <c r="AT1032" s="661">
        <f t="shared" si="213"/>
        <v>9056365</v>
      </c>
      <c r="AU1032" s="629"/>
      <c r="AV1032" s="585"/>
      <c r="AW1032" s="526" t="s">
        <v>5080</v>
      </c>
      <c r="AX1032" s="526" t="s">
        <v>5081</v>
      </c>
      <c r="AY1032" s="632" t="s">
        <v>200</v>
      </c>
      <c r="AZ1032" s="632">
        <v>622</v>
      </c>
      <c r="BA1032" s="272" t="str">
        <f t="shared" si="214"/>
        <v>Bag</v>
      </c>
      <c r="BB1032" s="633"/>
      <c r="BC1032" s="634"/>
      <c r="BD1032" s="634"/>
    </row>
    <row r="1033" spans="1:56" s="635" customFormat="1" ht="36.75" hidden="1" customHeight="1">
      <c r="A1033" s="475">
        <f>SUBTOTAL(3,B$6:B1033)</f>
        <v>1</v>
      </c>
      <c r="B1033" s="475" t="s">
        <v>2678</v>
      </c>
      <c r="C1033" s="476" t="s">
        <v>2679</v>
      </c>
      <c r="D1033" s="636">
        <v>45700</v>
      </c>
      <c r="E1033" s="636" t="s">
        <v>200</v>
      </c>
      <c r="F1033" s="530" t="s">
        <v>449</v>
      </c>
      <c r="G1033" s="621" t="s">
        <v>809</v>
      </c>
      <c r="H1033" s="637">
        <v>5023000</v>
      </c>
      <c r="I1033" s="637">
        <v>200000</v>
      </c>
      <c r="J1033" s="637">
        <v>252000</v>
      </c>
      <c r="K1033" s="637">
        <v>0</v>
      </c>
      <c r="L1033" s="638">
        <f t="shared" si="208"/>
        <v>5475000</v>
      </c>
      <c r="M1033" s="639">
        <v>22.9</v>
      </c>
      <c r="N1033" s="638">
        <f t="shared" si="209"/>
        <v>4822212</v>
      </c>
      <c r="O1033" s="640">
        <v>3</v>
      </c>
      <c r="P1033" s="638">
        <f t="shared" si="210"/>
        <v>631731</v>
      </c>
      <c r="Q1033" s="641">
        <v>0</v>
      </c>
      <c r="R1033" s="638">
        <f t="shared" si="211"/>
        <v>0</v>
      </c>
      <c r="S1033" s="638">
        <f t="shared" si="212"/>
        <v>5453943</v>
      </c>
      <c r="T1033" s="642">
        <v>0</v>
      </c>
      <c r="U1033" s="528">
        <v>0</v>
      </c>
      <c r="V1033" s="528">
        <v>200000</v>
      </c>
      <c r="W1033" s="642">
        <v>500000</v>
      </c>
      <c r="X1033" s="642">
        <v>0</v>
      </c>
      <c r="Y1033" s="642">
        <v>400000</v>
      </c>
      <c r="Z1033" s="642">
        <v>424307</v>
      </c>
      <c r="AA1033" s="643"/>
      <c r="AB1033" s="638"/>
      <c r="AC1033" s="642">
        <v>0</v>
      </c>
      <c r="AD1033" s="642">
        <v>0</v>
      </c>
      <c r="AE1033" s="638">
        <v>0</v>
      </c>
      <c r="AF1033" s="644"/>
      <c r="AG1033" s="644">
        <f t="shared" si="205"/>
        <v>6978250</v>
      </c>
      <c r="AH1033" s="639">
        <v>24</v>
      </c>
      <c r="AI1033" s="639">
        <v>0</v>
      </c>
      <c r="AJ1033" s="639">
        <v>0</v>
      </c>
      <c r="AK1033" s="643">
        <v>0</v>
      </c>
      <c r="AL1033" s="645">
        <v>0</v>
      </c>
      <c r="AM1033" s="638">
        <f t="shared" si="215"/>
        <v>947596</v>
      </c>
      <c r="AN1033" s="661">
        <f t="shared" si="207"/>
        <v>7925846</v>
      </c>
      <c r="AO1033" s="638">
        <v>574875</v>
      </c>
      <c r="AP1033" s="638">
        <v>0</v>
      </c>
      <c r="AQ1033" s="638">
        <f>+VLOOKUP($B1033,[1]Sheet1!$C$15:$BW$1300,52,0)</f>
        <v>0</v>
      </c>
      <c r="AR1033" s="638">
        <v>0</v>
      </c>
      <c r="AS1033" s="638">
        <v>0</v>
      </c>
      <c r="AT1033" s="661">
        <f t="shared" si="213"/>
        <v>7350971</v>
      </c>
      <c r="AU1033" s="629"/>
      <c r="AV1033" s="585"/>
      <c r="AW1033" s="526" t="s">
        <v>5082</v>
      </c>
      <c r="AX1033" s="526" t="s">
        <v>5083</v>
      </c>
      <c r="AY1033" s="632" t="s">
        <v>200</v>
      </c>
      <c r="AZ1033" s="632">
        <v>622</v>
      </c>
      <c r="BA1033" s="272" t="str">
        <f t="shared" si="214"/>
        <v>Bag</v>
      </c>
      <c r="BB1033" s="633"/>
      <c r="BC1033" s="634"/>
      <c r="BD1033" s="634"/>
    </row>
    <row r="1034" spans="1:56" s="635" customFormat="1" ht="36.75" hidden="1" customHeight="1">
      <c r="A1034" s="475">
        <f>SUBTOTAL(3,B$6:B1034)</f>
        <v>1</v>
      </c>
      <c r="B1034" s="475" t="s">
        <v>2680</v>
      </c>
      <c r="C1034" s="476" t="s">
        <v>2681</v>
      </c>
      <c r="D1034" s="636">
        <v>45740</v>
      </c>
      <c r="E1034" s="636" t="s">
        <v>200</v>
      </c>
      <c r="F1034" s="530" t="s">
        <v>449</v>
      </c>
      <c r="G1034" s="621" t="s">
        <v>809</v>
      </c>
      <c r="H1034" s="637">
        <v>4694000</v>
      </c>
      <c r="I1034" s="637">
        <v>0</v>
      </c>
      <c r="J1034" s="637">
        <v>235000</v>
      </c>
      <c r="K1034" s="637">
        <v>0</v>
      </c>
      <c r="L1034" s="638">
        <f t="shared" si="208"/>
        <v>4929000</v>
      </c>
      <c r="M1034" s="639">
        <v>22.6</v>
      </c>
      <c r="N1034" s="638">
        <f t="shared" si="209"/>
        <v>4284438</v>
      </c>
      <c r="O1034" s="640">
        <v>3</v>
      </c>
      <c r="P1034" s="638">
        <f t="shared" si="210"/>
        <v>568731</v>
      </c>
      <c r="Q1034" s="641">
        <v>0</v>
      </c>
      <c r="R1034" s="638">
        <f t="shared" si="211"/>
        <v>0</v>
      </c>
      <c r="S1034" s="638">
        <f t="shared" si="212"/>
        <v>4853169</v>
      </c>
      <c r="T1034" s="642">
        <v>0</v>
      </c>
      <c r="U1034" s="528">
        <v>0</v>
      </c>
      <c r="V1034" s="528">
        <v>200000</v>
      </c>
      <c r="W1034" s="642">
        <v>500000</v>
      </c>
      <c r="X1034" s="642">
        <v>0</v>
      </c>
      <c r="Y1034" s="642">
        <v>400000</v>
      </c>
      <c r="Z1034" s="642">
        <v>498659</v>
      </c>
      <c r="AA1034" s="643"/>
      <c r="AB1034" s="638"/>
      <c r="AC1034" s="642">
        <v>0</v>
      </c>
      <c r="AD1034" s="642">
        <v>185066</v>
      </c>
      <c r="AE1034" s="638">
        <v>35545.669247787606</v>
      </c>
      <c r="AF1034" s="644"/>
      <c r="AG1034" s="644">
        <f t="shared" si="205"/>
        <v>6672440</v>
      </c>
      <c r="AH1034" s="639">
        <v>20</v>
      </c>
      <c r="AI1034" s="639">
        <v>0</v>
      </c>
      <c r="AJ1034" s="639">
        <v>0</v>
      </c>
      <c r="AK1034" s="643">
        <v>0</v>
      </c>
      <c r="AL1034" s="645">
        <v>0</v>
      </c>
      <c r="AM1034" s="638">
        <f t="shared" si="215"/>
        <v>710913</v>
      </c>
      <c r="AN1034" s="661">
        <f t="shared" si="207"/>
        <v>7383353</v>
      </c>
      <c r="AO1034" s="638">
        <v>0</v>
      </c>
      <c r="AP1034" s="638">
        <v>0</v>
      </c>
      <c r="AQ1034" s="638">
        <f>+VLOOKUP($B1034,[1]Sheet1!$C$15:$BW$1300,52,0)</f>
        <v>0</v>
      </c>
      <c r="AR1034" s="638">
        <v>0</v>
      </c>
      <c r="AS1034" s="638">
        <v>0</v>
      </c>
      <c r="AT1034" s="661">
        <f t="shared" si="213"/>
        <v>7383353</v>
      </c>
      <c r="AU1034" s="629"/>
      <c r="AV1034" s="585"/>
      <c r="AW1034" s="526" t="s">
        <v>5084</v>
      </c>
      <c r="AX1034" s="526" t="s">
        <v>5085</v>
      </c>
      <c r="AY1034" s="632" t="s">
        <v>200</v>
      </c>
      <c r="AZ1034" s="632">
        <v>622</v>
      </c>
      <c r="BA1034" s="272" t="str">
        <f t="shared" si="214"/>
        <v>Bag</v>
      </c>
      <c r="BB1034" s="633"/>
      <c r="BC1034" s="634"/>
      <c r="BD1034" s="634"/>
    </row>
    <row r="1035" spans="1:56" s="635" customFormat="1" ht="36.75" hidden="1" customHeight="1">
      <c r="A1035" s="475">
        <f>SUBTOTAL(3,B$6:B1035)</f>
        <v>1</v>
      </c>
      <c r="B1035" s="475" t="s">
        <v>2682</v>
      </c>
      <c r="C1035" s="476" t="s">
        <v>2683</v>
      </c>
      <c r="D1035" s="636">
        <v>40509</v>
      </c>
      <c r="E1035" s="636" t="s">
        <v>200</v>
      </c>
      <c r="F1035" s="530" t="s">
        <v>449</v>
      </c>
      <c r="G1035" s="621" t="s">
        <v>1411</v>
      </c>
      <c r="H1035" s="637">
        <v>5931000</v>
      </c>
      <c r="I1035" s="637">
        <v>900000</v>
      </c>
      <c r="J1035" s="637">
        <v>298000</v>
      </c>
      <c r="K1035" s="637">
        <v>100000</v>
      </c>
      <c r="L1035" s="638">
        <f t="shared" si="208"/>
        <v>7229000</v>
      </c>
      <c r="M1035" s="639">
        <v>24</v>
      </c>
      <c r="N1035" s="638">
        <f t="shared" si="209"/>
        <v>6672923</v>
      </c>
      <c r="O1035" s="640">
        <v>2</v>
      </c>
      <c r="P1035" s="638">
        <f t="shared" si="210"/>
        <v>556077</v>
      </c>
      <c r="Q1035" s="641">
        <v>0</v>
      </c>
      <c r="R1035" s="638">
        <f t="shared" si="211"/>
        <v>0</v>
      </c>
      <c r="S1035" s="638">
        <f t="shared" si="212"/>
        <v>7229000</v>
      </c>
      <c r="T1035" s="642">
        <v>0</v>
      </c>
      <c r="U1035" s="528">
        <v>0</v>
      </c>
      <c r="V1035" s="528">
        <v>200000</v>
      </c>
      <c r="W1035" s="642">
        <v>500000</v>
      </c>
      <c r="X1035" s="642">
        <v>0</v>
      </c>
      <c r="Y1035" s="642">
        <v>400000</v>
      </c>
      <c r="Z1035" s="642">
        <v>484022</v>
      </c>
      <c r="AA1035" s="643"/>
      <c r="AB1035" s="638"/>
      <c r="AC1035" s="642">
        <v>0</v>
      </c>
      <c r="AD1035" s="642">
        <v>0</v>
      </c>
      <c r="AE1035" s="638">
        <v>0</v>
      </c>
      <c r="AF1035" s="644"/>
      <c r="AG1035" s="644">
        <f t="shared" si="205"/>
        <v>8813022</v>
      </c>
      <c r="AH1035" s="639">
        <v>24</v>
      </c>
      <c r="AI1035" s="639">
        <v>0</v>
      </c>
      <c r="AJ1035" s="639">
        <v>0</v>
      </c>
      <c r="AK1035" s="643">
        <v>0</v>
      </c>
      <c r="AL1035" s="645">
        <v>0</v>
      </c>
      <c r="AM1035" s="638">
        <f t="shared" si="215"/>
        <v>1251173</v>
      </c>
      <c r="AN1035" s="661">
        <f t="shared" si="207"/>
        <v>10064195</v>
      </c>
      <c r="AO1035" s="638">
        <v>759045</v>
      </c>
      <c r="AP1035" s="638">
        <v>44100</v>
      </c>
      <c r="AQ1035" s="638">
        <f>+VLOOKUP($B1035,[1]Sheet1!$C$15:$BW$1300,52,0)</f>
        <v>0</v>
      </c>
      <c r="AR1035" s="638">
        <v>0</v>
      </c>
      <c r="AS1035" s="638">
        <v>0</v>
      </c>
      <c r="AT1035" s="661">
        <f t="shared" si="213"/>
        <v>9261050</v>
      </c>
      <c r="AU1035" s="629"/>
      <c r="AV1035" s="585"/>
      <c r="AW1035" s="526" t="s">
        <v>5086</v>
      </c>
      <c r="AX1035" s="526" t="s">
        <v>5087</v>
      </c>
      <c r="AY1035" s="632" t="s">
        <v>200</v>
      </c>
      <c r="AZ1035" s="632">
        <v>622</v>
      </c>
      <c r="BA1035" s="272" t="str">
        <f t="shared" si="214"/>
        <v>Bag</v>
      </c>
      <c r="BB1035" s="633"/>
      <c r="BC1035" s="634"/>
      <c r="BD1035" s="634"/>
    </row>
    <row r="1036" spans="1:56" s="635" customFormat="1" ht="36.75" hidden="1" customHeight="1">
      <c r="A1036" s="475">
        <f>SUBTOTAL(3,B$6:B1036)</f>
        <v>1</v>
      </c>
      <c r="B1036" s="475" t="s">
        <v>2684</v>
      </c>
      <c r="C1036" s="476" t="s">
        <v>2685</v>
      </c>
      <c r="D1036" s="636">
        <v>41743</v>
      </c>
      <c r="E1036" s="636" t="s">
        <v>200</v>
      </c>
      <c r="F1036" s="530" t="s">
        <v>449</v>
      </c>
      <c r="G1036" s="621" t="s">
        <v>1411</v>
      </c>
      <c r="H1036" s="637">
        <v>5931000</v>
      </c>
      <c r="I1036" s="637">
        <v>900000</v>
      </c>
      <c r="J1036" s="637">
        <v>298000</v>
      </c>
      <c r="K1036" s="637">
        <v>100000</v>
      </c>
      <c r="L1036" s="638">
        <f t="shared" si="208"/>
        <v>7229000</v>
      </c>
      <c r="M1036" s="639">
        <v>22.8</v>
      </c>
      <c r="N1036" s="638">
        <f t="shared" si="209"/>
        <v>6339277</v>
      </c>
      <c r="O1036" s="640">
        <v>3</v>
      </c>
      <c r="P1036" s="638">
        <f t="shared" si="210"/>
        <v>834115</v>
      </c>
      <c r="Q1036" s="641">
        <v>0</v>
      </c>
      <c r="R1036" s="638">
        <f t="shared" si="211"/>
        <v>0</v>
      </c>
      <c r="S1036" s="638">
        <f t="shared" si="212"/>
        <v>7173392</v>
      </c>
      <c r="T1036" s="642">
        <v>0</v>
      </c>
      <c r="U1036" s="528">
        <v>0</v>
      </c>
      <c r="V1036" s="528">
        <v>200000</v>
      </c>
      <c r="W1036" s="642">
        <v>500000</v>
      </c>
      <c r="X1036" s="642">
        <v>0</v>
      </c>
      <c r="Y1036" s="642">
        <v>400000</v>
      </c>
      <c r="Z1036" s="642">
        <v>458860</v>
      </c>
      <c r="AA1036" s="643"/>
      <c r="AB1036" s="638"/>
      <c r="AC1036" s="642">
        <v>0</v>
      </c>
      <c r="AD1036" s="642">
        <v>0</v>
      </c>
      <c r="AE1036" s="638">
        <v>52132.212171052626</v>
      </c>
      <c r="AF1036" s="644"/>
      <c r="AG1036" s="644">
        <f t="shared" si="205"/>
        <v>8784384</v>
      </c>
      <c r="AH1036" s="639">
        <v>16</v>
      </c>
      <c r="AI1036" s="639">
        <v>0</v>
      </c>
      <c r="AJ1036" s="639">
        <v>0</v>
      </c>
      <c r="AK1036" s="643">
        <v>0</v>
      </c>
      <c r="AL1036" s="645">
        <v>0</v>
      </c>
      <c r="AM1036" s="638">
        <f t="shared" si="215"/>
        <v>834115</v>
      </c>
      <c r="AN1036" s="661">
        <f t="shared" si="207"/>
        <v>9618499</v>
      </c>
      <c r="AO1036" s="638">
        <v>759045</v>
      </c>
      <c r="AP1036" s="638">
        <v>44100</v>
      </c>
      <c r="AQ1036" s="638">
        <f>+VLOOKUP($B1036,[1]Sheet1!$C$15:$BW$1300,52,0)</f>
        <v>0</v>
      </c>
      <c r="AR1036" s="638">
        <v>0</v>
      </c>
      <c r="AS1036" s="638">
        <v>0</v>
      </c>
      <c r="AT1036" s="661">
        <f t="shared" si="213"/>
        <v>8815354</v>
      </c>
      <c r="AU1036" s="629"/>
      <c r="AV1036" s="585"/>
      <c r="AW1036" s="526" t="s">
        <v>5088</v>
      </c>
      <c r="AX1036" s="526" t="s">
        <v>5089</v>
      </c>
      <c r="AY1036" s="632" t="s">
        <v>200</v>
      </c>
      <c r="AZ1036" s="632">
        <v>622</v>
      </c>
      <c r="BA1036" s="272" t="str">
        <f t="shared" si="214"/>
        <v>Bag</v>
      </c>
      <c r="BB1036" s="633"/>
      <c r="BC1036" s="634"/>
      <c r="BD1036" s="634"/>
    </row>
    <row r="1037" spans="1:56" s="635" customFormat="1" ht="36.75" hidden="1" customHeight="1">
      <c r="A1037" s="475">
        <f>SUBTOTAL(3,B$6:B1037)</f>
        <v>1</v>
      </c>
      <c r="B1037" s="475" t="s">
        <v>2686</v>
      </c>
      <c r="C1037" s="476" t="s">
        <v>2687</v>
      </c>
      <c r="D1037" s="636">
        <v>43515</v>
      </c>
      <c r="E1037" s="636" t="s">
        <v>200</v>
      </c>
      <c r="F1037" s="530" t="s">
        <v>449</v>
      </c>
      <c r="G1037" s="621" t="s">
        <v>809</v>
      </c>
      <c r="H1037" s="637">
        <v>5931000</v>
      </c>
      <c r="I1037" s="637">
        <v>200000</v>
      </c>
      <c r="J1037" s="637">
        <v>298000</v>
      </c>
      <c r="K1037" s="637">
        <v>0</v>
      </c>
      <c r="L1037" s="638">
        <f t="shared" si="208"/>
        <v>6429000</v>
      </c>
      <c r="M1037" s="639">
        <v>24</v>
      </c>
      <c r="N1037" s="638">
        <f t="shared" si="209"/>
        <v>5934462</v>
      </c>
      <c r="O1037" s="640">
        <v>2</v>
      </c>
      <c r="P1037" s="638">
        <f t="shared" si="210"/>
        <v>494538</v>
      </c>
      <c r="Q1037" s="641">
        <v>0</v>
      </c>
      <c r="R1037" s="638">
        <f t="shared" si="211"/>
        <v>0</v>
      </c>
      <c r="S1037" s="638">
        <f t="shared" si="212"/>
        <v>6429000</v>
      </c>
      <c r="T1037" s="642">
        <v>0</v>
      </c>
      <c r="U1037" s="528">
        <v>0</v>
      </c>
      <c r="V1037" s="528">
        <v>200000</v>
      </c>
      <c r="W1037" s="642">
        <v>500000</v>
      </c>
      <c r="X1037" s="642">
        <v>0</v>
      </c>
      <c r="Y1037" s="642">
        <v>400000</v>
      </c>
      <c r="Z1037" s="642">
        <v>469276</v>
      </c>
      <c r="AA1037" s="643"/>
      <c r="AB1037" s="638"/>
      <c r="AC1037" s="642">
        <v>100000</v>
      </c>
      <c r="AD1037" s="642">
        <v>0</v>
      </c>
      <c r="AE1037" s="638">
        <v>0</v>
      </c>
      <c r="AF1037" s="644"/>
      <c r="AG1037" s="644">
        <f t="shared" si="205"/>
        <v>8098276</v>
      </c>
      <c r="AH1037" s="639">
        <v>28</v>
      </c>
      <c r="AI1037" s="639">
        <v>0</v>
      </c>
      <c r="AJ1037" s="639">
        <v>0</v>
      </c>
      <c r="AK1037" s="643">
        <v>0</v>
      </c>
      <c r="AL1037" s="645">
        <v>0</v>
      </c>
      <c r="AM1037" s="638">
        <f t="shared" si="215"/>
        <v>1298164</v>
      </c>
      <c r="AN1037" s="661">
        <f t="shared" si="207"/>
        <v>9396440</v>
      </c>
      <c r="AO1037" s="638">
        <v>675045</v>
      </c>
      <c r="AP1037" s="638">
        <v>44100</v>
      </c>
      <c r="AQ1037" s="638">
        <f>+VLOOKUP($B1037,[1]Sheet1!$C$15:$BW$1300,52,0)</f>
        <v>0</v>
      </c>
      <c r="AR1037" s="638">
        <v>0</v>
      </c>
      <c r="AS1037" s="638">
        <v>0</v>
      </c>
      <c r="AT1037" s="661">
        <f t="shared" si="213"/>
        <v>8677295</v>
      </c>
      <c r="AU1037" s="629"/>
      <c r="AV1037" s="585"/>
      <c r="AW1037" s="526" t="s">
        <v>5090</v>
      </c>
      <c r="AX1037" s="526" t="s">
        <v>5091</v>
      </c>
      <c r="AY1037" s="632" t="s">
        <v>200</v>
      </c>
      <c r="AZ1037" s="632">
        <v>622</v>
      </c>
      <c r="BA1037" s="272" t="str">
        <f t="shared" si="214"/>
        <v>Bag</v>
      </c>
      <c r="BB1037" s="633"/>
      <c r="BC1037" s="634"/>
      <c r="BD1037" s="634"/>
    </row>
    <row r="1038" spans="1:56" s="635" customFormat="1" ht="36.75" hidden="1" customHeight="1">
      <c r="A1038" s="475">
        <f>SUBTOTAL(3,B$6:B1038)</f>
        <v>1</v>
      </c>
      <c r="B1038" s="475" t="s">
        <v>2688</v>
      </c>
      <c r="C1038" s="476" t="s">
        <v>2689</v>
      </c>
      <c r="D1038" s="636">
        <v>43522</v>
      </c>
      <c r="E1038" s="636" t="s">
        <v>200</v>
      </c>
      <c r="F1038" s="530" t="s">
        <v>449</v>
      </c>
      <c r="G1038" s="621" t="s">
        <v>1411</v>
      </c>
      <c r="H1038" s="637">
        <v>5931000</v>
      </c>
      <c r="I1038" s="637">
        <v>900000</v>
      </c>
      <c r="J1038" s="637">
        <v>298000</v>
      </c>
      <c r="K1038" s="637">
        <v>0</v>
      </c>
      <c r="L1038" s="638">
        <f t="shared" si="208"/>
        <v>7129000</v>
      </c>
      <c r="M1038" s="639">
        <v>24</v>
      </c>
      <c r="N1038" s="638">
        <f t="shared" si="209"/>
        <v>6580615</v>
      </c>
      <c r="O1038" s="640">
        <v>2</v>
      </c>
      <c r="P1038" s="638">
        <f t="shared" si="210"/>
        <v>548385</v>
      </c>
      <c r="Q1038" s="641">
        <v>0</v>
      </c>
      <c r="R1038" s="638">
        <f t="shared" si="211"/>
        <v>0</v>
      </c>
      <c r="S1038" s="638">
        <f t="shared" si="212"/>
        <v>7129000</v>
      </c>
      <c r="T1038" s="642">
        <v>0</v>
      </c>
      <c r="U1038" s="528">
        <v>0</v>
      </c>
      <c r="V1038" s="528">
        <v>200000</v>
      </c>
      <c r="W1038" s="642">
        <v>500000</v>
      </c>
      <c r="X1038" s="642">
        <v>0</v>
      </c>
      <c r="Y1038" s="642">
        <v>400000</v>
      </c>
      <c r="Z1038" s="642">
        <v>439374</v>
      </c>
      <c r="AA1038" s="643"/>
      <c r="AB1038" s="638"/>
      <c r="AC1038" s="642">
        <v>0</v>
      </c>
      <c r="AD1038" s="642">
        <v>0</v>
      </c>
      <c r="AE1038" s="638">
        <v>0</v>
      </c>
      <c r="AF1038" s="644"/>
      <c r="AG1038" s="644">
        <f t="shared" si="205"/>
        <v>8668374</v>
      </c>
      <c r="AH1038" s="639">
        <v>28</v>
      </c>
      <c r="AI1038" s="639">
        <v>0</v>
      </c>
      <c r="AJ1038" s="639">
        <v>0</v>
      </c>
      <c r="AK1038" s="643">
        <v>0</v>
      </c>
      <c r="AL1038" s="645">
        <v>0</v>
      </c>
      <c r="AM1038" s="638">
        <f t="shared" si="215"/>
        <v>1439510</v>
      </c>
      <c r="AN1038" s="661">
        <f t="shared" si="207"/>
        <v>10107884</v>
      </c>
      <c r="AO1038" s="638">
        <v>748545</v>
      </c>
      <c r="AP1038" s="638">
        <v>44100</v>
      </c>
      <c r="AQ1038" s="638">
        <f>+VLOOKUP($B1038,[1]Sheet1!$C$15:$BW$1300,52,0)</f>
        <v>0</v>
      </c>
      <c r="AR1038" s="638">
        <v>0</v>
      </c>
      <c r="AS1038" s="638">
        <v>0</v>
      </c>
      <c r="AT1038" s="661">
        <f t="shared" si="213"/>
        <v>9315239</v>
      </c>
      <c r="AU1038" s="629"/>
      <c r="AV1038" s="585"/>
      <c r="AW1038" s="526" t="s">
        <v>5092</v>
      </c>
      <c r="AX1038" s="526" t="s">
        <v>5093</v>
      </c>
      <c r="AY1038" s="632" t="s">
        <v>200</v>
      </c>
      <c r="AZ1038" s="632">
        <v>622</v>
      </c>
      <c r="BA1038" s="272" t="str">
        <f t="shared" si="214"/>
        <v>Bag</v>
      </c>
      <c r="BB1038" s="633"/>
      <c r="BC1038" s="634"/>
      <c r="BD1038" s="634"/>
    </row>
    <row r="1039" spans="1:56" s="635" customFormat="1" ht="36.75" hidden="1" customHeight="1">
      <c r="A1039" s="475">
        <f>SUBTOTAL(3,B$6:B1039)</f>
        <v>1</v>
      </c>
      <c r="B1039" s="475" t="s">
        <v>2690</v>
      </c>
      <c r="C1039" s="476" t="s">
        <v>2691</v>
      </c>
      <c r="D1039" s="636">
        <v>43991</v>
      </c>
      <c r="E1039" s="636" t="s">
        <v>200</v>
      </c>
      <c r="F1039" s="530" t="s">
        <v>229</v>
      </c>
      <c r="G1039" s="621" t="s">
        <v>1204</v>
      </c>
      <c r="H1039" s="637">
        <v>5931000</v>
      </c>
      <c r="I1039" s="637">
        <v>2100000</v>
      </c>
      <c r="J1039" s="637">
        <v>0</v>
      </c>
      <c r="K1039" s="637">
        <v>0</v>
      </c>
      <c r="L1039" s="638">
        <f t="shared" si="208"/>
        <v>8031000</v>
      </c>
      <c r="M1039" s="639">
        <v>20.3</v>
      </c>
      <c r="N1039" s="638">
        <f t="shared" si="209"/>
        <v>6270358</v>
      </c>
      <c r="O1039" s="640">
        <v>2</v>
      </c>
      <c r="P1039" s="638">
        <f t="shared" si="210"/>
        <v>617769</v>
      </c>
      <c r="Q1039" s="641">
        <v>0</v>
      </c>
      <c r="R1039" s="638">
        <f t="shared" si="211"/>
        <v>0</v>
      </c>
      <c r="S1039" s="638">
        <f t="shared" si="212"/>
        <v>6888127</v>
      </c>
      <c r="T1039" s="642">
        <v>0</v>
      </c>
      <c r="U1039" s="528">
        <v>0</v>
      </c>
      <c r="V1039" s="528">
        <v>200000</v>
      </c>
      <c r="W1039" s="642">
        <v>0</v>
      </c>
      <c r="X1039" s="642">
        <v>0</v>
      </c>
      <c r="Y1039" s="642">
        <v>0</v>
      </c>
      <c r="Z1039" s="642">
        <v>813620</v>
      </c>
      <c r="AA1039" s="643"/>
      <c r="AB1039" s="638"/>
      <c r="AC1039" s="642">
        <v>100000</v>
      </c>
      <c r="AD1039" s="642">
        <v>0</v>
      </c>
      <c r="AE1039" s="638">
        <v>0</v>
      </c>
      <c r="AF1039" s="644"/>
      <c r="AG1039" s="644">
        <f t="shared" si="205"/>
        <v>8001747</v>
      </c>
      <c r="AH1039" s="639">
        <v>12</v>
      </c>
      <c r="AI1039" s="639">
        <v>0</v>
      </c>
      <c r="AJ1039" s="639">
        <v>0</v>
      </c>
      <c r="AK1039" s="643">
        <v>0</v>
      </c>
      <c r="AL1039" s="645">
        <v>0</v>
      </c>
      <c r="AM1039" s="638">
        <f t="shared" si="215"/>
        <v>694990</v>
      </c>
      <c r="AN1039" s="661">
        <f t="shared" si="207"/>
        <v>8696737</v>
      </c>
      <c r="AO1039" s="638">
        <v>843255</v>
      </c>
      <c r="AP1039" s="638">
        <v>44100</v>
      </c>
      <c r="AQ1039" s="638">
        <f>+VLOOKUP($B1039,[1]Sheet1!$C$15:$BW$1300,52,0)</f>
        <v>0</v>
      </c>
      <c r="AR1039" s="638">
        <v>0</v>
      </c>
      <c r="AS1039" s="638">
        <v>0</v>
      </c>
      <c r="AT1039" s="661">
        <f t="shared" si="213"/>
        <v>7809382</v>
      </c>
      <c r="AU1039" s="629"/>
      <c r="AV1039" s="585"/>
      <c r="AW1039" s="526" t="s">
        <v>5094</v>
      </c>
      <c r="AX1039" s="526" t="s">
        <v>5095</v>
      </c>
      <c r="AY1039" s="632" t="s">
        <v>200</v>
      </c>
      <c r="AZ1039" s="632">
        <v>622</v>
      </c>
      <c r="BA1039" s="272" t="str">
        <f t="shared" si="214"/>
        <v>Bag</v>
      </c>
      <c r="BB1039" s="633"/>
      <c r="BC1039" s="634"/>
      <c r="BD1039" s="634"/>
    </row>
    <row r="1040" spans="1:56" s="635" customFormat="1" ht="36.75" hidden="1" customHeight="1">
      <c r="A1040" s="475">
        <f>SUBTOTAL(3,B$6:B1040)</f>
        <v>1</v>
      </c>
      <c r="B1040" s="475" t="s">
        <v>2692</v>
      </c>
      <c r="C1040" s="476" t="s">
        <v>2693</v>
      </c>
      <c r="D1040" s="636">
        <v>43999</v>
      </c>
      <c r="E1040" s="636" t="s">
        <v>200</v>
      </c>
      <c r="F1040" s="530" t="s">
        <v>229</v>
      </c>
      <c r="G1040" s="621" t="s">
        <v>1204</v>
      </c>
      <c r="H1040" s="637">
        <v>5931000</v>
      </c>
      <c r="I1040" s="637">
        <v>2100000</v>
      </c>
      <c r="J1040" s="637">
        <v>0</v>
      </c>
      <c r="K1040" s="637">
        <v>0</v>
      </c>
      <c r="L1040" s="638">
        <f t="shared" si="208"/>
        <v>8031000</v>
      </c>
      <c r="M1040" s="639">
        <v>23.9</v>
      </c>
      <c r="N1040" s="638">
        <f t="shared" si="209"/>
        <v>7382342</v>
      </c>
      <c r="O1040" s="640">
        <v>2</v>
      </c>
      <c r="P1040" s="638">
        <f t="shared" si="210"/>
        <v>617769</v>
      </c>
      <c r="Q1040" s="641">
        <v>52</v>
      </c>
      <c r="R1040" s="638">
        <f t="shared" si="211"/>
        <v>602325</v>
      </c>
      <c r="S1040" s="638">
        <f t="shared" si="212"/>
        <v>8602436</v>
      </c>
      <c r="T1040" s="642">
        <v>0</v>
      </c>
      <c r="U1040" s="528">
        <v>240000</v>
      </c>
      <c r="V1040" s="528">
        <v>200000</v>
      </c>
      <c r="W1040" s="642">
        <v>500000</v>
      </c>
      <c r="X1040" s="642">
        <v>0</v>
      </c>
      <c r="Y1040" s="642">
        <v>400000</v>
      </c>
      <c r="Z1040" s="642">
        <v>902088</v>
      </c>
      <c r="AA1040" s="643"/>
      <c r="AB1040" s="638"/>
      <c r="AC1040" s="642">
        <v>0</v>
      </c>
      <c r="AD1040" s="642">
        <v>0</v>
      </c>
      <c r="AE1040" s="638">
        <v>0</v>
      </c>
      <c r="AF1040" s="644"/>
      <c r="AG1040" s="644">
        <f t="shared" si="205"/>
        <v>10844524</v>
      </c>
      <c r="AH1040" s="639">
        <v>16</v>
      </c>
      <c r="AI1040" s="639">
        <v>0</v>
      </c>
      <c r="AJ1040" s="639">
        <v>0</v>
      </c>
      <c r="AK1040" s="643">
        <v>0</v>
      </c>
      <c r="AL1040" s="645">
        <v>0</v>
      </c>
      <c r="AM1040" s="638">
        <f t="shared" si="215"/>
        <v>926654</v>
      </c>
      <c r="AN1040" s="661">
        <f t="shared" si="207"/>
        <v>11771178</v>
      </c>
      <c r="AO1040" s="638">
        <v>843255</v>
      </c>
      <c r="AP1040" s="638">
        <v>44100</v>
      </c>
      <c r="AQ1040" s="638">
        <f>+VLOOKUP($B1040,[1]Sheet1!$C$15:$BW$1300,52,0)</f>
        <v>0</v>
      </c>
      <c r="AR1040" s="638">
        <v>0</v>
      </c>
      <c r="AS1040" s="638">
        <v>0</v>
      </c>
      <c r="AT1040" s="661">
        <f t="shared" si="213"/>
        <v>10883823</v>
      </c>
      <c r="AU1040" s="629"/>
      <c r="AV1040" s="585"/>
      <c r="AW1040" s="526" t="s">
        <v>5096</v>
      </c>
      <c r="AX1040" s="526" t="s">
        <v>5097</v>
      </c>
      <c r="AY1040" s="632" t="s">
        <v>200</v>
      </c>
      <c r="AZ1040" s="632">
        <v>622</v>
      </c>
      <c r="BA1040" s="272" t="str">
        <f t="shared" si="214"/>
        <v>Bag</v>
      </c>
      <c r="BB1040" s="633"/>
      <c r="BC1040" s="634"/>
      <c r="BD1040" s="634"/>
    </row>
    <row r="1041" spans="1:56" s="635" customFormat="1" ht="36.75" hidden="1" customHeight="1">
      <c r="A1041" s="475">
        <f>SUBTOTAL(3,B$6:B1041)</f>
        <v>1</v>
      </c>
      <c r="B1041" s="475" t="s">
        <v>2694</v>
      </c>
      <c r="C1041" s="476" t="s">
        <v>2695</v>
      </c>
      <c r="D1041" s="636">
        <v>44251</v>
      </c>
      <c r="E1041" s="636" t="s">
        <v>200</v>
      </c>
      <c r="F1041" s="530" t="s">
        <v>229</v>
      </c>
      <c r="G1041" s="621" t="s">
        <v>795</v>
      </c>
      <c r="H1041" s="637">
        <v>5931000</v>
      </c>
      <c r="I1041" s="637">
        <v>1800000</v>
      </c>
      <c r="J1041" s="637">
        <v>0</v>
      </c>
      <c r="K1041" s="637">
        <v>0</v>
      </c>
      <c r="L1041" s="638">
        <f t="shared" si="208"/>
        <v>7731000</v>
      </c>
      <c r="M1041" s="639">
        <v>23.6</v>
      </c>
      <c r="N1041" s="638">
        <f t="shared" si="209"/>
        <v>7017369</v>
      </c>
      <c r="O1041" s="640">
        <v>2</v>
      </c>
      <c r="P1041" s="638">
        <f t="shared" si="210"/>
        <v>594692</v>
      </c>
      <c r="Q1041" s="641">
        <v>58.5</v>
      </c>
      <c r="R1041" s="638">
        <f t="shared" si="211"/>
        <v>652303</v>
      </c>
      <c r="S1041" s="638">
        <f t="shared" si="212"/>
        <v>8264364</v>
      </c>
      <c r="T1041" s="642">
        <v>0</v>
      </c>
      <c r="U1041" s="528">
        <v>270000</v>
      </c>
      <c r="V1041" s="528">
        <v>200000</v>
      </c>
      <c r="W1041" s="642">
        <v>500000</v>
      </c>
      <c r="X1041" s="642">
        <v>0</v>
      </c>
      <c r="Y1041" s="642">
        <v>400000</v>
      </c>
      <c r="Z1041" s="642">
        <v>896394</v>
      </c>
      <c r="AA1041" s="643"/>
      <c r="AB1041" s="638"/>
      <c r="AC1041" s="642">
        <v>0</v>
      </c>
      <c r="AD1041" s="642">
        <v>0</v>
      </c>
      <c r="AE1041" s="638">
        <v>0</v>
      </c>
      <c r="AF1041" s="644"/>
      <c r="AG1041" s="644">
        <f t="shared" ref="AG1041:AG1104" si="216">ROUND(SUM(S1041:AF1041)-AA1041,0)</f>
        <v>10530758</v>
      </c>
      <c r="AH1041" s="639">
        <v>16</v>
      </c>
      <c r="AI1041" s="639">
        <v>0</v>
      </c>
      <c r="AJ1041" s="639">
        <v>0</v>
      </c>
      <c r="AK1041" s="643">
        <v>0</v>
      </c>
      <c r="AL1041" s="645">
        <v>0</v>
      </c>
      <c r="AM1041" s="638">
        <f t="shared" si="215"/>
        <v>892038</v>
      </c>
      <c r="AN1041" s="661">
        <f t="shared" si="207"/>
        <v>11422796</v>
      </c>
      <c r="AO1041" s="638">
        <v>811755</v>
      </c>
      <c r="AP1041" s="638">
        <v>44100</v>
      </c>
      <c r="AQ1041" s="638">
        <f>+VLOOKUP($B1041,[1]Sheet1!$C$15:$BW$1300,52,0)</f>
        <v>0</v>
      </c>
      <c r="AR1041" s="638">
        <v>0</v>
      </c>
      <c r="AS1041" s="638">
        <v>0</v>
      </c>
      <c r="AT1041" s="661">
        <f t="shared" si="213"/>
        <v>10566941</v>
      </c>
      <c r="AU1041" s="629"/>
      <c r="AV1041" s="585"/>
      <c r="AW1041" s="526" t="s">
        <v>5098</v>
      </c>
      <c r="AX1041" s="526" t="s">
        <v>5099</v>
      </c>
      <c r="AY1041" s="632" t="s">
        <v>200</v>
      </c>
      <c r="AZ1041" s="632">
        <v>622</v>
      </c>
      <c r="BA1041" s="272" t="str">
        <f t="shared" si="214"/>
        <v>Bag</v>
      </c>
      <c r="BB1041" s="633"/>
      <c r="BC1041" s="634"/>
      <c r="BD1041" s="634"/>
    </row>
    <row r="1042" spans="1:56" s="635" customFormat="1" ht="36.75" hidden="1" customHeight="1">
      <c r="A1042" s="475">
        <f>SUBTOTAL(3,B$6:B1042)</f>
        <v>1</v>
      </c>
      <c r="B1042" s="475" t="s">
        <v>2696</v>
      </c>
      <c r="C1042" s="476" t="s">
        <v>2697</v>
      </c>
      <c r="D1042" s="636">
        <v>44287</v>
      </c>
      <c r="E1042" s="636" t="s">
        <v>200</v>
      </c>
      <c r="F1042" s="530" t="s">
        <v>229</v>
      </c>
      <c r="G1042" s="621" t="s">
        <v>795</v>
      </c>
      <c r="H1042" s="637">
        <v>5931000</v>
      </c>
      <c r="I1042" s="637">
        <v>1800000</v>
      </c>
      <c r="J1042" s="637">
        <v>0</v>
      </c>
      <c r="K1042" s="637">
        <v>0</v>
      </c>
      <c r="L1042" s="638">
        <f t="shared" si="208"/>
        <v>7731000</v>
      </c>
      <c r="M1042" s="639">
        <v>23.9</v>
      </c>
      <c r="N1042" s="638">
        <f t="shared" si="209"/>
        <v>7106573</v>
      </c>
      <c r="O1042" s="640">
        <v>2</v>
      </c>
      <c r="P1042" s="638">
        <f t="shared" si="210"/>
        <v>594692</v>
      </c>
      <c r="Q1042" s="641">
        <v>32.5</v>
      </c>
      <c r="R1042" s="638">
        <f t="shared" si="211"/>
        <v>362391</v>
      </c>
      <c r="S1042" s="638">
        <f t="shared" si="212"/>
        <v>8063656</v>
      </c>
      <c r="T1042" s="642">
        <v>0</v>
      </c>
      <c r="U1042" s="528">
        <v>150000</v>
      </c>
      <c r="V1042" s="528">
        <v>200000</v>
      </c>
      <c r="W1042" s="642">
        <v>500000</v>
      </c>
      <c r="X1042" s="642">
        <v>0</v>
      </c>
      <c r="Y1042" s="642">
        <v>400000</v>
      </c>
      <c r="Z1042" s="642">
        <v>1037061</v>
      </c>
      <c r="AA1042" s="643"/>
      <c r="AB1042" s="638"/>
      <c r="AC1042" s="642">
        <v>0</v>
      </c>
      <c r="AD1042" s="642">
        <v>0</v>
      </c>
      <c r="AE1042" s="638">
        <v>0</v>
      </c>
      <c r="AF1042" s="644"/>
      <c r="AG1042" s="644">
        <f t="shared" si="216"/>
        <v>10350717</v>
      </c>
      <c r="AH1042" s="639">
        <v>16</v>
      </c>
      <c r="AI1042" s="639">
        <v>0</v>
      </c>
      <c r="AJ1042" s="639">
        <v>0</v>
      </c>
      <c r="AK1042" s="643">
        <v>0</v>
      </c>
      <c r="AL1042" s="645">
        <v>0</v>
      </c>
      <c r="AM1042" s="638">
        <f t="shared" si="215"/>
        <v>892038</v>
      </c>
      <c r="AN1042" s="661">
        <f t="shared" si="207"/>
        <v>11242755</v>
      </c>
      <c r="AO1042" s="638">
        <v>811755</v>
      </c>
      <c r="AP1042" s="638">
        <v>44100</v>
      </c>
      <c r="AQ1042" s="638">
        <f>+VLOOKUP($B1042,[1]Sheet1!$C$15:$BW$1300,52,0)</f>
        <v>0</v>
      </c>
      <c r="AR1042" s="638">
        <v>0</v>
      </c>
      <c r="AS1042" s="638">
        <v>0</v>
      </c>
      <c r="AT1042" s="661">
        <f t="shared" si="213"/>
        <v>10386900</v>
      </c>
      <c r="AU1042" s="629"/>
      <c r="AV1042" s="585"/>
      <c r="AW1042" s="526" t="s">
        <v>5100</v>
      </c>
      <c r="AX1042" s="526" t="s">
        <v>5101</v>
      </c>
      <c r="AY1042" s="632" t="s">
        <v>200</v>
      </c>
      <c r="AZ1042" s="632">
        <v>622</v>
      </c>
      <c r="BA1042" s="272" t="str">
        <f t="shared" si="214"/>
        <v>Bag</v>
      </c>
      <c r="BB1042" s="633"/>
      <c r="BC1042" s="634"/>
      <c r="BD1042" s="634"/>
    </row>
    <row r="1043" spans="1:56" s="635" customFormat="1" ht="36.75" hidden="1" customHeight="1">
      <c r="A1043" s="475">
        <f>SUBTOTAL(3,B$6:B1043)</f>
        <v>1</v>
      </c>
      <c r="B1043" s="475" t="s">
        <v>2698</v>
      </c>
      <c r="C1043" s="476" t="s">
        <v>2699</v>
      </c>
      <c r="D1043" s="636">
        <v>44611</v>
      </c>
      <c r="E1043" s="636" t="s">
        <v>200</v>
      </c>
      <c r="F1043" s="530" t="s">
        <v>229</v>
      </c>
      <c r="G1043" s="621" t="s">
        <v>795</v>
      </c>
      <c r="H1043" s="637">
        <v>5931000</v>
      </c>
      <c r="I1043" s="637">
        <v>1500000</v>
      </c>
      <c r="J1043" s="637">
        <v>0</v>
      </c>
      <c r="K1043" s="637">
        <v>0</v>
      </c>
      <c r="L1043" s="638">
        <f t="shared" si="208"/>
        <v>7431000</v>
      </c>
      <c r="M1043" s="639">
        <v>23</v>
      </c>
      <c r="N1043" s="638">
        <f t="shared" si="209"/>
        <v>6573577</v>
      </c>
      <c r="O1043" s="640">
        <v>3</v>
      </c>
      <c r="P1043" s="638">
        <f t="shared" si="210"/>
        <v>857423</v>
      </c>
      <c r="Q1043" s="641">
        <v>58.5</v>
      </c>
      <c r="R1043" s="638">
        <f t="shared" si="211"/>
        <v>626991</v>
      </c>
      <c r="S1043" s="638">
        <f t="shared" si="212"/>
        <v>8057991</v>
      </c>
      <c r="T1043" s="642">
        <v>0</v>
      </c>
      <c r="U1043" s="528">
        <v>270000</v>
      </c>
      <c r="V1043" s="528">
        <v>200000</v>
      </c>
      <c r="W1043" s="642">
        <v>500000</v>
      </c>
      <c r="X1043" s="642">
        <v>0</v>
      </c>
      <c r="Y1043" s="642">
        <v>400000</v>
      </c>
      <c r="Z1043" s="642">
        <v>828498</v>
      </c>
      <c r="AA1043" s="643"/>
      <c r="AB1043" s="638"/>
      <c r="AC1043" s="642">
        <v>0</v>
      </c>
      <c r="AD1043" s="642">
        <v>0</v>
      </c>
      <c r="AE1043" s="638">
        <v>0</v>
      </c>
      <c r="AF1043" s="644"/>
      <c r="AG1043" s="644">
        <f t="shared" si="216"/>
        <v>10256489</v>
      </c>
      <c r="AH1043" s="639">
        <v>16</v>
      </c>
      <c r="AI1043" s="639">
        <v>0</v>
      </c>
      <c r="AJ1043" s="639">
        <v>0</v>
      </c>
      <c r="AK1043" s="643">
        <v>0</v>
      </c>
      <c r="AL1043" s="645">
        <v>0</v>
      </c>
      <c r="AM1043" s="638">
        <f t="shared" si="215"/>
        <v>857423</v>
      </c>
      <c r="AN1043" s="661">
        <f t="shared" si="207"/>
        <v>11113912</v>
      </c>
      <c r="AO1043" s="638">
        <v>780255</v>
      </c>
      <c r="AP1043" s="638">
        <v>44100</v>
      </c>
      <c r="AQ1043" s="638">
        <f>+VLOOKUP($B1043,[1]Sheet1!$C$15:$BW$1300,52,0)</f>
        <v>0</v>
      </c>
      <c r="AR1043" s="638">
        <v>0</v>
      </c>
      <c r="AS1043" s="638">
        <v>0</v>
      </c>
      <c r="AT1043" s="661">
        <f t="shared" si="213"/>
        <v>10289557</v>
      </c>
      <c r="AU1043" s="629"/>
      <c r="AV1043" s="585"/>
      <c r="AW1043" s="526" t="s">
        <v>5102</v>
      </c>
      <c r="AX1043" s="526" t="s">
        <v>5103</v>
      </c>
      <c r="AY1043" s="632" t="s">
        <v>200</v>
      </c>
      <c r="AZ1043" s="632">
        <v>622</v>
      </c>
      <c r="BA1043" s="272" t="str">
        <f t="shared" si="214"/>
        <v>Bag</v>
      </c>
      <c r="BB1043" s="633"/>
      <c r="BC1043" s="634"/>
      <c r="BD1043" s="634"/>
    </row>
    <row r="1044" spans="1:56" s="635" customFormat="1" ht="36.75" hidden="1" customHeight="1">
      <c r="A1044" s="475">
        <f>SUBTOTAL(3,B$6:B1044)</f>
        <v>1</v>
      </c>
      <c r="B1044" s="475" t="s">
        <v>2700</v>
      </c>
      <c r="C1044" s="476" t="s">
        <v>2701</v>
      </c>
      <c r="D1044" s="636">
        <v>44637</v>
      </c>
      <c r="E1044" s="636" t="s">
        <v>200</v>
      </c>
      <c r="F1044" s="530" t="s">
        <v>229</v>
      </c>
      <c r="G1044" s="621" t="s">
        <v>795</v>
      </c>
      <c r="H1044" s="637">
        <v>5931000</v>
      </c>
      <c r="I1044" s="637">
        <v>1500000</v>
      </c>
      <c r="J1044" s="637">
        <v>0</v>
      </c>
      <c r="K1044" s="637">
        <v>0</v>
      </c>
      <c r="L1044" s="638">
        <f t="shared" si="208"/>
        <v>7431000</v>
      </c>
      <c r="M1044" s="639">
        <v>22.5</v>
      </c>
      <c r="N1044" s="638">
        <f t="shared" si="209"/>
        <v>6430673</v>
      </c>
      <c r="O1044" s="640">
        <v>3</v>
      </c>
      <c r="P1044" s="638">
        <f t="shared" si="210"/>
        <v>857423</v>
      </c>
      <c r="Q1044" s="641">
        <v>32.5</v>
      </c>
      <c r="R1044" s="638">
        <f t="shared" si="211"/>
        <v>348328</v>
      </c>
      <c r="S1044" s="638">
        <f t="shared" si="212"/>
        <v>7636424</v>
      </c>
      <c r="T1044" s="642">
        <v>0</v>
      </c>
      <c r="U1044" s="528">
        <v>150000</v>
      </c>
      <c r="V1044" s="528">
        <v>200000</v>
      </c>
      <c r="W1044" s="642">
        <v>500000</v>
      </c>
      <c r="X1044" s="642">
        <v>0</v>
      </c>
      <c r="Y1044" s="642">
        <v>400000</v>
      </c>
      <c r="Z1044" s="642">
        <v>849546</v>
      </c>
      <c r="AA1044" s="643"/>
      <c r="AB1044" s="638"/>
      <c r="AC1044" s="642">
        <v>0</v>
      </c>
      <c r="AD1044" s="642">
        <v>0</v>
      </c>
      <c r="AE1044" s="638">
        <v>0</v>
      </c>
      <c r="AF1044" s="644"/>
      <c r="AG1044" s="644">
        <f t="shared" si="216"/>
        <v>9735970</v>
      </c>
      <c r="AH1044" s="639">
        <v>12</v>
      </c>
      <c r="AI1044" s="639">
        <v>0</v>
      </c>
      <c r="AJ1044" s="639">
        <v>0</v>
      </c>
      <c r="AK1044" s="643">
        <v>0</v>
      </c>
      <c r="AL1044" s="645">
        <v>0</v>
      </c>
      <c r="AM1044" s="638">
        <f t="shared" si="215"/>
        <v>643067</v>
      </c>
      <c r="AN1044" s="661">
        <f t="shared" si="207"/>
        <v>10379037</v>
      </c>
      <c r="AO1044" s="638">
        <v>780255</v>
      </c>
      <c r="AP1044" s="638">
        <v>44100</v>
      </c>
      <c r="AQ1044" s="638">
        <f>+VLOOKUP($B1044,[1]Sheet1!$C$15:$BW$1300,52,0)</f>
        <v>0</v>
      </c>
      <c r="AR1044" s="638">
        <v>0</v>
      </c>
      <c r="AS1044" s="638">
        <v>0</v>
      </c>
      <c r="AT1044" s="661">
        <f t="shared" si="213"/>
        <v>9554682</v>
      </c>
      <c r="AU1044" s="629"/>
      <c r="AV1044" s="585"/>
      <c r="AW1044" s="526" t="s">
        <v>5104</v>
      </c>
      <c r="AX1044" s="526" t="s">
        <v>5105</v>
      </c>
      <c r="AY1044" s="632" t="s">
        <v>200</v>
      </c>
      <c r="AZ1044" s="632">
        <v>622</v>
      </c>
      <c r="BA1044" s="272" t="str">
        <f t="shared" si="214"/>
        <v>Bag</v>
      </c>
      <c r="BB1044" s="633"/>
      <c r="BC1044" s="634"/>
      <c r="BD1044" s="634"/>
    </row>
    <row r="1045" spans="1:56" s="635" customFormat="1" ht="36.75" hidden="1" customHeight="1">
      <c r="A1045" s="475">
        <f>SUBTOTAL(3,B$6:B1045)</f>
        <v>1</v>
      </c>
      <c r="B1045" s="475" t="s">
        <v>2702</v>
      </c>
      <c r="C1045" s="476" t="s">
        <v>2703</v>
      </c>
      <c r="D1045" s="636">
        <v>44652</v>
      </c>
      <c r="E1045" s="636" t="s">
        <v>200</v>
      </c>
      <c r="F1045" s="530" t="s">
        <v>229</v>
      </c>
      <c r="G1045" s="621" t="s">
        <v>795</v>
      </c>
      <c r="H1045" s="637">
        <v>5931000</v>
      </c>
      <c r="I1045" s="637">
        <v>1500000</v>
      </c>
      <c r="J1045" s="637">
        <v>0</v>
      </c>
      <c r="K1045" s="637">
        <v>0</v>
      </c>
      <c r="L1045" s="638">
        <f t="shared" si="208"/>
        <v>7431000</v>
      </c>
      <c r="M1045" s="639">
        <v>24</v>
      </c>
      <c r="N1045" s="638">
        <f t="shared" si="209"/>
        <v>6859385</v>
      </c>
      <c r="O1045" s="640">
        <v>2</v>
      </c>
      <c r="P1045" s="638">
        <f t="shared" si="210"/>
        <v>571615</v>
      </c>
      <c r="Q1045" s="641">
        <v>0</v>
      </c>
      <c r="R1045" s="638">
        <f t="shared" si="211"/>
        <v>0</v>
      </c>
      <c r="S1045" s="638">
        <f t="shared" si="212"/>
        <v>7431000</v>
      </c>
      <c r="T1045" s="642">
        <v>0</v>
      </c>
      <c r="U1045" s="528">
        <v>0</v>
      </c>
      <c r="V1045" s="528">
        <v>200000</v>
      </c>
      <c r="W1045" s="642">
        <v>500000</v>
      </c>
      <c r="X1045" s="642">
        <v>0</v>
      </c>
      <c r="Y1045" s="642">
        <v>400000</v>
      </c>
      <c r="Z1045" s="642">
        <v>1324077</v>
      </c>
      <c r="AA1045" s="643"/>
      <c r="AB1045" s="638"/>
      <c r="AC1045" s="642">
        <v>0</v>
      </c>
      <c r="AD1045" s="642">
        <v>0</v>
      </c>
      <c r="AE1045" s="638">
        <v>0</v>
      </c>
      <c r="AF1045" s="644"/>
      <c r="AG1045" s="644">
        <f t="shared" si="216"/>
        <v>9855077</v>
      </c>
      <c r="AH1045" s="639">
        <v>20</v>
      </c>
      <c r="AI1045" s="639">
        <v>0</v>
      </c>
      <c r="AJ1045" s="639">
        <v>0</v>
      </c>
      <c r="AK1045" s="643">
        <v>0</v>
      </c>
      <c r="AL1045" s="645">
        <v>0</v>
      </c>
      <c r="AM1045" s="638">
        <f t="shared" si="215"/>
        <v>1071779</v>
      </c>
      <c r="AN1045" s="661">
        <f t="shared" si="207"/>
        <v>10926856</v>
      </c>
      <c r="AO1045" s="638">
        <v>780255</v>
      </c>
      <c r="AP1045" s="638">
        <v>44100</v>
      </c>
      <c r="AQ1045" s="638">
        <f>+VLOOKUP($B1045,[1]Sheet1!$C$15:$BW$1300,52,0)</f>
        <v>0</v>
      </c>
      <c r="AR1045" s="638">
        <v>0</v>
      </c>
      <c r="AS1045" s="638">
        <v>0</v>
      </c>
      <c r="AT1045" s="661">
        <f t="shared" si="213"/>
        <v>10102501</v>
      </c>
      <c r="AU1045" s="629"/>
      <c r="AV1045" s="585"/>
      <c r="AW1045" s="526" t="s">
        <v>5106</v>
      </c>
      <c r="AX1045" s="526" t="s">
        <v>5107</v>
      </c>
      <c r="AY1045" s="632" t="s">
        <v>200</v>
      </c>
      <c r="AZ1045" s="632">
        <v>622</v>
      </c>
      <c r="BA1045" s="272" t="str">
        <f t="shared" si="214"/>
        <v>Bag</v>
      </c>
      <c r="BB1045" s="633"/>
      <c r="BC1045" s="634"/>
      <c r="BD1045" s="634"/>
    </row>
    <row r="1046" spans="1:56" s="635" customFormat="1" ht="36.75" hidden="1" customHeight="1">
      <c r="A1046" s="475">
        <f>SUBTOTAL(3,B$6:B1046)</f>
        <v>1</v>
      </c>
      <c r="B1046" s="475" t="s">
        <v>2704</v>
      </c>
      <c r="C1046" s="476" t="s">
        <v>2705</v>
      </c>
      <c r="D1046" s="636">
        <v>45736</v>
      </c>
      <c r="E1046" s="636" t="s">
        <v>200</v>
      </c>
      <c r="F1046" s="530" t="s">
        <v>229</v>
      </c>
      <c r="G1046" s="621" t="s">
        <v>1185</v>
      </c>
      <c r="H1046" s="637">
        <v>4694000</v>
      </c>
      <c r="I1046" s="637">
        <v>0</v>
      </c>
      <c r="J1046" s="637">
        <v>0</v>
      </c>
      <c r="K1046" s="637">
        <v>0</v>
      </c>
      <c r="L1046" s="638">
        <f t="shared" si="208"/>
        <v>4694000</v>
      </c>
      <c r="M1046" s="639">
        <v>23</v>
      </c>
      <c r="N1046" s="638">
        <f t="shared" si="209"/>
        <v>4152385</v>
      </c>
      <c r="O1046" s="640">
        <v>3</v>
      </c>
      <c r="P1046" s="638">
        <f t="shared" si="210"/>
        <v>541615</v>
      </c>
      <c r="Q1046" s="641">
        <v>0</v>
      </c>
      <c r="R1046" s="638">
        <f t="shared" si="211"/>
        <v>0</v>
      </c>
      <c r="S1046" s="638">
        <f t="shared" si="212"/>
        <v>4694000</v>
      </c>
      <c r="T1046" s="642">
        <v>0</v>
      </c>
      <c r="U1046" s="528">
        <v>0</v>
      </c>
      <c r="V1046" s="528">
        <v>200000</v>
      </c>
      <c r="W1046" s="642">
        <v>500000</v>
      </c>
      <c r="X1046" s="642">
        <v>0</v>
      </c>
      <c r="Y1046" s="642">
        <v>400000</v>
      </c>
      <c r="Z1046" s="642">
        <v>677000</v>
      </c>
      <c r="AA1046" s="643"/>
      <c r="AB1046" s="638"/>
      <c r="AC1046" s="642">
        <v>0</v>
      </c>
      <c r="AD1046" s="642">
        <v>213636</v>
      </c>
      <c r="AE1046" s="638">
        <v>0</v>
      </c>
      <c r="AF1046" s="644"/>
      <c r="AG1046" s="644">
        <f t="shared" si="216"/>
        <v>6684636</v>
      </c>
      <c r="AH1046" s="639">
        <v>20</v>
      </c>
      <c r="AI1046" s="639">
        <v>0</v>
      </c>
      <c r="AJ1046" s="639">
        <v>0</v>
      </c>
      <c r="AK1046" s="643">
        <v>0</v>
      </c>
      <c r="AL1046" s="645">
        <v>0</v>
      </c>
      <c r="AM1046" s="638">
        <f t="shared" si="215"/>
        <v>677019</v>
      </c>
      <c r="AN1046" s="661">
        <f t="shared" si="207"/>
        <v>7361655</v>
      </c>
      <c r="AO1046" s="638">
        <v>0</v>
      </c>
      <c r="AP1046" s="638">
        <v>0</v>
      </c>
      <c r="AQ1046" s="638">
        <f>+VLOOKUP($B1046,[1]Sheet1!$C$15:$BW$1300,52,0)</f>
        <v>0</v>
      </c>
      <c r="AR1046" s="638">
        <v>0</v>
      </c>
      <c r="AS1046" s="638">
        <v>0</v>
      </c>
      <c r="AT1046" s="661">
        <f t="shared" si="213"/>
        <v>7361655</v>
      </c>
      <c r="AU1046" s="629"/>
      <c r="AV1046" s="585"/>
      <c r="AW1046" s="526" t="s">
        <v>5108</v>
      </c>
      <c r="AX1046" s="526" t="s">
        <v>5109</v>
      </c>
      <c r="AY1046" s="632" t="s">
        <v>200</v>
      </c>
      <c r="AZ1046" s="632">
        <v>622</v>
      </c>
      <c r="BA1046" s="272" t="str">
        <f t="shared" si="214"/>
        <v>Bag</v>
      </c>
      <c r="BB1046" s="633"/>
      <c r="BC1046" s="634"/>
      <c r="BD1046" s="634"/>
    </row>
    <row r="1047" spans="1:56" s="635" customFormat="1" ht="36.75" hidden="1" customHeight="1">
      <c r="A1047" s="475">
        <f>SUBTOTAL(3,B$6:B1047)</f>
        <v>1</v>
      </c>
      <c r="B1047" s="475" t="s">
        <v>2706</v>
      </c>
      <c r="C1047" s="476" t="s">
        <v>2707</v>
      </c>
      <c r="D1047" s="636">
        <v>41327</v>
      </c>
      <c r="E1047" s="636" t="s">
        <v>200</v>
      </c>
      <c r="F1047" s="530" t="s">
        <v>229</v>
      </c>
      <c r="G1047" s="621" t="s">
        <v>1199</v>
      </c>
      <c r="H1047" s="637">
        <v>5931000</v>
      </c>
      <c r="I1047" s="637">
        <v>3000000</v>
      </c>
      <c r="J1047" s="637">
        <v>0</v>
      </c>
      <c r="K1047" s="637">
        <v>400000</v>
      </c>
      <c r="L1047" s="638">
        <f t="shared" si="208"/>
        <v>9331000</v>
      </c>
      <c r="M1047" s="639">
        <v>24</v>
      </c>
      <c r="N1047" s="638">
        <f t="shared" si="209"/>
        <v>8613231</v>
      </c>
      <c r="O1047" s="640">
        <v>2</v>
      </c>
      <c r="P1047" s="638">
        <f t="shared" si="210"/>
        <v>717769</v>
      </c>
      <c r="Q1047" s="641">
        <v>58.5</v>
      </c>
      <c r="R1047" s="638">
        <f t="shared" si="211"/>
        <v>787303</v>
      </c>
      <c r="S1047" s="638">
        <f t="shared" si="212"/>
        <v>10118303</v>
      </c>
      <c r="T1047" s="642">
        <v>0</v>
      </c>
      <c r="U1047" s="528">
        <v>270000</v>
      </c>
      <c r="V1047" s="528">
        <v>200000</v>
      </c>
      <c r="W1047" s="642">
        <v>500000</v>
      </c>
      <c r="X1047" s="642">
        <v>0</v>
      </c>
      <c r="Y1047" s="642">
        <v>400000</v>
      </c>
      <c r="Z1047" s="642">
        <v>524697</v>
      </c>
      <c r="AA1047" s="643"/>
      <c r="AB1047" s="638"/>
      <c r="AC1047" s="642">
        <v>0</v>
      </c>
      <c r="AD1047" s="642">
        <v>0</v>
      </c>
      <c r="AE1047" s="638">
        <v>0</v>
      </c>
      <c r="AF1047" s="644"/>
      <c r="AG1047" s="644">
        <f t="shared" si="216"/>
        <v>12013000</v>
      </c>
      <c r="AH1047" s="639">
        <v>12</v>
      </c>
      <c r="AI1047" s="639">
        <v>0</v>
      </c>
      <c r="AJ1047" s="639">
        <v>0</v>
      </c>
      <c r="AK1047" s="643">
        <v>0</v>
      </c>
      <c r="AL1047" s="645">
        <v>0</v>
      </c>
      <c r="AM1047" s="638">
        <f t="shared" si="215"/>
        <v>807490</v>
      </c>
      <c r="AN1047" s="661">
        <f t="shared" si="207"/>
        <v>12820490</v>
      </c>
      <c r="AO1047" s="638">
        <v>979755</v>
      </c>
      <c r="AP1047" s="638">
        <v>44100</v>
      </c>
      <c r="AQ1047" s="638">
        <f>+VLOOKUP($B1047,[1]Sheet1!$C$15:$BW$1300,52,0)</f>
        <v>0</v>
      </c>
      <c r="AR1047" s="638">
        <v>0</v>
      </c>
      <c r="AS1047" s="638">
        <v>0</v>
      </c>
      <c r="AT1047" s="661">
        <f t="shared" si="213"/>
        <v>11796635</v>
      </c>
      <c r="AU1047" s="629"/>
      <c r="AV1047" s="585"/>
      <c r="AW1047" s="526" t="s">
        <v>5110</v>
      </c>
      <c r="AX1047" s="526" t="s">
        <v>5111</v>
      </c>
      <c r="AY1047" s="632" t="s">
        <v>200</v>
      </c>
      <c r="AZ1047" s="632">
        <v>622</v>
      </c>
      <c r="BA1047" s="272" t="str">
        <f t="shared" si="214"/>
        <v>Bag</v>
      </c>
      <c r="BB1047" s="633"/>
      <c r="BC1047" s="634"/>
      <c r="BD1047" s="634"/>
    </row>
    <row r="1048" spans="1:56" s="635" customFormat="1" ht="36.75" hidden="1" customHeight="1">
      <c r="A1048" s="475">
        <f>SUBTOTAL(3,B$6:B1048)</f>
        <v>1</v>
      </c>
      <c r="B1048" s="475" t="s">
        <v>2708</v>
      </c>
      <c r="C1048" s="476" t="s">
        <v>2709</v>
      </c>
      <c r="D1048" s="636">
        <v>43308</v>
      </c>
      <c r="E1048" s="636" t="s">
        <v>200</v>
      </c>
      <c r="F1048" s="530" t="s">
        <v>229</v>
      </c>
      <c r="G1048" s="621" t="s">
        <v>1199</v>
      </c>
      <c r="H1048" s="637">
        <v>5931000</v>
      </c>
      <c r="I1048" s="637">
        <v>3500000</v>
      </c>
      <c r="J1048" s="637">
        <v>0</v>
      </c>
      <c r="K1048" s="637">
        <v>400000</v>
      </c>
      <c r="L1048" s="638">
        <f t="shared" si="208"/>
        <v>9831000</v>
      </c>
      <c r="M1048" s="639">
        <v>24</v>
      </c>
      <c r="N1048" s="638">
        <f t="shared" si="209"/>
        <v>9074769</v>
      </c>
      <c r="O1048" s="640">
        <v>2</v>
      </c>
      <c r="P1048" s="638">
        <f t="shared" si="210"/>
        <v>756231</v>
      </c>
      <c r="Q1048" s="641">
        <v>65</v>
      </c>
      <c r="R1048" s="638">
        <f t="shared" si="211"/>
        <v>921656</v>
      </c>
      <c r="S1048" s="638">
        <f t="shared" si="212"/>
        <v>10752656</v>
      </c>
      <c r="T1048" s="642">
        <v>0</v>
      </c>
      <c r="U1048" s="528">
        <v>300000</v>
      </c>
      <c r="V1048" s="528">
        <v>200000</v>
      </c>
      <c r="W1048" s="642">
        <v>500000</v>
      </c>
      <c r="X1048" s="642">
        <v>0</v>
      </c>
      <c r="Y1048" s="642">
        <v>400000</v>
      </c>
      <c r="Z1048" s="642">
        <v>524697</v>
      </c>
      <c r="AA1048" s="643"/>
      <c r="AB1048" s="638"/>
      <c r="AC1048" s="642">
        <v>100000</v>
      </c>
      <c r="AD1048" s="642">
        <v>0</v>
      </c>
      <c r="AE1048" s="638">
        <v>0</v>
      </c>
      <c r="AF1048" s="644"/>
      <c r="AG1048" s="644">
        <f t="shared" si="216"/>
        <v>12777353</v>
      </c>
      <c r="AH1048" s="639">
        <v>12</v>
      </c>
      <c r="AI1048" s="639">
        <v>0</v>
      </c>
      <c r="AJ1048" s="639">
        <v>0</v>
      </c>
      <c r="AK1048" s="643">
        <v>0</v>
      </c>
      <c r="AL1048" s="645">
        <v>0</v>
      </c>
      <c r="AM1048" s="638">
        <f t="shared" si="215"/>
        <v>850760</v>
      </c>
      <c r="AN1048" s="661">
        <f t="shared" si="207"/>
        <v>13628113</v>
      </c>
      <c r="AO1048" s="638">
        <v>1032255</v>
      </c>
      <c r="AP1048" s="638">
        <v>44100</v>
      </c>
      <c r="AQ1048" s="638">
        <f>+VLOOKUP($B1048,[1]Sheet1!$C$15:$BW$1300,52,0)</f>
        <v>0</v>
      </c>
      <c r="AR1048" s="638">
        <v>0</v>
      </c>
      <c r="AS1048" s="638">
        <v>0</v>
      </c>
      <c r="AT1048" s="661">
        <f t="shared" si="213"/>
        <v>12551758</v>
      </c>
      <c r="AU1048" s="629"/>
      <c r="AV1048" s="585"/>
      <c r="AW1048" s="526" t="s">
        <v>5112</v>
      </c>
      <c r="AX1048" s="526" t="s">
        <v>5113</v>
      </c>
      <c r="AY1048" s="632" t="s">
        <v>200</v>
      </c>
      <c r="AZ1048" s="632">
        <v>622</v>
      </c>
      <c r="BA1048" s="272" t="str">
        <f t="shared" si="214"/>
        <v>Bag</v>
      </c>
      <c r="BB1048" s="633"/>
      <c r="BC1048" s="634"/>
      <c r="BD1048" s="634"/>
    </row>
    <row r="1049" spans="1:56" s="635" customFormat="1" ht="36.75" hidden="1" customHeight="1">
      <c r="A1049" s="475">
        <f>SUBTOTAL(3,B$6:B1049)</f>
        <v>1</v>
      </c>
      <c r="B1049" s="475" t="s">
        <v>2710</v>
      </c>
      <c r="C1049" s="476" t="s">
        <v>2711</v>
      </c>
      <c r="D1049" s="636">
        <v>43637</v>
      </c>
      <c r="E1049" s="636" t="s">
        <v>200</v>
      </c>
      <c r="F1049" s="530" t="s">
        <v>450</v>
      </c>
      <c r="G1049" s="621" t="s">
        <v>694</v>
      </c>
      <c r="H1049" s="637">
        <v>5931000</v>
      </c>
      <c r="I1049" s="637">
        <v>2300000</v>
      </c>
      <c r="J1049" s="637">
        <v>0</v>
      </c>
      <c r="K1049" s="637">
        <v>0</v>
      </c>
      <c r="L1049" s="638">
        <f t="shared" si="208"/>
        <v>8231000</v>
      </c>
      <c r="M1049" s="639">
        <v>23.8</v>
      </c>
      <c r="N1049" s="638">
        <f t="shared" si="209"/>
        <v>7534531</v>
      </c>
      <c r="O1049" s="640">
        <v>2</v>
      </c>
      <c r="P1049" s="638">
        <f t="shared" si="210"/>
        <v>633154</v>
      </c>
      <c r="Q1049" s="641">
        <v>65</v>
      </c>
      <c r="R1049" s="638">
        <f t="shared" si="211"/>
        <v>771656</v>
      </c>
      <c r="S1049" s="638">
        <f t="shared" si="212"/>
        <v>8939341</v>
      </c>
      <c r="T1049" s="642">
        <v>0</v>
      </c>
      <c r="U1049" s="528">
        <v>300000</v>
      </c>
      <c r="V1049" s="528">
        <v>200000</v>
      </c>
      <c r="W1049" s="642">
        <v>500000</v>
      </c>
      <c r="X1049" s="642">
        <v>0</v>
      </c>
      <c r="Y1049" s="642">
        <v>400000</v>
      </c>
      <c r="Z1049" s="642">
        <v>474935</v>
      </c>
      <c r="AA1049" s="643"/>
      <c r="AB1049" s="638"/>
      <c r="AC1049" s="642">
        <v>0</v>
      </c>
      <c r="AD1049" s="642">
        <v>0</v>
      </c>
      <c r="AE1049" s="638">
        <v>0</v>
      </c>
      <c r="AF1049" s="644"/>
      <c r="AG1049" s="644">
        <f t="shared" si="216"/>
        <v>10814276</v>
      </c>
      <c r="AH1049" s="639">
        <v>16</v>
      </c>
      <c r="AI1049" s="639">
        <v>0</v>
      </c>
      <c r="AJ1049" s="639">
        <v>4</v>
      </c>
      <c r="AK1049" s="643">
        <v>0</v>
      </c>
      <c r="AL1049" s="645">
        <v>0</v>
      </c>
      <c r="AM1049" s="638">
        <f t="shared" si="215"/>
        <v>1282137</v>
      </c>
      <c r="AN1049" s="661">
        <f t="shared" si="207"/>
        <v>12096413</v>
      </c>
      <c r="AO1049" s="638">
        <v>864255</v>
      </c>
      <c r="AP1049" s="638">
        <v>44100</v>
      </c>
      <c r="AQ1049" s="638">
        <f>+VLOOKUP($B1049,[1]Sheet1!$C$15:$BW$1300,52,0)</f>
        <v>0</v>
      </c>
      <c r="AR1049" s="638">
        <v>0</v>
      </c>
      <c r="AS1049" s="638">
        <v>0</v>
      </c>
      <c r="AT1049" s="661">
        <f t="shared" si="213"/>
        <v>11188058</v>
      </c>
      <c r="AU1049" s="629"/>
      <c r="AV1049" s="585"/>
      <c r="AW1049" s="526" t="s">
        <v>5114</v>
      </c>
      <c r="AX1049" s="526" t="s">
        <v>5115</v>
      </c>
      <c r="AY1049" s="632" t="s">
        <v>200</v>
      </c>
      <c r="AZ1049" s="632">
        <v>622</v>
      </c>
      <c r="BA1049" s="272" t="str">
        <f t="shared" si="214"/>
        <v>Bag</v>
      </c>
      <c r="BB1049" s="633"/>
      <c r="BC1049" s="634"/>
      <c r="BD1049" s="634"/>
    </row>
    <row r="1050" spans="1:56" s="635" customFormat="1" ht="36.75" hidden="1" customHeight="1">
      <c r="A1050" s="475">
        <f>SUBTOTAL(3,B$6:B1050)</f>
        <v>1</v>
      </c>
      <c r="B1050" s="475" t="s">
        <v>2712</v>
      </c>
      <c r="C1050" s="476" t="s">
        <v>2713</v>
      </c>
      <c r="D1050" s="636">
        <v>43972</v>
      </c>
      <c r="E1050" s="636" t="s">
        <v>200</v>
      </c>
      <c r="F1050" s="530" t="s">
        <v>450</v>
      </c>
      <c r="G1050" s="621" t="s">
        <v>694</v>
      </c>
      <c r="H1050" s="637">
        <v>5931000</v>
      </c>
      <c r="I1050" s="637">
        <v>2000000</v>
      </c>
      <c r="J1050" s="637">
        <v>0</v>
      </c>
      <c r="K1050" s="637">
        <v>0</v>
      </c>
      <c r="L1050" s="638">
        <f t="shared" si="208"/>
        <v>7931000</v>
      </c>
      <c r="M1050" s="639">
        <v>23</v>
      </c>
      <c r="N1050" s="638">
        <f t="shared" si="209"/>
        <v>7015885</v>
      </c>
      <c r="O1050" s="640">
        <v>3</v>
      </c>
      <c r="P1050" s="638">
        <f t="shared" si="210"/>
        <v>915115</v>
      </c>
      <c r="Q1050" s="641">
        <v>58.5</v>
      </c>
      <c r="R1050" s="638">
        <f t="shared" si="211"/>
        <v>669178</v>
      </c>
      <c r="S1050" s="638">
        <f t="shared" si="212"/>
        <v>8600178</v>
      </c>
      <c r="T1050" s="642">
        <v>0</v>
      </c>
      <c r="U1050" s="528">
        <v>270000</v>
      </c>
      <c r="V1050" s="528">
        <v>200000</v>
      </c>
      <c r="W1050" s="642">
        <v>500000</v>
      </c>
      <c r="X1050" s="642">
        <v>0</v>
      </c>
      <c r="Y1050" s="642">
        <v>400000</v>
      </c>
      <c r="Z1050" s="642">
        <v>471945</v>
      </c>
      <c r="AA1050" s="643"/>
      <c r="AB1050" s="638"/>
      <c r="AC1050" s="642">
        <v>100000</v>
      </c>
      <c r="AD1050" s="642">
        <v>0</v>
      </c>
      <c r="AE1050" s="638">
        <v>0</v>
      </c>
      <c r="AF1050" s="644"/>
      <c r="AG1050" s="644">
        <f t="shared" si="216"/>
        <v>10542123</v>
      </c>
      <c r="AH1050" s="639">
        <v>12</v>
      </c>
      <c r="AI1050" s="639">
        <v>0</v>
      </c>
      <c r="AJ1050" s="639">
        <v>0</v>
      </c>
      <c r="AK1050" s="643">
        <v>0</v>
      </c>
      <c r="AL1050" s="645">
        <v>0</v>
      </c>
      <c r="AM1050" s="638">
        <f t="shared" si="215"/>
        <v>686337</v>
      </c>
      <c r="AN1050" s="661">
        <f t="shared" si="207"/>
        <v>11228460</v>
      </c>
      <c r="AO1050" s="638">
        <v>832755</v>
      </c>
      <c r="AP1050" s="638">
        <v>44100</v>
      </c>
      <c r="AQ1050" s="638">
        <f>+VLOOKUP($B1050,[1]Sheet1!$C$15:$BW$1300,52,0)</f>
        <v>0</v>
      </c>
      <c r="AR1050" s="638">
        <v>0</v>
      </c>
      <c r="AS1050" s="638">
        <v>0</v>
      </c>
      <c r="AT1050" s="661">
        <f t="shared" si="213"/>
        <v>10351605</v>
      </c>
      <c r="AU1050" s="629"/>
      <c r="AV1050" s="585"/>
      <c r="AW1050" s="526" t="s">
        <v>5116</v>
      </c>
      <c r="AX1050" s="526" t="s">
        <v>5117</v>
      </c>
      <c r="AY1050" s="632" t="s">
        <v>200</v>
      </c>
      <c r="AZ1050" s="632">
        <v>622</v>
      </c>
      <c r="BA1050" s="272" t="str">
        <f t="shared" si="214"/>
        <v>Bag</v>
      </c>
      <c r="BB1050" s="633"/>
      <c r="BC1050" s="634"/>
      <c r="BD1050" s="634"/>
    </row>
    <row r="1051" spans="1:56" s="635" customFormat="1" ht="36.75" hidden="1" customHeight="1">
      <c r="A1051" s="475">
        <f>SUBTOTAL(3,B$6:B1051)</f>
        <v>1</v>
      </c>
      <c r="B1051" s="475" t="s">
        <v>2714</v>
      </c>
      <c r="C1051" s="476" t="s">
        <v>2715</v>
      </c>
      <c r="D1051" s="636">
        <v>44030</v>
      </c>
      <c r="E1051" s="636" t="s">
        <v>200</v>
      </c>
      <c r="F1051" s="530" t="s">
        <v>450</v>
      </c>
      <c r="G1051" s="621" t="s">
        <v>694</v>
      </c>
      <c r="H1051" s="637">
        <v>5931000</v>
      </c>
      <c r="I1051" s="637">
        <v>2000000</v>
      </c>
      <c r="J1051" s="637">
        <v>0</v>
      </c>
      <c r="K1051" s="637">
        <v>0</v>
      </c>
      <c r="L1051" s="638">
        <f t="shared" si="208"/>
        <v>7931000</v>
      </c>
      <c r="M1051" s="639">
        <v>22.6</v>
      </c>
      <c r="N1051" s="638">
        <f t="shared" si="209"/>
        <v>6893869</v>
      </c>
      <c r="O1051" s="640">
        <v>3</v>
      </c>
      <c r="P1051" s="638">
        <f t="shared" si="210"/>
        <v>915115</v>
      </c>
      <c r="Q1051" s="641">
        <v>65</v>
      </c>
      <c r="R1051" s="638">
        <f t="shared" si="211"/>
        <v>743531</v>
      </c>
      <c r="S1051" s="638">
        <f t="shared" si="212"/>
        <v>8552515</v>
      </c>
      <c r="T1051" s="642">
        <v>0</v>
      </c>
      <c r="U1051" s="528">
        <v>300000</v>
      </c>
      <c r="V1051" s="528">
        <v>200000</v>
      </c>
      <c r="W1051" s="642">
        <v>500000</v>
      </c>
      <c r="X1051" s="642">
        <v>0</v>
      </c>
      <c r="Y1051" s="642">
        <v>400000</v>
      </c>
      <c r="Z1051" s="642">
        <v>486108</v>
      </c>
      <c r="AA1051" s="643"/>
      <c r="AB1051" s="638"/>
      <c r="AC1051" s="642">
        <v>100000</v>
      </c>
      <c r="AD1051" s="642">
        <v>0</v>
      </c>
      <c r="AE1051" s="638">
        <v>0</v>
      </c>
      <c r="AF1051" s="644"/>
      <c r="AG1051" s="644">
        <f t="shared" si="216"/>
        <v>10538623</v>
      </c>
      <c r="AH1051" s="639">
        <v>16</v>
      </c>
      <c r="AI1051" s="639">
        <v>0</v>
      </c>
      <c r="AJ1051" s="639">
        <v>4</v>
      </c>
      <c r="AK1051" s="643">
        <v>0</v>
      </c>
      <c r="AL1051" s="645">
        <v>0</v>
      </c>
      <c r="AM1051" s="638">
        <f t="shared" si="215"/>
        <v>1235406</v>
      </c>
      <c r="AN1051" s="661">
        <f t="shared" si="207"/>
        <v>11774029</v>
      </c>
      <c r="AO1051" s="638">
        <v>832755</v>
      </c>
      <c r="AP1051" s="638">
        <v>44100</v>
      </c>
      <c r="AQ1051" s="638">
        <f>+VLOOKUP($B1051,[1]Sheet1!$C$15:$BW$1300,52,0)</f>
        <v>0</v>
      </c>
      <c r="AR1051" s="638">
        <v>0</v>
      </c>
      <c r="AS1051" s="638">
        <v>0</v>
      </c>
      <c r="AT1051" s="661">
        <f t="shared" si="213"/>
        <v>10897174</v>
      </c>
      <c r="AU1051" s="629"/>
      <c r="AV1051" s="585"/>
      <c r="AW1051" s="526" t="s">
        <v>5118</v>
      </c>
      <c r="AX1051" s="526" t="s">
        <v>5119</v>
      </c>
      <c r="AY1051" s="632" t="s">
        <v>200</v>
      </c>
      <c r="AZ1051" s="632">
        <v>622</v>
      </c>
      <c r="BA1051" s="272" t="str">
        <f t="shared" si="214"/>
        <v>Bag</v>
      </c>
      <c r="BB1051" s="633"/>
      <c r="BC1051" s="634"/>
      <c r="BD1051" s="634"/>
    </row>
    <row r="1052" spans="1:56" s="635" customFormat="1" ht="36.75" hidden="1" customHeight="1">
      <c r="A1052" s="475">
        <f>SUBTOTAL(3,B$6:B1052)</f>
        <v>1</v>
      </c>
      <c r="B1052" s="475" t="s">
        <v>2716</v>
      </c>
      <c r="C1052" s="476" t="s">
        <v>2717</v>
      </c>
      <c r="D1052" s="636">
        <v>44264</v>
      </c>
      <c r="E1052" s="636" t="s">
        <v>200</v>
      </c>
      <c r="F1052" s="530" t="s">
        <v>450</v>
      </c>
      <c r="G1052" s="621" t="s">
        <v>694</v>
      </c>
      <c r="H1052" s="637">
        <v>5931000</v>
      </c>
      <c r="I1052" s="637">
        <v>900000</v>
      </c>
      <c r="J1052" s="637">
        <v>0</v>
      </c>
      <c r="K1052" s="637">
        <v>300000</v>
      </c>
      <c r="L1052" s="638">
        <f t="shared" si="208"/>
        <v>7131000</v>
      </c>
      <c r="M1052" s="639">
        <v>23.9</v>
      </c>
      <c r="N1052" s="638">
        <f t="shared" si="209"/>
        <v>6555035</v>
      </c>
      <c r="O1052" s="640">
        <v>2</v>
      </c>
      <c r="P1052" s="638">
        <f t="shared" si="210"/>
        <v>548538</v>
      </c>
      <c r="Q1052" s="641">
        <v>0</v>
      </c>
      <c r="R1052" s="638">
        <f t="shared" si="211"/>
        <v>0</v>
      </c>
      <c r="S1052" s="638">
        <f t="shared" si="212"/>
        <v>7103573</v>
      </c>
      <c r="T1052" s="642">
        <v>0</v>
      </c>
      <c r="U1052" s="528">
        <v>0</v>
      </c>
      <c r="V1052" s="528">
        <v>200000</v>
      </c>
      <c r="W1052" s="642">
        <v>500000</v>
      </c>
      <c r="X1052" s="642">
        <v>0</v>
      </c>
      <c r="Y1052" s="642">
        <v>400000</v>
      </c>
      <c r="Z1052" s="642">
        <v>452569</v>
      </c>
      <c r="AA1052" s="643"/>
      <c r="AB1052" s="638"/>
      <c r="AC1052" s="642">
        <v>0</v>
      </c>
      <c r="AD1052" s="642">
        <v>0</v>
      </c>
      <c r="AE1052" s="638">
        <v>0</v>
      </c>
      <c r="AF1052" s="644"/>
      <c r="AG1052" s="644">
        <f t="shared" si="216"/>
        <v>8656142</v>
      </c>
      <c r="AH1052" s="639">
        <v>36</v>
      </c>
      <c r="AI1052" s="639">
        <v>0</v>
      </c>
      <c r="AJ1052" s="639">
        <v>0</v>
      </c>
      <c r="AK1052" s="643">
        <v>0</v>
      </c>
      <c r="AL1052" s="645">
        <v>0</v>
      </c>
      <c r="AM1052" s="638">
        <f t="shared" si="215"/>
        <v>1851317</v>
      </c>
      <c r="AN1052" s="661">
        <f t="shared" si="207"/>
        <v>10507459</v>
      </c>
      <c r="AO1052" s="638">
        <v>748755</v>
      </c>
      <c r="AP1052" s="638">
        <v>44100</v>
      </c>
      <c r="AQ1052" s="638">
        <f>+VLOOKUP($B1052,[1]Sheet1!$C$15:$BW$1300,52,0)</f>
        <v>0</v>
      </c>
      <c r="AR1052" s="638">
        <v>0</v>
      </c>
      <c r="AS1052" s="638">
        <v>0</v>
      </c>
      <c r="AT1052" s="661">
        <f t="shared" si="213"/>
        <v>9714604</v>
      </c>
      <c r="AU1052" s="629"/>
      <c r="AV1052" s="585"/>
      <c r="AW1052" s="526" t="s">
        <v>5120</v>
      </c>
      <c r="AX1052" s="526" t="s">
        <v>5121</v>
      </c>
      <c r="AY1052" s="632" t="s">
        <v>200</v>
      </c>
      <c r="AZ1052" s="632">
        <v>622</v>
      </c>
      <c r="BA1052" s="272" t="str">
        <f t="shared" si="214"/>
        <v>Bag</v>
      </c>
      <c r="BB1052" s="633"/>
      <c r="BC1052" s="634"/>
      <c r="BD1052" s="634"/>
    </row>
    <row r="1053" spans="1:56" s="635" customFormat="1" ht="36.75" hidden="1" customHeight="1">
      <c r="A1053" s="475">
        <f>SUBTOTAL(3,B$6:B1053)</f>
        <v>1</v>
      </c>
      <c r="B1053" s="475" t="s">
        <v>2718</v>
      </c>
      <c r="C1053" s="476" t="s">
        <v>2719</v>
      </c>
      <c r="D1053" s="636">
        <v>45576</v>
      </c>
      <c r="E1053" s="636" t="s">
        <v>200</v>
      </c>
      <c r="F1053" s="530" t="s">
        <v>450</v>
      </c>
      <c r="G1053" s="621" t="s">
        <v>1217</v>
      </c>
      <c r="H1053" s="637">
        <v>5274000</v>
      </c>
      <c r="I1053" s="637">
        <v>400000</v>
      </c>
      <c r="J1053" s="637">
        <v>0</v>
      </c>
      <c r="K1053" s="637">
        <v>0</v>
      </c>
      <c r="L1053" s="638">
        <f t="shared" si="208"/>
        <v>5674000</v>
      </c>
      <c r="M1053" s="639">
        <v>23.5</v>
      </c>
      <c r="N1053" s="638">
        <f t="shared" si="209"/>
        <v>5128423</v>
      </c>
      <c r="O1053" s="640">
        <v>2</v>
      </c>
      <c r="P1053" s="638">
        <f t="shared" si="210"/>
        <v>436462</v>
      </c>
      <c r="Q1053" s="641">
        <v>58.5</v>
      </c>
      <c r="R1053" s="638">
        <f t="shared" si="211"/>
        <v>478744</v>
      </c>
      <c r="S1053" s="638">
        <f t="shared" si="212"/>
        <v>6043629</v>
      </c>
      <c r="T1053" s="642">
        <v>0</v>
      </c>
      <c r="U1053" s="528">
        <v>270000</v>
      </c>
      <c r="V1053" s="528">
        <v>200000</v>
      </c>
      <c r="W1053" s="642">
        <v>500000</v>
      </c>
      <c r="X1053" s="642">
        <v>0</v>
      </c>
      <c r="Y1053" s="642">
        <v>400000</v>
      </c>
      <c r="Z1053" s="642">
        <v>471372</v>
      </c>
      <c r="AA1053" s="643"/>
      <c r="AB1053" s="638"/>
      <c r="AC1053" s="642">
        <v>0</v>
      </c>
      <c r="AD1053" s="642">
        <v>0</v>
      </c>
      <c r="AE1053" s="638">
        <v>0</v>
      </c>
      <c r="AF1053" s="644"/>
      <c r="AG1053" s="644">
        <f t="shared" si="216"/>
        <v>7885001</v>
      </c>
      <c r="AH1053" s="639">
        <v>17</v>
      </c>
      <c r="AI1053" s="639">
        <v>0</v>
      </c>
      <c r="AJ1053" s="639">
        <v>0</v>
      </c>
      <c r="AK1053" s="643">
        <v>0</v>
      </c>
      <c r="AL1053" s="645">
        <v>0</v>
      </c>
      <c r="AM1053" s="638">
        <f t="shared" si="215"/>
        <v>695611</v>
      </c>
      <c r="AN1053" s="661">
        <f t="shared" si="207"/>
        <v>8580612</v>
      </c>
      <c r="AO1053" s="638">
        <v>595770</v>
      </c>
      <c r="AP1053" s="638">
        <v>44100</v>
      </c>
      <c r="AQ1053" s="638">
        <f>+VLOOKUP($B1053,[1]Sheet1!$C$15:$BW$1300,52,0)</f>
        <v>0</v>
      </c>
      <c r="AR1053" s="638">
        <v>0</v>
      </c>
      <c r="AS1053" s="638">
        <v>0</v>
      </c>
      <c r="AT1053" s="661">
        <f t="shared" si="213"/>
        <v>7940742</v>
      </c>
      <c r="AU1053" s="629"/>
      <c r="AV1053" s="585"/>
      <c r="AW1053" s="526" t="s">
        <v>5122</v>
      </c>
      <c r="AX1053" s="526" t="s">
        <v>5123</v>
      </c>
      <c r="AY1053" s="632" t="s">
        <v>200</v>
      </c>
      <c r="AZ1053" s="632">
        <v>622</v>
      </c>
      <c r="BA1053" s="272" t="str">
        <f t="shared" si="214"/>
        <v>Bag</v>
      </c>
      <c r="BB1053" s="633"/>
      <c r="BC1053" s="634"/>
      <c r="BD1053" s="634"/>
    </row>
    <row r="1054" spans="1:56" s="635" customFormat="1" ht="36.75" hidden="1" customHeight="1">
      <c r="A1054" s="475">
        <f>SUBTOTAL(3,B$6:B1054)</f>
        <v>1</v>
      </c>
      <c r="B1054" s="475" t="s">
        <v>2720</v>
      </c>
      <c r="C1054" s="476" t="s">
        <v>2518</v>
      </c>
      <c r="D1054" s="636">
        <v>45714</v>
      </c>
      <c r="E1054" s="636" t="s">
        <v>200</v>
      </c>
      <c r="F1054" s="530" t="s">
        <v>450</v>
      </c>
      <c r="G1054" s="621" t="s">
        <v>1217</v>
      </c>
      <c r="H1054" s="637">
        <v>5023000</v>
      </c>
      <c r="I1054" s="637">
        <v>400000</v>
      </c>
      <c r="J1054" s="637">
        <v>0</v>
      </c>
      <c r="K1054" s="637">
        <v>0</v>
      </c>
      <c r="L1054" s="638">
        <f t="shared" si="208"/>
        <v>5423000</v>
      </c>
      <c r="M1054" s="639">
        <v>24</v>
      </c>
      <c r="N1054" s="638">
        <f t="shared" si="209"/>
        <v>5005846</v>
      </c>
      <c r="O1054" s="640">
        <v>2</v>
      </c>
      <c r="P1054" s="638">
        <f t="shared" si="210"/>
        <v>417154</v>
      </c>
      <c r="Q1054" s="641">
        <v>65</v>
      </c>
      <c r="R1054" s="638">
        <f t="shared" si="211"/>
        <v>508406</v>
      </c>
      <c r="S1054" s="638">
        <f t="shared" si="212"/>
        <v>5931406</v>
      </c>
      <c r="T1054" s="642">
        <v>0</v>
      </c>
      <c r="U1054" s="528">
        <v>300000</v>
      </c>
      <c r="V1054" s="528">
        <v>200000</v>
      </c>
      <c r="W1054" s="642">
        <v>500000</v>
      </c>
      <c r="X1054" s="642">
        <v>0</v>
      </c>
      <c r="Y1054" s="642">
        <v>400000</v>
      </c>
      <c r="Z1054" s="642">
        <v>425946</v>
      </c>
      <c r="AA1054" s="643"/>
      <c r="AB1054" s="638"/>
      <c r="AC1054" s="642">
        <v>0</v>
      </c>
      <c r="AD1054" s="642">
        <v>0</v>
      </c>
      <c r="AE1054" s="638">
        <v>0</v>
      </c>
      <c r="AF1054" s="644"/>
      <c r="AG1054" s="644">
        <f t="shared" si="216"/>
        <v>7757352</v>
      </c>
      <c r="AH1054" s="639">
        <v>16</v>
      </c>
      <c r="AI1054" s="639">
        <v>0</v>
      </c>
      <c r="AJ1054" s="639">
        <v>4</v>
      </c>
      <c r="AK1054" s="643">
        <v>0</v>
      </c>
      <c r="AL1054" s="645">
        <v>0</v>
      </c>
      <c r="AM1054" s="638">
        <f t="shared" si="215"/>
        <v>844737</v>
      </c>
      <c r="AN1054" s="661">
        <f t="shared" si="207"/>
        <v>8602089</v>
      </c>
      <c r="AO1054" s="638">
        <v>569415</v>
      </c>
      <c r="AP1054" s="638">
        <v>0</v>
      </c>
      <c r="AQ1054" s="638">
        <f>+VLOOKUP($B1054,[1]Sheet1!$C$15:$BW$1300,52,0)</f>
        <v>0</v>
      </c>
      <c r="AR1054" s="638">
        <v>0</v>
      </c>
      <c r="AS1054" s="638">
        <v>0</v>
      </c>
      <c r="AT1054" s="661">
        <f t="shared" si="213"/>
        <v>8032674</v>
      </c>
      <c r="AU1054" s="629"/>
      <c r="AV1054" s="585"/>
      <c r="AW1054" s="526" t="s">
        <v>4922</v>
      </c>
      <c r="AX1054" s="526" t="s">
        <v>5124</v>
      </c>
      <c r="AY1054" s="632" t="s">
        <v>200</v>
      </c>
      <c r="AZ1054" s="632">
        <v>622</v>
      </c>
      <c r="BA1054" s="272" t="str">
        <f t="shared" si="214"/>
        <v>Bag</v>
      </c>
      <c r="BB1054" s="633"/>
      <c r="BC1054" s="634"/>
      <c r="BD1054" s="634"/>
    </row>
    <row r="1055" spans="1:56" s="635" customFormat="1" ht="36.75" hidden="1" customHeight="1">
      <c r="A1055" s="475">
        <f>SUBTOTAL(3,B$6:B1055)</f>
        <v>1</v>
      </c>
      <c r="B1055" s="475" t="s">
        <v>2721</v>
      </c>
      <c r="C1055" s="476" t="s">
        <v>2722</v>
      </c>
      <c r="D1055" s="636">
        <v>45730</v>
      </c>
      <c r="E1055" s="636" t="s">
        <v>200</v>
      </c>
      <c r="F1055" s="530" t="s">
        <v>450</v>
      </c>
      <c r="G1055" s="621" t="s">
        <v>1217</v>
      </c>
      <c r="H1055" s="637">
        <v>5023000</v>
      </c>
      <c r="I1055" s="637">
        <v>400000</v>
      </c>
      <c r="J1055" s="637">
        <v>0</v>
      </c>
      <c r="K1055" s="637">
        <v>0</v>
      </c>
      <c r="L1055" s="638">
        <f t="shared" si="208"/>
        <v>5423000</v>
      </c>
      <c r="M1055" s="639">
        <v>23.9</v>
      </c>
      <c r="N1055" s="638">
        <f t="shared" si="209"/>
        <v>4984988</v>
      </c>
      <c r="O1055" s="640">
        <v>2</v>
      </c>
      <c r="P1055" s="638">
        <f t="shared" si="210"/>
        <v>417154</v>
      </c>
      <c r="Q1055" s="641">
        <v>58.5</v>
      </c>
      <c r="R1055" s="638">
        <f t="shared" si="211"/>
        <v>457566</v>
      </c>
      <c r="S1055" s="638">
        <f t="shared" si="212"/>
        <v>5859708</v>
      </c>
      <c r="T1055" s="642">
        <v>0</v>
      </c>
      <c r="U1055" s="528">
        <v>270000</v>
      </c>
      <c r="V1055" s="528">
        <v>200000</v>
      </c>
      <c r="W1055" s="642">
        <v>500000</v>
      </c>
      <c r="X1055" s="642">
        <v>0</v>
      </c>
      <c r="Y1055" s="642">
        <v>400000</v>
      </c>
      <c r="Z1055" s="642">
        <v>522941</v>
      </c>
      <c r="AA1055" s="643"/>
      <c r="AB1055" s="638"/>
      <c r="AC1055" s="642">
        <v>0</v>
      </c>
      <c r="AD1055" s="642">
        <v>0</v>
      </c>
      <c r="AE1055" s="638">
        <v>0</v>
      </c>
      <c r="AF1055" s="644"/>
      <c r="AG1055" s="644">
        <f t="shared" si="216"/>
        <v>7752649</v>
      </c>
      <c r="AH1055" s="639">
        <v>13</v>
      </c>
      <c r="AI1055" s="639">
        <v>0</v>
      </c>
      <c r="AJ1055" s="639">
        <v>0</v>
      </c>
      <c r="AK1055" s="643">
        <v>0</v>
      </c>
      <c r="AL1055" s="645">
        <v>0</v>
      </c>
      <c r="AM1055" s="638">
        <f t="shared" si="215"/>
        <v>508406</v>
      </c>
      <c r="AN1055" s="661">
        <f t="shared" ref="AN1055:AN1116" si="217">ROUND(AG1055+AM1055,0)</f>
        <v>8261055</v>
      </c>
      <c r="AO1055" s="638">
        <v>537031</v>
      </c>
      <c r="AP1055" s="638">
        <v>0</v>
      </c>
      <c r="AQ1055" s="638">
        <f>+VLOOKUP($B1055,[1]Sheet1!$C$15:$BW$1300,52,0)</f>
        <v>0</v>
      </c>
      <c r="AR1055" s="638">
        <v>0</v>
      </c>
      <c r="AS1055" s="638">
        <v>353985</v>
      </c>
      <c r="AT1055" s="661">
        <f t="shared" si="213"/>
        <v>7370039</v>
      </c>
      <c r="AU1055" s="629"/>
      <c r="AV1055" s="585"/>
      <c r="AW1055" s="526" t="s">
        <v>5125</v>
      </c>
      <c r="AX1055" s="526" t="s">
        <v>5126</v>
      </c>
      <c r="AY1055" s="632" t="s">
        <v>200</v>
      </c>
      <c r="AZ1055" s="632">
        <v>622</v>
      </c>
      <c r="BA1055" s="272" t="str">
        <f t="shared" si="214"/>
        <v>Bag</v>
      </c>
      <c r="BB1055" s="633"/>
      <c r="BC1055" s="634"/>
      <c r="BD1055" s="634"/>
    </row>
    <row r="1056" spans="1:56" s="635" customFormat="1" ht="36.75" hidden="1" customHeight="1">
      <c r="A1056" s="475">
        <f>SUBTOTAL(3,B$6:B1056)</f>
        <v>1</v>
      </c>
      <c r="B1056" s="475" t="s">
        <v>2723</v>
      </c>
      <c r="C1056" s="476" t="s">
        <v>2724</v>
      </c>
      <c r="D1056" s="636">
        <v>43795</v>
      </c>
      <c r="E1056" s="636" t="s">
        <v>200</v>
      </c>
      <c r="F1056" s="530" t="s">
        <v>230</v>
      </c>
      <c r="G1056" s="621" t="s">
        <v>2725</v>
      </c>
      <c r="H1056" s="637">
        <v>5931000</v>
      </c>
      <c r="I1056" s="637">
        <v>1600000</v>
      </c>
      <c r="J1056" s="637">
        <v>0</v>
      </c>
      <c r="K1056" s="637">
        <v>200000</v>
      </c>
      <c r="L1056" s="638">
        <f t="shared" si="208"/>
        <v>7731000</v>
      </c>
      <c r="M1056" s="639">
        <v>22.5</v>
      </c>
      <c r="N1056" s="638">
        <f t="shared" si="209"/>
        <v>6690288</v>
      </c>
      <c r="O1056" s="640">
        <v>3</v>
      </c>
      <c r="P1056" s="638">
        <f t="shared" si="210"/>
        <v>892038</v>
      </c>
      <c r="Q1056" s="641">
        <v>0</v>
      </c>
      <c r="R1056" s="638">
        <f t="shared" si="211"/>
        <v>0</v>
      </c>
      <c r="S1056" s="638">
        <f t="shared" si="212"/>
        <v>7582326</v>
      </c>
      <c r="T1056" s="642">
        <v>0</v>
      </c>
      <c r="U1056" s="528">
        <v>0</v>
      </c>
      <c r="V1056" s="528">
        <v>200000</v>
      </c>
      <c r="W1056" s="642">
        <v>500000</v>
      </c>
      <c r="X1056" s="642">
        <v>0</v>
      </c>
      <c r="Y1056" s="642">
        <v>400000</v>
      </c>
      <c r="Z1056" s="642">
        <v>415829</v>
      </c>
      <c r="AA1056" s="643"/>
      <c r="AB1056" s="638"/>
      <c r="AC1056" s="642">
        <v>100000</v>
      </c>
      <c r="AD1056" s="642">
        <v>0</v>
      </c>
      <c r="AE1056" s="638">
        <v>0</v>
      </c>
      <c r="AF1056" s="644"/>
      <c r="AG1056" s="644">
        <f t="shared" si="216"/>
        <v>9198155</v>
      </c>
      <c r="AH1056" s="639">
        <v>4</v>
      </c>
      <c r="AI1056" s="639">
        <v>0</v>
      </c>
      <c r="AJ1056" s="639">
        <v>0</v>
      </c>
      <c r="AK1056" s="643">
        <v>0</v>
      </c>
      <c r="AL1056" s="645">
        <v>0</v>
      </c>
      <c r="AM1056" s="638">
        <f t="shared" si="215"/>
        <v>223010</v>
      </c>
      <c r="AN1056" s="661">
        <f t="shared" si="217"/>
        <v>9421165</v>
      </c>
      <c r="AO1056" s="638">
        <v>811755</v>
      </c>
      <c r="AP1056" s="638">
        <v>44100</v>
      </c>
      <c r="AQ1056" s="638">
        <f>+VLOOKUP($B1056,[1]Sheet1!$C$15:$BW$1300,52,0)</f>
        <v>0</v>
      </c>
      <c r="AR1056" s="638">
        <v>0</v>
      </c>
      <c r="AS1056" s="638">
        <v>0</v>
      </c>
      <c r="AT1056" s="661">
        <f t="shared" si="213"/>
        <v>8565310</v>
      </c>
      <c r="AU1056" s="629"/>
      <c r="AV1056" s="585"/>
      <c r="AW1056" s="526" t="s">
        <v>5127</v>
      </c>
      <c r="AX1056" s="526" t="s">
        <v>5128</v>
      </c>
      <c r="AY1056" s="632" t="s">
        <v>200</v>
      </c>
      <c r="AZ1056" s="632">
        <v>622</v>
      </c>
      <c r="BA1056" s="272" t="str">
        <f t="shared" si="214"/>
        <v>Bag</v>
      </c>
      <c r="BB1056" s="633"/>
      <c r="BC1056" s="634"/>
      <c r="BD1056" s="634"/>
    </row>
    <row r="1057" spans="1:56" s="635" customFormat="1" ht="36.75" hidden="1" customHeight="1">
      <c r="A1057" s="475">
        <f>SUBTOTAL(3,B$6:B1057)</f>
        <v>1</v>
      </c>
      <c r="B1057" s="475" t="s">
        <v>2726</v>
      </c>
      <c r="C1057" s="476" t="s">
        <v>2727</v>
      </c>
      <c r="D1057" s="636">
        <v>44606</v>
      </c>
      <c r="E1057" s="636" t="s">
        <v>200</v>
      </c>
      <c r="F1057" s="530" t="s">
        <v>230</v>
      </c>
      <c r="G1057" s="621" t="s">
        <v>1160</v>
      </c>
      <c r="H1057" s="637">
        <v>5931000</v>
      </c>
      <c r="I1057" s="637">
        <v>600000</v>
      </c>
      <c r="J1057" s="637">
        <v>0</v>
      </c>
      <c r="K1057" s="637">
        <v>0</v>
      </c>
      <c r="L1057" s="638">
        <f t="shared" si="208"/>
        <v>6531000</v>
      </c>
      <c r="M1057" s="639">
        <v>24</v>
      </c>
      <c r="N1057" s="638">
        <f t="shared" si="209"/>
        <v>6028615</v>
      </c>
      <c r="O1057" s="640">
        <v>2</v>
      </c>
      <c r="P1057" s="638">
        <f t="shared" si="210"/>
        <v>502385</v>
      </c>
      <c r="Q1057" s="641">
        <v>0</v>
      </c>
      <c r="R1057" s="638">
        <f t="shared" si="211"/>
        <v>0</v>
      </c>
      <c r="S1057" s="638">
        <f t="shared" si="212"/>
        <v>6531000</v>
      </c>
      <c r="T1057" s="642">
        <v>0</v>
      </c>
      <c r="U1057" s="528">
        <v>0</v>
      </c>
      <c r="V1057" s="528">
        <v>200000</v>
      </c>
      <c r="W1057" s="642">
        <v>500000</v>
      </c>
      <c r="X1057" s="642">
        <v>0</v>
      </c>
      <c r="Y1057" s="642">
        <v>400000</v>
      </c>
      <c r="Z1057" s="642">
        <v>443551</v>
      </c>
      <c r="AA1057" s="643"/>
      <c r="AB1057" s="638"/>
      <c r="AC1057" s="642">
        <v>0</v>
      </c>
      <c r="AD1057" s="642">
        <v>0</v>
      </c>
      <c r="AE1057" s="638">
        <v>47098.5546875</v>
      </c>
      <c r="AF1057" s="644"/>
      <c r="AG1057" s="644">
        <f t="shared" si="216"/>
        <v>8121650</v>
      </c>
      <c r="AH1057" s="639">
        <v>28</v>
      </c>
      <c r="AI1057" s="639">
        <v>0</v>
      </c>
      <c r="AJ1057" s="639">
        <v>0</v>
      </c>
      <c r="AK1057" s="643">
        <v>0</v>
      </c>
      <c r="AL1057" s="645">
        <v>0</v>
      </c>
      <c r="AM1057" s="638">
        <f t="shared" si="215"/>
        <v>1318760</v>
      </c>
      <c r="AN1057" s="661">
        <f t="shared" si="217"/>
        <v>9440410</v>
      </c>
      <c r="AO1057" s="638">
        <v>685755</v>
      </c>
      <c r="AP1057" s="638">
        <v>44100</v>
      </c>
      <c r="AQ1057" s="638">
        <f>+VLOOKUP($B1057,[1]Sheet1!$C$15:$BW$1300,52,0)</f>
        <v>0</v>
      </c>
      <c r="AR1057" s="638">
        <v>0</v>
      </c>
      <c r="AS1057" s="638">
        <v>0</v>
      </c>
      <c r="AT1057" s="661">
        <f t="shared" si="213"/>
        <v>8710555</v>
      </c>
      <c r="AU1057" s="629"/>
      <c r="AV1057" s="585"/>
      <c r="AW1057" s="526" t="s">
        <v>5129</v>
      </c>
      <c r="AX1057" s="526" t="s">
        <v>5130</v>
      </c>
      <c r="AY1057" s="632" t="s">
        <v>200</v>
      </c>
      <c r="AZ1057" s="632">
        <v>622</v>
      </c>
      <c r="BA1057" s="272" t="str">
        <f t="shared" si="214"/>
        <v>Bag</v>
      </c>
      <c r="BB1057" s="633"/>
      <c r="BC1057" s="634"/>
      <c r="BD1057" s="634"/>
    </row>
    <row r="1058" spans="1:56" s="635" customFormat="1" ht="36.75" hidden="1" customHeight="1">
      <c r="A1058" s="475">
        <f>SUBTOTAL(3,B$6:B1058)</f>
        <v>1</v>
      </c>
      <c r="B1058" s="475" t="s">
        <v>2728</v>
      </c>
      <c r="C1058" s="476" t="s">
        <v>2729</v>
      </c>
      <c r="D1058" s="636">
        <v>45737</v>
      </c>
      <c r="E1058" s="636" t="s">
        <v>200</v>
      </c>
      <c r="F1058" s="530" t="s">
        <v>230</v>
      </c>
      <c r="G1058" s="621" t="s">
        <v>1160</v>
      </c>
      <c r="H1058" s="637">
        <v>4694000</v>
      </c>
      <c r="I1058" s="637">
        <v>0</v>
      </c>
      <c r="J1058" s="637">
        <v>0</v>
      </c>
      <c r="K1058" s="637">
        <v>0</v>
      </c>
      <c r="L1058" s="638">
        <f t="shared" si="208"/>
        <v>4694000</v>
      </c>
      <c r="M1058" s="639">
        <v>18</v>
      </c>
      <c r="N1058" s="638">
        <f t="shared" si="209"/>
        <v>3249692</v>
      </c>
      <c r="O1058" s="640">
        <v>2</v>
      </c>
      <c r="P1058" s="638">
        <f t="shared" si="210"/>
        <v>361077</v>
      </c>
      <c r="Q1058" s="641">
        <v>0</v>
      </c>
      <c r="R1058" s="638">
        <f t="shared" si="211"/>
        <v>0</v>
      </c>
      <c r="S1058" s="638">
        <f t="shared" si="212"/>
        <v>3610769</v>
      </c>
      <c r="T1058" s="642">
        <v>0</v>
      </c>
      <c r="U1058" s="528">
        <v>0</v>
      </c>
      <c r="V1058" s="528">
        <v>200000</v>
      </c>
      <c r="W1058" s="642">
        <v>0</v>
      </c>
      <c r="X1058" s="642">
        <v>0</v>
      </c>
      <c r="Y1058" s="642">
        <v>0</v>
      </c>
      <c r="Z1058" s="642">
        <v>332663</v>
      </c>
      <c r="AA1058" s="643"/>
      <c r="AB1058" s="638"/>
      <c r="AC1058" s="642">
        <v>200000</v>
      </c>
      <c r="AD1058" s="642">
        <v>90721</v>
      </c>
      <c r="AE1058" s="638">
        <v>33850.958333333328</v>
      </c>
      <c r="AF1058" s="644"/>
      <c r="AG1058" s="644">
        <f t="shared" si="216"/>
        <v>4468004</v>
      </c>
      <c r="AH1058" s="639">
        <v>24</v>
      </c>
      <c r="AI1058" s="639">
        <v>0</v>
      </c>
      <c r="AJ1058" s="639">
        <v>0</v>
      </c>
      <c r="AK1058" s="643">
        <v>0</v>
      </c>
      <c r="AL1058" s="645">
        <v>0</v>
      </c>
      <c r="AM1058" s="638">
        <f t="shared" si="215"/>
        <v>812423</v>
      </c>
      <c r="AN1058" s="661">
        <f t="shared" si="217"/>
        <v>5280427</v>
      </c>
      <c r="AO1058" s="638">
        <v>0</v>
      </c>
      <c r="AP1058" s="638">
        <v>0</v>
      </c>
      <c r="AQ1058" s="638">
        <f>+VLOOKUP($B1058,[1]Sheet1!$C$15:$BW$1300,52,0)</f>
        <v>0</v>
      </c>
      <c r="AR1058" s="638">
        <v>0</v>
      </c>
      <c r="AS1058" s="638">
        <v>0</v>
      </c>
      <c r="AT1058" s="661">
        <f t="shared" si="213"/>
        <v>5280427</v>
      </c>
      <c r="AU1058" s="629"/>
      <c r="AV1058" s="585"/>
      <c r="AW1058" s="526" t="s">
        <v>5131</v>
      </c>
      <c r="AX1058" s="526" t="s">
        <v>5132</v>
      </c>
      <c r="AY1058" s="632" t="s">
        <v>200</v>
      </c>
      <c r="AZ1058" s="632">
        <v>622</v>
      </c>
      <c r="BA1058" s="272" t="str">
        <f t="shared" si="214"/>
        <v>Bag</v>
      </c>
      <c r="BB1058" s="633"/>
      <c r="BC1058" s="634"/>
      <c r="BD1058" s="634"/>
    </row>
    <row r="1059" spans="1:56" s="635" customFormat="1" ht="36.75" hidden="1" customHeight="1">
      <c r="A1059" s="475">
        <f>SUBTOTAL(3,B$6:B1059)</f>
        <v>1</v>
      </c>
      <c r="B1059" s="475" t="s">
        <v>2730</v>
      </c>
      <c r="C1059" s="476" t="s">
        <v>2731</v>
      </c>
      <c r="D1059" s="636">
        <v>43567</v>
      </c>
      <c r="E1059" s="636" t="s">
        <v>200</v>
      </c>
      <c r="F1059" s="530" t="s">
        <v>255</v>
      </c>
      <c r="G1059" s="621" t="s">
        <v>619</v>
      </c>
      <c r="H1059" s="637">
        <v>5931000</v>
      </c>
      <c r="I1059" s="637">
        <v>0</v>
      </c>
      <c r="J1059" s="637">
        <v>0</v>
      </c>
      <c r="K1059" s="637">
        <v>0</v>
      </c>
      <c r="L1059" s="638">
        <f t="shared" si="208"/>
        <v>5931000</v>
      </c>
      <c r="M1059" s="639">
        <v>19.899999999999999</v>
      </c>
      <c r="N1059" s="638">
        <f t="shared" si="209"/>
        <v>4539496</v>
      </c>
      <c r="O1059" s="640">
        <v>3</v>
      </c>
      <c r="P1059" s="638">
        <f t="shared" si="210"/>
        <v>684346</v>
      </c>
      <c r="Q1059" s="641">
        <v>0</v>
      </c>
      <c r="R1059" s="638">
        <f t="shared" si="211"/>
        <v>0</v>
      </c>
      <c r="S1059" s="638">
        <f t="shared" si="212"/>
        <v>5223842</v>
      </c>
      <c r="T1059" s="642">
        <v>0</v>
      </c>
      <c r="U1059" s="528">
        <v>0</v>
      </c>
      <c r="V1059" s="528">
        <v>200000</v>
      </c>
      <c r="W1059" s="642">
        <v>0</v>
      </c>
      <c r="X1059" s="642">
        <v>0</v>
      </c>
      <c r="Y1059" s="642">
        <v>0</v>
      </c>
      <c r="Z1059" s="642">
        <v>344912</v>
      </c>
      <c r="AA1059" s="643"/>
      <c r="AB1059" s="638"/>
      <c r="AC1059" s="642">
        <v>100000</v>
      </c>
      <c r="AD1059" s="642">
        <v>0</v>
      </c>
      <c r="AE1059" s="638">
        <v>0</v>
      </c>
      <c r="AF1059" s="644"/>
      <c r="AG1059" s="644">
        <f t="shared" si="216"/>
        <v>5868754</v>
      </c>
      <c r="AH1059" s="639">
        <v>28</v>
      </c>
      <c r="AI1059" s="639">
        <v>0</v>
      </c>
      <c r="AJ1059" s="639">
        <v>0</v>
      </c>
      <c r="AK1059" s="643">
        <v>0</v>
      </c>
      <c r="AL1059" s="645">
        <v>0</v>
      </c>
      <c r="AM1059" s="638">
        <f t="shared" si="215"/>
        <v>1197606</v>
      </c>
      <c r="AN1059" s="661">
        <f t="shared" si="217"/>
        <v>7066360</v>
      </c>
      <c r="AO1059" s="638">
        <v>622755</v>
      </c>
      <c r="AP1059" s="638">
        <v>44100</v>
      </c>
      <c r="AQ1059" s="638">
        <f>+VLOOKUP($B1059,[1]Sheet1!$C$15:$BW$1300,52,0)</f>
        <v>0</v>
      </c>
      <c r="AR1059" s="638">
        <v>0</v>
      </c>
      <c r="AS1059" s="638">
        <v>0</v>
      </c>
      <c r="AT1059" s="661">
        <f t="shared" si="213"/>
        <v>6399505</v>
      </c>
      <c r="AU1059" s="629"/>
      <c r="AV1059" s="585"/>
      <c r="AW1059" s="526" t="s">
        <v>5133</v>
      </c>
      <c r="AX1059" s="526" t="s">
        <v>5134</v>
      </c>
      <c r="AY1059" s="632" t="s">
        <v>200</v>
      </c>
      <c r="AZ1059" s="632">
        <v>622</v>
      </c>
      <c r="BA1059" s="272" t="str">
        <f t="shared" si="214"/>
        <v>Bag</v>
      </c>
      <c r="BB1059" s="633"/>
      <c r="BC1059" s="634"/>
      <c r="BD1059" s="634"/>
    </row>
    <row r="1060" spans="1:56" s="635" customFormat="1" ht="36.75" hidden="1" customHeight="1">
      <c r="A1060" s="475">
        <f>SUBTOTAL(3,B$6:B1060)</f>
        <v>1</v>
      </c>
      <c r="B1060" s="475" t="s">
        <v>2732</v>
      </c>
      <c r="C1060" s="476" t="s">
        <v>2733</v>
      </c>
      <c r="D1060" s="636">
        <v>43599</v>
      </c>
      <c r="E1060" s="636" t="s">
        <v>200</v>
      </c>
      <c r="F1060" s="530" t="s">
        <v>255</v>
      </c>
      <c r="G1060" s="621" t="s">
        <v>1569</v>
      </c>
      <c r="H1060" s="637">
        <v>5931000</v>
      </c>
      <c r="I1060" s="637">
        <v>700000</v>
      </c>
      <c r="J1060" s="637">
        <v>298000</v>
      </c>
      <c r="K1060" s="637">
        <v>300000</v>
      </c>
      <c r="L1060" s="638">
        <f t="shared" si="208"/>
        <v>7229000</v>
      </c>
      <c r="M1060" s="639">
        <v>23.9</v>
      </c>
      <c r="N1060" s="638">
        <f t="shared" si="209"/>
        <v>6645119</v>
      </c>
      <c r="O1060" s="640">
        <v>2</v>
      </c>
      <c r="P1060" s="638">
        <f t="shared" si="210"/>
        <v>556077</v>
      </c>
      <c r="Q1060" s="641">
        <v>0</v>
      </c>
      <c r="R1060" s="638">
        <f t="shared" si="211"/>
        <v>0</v>
      </c>
      <c r="S1060" s="638">
        <f t="shared" si="212"/>
        <v>7201196</v>
      </c>
      <c r="T1060" s="642">
        <v>0</v>
      </c>
      <c r="U1060" s="528">
        <v>0</v>
      </c>
      <c r="V1060" s="528">
        <v>200000</v>
      </c>
      <c r="W1060" s="642">
        <v>500000</v>
      </c>
      <c r="X1060" s="642">
        <v>0</v>
      </c>
      <c r="Y1060" s="642">
        <v>400000</v>
      </c>
      <c r="Z1060" s="642">
        <v>912371</v>
      </c>
      <c r="AA1060" s="643"/>
      <c r="AB1060" s="638"/>
      <c r="AC1060" s="642">
        <v>200000</v>
      </c>
      <c r="AD1060" s="642">
        <v>0</v>
      </c>
      <c r="AE1060" s="638">
        <v>52132.209728033471</v>
      </c>
      <c r="AF1060" s="644"/>
      <c r="AG1060" s="644">
        <f t="shared" si="216"/>
        <v>9465699</v>
      </c>
      <c r="AH1060" s="639">
        <v>36</v>
      </c>
      <c r="AI1060" s="639">
        <v>0</v>
      </c>
      <c r="AJ1060" s="639">
        <v>0</v>
      </c>
      <c r="AK1060" s="643">
        <v>0</v>
      </c>
      <c r="AL1060" s="645">
        <v>0</v>
      </c>
      <c r="AM1060" s="638">
        <f t="shared" si="215"/>
        <v>1876760</v>
      </c>
      <c r="AN1060" s="661">
        <f t="shared" si="217"/>
        <v>11342459</v>
      </c>
      <c r="AO1060" s="638">
        <v>759045</v>
      </c>
      <c r="AP1060" s="638">
        <v>44100</v>
      </c>
      <c r="AQ1060" s="638">
        <f>+VLOOKUP($B1060,[1]Sheet1!$C$15:$BW$1300,52,0)</f>
        <v>0</v>
      </c>
      <c r="AR1060" s="638">
        <v>0</v>
      </c>
      <c r="AS1060" s="638">
        <v>0</v>
      </c>
      <c r="AT1060" s="661">
        <f t="shared" si="213"/>
        <v>10539314</v>
      </c>
      <c r="AU1060" s="629"/>
      <c r="AV1060" s="585"/>
      <c r="AW1060" s="526" t="s">
        <v>5135</v>
      </c>
      <c r="AX1060" s="526" t="s">
        <v>5136</v>
      </c>
      <c r="AY1060" s="632" t="s">
        <v>200</v>
      </c>
      <c r="AZ1060" s="632">
        <v>622</v>
      </c>
      <c r="BA1060" s="272" t="str">
        <f t="shared" si="214"/>
        <v>Bag</v>
      </c>
      <c r="BB1060" s="633"/>
      <c r="BC1060" s="634"/>
      <c r="BD1060" s="634"/>
    </row>
    <row r="1061" spans="1:56" s="635" customFormat="1" ht="36.75" hidden="1" customHeight="1">
      <c r="A1061" s="475">
        <f>SUBTOTAL(3,B$6:B1061)</f>
        <v>1</v>
      </c>
      <c r="B1061" s="475" t="s">
        <v>2734</v>
      </c>
      <c r="C1061" s="476" t="s">
        <v>2735</v>
      </c>
      <c r="D1061" s="636">
        <v>43654</v>
      </c>
      <c r="E1061" s="636" t="s">
        <v>200</v>
      </c>
      <c r="F1061" s="530" t="s">
        <v>255</v>
      </c>
      <c r="G1061" s="621" t="s">
        <v>742</v>
      </c>
      <c r="H1061" s="637">
        <v>5931000</v>
      </c>
      <c r="I1061" s="637">
        <v>0</v>
      </c>
      <c r="J1061" s="637">
        <v>298000</v>
      </c>
      <c r="K1061" s="637">
        <v>0</v>
      </c>
      <c r="L1061" s="638">
        <f t="shared" si="208"/>
        <v>6229000</v>
      </c>
      <c r="M1061" s="639">
        <v>22.6</v>
      </c>
      <c r="N1061" s="638">
        <f t="shared" si="209"/>
        <v>5414438</v>
      </c>
      <c r="O1061" s="640">
        <v>3</v>
      </c>
      <c r="P1061" s="638">
        <f t="shared" si="210"/>
        <v>718731</v>
      </c>
      <c r="Q1061" s="641">
        <v>0</v>
      </c>
      <c r="R1061" s="638">
        <f t="shared" si="211"/>
        <v>0</v>
      </c>
      <c r="S1061" s="638">
        <f t="shared" si="212"/>
        <v>6133169</v>
      </c>
      <c r="T1061" s="642">
        <v>0</v>
      </c>
      <c r="U1061" s="528">
        <v>0</v>
      </c>
      <c r="V1061" s="528">
        <v>200000</v>
      </c>
      <c r="W1061" s="642">
        <v>500000</v>
      </c>
      <c r="X1061" s="642">
        <v>0</v>
      </c>
      <c r="Y1061" s="642">
        <v>400000</v>
      </c>
      <c r="Z1061" s="642">
        <v>541627</v>
      </c>
      <c r="AA1061" s="643"/>
      <c r="AB1061" s="638"/>
      <c r="AC1061" s="642">
        <v>100000</v>
      </c>
      <c r="AD1061" s="642">
        <v>0</v>
      </c>
      <c r="AE1061" s="638">
        <v>44920.669247787606</v>
      </c>
      <c r="AF1061" s="644"/>
      <c r="AG1061" s="644">
        <f t="shared" si="216"/>
        <v>7919717</v>
      </c>
      <c r="AH1061" s="639">
        <v>32</v>
      </c>
      <c r="AI1061" s="639">
        <v>0</v>
      </c>
      <c r="AJ1061" s="639">
        <v>0</v>
      </c>
      <c r="AK1061" s="643">
        <v>0</v>
      </c>
      <c r="AL1061" s="645">
        <v>0</v>
      </c>
      <c r="AM1061" s="638">
        <f t="shared" si="215"/>
        <v>1437461</v>
      </c>
      <c r="AN1061" s="661">
        <f t="shared" si="217"/>
        <v>9357178</v>
      </c>
      <c r="AO1061" s="638">
        <v>654045</v>
      </c>
      <c r="AP1061" s="638">
        <v>44100</v>
      </c>
      <c r="AQ1061" s="638">
        <f>+VLOOKUP($B1061,[1]Sheet1!$C$15:$BW$1300,52,0)</f>
        <v>0</v>
      </c>
      <c r="AR1061" s="638">
        <v>0</v>
      </c>
      <c r="AS1061" s="638">
        <v>0</v>
      </c>
      <c r="AT1061" s="661">
        <f t="shared" si="213"/>
        <v>8659033</v>
      </c>
      <c r="AU1061" s="629"/>
      <c r="AV1061" s="585"/>
      <c r="AW1061" s="526" t="s">
        <v>5137</v>
      </c>
      <c r="AX1061" s="526" t="s">
        <v>5138</v>
      </c>
      <c r="AY1061" s="632" t="s">
        <v>200</v>
      </c>
      <c r="AZ1061" s="632">
        <v>622</v>
      </c>
      <c r="BA1061" s="272" t="str">
        <f t="shared" si="214"/>
        <v>Bag</v>
      </c>
      <c r="BB1061" s="633"/>
      <c r="BC1061" s="634"/>
      <c r="BD1061" s="634"/>
    </row>
    <row r="1062" spans="1:56" s="635" customFormat="1" ht="36.75" hidden="1" customHeight="1">
      <c r="A1062" s="475">
        <f>SUBTOTAL(3,B$6:B1062)</f>
        <v>1</v>
      </c>
      <c r="B1062" s="475" t="s">
        <v>2736</v>
      </c>
      <c r="C1062" s="476" t="s">
        <v>2737</v>
      </c>
      <c r="D1062" s="636">
        <v>43731</v>
      </c>
      <c r="E1062" s="636" t="s">
        <v>200</v>
      </c>
      <c r="F1062" s="530" t="s">
        <v>255</v>
      </c>
      <c r="G1062" s="621" t="s">
        <v>1054</v>
      </c>
      <c r="H1062" s="637">
        <v>5931000</v>
      </c>
      <c r="I1062" s="637">
        <v>200000</v>
      </c>
      <c r="J1062" s="637">
        <v>0</v>
      </c>
      <c r="K1062" s="637">
        <v>0</v>
      </c>
      <c r="L1062" s="638">
        <f t="shared" si="208"/>
        <v>6131000</v>
      </c>
      <c r="M1062" s="639">
        <v>23.8</v>
      </c>
      <c r="N1062" s="638">
        <f t="shared" si="209"/>
        <v>5612223</v>
      </c>
      <c r="O1062" s="640">
        <v>2</v>
      </c>
      <c r="P1062" s="638">
        <f t="shared" si="210"/>
        <v>471615</v>
      </c>
      <c r="Q1062" s="641">
        <v>0</v>
      </c>
      <c r="R1062" s="638">
        <f t="shared" si="211"/>
        <v>0</v>
      </c>
      <c r="S1062" s="638">
        <f t="shared" si="212"/>
        <v>6083838</v>
      </c>
      <c r="T1062" s="642">
        <v>0</v>
      </c>
      <c r="U1062" s="528">
        <v>0</v>
      </c>
      <c r="V1062" s="528">
        <v>200000</v>
      </c>
      <c r="W1062" s="642">
        <v>500000</v>
      </c>
      <c r="X1062" s="642">
        <v>0</v>
      </c>
      <c r="Y1062" s="642">
        <v>300000</v>
      </c>
      <c r="Z1062" s="642">
        <v>380424</v>
      </c>
      <c r="AA1062" s="643"/>
      <c r="AB1062" s="638"/>
      <c r="AC1062" s="642">
        <v>0</v>
      </c>
      <c r="AD1062" s="642">
        <v>0</v>
      </c>
      <c r="AE1062" s="638">
        <v>0</v>
      </c>
      <c r="AF1062" s="644"/>
      <c r="AG1062" s="644">
        <f t="shared" si="216"/>
        <v>7464262</v>
      </c>
      <c r="AH1062" s="639">
        <v>36</v>
      </c>
      <c r="AI1062" s="639">
        <v>0</v>
      </c>
      <c r="AJ1062" s="639">
        <v>0</v>
      </c>
      <c r="AK1062" s="643">
        <v>0</v>
      </c>
      <c r="AL1062" s="645">
        <v>0</v>
      </c>
      <c r="AM1062" s="638">
        <f t="shared" si="215"/>
        <v>1591702</v>
      </c>
      <c r="AN1062" s="661">
        <f t="shared" si="217"/>
        <v>9055964</v>
      </c>
      <c r="AO1062" s="638">
        <v>643755</v>
      </c>
      <c r="AP1062" s="638">
        <v>44100</v>
      </c>
      <c r="AQ1062" s="638">
        <f>+VLOOKUP($B1062,[1]Sheet1!$C$15:$BW$1300,52,0)</f>
        <v>0</v>
      </c>
      <c r="AR1062" s="638">
        <v>0</v>
      </c>
      <c r="AS1062" s="638">
        <v>0</v>
      </c>
      <c r="AT1062" s="661">
        <f t="shared" si="213"/>
        <v>8368109</v>
      </c>
      <c r="AU1062" s="629"/>
      <c r="AV1062" s="585"/>
      <c r="AW1062" s="526" t="s">
        <v>5139</v>
      </c>
      <c r="AX1062" s="526" t="s">
        <v>5140</v>
      </c>
      <c r="AY1062" s="632" t="s">
        <v>200</v>
      </c>
      <c r="AZ1062" s="632">
        <v>622</v>
      </c>
      <c r="BA1062" s="272" t="str">
        <f t="shared" si="214"/>
        <v>Bag</v>
      </c>
      <c r="BB1062" s="633"/>
      <c r="BC1062" s="634"/>
      <c r="BD1062" s="634"/>
    </row>
    <row r="1063" spans="1:56" s="635" customFormat="1" ht="36.75" hidden="1" customHeight="1">
      <c r="A1063" s="475">
        <f>SUBTOTAL(3,B$6:B1063)</f>
        <v>1</v>
      </c>
      <c r="B1063" s="475" t="s">
        <v>2738</v>
      </c>
      <c r="C1063" s="476" t="s">
        <v>2739</v>
      </c>
      <c r="D1063" s="636">
        <v>43868</v>
      </c>
      <c r="E1063" s="636" t="s">
        <v>200</v>
      </c>
      <c r="F1063" s="530" t="s">
        <v>255</v>
      </c>
      <c r="G1063" s="621" t="s">
        <v>619</v>
      </c>
      <c r="H1063" s="637">
        <v>5931000</v>
      </c>
      <c r="I1063" s="637">
        <v>0</v>
      </c>
      <c r="J1063" s="637">
        <v>0</v>
      </c>
      <c r="K1063" s="637">
        <v>0</v>
      </c>
      <c r="L1063" s="638">
        <f t="shared" si="208"/>
        <v>5931000</v>
      </c>
      <c r="M1063" s="639">
        <v>20</v>
      </c>
      <c r="N1063" s="638">
        <f t="shared" si="209"/>
        <v>4562308</v>
      </c>
      <c r="O1063" s="640">
        <v>2</v>
      </c>
      <c r="P1063" s="638">
        <f t="shared" si="210"/>
        <v>456231</v>
      </c>
      <c r="Q1063" s="641">
        <v>0</v>
      </c>
      <c r="R1063" s="638">
        <f t="shared" si="211"/>
        <v>0</v>
      </c>
      <c r="S1063" s="638">
        <f t="shared" si="212"/>
        <v>5018539</v>
      </c>
      <c r="T1063" s="642">
        <v>0</v>
      </c>
      <c r="U1063" s="528">
        <v>0</v>
      </c>
      <c r="V1063" s="528">
        <v>200000</v>
      </c>
      <c r="W1063" s="642">
        <v>0</v>
      </c>
      <c r="X1063" s="642">
        <v>0</v>
      </c>
      <c r="Y1063" s="642">
        <v>150000</v>
      </c>
      <c r="Z1063" s="642">
        <v>340734</v>
      </c>
      <c r="AA1063" s="643"/>
      <c r="AB1063" s="638"/>
      <c r="AC1063" s="642">
        <v>0</v>
      </c>
      <c r="AD1063" s="642">
        <v>0</v>
      </c>
      <c r="AE1063" s="638">
        <v>0</v>
      </c>
      <c r="AF1063" s="644"/>
      <c r="AG1063" s="644">
        <f t="shared" si="216"/>
        <v>5709273</v>
      </c>
      <c r="AH1063" s="639">
        <v>28</v>
      </c>
      <c r="AI1063" s="639">
        <v>0</v>
      </c>
      <c r="AJ1063" s="639">
        <v>0</v>
      </c>
      <c r="AK1063" s="643">
        <v>0</v>
      </c>
      <c r="AL1063" s="645">
        <v>0</v>
      </c>
      <c r="AM1063" s="638">
        <f t="shared" si="215"/>
        <v>1197606</v>
      </c>
      <c r="AN1063" s="661">
        <f t="shared" si="217"/>
        <v>6906879</v>
      </c>
      <c r="AO1063" s="638">
        <v>622755</v>
      </c>
      <c r="AP1063" s="638">
        <v>44100</v>
      </c>
      <c r="AQ1063" s="638">
        <f>+VLOOKUP($B1063,[1]Sheet1!$C$15:$BW$1300,52,0)</f>
        <v>0</v>
      </c>
      <c r="AR1063" s="638">
        <v>0</v>
      </c>
      <c r="AS1063" s="638">
        <v>0</v>
      </c>
      <c r="AT1063" s="661">
        <f t="shared" si="213"/>
        <v>6240024</v>
      </c>
      <c r="AU1063" s="629"/>
      <c r="AV1063" s="585"/>
      <c r="AW1063" s="526" t="s">
        <v>5141</v>
      </c>
      <c r="AX1063" s="526" t="s">
        <v>5142</v>
      </c>
      <c r="AY1063" s="632" t="s">
        <v>200</v>
      </c>
      <c r="AZ1063" s="632">
        <v>622</v>
      </c>
      <c r="BA1063" s="272" t="str">
        <f t="shared" si="214"/>
        <v>Bag</v>
      </c>
      <c r="BB1063" s="633"/>
      <c r="BC1063" s="634"/>
      <c r="BD1063" s="634"/>
    </row>
    <row r="1064" spans="1:56" s="635" customFormat="1" ht="36.75" hidden="1" customHeight="1">
      <c r="A1064" s="475">
        <f>SUBTOTAL(3,B$6:B1064)</f>
        <v>1</v>
      </c>
      <c r="B1064" s="475" t="s">
        <v>2740</v>
      </c>
      <c r="C1064" s="476" t="s">
        <v>2741</v>
      </c>
      <c r="D1064" s="636">
        <v>43869</v>
      </c>
      <c r="E1064" s="636" t="s">
        <v>200</v>
      </c>
      <c r="F1064" s="530" t="s">
        <v>255</v>
      </c>
      <c r="G1064" s="621" t="s">
        <v>619</v>
      </c>
      <c r="H1064" s="637">
        <v>5931000</v>
      </c>
      <c r="I1064" s="637">
        <v>0</v>
      </c>
      <c r="J1064" s="637">
        <v>298000</v>
      </c>
      <c r="K1064" s="637">
        <v>0</v>
      </c>
      <c r="L1064" s="638">
        <f t="shared" ref="L1064:L1126" si="218">SUM(H1064:K1064)</f>
        <v>6229000</v>
      </c>
      <c r="M1064" s="639">
        <v>23.8</v>
      </c>
      <c r="N1064" s="638">
        <f t="shared" ref="N1064:N1127" si="219">ROUND((H1064+I1064+J1064+K1064)/IF($M$2&gt;26,26,$M$2)*M1064,0)</f>
        <v>5701931</v>
      </c>
      <c r="O1064" s="640">
        <v>2</v>
      </c>
      <c r="P1064" s="638">
        <f t="shared" ref="P1064:P1127" si="220">ROUND((H1064+I1064+J1064+K1064)/IF($M$2&gt;26,26,$M$2)*O1064,0)</f>
        <v>479154</v>
      </c>
      <c r="Q1064" s="641">
        <v>0</v>
      </c>
      <c r="R1064" s="638">
        <f t="shared" ref="R1064:R1127" si="221">IF(M1064&gt;0,ROUND(N1064/IF(M1064&gt;26,26,M1064)/8*Q1064*30%,0),0)</f>
        <v>0</v>
      </c>
      <c r="S1064" s="638">
        <f t="shared" ref="S1064:S1127" si="222">N1064+P1064+R1064</f>
        <v>6181085</v>
      </c>
      <c r="T1064" s="642">
        <v>0</v>
      </c>
      <c r="U1064" s="528">
        <v>0</v>
      </c>
      <c r="V1064" s="528">
        <v>200000</v>
      </c>
      <c r="W1064" s="642">
        <v>500000</v>
      </c>
      <c r="X1064" s="642">
        <v>0</v>
      </c>
      <c r="Y1064" s="642">
        <v>400000</v>
      </c>
      <c r="Z1064" s="642">
        <v>654077</v>
      </c>
      <c r="AA1064" s="643"/>
      <c r="AB1064" s="638"/>
      <c r="AC1064" s="642">
        <v>0</v>
      </c>
      <c r="AD1064" s="642">
        <v>0</v>
      </c>
      <c r="AE1064" s="638">
        <v>0</v>
      </c>
      <c r="AF1064" s="644"/>
      <c r="AG1064" s="644">
        <f t="shared" si="216"/>
        <v>7935162</v>
      </c>
      <c r="AH1064" s="639">
        <v>36</v>
      </c>
      <c r="AI1064" s="639">
        <v>0</v>
      </c>
      <c r="AJ1064" s="639">
        <v>0</v>
      </c>
      <c r="AK1064" s="643">
        <v>0</v>
      </c>
      <c r="AL1064" s="645">
        <v>0</v>
      </c>
      <c r="AM1064" s="638">
        <f t="shared" si="215"/>
        <v>1617144</v>
      </c>
      <c r="AN1064" s="661">
        <f t="shared" si="217"/>
        <v>9552306</v>
      </c>
      <c r="AO1064" s="638">
        <v>654045</v>
      </c>
      <c r="AP1064" s="638">
        <v>44100</v>
      </c>
      <c r="AQ1064" s="638">
        <f>+VLOOKUP($B1064,[1]Sheet1!$C$15:$BW$1300,52,0)</f>
        <v>0</v>
      </c>
      <c r="AR1064" s="638">
        <v>0</v>
      </c>
      <c r="AS1064" s="638">
        <v>0</v>
      </c>
      <c r="AT1064" s="661">
        <f t="shared" si="213"/>
        <v>8854161</v>
      </c>
      <c r="AU1064" s="629"/>
      <c r="AV1064" s="585"/>
      <c r="AW1064" s="526" t="s">
        <v>5143</v>
      </c>
      <c r="AX1064" s="526" t="s">
        <v>5144</v>
      </c>
      <c r="AY1064" s="632" t="s">
        <v>200</v>
      </c>
      <c r="AZ1064" s="632">
        <v>622</v>
      </c>
      <c r="BA1064" s="272" t="str">
        <f t="shared" si="214"/>
        <v>Bag</v>
      </c>
      <c r="BB1064" s="633"/>
      <c r="BC1064" s="634"/>
      <c r="BD1064" s="634"/>
    </row>
    <row r="1065" spans="1:56" s="635" customFormat="1" ht="36.75" hidden="1" customHeight="1">
      <c r="A1065" s="475">
        <f>SUBTOTAL(3,B$6:B1065)</f>
        <v>1</v>
      </c>
      <c r="B1065" s="475" t="s">
        <v>2742</v>
      </c>
      <c r="C1065" s="476" t="s">
        <v>2743</v>
      </c>
      <c r="D1065" s="636">
        <v>44060</v>
      </c>
      <c r="E1065" s="636" t="s">
        <v>200</v>
      </c>
      <c r="F1065" s="530" t="s">
        <v>255</v>
      </c>
      <c r="G1065" s="621" t="s">
        <v>742</v>
      </c>
      <c r="H1065" s="637">
        <v>5931000</v>
      </c>
      <c r="I1065" s="637">
        <v>0</v>
      </c>
      <c r="J1065" s="637">
        <v>0</v>
      </c>
      <c r="K1065" s="637">
        <v>0</v>
      </c>
      <c r="L1065" s="638">
        <f t="shared" si="218"/>
        <v>5931000</v>
      </c>
      <c r="M1065" s="639">
        <v>24</v>
      </c>
      <c r="N1065" s="638">
        <f t="shared" si="219"/>
        <v>5474769</v>
      </c>
      <c r="O1065" s="640">
        <v>2</v>
      </c>
      <c r="P1065" s="638">
        <f t="shared" si="220"/>
        <v>456231</v>
      </c>
      <c r="Q1065" s="641">
        <v>0</v>
      </c>
      <c r="R1065" s="638">
        <f t="shared" si="221"/>
        <v>0</v>
      </c>
      <c r="S1065" s="638">
        <f t="shared" si="222"/>
        <v>5931000</v>
      </c>
      <c r="T1065" s="642">
        <v>0</v>
      </c>
      <c r="U1065" s="528">
        <v>0</v>
      </c>
      <c r="V1065" s="528">
        <v>200000</v>
      </c>
      <c r="W1065" s="642">
        <v>500000</v>
      </c>
      <c r="X1065" s="642">
        <v>0</v>
      </c>
      <c r="Y1065" s="642">
        <v>300000</v>
      </c>
      <c r="Z1065" s="642">
        <v>410449</v>
      </c>
      <c r="AA1065" s="643"/>
      <c r="AB1065" s="638"/>
      <c r="AC1065" s="642">
        <v>0</v>
      </c>
      <c r="AD1065" s="642">
        <v>0</v>
      </c>
      <c r="AE1065" s="638">
        <v>42771.6328125</v>
      </c>
      <c r="AF1065" s="644"/>
      <c r="AG1065" s="644">
        <f t="shared" si="216"/>
        <v>7384221</v>
      </c>
      <c r="AH1065" s="639">
        <v>36</v>
      </c>
      <c r="AI1065" s="639">
        <v>0</v>
      </c>
      <c r="AJ1065" s="639">
        <v>0</v>
      </c>
      <c r="AK1065" s="643">
        <v>0</v>
      </c>
      <c r="AL1065" s="645">
        <v>0</v>
      </c>
      <c r="AM1065" s="638">
        <f t="shared" si="215"/>
        <v>1539779</v>
      </c>
      <c r="AN1065" s="661">
        <f t="shared" si="217"/>
        <v>8924000</v>
      </c>
      <c r="AO1065" s="638">
        <v>622755</v>
      </c>
      <c r="AP1065" s="638">
        <v>44100</v>
      </c>
      <c r="AQ1065" s="638">
        <f>+VLOOKUP($B1065,[1]Sheet1!$C$15:$BW$1300,52,0)</f>
        <v>0</v>
      </c>
      <c r="AR1065" s="638">
        <v>0</v>
      </c>
      <c r="AS1065" s="638">
        <v>0</v>
      </c>
      <c r="AT1065" s="661">
        <f t="shared" si="213"/>
        <v>8257145</v>
      </c>
      <c r="AU1065" s="629"/>
      <c r="AV1065" s="585"/>
      <c r="AW1065" s="526" t="s">
        <v>5145</v>
      </c>
      <c r="AX1065" s="526" t="s">
        <v>5146</v>
      </c>
      <c r="AY1065" s="632" t="s">
        <v>200</v>
      </c>
      <c r="AZ1065" s="632">
        <v>622</v>
      </c>
      <c r="BA1065" s="272" t="str">
        <f t="shared" si="214"/>
        <v>Bag</v>
      </c>
      <c r="BB1065" s="633"/>
      <c r="BC1065" s="634"/>
      <c r="BD1065" s="634"/>
    </row>
    <row r="1066" spans="1:56" s="635" customFormat="1" ht="36.75" hidden="1" customHeight="1">
      <c r="A1066" s="475">
        <f>SUBTOTAL(3,B$6:B1066)</f>
        <v>1</v>
      </c>
      <c r="B1066" s="475" t="s">
        <v>2744</v>
      </c>
      <c r="C1066" s="476" t="s">
        <v>2745</v>
      </c>
      <c r="D1066" s="636">
        <v>44097</v>
      </c>
      <c r="E1066" s="636" t="s">
        <v>200</v>
      </c>
      <c r="F1066" s="530" t="s">
        <v>255</v>
      </c>
      <c r="G1066" s="621" t="s">
        <v>1054</v>
      </c>
      <c r="H1066" s="637">
        <v>5931000</v>
      </c>
      <c r="I1066" s="637">
        <v>200000</v>
      </c>
      <c r="J1066" s="637">
        <v>0</v>
      </c>
      <c r="K1066" s="637">
        <v>0</v>
      </c>
      <c r="L1066" s="638">
        <f t="shared" si="218"/>
        <v>6131000</v>
      </c>
      <c r="M1066" s="639">
        <v>23</v>
      </c>
      <c r="N1066" s="638">
        <f t="shared" si="219"/>
        <v>5423577</v>
      </c>
      <c r="O1066" s="640">
        <v>3</v>
      </c>
      <c r="P1066" s="638">
        <f t="shared" si="220"/>
        <v>707423</v>
      </c>
      <c r="Q1066" s="641">
        <v>0</v>
      </c>
      <c r="R1066" s="638">
        <f t="shared" si="221"/>
        <v>0</v>
      </c>
      <c r="S1066" s="638">
        <f t="shared" si="222"/>
        <v>6131000</v>
      </c>
      <c r="T1066" s="642">
        <v>0</v>
      </c>
      <c r="U1066" s="528">
        <v>0</v>
      </c>
      <c r="V1066" s="528">
        <v>200000</v>
      </c>
      <c r="W1066" s="642">
        <v>500000</v>
      </c>
      <c r="X1066" s="642">
        <v>0</v>
      </c>
      <c r="Y1066" s="642">
        <v>300000</v>
      </c>
      <c r="Z1066" s="642">
        <v>368396</v>
      </c>
      <c r="AA1066" s="643"/>
      <c r="AB1066" s="638"/>
      <c r="AC1066" s="642">
        <v>0</v>
      </c>
      <c r="AD1066" s="642">
        <v>0</v>
      </c>
      <c r="AE1066" s="638">
        <v>44213.942934782608</v>
      </c>
      <c r="AF1066" s="644"/>
      <c r="AG1066" s="644">
        <f t="shared" si="216"/>
        <v>7543610</v>
      </c>
      <c r="AH1066" s="639">
        <v>36</v>
      </c>
      <c r="AI1066" s="639">
        <v>0</v>
      </c>
      <c r="AJ1066" s="639">
        <v>0</v>
      </c>
      <c r="AK1066" s="643">
        <v>0</v>
      </c>
      <c r="AL1066" s="645">
        <v>0</v>
      </c>
      <c r="AM1066" s="638">
        <f t="shared" si="215"/>
        <v>1591702</v>
      </c>
      <c r="AN1066" s="661">
        <f t="shared" si="217"/>
        <v>9135312</v>
      </c>
      <c r="AO1066" s="638">
        <v>643755</v>
      </c>
      <c r="AP1066" s="638">
        <v>44100</v>
      </c>
      <c r="AQ1066" s="638">
        <f>+VLOOKUP($B1066,[1]Sheet1!$C$15:$BW$1300,52,0)</f>
        <v>0</v>
      </c>
      <c r="AR1066" s="638">
        <v>0</v>
      </c>
      <c r="AS1066" s="638">
        <v>0</v>
      </c>
      <c r="AT1066" s="661">
        <f t="shared" si="213"/>
        <v>8447457</v>
      </c>
      <c r="AU1066" s="629"/>
      <c r="AV1066" s="585"/>
      <c r="AW1066" s="526" t="s">
        <v>5147</v>
      </c>
      <c r="AX1066" s="526" t="s">
        <v>5148</v>
      </c>
      <c r="AY1066" s="632" t="s">
        <v>200</v>
      </c>
      <c r="AZ1066" s="632">
        <v>622</v>
      </c>
      <c r="BA1066" s="272" t="str">
        <f t="shared" si="214"/>
        <v>Bag</v>
      </c>
      <c r="BB1066" s="633"/>
      <c r="BC1066" s="634"/>
      <c r="BD1066" s="634"/>
    </row>
    <row r="1067" spans="1:56" s="635" customFormat="1" ht="36.75" hidden="1" customHeight="1">
      <c r="A1067" s="475">
        <f>SUBTOTAL(3,B$6:B1067)</f>
        <v>1</v>
      </c>
      <c r="B1067" s="475" t="s">
        <v>2746</v>
      </c>
      <c r="C1067" s="476" t="s">
        <v>2747</v>
      </c>
      <c r="D1067" s="636">
        <v>44250</v>
      </c>
      <c r="E1067" s="636" t="s">
        <v>200</v>
      </c>
      <c r="F1067" s="530" t="s">
        <v>255</v>
      </c>
      <c r="G1067" s="621" t="s">
        <v>619</v>
      </c>
      <c r="H1067" s="637">
        <v>5931000</v>
      </c>
      <c r="I1067" s="637">
        <v>0</v>
      </c>
      <c r="J1067" s="637">
        <v>0</v>
      </c>
      <c r="K1067" s="637">
        <v>0</v>
      </c>
      <c r="L1067" s="638">
        <f t="shared" si="218"/>
        <v>5931000</v>
      </c>
      <c r="M1067" s="639">
        <v>23.9</v>
      </c>
      <c r="N1067" s="638">
        <f t="shared" si="219"/>
        <v>5451958</v>
      </c>
      <c r="O1067" s="640">
        <v>2</v>
      </c>
      <c r="P1067" s="638">
        <f t="shared" si="220"/>
        <v>456231</v>
      </c>
      <c r="Q1067" s="641">
        <v>0</v>
      </c>
      <c r="R1067" s="638">
        <f t="shared" si="221"/>
        <v>0</v>
      </c>
      <c r="S1067" s="638">
        <f t="shared" si="222"/>
        <v>5908189</v>
      </c>
      <c r="T1067" s="642">
        <v>0</v>
      </c>
      <c r="U1067" s="528">
        <v>0</v>
      </c>
      <c r="V1067" s="528">
        <v>200000</v>
      </c>
      <c r="W1067" s="642">
        <v>500000</v>
      </c>
      <c r="X1067" s="642">
        <v>0</v>
      </c>
      <c r="Y1067" s="642">
        <v>300000</v>
      </c>
      <c r="Z1067" s="642">
        <v>225647</v>
      </c>
      <c r="AA1067" s="643"/>
      <c r="AB1067" s="638"/>
      <c r="AC1067" s="642">
        <v>100000</v>
      </c>
      <c r="AD1067" s="642">
        <v>0</v>
      </c>
      <c r="AE1067" s="638">
        <v>42771.6370292887</v>
      </c>
      <c r="AF1067" s="644"/>
      <c r="AG1067" s="644">
        <f t="shared" si="216"/>
        <v>7276608</v>
      </c>
      <c r="AH1067" s="639">
        <v>0</v>
      </c>
      <c r="AI1067" s="639">
        <v>0</v>
      </c>
      <c r="AJ1067" s="639">
        <v>0</v>
      </c>
      <c r="AK1067" s="643">
        <v>0</v>
      </c>
      <c r="AL1067" s="645">
        <v>0</v>
      </c>
      <c r="AM1067" s="638">
        <f t="shared" si="215"/>
        <v>0</v>
      </c>
      <c r="AN1067" s="661">
        <f t="shared" si="217"/>
        <v>7276608</v>
      </c>
      <c r="AO1067" s="638">
        <v>622755</v>
      </c>
      <c r="AP1067" s="638">
        <v>44100</v>
      </c>
      <c r="AQ1067" s="638">
        <f>+VLOOKUP($B1067,[1]Sheet1!$C$15:$BW$1300,52,0)</f>
        <v>0</v>
      </c>
      <c r="AR1067" s="638">
        <v>0</v>
      </c>
      <c r="AS1067" s="638">
        <v>0</v>
      </c>
      <c r="AT1067" s="661">
        <f t="shared" si="213"/>
        <v>6609753</v>
      </c>
      <c r="AU1067" s="629"/>
      <c r="AV1067" s="585"/>
      <c r="AW1067" s="526" t="s">
        <v>5149</v>
      </c>
      <c r="AX1067" s="526" t="s">
        <v>5150</v>
      </c>
      <c r="AY1067" s="632" t="s">
        <v>200</v>
      </c>
      <c r="AZ1067" s="632">
        <v>622</v>
      </c>
      <c r="BA1067" s="272" t="str">
        <f t="shared" si="214"/>
        <v>Bag</v>
      </c>
      <c r="BB1067" s="633"/>
      <c r="BC1067" s="634"/>
      <c r="BD1067" s="634"/>
    </row>
    <row r="1068" spans="1:56" s="635" customFormat="1" ht="36.75" hidden="1" customHeight="1">
      <c r="A1068" s="475">
        <f>SUBTOTAL(3,B$6:B1068)</f>
        <v>1</v>
      </c>
      <c r="B1068" s="475" t="s">
        <v>2748</v>
      </c>
      <c r="C1068" s="476" t="s">
        <v>2749</v>
      </c>
      <c r="D1068" s="636">
        <v>44281</v>
      </c>
      <c r="E1068" s="636" t="s">
        <v>200</v>
      </c>
      <c r="F1068" s="530" t="s">
        <v>255</v>
      </c>
      <c r="G1068" s="621" t="s">
        <v>619</v>
      </c>
      <c r="H1068" s="637">
        <v>5931000</v>
      </c>
      <c r="I1068" s="637">
        <v>0</v>
      </c>
      <c r="J1068" s="637">
        <v>0</v>
      </c>
      <c r="K1068" s="637">
        <v>0</v>
      </c>
      <c r="L1068" s="638">
        <f t="shared" si="218"/>
        <v>5931000</v>
      </c>
      <c r="M1068" s="639">
        <v>22.5</v>
      </c>
      <c r="N1068" s="638">
        <f t="shared" si="219"/>
        <v>5132596</v>
      </c>
      <c r="O1068" s="640">
        <v>3</v>
      </c>
      <c r="P1068" s="638">
        <f t="shared" si="220"/>
        <v>684346</v>
      </c>
      <c r="Q1068" s="641">
        <v>0</v>
      </c>
      <c r="R1068" s="638">
        <f t="shared" si="221"/>
        <v>0</v>
      </c>
      <c r="S1068" s="638">
        <f t="shared" si="222"/>
        <v>5816942</v>
      </c>
      <c r="T1068" s="642">
        <v>0</v>
      </c>
      <c r="U1068" s="528">
        <v>0</v>
      </c>
      <c r="V1068" s="528">
        <v>200000</v>
      </c>
      <c r="W1068" s="642">
        <v>500000</v>
      </c>
      <c r="X1068" s="642">
        <v>0</v>
      </c>
      <c r="Y1068" s="642">
        <v>150000</v>
      </c>
      <c r="Z1068" s="642">
        <v>333033</v>
      </c>
      <c r="AA1068" s="643"/>
      <c r="AB1068" s="638"/>
      <c r="AC1068" s="642">
        <v>200000</v>
      </c>
      <c r="AD1068" s="642">
        <v>0</v>
      </c>
      <c r="AE1068" s="638">
        <v>0</v>
      </c>
      <c r="AF1068" s="644"/>
      <c r="AG1068" s="644">
        <f t="shared" si="216"/>
        <v>7199975</v>
      </c>
      <c r="AH1068" s="639">
        <v>32</v>
      </c>
      <c r="AI1068" s="639">
        <v>0</v>
      </c>
      <c r="AJ1068" s="639">
        <v>0</v>
      </c>
      <c r="AK1068" s="643">
        <v>0</v>
      </c>
      <c r="AL1068" s="645">
        <v>0</v>
      </c>
      <c r="AM1068" s="638">
        <f t="shared" si="215"/>
        <v>1368692</v>
      </c>
      <c r="AN1068" s="661">
        <f t="shared" si="217"/>
        <v>8568667</v>
      </c>
      <c r="AO1068" s="638">
        <v>622755</v>
      </c>
      <c r="AP1068" s="638">
        <v>44100</v>
      </c>
      <c r="AQ1068" s="638">
        <f>+VLOOKUP($B1068,[1]Sheet1!$C$15:$BW$1300,52,0)</f>
        <v>0</v>
      </c>
      <c r="AR1068" s="638">
        <v>0</v>
      </c>
      <c r="AS1068" s="638">
        <v>0</v>
      </c>
      <c r="AT1068" s="661">
        <f t="shared" si="213"/>
        <v>7901812</v>
      </c>
      <c r="AU1068" s="629"/>
      <c r="AV1068" s="585"/>
      <c r="AW1068" s="526" t="s">
        <v>5151</v>
      </c>
      <c r="AX1068" s="526" t="s">
        <v>5152</v>
      </c>
      <c r="AY1068" s="632" t="s">
        <v>200</v>
      </c>
      <c r="AZ1068" s="632">
        <v>622</v>
      </c>
      <c r="BA1068" s="272" t="str">
        <f t="shared" si="214"/>
        <v>Bag</v>
      </c>
      <c r="BB1068" s="633"/>
      <c r="BC1068" s="634"/>
      <c r="BD1068" s="634"/>
    </row>
    <row r="1069" spans="1:56" s="635" customFormat="1" ht="36.75" hidden="1" customHeight="1">
      <c r="A1069" s="475">
        <f>SUBTOTAL(3,B$6:B1069)</f>
        <v>1</v>
      </c>
      <c r="B1069" s="475" t="s">
        <v>2750</v>
      </c>
      <c r="C1069" s="476" t="s">
        <v>2751</v>
      </c>
      <c r="D1069" s="636">
        <v>44336</v>
      </c>
      <c r="E1069" s="636" t="s">
        <v>200</v>
      </c>
      <c r="F1069" s="530" t="s">
        <v>255</v>
      </c>
      <c r="G1069" s="621" t="s">
        <v>619</v>
      </c>
      <c r="H1069" s="637">
        <v>5931000</v>
      </c>
      <c r="I1069" s="637">
        <v>0</v>
      </c>
      <c r="J1069" s="637">
        <v>298000</v>
      </c>
      <c r="K1069" s="637">
        <v>0</v>
      </c>
      <c r="L1069" s="638">
        <f t="shared" si="218"/>
        <v>6229000</v>
      </c>
      <c r="M1069" s="639">
        <v>19.8</v>
      </c>
      <c r="N1069" s="638">
        <f t="shared" si="219"/>
        <v>4743623</v>
      </c>
      <c r="O1069" s="640">
        <v>3</v>
      </c>
      <c r="P1069" s="638">
        <f t="shared" si="220"/>
        <v>718731</v>
      </c>
      <c r="Q1069" s="641">
        <v>0</v>
      </c>
      <c r="R1069" s="638">
        <f t="shared" si="221"/>
        <v>0</v>
      </c>
      <c r="S1069" s="638">
        <f t="shared" si="222"/>
        <v>5462354</v>
      </c>
      <c r="T1069" s="642">
        <v>0</v>
      </c>
      <c r="U1069" s="528">
        <v>0</v>
      </c>
      <c r="V1069" s="528">
        <v>200000</v>
      </c>
      <c r="W1069" s="642">
        <v>0</v>
      </c>
      <c r="X1069" s="642">
        <v>0</v>
      </c>
      <c r="Y1069" s="642">
        <v>0</v>
      </c>
      <c r="Z1069" s="642">
        <v>532767</v>
      </c>
      <c r="AA1069" s="643"/>
      <c r="AB1069" s="638"/>
      <c r="AC1069" s="642">
        <v>0</v>
      </c>
      <c r="AD1069" s="642">
        <v>0</v>
      </c>
      <c r="AE1069" s="638">
        <v>44920.672348484848</v>
      </c>
      <c r="AF1069" s="644"/>
      <c r="AG1069" s="644">
        <f t="shared" si="216"/>
        <v>6240042</v>
      </c>
      <c r="AH1069" s="639">
        <v>24</v>
      </c>
      <c r="AI1069" s="639">
        <v>0</v>
      </c>
      <c r="AJ1069" s="639">
        <v>0</v>
      </c>
      <c r="AK1069" s="643">
        <v>0</v>
      </c>
      <c r="AL1069" s="645">
        <v>0</v>
      </c>
      <c r="AM1069" s="638">
        <f t="shared" si="215"/>
        <v>1078096</v>
      </c>
      <c r="AN1069" s="661">
        <f t="shared" si="217"/>
        <v>7318138</v>
      </c>
      <c r="AO1069" s="638">
        <v>654045</v>
      </c>
      <c r="AP1069" s="638">
        <v>44100</v>
      </c>
      <c r="AQ1069" s="638">
        <f>+VLOOKUP($B1069,[1]Sheet1!$C$15:$BW$1300,52,0)</f>
        <v>0</v>
      </c>
      <c r="AR1069" s="638">
        <v>0</v>
      </c>
      <c r="AS1069" s="638">
        <v>0</v>
      </c>
      <c r="AT1069" s="661">
        <f t="shared" ref="AT1069:AT1132" si="223">+ROUND(SUM(AN1069:AN1069)-SUM(AO1069:AS1069),0)</f>
        <v>6619993</v>
      </c>
      <c r="AU1069" s="629"/>
      <c r="AV1069" s="585"/>
      <c r="AW1069" s="526" t="s">
        <v>5153</v>
      </c>
      <c r="AX1069" s="526" t="s">
        <v>5154</v>
      </c>
      <c r="AY1069" s="632" t="s">
        <v>200</v>
      </c>
      <c r="AZ1069" s="632">
        <v>622</v>
      </c>
      <c r="BA1069" s="272" t="str">
        <f t="shared" si="214"/>
        <v>Bag</v>
      </c>
      <c r="BB1069" s="633"/>
      <c r="BC1069" s="634"/>
      <c r="BD1069" s="634"/>
    </row>
    <row r="1070" spans="1:56" s="635" customFormat="1" ht="36.75" hidden="1" customHeight="1">
      <c r="A1070" s="475">
        <f>SUBTOTAL(3,B$6:B1070)</f>
        <v>1</v>
      </c>
      <c r="B1070" s="475" t="s">
        <v>2752</v>
      </c>
      <c r="C1070" s="476" t="s">
        <v>2753</v>
      </c>
      <c r="D1070" s="636">
        <v>44720</v>
      </c>
      <c r="E1070" s="636" t="s">
        <v>200</v>
      </c>
      <c r="F1070" s="530" t="s">
        <v>255</v>
      </c>
      <c r="G1070" s="621" t="s">
        <v>619</v>
      </c>
      <c r="H1070" s="637">
        <v>5815000</v>
      </c>
      <c r="I1070" s="637">
        <v>0</v>
      </c>
      <c r="J1070" s="637">
        <v>292000</v>
      </c>
      <c r="K1070" s="637">
        <v>0</v>
      </c>
      <c r="L1070" s="638">
        <f t="shared" si="218"/>
        <v>6107000</v>
      </c>
      <c r="M1070" s="639">
        <v>23.5</v>
      </c>
      <c r="N1070" s="638">
        <f t="shared" si="219"/>
        <v>5519788</v>
      </c>
      <c r="O1070" s="640">
        <v>2</v>
      </c>
      <c r="P1070" s="638">
        <f t="shared" si="220"/>
        <v>469769</v>
      </c>
      <c r="Q1070" s="641">
        <v>0</v>
      </c>
      <c r="R1070" s="638">
        <f t="shared" si="221"/>
        <v>0</v>
      </c>
      <c r="S1070" s="638">
        <f t="shared" si="222"/>
        <v>5989557</v>
      </c>
      <c r="T1070" s="642">
        <v>0</v>
      </c>
      <c r="U1070" s="528">
        <v>0</v>
      </c>
      <c r="V1070" s="528">
        <v>200000</v>
      </c>
      <c r="W1070" s="642">
        <v>500000</v>
      </c>
      <c r="X1070" s="642">
        <v>0</v>
      </c>
      <c r="Y1070" s="642">
        <v>400000</v>
      </c>
      <c r="Z1070" s="642">
        <v>610389</v>
      </c>
      <c r="AA1070" s="643"/>
      <c r="AB1070" s="638"/>
      <c r="AC1070" s="642">
        <v>200000</v>
      </c>
      <c r="AD1070" s="642">
        <v>0</v>
      </c>
      <c r="AE1070" s="638">
        <v>44040.861702127659</v>
      </c>
      <c r="AF1070" s="644"/>
      <c r="AG1070" s="644">
        <f t="shared" si="216"/>
        <v>7943987</v>
      </c>
      <c r="AH1070" s="639">
        <v>28</v>
      </c>
      <c r="AI1070" s="639">
        <v>0</v>
      </c>
      <c r="AJ1070" s="639">
        <v>0</v>
      </c>
      <c r="AK1070" s="643">
        <v>0</v>
      </c>
      <c r="AL1070" s="645">
        <v>0</v>
      </c>
      <c r="AM1070" s="638">
        <f t="shared" si="215"/>
        <v>1233144</v>
      </c>
      <c r="AN1070" s="661">
        <f t="shared" si="217"/>
        <v>9177131</v>
      </c>
      <c r="AO1070" s="638">
        <v>641235</v>
      </c>
      <c r="AP1070" s="638">
        <v>44100</v>
      </c>
      <c r="AQ1070" s="638">
        <f>+VLOOKUP($B1070,[1]Sheet1!$C$15:$BW$1300,52,0)</f>
        <v>0</v>
      </c>
      <c r="AR1070" s="638">
        <v>0</v>
      </c>
      <c r="AS1070" s="638">
        <v>0</v>
      </c>
      <c r="AT1070" s="661">
        <f t="shared" si="223"/>
        <v>8491796</v>
      </c>
      <c r="AU1070" s="629"/>
      <c r="AV1070" s="585"/>
      <c r="AW1070" s="526" t="s">
        <v>5155</v>
      </c>
      <c r="AX1070" s="526" t="s">
        <v>5156</v>
      </c>
      <c r="AY1070" s="632" t="s">
        <v>200</v>
      </c>
      <c r="AZ1070" s="632">
        <v>622</v>
      </c>
      <c r="BA1070" s="272" t="str">
        <f t="shared" si="214"/>
        <v>Bag</v>
      </c>
      <c r="BB1070" s="633"/>
      <c r="BC1070" s="634"/>
      <c r="BD1070" s="634"/>
    </row>
    <row r="1071" spans="1:56" s="635" customFormat="1" ht="36.75" hidden="1" customHeight="1">
      <c r="A1071" s="475">
        <f>SUBTOTAL(3,B$6:B1071)</f>
        <v>1</v>
      </c>
      <c r="B1071" s="475" t="s">
        <v>2754</v>
      </c>
      <c r="C1071" s="476" t="s">
        <v>2755</v>
      </c>
      <c r="D1071" s="636">
        <v>44722</v>
      </c>
      <c r="E1071" s="636" t="s">
        <v>200</v>
      </c>
      <c r="F1071" s="530" t="s">
        <v>255</v>
      </c>
      <c r="G1071" s="621" t="s">
        <v>619</v>
      </c>
      <c r="H1071" s="637">
        <v>5815000</v>
      </c>
      <c r="I1071" s="637">
        <v>0</v>
      </c>
      <c r="J1071" s="637">
        <v>292000</v>
      </c>
      <c r="K1071" s="637">
        <v>0</v>
      </c>
      <c r="L1071" s="638">
        <f t="shared" si="218"/>
        <v>6107000</v>
      </c>
      <c r="M1071" s="639">
        <v>24</v>
      </c>
      <c r="N1071" s="638">
        <f t="shared" si="219"/>
        <v>5637231</v>
      </c>
      <c r="O1071" s="640">
        <v>2</v>
      </c>
      <c r="P1071" s="638">
        <f t="shared" si="220"/>
        <v>469769</v>
      </c>
      <c r="Q1071" s="641">
        <v>0</v>
      </c>
      <c r="R1071" s="638">
        <f t="shared" si="221"/>
        <v>0</v>
      </c>
      <c r="S1071" s="638">
        <f t="shared" si="222"/>
        <v>6107000</v>
      </c>
      <c r="T1071" s="642">
        <v>0</v>
      </c>
      <c r="U1071" s="528">
        <v>0</v>
      </c>
      <c r="V1071" s="528">
        <v>200000</v>
      </c>
      <c r="W1071" s="642">
        <v>500000</v>
      </c>
      <c r="X1071" s="642">
        <v>0</v>
      </c>
      <c r="Y1071" s="642">
        <v>400000</v>
      </c>
      <c r="Z1071" s="642">
        <v>649953</v>
      </c>
      <c r="AA1071" s="643"/>
      <c r="AB1071" s="638"/>
      <c r="AC1071" s="642">
        <v>0</v>
      </c>
      <c r="AD1071" s="642">
        <v>0</v>
      </c>
      <c r="AE1071" s="638">
        <v>44040.8671875</v>
      </c>
      <c r="AF1071" s="644"/>
      <c r="AG1071" s="644">
        <f t="shared" si="216"/>
        <v>7900994</v>
      </c>
      <c r="AH1071" s="639">
        <v>32</v>
      </c>
      <c r="AI1071" s="639">
        <v>0</v>
      </c>
      <c r="AJ1071" s="639">
        <v>0</v>
      </c>
      <c r="AK1071" s="643">
        <v>0</v>
      </c>
      <c r="AL1071" s="645">
        <v>0</v>
      </c>
      <c r="AM1071" s="638">
        <f t="shared" si="215"/>
        <v>1409308</v>
      </c>
      <c r="AN1071" s="661">
        <f t="shared" si="217"/>
        <v>9310302</v>
      </c>
      <c r="AO1071" s="638">
        <v>641235</v>
      </c>
      <c r="AP1071" s="638">
        <v>44100</v>
      </c>
      <c r="AQ1071" s="638">
        <f>+VLOOKUP($B1071,[1]Sheet1!$C$15:$BW$1300,52,0)</f>
        <v>0</v>
      </c>
      <c r="AR1071" s="638">
        <v>0</v>
      </c>
      <c r="AS1071" s="638">
        <v>0</v>
      </c>
      <c r="AT1071" s="661">
        <f t="shared" si="223"/>
        <v>8624967</v>
      </c>
      <c r="AU1071" s="629"/>
      <c r="AV1071" s="585"/>
      <c r="AW1071" s="526" t="s">
        <v>5157</v>
      </c>
      <c r="AX1071" s="526" t="s">
        <v>5158</v>
      </c>
      <c r="AY1071" s="632" t="s">
        <v>200</v>
      </c>
      <c r="AZ1071" s="632">
        <v>622</v>
      </c>
      <c r="BA1071" s="272" t="str">
        <f t="shared" si="214"/>
        <v>Bag</v>
      </c>
      <c r="BB1071" s="633"/>
      <c r="BC1071" s="634"/>
      <c r="BD1071" s="634"/>
    </row>
    <row r="1072" spans="1:56" s="635" customFormat="1" ht="36.75" hidden="1" customHeight="1">
      <c r="A1072" s="475">
        <f>SUBTOTAL(3,B$6:B1072)</f>
        <v>1</v>
      </c>
      <c r="B1072" s="475" t="s">
        <v>2756</v>
      </c>
      <c r="C1072" s="476" t="s">
        <v>2757</v>
      </c>
      <c r="D1072" s="636">
        <v>45355</v>
      </c>
      <c r="E1072" s="636" t="s">
        <v>200</v>
      </c>
      <c r="F1072" s="530" t="s">
        <v>255</v>
      </c>
      <c r="G1072" s="621" t="s">
        <v>619</v>
      </c>
      <c r="H1072" s="637">
        <v>5538000</v>
      </c>
      <c r="I1072" s="637">
        <v>0</v>
      </c>
      <c r="J1072" s="637">
        <v>278000</v>
      </c>
      <c r="K1072" s="637">
        <v>0</v>
      </c>
      <c r="L1072" s="638">
        <f t="shared" si="218"/>
        <v>5816000</v>
      </c>
      <c r="M1072" s="639">
        <v>23.7</v>
      </c>
      <c r="N1072" s="638">
        <f t="shared" si="219"/>
        <v>5301508</v>
      </c>
      <c r="O1072" s="640">
        <v>2</v>
      </c>
      <c r="P1072" s="638">
        <f t="shared" si="220"/>
        <v>447385</v>
      </c>
      <c r="Q1072" s="641">
        <v>0</v>
      </c>
      <c r="R1072" s="638">
        <f t="shared" si="221"/>
        <v>0</v>
      </c>
      <c r="S1072" s="638">
        <f t="shared" si="222"/>
        <v>5748893</v>
      </c>
      <c r="T1072" s="642">
        <v>0</v>
      </c>
      <c r="U1072" s="528">
        <v>0</v>
      </c>
      <c r="V1072" s="528">
        <v>200000</v>
      </c>
      <c r="W1072" s="642">
        <v>500000</v>
      </c>
      <c r="X1072" s="642">
        <v>0</v>
      </c>
      <c r="Y1072" s="642">
        <v>400000</v>
      </c>
      <c r="Z1072" s="642">
        <v>654077</v>
      </c>
      <c r="AA1072" s="643"/>
      <c r="AB1072" s="638"/>
      <c r="AC1072" s="642">
        <v>0</v>
      </c>
      <c r="AD1072" s="642">
        <v>0</v>
      </c>
      <c r="AE1072" s="638">
        <v>41942.310126582277</v>
      </c>
      <c r="AF1072" s="644"/>
      <c r="AG1072" s="644">
        <f t="shared" si="216"/>
        <v>7544912</v>
      </c>
      <c r="AH1072" s="639">
        <v>36</v>
      </c>
      <c r="AI1072" s="639">
        <v>0</v>
      </c>
      <c r="AJ1072" s="639">
        <v>0</v>
      </c>
      <c r="AK1072" s="643">
        <v>0</v>
      </c>
      <c r="AL1072" s="645">
        <v>0</v>
      </c>
      <c r="AM1072" s="638">
        <f t="shared" si="215"/>
        <v>1509923</v>
      </c>
      <c r="AN1072" s="661">
        <f t="shared" si="217"/>
        <v>9054835</v>
      </c>
      <c r="AO1072" s="638">
        <v>610680</v>
      </c>
      <c r="AP1072" s="638">
        <v>44100</v>
      </c>
      <c r="AQ1072" s="638">
        <f>+VLOOKUP($B1072,[1]Sheet1!$C$15:$BW$1300,52,0)</f>
        <v>0</v>
      </c>
      <c r="AR1072" s="638">
        <v>0</v>
      </c>
      <c r="AS1072" s="638">
        <v>0</v>
      </c>
      <c r="AT1072" s="661">
        <f t="shared" si="223"/>
        <v>8400055</v>
      </c>
      <c r="AU1072" s="629"/>
      <c r="AV1072" s="585"/>
      <c r="AW1072" s="526"/>
      <c r="AX1072" s="526" t="s">
        <v>3466</v>
      </c>
      <c r="AY1072" s="632" t="s">
        <v>200</v>
      </c>
      <c r="AZ1072" s="632">
        <v>622</v>
      </c>
      <c r="BA1072" s="272" t="str">
        <f t="shared" si="214"/>
        <v>Bag</v>
      </c>
      <c r="BB1072" s="633"/>
      <c r="BC1072" s="634"/>
      <c r="BD1072" s="634"/>
    </row>
    <row r="1073" spans="1:56" s="635" customFormat="1" ht="36.75" hidden="1" customHeight="1">
      <c r="A1073" s="475">
        <f>SUBTOTAL(3,B$6:B1073)</f>
        <v>1</v>
      </c>
      <c r="B1073" s="475" t="s">
        <v>2758</v>
      </c>
      <c r="C1073" s="476" t="s">
        <v>2759</v>
      </c>
      <c r="D1073" s="636">
        <v>45355</v>
      </c>
      <c r="E1073" s="636" t="s">
        <v>200</v>
      </c>
      <c r="F1073" s="530" t="s">
        <v>255</v>
      </c>
      <c r="G1073" s="621" t="s">
        <v>619</v>
      </c>
      <c r="H1073" s="637">
        <v>5538000</v>
      </c>
      <c r="I1073" s="637">
        <v>0</v>
      </c>
      <c r="J1073" s="637">
        <v>278000</v>
      </c>
      <c r="K1073" s="637">
        <v>0</v>
      </c>
      <c r="L1073" s="638">
        <f t="shared" si="218"/>
        <v>5816000</v>
      </c>
      <c r="M1073" s="639">
        <v>22.8</v>
      </c>
      <c r="N1073" s="638">
        <f t="shared" si="219"/>
        <v>5100185</v>
      </c>
      <c r="O1073" s="640">
        <v>3</v>
      </c>
      <c r="P1073" s="638">
        <f t="shared" si="220"/>
        <v>671077</v>
      </c>
      <c r="Q1073" s="641">
        <v>0</v>
      </c>
      <c r="R1073" s="638">
        <f t="shared" si="221"/>
        <v>0</v>
      </c>
      <c r="S1073" s="638">
        <f t="shared" si="222"/>
        <v>5771262</v>
      </c>
      <c r="T1073" s="642">
        <v>0</v>
      </c>
      <c r="U1073" s="528">
        <v>0</v>
      </c>
      <c r="V1073" s="528">
        <v>200000</v>
      </c>
      <c r="W1073" s="642">
        <v>500000</v>
      </c>
      <c r="X1073" s="642">
        <v>0</v>
      </c>
      <c r="Y1073" s="642">
        <v>400000</v>
      </c>
      <c r="Z1073" s="642">
        <v>618032</v>
      </c>
      <c r="AA1073" s="643"/>
      <c r="AB1073" s="638"/>
      <c r="AC1073" s="642">
        <v>100000</v>
      </c>
      <c r="AD1073" s="642">
        <v>0</v>
      </c>
      <c r="AE1073" s="638">
        <v>41942.31085526316</v>
      </c>
      <c r="AF1073" s="644"/>
      <c r="AG1073" s="644">
        <f t="shared" si="216"/>
        <v>7631236</v>
      </c>
      <c r="AH1073" s="639">
        <v>36</v>
      </c>
      <c r="AI1073" s="639">
        <v>0</v>
      </c>
      <c r="AJ1073" s="639">
        <v>0</v>
      </c>
      <c r="AK1073" s="643">
        <v>0</v>
      </c>
      <c r="AL1073" s="645">
        <v>0</v>
      </c>
      <c r="AM1073" s="638">
        <f t="shared" si="215"/>
        <v>1509923</v>
      </c>
      <c r="AN1073" s="661">
        <f t="shared" si="217"/>
        <v>9141159</v>
      </c>
      <c r="AO1073" s="638">
        <v>610680</v>
      </c>
      <c r="AP1073" s="638">
        <v>44100</v>
      </c>
      <c r="AQ1073" s="638">
        <f>+VLOOKUP($B1073,[1]Sheet1!$C$15:$BW$1300,52,0)</f>
        <v>0</v>
      </c>
      <c r="AR1073" s="638">
        <v>0</v>
      </c>
      <c r="AS1073" s="638">
        <v>0</v>
      </c>
      <c r="AT1073" s="661">
        <f t="shared" si="223"/>
        <v>8486379</v>
      </c>
      <c r="AU1073" s="629"/>
      <c r="AV1073" s="585"/>
      <c r="AW1073" s="526" t="s">
        <v>5159</v>
      </c>
      <c r="AX1073" s="526" t="s">
        <v>5160</v>
      </c>
      <c r="AY1073" s="632" t="s">
        <v>200</v>
      </c>
      <c r="AZ1073" s="632">
        <v>622</v>
      </c>
      <c r="BA1073" s="272" t="str">
        <f t="shared" si="214"/>
        <v>Bag</v>
      </c>
      <c r="BB1073" s="633"/>
      <c r="BC1073" s="634"/>
      <c r="BD1073" s="634"/>
    </row>
    <row r="1074" spans="1:56" s="635" customFormat="1" ht="36.75" hidden="1" customHeight="1">
      <c r="A1074" s="475">
        <f>SUBTOTAL(3,B$6:B1074)</f>
        <v>1</v>
      </c>
      <c r="B1074" s="475" t="s">
        <v>2760</v>
      </c>
      <c r="C1074" s="476" t="s">
        <v>2761</v>
      </c>
      <c r="D1074" s="636">
        <v>45357</v>
      </c>
      <c r="E1074" s="636" t="s">
        <v>200</v>
      </c>
      <c r="F1074" s="530" t="s">
        <v>255</v>
      </c>
      <c r="G1074" s="621" t="s">
        <v>1054</v>
      </c>
      <c r="H1074" s="637">
        <v>5538000</v>
      </c>
      <c r="I1074" s="637">
        <v>200000</v>
      </c>
      <c r="J1074" s="637">
        <v>278000</v>
      </c>
      <c r="K1074" s="637">
        <v>0</v>
      </c>
      <c r="L1074" s="638">
        <f t="shared" si="218"/>
        <v>6016000</v>
      </c>
      <c r="M1074" s="639">
        <v>19.399999999999999</v>
      </c>
      <c r="N1074" s="638">
        <f t="shared" si="219"/>
        <v>4488862</v>
      </c>
      <c r="O1074" s="640">
        <v>3</v>
      </c>
      <c r="P1074" s="638">
        <f t="shared" si="220"/>
        <v>694154</v>
      </c>
      <c r="Q1074" s="641">
        <v>0</v>
      </c>
      <c r="R1074" s="638">
        <f t="shared" si="221"/>
        <v>0</v>
      </c>
      <c r="S1074" s="638">
        <f t="shared" si="222"/>
        <v>5183016</v>
      </c>
      <c r="T1074" s="642">
        <v>0</v>
      </c>
      <c r="U1074" s="528">
        <v>0</v>
      </c>
      <c r="V1074" s="528">
        <v>200000</v>
      </c>
      <c r="W1074" s="642">
        <v>0</v>
      </c>
      <c r="X1074" s="642">
        <v>0</v>
      </c>
      <c r="Y1074" s="642">
        <v>0</v>
      </c>
      <c r="Z1074" s="642">
        <v>544985</v>
      </c>
      <c r="AA1074" s="643"/>
      <c r="AB1074" s="638"/>
      <c r="AC1074" s="642">
        <v>0</v>
      </c>
      <c r="AD1074" s="642">
        <v>0</v>
      </c>
      <c r="AE1074" s="638">
        <v>0</v>
      </c>
      <c r="AF1074" s="644"/>
      <c r="AG1074" s="644">
        <f t="shared" si="216"/>
        <v>5928001</v>
      </c>
      <c r="AH1074" s="639">
        <v>32</v>
      </c>
      <c r="AI1074" s="639">
        <v>0</v>
      </c>
      <c r="AJ1074" s="639">
        <v>0</v>
      </c>
      <c r="AK1074" s="643">
        <v>0</v>
      </c>
      <c r="AL1074" s="645">
        <v>0</v>
      </c>
      <c r="AM1074" s="638">
        <f t="shared" si="215"/>
        <v>1388308</v>
      </c>
      <c r="AN1074" s="661">
        <f t="shared" si="217"/>
        <v>7316309</v>
      </c>
      <c r="AO1074" s="638">
        <v>631680</v>
      </c>
      <c r="AP1074" s="638">
        <v>44100</v>
      </c>
      <c r="AQ1074" s="638">
        <f>+VLOOKUP($B1074,[1]Sheet1!$C$15:$BW$1300,52,0)</f>
        <v>0</v>
      </c>
      <c r="AR1074" s="638">
        <v>0</v>
      </c>
      <c r="AS1074" s="638">
        <v>0</v>
      </c>
      <c r="AT1074" s="661">
        <f t="shared" si="223"/>
        <v>6640529</v>
      </c>
      <c r="AU1074" s="629"/>
      <c r="AV1074" s="585"/>
      <c r="AW1074" s="526" t="s">
        <v>5161</v>
      </c>
      <c r="AX1074" s="526" t="s">
        <v>5162</v>
      </c>
      <c r="AY1074" s="632" t="s">
        <v>200</v>
      </c>
      <c r="AZ1074" s="632">
        <v>622</v>
      </c>
      <c r="BA1074" s="272" t="str">
        <f t="shared" si="214"/>
        <v>Bag</v>
      </c>
      <c r="BB1074" s="633"/>
      <c r="BC1074" s="634"/>
      <c r="BD1074" s="634"/>
    </row>
    <row r="1075" spans="1:56" s="635" customFormat="1" ht="36.75" hidden="1" customHeight="1">
      <c r="A1075" s="475">
        <f>SUBTOTAL(3,B$6:B1075)</f>
        <v>1</v>
      </c>
      <c r="B1075" s="475" t="s">
        <v>2762</v>
      </c>
      <c r="C1075" s="476" t="s">
        <v>806</v>
      </c>
      <c r="D1075" s="636">
        <v>45364</v>
      </c>
      <c r="E1075" s="636" t="s">
        <v>200</v>
      </c>
      <c r="F1075" s="530" t="s">
        <v>255</v>
      </c>
      <c r="G1075" s="621" t="s">
        <v>619</v>
      </c>
      <c r="H1075" s="637">
        <v>5538000</v>
      </c>
      <c r="I1075" s="637">
        <v>0</v>
      </c>
      <c r="J1075" s="637">
        <v>278000</v>
      </c>
      <c r="K1075" s="637">
        <v>0</v>
      </c>
      <c r="L1075" s="638">
        <f t="shared" si="218"/>
        <v>5816000</v>
      </c>
      <c r="M1075" s="639">
        <v>23.8</v>
      </c>
      <c r="N1075" s="638">
        <f t="shared" si="219"/>
        <v>5323877</v>
      </c>
      <c r="O1075" s="640">
        <v>2</v>
      </c>
      <c r="P1075" s="638">
        <f t="shared" si="220"/>
        <v>447385</v>
      </c>
      <c r="Q1075" s="641">
        <v>0</v>
      </c>
      <c r="R1075" s="638">
        <f t="shared" si="221"/>
        <v>0</v>
      </c>
      <c r="S1075" s="638">
        <f t="shared" si="222"/>
        <v>5771262</v>
      </c>
      <c r="T1075" s="642">
        <v>0</v>
      </c>
      <c r="U1075" s="528">
        <v>0</v>
      </c>
      <c r="V1075" s="528">
        <v>200000</v>
      </c>
      <c r="W1075" s="642">
        <v>500000</v>
      </c>
      <c r="X1075" s="642">
        <v>0</v>
      </c>
      <c r="Y1075" s="642">
        <v>400000</v>
      </c>
      <c r="Z1075" s="642">
        <v>640758</v>
      </c>
      <c r="AA1075" s="643"/>
      <c r="AB1075" s="638"/>
      <c r="AC1075" s="642">
        <v>0</v>
      </c>
      <c r="AD1075" s="642">
        <v>0</v>
      </c>
      <c r="AE1075" s="638">
        <v>41942.308298319331</v>
      </c>
      <c r="AF1075" s="644"/>
      <c r="AG1075" s="644">
        <f t="shared" si="216"/>
        <v>7553962</v>
      </c>
      <c r="AH1075" s="639">
        <v>36</v>
      </c>
      <c r="AI1075" s="639">
        <v>0</v>
      </c>
      <c r="AJ1075" s="639">
        <v>0</v>
      </c>
      <c r="AK1075" s="643">
        <v>0</v>
      </c>
      <c r="AL1075" s="645">
        <v>0</v>
      </c>
      <c r="AM1075" s="638">
        <f t="shared" si="215"/>
        <v>1509923</v>
      </c>
      <c r="AN1075" s="661">
        <f t="shared" si="217"/>
        <v>9063885</v>
      </c>
      <c r="AO1075" s="638">
        <v>610680</v>
      </c>
      <c r="AP1075" s="638">
        <v>44100</v>
      </c>
      <c r="AQ1075" s="638">
        <f>+VLOOKUP($B1075,[1]Sheet1!$C$15:$BW$1300,52,0)</f>
        <v>0</v>
      </c>
      <c r="AR1075" s="638">
        <v>0</v>
      </c>
      <c r="AS1075" s="638">
        <v>0</v>
      </c>
      <c r="AT1075" s="661">
        <f t="shared" si="223"/>
        <v>8409105</v>
      </c>
      <c r="AU1075" s="629"/>
      <c r="AV1075" s="585"/>
      <c r="AW1075" s="526" t="s">
        <v>3334</v>
      </c>
      <c r="AX1075" s="526" t="s">
        <v>5163</v>
      </c>
      <c r="AY1075" s="632" t="s">
        <v>200</v>
      </c>
      <c r="AZ1075" s="632">
        <v>622</v>
      </c>
      <c r="BA1075" s="272" t="str">
        <f t="shared" ref="BA1075:BA1138" si="224">+IF(AY1075="SK1 Box","Box",IF(AY1075="Seaman","Seaman","Bag"))</f>
        <v>Bag</v>
      </c>
      <c r="BB1075" s="633"/>
      <c r="BC1075" s="634"/>
      <c r="BD1075" s="634"/>
    </row>
    <row r="1076" spans="1:56" s="635" customFormat="1" ht="36.75" hidden="1" customHeight="1">
      <c r="A1076" s="475">
        <f>SUBTOTAL(3,B$6:B1076)</f>
        <v>1</v>
      </c>
      <c r="B1076" s="475" t="s">
        <v>2763</v>
      </c>
      <c r="C1076" s="476" t="s">
        <v>2764</v>
      </c>
      <c r="D1076" s="636">
        <v>45369</v>
      </c>
      <c r="E1076" s="636" t="s">
        <v>200</v>
      </c>
      <c r="F1076" s="530" t="s">
        <v>255</v>
      </c>
      <c r="G1076" s="621" t="s">
        <v>619</v>
      </c>
      <c r="H1076" s="637">
        <v>5538000</v>
      </c>
      <c r="I1076" s="637">
        <v>0</v>
      </c>
      <c r="J1076" s="637">
        <v>0</v>
      </c>
      <c r="K1076" s="637">
        <v>0</v>
      </c>
      <c r="L1076" s="638">
        <f t="shared" si="218"/>
        <v>5538000</v>
      </c>
      <c r="M1076" s="639">
        <v>24</v>
      </c>
      <c r="N1076" s="638">
        <f t="shared" si="219"/>
        <v>5112000</v>
      </c>
      <c r="O1076" s="640">
        <v>2</v>
      </c>
      <c r="P1076" s="638">
        <f t="shared" si="220"/>
        <v>426000</v>
      </c>
      <c r="Q1076" s="641">
        <v>0</v>
      </c>
      <c r="R1076" s="638">
        <f t="shared" si="221"/>
        <v>0</v>
      </c>
      <c r="S1076" s="638">
        <f t="shared" si="222"/>
        <v>5538000</v>
      </c>
      <c r="T1076" s="642">
        <v>0</v>
      </c>
      <c r="U1076" s="528">
        <v>0</v>
      </c>
      <c r="V1076" s="528">
        <v>200000</v>
      </c>
      <c r="W1076" s="642">
        <v>500000</v>
      </c>
      <c r="X1076" s="642">
        <v>0</v>
      </c>
      <c r="Y1076" s="642">
        <v>400000</v>
      </c>
      <c r="Z1076" s="642">
        <v>492417</v>
      </c>
      <c r="AA1076" s="643"/>
      <c r="AB1076" s="638"/>
      <c r="AC1076" s="642">
        <v>100000</v>
      </c>
      <c r="AD1076" s="642">
        <v>0</v>
      </c>
      <c r="AE1076" s="638">
        <v>39937.5</v>
      </c>
      <c r="AF1076" s="644"/>
      <c r="AG1076" s="644">
        <f t="shared" si="216"/>
        <v>7270355</v>
      </c>
      <c r="AH1076" s="639">
        <v>36</v>
      </c>
      <c r="AI1076" s="639">
        <v>0</v>
      </c>
      <c r="AJ1076" s="639">
        <v>0</v>
      </c>
      <c r="AK1076" s="643">
        <v>0</v>
      </c>
      <c r="AL1076" s="645">
        <v>0</v>
      </c>
      <c r="AM1076" s="638">
        <f t="shared" si="215"/>
        <v>1437750</v>
      </c>
      <c r="AN1076" s="661">
        <f t="shared" si="217"/>
        <v>8708105</v>
      </c>
      <c r="AO1076" s="638">
        <v>581490</v>
      </c>
      <c r="AP1076" s="638">
        <v>44100</v>
      </c>
      <c r="AQ1076" s="638">
        <f>+VLOOKUP($B1076,[1]Sheet1!$C$15:$BW$1300,52,0)</f>
        <v>0</v>
      </c>
      <c r="AR1076" s="638">
        <v>0</v>
      </c>
      <c r="AS1076" s="638">
        <v>0</v>
      </c>
      <c r="AT1076" s="661">
        <f t="shared" si="223"/>
        <v>8082515</v>
      </c>
      <c r="AU1076" s="629"/>
      <c r="AV1076" s="585"/>
      <c r="AW1076" s="526" t="s">
        <v>5164</v>
      </c>
      <c r="AX1076" s="526" t="s">
        <v>5165</v>
      </c>
      <c r="AY1076" s="632" t="s">
        <v>200</v>
      </c>
      <c r="AZ1076" s="632">
        <v>622</v>
      </c>
      <c r="BA1076" s="272" t="str">
        <f t="shared" si="224"/>
        <v>Bag</v>
      </c>
      <c r="BB1076" s="633"/>
      <c r="BC1076" s="634"/>
      <c r="BD1076" s="634"/>
    </row>
    <row r="1077" spans="1:56" s="635" customFormat="1" ht="36.75" hidden="1" customHeight="1">
      <c r="A1077" s="475">
        <f>SUBTOTAL(3,B$6:B1077)</f>
        <v>1</v>
      </c>
      <c r="B1077" s="475" t="s">
        <v>2765</v>
      </c>
      <c r="C1077" s="476" t="s">
        <v>2766</v>
      </c>
      <c r="D1077" s="636">
        <v>45488</v>
      </c>
      <c r="E1077" s="636" t="s">
        <v>200</v>
      </c>
      <c r="F1077" s="530" t="s">
        <v>255</v>
      </c>
      <c r="G1077" s="621" t="s">
        <v>619</v>
      </c>
      <c r="H1077" s="637">
        <v>5274000</v>
      </c>
      <c r="I1077" s="637">
        <v>0</v>
      </c>
      <c r="J1077" s="637">
        <v>265000</v>
      </c>
      <c r="K1077" s="637">
        <v>0</v>
      </c>
      <c r="L1077" s="638">
        <f t="shared" si="218"/>
        <v>5539000</v>
      </c>
      <c r="M1077" s="639">
        <v>24</v>
      </c>
      <c r="N1077" s="638">
        <f t="shared" si="219"/>
        <v>5112923</v>
      </c>
      <c r="O1077" s="640">
        <v>2</v>
      </c>
      <c r="P1077" s="638">
        <f t="shared" si="220"/>
        <v>426077</v>
      </c>
      <c r="Q1077" s="641">
        <v>0</v>
      </c>
      <c r="R1077" s="638">
        <f t="shared" si="221"/>
        <v>0</v>
      </c>
      <c r="S1077" s="638">
        <f t="shared" si="222"/>
        <v>5539000</v>
      </c>
      <c r="T1077" s="642">
        <v>0</v>
      </c>
      <c r="U1077" s="528">
        <v>0</v>
      </c>
      <c r="V1077" s="528">
        <v>200000</v>
      </c>
      <c r="W1077" s="642">
        <v>500000</v>
      </c>
      <c r="X1077" s="642">
        <v>0</v>
      </c>
      <c r="Y1077" s="642">
        <v>400000</v>
      </c>
      <c r="Z1077" s="642">
        <v>424249</v>
      </c>
      <c r="AA1077" s="643"/>
      <c r="AB1077" s="638"/>
      <c r="AC1077" s="642">
        <v>0</v>
      </c>
      <c r="AD1077" s="642">
        <v>0</v>
      </c>
      <c r="AE1077" s="638">
        <v>39944.7109375</v>
      </c>
      <c r="AF1077" s="644"/>
      <c r="AG1077" s="644">
        <f t="shared" si="216"/>
        <v>7103194</v>
      </c>
      <c r="AH1077" s="639">
        <v>36</v>
      </c>
      <c r="AI1077" s="639">
        <v>0</v>
      </c>
      <c r="AJ1077" s="639">
        <v>0</v>
      </c>
      <c r="AK1077" s="643">
        <v>0</v>
      </c>
      <c r="AL1077" s="645">
        <v>0</v>
      </c>
      <c r="AM1077" s="638">
        <f t="shared" si="215"/>
        <v>1438010</v>
      </c>
      <c r="AN1077" s="661">
        <f t="shared" si="217"/>
        <v>8541204</v>
      </c>
      <c r="AO1077" s="638">
        <v>581595</v>
      </c>
      <c r="AP1077" s="638">
        <v>44100</v>
      </c>
      <c r="AQ1077" s="638">
        <f>+VLOOKUP($B1077,[1]Sheet1!$C$15:$BW$1300,52,0)</f>
        <v>0</v>
      </c>
      <c r="AR1077" s="638">
        <v>0</v>
      </c>
      <c r="AS1077" s="638">
        <v>0</v>
      </c>
      <c r="AT1077" s="661">
        <f t="shared" si="223"/>
        <v>7915509</v>
      </c>
      <c r="AU1077" s="629"/>
      <c r="AV1077" s="585"/>
      <c r="AW1077" s="526" t="s">
        <v>5166</v>
      </c>
      <c r="AX1077" s="526" t="s">
        <v>5167</v>
      </c>
      <c r="AY1077" s="632" t="s">
        <v>200</v>
      </c>
      <c r="AZ1077" s="632">
        <v>622</v>
      </c>
      <c r="BA1077" s="272" t="str">
        <f t="shared" si="224"/>
        <v>Bag</v>
      </c>
      <c r="BB1077" s="633"/>
      <c r="BC1077" s="634"/>
      <c r="BD1077" s="634"/>
    </row>
    <row r="1078" spans="1:56" s="635" customFormat="1" ht="36.75" hidden="1" customHeight="1">
      <c r="A1078" s="475">
        <f>SUBTOTAL(3,B$6:B1078)</f>
        <v>1</v>
      </c>
      <c r="B1078" s="475" t="s">
        <v>2767</v>
      </c>
      <c r="C1078" s="476" t="s">
        <v>2768</v>
      </c>
      <c r="D1078" s="636">
        <v>45551</v>
      </c>
      <c r="E1078" s="636" t="s">
        <v>200</v>
      </c>
      <c r="F1078" s="530" t="s">
        <v>255</v>
      </c>
      <c r="G1078" s="621" t="s">
        <v>619</v>
      </c>
      <c r="H1078" s="637">
        <v>5274000</v>
      </c>
      <c r="I1078" s="637">
        <v>0</v>
      </c>
      <c r="J1078" s="637">
        <v>265000</v>
      </c>
      <c r="K1078" s="637">
        <v>0</v>
      </c>
      <c r="L1078" s="638">
        <f t="shared" si="218"/>
        <v>5539000</v>
      </c>
      <c r="M1078" s="639">
        <v>23</v>
      </c>
      <c r="N1078" s="638">
        <f t="shared" si="219"/>
        <v>4899885</v>
      </c>
      <c r="O1078" s="640">
        <v>3</v>
      </c>
      <c r="P1078" s="638">
        <f t="shared" si="220"/>
        <v>639115</v>
      </c>
      <c r="Q1078" s="641">
        <v>0</v>
      </c>
      <c r="R1078" s="638">
        <f t="shared" si="221"/>
        <v>0</v>
      </c>
      <c r="S1078" s="638">
        <f t="shared" si="222"/>
        <v>5539000</v>
      </c>
      <c r="T1078" s="642">
        <v>0</v>
      </c>
      <c r="U1078" s="528">
        <v>0</v>
      </c>
      <c r="V1078" s="528">
        <v>200000</v>
      </c>
      <c r="W1078" s="642">
        <v>500000</v>
      </c>
      <c r="X1078" s="642">
        <v>0</v>
      </c>
      <c r="Y1078" s="642">
        <v>400000</v>
      </c>
      <c r="Z1078" s="642">
        <v>637226</v>
      </c>
      <c r="AA1078" s="643"/>
      <c r="AB1078" s="638"/>
      <c r="AC1078" s="642">
        <v>0</v>
      </c>
      <c r="AD1078" s="642">
        <v>0</v>
      </c>
      <c r="AE1078" s="638">
        <v>39944.71467391304</v>
      </c>
      <c r="AF1078" s="644"/>
      <c r="AG1078" s="644">
        <f t="shared" si="216"/>
        <v>7316171</v>
      </c>
      <c r="AH1078" s="639">
        <v>36</v>
      </c>
      <c r="AI1078" s="639">
        <v>0</v>
      </c>
      <c r="AJ1078" s="639">
        <v>0</v>
      </c>
      <c r="AK1078" s="643">
        <v>0</v>
      </c>
      <c r="AL1078" s="645">
        <v>0</v>
      </c>
      <c r="AM1078" s="638">
        <f t="shared" si="215"/>
        <v>1438010</v>
      </c>
      <c r="AN1078" s="661">
        <f t="shared" si="217"/>
        <v>8754181</v>
      </c>
      <c r="AO1078" s="638">
        <v>581595</v>
      </c>
      <c r="AP1078" s="638">
        <v>44100</v>
      </c>
      <c r="AQ1078" s="638">
        <f>+VLOOKUP($B1078,[1]Sheet1!$C$15:$BW$1300,52,0)</f>
        <v>0</v>
      </c>
      <c r="AR1078" s="638">
        <v>0</v>
      </c>
      <c r="AS1078" s="638">
        <v>0</v>
      </c>
      <c r="AT1078" s="661">
        <f t="shared" si="223"/>
        <v>8128486</v>
      </c>
      <c r="AU1078" s="629"/>
      <c r="AV1078" s="585"/>
      <c r="AW1078" s="526" t="s">
        <v>3149</v>
      </c>
      <c r="AX1078" s="526" t="s">
        <v>5168</v>
      </c>
      <c r="AY1078" s="632" t="s">
        <v>200</v>
      </c>
      <c r="AZ1078" s="632">
        <v>622</v>
      </c>
      <c r="BA1078" s="272" t="str">
        <f t="shared" si="224"/>
        <v>Bag</v>
      </c>
      <c r="BB1078" s="633"/>
      <c r="BC1078" s="634"/>
      <c r="BD1078" s="634"/>
    </row>
    <row r="1079" spans="1:56" s="635" customFormat="1" ht="36.75" hidden="1" customHeight="1">
      <c r="A1079" s="475">
        <f>SUBTOTAL(3,B$6:B1079)</f>
        <v>1</v>
      </c>
      <c r="B1079" s="475" t="s">
        <v>2769</v>
      </c>
      <c r="C1079" s="476" t="s">
        <v>2770</v>
      </c>
      <c r="D1079" s="636">
        <v>45551</v>
      </c>
      <c r="E1079" s="636" t="s">
        <v>200</v>
      </c>
      <c r="F1079" s="530" t="s">
        <v>255</v>
      </c>
      <c r="G1079" s="621" t="s">
        <v>619</v>
      </c>
      <c r="H1079" s="637">
        <v>5274000</v>
      </c>
      <c r="I1079" s="637">
        <v>0</v>
      </c>
      <c r="J1079" s="637">
        <v>265000</v>
      </c>
      <c r="K1079" s="637">
        <v>0</v>
      </c>
      <c r="L1079" s="638">
        <f t="shared" si="218"/>
        <v>5539000</v>
      </c>
      <c r="M1079" s="639">
        <v>20.6</v>
      </c>
      <c r="N1079" s="638">
        <f t="shared" si="219"/>
        <v>4388592</v>
      </c>
      <c r="O1079" s="640">
        <v>3</v>
      </c>
      <c r="P1079" s="638">
        <f t="shared" si="220"/>
        <v>639115</v>
      </c>
      <c r="Q1079" s="641">
        <v>0</v>
      </c>
      <c r="R1079" s="638">
        <f t="shared" si="221"/>
        <v>0</v>
      </c>
      <c r="S1079" s="638">
        <f t="shared" si="222"/>
        <v>5027707</v>
      </c>
      <c r="T1079" s="642">
        <v>0</v>
      </c>
      <c r="U1079" s="528">
        <v>0</v>
      </c>
      <c r="V1079" s="528">
        <v>200000</v>
      </c>
      <c r="W1079" s="642">
        <v>0</v>
      </c>
      <c r="X1079" s="642">
        <v>0</v>
      </c>
      <c r="Y1079" s="642">
        <v>300000</v>
      </c>
      <c r="Z1079" s="642">
        <v>578621</v>
      </c>
      <c r="AA1079" s="643"/>
      <c r="AB1079" s="638"/>
      <c r="AC1079" s="642">
        <v>0</v>
      </c>
      <c r="AD1079" s="642">
        <v>0</v>
      </c>
      <c r="AE1079" s="638">
        <v>39944.708737864079</v>
      </c>
      <c r="AF1079" s="644"/>
      <c r="AG1079" s="644">
        <f t="shared" si="216"/>
        <v>6146273</v>
      </c>
      <c r="AH1079" s="639">
        <v>32</v>
      </c>
      <c r="AI1079" s="639">
        <v>0</v>
      </c>
      <c r="AJ1079" s="639">
        <v>0</v>
      </c>
      <c r="AK1079" s="643">
        <v>0</v>
      </c>
      <c r="AL1079" s="645">
        <v>0</v>
      </c>
      <c r="AM1079" s="638">
        <f t="shared" si="215"/>
        <v>1278231</v>
      </c>
      <c r="AN1079" s="661">
        <f t="shared" si="217"/>
        <v>7424504</v>
      </c>
      <c r="AO1079" s="638">
        <v>581595</v>
      </c>
      <c r="AP1079" s="638">
        <v>44100</v>
      </c>
      <c r="AQ1079" s="638">
        <f>+VLOOKUP($B1079,[1]Sheet1!$C$15:$BW$1300,52,0)</f>
        <v>0</v>
      </c>
      <c r="AR1079" s="638">
        <v>0</v>
      </c>
      <c r="AS1079" s="638">
        <v>0</v>
      </c>
      <c r="AT1079" s="661">
        <f t="shared" si="223"/>
        <v>6798809</v>
      </c>
      <c r="AU1079" s="629"/>
      <c r="AV1079" s="585"/>
      <c r="AW1079" s="526" t="s">
        <v>5169</v>
      </c>
      <c r="AX1079" s="526" t="s">
        <v>5170</v>
      </c>
      <c r="AY1079" s="632" t="s">
        <v>200</v>
      </c>
      <c r="AZ1079" s="632">
        <v>622</v>
      </c>
      <c r="BA1079" s="272" t="str">
        <f t="shared" si="224"/>
        <v>Bag</v>
      </c>
      <c r="BB1079" s="633"/>
      <c r="BC1079" s="634"/>
      <c r="BD1079" s="634"/>
    </row>
    <row r="1080" spans="1:56" s="635" customFormat="1" ht="36.75" hidden="1" customHeight="1">
      <c r="A1080" s="475">
        <f>SUBTOTAL(3,B$6:B1080)</f>
        <v>1</v>
      </c>
      <c r="B1080" s="475" t="s">
        <v>2771</v>
      </c>
      <c r="C1080" s="476" t="s">
        <v>2772</v>
      </c>
      <c r="D1080" s="636">
        <v>45556</v>
      </c>
      <c r="E1080" s="636" t="s">
        <v>200</v>
      </c>
      <c r="F1080" s="530" t="s">
        <v>255</v>
      </c>
      <c r="G1080" s="621" t="s">
        <v>619</v>
      </c>
      <c r="H1080" s="637">
        <v>5274000</v>
      </c>
      <c r="I1080" s="637">
        <v>0</v>
      </c>
      <c r="J1080" s="637">
        <v>0</v>
      </c>
      <c r="K1080" s="637">
        <v>0</v>
      </c>
      <c r="L1080" s="638">
        <f t="shared" si="218"/>
        <v>5274000</v>
      </c>
      <c r="M1080" s="639">
        <v>24</v>
      </c>
      <c r="N1080" s="638">
        <f t="shared" si="219"/>
        <v>4868308</v>
      </c>
      <c r="O1080" s="640">
        <v>2</v>
      </c>
      <c r="P1080" s="638">
        <f t="shared" si="220"/>
        <v>405692</v>
      </c>
      <c r="Q1080" s="641">
        <v>0</v>
      </c>
      <c r="R1080" s="638">
        <f t="shared" si="221"/>
        <v>0</v>
      </c>
      <c r="S1080" s="638">
        <f t="shared" si="222"/>
        <v>5274000</v>
      </c>
      <c r="T1080" s="642">
        <v>0</v>
      </c>
      <c r="U1080" s="528">
        <v>0</v>
      </c>
      <c r="V1080" s="528">
        <v>200000</v>
      </c>
      <c r="W1080" s="642">
        <v>500000</v>
      </c>
      <c r="X1080" s="642">
        <v>0</v>
      </c>
      <c r="Y1080" s="642">
        <v>300000</v>
      </c>
      <c r="Z1080" s="642">
        <v>364011</v>
      </c>
      <c r="AA1080" s="643"/>
      <c r="AB1080" s="638"/>
      <c r="AC1080" s="642">
        <v>0</v>
      </c>
      <c r="AD1080" s="642">
        <v>0</v>
      </c>
      <c r="AE1080" s="638">
        <v>38033.65625</v>
      </c>
      <c r="AF1080" s="644"/>
      <c r="AG1080" s="644">
        <f t="shared" si="216"/>
        <v>6676045</v>
      </c>
      <c r="AH1080" s="639">
        <v>36</v>
      </c>
      <c r="AI1080" s="639">
        <v>0</v>
      </c>
      <c r="AJ1080" s="639">
        <v>0</v>
      </c>
      <c r="AK1080" s="643">
        <v>0</v>
      </c>
      <c r="AL1080" s="645">
        <v>0</v>
      </c>
      <c r="AM1080" s="638">
        <f t="shared" si="215"/>
        <v>1369212</v>
      </c>
      <c r="AN1080" s="661">
        <f t="shared" si="217"/>
        <v>8045257</v>
      </c>
      <c r="AO1080" s="638">
        <v>553770</v>
      </c>
      <c r="AP1080" s="638">
        <v>44100</v>
      </c>
      <c r="AQ1080" s="638">
        <f>+VLOOKUP($B1080,[1]Sheet1!$C$15:$BW$1300,52,0)</f>
        <v>0</v>
      </c>
      <c r="AR1080" s="638">
        <v>0</v>
      </c>
      <c r="AS1080" s="638">
        <v>0</v>
      </c>
      <c r="AT1080" s="661">
        <f t="shared" si="223"/>
        <v>7447387</v>
      </c>
      <c r="AU1080" s="629"/>
      <c r="AV1080" s="585"/>
      <c r="AW1080" s="526" t="s">
        <v>5171</v>
      </c>
      <c r="AX1080" s="526" t="s">
        <v>5172</v>
      </c>
      <c r="AY1080" s="632" t="s">
        <v>200</v>
      </c>
      <c r="AZ1080" s="632">
        <v>622</v>
      </c>
      <c r="BA1080" s="272" t="str">
        <f t="shared" si="224"/>
        <v>Bag</v>
      </c>
      <c r="BB1080" s="633"/>
      <c r="BC1080" s="634"/>
      <c r="BD1080" s="634"/>
    </row>
    <row r="1081" spans="1:56" s="635" customFormat="1" ht="36.75" hidden="1" customHeight="1">
      <c r="A1081" s="475">
        <f>SUBTOTAL(3,B$6:B1081)</f>
        <v>1</v>
      </c>
      <c r="B1081" s="475" t="s">
        <v>2773</v>
      </c>
      <c r="C1081" s="476" t="s">
        <v>2774</v>
      </c>
      <c r="D1081" s="636">
        <v>45559</v>
      </c>
      <c r="E1081" s="636" t="s">
        <v>200</v>
      </c>
      <c r="F1081" s="530" t="s">
        <v>255</v>
      </c>
      <c r="G1081" s="621" t="s">
        <v>619</v>
      </c>
      <c r="H1081" s="637">
        <v>5274000</v>
      </c>
      <c r="I1081" s="637">
        <v>0</v>
      </c>
      <c r="J1081" s="637">
        <v>265000</v>
      </c>
      <c r="K1081" s="637">
        <v>0</v>
      </c>
      <c r="L1081" s="638">
        <f t="shared" si="218"/>
        <v>5539000</v>
      </c>
      <c r="M1081" s="639">
        <v>23.6</v>
      </c>
      <c r="N1081" s="638">
        <f t="shared" si="219"/>
        <v>5027708</v>
      </c>
      <c r="O1081" s="640">
        <v>2</v>
      </c>
      <c r="P1081" s="638">
        <f t="shared" si="220"/>
        <v>426077</v>
      </c>
      <c r="Q1081" s="641">
        <v>0</v>
      </c>
      <c r="R1081" s="638">
        <f t="shared" si="221"/>
        <v>0</v>
      </c>
      <c r="S1081" s="638">
        <f t="shared" si="222"/>
        <v>5453785</v>
      </c>
      <c r="T1081" s="642">
        <v>0</v>
      </c>
      <c r="U1081" s="528">
        <v>0</v>
      </c>
      <c r="V1081" s="528">
        <v>200000</v>
      </c>
      <c r="W1081" s="642">
        <v>500000</v>
      </c>
      <c r="X1081" s="642">
        <v>0</v>
      </c>
      <c r="Y1081" s="642">
        <v>400000</v>
      </c>
      <c r="Z1081" s="642">
        <v>432251</v>
      </c>
      <c r="AA1081" s="643"/>
      <c r="AB1081" s="638"/>
      <c r="AC1081" s="642">
        <v>0</v>
      </c>
      <c r="AD1081" s="642">
        <v>0</v>
      </c>
      <c r="AE1081" s="638">
        <v>39944.713983050846</v>
      </c>
      <c r="AF1081" s="644"/>
      <c r="AG1081" s="644">
        <f t="shared" si="216"/>
        <v>7025981</v>
      </c>
      <c r="AH1081" s="639">
        <v>32</v>
      </c>
      <c r="AI1081" s="639">
        <v>0</v>
      </c>
      <c r="AJ1081" s="639">
        <v>0</v>
      </c>
      <c r="AK1081" s="643">
        <v>0</v>
      </c>
      <c r="AL1081" s="645">
        <v>0</v>
      </c>
      <c r="AM1081" s="638">
        <f t="shared" si="215"/>
        <v>1278231</v>
      </c>
      <c r="AN1081" s="661">
        <f t="shared" si="217"/>
        <v>8304212</v>
      </c>
      <c r="AO1081" s="638">
        <v>581595</v>
      </c>
      <c r="AP1081" s="638">
        <v>44100</v>
      </c>
      <c r="AQ1081" s="638">
        <f>+VLOOKUP($B1081,[1]Sheet1!$C$15:$BW$1300,52,0)</f>
        <v>0</v>
      </c>
      <c r="AR1081" s="638">
        <v>0</v>
      </c>
      <c r="AS1081" s="638">
        <v>0</v>
      </c>
      <c r="AT1081" s="661">
        <f t="shared" si="223"/>
        <v>7678517</v>
      </c>
      <c r="AU1081" s="629"/>
      <c r="AV1081" s="585"/>
      <c r="AW1081" s="526" t="s">
        <v>5173</v>
      </c>
      <c r="AX1081" s="526" t="s">
        <v>5174</v>
      </c>
      <c r="AY1081" s="632" t="s">
        <v>200</v>
      </c>
      <c r="AZ1081" s="632">
        <v>622</v>
      </c>
      <c r="BA1081" s="272" t="str">
        <f t="shared" si="224"/>
        <v>Bag</v>
      </c>
      <c r="BB1081" s="633"/>
      <c r="BC1081" s="634"/>
      <c r="BD1081" s="634"/>
    </row>
    <row r="1082" spans="1:56" s="635" customFormat="1" ht="36.75" hidden="1" customHeight="1">
      <c r="A1082" s="475">
        <f>SUBTOTAL(3,B$6:B1082)</f>
        <v>1</v>
      </c>
      <c r="B1082" s="475" t="s">
        <v>2775</v>
      </c>
      <c r="C1082" s="476" t="s">
        <v>2776</v>
      </c>
      <c r="D1082" s="636">
        <v>45576</v>
      </c>
      <c r="E1082" s="636" t="s">
        <v>200</v>
      </c>
      <c r="F1082" s="530" t="s">
        <v>255</v>
      </c>
      <c r="G1082" s="621" t="s">
        <v>619</v>
      </c>
      <c r="H1082" s="637">
        <v>5274000</v>
      </c>
      <c r="I1082" s="637">
        <v>0</v>
      </c>
      <c r="J1082" s="637">
        <v>0</v>
      </c>
      <c r="K1082" s="637">
        <v>0</v>
      </c>
      <c r="L1082" s="638">
        <f t="shared" si="218"/>
        <v>5274000</v>
      </c>
      <c r="M1082" s="639">
        <v>23.9</v>
      </c>
      <c r="N1082" s="638">
        <f t="shared" si="219"/>
        <v>4848023</v>
      </c>
      <c r="O1082" s="640">
        <v>2</v>
      </c>
      <c r="P1082" s="638">
        <f t="shared" si="220"/>
        <v>405692</v>
      </c>
      <c r="Q1082" s="641">
        <v>0</v>
      </c>
      <c r="R1082" s="638">
        <f t="shared" si="221"/>
        <v>0</v>
      </c>
      <c r="S1082" s="638">
        <f t="shared" si="222"/>
        <v>5253715</v>
      </c>
      <c r="T1082" s="642">
        <v>0</v>
      </c>
      <c r="U1082" s="528">
        <v>0</v>
      </c>
      <c r="V1082" s="528">
        <v>200000</v>
      </c>
      <c r="W1082" s="642">
        <v>500000</v>
      </c>
      <c r="X1082" s="642">
        <v>0</v>
      </c>
      <c r="Y1082" s="642">
        <v>300000</v>
      </c>
      <c r="Z1082" s="642">
        <v>357109</v>
      </c>
      <c r="AA1082" s="643"/>
      <c r="AB1082" s="638"/>
      <c r="AC1082" s="642">
        <v>0</v>
      </c>
      <c r="AD1082" s="642">
        <v>0</v>
      </c>
      <c r="AE1082" s="638">
        <v>38033.653242677829</v>
      </c>
      <c r="AF1082" s="644"/>
      <c r="AG1082" s="644">
        <f t="shared" si="216"/>
        <v>6648858</v>
      </c>
      <c r="AH1082" s="639">
        <v>32</v>
      </c>
      <c r="AI1082" s="639">
        <v>0</v>
      </c>
      <c r="AJ1082" s="639">
        <v>0</v>
      </c>
      <c r="AK1082" s="643">
        <v>0</v>
      </c>
      <c r="AL1082" s="645">
        <v>0</v>
      </c>
      <c r="AM1082" s="638">
        <f t="shared" si="215"/>
        <v>1217077</v>
      </c>
      <c r="AN1082" s="661">
        <f t="shared" si="217"/>
        <v>7865935</v>
      </c>
      <c r="AO1082" s="638">
        <v>553770</v>
      </c>
      <c r="AP1082" s="638">
        <v>44100</v>
      </c>
      <c r="AQ1082" s="638">
        <f>+VLOOKUP($B1082,[1]Sheet1!$C$15:$BW$1300,52,0)</f>
        <v>0</v>
      </c>
      <c r="AR1082" s="638">
        <v>0</v>
      </c>
      <c r="AS1082" s="638">
        <v>0</v>
      </c>
      <c r="AT1082" s="661">
        <f t="shared" si="223"/>
        <v>7268065</v>
      </c>
      <c r="AU1082" s="629"/>
      <c r="AV1082" s="585"/>
      <c r="AW1082" s="526" t="s">
        <v>5175</v>
      </c>
      <c r="AX1082" s="526" t="s">
        <v>5176</v>
      </c>
      <c r="AY1082" s="632" t="s">
        <v>200</v>
      </c>
      <c r="AZ1082" s="632">
        <v>622</v>
      </c>
      <c r="BA1082" s="272" t="str">
        <f t="shared" si="224"/>
        <v>Bag</v>
      </c>
      <c r="BB1082" s="633"/>
      <c r="BC1082" s="634"/>
      <c r="BD1082" s="634"/>
    </row>
    <row r="1083" spans="1:56" s="635" customFormat="1" ht="36.75" hidden="1" customHeight="1">
      <c r="A1083" s="475">
        <f>SUBTOTAL(3,B$6:B1083)</f>
        <v>1</v>
      </c>
      <c r="B1083" s="475" t="s">
        <v>2777</v>
      </c>
      <c r="C1083" s="476" t="s">
        <v>2778</v>
      </c>
      <c r="D1083" s="636">
        <v>45603</v>
      </c>
      <c r="E1083" s="636" t="s">
        <v>200</v>
      </c>
      <c r="F1083" s="530" t="s">
        <v>255</v>
      </c>
      <c r="G1083" s="621" t="s">
        <v>619</v>
      </c>
      <c r="H1083" s="637">
        <v>5023000</v>
      </c>
      <c r="I1083" s="637">
        <v>0</v>
      </c>
      <c r="J1083" s="637">
        <v>252000</v>
      </c>
      <c r="K1083" s="637">
        <v>0</v>
      </c>
      <c r="L1083" s="638">
        <f t="shared" si="218"/>
        <v>5275000</v>
      </c>
      <c r="M1083" s="639">
        <v>23.8</v>
      </c>
      <c r="N1083" s="638">
        <f t="shared" si="219"/>
        <v>4828654</v>
      </c>
      <c r="O1083" s="640">
        <v>2</v>
      </c>
      <c r="P1083" s="638">
        <f t="shared" si="220"/>
        <v>405769</v>
      </c>
      <c r="Q1083" s="641">
        <v>0</v>
      </c>
      <c r="R1083" s="638">
        <f t="shared" si="221"/>
        <v>0</v>
      </c>
      <c r="S1083" s="638">
        <f t="shared" si="222"/>
        <v>5234423</v>
      </c>
      <c r="T1083" s="642">
        <v>0</v>
      </c>
      <c r="U1083" s="528">
        <v>0</v>
      </c>
      <c r="V1083" s="528">
        <v>200000</v>
      </c>
      <c r="W1083" s="642">
        <v>500000</v>
      </c>
      <c r="X1083" s="642">
        <v>0</v>
      </c>
      <c r="Y1083" s="642">
        <v>400000</v>
      </c>
      <c r="Z1083" s="642">
        <v>578355</v>
      </c>
      <c r="AA1083" s="643"/>
      <c r="AB1083" s="638"/>
      <c r="AC1083" s="642">
        <v>0</v>
      </c>
      <c r="AD1083" s="642">
        <v>0</v>
      </c>
      <c r="AE1083" s="638">
        <v>38040.866596638654</v>
      </c>
      <c r="AF1083" s="644"/>
      <c r="AG1083" s="644">
        <f t="shared" si="216"/>
        <v>6950819</v>
      </c>
      <c r="AH1083" s="639">
        <v>36</v>
      </c>
      <c r="AI1083" s="639">
        <v>0</v>
      </c>
      <c r="AJ1083" s="639">
        <v>0</v>
      </c>
      <c r="AK1083" s="643">
        <v>0</v>
      </c>
      <c r="AL1083" s="645">
        <v>0</v>
      </c>
      <c r="AM1083" s="638">
        <f t="shared" si="215"/>
        <v>1369471</v>
      </c>
      <c r="AN1083" s="661">
        <f t="shared" si="217"/>
        <v>8320290</v>
      </c>
      <c r="AO1083" s="638">
        <v>553875</v>
      </c>
      <c r="AP1083" s="638">
        <v>44100</v>
      </c>
      <c r="AQ1083" s="638">
        <f>+VLOOKUP($B1083,[1]Sheet1!$C$15:$BW$1300,52,0)</f>
        <v>0</v>
      </c>
      <c r="AR1083" s="638">
        <v>0</v>
      </c>
      <c r="AS1083" s="638">
        <v>0</v>
      </c>
      <c r="AT1083" s="661">
        <f t="shared" si="223"/>
        <v>7722315</v>
      </c>
      <c r="AU1083" s="629"/>
      <c r="AV1083" s="585"/>
      <c r="AW1083" s="526" t="s">
        <v>3958</v>
      </c>
      <c r="AX1083" s="526" t="s">
        <v>5177</v>
      </c>
      <c r="AY1083" s="632" t="s">
        <v>200</v>
      </c>
      <c r="AZ1083" s="632">
        <v>622</v>
      </c>
      <c r="BA1083" s="272" t="str">
        <f t="shared" si="224"/>
        <v>Bag</v>
      </c>
      <c r="BB1083" s="633"/>
      <c r="BC1083" s="634"/>
      <c r="BD1083" s="634"/>
    </row>
    <row r="1084" spans="1:56" s="635" customFormat="1" ht="36.75" hidden="1" customHeight="1">
      <c r="A1084" s="475">
        <f>SUBTOTAL(3,B$6:B1084)</f>
        <v>1</v>
      </c>
      <c r="B1084" s="475" t="s">
        <v>2779</v>
      </c>
      <c r="C1084" s="476" t="s">
        <v>2780</v>
      </c>
      <c r="D1084" s="636">
        <v>45603</v>
      </c>
      <c r="E1084" s="636" t="s">
        <v>200</v>
      </c>
      <c r="F1084" s="530" t="s">
        <v>255</v>
      </c>
      <c r="G1084" s="621" t="s">
        <v>619</v>
      </c>
      <c r="H1084" s="637">
        <v>5023000</v>
      </c>
      <c r="I1084" s="637">
        <v>0</v>
      </c>
      <c r="J1084" s="637">
        <v>252000</v>
      </c>
      <c r="K1084" s="637">
        <v>0</v>
      </c>
      <c r="L1084" s="638">
        <f t="shared" si="218"/>
        <v>5275000</v>
      </c>
      <c r="M1084" s="639">
        <v>17.600000000000001</v>
      </c>
      <c r="N1084" s="638">
        <f t="shared" si="219"/>
        <v>3570769</v>
      </c>
      <c r="O1084" s="640">
        <v>3</v>
      </c>
      <c r="P1084" s="638">
        <f t="shared" si="220"/>
        <v>608654</v>
      </c>
      <c r="Q1084" s="641">
        <v>0</v>
      </c>
      <c r="R1084" s="638">
        <f t="shared" si="221"/>
        <v>0</v>
      </c>
      <c r="S1084" s="638">
        <f t="shared" si="222"/>
        <v>4179423</v>
      </c>
      <c r="T1084" s="642">
        <v>0</v>
      </c>
      <c r="U1084" s="528">
        <v>0</v>
      </c>
      <c r="V1084" s="528">
        <v>200000</v>
      </c>
      <c r="W1084" s="642">
        <v>0</v>
      </c>
      <c r="X1084" s="642">
        <v>0</v>
      </c>
      <c r="Y1084" s="642">
        <v>0</v>
      </c>
      <c r="Z1084" s="642">
        <v>421767</v>
      </c>
      <c r="AA1084" s="643"/>
      <c r="AB1084" s="638"/>
      <c r="AC1084" s="642">
        <v>0</v>
      </c>
      <c r="AD1084" s="642">
        <v>0</v>
      </c>
      <c r="AE1084" s="638">
        <v>38040.86292613636</v>
      </c>
      <c r="AF1084" s="644"/>
      <c r="AG1084" s="644">
        <f t="shared" si="216"/>
        <v>4839231</v>
      </c>
      <c r="AH1084" s="639">
        <v>24</v>
      </c>
      <c r="AI1084" s="639">
        <v>0</v>
      </c>
      <c r="AJ1084" s="639">
        <v>0</v>
      </c>
      <c r="AK1084" s="643">
        <v>0</v>
      </c>
      <c r="AL1084" s="645">
        <v>0</v>
      </c>
      <c r="AM1084" s="638">
        <f t="shared" si="215"/>
        <v>912981</v>
      </c>
      <c r="AN1084" s="661">
        <f t="shared" si="217"/>
        <v>5752212</v>
      </c>
      <c r="AO1084" s="638">
        <v>553875</v>
      </c>
      <c r="AP1084" s="638">
        <v>44100</v>
      </c>
      <c r="AQ1084" s="638">
        <f>+VLOOKUP($B1084,[1]Sheet1!$C$15:$BW$1300,52,0)</f>
        <v>0</v>
      </c>
      <c r="AR1084" s="638">
        <v>0</v>
      </c>
      <c r="AS1084" s="638">
        <v>0</v>
      </c>
      <c r="AT1084" s="661">
        <f t="shared" si="223"/>
        <v>5154237</v>
      </c>
      <c r="AU1084" s="629"/>
      <c r="AV1084" s="585"/>
      <c r="AW1084" s="526" t="s">
        <v>5178</v>
      </c>
      <c r="AX1084" s="526" t="s">
        <v>5179</v>
      </c>
      <c r="AY1084" s="632" t="s">
        <v>200</v>
      </c>
      <c r="AZ1084" s="632">
        <v>622</v>
      </c>
      <c r="BA1084" s="272" t="str">
        <f t="shared" si="224"/>
        <v>Bag</v>
      </c>
      <c r="BB1084" s="633"/>
      <c r="BC1084" s="634"/>
      <c r="BD1084" s="634"/>
    </row>
    <row r="1085" spans="1:56" s="635" customFormat="1" ht="36.75" hidden="1" customHeight="1">
      <c r="A1085" s="475">
        <f>SUBTOTAL(3,B$6:B1085)</f>
        <v>1</v>
      </c>
      <c r="B1085" s="475" t="s">
        <v>2781</v>
      </c>
      <c r="C1085" s="476" t="s">
        <v>2782</v>
      </c>
      <c r="D1085" s="636">
        <v>45698</v>
      </c>
      <c r="E1085" s="636" t="s">
        <v>200</v>
      </c>
      <c r="F1085" s="530" t="s">
        <v>255</v>
      </c>
      <c r="G1085" s="621" t="s">
        <v>619</v>
      </c>
      <c r="H1085" s="637">
        <v>5023000</v>
      </c>
      <c r="I1085" s="637">
        <v>0</v>
      </c>
      <c r="J1085" s="637">
        <v>0</v>
      </c>
      <c r="K1085" s="637">
        <v>0</v>
      </c>
      <c r="L1085" s="638">
        <f t="shared" si="218"/>
        <v>5023000</v>
      </c>
      <c r="M1085" s="639">
        <v>21.6</v>
      </c>
      <c r="N1085" s="638">
        <f t="shared" si="219"/>
        <v>4172954</v>
      </c>
      <c r="O1085" s="640">
        <v>4</v>
      </c>
      <c r="P1085" s="638">
        <f t="shared" si="220"/>
        <v>772769</v>
      </c>
      <c r="Q1085" s="641">
        <v>0</v>
      </c>
      <c r="R1085" s="638">
        <f t="shared" si="221"/>
        <v>0</v>
      </c>
      <c r="S1085" s="638">
        <f t="shared" si="222"/>
        <v>4945723</v>
      </c>
      <c r="T1085" s="642">
        <v>0</v>
      </c>
      <c r="U1085" s="528">
        <v>0</v>
      </c>
      <c r="V1085" s="528">
        <v>200000</v>
      </c>
      <c r="W1085" s="642">
        <v>500000</v>
      </c>
      <c r="X1085" s="642">
        <v>0</v>
      </c>
      <c r="Y1085" s="642">
        <v>400000</v>
      </c>
      <c r="Z1085" s="642">
        <v>425854</v>
      </c>
      <c r="AA1085" s="643"/>
      <c r="AB1085" s="638"/>
      <c r="AC1085" s="642">
        <v>0</v>
      </c>
      <c r="AD1085" s="642">
        <v>0</v>
      </c>
      <c r="AE1085" s="638">
        <v>36223.559027777774</v>
      </c>
      <c r="AF1085" s="644"/>
      <c r="AG1085" s="644">
        <f t="shared" si="216"/>
        <v>6507801</v>
      </c>
      <c r="AH1085" s="639">
        <v>32</v>
      </c>
      <c r="AI1085" s="639">
        <v>0</v>
      </c>
      <c r="AJ1085" s="639">
        <v>0</v>
      </c>
      <c r="AK1085" s="643">
        <v>0</v>
      </c>
      <c r="AL1085" s="645">
        <v>0</v>
      </c>
      <c r="AM1085" s="638">
        <f t="shared" si="215"/>
        <v>1159154</v>
      </c>
      <c r="AN1085" s="661">
        <f t="shared" si="217"/>
        <v>7666955</v>
      </c>
      <c r="AO1085" s="638">
        <v>527415</v>
      </c>
      <c r="AP1085" s="638">
        <v>44100</v>
      </c>
      <c r="AQ1085" s="638">
        <f>+VLOOKUP($B1085,[1]Sheet1!$C$15:$BW$1300,52,0)</f>
        <v>0</v>
      </c>
      <c r="AR1085" s="638">
        <v>0</v>
      </c>
      <c r="AS1085" s="638">
        <v>0</v>
      </c>
      <c r="AT1085" s="661">
        <f t="shared" si="223"/>
        <v>7095440</v>
      </c>
      <c r="AU1085" s="629"/>
      <c r="AV1085" s="585"/>
      <c r="AW1085" s="526" t="s">
        <v>5180</v>
      </c>
      <c r="AX1085" s="526" t="s">
        <v>5181</v>
      </c>
      <c r="AY1085" s="632" t="s">
        <v>200</v>
      </c>
      <c r="AZ1085" s="632">
        <v>622</v>
      </c>
      <c r="BA1085" s="272" t="str">
        <f t="shared" si="224"/>
        <v>Bag</v>
      </c>
      <c r="BB1085" s="633"/>
      <c r="BC1085" s="634"/>
      <c r="BD1085" s="634"/>
    </row>
    <row r="1086" spans="1:56" s="635" customFormat="1" ht="36.75" hidden="1" customHeight="1">
      <c r="A1086" s="475">
        <f>SUBTOTAL(3,B$6:B1086)</f>
        <v>1</v>
      </c>
      <c r="B1086" s="475" t="s">
        <v>2783</v>
      </c>
      <c r="C1086" s="476" t="s">
        <v>2784</v>
      </c>
      <c r="D1086" s="636">
        <v>45698</v>
      </c>
      <c r="E1086" s="636" t="s">
        <v>200</v>
      </c>
      <c r="F1086" s="530" t="s">
        <v>255</v>
      </c>
      <c r="G1086" s="621" t="s">
        <v>619</v>
      </c>
      <c r="H1086" s="637">
        <v>5023000</v>
      </c>
      <c r="I1086" s="637">
        <v>0</v>
      </c>
      <c r="J1086" s="637">
        <v>0</v>
      </c>
      <c r="K1086" s="637">
        <v>0</v>
      </c>
      <c r="L1086" s="638">
        <f t="shared" si="218"/>
        <v>5023000</v>
      </c>
      <c r="M1086" s="639">
        <v>23</v>
      </c>
      <c r="N1086" s="638">
        <f t="shared" si="219"/>
        <v>4443423</v>
      </c>
      <c r="O1086" s="640">
        <v>3</v>
      </c>
      <c r="P1086" s="638">
        <f t="shared" si="220"/>
        <v>579577</v>
      </c>
      <c r="Q1086" s="641">
        <v>0</v>
      </c>
      <c r="R1086" s="638">
        <f t="shared" si="221"/>
        <v>0</v>
      </c>
      <c r="S1086" s="638">
        <f t="shared" si="222"/>
        <v>5023000</v>
      </c>
      <c r="T1086" s="642">
        <v>0</v>
      </c>
      <c r="U1086" s="528">
        <v>0</v>
      </c>
      <c r="V1086" s="528">
        <v>200000</v>
      </c>
      <c r="W1086" s="642">
        <v>500000</v>
      </c>
      <c r="X1086" s="642">
        <v>0</v>
      </c>
      <c r="Y1086" s="642">
        <v>400000</v>
      </c>
      <c r="Z1086" s="642">
        <v>486771</v>
      </c>
      <c r="AA1086" s="643"/>
      <c r="AB1086" s="638"/>
      <c r="AC1086" s="642">
        <v>0</v>
      </c>
      <c r="AD1086" s="642">
        <v>0</v>
      </c>
      <c r="AE1086" s="638">
        <v>36223.557065217392</v>
      </c>
      <c r="AF1086" s="644"/>
      <c r="AG1086" s="644">
        <f t="shared" si="216"/>
        <v>6645995</v>
      </c>
      <c r="AH1086" s="639">
        <v>36</v>
      </c>
      <c r="AI1086" s="639">
        <v>0</v>
      </c>
      <c r="AJ1086" s="639">
        <v>0</v>
      </c>
      <c r="AK1086" s="643">
        <v>0</v>
      </c>
      <c r="AL1086" s="645">
        <v>0</v>
      </c>
      <c r="AM1086" s="638">
        <f t="shared" si="215"/>
        <v>1304048</v>
      </c>
      <c r="AN1086" s="661">
        <f t="shared" si="217"/>
        <v>7950043</v>
      </c>
      <c r="AO1086" s="638">
        <v>527415</v>
      </c>
      <c r="AP1086" s="638">
        <v>44100</v>
      </c>
      <c r="AQ1086" s="638">
        <f>+VLOOKUP($B1086,[1]Sheet1!$C$15:$BW$1300,52,0)</f>
        <v>0</v>
      </c>
      <c r="AR1086" s="638">
        <v>0</v>
      </c>
      <c r="AS1086" s="638">
        <v>0</v>
      </c>
      <c r="AT1086" s="661">
        <f t="shared" si="223"/>
        <v>7378528</v>
      </c>
      <c r="AU1086" s="629"/>
      <c r="AV1086" s="585"/>
      <c r="AW1086" s="526" t="s">
        <v>5182</v>
      </c>
      <c r="AX1086" s="526" t="s">
        <v>5183</v>
      </c>
      <c r="AY1086" s="632" t="s">
        <v>200</v>
      </c>
      <c r="AZ1086" s="632">
        <v>622</v>
      </c>
      <c r="BA1086" s="272" t="str">
        <f t="shared" si="224"/>
        <v>Bag</v>
      </c>
      <c r="BB1086" s="633"/>
      <c r="BC1086" s="634"/>
      <c r="BD1086" s="634"/>
    </row>
    <row r="1087" spans="1:56" s="635" customFormat="1" ht="36.75" hidden="1" customHeight="1">
      <c r="A1087" s="475">
        <f>SUBTOTAL(3,B$6:B1087)</f>
        <v>1</v>
      </c>
      <c r="B1087" s="475" t="s">
        <v>2785</v>
      </c>
      <c r="C1087" s="476" t="s">
        <v>2786</v>
      </c>
      <c r="D1087" s="636">
        <v>45698</v>
      </c>
      <c r="E1087" s="636" t="s">
        <v>200</v>
      </c>
      <c r="F1087" s="530" t="s">
        <v>255</v>
      </c>
      <c r="G1087" s="621" t="s">
        <v>619</v>
      </c>
      <c r="H1087" s="637">
        <v>5023000</v>
      </c>
      <c r="I1087" s="637">
        <v>0</v>
      </c>
      <c r="J1087" s="637">
        <v>0</v>
      </c>
      <c r="K1087" s="637">
        <v>0</v>
      </c>
      <c r="L1087" s="638">
        <f t="shared" si="218"/>
        <v>5023000</v>
      </c>
      <c r="M1087" s="639">
        <v>21.6</v>
      </c>
      <c r="N1087" s="638">
        <f t="shared" si="219"/>
        <v>4172954</v>
      </c>
      <c r="O1087" s="640">
        <v>4</v>
      </c>
      <c r="P1087" s="638">
        <f t="shared" si="220"/>
        <v>772769</v>
      </c>
      <c r="Q1087" s="641">
        <v>0</v>
      </c>
      <c r="R1087" s="638">
        <f t="shared" si="221"/>
        <v>0</v>
      </c>
      <c r="S1087" s="638">
        <f t="shared" si="222"/>
        <v>4945723</v>
      </c>
      <c r="T1087" s="642">
        <v>0</v>
      </c>
      <c r="U1087" s="528">
        <v>0</v>
      </c>
      <c r="V1087" s="528">
        <v>200000</v>
      </c>
      <c r="W1087" s="642">
        <v>500000</v>
      </c>
      <c r="X1087" s="642">
        <v>0</v>
      </c>
      <c r="Y1087" s="642">
        <v>300000</v>
      </c>
      <c r="Z1087" s="642">
        <v>368664</v>
      </c>
      <c r="AA1087" s="643"/>
      <c r="AB1087" s="638"/>
      <c r="AC1087" s="642">
        <v>0</v>
      </c>
      <c r="AD1087" s="642">
        <v>0</v>
      </c>
      <c r="AE1087" s="638">
        <v>36223.559027777774</v>
      </c>
      <c r="AF1087" s="644"/>
      <c r="AG1087" s="644">
        <f t="shared" si="216"/>
        <v>6350611</v>
      </c>
      <c r="AH1087" s="639">
        <v>32</v>
      </c>
      <c r="AI1087" s="639">
        <v>0</v>
      </c>
      <c r="AJ1087" s="639">
        <v>0</v>
      </c>
      <c r="AK1087" s="643">
        <v>0</v>
      </c>
      <c r="AL1087" s="645">
        <v>0</v>
      </c>
      <c r="AM1087" s="638">
        <f t="shared" si="215"/>
        <v>1159154</v>
      </c>
      <c r="AN1087" s="661">
        <f t="shared" si="217"/>
        <v>7509765</v>
      </c>
      <c r="AO1087" s="638">
        <v>527415</v>
      </c>
      <c r="AP1087" s="638">
        <v>44100</v>
      </c>
      <c r="AQ1087" s="638">
        <f>+VLOOKUP($B1087,[1]Sheet1!$C$15:$BW$1300,52,0)</f>
        <v>0</v>
      </c>
      <c r="AR1087" s="638">
        <v>0</v>
      </c>
      <c r="AS1087" s="638">
        <v>0</v>
      </c>
      <c r="AT1087" s="661">
        <f t="shared" si="223"/>
        <v>6938250</v>
      </c>
      <c r="AU1087" s="629"/>
      <c r="AV1087" s="585"/>
      <c r="AW1087" s="526" t="s">
        <v>5184</v>
      </c>
      <c r="AX1087" s="526" t="s">
        <v>5185</v>
      </c>
      <c r="AY1087" s="632" t="s">
        <v>200</v>
      </c>
      <c r="AZ1087" s="632">
        <v>622</v>
      </c>
      <c r="BA1087" s="272" t="str">
        <f t="shared" si="224"/>
        <v>Bag</v>
      </c>
      <c r="BB1087" s="633"/>
      <c r="BC1087" s="634"/>
      <c r="BD1087" s="634"/>
    </row>
    <row r="1088" spans="1:56" s="635" customFormat="1" ht="36.75" hidden="1" customHeight="1">
      <c r="A1088" s="475">
        <f>SUBTOTAL(3,B$6:B1088)</f>
        <v>1</v>
      </c>
      <c r="B1088" s="475" t="s">
        <v>2787</v>
      </c>
      <c r="C1088" s="476" t="s">
        <v>2788</v>
      </c>
      <c r="D1088" s="636">
        <v>45698</v>
      </c>
      <c r="E1088" s="636" t="s">
        <v>200</v>
      </c>
      <c r="F1088" s="530" t="s">
        <v>255</v>
      </c>
      <c r="G1088" s="621" t="s">
        <v>619</v>
      </c>
      <c r="H1088" s="637">
        <v>5023000</v>
      </c>
      <c r="I1088" s="637">
        <v>0</v>
      </c>
      <c r="J1088" s="637">
        <v>0</v>
      </c>
      <c r="K1088" s="637">
        <v>0</v>
      </c>
      <c r="L1088" s="638">
        <f t="shared" si="218"/>
        <v>5023000</v>
      </c>
      <c r="M1088" s="639">
        <v>14.5</v>
      </c>
      <c r="N1088" s="638">
        <f t="shared" si="219"/>
        <v>2801288</v>
      </c>
      <c r="O1088" s="640">
        <v>6</v>
      </c>
      <c r="P1088" s="638">
        <f t="shared" si="220"/>
        <v>1159154</v>
      </c>
      <c r="Q1088" s="641">
        <v>0</v>
      </c>
      <c r="R1088" s="638">
        <f t="shared" si="221"/>
        <v>0</v>
      </c>
      <c r="S1088" s="638">
        <f t="shared" si="222"/>
        <v>3960442</v>
      </c>
      <c r="T1088" s="642">
        <v>0</v>
      </c>
      <c r="U1088" s="528">
        <v>0</v>
      </c>
      <c r="V1088" s="528">
        <v>200000</v>
      </c>
      <c r="W1088" s="642">
        <v>0</v>
      </c>
      <c r="X1088" s="642">
        <v>0</v>
      </c>
      <c r="Y1088" s="642">
        <v>0</v>
      </c>
      <c r="Z1088" s="642">
        <v>314341</v>
      </c>
      <c r="AA1088" s="643"/>
      <c r="AB1088" s="638"/>
      <c r="AC1088" s="642">
        <v>0</v>
      </c>
      <c r="AD1088" s="642">
        <v>0</v>
      </c>
      <c r="AE1088" s="638">
        <v>36223.551724137928</v>
      </c>
      <c r="AF1088" s="644"/>
      <c r="AG1088" s="644">
        <f t="shared" si="216"/>
        <v>4511007</v>
      </c>
      <c r="AH1088" s="639">
        <v>24</v>
      </c>
      <c r="AI1088" s="639">
        <v>0</v>
      </c>
      <c r="AJ1088" s="639">
        <v>0</v>
      </c>
      <c r="AK1088" s="643">
        <v>0</v>
      </c>
      <c r="AL1088" s="645">
        <v>0</v>
      </c>
      <c r="AM1088" s="638">
        <f t="shared" si="215"/>
        <v>869365</v>
      </c>
      <c r="AN1088" s="661">
        <f t="shared" si="217"/>
        <v>5380372</v>
      </c>
      <c r="AO1088" s="638">
        <v>527415</v>
      </c>
      <c r="AP1088" s="638">
        <v>44100</v>
      </c>
      <c r="AQ1088" s="638">
        <f>+VLOOKUP($B1088,[1]Sheet1!$C$15:$BW$1300,52,0)</f>
        <v>0</v>
      </c>
      <c r="AR1088" s="638">
        <v>0</v>
      </c>
      <c r="AS1088" s="638">
        <v>0</v>
      </c>
      <c r="AT1088" s="661">
        <f t="shared" si="223"/>
        <v>4808857</v>
      </c>
      <c r="AU1088" s="629"/>
      <c r="AV1088" s="585"/>
      <c r="AW1088" s="526" t="s">
        <v>5186</v>
      </c>
      <c r="AX1088" s="526" t="s">
        <v>5187</v>
      </c>
      <c r="AY1088" s="632" t="s">
        <v>200</v>
      </c>
      <c r="AZ1088" s="632">
        <v>622</v>
      </c>
      <c r="BA1088" s="272" t="str">
        <f t="shared" si="224"/>
        <v>Bag</v>
      </c>
      <c r="BB1088" s="633"/>
      <c r="BC1088" s="634"/>
      <c r="BD1088" s="634"/>
    </row>
    <row r="1089" spans="1:56" s="635" customFormat="1" ht="36.75" hidden="1" customHeight="1">
      <c r="A1089" s="475">
        <f>SUBTOTAL(3,B$6:B1089)</f>
        <v>1</v>
      </c>
      <c r="B1089" s="475" t="s">
        <v>2789</v>
      </c>
      <c r="C1089" s="476" t="s">
        <v>665</v>
      </c>
      <c r="D1089" s="636">
        <v>45698</v>
      </c>
      <c r="E1089" s="636" t="s">
        <v>200</v>
      </c>
      <c r="F1089" s="530" t="s">
        <v>255</v>
      </c>
      <c r="G1089" s="621" t="s">
        <v>619</v>
      </c>
      <c r="H1089" s="637">
        <v>5023000</v>
      </c>
      <c r="I1089" s="637">
        <v>0</v>
      </c>
      <c r="J1089" s="637">
        <v>0</v>
      </c>
      <c r="K1089" s="637">
        <v>0</v>
      </c>
      <c r="L1089" s="638">
        <f t="shared" si="218"/>
        <v>5023000</v>
      </c>
      <c r="M1089" s="639">
        <v>20.9</v>
      </c>
      <c r="N1089" s="638">
        <f t="shared" si="219"/>
        <v>4037719</v>
      </c>
      <c r="O1089" s="640">
        <v>5</v>
      </c>
      <c r="P1089" s="638">
        <f t="shared" si="220"/>
        <v>965962</v>
      </c>
      <c r="Q1089" s="641">
        <v>0</v>
      </c>
      <c r="R1089" s="638">
        <f t="shared" si="221"/>
        <v>0</v>
      </c>
      <c r="S1089" s="638">
        <f t="shared" si="222"/>
        <v>5003681</v>
      </c>
      <c r="T1089" s="642">
        <v>0</v>
      </c>
      <c r="U1089" s="528">
        <v>0</v>
      </c>
      <c r="V1089" s="528">
        <v>200000</v>
      </c>
      <c r="W1089" s="642">
        <v>500000</v>
      </c>
      <c r="X1089" s="642">
        <v>0</v>
      </c>
      <c r="Y1089" s="642">
        <v>400000</v>
      </c>
      <c r="Z1089" s="642">
        <v>427991</v>
      </c>
      <c r="AA1089" s="643"/>
      <c r="AB1089" s="638"/>
      <c r="AC1089" s="642">
        <v>0</v>
      </c>
      <c r="AD1089" s="642">
        <v>0</v>
      </c>
      <c r="AE1089" s="638">
        <v>36223.555622009568</v>
      </c>
      <c r="AF1089" s="644"/>
      <c r="AG1089" s="644">
        <f t="shared" si="216"/>
        <v>6567896</v>
      </c>
      <c r="AH1089" s="639">
        <v>32</v>
      </c>
      <c r="AI1089" s="639">
        <v>0</v>
      </c>
      <c r="AJ1089" s="639">
        <v>0</v>
      </c>
      <c r="AK1089" s="643">
        <v>0</v>
      </c>
      <c r="AL1089" s="645">
        <v>0</v>
      </c>
      <c r="AM1089" s="638">
        <f t="shared" si="215"/>
        <v>1159154</v>
      </c>
      <c r="AN1089" s="661">
        <f t="shared" si="217"/>
        <v>7727050</v>
      </c>
      <c r="AO1089" s="638">
        <v>527415</v>
      </c>
      <c r="AP1089" s="638">
        <v>44100</v>
      </c>
      <c r="AQ1089" s="638">
        <f>+VLOOKUP($B1089,[1]Sheet1!$C$15:$BW$1300,52,0)</f>
        <v>0</v>
      </c>
      <c r="AR1089" s="638">
        <v>0</v>
      </c>
      <c r="AS1089" s="638">
        <v>0</v>
      </c>
      <c r="AT1089" s="661">
        <f t="shared" si="223"/>
        <v>7155535</v>
      </c>
      <c r="AU1089" s="629"/>
      <c r="AV1089" s="585"/>
      <c r="AW1089" s="526" t="s">
        <v>3202</v>
      </c>
      <c r="AX1089" s="526" t="s">
        <v>5188</v>
      </c>
      <c r="AY1089" s="632" t="s">
        <v>200</v>
      </c>
      <c r="AZ1089" s="632">
        <v>622</v>
      </c>
      <c r="BA1089" s="272" t="str">
        <f t="shared" si="224"/>
        <v>Bag</v>
      </c>
      <c r="BB1089" s="633"/>
      <c r="BC1089" s="634"/>
      <c r="BD1089" s="634"/>
    </row>
    <row r="1090" spans="1:56" s="635" customFormat="1" ht="36.75" hidden="1" customHeight="1">
      <c r="A1090" s="475">
        <f>SUBTOTAL(3,B$6:B1090)</f>
        <v>1</v>
      </c>
      <c r="B1090" s="475" t="s">
        <v>2790</v>
      </c>
      <c r="C1090" s="476" t="s">
        <v>2791</v>
      </c>
      <c r="D1090" s="636">
        <v>45700</v>
      </c>
      <c r="E1090" s="636" t="s">
        <v>200</v>
      </c>
      <c r="F1090" s="530" t="s">
        <v>255</v>
      </c>
      <c r="G1090" s="621" t="s">
        <v>619</v>
      </c>
      <c r="H1090" s="637">
        <v>5023000</v>
      </c>
      <c r="I1090" s="637">
        <v>0</v>
      </c>
      <c r="J1090" s="637">
        <v>252000</v>
      </c>
      <c r="K1090" s="637">
        <v>0</v>
      </c>
      <c r="L1090" s="638">
        <f t="shared" si="218"/>
        <v>5275000</v>
      </c>
      <c r="M1090" s="639">
        <v>24</v>
      </c>
      <c r="N1090" s="638">
        <f t="shared" si="219"/>
        <v>4869231</v>
      </c>
      <c r="O1090" s="640">
        <v>2</v>
      </c>
      <c r="P1090" s="638">
        <f t="shared" si="220"/>
        <v>405769</v>
      </c>
      <c r="Q1090" s="641">
        <v>0</v>
      </c>
      <c r="R1090" s="638">
        <f t="shared" si="221"/>
        <v>0</v>
      </c>
      <c r="S1090" s="638">
        <f t="shared" si="222"/>
        <v>5275000</v>
      </c>
      <c r="T1090" s="642">
        <v>0</v>
      </c>
      <c r="U1090" s="528">
        <v>0</v>
      </c>
      <c r="V1090" s="528">
        <v>200000</v>
      </c>
      <c r="W1090" s="642">
        <v>500000</v>
      </c>
      <c r="X1090" s="642">
        <v>0</v>
      </c>
      <c r="Y1090" s="642">
        <v>400000</v>
      </c>
      <c r="Z1090" s="642">
        <v>476076</v>
      </c>
      <c r="AA1090" s="643"/>
      <c r="AB1090" s="638"/>
      <c r="AC1090" s="642">
        <v>0</v>
      </c>
      <c r="AD1090" s="642">
        <v>0</v>
      </c>
      <c r="AE1090" s="638">
        <v>38040.8671875</v>
      </c>
      <c r="AF1090" s="644"/>
      <c r="AG1090" s="644">
        <f t="shared" si="216"/>
        <v>6889117</v>
      </c>
      <c r="AH1090" s="639">
        <v>36</v>
      </c>
      <c r="AI1090" s="639">
        <v>0</v>
      </c>
      <c r="AJ1090" s="639">
        <v>0</v>
      </c>
      <c r="AK1090" s="643">
        <v>0</v>
      </c>
      <c r="AL1090" s="645">
        <v>0</v>
      </c>
      <c r="AM1090" s="638">
        <f t="shared" si="215"/>
        <v>1369471</v>
      </c>
      <c r="AN1090" s="661">
        <f t="shared" si="217"/>
        <v>8258588</v>
      </c>
      <c r="AO1090" s="638">
        <v>553875</v>
      </c>
      <c r="AP1090" s="638">
        <v>44100</v>
      </c>
      <c r="AQ1090" s="638">
        <f>+VLOOKUP($B1090,[1]Sheet1!$C$15:$BW$1300,52,0)</f>
        <v>0</v>
      </c>
      <c r="AR1090" s="638">
        <v>0</v>
      </c>
      <c r="AS1090" s="638">
        <v>0</v>
      </c>
      <c r="AT1090" s="661">
        <f t="shared" si="223"/>
        <v>7660613</v>
      </c>
      <c r="AU1090" s="629"/>
      <c r="AV1090" s="585"/>
      <c r="AW1090" s="526" t="s">
        <v>5189</v>
      </c>
      <c r="AX1090" s="526" t="s">
        <v>5190</v>
      </c>
      <c r="AY1090" s="632" t="s">
        <v>200</v>
      </c>
      <c r="AZ1090" s="632">
        <v>622</v>
      </c>
      <c r="BA1090" s="272" t="str">
        <f t="shared" si="224"/>
        <v>Bag</v>
      </c>
      <c r="BB1090" s="633"/>
      <c r="BC1090" s="634"/>
      <c r="BD1090" s="634"/>
    </row>
    <row r="1091" spans="1:56" s="635" customFormat="1" ht="36.75" hidden="1" customHeight="1">
      <c r="A1091" s="475">
        <f>SUBTOTAL(3,B$6:B1091)</f>
        <v>1</v>
      </c>
      <c r="B1091" s="475" t="s">
        <v>2792</v>
      </c>
      <c r="C1091" s="476" t="s">
        <v>2128</v>
      </c>
      <c r="D1091" s="636">
        <v>45707</v>
      </c>
      <c r="E1091" s="636" t="s">
        <v>200</v>
      </c>
      <c r="F1091" s="530" t="s">
        <v>255</v>
      </c>
      <c r="G1091" s="621" t="s">
        <v>619</v>
      </c>
      <c r="H1091" s="637">
        <v>5023000</v>
      </c>
      <c r="I1091" s="637">
        <v>0</v>
      </c>
      <c r="J1091" s="637">
        <v>0</v>
      </c>
      <c r="K1091" s="637">
        <v>0</v>
      </c>
      <c r="L1091" s="638">
        <f t="shared" si="218"/>
        <v>5023000</v>
      </c>
      <c r="M1091" s="639">
        <v>23</v>
      </c>
      <c r="N1091" s="638">
        <f t="shared" si="219"/>
        <v>4443423</v>
      </c>
      <c r="O1091" s="640">
        <v>3</v>
      </c>
      <c r="P1091" s="638">
        <f t="shared" si="220"/>
        <v>579577</v>
      </c>
      <c r="Q1091" s="641">
        <v>0</v>
      </c>
      <c r="R1091" s="638">
        <f t="shared" si="221"/>
        <v>0</v>
      </c>
      <c r="S1091" s="638">
        <f t="shared" si="222"/>
        <v>5023000</v>
      </c>
      <c r="T1091" s="642">
        <v>0</v>
      </c>
      <c r="U1091" s="528">
        <v>0</v>
      </c>
      <c r="V1091" s="528">
        <v>200000</v>
      </c>
      <c r="W1091" s="642">
        <v>500000</v>
      </c>
      <c r="X1091" s="642">
        <v>0</v>
      </c>
      <c r="Y1091" s="642">
        <v>400000</v>
      </c>
      <c r="Z1091" s="642">
        <v>464972</v>
      </c>
      <c r="AA1091" s="643"/>
      <c r="AB1091" s="638"/>
      <c r="AC1091" s="642">
        <v>0</v>
      </c>
      <c r="AD1091" s="642">
        <v>0</v>
      </c>
      <c r="AE1091" s="638">
        <v>36223.557065217392</v>
      </c>
      <c r="AF1091" s="644"/>
      <c r="AG1091" s="644">
        <f t="shared" si="216"/>
        <v>6624196</v>
      </c>
      <c r="AH1091" s="639">
        <v>28</v>
      </c>
      <c r="AI1091" s="639">
        <v>0</v>
      </c>
      <c r="AJ1091" s="639">
        <v>0</v>
      </c>
      <c r="AK1091" s="643">
        <v>0</v>
      </c>
      <c r="AL1091" s="645">
        <v>0</v>
      </c>
      <c r="AM1091" s="638">
        <f t="shared" si="215"/>
        <v>1014260</v>
      </c>
      <c r="AN1091" s="661">
        <f t="shared" si="217"/>
        <v>7638456</v>
      </c>
      <c r="AO1091" s="638">
        <v>527415</v>
      </c>
      <c r="AP1091" s="638">
        <v>0</v>
      </c>
      <c r="AQ1091" s="638">
        <f>+VLOOKUP($B1091,[1]Sheet1!$C$15:$BW$1300,52,0)</f>
        <v>0</v>
      </c>
      <c r="AR1091" s="638">
        <v>0</v>
      </c>
      <c r="AS1091" s="638">
        <v>0</v>
      </c>
      <c r="AT1091" s="661">
        <f t="shared" si="223"/>
        <v>7111041</v>
      </c>
      <c r="AU1091" s="629"/>
      <c r="AV1091" s="585"/>
      <c r="AW1091" s="526" t="s">
        <v>4566</v>
      </c>
      <c r="AX1091" s="526" t="s">
        <v>5191</v>
      </c>
      <c r="AY1091" s="632" t="s">
        <v>200</v>
      </c>
      <c r="AZ1091" s="632">
        <v>622</v>
      </c>
      <c r="BA1091" s="272" t="str">
        <f t="shared" si="224"/>
        <v>Bag</v>
      </c>
      <c r="BB1091" s="633"/>
      <c r="BC1091" s="634"/>
      <c r="BD1091" s="634"/>
    </row>
    <row r="1092" spans="1:56" s="635" customFormat="1" ht="36.75" hidden="1" customHeight="1">
      <c r="A1092" s="475">
        <f>SUBTOTAL(3,B$6:B1092)</f>
        <v>1</v>
      </c>
      <c r="B1092" s="475" t="s">
        <v>2793</v>
      </c>
      <c r="C1092" s="476" t="s">
        <v>2794</v>
      </c>
      <c r="D1092" s="636">
        <v>45712</v>
      </c>
      <c r="E1092" s="636" t="s">
        <v>200</v>
      </c>
      <c r="F1092" s="530" t="s">
        <v>255</v>
      </c>
      <c r="G1092" s="621" t="s">
        <v>619</v>
      </c>
      <c r="H1092" s="637">
        <v>5023000</v>
      </c>
      <c r="I1092" s="637">
        <v>0</v>
      </c>
      <c r="J1092" s="637">
        <v>0</v>
      </c>
      <c r="K1092" s="637">
        <v>0</v>
      </c>
      <c r="L1092" s="638">
        <f t="shared" si="218"/>
        <v>5023000</v>
      </c>
      <c r="M1092" s="639">
        <v>23</v>
      </c>
      <c r="N1092" s="638">
        <f t="shared" si="219"/>
        <v>4443423</v>
      </c>
      <c r="O1092" s="640">
        <v>3</v>
      </c>
      <c r="P1092" s="638">
        <f t="shared" si="220"/>
        <v>579577</v>
      </c>
      <c r="Q1092" s="641">
        <v>0</v>
      </c>
      <c r="R1092" s="638">
        <f t="shared" si="221"/>
        <v>0</v>
      </c>
      <c r="S1092" s="638">
        <f t="shared" si="222"/>
        <v>5023000</v>
      </c>
      <c r="T1092" s="642">
        <v>0</v>
      </c>
      <c r="U1092" s="528">
        <v>0</v>
      </c>
      <c r="V1092" s="528">
        <v>200000</v>
      </c>
      <c r="W1092" s="642">
        <v>500000</v>
      </c>
      <c r="X1092" s="642">
        <v>0</v>
      </c>
      <c r="Y1092" s="642">
        <v>300000</v>
      </c>
      <c r="Z1092" s="642">
        <v>251280</v>
      </c>
      <c r="AA1092" s="643"/>
      <c r="AB1092" s="638"/>
      <c r="AC1092" s="642">
        <v>0</v>
      </c>
      <c r="AD1092" s="642">
        <v>0</v>
      </c>
      <c r="AE1092" s="638">
        <v>36223.557065217392</v>
      </c>
      <c r="AF1092" s="644"/>
      <c r="AG1092" s="644">
        <f t="shared" si="216"/>
        <v>6310504</v>
      </c>
      <c r="AH1092" s="639">
        <v>36</v>
      </c>
      <c r="AI1092" s="639">
        <v>0</v>
      </c>
      <c r="AJ1092" s="639">
        <v>0</v>
      </c>
      <c r="AK1092" s="643">
        <v>0</v>
      </c>
      <c r="AL1092" s="645">
        <v>0</v>
      </c>
      <c r="AM1092" s="638">
        <f t="shared" si="215"/>
        <v>1304048</v>
      </c>
      <c r="AN1092" s="661">
        <f t="shared" si="217"/>
        <v>7614552</v>
      </c>
      <c r="AO1092" s="638">
        <v>527415</v>
      </c>
      <c r="AP1092" s="638">
        <v>0</v>
      </c>
      <c r="AQ1092" s="638">
        <f>+VLOOKUP($B1092,[1]Sheet1!$C$15:$BW$1300,52,0)</f>
        <v>0</v>
      </c>
      <c r="AR1092" s="638">
        <v>0</v>
      </c>
      <c r="AS1092" s="638">
        <v>0</v>
      </c>
      <c r="AT1092" s="661">
        <f t="shared" si="223"/>
        <v>7087137</v>
      </c>
      <c r="AU1092" s="629"/>
      <c r="AV1092" s="585"/>
      <c r="AW1092" s="526" t="s">
        <v>5192</v>
      </c>
      <c r="AX1092" s="526" t="s">
        <v>5193</v>
      </c>
      <c r="AY1092" s="632" t="s">
        <v>200</v>
      </c>
      <c r="AZ1092" s="632">
        <v>622</v>
      </c>
      <c r="BA1092" s="272" t="str">
        <f t="shared" si="224"/>
        <v>Bag</v>
      </c>
      <c r="BB1092" s="633"/>
      <c r="BC1092" s="634"/>
      <c r="BD1092" s="634"/>
    </row>
    <row r="1093" spans="1:56" s="635" customFormat="1" ht="36.75" hidden="1" customHeight="1">
      <c r="A1093" s="475">
        <f>SUBTOTAL(3,B$6:B1093)</f>
        <v>1</v>
      </c>
      <c r="B1093" s="475" t="s">
        <v>2795</v>
      </c>
      <c r="C1093" s="476" t="s">
        <v>2796</v>
      </c>
      <c r="D1093" s="636">
        <v>45712</v>
      </c>
      <c r="E1093" s="636" t="s">
        <v>200</v>
      </c>
      <c r="F1093" s="530" t="s">
        <v>255</v>
      </c>
      <c r="G1093" s="621" t="s">
        <v>619</v>
      </c>
      <c r="H1093" s="637">
        <v>5023000</v>
      </c>
      <c r="I1093" s="637">
        <v>0</v>
      </c>
      <c r="J1093" s="637">
        <v>0</v>
      </c>
      <c r="K1093" s="637">
        <v>0</v>
      </c>
      <c r="L1093" s="638">
        <f t="shared" si="218"/>
        <v>5023000</v>
      </c>
      <c r="M1093" s="639">
        <v>22.9</v>
      </c>
      <c r="N1093" s="638">
        <f t="shared" si="219"/>
        <v>4424104</v>
      </c>
      <c r="O1093" s="640">
        <v>3</v>
      </c>
      <c r="P1093" s="638">
        <f t="shared" si="220"/>
        <v>579577</v>
      </c>
      <c r="Q1093" s="641">
        <v>0</v>
      </c>
      <c r="R1093" s="638">
        <f t="shared" si="221"/>
        <v>0</v>
      </c>
      <c r="S1093" s="638">
        <f t="shared" si="222"/>
        <v>5003681</v>
      </c>
      <c r="T1093" s="642">
        <v>0</v>
      </c>
      <c r="U1093" s="528">
        <v>0</v>
      </c>
      <c r="V1093" s="528">
        <v>200000</v>
      </c>
      <c r="W1093" s="642">
        <v>500000</v>
      </c>
      <c r="X1093" s="642">
        <v>0</v>
      </c>
      <c r="Y1093" s="642">
        <v>300000</v>
      </c>
      <c r="Z1093" s="642">
        <v>363103</v>
      </c>
      <c r="AA1093" s="643"/>
      <c r="AB1093" s="638"/>
      <c r="AC1093" s="642">
        <v>0</v>
      </c>
      <c r="AD1093" s="642">
        <v>0</v>
      </c>
      <c r="AE1093" s="638">
        <v>36223.558951965068</v>
      </c>
      <c r="AF1093" s="644"/>
      <c r="AG1093" s="644">
        <f t="shared" si="216"/>
        <v>6403008</v>
      </c>
      <c r="AH1093" s="639">
        <v>36</v>
      </c>
      <c r="AI1093" s="639">
        <v>0</v>
      </c>
      <c r="AJ1093" s="639">
        <v>0</v>
      </c>
      <c r="AK1093" s="643">
        <v>0</v>
      </c>
      <c r="AL1093" s="645">
        <v>0</v>
      </c>
      <c r="AM1093" s="638">
        <f t="shared" si="215"/>
        <v>1304048</v>
      </c>
      <c r="AN1093" s="661">
        <f t="shared" si="217"/>
        <v>7707056</v>
      </c>
      <c r="AO1093" s="638">
        <v>527415</v>
      </c>
      <c r="AP1093" s="638">
        <v>0</v>
      </c>
      <c r="AQ1093" s="638">
        <f>+VLOOKUP($B1093,[1]Sheet1!$C$15:$BW$1300,52,0)</f>
        <v>0</v>
      </c>
      <c r="AR1093" s="638">
        <v>0</v>
      </c>
      <c r="AS1093" s="638">
        <v>0</v>
      </c>
      <c r="AT1093" s="661">
        <f t="shared" si="223"/>
        <v>7179641</v>
      </c>
      <c r="AU1093" s="629"/>
      <c r="AV1093" s="585"/>
      <c r="AW1093" s="526" t="s">
        <v>5194</v>
      </c>
      <c r="AX1093" s="526" t="s">
        <v>5195</v>
      </c>
      <c r="AY1093" s="632" t="s">
        <v>200</v>
      </c>
      <c r="AZ1093" s="632">
        <v>622</v>
      </c>
      <c r="BA1093" s="272" t="str">
        <f t="shared" si="224"/>
        <v>Bag</v>
      </c>
      <c r="BB1093" s="633"/>
      <c r="BC1093" s="634"/>
      <c r="BD1093" s="634"/>
    </row>
    <row r="1094" spans="1:56" s="635" customFormat="1" ht="36.75" hidden="1" customHeight="1">
      <c r="A1094" s="475">
        <f>SUBTOTAL(3,B$6:B1094)</f>
        <v>1</v>
      </c>
      <c r="B1094" s="475" t="s">
        <v>2797</v>
      </c>
      <c r="C1094" s="476" t="s">
        <v>2798</v>
      </c>
      <c r="D1094" s="636">
        <v>45717</v>
      </c>
      <c r="E1094" s="636" t="s">
        <v>200</v>
      </c>
      <c r="F1094" s="530" t="s">
        <v>255</v>
      </c>
      <c r="G1094" s="621" t="s">
        <v>1054</v>
      </c>
      <c r="H1094" s="637">
        <v>5023000</v>
      </c>
      <c r="I1094" s="637">
        <v>200000</v>
      </c>
      <c r="J1094" s="637">
        <v>252000</v>
      </c>
      <c r="K1094" s="637">
        <v>0</v>
      </c>
      <c r="L1094" s="638">
        <f t="shared" si="218"/>
        <v>5475000</v>
      </c>
      <c r="M1094" s="639">
        <v>19</v>
      </c>
      <c r="N1094" s="638">
        <f t="shared" si="219"/>
        <v>4000962</v>
      </c>
      <c r="O1094" s="640">
        <v>3</v>
      </c>
      <c r="P1094" s="638">
        <f t="shared" si="220"/>
        <v>631731</v>
      </c>
      <c r="Q1094" s="641">
        <v>0</v>
      </c>
      <c r="R1094" s="638">
        <f t="shared" si="221"/>
        <v>0</v>
      </c>
      <c r="S1094" s="638">
        <f t="shared" si="222"/>
        <v>4632693</v>
      </c>
      <c r="T1094" s="642">
        <v>0</v>
      </c>
      <c r="U1094" s="528">
        <v>0</v>
      </c>
      <c r="V1094" s="528">
        <v>200000</v>
      </c>
      <c r="W1094" s="642">
        <v>0</v>
      </c>
      <c r="X1094" s="642">
        <v>0</v>
      </c>
      <c r="Y1094" s="642">
        <v>0</v>
      </c>
      <c r="Z1094" s="642">
        <v>414202</v>
      </c>
      <c r="AA1094" s="643"/>
      <c r="AB1094" s="638"/>
      <c r="AC1094" s="642">
        <v>0</v>
      </c>
      <c r="AD1094" s="642">
        <v>0</v>
      </c>
      <c r="AE1094" s="638">
        <v>0</v>
      </c>
      <c r="AF1094" s="644"/>
      <c r="AG1094" s="644">
        <f t="shared" si="216"/>
        <v>5246895</v>
      </c>
      <c r="AH1094" s="639">
        <v>32</v>
      </c>
      <c r="AI1094" s="639">
        <v>0</v>
      </c>
      <c r="AJ1094" s="639">
        <v>0</v>
      </c>
      <c r="AK1094" s="643">
        <v>0</v>
      </c>
      <c r="AL1094" s="645">
        <v>0</v>
      </c>
      <c r="AM1094" s="638">
        <f t="shared" si="215"/>
        <v>1263462</v>
      </c>
      <c r="AN1094" s="661">
        <f t="shared" si="217"/>
        <v>6510357</v>
      </c>
      <c r="AO1094" s="638">
        <v>574875</v>
      </c>
      <c r="AP1094" s="638">
        <v>44100</v>
      </c>
      <c r="AQ1094" s="638">
        <f>+VLOOKUP($B1094,[1]Sheet1!$C$15:$BW$1300,52,0)</f>
        <v>0</v>
      </c>
      <c r="AR1094" s="638">
        <v>0</v>
      </c>
      <c r="AS1094" s="638">
        <v>0</v>
      </c>
      <c r="AT1094" s="661">
        <f t="shared" si="223"/>
        <v>5891382</v>
      </c>
      <c r="AU1094" s="629"/>
      <c r="AV1094" s="585"/>
      <c r="AW1094" s="526" t="s">
        <v>5196</v>
      </c>
      <c r="AX1094" s="526" t="s">
        <v>5197</v>
      </c>
      <c r="AY1094" s="632" t="s">
        <v>200</v>
      </c>
      <c r="AZ1094" s="632">
        <v>622</v>
      </c>
      <c r="BA1094" s="272" t="str">
        <f t="shared" si="224"/>
        <v>Bag</v>
      </c>
      <c r="BB1094" s="633"/>
      <c r="BC1094" s="634"/>
      <c r="BD1094" s="634"/>
    </row>
    <row r="1095" spans="1:56" s="635" customFormat="1" ht="36.75" hidden="1" customHeight="1">
      <c r="A1095" s="475">
        <f>SUBTOTAL(3,B$6:B1095)</f>
        <v>1</v>
      </c>
      <c r="B1095" s="475" t="s">
        <v>2799</v>
      </c>
      <c r="C1095" s="476" t="s">
        <v>2800</v>
      </c>
      <c r="D1095" s="636">
        <v>45717</v>
      </c>
      <c r="E1095" s="636" t="s">
        <v>200</v>
      </c>
      <c r="F1095" s="530" t="s">
        <v>255</v>
      </c>
      <c r="G1095" s="621" t="s">
        <v>619</v>
      </c>
      <c r="H1095" s="637">
        <v>5023000</v>
      </c>
      <c r="I1095" s="637">
        <v>0</v>
      </c>
      <c r="J1095" s="637">
        <v>0</v>
      </c>
      <c r="K1095" s="637">
        <v>0</v>
      </c>
      <c r="L1095" s="638">
        <f t="shared" si="218"/>
        <v>5023000</v>
      </c>
      <c r="M1095" s="639">
        <v>21</v>
      </c>
      <c r="N1095" s="638">
        <f t="shared" si="219"/>
        <v>4057038</v>
      </c>
      <c r="O1095" s="640">
        <v>4</v>
      </c>
      <c r="P1095" s="638">
        <f t="shared" si="220"/>
        <v>772769</v>
      </c>
      <c r="Q1095" s="641">
        <v>0</v>
      </c>
      <c r="R1095" s="638">
        <f t="shared" si="221"/>
        <v>0</v>
      </c>
      <c r="S1095" s="638">
        <f t="shared" si="222"/>
        <v>4829807</v>
      </c>
      <c r="T1095" s="642">
        <v>0</v>
      </c>
      <c r="U1095" s="528">
        <v>0</v>
      </c>
      <c r="V1095" s="528">
        <v>200000</v>
      </c>
      <c r="W1095" s="642">
        <v>0</v>
      </c>
      <c r="X1095" s="642">
        <v>0</v>
      </c>
      <c r="Y1095" s="642">
        <v>0</v>
      </c>
      <c r="Z1095" s="642">
        <v>213792</v>
      </c>
      <c r="AA1095" s="643"/>
      <c r="AB1095" s="638"/>
      <c r="AC1095" s="642">
        <v>0</v>
      </c>
      <c r="AD1095" s="642">
        <v>0</v>
      </c>
      <c r="AE1095" s="638">
        <v>0</v>
      </c>
      <c r="AF1095" s="644"/>
      <c r="AG1095" s="644">
        <f t="shared" si="216"/>
        <v>5243599</v>
      </c>
      <c r="AH1095" s="639">
        <v>24</v>
      </c>
      <c r="AI1095" s="639">
        <v>0</v>
      </c>
      <c r="AJ1095" s="639">
        <v>0</v>
      </c>
      <c r="AK1095" s="643">
        <v>0</v>
      </c>
      <c r="AL1095" s="645">
        <v>0</v>
      </c>
      <c r="AM1095" s="638">
        <f t="shared" ref="AM1095:AM1158" si="225">ROUND((N1095/IF(M1095&gt;26,26,M1095)/8*(AH1095*$AH$5+AI1095*$AI$5+AJ1095*$AJ$5+AK1095*$AK$5+AL1095*$AL$5)),0)</f>
        <v>869365</v>
      </c>
      <c r="AN1095" s="661">
        <f t="shared" si="217"/>
        <v>6112964</v>
      </c>
      <c r="AO1095" s="638">
        <v>527415</v>
      </c>
      <c r="AP1095" s="638">
        <v>0</v>
      </c>
      <c r="AQ1095" s="638">
        <f>+VLOOKUP($B1095,[1]Sheet1!$C$15:$BW$1300,52,0)</f>
        <v>0</v>
      </c>
      <c r="AR1095" s="638">
        <v>0</v>
      </c>
      <c r="AS1095" s="638">
        <v>0</v>
      </c>
      <c r="AT1095" s="661">
        <f t="shared" si="223"/>
        <v>5585549</v>
      </c>
      <c r="AU1095" s="629"/>
      <c r="AV1095" s="585"/>
      <c r="AW1095" s="526" t="s">
        <v>5707</v>
      </c>
      <c r="AX1095" s="526" t="s">
        <v>5708</v>
      </c>
      <c r="AY1095" s="632" t="s">
        <v>200</v>
      </c>
      <c r="AZ1095" s="632">
        <v>622</v>
      </c>
      <c r="BA1095" s="272" t="str">
        <f t="shared" si="224"/>
        <v>Bag</v>
      </c>
      <c r="BB1095" s="633"/>
      <c r="BC1095" s="634"/>
      <c r="BD1095" s="634"/>
    </row>
    <row r="1096" spans="1:56" s="635" customFormat="1" ht="36.75" hidden="1" customHeight="1">
      <c r="A1096" s="475">
        <f>SUBTOTAL(3,B$6:B1096)</f>
        <v>1</v>
      </c>
      <c r="B1096" s="475" t="s">
        <v>2801</v>
      </c>
      <c r="C1096" s="476" t="s">
        <v>2802</v>
      </c>
      <c r="D1096" s="636">
        <v>45717</v>
      </c>
      <c r="E1096" s="636" t="s">
        <v>200</v>
      </c>
      <c r="F1096" s="530" t="s">
        <v>255</v>
      </c>
      <c r="G1096" s="621" t="s">
        <v>1054</v>
      </c>
      <c r="H1096" s="637">
        <v>5023000</v>
      </c>
      <c r="I1096" s="637">
        <v>200000</v>
      </c>
      <c r="J1096" s="637">
        <v>0</v>
      </c>
      <c r="K1096" s="637">
        <v>0</v>
      </c>
      <c r="L1096" s="638">
        <f t="shared" si="218"/>
        <v>5223000</v>
      </c>
      <c r="M1096" s="639">
        <v>23</v>
      </c>
      <c r="N1096" s="638">
        <f t="shared" si="219"/>
        <v>4620346</v>
      </c>
      <c r="O1096" s="640">
        <v>3</v>
      </c>
      <c r="P1096" s="638">
        <f t="shared" si="220"/>
        <v>602654</v>
      </c>
      <c r="Q1096" s="641">
        <v>0</v>
      </c>
      <c r="R1096" s="638">
        <f t="shared" si="221"/>
        <v>0</v>
      </c>
      <c r="S1096" s="638">
        <f t="shared" si="222"/>
        <v>5223000</v>
      </c>
      <c r="T1096" s="642">
        <v>0</v>
      </c>
      <c r="U1096" s="528">
        <v>0</v>
      </c>
      <c r="V1096" s="528">
        <v>200000</v>
      </c>
      <c r="W1096" s="642">
        <v>500000</v>
      </c>
      <c r="X1096" s="642">
        <v>0</v>
      </c>
      <c r="Y1096" s="642">
        <v>400000</v>
      </c>
      <c r="Z1096" s="642">
        <v>452276</v>
      </c>
      <c r="AA1096" s="643"/>
      <c r="AB1096" s="638"/>
      <c r="AC1096" s="642">
        <v>0</v>
      </c>
      <c r="AD1096" s="642">
        <v>0</v>
      </c>
      <c r="AE1096" s="638">
        <v>0</v>
      </c>
      <c r="AF1096" s="644"/>
      <c r="AG1096" s="644">
        <f t="shared" si="216"/>
        <v>6775276</v>
      </c>
      <c r="AH1096" s="639">
        <v>32</v>
      </c>
      <c r="AI1096" s="639">
        <v>0</v>
      </c>
      <c r="AJ1096" s="639">
        <v>0</v>
      </c>
      <c r="AK1096" s="643">
        <v>0</v>
      </c>
      <c r="AL1096" s="645">
        <v>0</v>
      </c>
      <c r="AM1096" s="638">
        <f t="shared" si="225"/>
        <v>1205308</v>
      </c>
      <c r="AN1096" s="661">
        <f t="shared" si="217"/>
        <v>7980584</v>
      </c>
      <c r="AO1096" s="638">
        <v>548415</v>
      </c>
      <c r="AP1096" s="638">
        <v>0</v>
      </c>
      <c r="AQ1096" s="638">
        <f>+VLOOKUP($B1096,[1]Sheet1!$C$15:$BW$1300,52,0)</f>
        <v>0</v>
      </c>
      <c r="AR1096" s="638">
        <v>0</v>
      </c>
      <c r="AS1096" s="638">
        <v>0</v>
      </c>
      <c r="AT1096" s="661">
        <f t="shared" si="223"/>
        <v>7432169</v>
      </c>
      <c r="AU1096" s="629"/>
      <c r="AV1096" s="585"/>
      <c r="AW1096" s="526" t="s">
        <v>5198</v>
      </c>
      <c r="AX1096" s="526" t="s">
        <v>5199</v>
      </c>
      <c r="AY1096" s="632" t="s">
        <v>200</v>
      </c>
      <c r="AZ1096" s="632">
        <v>622</v>
      </c>
      <c r="BA1096" s="272" t="str">
        <f t="shared" si="224"/>
        <v>Bag</v>
      </c>
      <c r="BB1096" s="633"/>
      <c r="BC1096" s="634"/>
      <c r="BD1096" s="634"/>
    </row>
    <row r="1097" spans="1:56" s="635" customFormat="1" ht="36.75" hidden="1" customHeight="1">
      <c r="A1097" s="475">
        <f>SUBTOTAL(3,B$6:B1097)</f>
        <v>1</v>
      </c>
      <c r="B1097" s="475" t="s">
        <v>2803</v>
      </c>
      <c r="C1097" s="476" t="s">
        <v>2804</v>
      </c>
      <c r="D1097" s="636">
        <v>45723</v>
      </c>
      <c r="E1097" s="636" t="s">
        <v>200</v>
      </c>
      <c r="F1097" s="530" t="s">
        <v>255</v>
      </c>
      <c r="G1097" s="621" t="s">
        <v>619</v>
      </c>
      <c r="H1097" s="637">
        <v>5023000</v>
      </c>
      <c r="I1097" s="637">
        <v>0</v>
      </c>
      <c r="J1097" s="637">
        <v>252000</v>
      </c>
      <c r="K1097" s="637">
        <v>0</v>
      </c>
      <c r="L1097" s="638">
        <f t="shared" si="218"/>
        <v>5275000</v>
      </c>
      <c r="M1097" s="639">
        <v>22.8</v>
      </c>
      <c r="N1097" s="638">
        <f t="shared" si="219"/>
        <v>4625769</v>
      </c>
      <c r="O1097" s="640">
        <v>3</v>
      </c>
      <c r="P1097" s="638">
        <f t="shared" si="220"/>
        <v>608654</v>
      </c>
      <c r="Q1097" s="641">
        <v>0</v>
      </c>
      <c r="R1097" s="638">
        <f t="shared" si="221"/>
        <v>0</v>
      </c>
      <c r="S1097" s="638">
        <f t="shared" si="222"/>
        <v>5234423</v>
      </c>
      <c r="T1097" s="642">
        <v>0</v>
      </c>
      <c r="U1097" s="528">
        <v>0</v>
      </c>
      <c r="V1097" s="528">
        <v>200000</v>
      </c>
      <c r="W1097" s="642">
        <v>500000</v>
      </c>
      <c r="X1097" s="642">
        <v>0</v>
      </c>
      <c r="Y1097" s="642">
        <v>400000</v>
      </c>
      <c r="Z1097" s="642">
        <v>262104</v>
      </c>
      <c r="AA1097" s="643"/>
      <c r="AB1097" s="638"/>
      <c r="AC1097" s="642">
        <v>0</v>
      </c>
      <c r="AD1097" s="642">
        <v>0</v>
      </c>
      <c r="AE1097" s="638">
        <v>38040.863486842107</v>
      </c>
      <c r="AF1097" s="644"/>
      <c r="AG1097" s="644">
        <f t="shared" si="216"/>
        <v>6634568</v>
      </c>
      <c r="AH1097" s="639">
        <v>36</v>
      </c>
      <c r="AI1097" s="639">
        <v>0</v>
      </c>
      <c r="AJ1097" s="639">
        <v>0</v>
      </c>
      <c r="AK1097" s="643">
        <v>0</v>
      </c>
      <c r="AL1097" s="645">
        <v>0</v>
      </c>
      <c r="AM1097" s="638">
        <f t="shared" si="225"/>
        <v>1369471</v>
      </c>
      <c r="AN1097" s="661">
        <f t="shared" si="217"/>
        <v>8004039</v>
      </c>
      <c r="AO1097" s="638">
        <v>520771</v>
      </c>
      <c r="AP1097" s="638">
        <v>44100</v>
      </c>
      <c r="AQ1097" s="638">
        <f>+VLOOKUP($B1097,[1]Sheet1!$C$15:$BW$1300,52,0)</f>
        <v>0</v>
      </c>
      <c r="AR1097" s="638">
        <v>0</v>
      </c>
      <c r="AS1097" s="638">
        <v>83839</v>
      </c>
      <c r="AT1097" s="661">
        <f t="shared" si="223"/>
        <v>7355329</v>
      </c>
      <c r="AU1097" s="629"/>
      <c r="AV1097" s="585"/>
      <c r="AW1097" s="526" t="s">
        <v>5709</v>
      </c>
      <c r="AX1097" s="526" t="s">
        <v>5710</v>
      </c>
      <c r="AY1097" s="632" t="s">
        <v>200</v>
      </c>
      <c r="AZ1097" s="632">
        <v>622</v>
      </c>
      <c r="BA1097" s="272" t="str">
        <f t="shared" si="224"/>
        <v>Bag</v>
      </c>
      <c r="BB1097" s="633"/>
      <c r="BC1097" s="634"/>
      <c r="BD1097" s="634"/>
    </row>
    <row r="1098" spans="1:56" s="635" customFormat="1" ht="36.75" hidden="1" customHeight="1">
      <c r="A1098" s="475">
        <f>SUBTOTAL(3,B$6:B1098)</f>
        <v>1</v>
      </c>
      <c r="B1098" s="475" t="s">
        <v>2805</v>
      </c>
      <c r="C1098" s="476" t="s">
        <v>2806</v>
      </c>
      <c r="D1098" s="636">
        <v>45723</v>
      </c>
      <c r="E1098" s="636" t="s">
        <v>200</v>
      </c>
      <c r="F1098" s="530" t="s">
        <v>255</v>
      </c>
      <c r="G1098" s="621" t="s">
        <v>619</v>
      </c>
      <c r="H1098" s="637">
        <v>5023000</v>
      </c>
      <c r="I1098" s="637">
        <v>0</v>
      </c>
      <c r="J1098" s="637">
        <v>252000</v>
      </c>
      <c r="K1098" s="637">
        <v>0</v>
      </c>
      <c r="L1098" s="638">
        <f t="shared" si="218"/>
        <v>5275000</v>
      </c>
      <c r="M1098" s="639">
        <v>21</v>
      </c>
      <c r="N1098" s="638">
        <f t="shared" si="219"/>
        <v>4260577</v>
      </c>
      <c r="O1098" s="640">
        <v>3</v>
      </c>
      <c r="P1098" s="638">
        <f t="shared" si="220"/>
        <v>608654</v>
      </c>
      <c r="Q1098" s="641">
        <v>0</v>
      </c>
      <c r="R1098" s="638">
        <f t="shared" si="221"/>
        <v>0</v>
      </c>
      <c r="S1098" s="638">
        <f t="shared" si="222"/>
        <v>4869231</v>
      </c>
      <c r="T1098" s="642">
        <v>0</v>
      </c>
      <c r="U1098" s="528">
        <v>0</v>
      </c>
      <c r="V1098" s="528">
        <v>200000</v>
      </c>
      <c r="W1098" s="642">
        <v>0</v>
      </c>
      <c r="X1098" s="642">
        <v>0</v>
      </c>
      <c r="Y1098" s="642">
        <v>150000</v>
      </c>
      <c r="Z1098" s="642">
        <v>243476</v>
      </c>
      <c r="AA1098" s="643"/>
      <c r="AB1098" s="638"/>
      <c r="AC1098" s="642">
        <v>0</v>
      </c>
      <c r="AD1098" s="642">
        <v>0</v>
      </c>
      <c r="AE1098" s="638">
        <v>38040.866071428572</v>
      </c>
      <c r="AF1098" s="644"/>
      <c r="AG1098" s="644">
        <f t="shared" si="216"/>
        <v>5500748</v>
      </c>
      <c r="AH1098" s="639">
        <v>28</v>
      </c>
      <c r="AI1098" s="639">
        <v>0</v>
      </c>
      <c r="AJ1098" s="639">
        <v>0</v>
      </c>
      <c r="AK1098" s="643">
        <v>0</v>
      </c>
      <c r="AL1098" s="645">
        <v>0</v>
      </c>
      <c r="AM1098" s="638">
        <f t="shared" si="225"/>
        <v>1065144</v>
      </c>
      <c r="AN1098" s="661">
        <f t="shared" si="217"/>
        <v>6565892</v>
      </c>
      <c r="AO1098" s="638">
        <v>520771</v>
      </c>
      <c r="AP1098" s="638">
        <v>44100</v>
      </c>
      <c r="AQ1098" s="638">
        <f>+VLOOKUP($B1098,[1]Sheet1!$C$15:$BW$1300,52,0)</f>
        <v>0</v>
      </c>
      <c r="AR1098" s="638">
        <v>0</v>
      </c>
      <c r="AS1098" s="638">
        <v>76519</v>
      </c>
      <c r="AT1098" s="661">
        <f t="shared" si="223"/>
        <v>5924502</v>
      </c>
      <c r="AU1098" s="629"/>
      <c r="AV1098" s="585"/>
      <c r="AW1098" s="526" t="s">
        <v>5200</v>
      </c>
      <c r="AX1098" s="526" t="s">
        <v>5201</v>
      </c>
      <c r="AY1098" s="632" t="s">
        <v>200</v>
      </c>
      <c r="AZ1098" s="632">
        <v>622</v>
      </c>
      <c r="BA1098" s="272" t="str">
        <f t="shared" si="224"/>
        <v>Bag</v>
      </c>
      <c r="BB1098" s="633"/>
      <c r="BC1098" s="634"/>
      <c r="BD1098" s="634"/>
    </row>
    <row r="1099" spans="1:56" s="635" customFormat="1" ht="36.75" hidden="1" customHeight="1">
      <c r="A1099" s="475">
        <f>SUBTOTAL(3,B$6:B1099)</f>
        <v>1</v>
      </c>
      <c r="B1099" s="475" t="s">
        <v>2807</v>
      </c>
      <c r="C1099" s="476" t="s">
        <v>2808</v>
      </c>
      <c r="D1099" s="636">
        <v>45723</v>
      </c>
      <c r="E1099" s="636" t="s">
        <v>200</v>
      </c>
      <c r="F1099" s="530" t="s">
        <v>255</v>
      </c>
      <c r="G1099" s="621" t="s">
        <v>619</v>
      </c>
      <c r="H1099" s="637">
        <v>5023000</v>
      </c>
      <c r="I1099" s="637">
        <v>0</v>
      </c>
      <c r="J1099" s="637">
        <v>252000</v>
      </c>
      <c r="K1099" s="637">
        <v>0</v>
      </c>
      <c r="L1099" s="638">
        <f t="shared" si="218"/>
        <v>5275000</v>
      </c>
      <c r="M1099" s="639">
        <v>17.399999999999999</v>
      </c>
      <c r="N1099" s="638">
        <f t="shared" si="219"/>
        <v>3530192</v>
      </c>
      <c r="O1099" s="640">
        <v>2</v>
      </c>
      <c r="P1099" s="638">
        <f t="shared" si="220"/>
        <v>405769</v>
      </c>
      <c r="Q1099" s="641">
        <v>0</v>
      </c>
      <c r="R1099" s="638">
        <f t="shared" si="221"/>
        <v>0</v>
      </c>
      <c r="S1099" s="638">
        <f t="shared" si="222"/>
        <v>3935961</v>
      </c>
      <c r="T1099" s="642">
        <v>0</v>
      </c>
      <c r="U1099" s="528">
        <v>0</v>
      </c>
      <c r="V1099" s="528">
        <v>200000</v>
      </c>
      <c r="W1099" s="642">
        <v>0</v>
      </c>
      <c r="X1099" s="642">
        <v>0</v>
      </c>
      <c r="Y1099" s="642">
        <v>0</v>
      </c>
      <c r="Z1099" s="642">
        <v>199097</v>
      </c>
      <c r="AA1099" s="643"/>
      <c r="AB1099" s="638"/>
      <c r="AC1099" s="642">
        <v>200000</v>
      </c>
      <c r="AD1099" s="642">
        <v>0</v>
      </c>
      <c r="AE1099" s="638">
        <v>38040.862068965522</v>
      </c>
      <c r="AF1099" s="644"/>
      <c r="AG1099" s="644">
        <f t="shared" si="216"/>
        <v>4573099</v>
      </c>
      <c r="AH1099" s="639">
        <v>21.5</v>
      </c>
      <c r="AI1099" s="639">
        <v>0</v>
      </c>
      <c r="AJ1099" s="639">
        <v>0</v>
      </c>
      <c r="AK1099" s="643">
        <v>0</v>
      </c>
      <c r="AL1099" s="645">
        <v>0</v>
      </c>
      <c r="AM1099" s="638">
        <f t="shared" si="225"/>
        <v>817879</v>
      </c>
      <c r="AN1099" s="661">
        <f t="shared" si="217"/>
        <v>5390978</v>
      </c>
      <c r="AO1099" s="638">
        <v>520771</v>
      </c>
      <c r="AP1099" s="638">
        <v>44100</v>
      </c>
      <c r="AQ1099" s="638">
        <f>+VLOOKUP($B1099,[1]Sheet1!$C$15:$BW$1300,52,0)</f>
        <v>0</v>
      </c>
      <c r="AR1099" s="638">
        <v>0</v>
      </c>
      <c r="AS1099" s="638">
        <v>49904</v>
      </c>
      <c r="AT1099" s="661">
        <f t="shared" si="223"/>
        <v>4776203</v>
      </c>
      <c r="AU1099" s="629"/>
      <c r="AV1099" s="585"/>
      <c r="AW1099" s="526" t="s">
        <v>5202</v>
      </c>
      <c r="AX1099" s="526" t="s">
        <v>5203</v>
      </c>
      <c r="AY1099" s="632" t="s">
        <v>200</v>
      </c>
      <c r="AZ1099" s="632">
        <v>622</v>
      </c>
      <c r="BA1099" s="272" t="str">
        <f t="shared" si="224"/>
        <v>Bag</v>
      </c>
      <c r="BB1099" s="633"/>
      <c r="BC1099" s="634"/>
      <c r="BD1099" s="634"/>
    </row>
    <row r="1100" spans="1:56" s="635" customFormat="1" ht="36.75" hidden="1" customHeight="1">
      <c r="A1100" s="475">
        <f>SUBTOTAL(3,B$6:B1100)</f>
        <v>1</v>
      </c>
      <c r="B1100" s="475" t="s">
        <v>2809</v>
      </c>
      <c r="C1100" s="476" t="s">
        <v>2810</v>
      </c>
      <c r="D1100" s="636">
        <v>45723</v>
      </c>
      <c r="E1100" s="636" t="s">
        <v>200</v>
      </c>
      <c r="F1100" s="530" t="s">
        <v>255</v>
      </c>
      <c r="G1100" s="621" t="s">
        <v>1054</v>
      </c>
      <c r="H1100" s="637">
        <v>5023000</v>
      </c>
      <c r="I1100" s="637">
        <v>200000</v>
      </c>
      <c r="J1100" s="637">
        <v>252000</v>
      </c>
      <c r="K1100" s="637">
        <v>0</v>
      </c>
      <c r="L1100" s="638">
        <f t="shared" si="218"/>
        <v>5475000</v>
      </c>
      <c r="M1100" s="639">
        <v>18.7</v>
      </c>
      <c r="N1100" s="638">
        <f t="shared" si="219"/>
        <v>3937788</v>
      </c>
      <c r="O1100" s="640">
        <v>2</v>
      </c>
      <c r="P1100" s="638">
        <f t="shared" si="220"/>
        <v>421154</v>
      </c>
      <c r="Q1100" s="641">
        <v>0</v>
      </c>
      <c r="R1100" s="638">
        <f t="shared" si="221"/>
        <v>0</v>
      </c>
      <c r="S1100" s="638">
        <f t="shared" si="222"/>
        <v>4358942</v>
      </c>
      <c r="T1100" s="642">
        <v>0</v>
      </c>
      <c r="U1100" s="528">
        <v>0</v>
      </c>
      <c r="V1100" s="528">
        <v>200000</v>
      </c>
      <c r="W1100" s="642">
        <v>0</v>
      </c>
      <c r="X1100" s="642">
        <v>0</v>
      </c>
      <c r="Y1100" s="642">
        <v>0</v>
      </c>
      <c r="Z1100" s="642">
        <v>243824</v>
      </c>
      <c r="AA1100" s="643"/>
      <c r="AB1100" s="638"/>
      <c r="AC1100" s="642">
        <v>0</v>
      </c>
      <c r="AD1100" s="642">
        <v>0</v>
      </c>
      <c r="AE1100" s="638">
        <v>0</v>
      </c>
      <c r="AF1100" s="644"/>
      <c r="AG1100" s="644">
        <f t="shared" si="216"/>
        <v>4802766</v>
      </c>
      <c r="AH1100" s="639">
        <v>21.5</v>
      </c>
      <c r="AI1100" s="639">
        <v>0</v>
      </c>
      <c r="AJ1100" s="639">
        <v>0</v>
      </c>
      <c r="AK1100" s="643">
        <v>0</v>
      </c>
      <c r="AL1100" s="645">
        <v>0</v>
      </c>
      <c r="AM1100" s="638">
        <f t="shared" si="225"/>
        <v>848888</v>
      </c>
      <c r="AN1100" s="661">
        <f t="shared" si="217"/>
        <v>5651654</v>
      </c>
      <c r="AO1100" s="638">
        <v>520771</v>
      </c>
      <c r="AP1100" s="638">
        <v>44100</v>
      </c>
      <c r="AQ1100" s="638">
        <f>+VLOOKUP($B1100,[1]Sheet1!$C$15:$BW$1300,52,0)</f>
        <v>0</v>
      </c>
      <c r="AR1100" s="638">
        <v>0</v>
      </c>
      <c r="AS1100" s="638">
        <v>78748</v>
      </c>
      <c r="AT1100" s="661">
        <f t="shared" si="223"/>
        <v>5008035</v>
      </c>
      <c r="AU1100" s="629"/>
      <c r="AV1100" s="585"/>
      <c r="AW1100" s="526" t="s">
        <v>5204</v>
      </c>
      <c r="AX1100" s="526" t="s">
        <v>5205</v>
      </c>
      <c r="AY1100" s="632" t="s">
        <v>200</v>
      </c>
      <c r="AZ1100" s="632">
        <v>622</v>
      </c>
      <c r="BA1100" s="272" t="str">
        <f t="shared" si="224"/>
        <v>Bag</v>
      </c>
      <c r="BB1100" s="633"/>
      <c r="BC1100" s="634"/>
      <c r="BD1100" s="634"/>
    </row>
    <row r="1101" spans="1:56" s="635" customFormat="1" ht="36.75" hidden="1" customHeight="1">
      <c r="A1101" s="475">
        <f>SUBTOTAL(3,B$6:B1101)</f>
        <v>1</v>
      </c>
      <c r="B1101" s="475" t="s">
        <v>2811</v>
      </c>
      <c r="C1101" s="476" t="s">
        <v>2812</v>
      </c>
      <c r="D1101" s="636">
        <v>45730</v>
      </c>
      <c r="E1101" s="636" t="s">
        <v>200</v>
      </c>
      <c r="F1101" s="530" t="s">
        <v>255</v>
      </c>
      <c r="G1101" s="621" t="s">
        <v>1054</v>
      </c>
      <c r="H1101" s="637">
        <v>5023000</v>
      </c>
      <c r="I1101" s="637">
        <v>200000</v>
      </c>
      <c r="J1101" s="637">
        <v>0</v>
      </c>
      <c r="K1101" s="637">
        <v>0</v>
      </c>
      <c r="L1101" s="638">
        <f t="shared" si="218"/>
        <v>5223000</v>
      </c>
      <c r="M1101" s="639">
        <v>24</v>
      </c>
      <c r="N1101" s="638">
        <f t="shared" si="219"/>
        <v>4821231</v>
      </c>
      <c r="O1101" s="640">
        <v>2</v>
      </c>
      <c r="P1101" s="638">
        <f t="shared" si="220"/>
        <v>401769</v>
      </c>
      <c r="Q1101" s="641">
        <v>0</v>
      </c>
      <c r="R1101" s="638">
        <f t="shared" si="221"/>
        <v>0</v>
      </c>
      <c r="S1101" s="638">
        <f t="shared" si="222"/>
        <v>5223000</v>
      </c>
      <c r="T1101" s="642">
        <v>0</v>
      </c>
      <c r="U1101" s="528">
        <v>0</v>
      </c>
      <c r="V1101" s="528">
        <v>200000</v>
      </c>
      <c r="W1101" s="642">
        <v>500000</v>
      </c>
      <c r="X1101" s="642">
        <v>0</v>
      </c>
      <c r="Y1101" s="642">
        <v>300000</v>
      </c>
      <c r="Z1101" s="642">
        <v>115823</v>
      </c>
      <c r="AA1101" s="643"/>
      <c r="AB1101" s="638"/>
      <c r="AC1101" s="642">
        <v>0</v>
      </c>
      <c r="AD1101" s="642">
        <v>0</v>
      </c>
      <c r="AE1101" s="638">
        <v>0</v>
      </c>
      <c r="AF1101" s="644"/>
      <c r="AG1101" s="644">
        <f t="shared" si="216"/>
        <v>6338823</v>
      </c>
      <c r="AH1101" s="639">
        <v>36</v>
      </c>
      <c r="AI1101" s="639">
        <v>0</v>
      </c>
      <c r="AJ1101" s="639">
        <v>0</v>
      </c>
      <c r="AK1101" s="643">
        <v>0</v>
      </c>
      <c r="AL1101" s="645">
        <v>0</v>
      </c>
      <c r="AM1101" s="638">
        <f t="shared" si="225"/>
        <v>1355971</v>
      </c>
      <c r="AN1101" s="661">
        <f t="shared" si="217"/>
        <v>7694794</v>
      </c>
      <c r="AO1101" s="638">
        <v>512800</v>
      </c>
      <c r="AP1101" s="638">
        <v>0</v>
      </c>
      <c r="AQ1101" s="638">
        <f>+VLOOKUP($B1101,[1]Sheet1!$C$15:$BW$1300,52,0)</f>
        <v>0</v>
      </c>
      <c r="AR1101" s="638">
        <v>0</v>
      </c>
      <c r="AS1101" s="638">
        <v>284846</v>
      </c>
      <c r="AT1101" s="661">
        <f t="shared" si="223"/>
        <v>6897148</v>
      </c>
      <c r="AU1101" s="629"/>
      <c r="AV1101" s="585"/>
      <c r="AW1101" s="526" t="s">
        <v>5711</v>
      </c>
      <c r="AX1101" s="526" t="s">
        <v>5712</v>
      </c>
      <c r="AY1101" s="632" t="s">
        <v>200</v>
      </c>
      <c r="AZ1101" s="632">
        <v>622</v>
      </c>
      <c r="BA1101" s="272" t="str">
        <f t="shared" si="224"/>
        <v>Bag</v>
      </c>
      <c r="BB1101" s="633"/>
      <c r="BC1101" s="634"/>
      <c r="BD1101" s="634"/>
    </row>
    <row r="1102" spans="1:56" s="635" customFormat="1" ht="36.75" hidden="1" customHeight="1">
      <c r="A1102" s="475">
        <f>SUBTOTAL(3,B$6:B1102)</f>
        <v>1</v>
      </c>
      <c r="B1102" s="475" t="s">
        <v>2813</v>
      </c>
      <c r="C1102" s="476" t="s">
        <v>2814</v>
      </c>
      <c r="D1102" s="636">
        <v>45737</v>
      </c>
      <c r="E1102" s="636" t="s">
        <v>200</v>
      </c>
      <c r="F1102" s="530" t="s">
        <v>255</v>
      </c>
      <c r="G1102" s="621" t="s">
        <v>619</v>
      </c>
      <c r="H1102" s="637">
        <v>4694000</v>
      </c>
      <c r="I1102" s="637">
        <v>0</v>
      </c>
      <c r="J1102" s="637">
        <v>235000</v>
      </c>
      <c r="K1102" s="637">
        <v>0</v>
      </c>
      <c r="L1102" s="638">
        <f t="shared" si="218"/>
        <v>4929000</v>
      </c>
      <c r="M1102" s="639">
        <v>14.7</v>
      </c>
      <c r="N1102" s="638">
        <f t="shared" si="219"/>
        <v>2786781</v>
      </c>
      <c r="O1102" s="640">
        <v>3</v>
      </c>
      <c r="P1102" s="638">
        <f t="shared" si="220"/>
        <v>568731</v>
      </c>
      <c r="Q1102" s="641">
        <v>0</v>
      </c>
      <c r="R1102" s="638">
        <f t="shared" si="221"/>
        <v>0</v>
      </c>
      <c r="S1102" s="638">
        <f t="shared" si="222"/>
        <v>3355512</v>
      </c>
      <c r="T1102" s="642">
        <v>0</v>
      </c>
      <c r="U1102" s="528">
        <v>0</v>
      </c>
      <c r="V1102" s="528">
        <v>200000</v>
      </c>
      <c r="W1102" s="642">
        <v>0</v>
      </c>
      <c r="X1102" s="642">
        <v>0</v>
      </c>
      <c r="Y1102" s="642">
        <v>0</v>
      </c>
      <c r="Z1102" s="642">
        <v>0</v>
      </c>
      <c r="AA1102" s="643"/>
      <c r="AB1102" s="638"/>
      <c r="AC1102" s="642">
        <v>0</v>
      </c>
      <c r="AD1102" s="642">
        <v>39923</v>
      </c>
      <c r="AE1102" s="638">
        <v>35545.676020408166</v>
      </c>
      <c r="AF1102" s="644"/>
      <c r="AG1102" s="644">
        <f t="shared" si="216"/>
        <v>3630981</v>
      </c>
      <c r="AH1102" s="639">
        <v>16</v>
      </c>
      <c r="AI1102" s="639">
        <v>0</v>
      </c>
      <c r="AJ1102" s="639">
        <v>0</v>
      </c>
      <c r="AK1102" s="643">
        <v>0</v>
      </c>
      <c r="AL1102" s="645">
        <v>0</v>
      </c>
      <c r="AM1102" s="638">
        <f t="shared" si="225"/>
        <v>568731</v>
      </c>
      <c r="AN1102" s="661">
        <f t="shared" si="217"/>
        <v>4199712</v>
      </c>
      <c r="AO1102" s="638">
        <v>0</v>
      </c>
      <c r="AP1102" s="638">
        <v>0</v>
      </c>
      <c r="AQ1102" s="638">
        <f>+VLOOKUP($B1102,[1]Sheet1!$C$15:$BW$1300,52,0)</f>
        <v>0</v>
      </c>
      <c r="AR1102" s="638">
        <v>0</v>
      </c>
      <c r="AS1102" s="638">
        <v>0</v>
      </c>
      <c r="AT1102" s="661">
        <f t="shared" si="223"/>
        <v>4199712</v>
      </c>
      <c r="AU1102" s="629"/>
      <c r="AV1102" s="585"/>
      <c r="AW1102" s="526" t="s">
        <v>5206</v>
      </c>
      <c r="AX1102" s="526" t="s">
        <v>5207</v>
      </c>
      <c r="AY1102" s="632" t="s">
        <v>200</v>
      </c>
      <c r="AZ1102" s="632">
        <v>622</v>
      </c>
      <c r="BA1102" s="272" t="str">
        <f t="shared" si="224"/>
        <v>Bag</v>
      </c>
      <c r="BB1102" s="633"/>
      <c r="BC1102" s="634"/>
      <c r="BD1102" s="634"/>
    </row>
    <row r="1103" spans="1:56" s="635" customFormat="1" ht="36.75" hidden="1" customHeight="1">
      <c r="A1103" s="475">
        <f>SUBTOTAL(3,B$6:B1103)</f>
        <v>1</v>
      </c>
      <c r="B1103" s="475" t="s">
        <v>2815</v>
      </c>
      <c r="C1103" s="476" t="s">
        <v>2816</v>
      </c>
      <c r="D1103" s="636">
        <v>39716</v>
      </c>
      <c r="E1103" s="636" t="s">
        <v>200</v>
      </c>
      <c r="F1103" s="530" t="s">
        <v>255</v>
      </c>
      <c r="G1103" s="621" t="s">
        <v>619</v>
      </c>
      <c r="H1103" s="637">
        <v>5931000</v>
      </c>
      <c r="I1103" s="637">
        <v>0</v>
      </c>
      <c r="J1103" s="637">
        <v>0</v>
      </c>
      <c r="K1103" s="637">
        <v>0</v>
      </c>
      <c r="L1103" s="638">
        <f t="shared" si="218"/>
        <v>5931000</v>
      </c>
      <c r="M1103" s="639">
        <v>24</v>
      </c>
      <c r="N1103" s="638">
        <f t="shared" si="219"/>
        <v>5474769</v>
      </c>
      <c r="O1103" s="640">
        <v>2</v>
      </c>
      <c r="P1103" s="638">
        <f t="shared" si="220"/>
        <v>456231</v>
      </c>
      <c r="Q1103" s="641">
        <v>0</v>
      </c>
      <c r="R1103" s="638">
        <f t="shared" si="221"/>
        <v>0</v>
      </c>
      <c r="S1103" s="638">
        <f t="shared" si="222"/>
        <v>5931000</v>
      </c>
      <c r="T1103" s="642">
        <v>0</v>
      </c>
      <c r="U1103" s="528">
        <v>0</v>
      </c>
      <c r="V1103" s="528">
        <v>200000</v>
      </c>
      <c r="W1103" s="642">
        <v>500000</v>
      </c>
      <c r="X1103" s="642">
        <v>0</v>
      </c>
      <c r="Y1103" s="642">
        <v>300000</v>
      </c>
      <c r="Z1103" s="642">
        <v>415277</v>
      </c>
      <c r="AA1103" s="643"/>
      <c r="AB1103" s="638"/>
      <c r="AC1103" s="642">
        <v>100000</v>
      </c>
      <c r="AD1103" s="642">
        <v>0</v>
      </c>
      <c r="AE1103" s="638">
        <v>42771.6328125</v>
      </c>
      <c r="AF1103" s="644"/>
      <c r="AG1103" s="644">
        <f t="shared" si="216"/>
        <v>7489049</v>
      </c>
      <c r="AH1103" s="639">
        <v>36</v>
      </c>
      <c r="AI1103" s="639">
        <v>0</v>
      </c>
      <c r="AJ1103" s="639">
        <v>0</v>
      </c>
      <c r="AK1103" s="643">
        <v>0</v>
      </c>
      <c r="AL1103" s="645">
        <v>0</v>
      </c>
      <c r="AM1103" s="638">
        <f t="shared" si="225"/>
        <v>1539779</v>
      </c>
      <c r="AN1103" s="661">
        <f t="shared" si="217"/>
        <v>9028828</v>
      </c>
      <c r="AO1103" s="638">
        <v>622755</v>
      </c>
      <c r="AP1103" s="638">
        <v>44100</v>
      </c>
      <c r="AQ1103" s="638">
        <f>+VLOOKUP($B1103,[1]Sheet1!$C$15:$BW$1300,52,0)</f>
        <v>0</v>
      </c>
      <c r="AR1103" s="638">
        <v>0</v>
      </c>
      <c r="AS1103" s="638">
        <v>0</v>
      </c>
      <c r="AT1103" s="661">
        <f t="shared" si="223"/>
        <v>8361973</v>
      </c>
      <c r="AU1103" s="629"/>
      <c r="AV1103" s="585"/>
      <c r="AW1103" s="526" t="s">
        <v>5208</v>
      </c>
      <c r="AX1103" s="526" t="s">
        <v>5209</v>
      </c>
      <c r="AY1103" s="632" t="s">
        <v>200</v>
      </c>
      <c r="AZ1103" s="632">
        <v>622</v>
      </c>
      <c r="BA1103" s="272" t="str">
        <f t="shared" si="224"/>
        <v>Bag</v>
      </c>
      <c r="BB1103" s="633"/>
      <c r="BC1103" s="634"/>
      <c r="BD1103" s="634"/>
    </row>
    <row r="1104" spans="1:56" s="635" customFormat="1" ht="36.75" hidden="1" customHeight="1">
      <c r="A1104" s="475">
        <f>SUBTOTAL(3,B$6:B1104)</f>
        <v>1</v>
      </c>
      <c r="B1104" s="475" t="s">
        <v>2817</v>
      </c>
      <c r="C1104" s="476" t="s">
        <v>2818</v>
      </c>
      <c r="D1104" s="636">
        <v>40680</v>
      </c>
      <c r="E1104" s="636" t="s">
        <v>200</v>
      </c>
      <c r="F1104" s="530" t="s">
        <v>255</v>
      </c>
      <c r="G1104" s="621" t="s">
        <v>632</v>
      </c>
      <c r="H1104" s="637">
        <v>5931000</v>
      </c>
      <c r="I1104" s="637">
        <v>1100000</v>
      </c>
      <c r="J1104" s="637">
        <v>298000</v>
      </c>
      <c r="K1104" s="637">
        <v>400000</v>
      </c>
      <c r="L1104" s="638">
        <f t="shared" si="218"/>
        <v>7729000</v>
      </c>
      <c r="M1104" s="639">
        <v>23</v>
      </c>
      <c r="N1104" s="638">
        <f t="shared" si="219"/>
        <v>6837192</v>
      </c>
      <c r="O1104" s="640">
        <v>3</v>
      </c>
      <c r="P1104" s="638">
        <f t="shared" si="220"/>
        <v>891808</v>
      </c>
      <c r="Q1104" s="641">
        <v>0</v>
      </c>
      <c r="R1104" s="638">
        <f t="shared" si="221"/>
        <v>0</v>
      </c>
      <c r="S1104" s="638">
        <f t="shared" si="222"/>
        <v>7729000</v>
      </c>
      <c r="T1104" s="642">
        <v>0</v>
      </c>
      <c r="U1104" s="528">
        <v>0</v>
      </c>
      <c r="V1104" s="528">
        <v>200000</v>
      </c>
      <c r="W1104" s="642">
        <v>500000</v>
      </c>
      <c r="X1104" s="642">
        <v>0</v>
      </c>
      <c r="Y1104" s="642">
        <v>400000</v>
      </c>
      <c r="Z1104" s="642">
        <v>409478</v>
      </c>
      <c r="AA1104" s="643"/>
      <c r="AB1104" s="638"/>
      <c r="AC1104" s="642">
        <v>0</v>
      </c>
      <c r="AD1104" s="642">
        <v>0</v>
      </c>
      <c r="AE1104" s="638">
        <v>55737.97826086956</v>
      </c>
      <c r="AF1104" s="644"/>
      <c r="AG1104" s="644">
        <f t="shared" si="216"/>
        <v>9294216</v>
      </c>
      <c r="AH1104" s="639">
        <v>36</v>
      </c>
      <c r="AI1104" s="639">
        <v>0</v>
      </c>
      <c r="AJ1104" s="639">
        <v>0</v>
      </c>
      <c r="AK1104" s="643">
        <v>0</v>
      </c>
      <c r="AL1104" s="645">
        <v>0</v>
      </c>
      <c r="AM1104" s="638">
        <f t="shared" si="225"/>
        <v>2006567</v>
      </c>
      <c r="AN1104" s="661">
        <f t="shared" si="217"/>
        <v>11300783</v>
      </c>
      <c r="AO1104" s="638">
        <v>811545</v>
      </c>
      <c r="AP1104" s="638">
        <v>44100</v>
      </c>
      <c r="AQ1104" s="638">
        <f>+VLOOKUP($B1104,[1]Sheet1!$C$15:$BW$1300,52,0)</f>
        <v>0</v>
      </c>
      <c r="AR1104" s="638">
        <v>0</v>
      </c>
      <c r="AS1104" s="638">
        <v>0</v>
      </c>
      <c r="AT1104" s="661">
        <f t="shared" si="223"/>
        <v>10445138</v>
      </c>
      <c r="AU1104" s="629"/>
      <c r="AV1104" s="585"/>
      <c r="AW1104" s="526" t="s">
        <v>5210</v>
      </c>
      <c r="AX1104" s="526" t="s">
        <v>5211</v>
      </c>
      <c r="AY1104" s="632" t="s">
        <v>200</v>
      </c>
      <c r="AZ1104" s="632">
        <v>622</v>
      </c>
      <c r="BA1104" s="272" t="str">
        <f t="shared" si="224"/>
        <v>Bag</v>
      </c>
      <c r="BB1104" s="633"/>
      <c r="BC1104" s="634"/>
      <c r="BD1104" s="634"/>
    </row>
    <row r="1105" spans="1:56" s="635" customFormat="1" ht="36.75" hidden="1" customHeight="1">
      <c r="A1105" s="475">
        <f>SUBTOTAL(3,B$6:B1105)</f>
        <v>1</v>
      </c>
      <c r="B1105" s="475" t="s">
        <v>2819</v>
      </c>
      <c r="C1105" s="476" t="s">
        <v>2820</v>
      </c>
      <c r="D1105" s="636">
        <v>42647</v>
      </c>
      <c r="E1105" s="636" t="s">
        <v>200</v>
      </c>
      <c r="F1105" s="530" t="s">
        <v>255</v>
      </c>
      <c r="G1105" s="621" t="s">
        <v>1569</v>
      </c>
      <c r="H1105" s="637">
        <v>5931000</v>
      </c>
      <c r="I1105" s="637">
        <v>2300000</v>
      </c>
      <c r="J1105" s="637">
        <v>0</v>
      </c>
      <c r="K1105" s="637">
        <v>0</v>
      </c>
      <c r="L1105" s="638">
        <f t="shared" si="218"/>
        <v>8231000</v>
      </c>
      <c r="M1105" s="639">
        <v>23.7</v>
      </c>
      <c r="N1105" s="638">
        <f t="shared" si="219"/>
        <v>7502873</v>
      </c>
      <c r="O1105" s="640">
        <v>2</v>
      </c>
      <c r="P1105" s="638">
        <f t="shared" si="220"/>
        <v>633154</v>
      </c>
      <c r="Q1105" s="641">
        <v>0</v>
      </c>
      <c r="R1105" s="638">
        <f t="shared" si="221"/>
        <v>0</v>
      </c>
      <c r="S1105" s="638">
        <f t="shared" si="222"/>
        <v>8136027</v>
      </c>
      <c r="T1105" s="642">
        <v>0</v>
      </c>
      <c r="U1105" s="528">
        <v>0</v>
      </c>
      <c r="V1105" s="528">
        <v>200000</v>
      </c>
      <c r="W1105" s="642">
        <v>500000</v>
      </c>
      <c r="X1105" s="642">
        <v>0</v>
      </c>
      <c r="Y1105" s="642">
        <v>300000</v>
      </c>
      <c r="Z1105" s="642">
        <v>338402</v>
      </c>
      <c r="AA1105" s="643"/>
      <c r="AB1105" s="638"/>
      <c r="AC1105" s="642">
        <v>0</v>
      </c>
      <c r="AD1105" s="642">
        <v>0</v>
      </c>
      <c r="AE1105" s="638">
        <v>59358.172468354431</v>
      </c>
      <c r="AF1105" s="644"/>
      <c r="AG1105" s="644">
        <f t="shared" ref="AG1105:AG1168" si="226">ROUND(SUM(S1105:AF1105)-AA1105,0)</f>
        <v>9533787</v>
      </c>
      <c r="AH1105" s="639">
        <v>0</v>
      </c>
      <c r="AI1105" s="639">
        <v>0</v>
      </c>
      <c r="AJ1105" s="639">
        <v>0</v>
      </c>
      <c r="AK1105" s="643">
        <v>0</v>
      </c>
      <c r="AL1105" s="645">
        <v>0</v>
      </c>
      <c r="AM1105" s="638">
        <f t="shared" si="225"/>
        <v>0</v>
      </c>
      <c r="AN1105" s="661">
        <f t="shared" si="217"/>
        <v>9533787</v>
      </c>
      <c r="AO1105" s="638">
        <v>864255</v>
      </c>
      <c r="AP1105" s="638">
        <v>44100</v>
      </c>
      <c r="AQ1105" s="638">
        <f>+VLOOKUP($B1105,[1]Sheet1!$C$15:$BW$1300,52,0)</f>
        <v>0</v>
      </c>
      <c r="AR1105" s="638">
        <v>0</v>
      </c>
      <c r="AS1105" s="638">
        <v>0</v>
      </c>
      <c r="AT1105" s="661">
        <f t="shared" si="223"/>
        <v>8625432</v>
      </c>
      <c r="AU1105" s="629"/>
      <c r="AV1105" s="585"/>
      <c r="AW1105" s="526" t="s">
        <v>5212</v>
      </c>
      <c r="AX1105" s="526" t="s">
        <v>5213</v>
      </c>
      <c r="AY1105" s="632" t="s">
        <v>200</v>
      </c>
      <c r="AZ1105" s="632">
        <v>622</v>
      </c>
      <c r="BA1105" s="272" t="str">
        <f t="shared" si="224"/>
        <v>Bag</v>
      </c>
      <c r="BB1105" s="633"/>
      <c r="BC1105" s="634"/>
      <c r="BD1105" s="634"/>
    </row>
    <row r="1106" spans="1:56" s="635" customFormat="1" ht="36.75" hidden="1" customHeight="1">
      <c r="A1106" s="475">
        <f>SUBTOTAL(3,B$6:B1106)</f>
        <v>1</v>
      </c>
      <c r="B1106" s="475" t="s">
        <v>2821</v>
      </c>
      <c r="C1106" s="476" t="s">
        <v>2822</v>
      </c>
      <c r="D1106" s="636">
        <v>43435</v>
      </c>
      <c r="E1106" s="636" t="s">
        <v>200</v>
      </c>
      <c r="F1106" s="530" t="s">
        <v>255</v>
      </c>
      <c r="G1106" s="621" t="s">
        <v>619</v>
      </c>
      <c r="H1106" s="637">
        <v>5931000</v>
      </c>
      <c r="I1106" s="637">
        <v>0</v>
      </c>
      <c r="J1106" s="637">
        <v>298000</v>
      </c>
      <c r="K1106" s="637">
        <v>0</v>
      </c>
      <c r="L1106" s="638">
        <f t="shared" si="218"/>
        <v>6229000</v>
      </c>
      <c r="M1106" s="639">
        <v>20.9</v>
      </c>
      <c r="N1106" s="638">
        <f t="shared" si="219"/>
        <v>5007158</v>
      </c>
      <c r="O1106" s="640">
        <v>2</v>
      </c>
      <c r="P1106" s="638">
        <f t="shared" si="220"/>
        <v>479154</v>
      </c>
      <c r="Q1106" s="641">
        <v>0</v>
      </c>
      <c r="R1106" s="638">
        <f t="shared" si="221"/>
        <v>0</v>
      </c>
      <c r="S1106" s="638">
        <f t="shared" si="222"/>
        <v>5486312</v>
      </c>
      <c r="T1106" s="642">
        <v>0</v>
      </c>
      <c r="U1106" s="528">
        <v>0</v>
      </c>
      <c r="V1106" s="528">
        <v>200000</v>
      </c>
      <c r="W1106" s="642">
        <v>0</v>
      </c>
      <c r="X1106" s="642">
        <v>0</v>
      </c>
      <c r="Y1106" s="642">
        <v>0</v>
      </c>
      <c r="Z1106" s="642">
        <v>512489</v>
      </c>
      <c r="AA1106" s="643"/>
      <c r="AB1106" s="638"/>
      <c r="AC1106" s="642">
        <v>100000</v>
      </c>
      <c r="AD1106" s="642">
        <v>0</v>
      </c>
      <c r="AE1106" s="638">
        <v>44920.675837320581</v>
      </c>
      <c r="AF1106" s="644"/>
      <c r="AG1106" s="644">
        <f t="shared" si="226"/>
        <v>6343722</v>
      </c>
      <c r="AH1106" s="639">
        <v>32</v>
      </c>
      <c r="AI1106" s="639">
        <v>0</v>
      </c>
      <c r="AJ1106" s="639">
        <v>0</v>
      </c>
      <c r="AK1106" s="643">
        <v>0</v>
      </c>
      <c r="AL1106" s="645">
        <v>0</v>
      </c>
      <c r="AM1106" s="638">
        <f t="shared" si="225"/>
        <v>1437462</v>
      </c>
      <c r="AN1106" s="661">
        <f t="shared" si="217"/>
        <v>7781184</v>
      </c>
      <c r="AO1106" s="638">
        <v>654045</v>
      </c>
      <c r="AP1106" s="638">
        <v>0</v>
      </c>
      <c r="AQ1106" s="638">
        <f>+VLOOKUP($B1106,[1]Sheet1!$C$15:$BW$1300,52,0)</f>
        <v>0</v>
      </c>
      <c r="AR1106" s="638">
        <v>0</v>
      </c>
      <c r="AS1106" s="638">
        <v>0</v>
      </c>
      <c r="AT1106" s="661">
        <f t="shared" si="223"/>
        <v>7127139</v>
      </c>
      <c r="AU1106" s="629"/>
      <c r="AV1106" s="585"/>
      <c r="AW1106" s="526" t="s">
        <v>5214</v>
      </c>
      <c r="AX1106" s="526" t="s">
        <v>5215</v>
      </c>
      <c r="AY1106" s="632" t="s">
        <v>200</v>
      </c>
      <c r="AZ1106" s="632">
        <v>622</v>
      </c>
      <c r="BA1106" s="272" t="str">
        <f t="shared" si="224"/>
        <v>Bag</v>
      </c>
      <c r="BB1106" s="633"/>
      <c r="BC1106" s="634"/>
      <c r="BD1106" s="634"/>
    </row>
    <row r="1107" spans="1:56" s="635" customFormat="1" ht="36.75" hidden="1" customHeight="1">
      <c r="A1107" s="475">
        <f>SUBTOTAL(3,B$6:B1107)</f>
        <v>1</v>
      </c>
      <c r="B1107" s="475" t="s">
        <v>2823</v>
      </c>
      <c r="C1107" s="476" t="s">
        <v>2824</v>
      </c>
      <c r="D1107" s="636">
        <v>43514</v>
      </c>
      <c r="E1107" s="636" t="s">
        <v>200</v>
      </c>
      <c r="F1107" s="530" t="s">
        <v>255</v>
      </c>
      <c r="G1107" s="621" t="s">
        <v>619</v>
      </c>
      <c r="H1107" s="637">
        <v>5931000</v>
      </c>
      <c r="I1107" s="637">
        <v>0</v>
      </c>
      <c r="J1107" s="637">
        <v>0</v>
      </c>
      <c r="K1107" s="637">
        <v>0</v>
      </c>
      <c r="L1107" s="638">
        <f t="shared" si="218"/>
        <v>5931000</v>
      </c>
      <c r="M1107" s="639">
        <v>21.6</v>
      </c>
      <c r="N1107" s="638">
        <f t="shared" si="219"/>
        <v>4927292</v>
      </c>
      <c r="O1107" s="640">
        <v>3</v>
      </c>
      <c r="P1107" s="638">
        <f t="shared" si="220"/>
        <v>684346</v>
      </c>
      <c r="Q1107" s="641">
        <v>0</v>
      </c>
      <c r="R1107" s="638">
        <f t="shared" si="221"/>
        <v>0</v>
      </c>
      <c r="S1107" s="638">
        <f t="shared" si="222"/>
        <v>5611638</v>
      </c>
      <c r="T1107" s="642">
        <v>0</v>
      </c>
      <c r="U1107" s="528">
        <v>0</v>
      </c>
      <c r="V1107" s="528">
        <v>200000</v>
      </c>
      <c r="W1107" s="642">
        <v>0</v>
      </c>
      <c r="X1107" s="642">
        <v>0</v>
      </c>
      <c r="Y1107" s="642">
        <v>300000</v>
      </c>
      <c r="Z1107" s="642">
        <v>378911</v>
      </c>
      <c r="AA1107" s="643"/>
      <c r="AB1107" s="638"/>
      <c r="AC1107" s="642">
        <v>0</v>
      </c>
      <c r="AD1107" s="642">
        <v>0</v>
      </c>
      <c r="AE1107" s="638">
        <v>42771.631944444445</v>
      </c>
      <c r="AF1107" s="644"/>
      <c r="AG1107" s="644">
        <f t="shared" si="226"/>
        <v>6533321</v>
      </c>
      <c r="AH1107" s="639">
        <v>28</v>
      </c>
      <c r="AI1107" s="639">
        <v>0</v>
      </c>
      <c r="AJ1107" s="639">
        <v>0</v>
      </c>
      <c r="AK1107" s="643">
        <v>0</v>
      </c>
      <c r="AL1107" s="645">
        <v>0</v>
      </c>
      <c r="AM1107" s="638">
        <f t="shared" si="225"/>
        <v>1197606</v>
      </c>
      <c r="AN1107" s="661">
        <f t="shared" si="217"/>
        <v>7730927</v>
      </c>
      <c r="AO1107" s="638">
        <v>622755</v>
      </c>
      <c r="AP1107" s="638">
        <v>44100</v>
      </c>
      <c r="AQ1107" s="638">
        <f>+VLOOKUP($B1107,[1]Sheet1!$C$15:$BW$1300,52,0)</f>
        <v>0</v>
      </c>
      <c r="AR1107" s="638">
        <v>0</v>
      </c>
      <c r="AS1107" s="638">
        <v>0</v>
      </c>
      <c r="AT1107" s="661">
        <f t="shared" si="223"/>
        <v>7064072</v>
      </c>
      <c r="AU1107" s="629"/>
      <c r="AV1107" s="585"/>
      <c r="AW1107" s="526" t="s">
        <v>5216</v>
      </c>
      <c r="AX1107" s="526" t="s">
        <v>5217</v>
      </c>
      <c r="AY1107" s="632" t="s">
        <v>200</v>
      </c>
      <c r="AZ1107" s="632">
        <v>622</v>
      </c>
      <c r="BA1107" s="272" t="str">
        <f t="shared" si="224"/>
        <v>Bag</v>
      </c>
      <c r="BB1107" s="633"/>
      <c r="BC1107" s="634"/>
      <c r="BD1107" s="634"/>
    </row>
    <row r="1108" spans="1:56" s="635" customFormat="1" ht="36.75" hidden="1" customHeight="1">
      <c r="A1108" s="475">
        <f>SUBTOTAL(3,B$6:B1108)</f>
        <v>1</v>
      </c>
      <c r="B1108" s="475" t="s">
        <v>2825</v>
      </c>
      <c r="C1108" s="476" t="s">
        <v>2826</v>
      </c>
      <c r="D1108" s="636">
        <v>43519</v>
      </c>
      <c r="E1108" s="636" t="s">
        <v>200</v>
      </c>
      <c r="F1108" s="530" t="s">
        <v>255</v>
      </c>
      <c r="G1108" s="621" t="s">
        <v>619</v>
      </c>
      <c r="H1108" s="637">
        <v>5931000</v>
      </c>
      <c r="I1108" s="637">
        <v>0</v>
      </c>
      <c r="J1108" s="637">
        <v>298000</v>
      </c>
      <c r="K1108" s="637">
        <v>0</v>
      </c>
      <c r="L1108" s="638">
        <f t="shared" si="218"/>
        <v>6229000</v>
      </c>
      <c r="M1108" s="639">
        <v>24</v>
      </c>
      <c r="N1108" s="638">
        <f t="shared" si="219"/>
        <v>5749846</v>
      </c>
      <c r="O1108" s="640">
        <v>2</v>
      </c>
      <c r="P1108" s="638">
        <f t="shared" si="220"/>
        <v>479154</v>
      </c>
      <c r="Q1108" s="641">
        <v>0</v>
      </c>
      <c r="R1108" s="638">
        <f t="shared" si="221"/>
        <v>0</v>
      </c>
      <c r="S1108" s="638">
        <f t="shared" si="222"/>
        <v>6229000</v>
      </c>
      <c r="T1108" s="642">
        <v>0</v>
      </c>
      <c r="U1108" s="528">
        <v>0</v>
      </c>
      <c r="V1108" s="528">
        <v>200000</v>
      </c>
      <c r="W1108" s="642">
        <v>500000</v>
      </c>
      <c r="X1108" s="642">
        <v>0</v>
      </c>
      <c r="Y1108" s="642">
        <v>400000</v>
      </c>
      <c r="Z1108" s="642">
        <v>1141521</v>
      </c>
      <c r="AA1108" s="643"/>
      <c r="AB1108" s="638"/>
      <c r="AC1108" s="642">
        <v>0</v>
      </c>
      <c r="AD1108" s="642">
        <v>0</v>
      </c>
      <c r="AE1108" s="638">
        <v>44920.671875</v>
      </c>
      <c r="AF1108" s="644"/>
      <c r="AG1108" s="644">
        <f t="shared" si="226"/>
        <v>8515442</v>
      </c>
      <c r="AH1108" s="639">
        <v>36</v>
      </c>
      <c r="AI1108" s="639">
        <v>0</v>
      </c>
      <c r="AJ1108" s="639">
        <v>0</v>
      </c>
      <c r="AK1108" s="643">
        <v>0</v>
      </c>
      <c r="AL1108" s="645">
        <v>0</v>
      </c>
      <c r="AM1108" s="638">
        <f t="shared" si="225"/>
        <v>1617144</v>
      </c>
      <c r="AN1108" s="661">
        <f t="shared" si="217"/>
        <v>10132586</v>
      </c>
      <c r="AO1108" s="638">
        <v>654045</v>
      </c>
      <c r="AP1108" s="638">
        <v>44100</v>
      </c>
      <c r="AQ1108" s="638">
        <f>+VLOOKUP($B1108,[1]Sheet1!$C$15:$BW$1300,52,0)</f>
        <v>0</v>
      </c>
      <c r="AR1108" s="638">
        <v>0</v>
      </c>
      <c r="AS1108" s="638">
        <v>0</v>
      </c>
      <c r="AT1108" s="661">
        <f t="shared" si="223"/>
        <v>9434441</v>
      </c>
      <c r="AU1108" s="629"/>
      <c r="AV1108" s="585"/>
      <c r="AW1108" s="526" t="s">
        <v>5218</v>
      </c>
      <c r="AX1108" s="526" t="s">
        <v>5219</v>
      </c>
      <c r="AY1108" s="632" t="s">
        <v>200</v>
      </c>
      <c r="AZ1108" s="632">
        <v>622</v>
      </c>
      <c r="BA1108" s="272" t="str">
        <f t="shared" si="224"/>
        <v>Bag</v>
      </c>
      <c r="BB1108" s="633"/>
      <c r="BC1108" s="634"/>
      <c r="BD1108" s="634"/>
    </row>
    <row r="1109" spans="1:56" s="635" customFormat="1" ht="36.75" hidden="1" customHeight="1">
      <c r="A1109" s="475">
        <f>SUBTOTAL(3,B$6:B1109)</f>
        <v>1</v>
      </c>
      <c r="B1109" s="475" t="s">
        <v>2827</v>
      </c>
      <c r="C1109" s="476" t="s">
        <v>2828</v>
      </c>
      <c r="D1109" s="636">
        <v>43536</v>
      </c>
      <c r="E1109" s="636" t="s">
        <v>200</v>
      </c>
      <c r="F1109" s="530" t="s">
        <v>255</v>
      </c>
      <c r="G1109" s="621" t="s">
        <v>619</v>
      </c>
      <c r="H1109" s="637">
        <v>5931000</v>
      </c>
      <c r="I1109" s="637">
        <v>0</v>
      </c>
      <c r="J1109" s="637">
        <v>298000</v>
      </c>
      <c r="K1109" s="637">
        <v>0</v>
      </c>
      <c r="L1109" s="638">
        <f t="shared" si="218"/>
        <v>6229000</v>
      </c>
      <c r="M1109" s="639">
        <v>19.600000000000001</v>
      </c>
      <c r="N1109" s="638">
        <f t="shared" si="219"/>
        <v>4695708</v>
      </c>
      <c r="O1109" s="640">
        <v>2</v>
      </c>
      <c r="P1109" s="638">
        <f t="shared" si="220"/>
        <v>479154</v>
      </c>
      <c r="Q1109" s="641">
        <v>0</v>
      </c>
      <c r="R1109" s="638">
        <f t="shared" si="221"/>
        <v>0</v>
      </c>
      <c r="S1109" s="638">
        <f t="shared" si="222"/>
        <v>5174862</v>
      </c>
      <c r="T1109" s="642">
        <v>0</v>
      </c>
      <c r="U1109" s="528">
        <v>0</v>
      </c>
      <c r="V1109" s="528">
        <v>200000</v>
      </c>
      <c r="W1109" s="642">
        <v>0</v>
      </c>
      <c r="X1109" s="642">
        <v>0</v>
      </c>
      <c r="Y1109" s="642">
        <v>0</v>
      </c>
      <c r="Z1109" s="642">
        <v>481731</v>
      </c>
      <c r="AA1109" s="643"/>
      <c r="AB1109" s="638"/>
      <c r="AC1109" s="642">
        <v>0</v>
      </c>
      <c r="AD1109" s="642">
        <v>0</v>
      </c>
      <c r="AE1109" s="638">
        <v>44920.676020408158</v>
      </c>
      <c r="AF1109" s="644"/>
      <c r="AG1109" s="644">
        <f t="shared" si="226"/>
        <v>5901514</v>
      </c>
      <c r="AH1109" s="639">
        <v>28</v>
      </c>
      <c r="AI1109" s="639">
        <v>0</v>
      </c>
      <c r="AJ1109" s="639">
        <v>0</v>
      </c>
      <c r="AK1109" s="643">
        <v>0</v>
      </c>
      <c r="AL1109" s="645">
        <v>0</v>
      </c>
      <c r="AM1109" s="638">
        <f t="shared" si="225"/>
        <v>1257779</v>
      </c>
      <c r="AN1109" s="661">
        <f t="shared" si="217"/>
        <v>7159293</v>
      </c>
      <c r="AO1109" s="638">
        <v>654045</v>
      </c>
      <c r="AP1109" s="638">
        <v>44100</v>
      </c>
      <c r="AQ1109" s="638">
        <f>+VLOOKUP($B1109,[1]Sheet1!$C$15:$BW$1300,52,0)</f>
        <v>0</v>
      </c>
      <c r="AR1109" s="638">
        <v>0</v>
      </c>
      <c r="AS1109" s="638">
        <v>0</v>
      </c>
      <c r="AT1109" s="661">
        <f t="shared" si="223"/>
        <v>6461148</v>
      </c>
      <c r="AU1109" s="629"/>
      <c r="AV1109" s="585"/>
      <c r="AW1109" s="526" t="s">
        <v>5220</v>
      </c>
      <c r="AX1109" s="526" t="s">
        <v>5221</v>
      </c>
      <c r="AY1109" s="632" t="s">
        <v>200</v>
      </c>
      <c r="AZ1109" s="632">
        <v>622</v>
      </c>
      <c r="BA1109" s="272" t="str">
        <f t="shared" si="224"/>
        <v>Bag</v>
      </c>
      <c r="BB1109" s="633"/>
      <c r="BC1109" s="634"/>
      <c r="BD1109" s="634"/>
    </row>
    <row r="1110" spans="1:56" s="635" customFormat="1" ht="36.75" hidden="1" customHeight="1">
      <c r="A1110" s="475">
        <f>SUBTOTAL(3,B$6:B1110)</f>
        <v>1</v>
      </c>
      <c r="B1110" s="475" t="s">
        <v>2829</v>
      </c>
      <c r="C1110" s="476" t="s">
        <v>2830</v>
      </c>
      <c r="D1110" s="636">
        <v>43569</v>
      </c>
      <c r="E1110" s="636" t="s">
        <v>200</v>
      </c>
      <c r="F1110" s="530" t="s">
        <v>231</v>
      </c>
      <c r="G1110" s="621" t="s">
        <v>619</v>
      </c>
      <c r="H1110" s="637">
        <v>5931000</v>
      </c>
      <c r="I1110" s="637">
        <v>0</v>
      </c>
      <c r="J1110" s="637">
        <v>0</v>
      </c>
      <c r="K1110" s="637">
        <v>0</v>
      </c>
      <c r="L1110" s="638">
        <f t="shared" si="218"/>
        <v>5931000</v>
      </c>
      <c r="M1110" s="639">
        <v>23.8</v>
      </c>
      <c r="N1110" s="638">
        <f t="shared" si="219"/>
        <v>5429146</v>
      </c>
      <c r="O1110" s="640">
        <v>2</v>
      </c>
      <c r="P1110" s="638">
        <f t="shared" si="220"/>
        <v>456231</v>
      </c>
      <c r="Q1110" s="641">
        <v>0</v>
      </c>
      <c r="R1110" s="638">
        <f t="shared" si="221"/>
        <v>0</v>
      </c>
      <c r="S1110" s="638">
        <f t="shared" si="222"/>
        <v>5885377</v>
      </c>
      <c r="T1110" s="642">
        <v>0</v>
      </c>
      <c r="U1110" s="528">
        <v>0</v>
      </c>
      <c r="V1110" s="528">
        <v>200000</v>
      </c>
      <c r="W1110" s="642">
        <v>500000</v>
      </c>
      <c r="X1110" s="642">
        <v>0</v>
      </c>
      <c r="Y1110" s="642">
        <v>400000</v>
      </c>
      <c r="Z1110" s="642">
        <v>626481</v>
      </c>
      <c r="AA1110" s="643"/>
      <c r="AB1110" s="638"/>
      <c r="AC1110" s="642">
        <v>100000</v>
      </c>
      <c r="AD1110" s="642">
        <v>0</v>
      </c>
      <c r="AE1110" s="638">
        <v>0</v>
      </c>
      <c r="AF1110" s="644"/>
      <c r="AG1110" s="644">
        <f t="shared" si="226"/>
        <v>7711858</v>
      </c>
      <c r="AH1110" s="639">
        <v>36</v>
      </c>
      <c r="AI1110" s="639">
        <v>0</v>
      </c>
      <c r="AJ1110" s="639">
        <v>0</v>
      </c>
      <c r="AK1110" s="643">
        <v>0</v>
      </c>
      <c r="AL1110" s="645">
        <v>0</v>
      </c>
      <c r="AM1110" s="638">
        <f t="shared" si="225"/>
        <v>1539779</v>
      </c>
      <c r="AN1110" s="661">
        <f t="shared" si="217"/>
        <v>9251637</v>
      </c>
      <c r="AO1110" s="638">
        <v>622755</v>
      </c>
      <c r="AP1110" s="638">
        <v>44100</v>
      </c>
      <c r="AQ1110" s="638">
        <f>+VLOOKUP($B1110,[1]Sheet1!$C$15:$BW$1300,52,0)</f>
        <v>0</v>
      </c>
      <c r="AR1110" s="638">
        <v>0</v>
      </c>
      <c r="AS1110" s="638">
        <v>0</v>
      </c>
      <c r="AT1110" s="661">
        <f t="shared" si="223"/>
        <v>8584782</v>
      </c>
      <c r="AU1110" s="629"/>
      <c r="AV1110" s="585"/>
      <c r="AW1110" s="526" t="s">
        <v>5222</v>
      </c>
      <c r="AX1110" s="526" t="s">
        <v>5223</v>
      </c>
      <c r="AY1110" s="632" t="s">
        <v>200</v>
      </c>
      <c r="AZ1110" s="632">
        <v>622</v>
      </c>
      <c r="BA1110" s="272" t="str">
        <f t="shared" si="224"/>
        <v>Bag</v>
      </c>
      <c r="BB1110" s="633"/>
      <c r="BC1110" s="634"/>
      <c r="BD1110" s="634"/>
    </row>
    <row r="1111" spans="1:56" s="635" customFormat="1" ht="36.75" hidden="1" customHeight="1">
      <c r="A1111" s="475">
        <f>SUBTOTAL(3,B$6:B1111)</f>
        <v>1</v>
      </c>
      <c r="B1111" s="475" t="s">
        <v>2831</v>
      </c>
      <c r="C1111" s="476" t="s">
        <v>2832</v>
      </c>
      <c r="D1111" s="636">
        <v>43596</v>
      </c>
      <c r="E1111" s="636" t="s">
        <v>200</v>
      </c>
      <c r="F1111" s="530" t="s">
        <v>231</v>
      </c>
      <c r="G1111" s="621" t="s">
        <v>1569</v>
      </c>
      <c r="H1111" s="637">
        <v>5931000</v>
      </c>
      <c r="I1111" s="637">
        <v>2300000</v>
      </c>
      <c r="J1111" s="637">
        <v>0</v>
      </c>
      <c r="K1111" s="637">
        <v>500000</v>
      </c>
      <c r="L1111" s="638">
        <f t="shared" si="218"/>
        <v>8731000</v>
      </c>
      <c r="M1111" s="639">
        <v>23.8</v>
      </c>
      <c r="N1111" s="638">
        <f t="shared" si="219"/>
        <v>7992223</v>
      </c>
      <c r="O1111" s="640">
        <v>2</v>
      </c>
      <c r="P1111" s="638">
        <f t="shared" si="220"/>
        <v>671615</v>
      </c>
      <c r="Q1111" s="641">
        <v>0</v>
      </c>
      <c r="R1111" s="638">
        <f t="shared" si="221"/>
        <v>0</v>
      </c>
      <c r="S1111" s="638">
        <f t="shared" si="222"/>
        <v>8663838</v>
      </c>
      <c r="T1111" s="642">
        <v>0</v>
      </c>
      <c r="U1111" s="528">
        <v>0</v>
      </c>
      <c r="V1111" s="528">
        <v>200000</v>
      </c>
      <c r="W1111" s="642">
        <v>500000</v>
      </c>
      <c r="X1111" s="642">
        <v>0</v>
      </c>
      <c r="Y1111" s="642">
        <v>400000</v>
      </c>
      <c r="Z1111" s="642">
        <v>461112</v>
      </c>
      <c r="AA1111" s="643"/>
      <c r="AB1111" s="638"/>
      <c r="AC1111" s="642">
        <v>0</v>
      </c>
      <c r="AD1111" s="642">
        <v>0</v>
      </c>
      <c r="AE1111" s="638">
        <v>62963.941701680669</v>
      </c>
      <c r="AF1111" s="644"/>
      <c r="AG1111" s="644">
        <f t="shared" si="226"/>
        <v>10287914</v>
      </c>
      <c r="AH1111" s="639">
        <v>36</v>
      </c>
      <c r="AI1111" s="639">
        <v>0</v>
      </c>
      <c r="AJ1111" s="639">
        <v>0</v>
      </c>
      <c r="AK1111" s="643">
        <v>0</v>
      </c>
      <c r="AL1111" s="645">
        <v>0</v>
      </c>
      <c r="AM1111" s="638">
        <f t="shared" si="225"/>
        <v>2266702</v>
      </c>
      <c r="AN1111" s="661">
        <f t="shared" si="217"/>
        <v>12554616</v>
      </c>
      <c r="AO1111" s="638">
        <v>916755</v>
      </c>
      <c r="AP1111" s="638">
        <v>44100</v>
      </c>
      <c r="AQ1111" s="638">
        <f>+VLOOKUP($B1111,[1]Sheet1!$C$15:$BW$1300,52,0)</f>
        <v>0</v>
      </c>
      <c r="AR1111" s="638">
        <v>0</v>
      </c>
      <c r="AS1111" s="638">
        <v>0</v>
      </c>
      <c r="AT1111" s="661">
        <f t="shared" si="223"/>
        <v>11593761</v>
      </c>
      <c r="AU1111" s="629"/>
      <c r="AV1111" s="585"/>
      <c r="AW1111" s="526" t="s">
        <v>5224</v>
      </c>
      <c r="AX1111" s="526" t="s">
        <v>5225</v>
      </c>
      <c r="AY1111" s="632" t="s">
        <v>200</v>
      </c>
      <c r="AZ1111" s="632">
        <v>622</v>
      </c>
      <c r="BA1111" s="272" t="str">
        <f t="shared" si="224"/>
        <v>Bag</v>
      </c>
      <c r="BB1111" s="633"/>
      <c r="BC1111" s="634"/>
      <c r="BD1111" s="634"/>
    </row>
    <row r="1112" spans="1:56" s="635" customFormat="1" ht="36.75" hidden="1" customHeight="1">
      <c r="A1112" s="475">
        <f>SUBTOTAL(3,B$6:B1112)</f>
        <v>1</v>
      </c>
      <c r="B1112" s="475" t="s">
        <v>2833</v>
      </c>
      <c r="C1112" s="476" t="s">
        <v>2834</v>
      </c>
      <c r="D1112" s="636">
        <v>43676</v>
      </c>
      <c r="E1112" s="636" t="s">
        <v>200</v>
      </c>
      <c r="F1112" s="530" t="s">
        <v>231</v>
      </c>
      <c r="G1112" s="621" t="s">
        <v>619</v>
      </c>
      <c r="H1112" s="637">
        <v>5931000</v>
      </c>
      <c r="I1112" s="637">
        <v>0</v>
      </c>
      <c r="J1112" s="637">
        <v>0</v>
      </c>
      <c r="K1112" s="637">
        <v>0</v>
      </c>
      <c r="L1112" s="638">
        <f t="shared" si="218"/>
        <v>5931000</v>
      </c>
      <c r="M1112" s="639">
        <v>23.5</v>
      </c>
      <c r="N1112" s="638">
        <f t="shared" si="219"/>
        <v>5360712</v>
      </c>
      <c r="O1112" s="640">
        <v>2</v>
      </c>
      <c r="P1112" s="638">
        <f t="shared" si="220"/>
        <v>456231</v>
      </c>
      <c r="Q1112" s="641">
        <v>0</v>
      </c>
      <c r="R1112" s="638">
        <f t="shared" si="221"/>
        <v>0</v>
      </c>
      <c r="S1112" s="638">
        <f t="shared" si="222"/>
        <v>5816943</v>
      </c>
      <c r="T1112" s="642">
        <v>0</v>
      </c>
      <c r="U1112" s="528">
        <v>0</v>
      </c>
      <c r="V1112" s="528">
        <v>200000</v>
      </c>
      <c r="W1112" s="642">
        <v>500000</v>
      </c>
      <c r="X1112" s="642">
        <v>0</v>
      </c>
      <c r="Y1112" s="642">
        <v>400000</v>
      </c>
      <c r="Z1112" s="642">
        <v>539470</v>
      </c>
      <c r="AA1112" s="643"/>
      <c r="AB1112" s="638"/>
      <c r="AC1112" s="642">
        <v>0</v>
      </c>
      <c r="AD1112" s="642">
        <v>0</v>
      </c>
      <c r="AE1112" s="638">
        <v>0</v>
      </c>
      <c r="AF1112" s="644"/>
      <c r="AG1112" s="644">
        <f t="shared" si="226"/>
        <v>7456413</v>
      </c>
      <c r="AH1112" s="639">
        <v>36</v>
      </c>
      <c r="AI1112" s="639">
        <v>0</v>
      </c>
      <c r="AJ1112" s="639">
        <v>0</v>
      </c>
      <c r="AK1112" s="643">
        <v>0</v>
      </c>
      <c r="AL1112" s="645">
        <v>0</v>
      </c>
      <c r="AM1112" s="638">
        <f t="shared" si="225"/>
        <v>1539779</v>
      </c>
      <c r="AN1112" s="661">
        <f t="shared" si="217"/>
        <v>8996192</v>
      </c>
      <c r="AO1112" s="638">
        <v>622755</v>
      </c>
      <c r="AP1112" s="638">
        <v>44100</v>
      </c>
      <c r="AQ1112" s="638">
        <f>+VLOOKUP($B1112,[1]Sheet1!$C$15:$BW$1300,52,0)</f>
        <v>0</v>
      </c>
      <c r="AR1112" s="638">
        <v>0</v>
      </c>
      <c r="AS1112" s="638">
        <v>0</v>
      </c>
      <c r="AT1112" s="661">
        <f t="shared" si="223"/>
        <v>8329337</v>
      </c>
      <c r="AU1112" s="629"/>
      <c r="AV1112" s="585"/>
      <c r="AW1112" s="526" t="s">
        <v>5226</v>
      </c>
      <c r="AX1112" s="526" t="s">
        <v>5227</v>
      </c>
      <c r="AY1112" s="632" t="s">
        <v>200</v>
      </c>
      <c r="AZ1112" s="632">
        <v>622</v>
      </c>
      <c r="BA1112" s="272" t="str">
        <f t="shared" si="224"/>
        <v>Bag</v>
      </c>
      <c r="BB1112" s="633"/>
      <c r="BC1112" s="634"/>
      <c r="BD1112" s="634"/>
    </row>
    <row r="1113" spans="1:56" s="635" customFormat="1" ht="36.75" hidden="1" customHeight="1">
      <c r="A1113" s="475">
        <f>SUBTOTAL(3,B$6:B1113)</f>
        <v>1</v>
      </c>
      <c r="B1113" s="475" t="s">
        <v>2835</v>
      </c>
      <c r="C1113" s="476" t="s">
        <v>2836</v>
      </c>
      <c r="D1113" s="636">
        <v>43676</v>
      </c>
      <c r="E1113" s="636" t="s">
        <v>200</v>
      </c>
      <c r="F1113" s="530" t="s">
        <v>231</v>
      </c>
      <c r="G1113" s="621" t="s">
        <v>619</v>
      </c>
      <c r="H1113" s="637">
        <v>5931000</v>
      </c>
      <c r="I1113" s="637">
        <v>0</v>
      </c>
      <c r="J1113" s="637">
        <v>0</v>
      </c>
      <c r="K1113" s="637">
        <v>0</v>
      </c>
      <c r="L1113" s="638">
        <f t="shared" si="218"/>
        <v>5931000</v>
      </c>
      <c r="M1113" s="639">
        <v>23</v>
      </c>
      <c r="N1113" s="638">
        <f t="shared" si="219"/>
        <v>5246654</v>
      </c>
      <c r="O1113" s="640">
        <v>3</v>
      </c>
      <c r="P1113" s="638">
        <f t="shared" si="220"/>
        <v>684346</v>
      </c>
      <c r="Q1113" s="641">
        <v>0</v>
      </c>
      <c r="R1113" s="638">
        <f t="shared" si="221"/>
        <v>0</v>
      </c>
      <c r="S1113" s="638">
        <f t="shared" si="222"/>
        <v>5931000</v>
      </c>
      <c r="T1113" s="642">
        <v>0</v>
      </c>
      <c r="U1113" s="528">
        <v>0</v>
      </c>
      <c r="V1113" s="528">
        <v>200000</v>
      </c>
      <c r="W1113" s="642">
        <v>500000</v>
      </c>
      <c r="X1113" s="642">
        <v>0</v>
      </c>
      <c r="Y1113" s="642">
        <v>400000</v>
      </c>
      <c r="Z1113" s="642">
        <v>640869</v>
      </c>
      <c r="AA1113" s="643"/>
      <c r="AB1113" s="638"/>
      <c r="AC1113" s="642">
        <v>0</v>
      </c>
      <c r="AD1113" s="642">
        <v>0</v>
      </c>
      <c r="AE1113" s="638">
        <v>42771.635869565216</v>
      </c>
      <c r="AF1113" s="644"/>
      <c r="AG1113" s="644">
        <f t="shared" si="226"/>
        <v>7714641</v>
      </c>
      <c r="AH1113" s="639">
        <v>32</v>
      </c>
      <c r="AI1113" s="639">
        <v>0</v>
      </c>
      <c r="AJ1113" s="639">
        <v>0</v>
      </c>
      <c r="AK1113" s="643">
        <v>0</v>
      </c>
      <c r="AL1113" s="645">
        <v>0</v>
      </c>
      <c r="AM1113" s="638">
        <f t="shared" si="225"/>
        <v>1368692</v>
      </c>
      <c r="AN1113" s="661">
        <f t="shared" si="217"/>
        <v>9083333</v>
      </c>
      <c r="AO1113" s="638">
        <v>622755</v>
      </c>
      <c r="AP1113" s="638">
        <v>44100</v>
      </c>
      <c r="AQ1113" s="638">
        <f>+VLOOKUP($B1113,[1]Sheet1!$C$15:$BW$1300,52,0)</f>
        <v>0</v>
      </c>
      <c r="AR1113" s="638">
        <v>0</v>
      </c>
      <c r="AS1113" s="638">
        <v>0</v>
      </c>
      <c r="AT1113" s="661">
        <f t="shared" si="223"/>
        <v>8416478</v>
      </c>
      <c r="AU1113" s="629"/>
      <c r="AV1113" s="585"/>
      <c r="AW1113" s="526" t="s">
        <v>5228</v>
      </c>
      <c r="AX1113" s="526" t="s">
        <v>5229</v>
      </c>
      <c r="AY1113" s="632" t="s">
        <v>200</v>
      </c>
      <c r="AZ1113" s="632">
        <v>622</v>
      </c>
      <c r="BA1113" s="272" t="str">
        <f t="shared" si="224"/>
        <v>Bag</v>
      </c>
      <c r="BB1113" s="633"/>
      <c r="BC1113" s="634"/>
      <c r="BD1113" s="634"/>
    </row>
    <row r="1114" spans="1:56" s="635" customFormat="1" ht="36.75" hidden="1" customHeight="1">
      <c r="A1114" s="475">
        <f>SUBTOTAL(3,B$6:B1114)</f>
        <v>1</v>
      </c>
      <c r="B1114" s="475" t="s">
        <v>2837</v>
      </c>
      <c r="C1114" s="476" t="s">
        <v>2838</v>
      </c>
      <c r="D1114" s="636">
        <v>43687</v>
      </c>
      <c r="E1114" s="636" t="s">
        <v>200</v>
      </c>
      <c r="F1114" s="530" t="s">
        <v>231</v>
      </c>
      <c r="G1114" s="621" t="s">
        <v>1054</v>
      </c>
      <c r="H1114" s="637">
        <v>5931000</v>
      </c>
      <c r="I1114" s="637">
        <v>200000</v>
      </c>
      <c r="J1114" s="637">
        <v>0</v>
      </c>
      <c r="K1114" s="637">
        <v>0</v>
      </c>
      <c r="L1114" s="638">
        <f t="shared" si="218"/>
        <v>6131000</v>
      </c>
      <c r="M1114" s="639">
        <v>22.6</v>
      </c>
      <c r="N1114" s="638">
        <f t="shared" si="219"/>
        <v>5329254</v>
      </c>
      <c r="O1114" s="640">
        <v>3</v>
      </c>
      <c r="P1114" s="638">
        <f t="shared" si="220"/>
        <v>707423</v>
      </c>
      <c r="Q1114" s="641">
        <v>0</v>
      </c>
      <c r="R1114" s="638">
        <f t="shared" si="221"/>
        <v>0</v>
      </c>
      <c r="S1114" s="638">
        <f t="shared" si="222"/>
        <v>6036677</v>
      </c>
      <c r="T1114" s="642">
        <v>0</v>
      </c>
      <c r="U1114" s="528">
        <v>0</v>
      </c>
      <c r="V1114" s="528">
        <v>200000</v>
      </c>
      <c r="W1114" s="642">
        <v>500000</v>
      </c>
      <c r="X1114" s="642">
        <v>0</v>
      </c>
      <c r="Y1114" s="642">
        <v>400000</v>
      </c>
      <c r="Z1114" s="642">
        <v>660719</v>
      </c>
      <c r="AA1114" s="643"/>
      <c r="AB1114" s="638"/>
      <c r="AC1114" s="642">
        <v>0</v>
      </c>
      <c r="AD1114" s="642">
        <v>0</v>
      </c>
      <c r="AE1114" s="638">
        <v>0</v>
      </c>
      <c r="AF1114" s="644"/>
      <c r="AG1114" s="644">
        <f t="shared" si="226"/>
        <v>7797396</v>
      </c>
      <c r="AH1114" s="639">
        <v>32</v>
      </c>
      <c r="AI1114" s="639">
        <v>0</v>
      </c>
      <c r="AJ1114" s="639">
        <v>0</v>
      </c>
      <c r="AK1114" s="643">
        <v>0</v>
      </c>
      <c r="AL1114" s="645">
        <v>0</v>
      </c>
      <c r="AM1114" s="638">
        <f t="shared" si="225"/>
        <v>1414846</v>
      </c>
      <c r="AN1114" s="661">
        <f t="shared" si="217"/>
        <v>9212242</v>
      </c>
      <c r="AO1114" s="638">
        <v>643755</v>
      </c>
      <c r="AP1114" s="638">
        <v>44100</v>
      </c>
      <c r="AQ1114" s="638">
        <f>+VLOOKUP($B1114,[1]Sheet1!$C$15:$BW$1300,52,0)</f>
        <v>0</v>
      </c>
      <c r="AR1114" s="638">
        <v>0</v>
      </c>
      <c r="AS1114" s="638">
        <v>0</v>
      </c>
      <c r="AT1114" s="661">
        <f t="shared" si="223"/>
        <v>8524387</v>
      </c>
      <c r="AU1114" s="629"/>
      <c r="AV1114" s="585"/>
      <c r="AW1114" s="526" t="s">
        <v>5230</v>
      </c>
      <c r="AX1114" s="526" t="s">
        <v>5231</v>
      </c>
      <c r="AY1114" s="632" t="s">
        <v>200</v>
      </c>
      <c r="AZ1114" s="632">
        <v>622</v>
      </c>
      <c r="BA1114" s="272" t="str">
        <f t="shared" si="224"/>
        <v>Bag</v>
      </c>
      <c r="BB1114" s="633"/>
      <c r="BC1114" s="634"/>
      <c r="BD1114" s="634"/>
    </row>
    <row r="1115" spans="1:56" s="635" customFormat="1" ht="36.75" hidden="1" customHeight="1">
      <c r="A1115" s="475">
        <f>SUBTOTAL(3,B$6:B1115)</f>
        <v>1</v>
      </c>
      <c r="B1115" s="475" t="s">
        <v>2839</v>
      </c>
      <c r="C1115" s="476" t="s">
        <v>2840</v>
      </c>
      <c r="D1115" s="636">
        <v>43691</v>
      </c>
      <c r="E1115" s="636" t="s">
        <v>200</v>
      </c>
      <c r="F1115" s="530" t="s">
        <v>231</v>
      </c>
      <c r="G1115" s="621" t="s">
        <v>619</v>
      </c>
      <c r="H1115" s="637">
        <v>5931000</v>
      </c>
      <c r="I1115" s="637">
        <v>0</v>
      </c>
      <c r="J1115" s="637">
        <v>0</v>
      </c>
      <c r="K1115" s="637">
        <v>0</v>
      </c>
      <c r="L1115" s="638">
        <f t="shared" si="218"/>
        <v>5931000</v>
      </c>
      <c r="M1115" s="639">
        <v>22.6</v>
      </c>
      <c r="N1115" s="638">
        <f t="shared" si="219"/>
        <v>5155408</v>
      </c>
      <c r="O1115" s="640">
        <v>3</v>
      </c>
      <c r="P1115" s="638">
        <f t="shared" si="220"/>
        <v>684346</v>
      </c>
      <c r="Q1115" s="641">
        <v>0</v>
      </c>
      <c r="R1115" s="638">
        <f t="shared" si="221"/>
        <v>0</v>
      </c>
      <c r="S1115" s="638">
        <f t="shared" si="222"/>
        <v>5839754</v>
      </c>
      <c r="T1115" s="642">
        <v>0</v>
      </c>
      <c r="U1115" s="528">
        <v>0</v>
      </c>
      <c r="V1115" s="528">
        <v>200000</v>
      </c>
      <c r="W1115" s="642">
        <v>500000</v>
      </c>
      <c r="X1115" s="642">
        <v>0</v>
      </c>
      <c r="Y1115" s="642">
        <v>400000</v>
      </c>
      <c r="Z1115" s="642">
        <v>653377</v>
      </c>
      <c r="AA1115" s="643"/>
      <c r="AB1115" s="638"/>
      <c r="AC1115" s="642">
        <v>100000</v>
      </c>
      <c r="AD1115" s="642">
        <v>0</v>
      </c>
      <c r="AE1115" s="638">
        <v>0</v>
      </c>
      <c r="AF1115" s="644"/>
      <c r="AG1115" s="644">
        <f t="shared" si="226"/>
        <v>7693131</v>
      </c>
      <c r="AH1115" s="639">
        <v>32</v>
      </c>
      <c r="AI1115" s="639">
        <v>0</v>
      </c>
      <c r="AJ1115" s="639">
        <v>0</v>
      </c>
      <c r="AK1115" s="643">
        <v>0</v>
      </c>
      <c r="AL1115" s="645">
        <v>0</v>
      </c>
      <c r="AM1115" s="638">
        <f t="shared" si="225"/>
        <v>1368692</v>
      </c>
      <c r="AN1115" s="661">
        <f t="shared" si="217"/>
        <v>9061823</v>
      </c>
      <c r="AO1115" s="638">
        <v>622755</v>
      </c>
      <c r="AP1115" s="638">
        <v>44100</v>
      </c>
      <c r="AQ1115" s="638">
        <f>+VLOOKUP($B1115,[1]Sheet1!$C$15:$BW$1300,52,0)</f>
        <v>0</v>
      </c>
      <c r="AR1115" s="638">
        <v>0</v>
      </c>
      <c r="AS1115" s="638">
        <v>0</v>
      </c>
      <c r="AT1115" s="661">
        <f t="shared" si="223"/>
        <v>8394968</v>
      </c>
      <c r="AU1115" s="629"/>
      <c r="AV1115" s="585"/>
      <c r="AW1115" s="526" t="s">
        <v>5232</v>
      </c>
      <c r="AX1115" s="526" t="s">
        <v>5233</v>
      </c>
      <c r="AY1115" s="632" t="s">
        <v>200</v>
      </c>
      <c r="AZ1115" s="632">
        <v>622</v>
      </c>
      <c r="BA1115" s="272" t="str">
        <f t="shared" si="224"/>
        <v>Bag</v>
      </c>
      <c r="BB1115" s="633"/>
      <c r="BC1115" s="634"/>
      <c r="BD1115" s="634"/>
    </row>
    <row r="1116" spans="1:56" s="635" customFormat="1" ht="36.75" hidden="1" customHeight="1">
      <c r="A1116" s="475">
        <f>SUBTOTAL(3,B$6:B1116)</f>
        <v>1</v>
      </c>
      <c r="B1116" s="475" t="s">
        <v>2841</v>
      </c>
      <c r="C1116" s="476" t="s">
        <v>2842</v>
      </c>
      <c r="D1116" s="636">
        <v>43691</v>
      </c>
      <c r="E1116" s="636" t="s">
        <v>200</v>
      </c>
      <c r="F1116" s="530" t="s">
        <v>231</v>
      </c>
      <c r="G1116" s="621" t="s">
        <v>1054</v>
      </c>
      <c r="H1116" s="637">
        <v>5931000</v>
      </c>
      <c r="I1116" s="637">
        <v>200000</v>
      </c>
      <c r="J1116" s="637">
        <v>0</v>
      </c>
      <c r="K1116" s="637">
        <v>0</v>
      </c>
      <c r="L1116" s="638">
        <f t="shared" si="218"/>
        <v>6131000</v>
      </c>
      <c r="M1116" s="639">
        <v>20.6</v>
      </c>
      <c r="N1116" s="638">
        <f t="shared" si="219"/>
        <v>4857638</v>
      </c>
      <c r="O1116" s="640">
        <v>2</v>
      </c>
      <c r="P1116" s="638">
        <f t="shared" si="220"/>
        <v>471615</v>
      </c>
      <c r="Q1116" s="641">
        <v>0</v>
      </c>
      <c r="R1116" s="638">
        <f t="shared" si="221"/>
        <v>0</v>
      </c>
      <c r="S1116" s="638">
        <f t="shared" si="222"/>
        <v>5329253</v>
      </c>
      <c r="T1116" s="642">
        <v>0</v>
      </c>
      <c r="U1116" s="528">
        <v>0</v>
      </c>
      <c r="V1116" s="528">
        <v>200000</v>
      </c>
      <c r="W1116" s="642">
        <v>500000</v>
      </c>
      <c r="X1116" s="642">
        <v>0</v>
      </c>
      <c r="Y1116" s="642">
        <v>400000</v>
      </c>
      <c r="Z1116" s="642">
        <v>622210</v>
      </c>
      <c r="AA1116" s="643"/>
      <c r="AB1116" s="638"/>
      <c r="AC1116" s="642">
        <v>0</v>
      </c>
      <c r="AD1116" s="642">
        <v>0</v>
      </c>
      <c r="AE1116" s="638">
        <v>0</v>
      </c>
      <c r="AF1116" s="644"/>
      <c r="AG1116" s="644">
        <f t="shared" si="226"/>
        <v>7051463</v>
      </c>
      <c r="AH1116" s="639">
        <v>32</v>
      </c>
      <c r="AI1116" s="639">
        <v>0</v>
      </c>
      <c r="AJ1116" s="639">
        <v>0</v>
      </c>
      <c r="AK1116" s="643">
        <v>0</v>
      </c>
      <c r="AL1116" s="645">
        <v>0</v>
      </c>
      <c r="AM1116" s="638">
        <f t="shared" si="225"/>
        <v>1414846</v>
      </c>
      <c r="AN1116" s="661">
        <f t="shared" si="217"/>
        <v>8466309</v>
      </c>
      <c r="AO1116" s="638">
        <v>643755</v>
      </c>
      <c r="AP1116" s="638">
        <v>44100</v>
      </c>
      <c r="AQ1116" s="638">
        <f>+VLOOKUP($B1116,[1]Sheet1!$C$15:$BW$1300,52,0)</f>
        <v>0</v>
      </c>
      <c r="AR1116" s="638">
        <v>0</v>
      </c>
      <c r="AS1116" s="638">
        <v>0</v>
      </c>
      <c r="AT1116" s="661">
        <f t="shared" si="223"/>
        <v>7778454</v>
      </c>
      <c r="AU1116" s="629"/>
      <c r="AV1116" s="585"/>
      <c r="AW1116" s="526" t="s">
        <v>5234</v>
      </c>
      <c r="AX1116" s="526" t="s">
        <v>5235</v>
      </c>
      <c r="AY1116" s="632" t="s">
        <v>200</v>
      </c>
      <c r="AZ1116" s="632">
        <v>622</v>
      </c>
      <c r="BA1116" s="272" t="str">
        <f t="shared" si="224"/>
        <v>Bag</v>
      </c>
      <c r="BB1116" s="633"/>
      <c r="BC1116" s="634"/>
      <c r="BD1116" s="634"/>
    </row>
    <row r="1117" spans="1:56" s="635" customFormat="1" ht="36.75" hidden="1" customHeight="1">
      <c r="A1117" s="475">
        <f>SUBTOTAL(3,B$6:B1117)</f>
        <v>1</v>
      </c>
      <c r="B1117" s="475" t="s">
        <v>2843</v>
      </c>
      <c r="C1117" s="476" t="s">
        <v>2844</v>
      </c>
      <c r="D1117" s="636">
        <v>43749</v>
      </c>
      <c r="E1117" s="636" t="s">
        <v>200</v>
      </c>
      <c r="F1117" s="530" t="s">
        <v>231</v>
      </c>
      <c r="G1117" s="621" t="s">
        <v>619</v>
      </c>
      <c r="H1117" s="637">
        <v>5931000</v>
      </c>
      <c r="I1117" s="637">
        <v>0</v>
      </c>
      <c r="J1117" s="637">
        <v>0</v>
      </c>
      <c r="K1117" s="637">
        <v>0</v>
      </c>
      <c r="L1117" s="638">
        <f t="shared" si="218"/>
        <v>5931000</v>
      </c>
      <c r="M1117" s="639">
        <v>24</v>
      </c>
      <c r="N1117" s="638">
        <f t="shared" si="219"/>
        <v>5474769</v>
      </c>
      <c r="O1117" s="640">
        <v>2</v>
      </c>
      <c r="P1117" s="638">
        <f t="shared" si="220"/>
        <v>456231</v>
      </c>
      <c r="Q1117" s="641">
        <v>0</v>
      </c>
      <c r="R1117" s="638">
        <f t="shared" si="221"/>
        <v>0</v>
      </c>
      <c r="S1117" s="638">
        <f t="shared" si="222"/>
        <v>5931000</v>
      </c>
      <c r="T1117" s="642">
        <v>0</v>
      </c>
      <c r="U1117" s="528">
        <v>0</v>
      </c>
      <c r="V1117" s="528">
        <v>200000</v>
      </c>
      <c r="W1117" s="642">
        <v>500000</v>
      </c>
      <c r="X1117" s="642">
        <v>0</v>
      </c>
      <c r="Y1117" s="642">
        <v>400000</v>
      </c>
      <c r="Z1117" s="642">
        <v>614300</v>
      </c>
      <c r="AA1117" s="643"/>
      <c r="AB1117" s="638"/>
      <c r="AC1117" s="642">
        <v>0</v>
      </c>
      <c r="AD1117" s="642">
        <v>0</v>
      </c>
      <c r="AE1117" s="638">
        <v>42771.6328125</v>
      </c>
      <c r="AF1117" s="644"/>
      <c r="AG1117" s="644">
        <f t="shared" si="226"/>
        <v>7688072</v>
      </c>
      <c r="AH1117" s="639">
        <v>36</v>
      </c>
      <c r="AI1117" s="639">
        <v>0</v>
      </c>
      <c r="AJ1117" s="639">
        <v>0</v>
      </c>
      <c r="AK1117" s="643">
        <v>0</v>
      </c>
      <c r="AL1117" s="645">
        <v>0</v>
      </c>
      <c r="AM1117" s="638">
        <f t="shared" si="225"/>
        <v>1539779</v>
      </c>
      <c r="AN1117" s="661">
        <f t="shared" ref="AN1117:AN1180" si="227">ROUND(AG1117+AM1117,0)</f>
        <v>9227851</v>
      </c>
      <c r="AO1117" s="638">
        <v>622755</v>
      </c>
      <c r="AP1117" s="638">
        <v>44100</v>
      </c>
      <c r="AQ1117" s="638">
        <f>+VLOOKUP($B1117,[1]Sheet1!$C$15:$BW$1300,52,0)</f>
        <v>0</v>
      </c>
      <c r="AR1117" s="638">
        <v>0</v>
      </c>
      <c r="AS1117" s="638">
        <v>0</v>
      </c>
      <c r="AT1117" s="661">
        <f t="shared" si="223"/>
        <v>8560996</v>
      </c>
      <c r="AU1117" s="629"/>
      <c r="AV1117" s="585"/>
      <c r="AW1117" s="526" t="s">
        <v>5236</v>
      </c>
      <c r="AX1117" s="526" t="s">
        <v>5237</v>
      </c>
      <c r="AY1117" s="632" t="s">
        <v>200</v>
      </c>
      <c r="AZ1117" s="632">
        <v>622</v>
      </c>
      <c r="BA1117" s="272" t="str">
        <f t="shared" si="224"/>
        <v>Bag</v>
      </c>
      <c r="BB1117" s="633"/>
      <c r="BC1117" s="634"/>
      <c r="BD1117" s="634"/>
    </row>
    <row r="1118" spans="1:56" s="635" customFormat="1" ht="36.75" hidden="1" customHeight="1">
      <c r="A1118" s="475">
        <f>SUBTOTAL(3,B$6:B1118)</f>
        <v>1</v>
      </c>
      <c r="B1118" s="475" t="s">
        <v>2845</v>
      </c>
      <c r="C1118" s="476" t="s">
        <v>2846</v>
      </c>
      <c r="D1118" s="636">
        <v>43866</v>
      </c>
      <c r="E1118" s="636" t="s">
        <v>200</v>
      </c>
      <c r="F1118" s="530" t="s">
        <v>231</v>
      </c>
      <c r="G1118" s="621" t="s">
        <v>619</v>
      </c>
      <c r="H1118" s="637">
        <v>5931000</v>
      </c>
      <c r="I1118" s="637">
        <v>0</v>
      </c>
      <c r="J1118" s="637">
        <v>0</v>
      </c>
      <c r="K1118" s="637">
        <v>0</v>
      </c>
      <c r="L1118" s="638">
        <f t="shared" si="218"/>
        <v>5931000</v>
      </c>
      <c r="M1118" s="639">
        <v>19</v>
      </c>
      <c r="N1118" s="638">
        <f t="shared" si="219"/>
        <v>4334192</v>
      </c>
      <c r="O1118" s="640">
        <v>3</v>
      </c>
      <c r="P1118" s="638">
        <f t="shared" si="220"/>
        <v>684346</v>
      </c>
      <c r="Q1118" s="641">
        <v>0</v>
      </c>
      <c r="R1118" s="638">
        <f t="shared" si="221"/>
        <v>0</v>
      </c>
      <c r="S1118" s="638">
        <f t="shared" si="222"/>
        <v>5018538</v>
      </c>
      <c r="T1118" s="642">
        <v>0</v>
      </c>
      <c r="U1118" s="528">
        <v>0</v>
      </c>
      <c r="V1118" s="528">
        <v>200000</v>
      </c>
      <c r="W1118" s="642">
        <v>0</v>
      </c>
      <c r="X1118" s="642">
        <v>0</v>
      </c>
      <c r="Y1118" s="642">
        <v>0</v>
      </c>
      <c r="Z1118" s="642">
        <v>442457</v>
      </c>
      <c r="AA1118" s="643"/>
      <c r="AB1118" s="638"/>
      <c r="AC1118" s="642">
        <v>0</v>
      </c>
      <c r="AD1118" s="642">
        <v>0</v>
      </c>
      <c r="AE1118" s="638">
        <v>0</v>
      </c>
      <c r="AF1118" s="644"/>
      <c r="AG1118" s="644">
        <f t="shared" si="226"/>
        <v>5660995</v>
      </c>
      <c r="AH1118" s="639">
        <v>32</v>
      </c>
      <c r="AI1118" s="639">
        <v>0</v>
      </c>
      <c r="AJ1118" s="639">
        <v>0</v>
      </c>
      <c r="AK1118" s="643">
        <v>0</v>
      </c>
      <c r="AL1118" s="645">
        <v>0</v>
      </c>
      <c r="AM1118" s="638">
        <f t="shared" si="225"/>
        <v>1368692</v>
      </c>
      <c r="AN1118" s="661">
        <f t="shared" si="227"/>
        <v>7029687</v>
      </c>
      <c r="AO1118" s="638">
        <v>622755</v>
      </c>
      <c r="AP1118" s="638">
        <v>44100</v>
      </c>
      <c r="AQ1118" s="638">
        <f>+VLOOKUP($B1118,[1]Sheet1!$C$15:$BW$1300,52,0)</f>
        <v>0</v>
      </c>
      <c r="AR1118" s="638">
        <v>0</v>
      </c>
      <c r="AS1118" s="638">
        <v>0</v>
      </c>
      <c r="AT1118" s="661">
        <f t="shared" si="223"/>
        <v>6362832</v>
      </c>
      <c r="AU1118" s="629"/>
      <c r="AV1118" s="585"/>
      <c r="AW1118" s="526" t="s">
        <v>5238</v>
      </c>
      <c r="AX1118" s="526" t="s">
        <v>5239</v>
      </c>
      <c r="AY1118" s="632" t="s">
        <v>200</v>
      </c>
      <c r="AZ1118" s="632">
        <v>622</v>
      </c>
      <c r="BA1118" s="272" t="str">
        <f t="shared" si="224"/>
        <v>Bag</v>
      </c>
      <c r="BB1118" s="633"/>
      <c r="BC1118" s="634"/>
      <c r="BD1118" s="634"/>
    </row>
    <row r="1119" spans="1:56" s="635" customFormat="1" ht="36.75" hidden="1" customHeight="1">
      <c r="A1119" s="475">
        <f>SUBTOTAL(3,B$6:B1119)</f>
        <v>1</v>
      </c>
      <c r="B1119" s="475" t="s">
        <v>2847</v>
      </c>
      <c r="C1119" s="476" t="s">
        <v>2848</v>
      </c>
      <c r="D1119" s="636">
        <v>43866</v>
      </c>
      <c r="E1119" s="636" t="s">
        <v>200</v>
      </c>
      <c r="F1119" s="530" t="s">
        <v>231</v>
      </c>
      <c r="G1119" s="621" t="s">
        <v>619</v>
      </c>
      <c r="H1119" s="637">
        <v>5931000</v>
      </c>
      <c r="I1119" s="637">
        <v>0</v>
      </c>
      <c r="J1119" s="637">
        <v>0</v>
      </c>
      <c r="K1119" s="637">
        <v>0</v>
      </c>
      <c r="L1119" s="638">
        <f t="shared" si="218"/>
        <v>5931000</v>
      </c>
      <c r="M1119" s="639">
        <v>23.8</v>
      </c>
      <c r="N1119" s="638">
        <f t="shared" si="219"/>
        <v>5429146</v>
      </c>
      <c r="O1119" s="640">
        <v>2</v>
      </c>
      <c r="P1119" s="638">
        <f t="shared" si="220"/>
        <v>456231</v>
      </c>
      <c r="Q1119" s="641">
        <v>0</v>
      </c>
      <c r="R1119" s="638">
        <f t="shared" si="221"/>
        <v>0</v>
      </c>
      <c r="S1119" s="638">
        <f t="shared" si="222"/>
        <v>5885377</v>
      </c>
      <c r="T1119" s="642">
        <v>0</v>
      </c>
      <c r="U1119" s="528">
        <v>0</v>
      </c>
      <c r="V1119" s="528">
        <v>200000</v>
      </c>
      <c r="W1119" s="642">
        <v>500000</v>
      </c>
      <c r="X1119" s="642">
        <v>0</v>
      </c>
      <c r="Y1119" s="642">
        <v>400000</v>
      </c>
      <c r="Z1119" s="642">
        <v>619416</v>
      </c>
      <c r="AA1119" s="643"/>
      <c r="AB1119" s="638"/>
      <c r="AC1119" s="642">
        <v>0</v>
      </c>
      <c r="AD1119" s="642">
        <v>0</v>
      </c>
      <c r="AE1119" s="638">
        <v>0</v>
      </c>
      <c r="AF1119" s="644"/>
      <c r="AG1119" s="644">
        <f t="shared" si="226"/>
        <v>7604793</v>
      </c>
      <c r="AH1119" s="639">
        <v>36</v>
      </c>
      <c r="AI1119" s="639">
        <v>0</v>
      </c>
      <c r="AJ1119" s="639">
        <v>0</v>
      </c>
      <c r="AK1119" s="643">
        <v>0</v>
      </c>
      <c r="AL1119" s="645">
        <v>0</v>
      </c>
      <c r="AM1119" s="638">
        <f t="shared" si="225"/>
        <v>1539779</v>
      </c>
      <c r="AN1119" s="661">
        <f t="shared" si="227"/>
        <v>9144572</v>
      </c>
      <c r="AO1119" s="638">
        <v>622755</v>
      </c>
      <c r="AP1119" s="638">
        <v>44100</v>
      </c>
      <c r="AQ1119" s="638">
        <f>+VLOOKUP($B1119,[1]Sheet1!$C$15:$BW$1300,52,0)</f>
        <v>0</v>
      </c>
      <c r="AR1119" s="638">
        <v>0</v>
      </c>
      <c r="AS1119" s="638">
        <v>0</v>
      </c>
      <c r="AT1119" s="661">
        <f t="shared" si="223"/>
        <v>8477717</v>
      </c>
      <c r="AU1119" s="629"/>
      <c r="AV1119" s="585"/>
      <c r="AW1119" s="526" t="s">
        <v>5240</v>
      </c>
      <c r="AX1119" s="526" t="s">
        <v>5241</v>
      </c>
      <c r="AY1119" s="632" t="s">
        <v>200</v>
      </c>
      <c r="AZ1119" s="632">
        <v>622</v>
      </c>
      <c r="BA1119" s="272" t="str">
        <f t="shared" si="224"/>
        <v>Bag</v>
      </c>
      <c r="BB1119" s="633"/>
      <c r="BC1119" s="634"/>
      <c r="BD1119" s="634"/>
    </row>
    <row r="1120" spans="1:56" s="635" customFormat="1" ht="36.75" hidden="1" customHeight="1">
      <c r="A1120" s="475">
        <f>SUBTOTAL(3,B$6:B1120)</f>
        <v>1</v>
      </c>
      <c r="B1120" s="475" t="s">
        <v>2849</v>
      </c>
      <c r="C1120" s="476" t="s">
        <v>2850</v>
      </c>
      <c r="D1120" s="636">
        <v>43868</v>
      </c>
      <c r="E1120" s="636" t="s">
        <v>200</v>
      </c>
      <c r="F1120" s="530" t="s">
        <v>231</v>
      </c>
      <c r="G1120" s="621" t="s">
        <v>619</v>
      </c>
      <c r="H1120" s="637">
        <v>5931000</v>
      </c>
      <c r="I1120" s="637">
        <v>0</v>
      </c>
      <c r="J1120" s="637">
        <v>0</v>
      </c>
      <c r="K1120" s="637">
        <v>0</v>
      </c>
      <c r="L1120" s="638">
        <f t="shared" si="218"/>
        <v>5931000</v>
      </c>
      <c r="M1120" s="639">
        <v>22.8</v>
      </c>
      <c r="N1120" s="638">
        <f t="shared" si="219"/>
        <v>5201031</v>
      </c>
      <c r="O1120" s="640">
        <v>3</v>
      </c>
      <c r="P1120" s="638">
        <f t="shared" si="220"/>
        <v>684346</v>
      </c>
      <c r="Q1120" s="641">
        <v>0</v>
      </c>
      <c r="R1120" s="638">
        <f t="shared" si="221"/>
        <v>0</v>
      </c>
      <c r="S1120" s="638">
        <f t="shared" si="222"/>
        <v>5885377</v>
      </c>
      <c r="T1120" s="642">
        <v>0</v>
      </c>
      <c r="U1120" s="528">
        <v>0</v>
      </c>
      <c r="V1120" s="528">
        <v>200000</v>
      </c>
      <c r="W1120" s="642">
        <v>500000</v>
      </c>
      <c r="X1120" s="642">
        <v>0</v>
      </c>
      <c r="Y1120" s="642">
        <v>400000</v>
      </c>
      <c r="Z1120" s="642">
        <v>533777</v>
      </c>
      <c r="AA1120" s="643"/>
      <c r="AB1120" s="638"/>
      <c r="AC1120" s="642">
        <v>0</v>
      </c>
      <c r="AD1120" s="642">
        <v>0</v>
      </c>
      <c r="AE1120" s="638">
        <v>42771.636513157893</v>
      </c>
      <c r="AF1120" s="644"/>
      <c r="AG1120" s="644">
        <f t="shared" si="226"/>
        <v>7561926</v>
      </c>
      <c r="AH1120" s="639">
        <v>36</v>
      </c>
      <c r="AI1120" s="639">
        <v>0</v>
      </c>
      <c r="AJ1120" s="639">
        <v>0</v>
      </c>
      <c r="AK1120" s="643">
        <v>0</v>
      </c>
      <c r="AL1120" s="645">
        <v>0</v>
      </c>
      <c r="AM1120" s="638">
        <f t="shared" si="225"/>
        <v>1539779</v>
      </c>
      <c r="AN1120" s="661">
        <f t="shared" si="227"/>
        <v>9101705</v>
      </c>
      <c r="AO1120" s="638">
        <v>622755</v>
      </c>
      <c r="AP1120" s="638">
        <v>44100</v>
      </c>
      <c r="AQ1120" s="638">
        <f>+VLOOKUP($B1120,[1]Sheet1!$C$15:$BW$1300,52,0)</f>
        <v>0</v>
      </c>
      <c r="AR1120" s="638">
        <v>0</v>
      </c>
      <c r="AS1120" s="638">
        <v>0</v>
      </c>
      <c r="AT1120" s="661">
        <f t="shared" si="223"/>
        <v>8434850</v>
      </c>
      <c r="AU1120" s="629"/>
      <c r="AV1120" s="585"/>
      <c r="AW1120" s="526" t="s">
        <v>5242</v>
      </c>
      <c r="AX1120" s="526" t="s">
        <v>5243</v>
      </c>
      <c r="AY1120" s="632" t="s">
        <v>200</v>
      </c>
      <c r="AZ1120" s="632">
        <v>622</v>
      </c>
      <c r="BA1120" s="272" t="str">
        <f t="shared" si="224"/>
        <v>Bag</v>
      </c>
      <c r="BB1120" s="633"/>
      <c r="BC1120" s="634"/>
      <c r="BD1120" s="634"/>
    </row>
    <row r="1121" spans="1:56" s="635" customFormat="1" ht="36.75" hidden="1" customHeight="1">
      <c r="A1121" s="475">
        <f>SUBTOTAL(3,B$6:B1121)</f>
        <v>1</v>
      </c>
      <c r="B1121" s="475" t="s">
        <v>2851</v>
      </c>
      <c r="C1121" s="476" t="s">
        <v>1378</v>
      </c>
      <c r="D1121" s="636">
        <v>43880</v>
      </c>
      <c r="E1121" s="636" t="s">
        <v>200</v>
      </c>
      <c r="F1121" s="530" t="s">
        <v>231</v>
      </c>
      <c r="G1121" s="621" t="s">
        <v>619</v>
      </c>
      <c r="H1121" s="637">
        <v>5931000</v>
      </c>
      <c r="I1121" s="637">
        <v>0</v>
      </c>
      <c r="J1121" s="637">
        <v>0</v>
      </c>
      <c r="K1121" s="637">
        <v>0</v>
      </c>
      <c r="L1121" s="638">
        <f t="shared" si="218"/>
        <v>5931000</v>
      </c>
      <c r="M1121" s="639">
        <v>24</v>
      </c>
      <c r="N1121" s="638">
        <f t="shared" si="219"/>
        <v>5474769</v>
      </c>
      <c r="O1121" s="640">
        <v>2</v>
      </c>
      <c r="P1121" s="638">
        <f t="shared" si="220"/>
        <v>456231</v>
      </c>
      <c r="Q1121" s="641">
        <v>0</v>
      </c>
      <c r="R1121" s="638">
        <f t="shared" si="221"/>
        <v>0</v>
      </c>
      <c r="S1121" s="638">
        <f t="shared" si="222"/>
        <v>5931000</v>
      </c>
      <c r="T1121" s="642">
        <v>0</v>
      </c>
      <c r="U1121" s="528">
        <v>0</v>
      </c>
      <c r="V1121" s="528">
        <v>200000</v>
      </c>
      <c r="W1121" s="642">
        <v>500000</v>
      </c>
      <c r="X1121" s="642">
        <v>0</v>
      </c>
      <c r="Y1121" s="642">
        <v>400000</v>
      </c>
      <c r="Z1121" s="642">
        <v>569778</v>
      </c>
      <c r="AA1121" s="643"/>
      <c r="AB1121" s="638"/>
      <c r="AC1121" s="642">
        <v>0</v>
      </c>
      <c r="AD1121" s="642">
        <v>0</v>
      </c>
      <c r="AE1121" s="638">
        <v>0</v>
      </c>
      <c r="AF1121" s="644"/>
      <c r="AG1121" s="644">
        <f t="shared" si="226"/>
        <v>7600778</v>
      </c>
      <c r="AH1121" s="639">
        <v>36</v>
      </c>
      <c r="AI1121" s="639">
        <v>0</v>
      </c>
      <c r="AJ1121" s="639">
        <v>0</v>
      </c>
      <c r="AK1121" s="643">
        <v>0</v>
      </c>
      <c r="AL1121" s="645">
        <v>0</v>
      </c>
      <c r="AM1121" s="638">
        <f t="shared" si="225"/>
        <v>1539779</v>
      </c>
      <c r="AN1121" s="661">
        <f t="shared" si="227"/>
        <v>9140557</v>
      </c>
      <c r="AO1121" s="638">
        <v>622755</v>
      </c>
      <c r="AP1121" s="638">
        <v>44100</v>
      </c>
      <c r="AQ1121" s="638">
        <f>+VLOOKUP($B1121,[1]Sheet1!$C$15:$BW$1300,52,0)</f>
        <v>0</v>
      </c>
      <c r="AR1121" s="638">
        <v>0</v>
      </c>
      <c r="AS1121" s="638">
        <v>0</v>
      </c>
      <c r="AT1121" s="661">
        <f t="shared" si="223"/>
        <v>8473702</v>
      </c>
      <c r="AU1121" s="629"/>
      <c r="AV1121" s="585"/>
      <c r="AW1121" s="526" t="s">
        <v>3871</v>
      </c>
      <c r="AX1121" s="526" t="s">
        <v>5244</v>
      </c>
      <c r="AY1121" s="632" t="s">
        <v>200</v>
      </c>
      <c r="AZ1121" s="632">
        <v>622</v>
      </c>
      <c r="BA1121" s="272" t="str">
        <f t="shared" si="224"/>
        <v>Bag</v>
      </c>
      <c r="BB1121" s="633"/>
      <c r="BC1121" s="634"/>
      <c r="BD1121" s="634"/>
    </row>
    <row r="1122" spans="1:56" s="635" customFormat="1" ht="36.75" hidden="1" customHeight="1">
      <c r="A1122" s="475">
        <f>SUBTOTAL(3,B$6:B1122)</f>
        <v>1</v>
      </c>
      <c r="B1122" s="475" t="s">
        <v>2852</v>
      </c>
      <c r="C1122" s="476" t="s">
        <v>2853</v>
      </c>
      <c r="D1122" s="636">
        <v>43882</v>
      </c>
      <c r="E1122" s="636" t="s">
        <v>200</v>
      </c>
      <c r="F1122" s="530" t="s">
        <v>231</v>
      </c>
      <c r="G1122" s="621" t="s">
        <v>619</v>
      </c>
      <c r="H1122" s="637">
        <v>5931000</v>
      </c>
      <c r="I1122" s="637">
        <v>0</v>
      </c>
      <c r="J1122" s="637">
        <v>0</v>
      </c>
      <c r="K1122" s="637">
        <v>0</v>
      </c>
      <c r="L1122" s="638">
        <f t="shared" si="218"/>
        <v>5931000</v>
      </c>
      <c r="M1122" s="639">
        <v>24</v>
      </c>
      <c r="N1122" s="638">
        <f t="shared" si="219"/>
        <v>5474769</v>
      </c>
      <c r="O1122" s="640">
        <v>2</v>
      </c>
      <c r="P1122" s="638">
        <f t="shared" si="220"/>
        <v>456231</v>
      </c>
      <c r="Q1122" s="641">
        <v>0</v>
      </c>
      <c r="R1122" s="638">
        <f t="shared" si="221"/>
        <v>0</v>
      </c>
      <c r="S1122" s="638">
        <f t="shared" si="222"/>
        <v>5931000</v>
      </c>
      <c r="T1122" s="642">
        <v>0</v>
      </c>
      <c r="U1122" s="528">
        <v>0</v>
      </c>
      <c r="V1122" s="528">
        <v>200000</v>
      </c>
      <c r="W1122" s="642">
        <v>500000</v>
      </c>
      <c r="X1122" s="642">
        <v>0</v>
      </c>
      <c r="Y1122" s="642">
        <v>400000</v>
      </c>
      <c r="Z1122" s="642">
        <v>668769</v>
      </c>
      <c r="AA1122" s="643"/>
      <c r="AB1122" s="638"/>
      <c r="AC1122" s="642">
        <v>0</v>
      </c>
      <c r="AD1122" s="642">
        <v>0</v>
      </c>
      <c r="AE1122" s="638">
        <v>42771.6328125</v>
      </c>
      <c r="AF1122" s="644"/>
      <c r="AG1122" s="644">
        <f t="shared" si="226"/>
        <v>7742541</v>
      </c>
      <c r="AH1122" s="639">
        <v>36</v>
      </c>
      <c r="AI1122" s="639">
        <v>0</v>
      </c>
      <c r="AJ1122" s="639">
        <v>0</v>
      </c>
      <c r="AK1122" s="643">
        <v>0</v>
      </c>
      <c r="AL1122" s="645">
        <v>0</v>
      </c>
      <c r="AM1122" s="638">
        <f t="shared" si="225"/>
        <v>1539779</v>
      </c>
      <c r="AN1122" s="661">
        <f t="shared" si="227"/>
        <v>9282320</v>
      </c>
      <c r="AO1122" s="638">
        <v>622755</v>
      </c>
      <c r="AP1122" s="638">
        <v>44100</v>
      </c>
      <c r="AQ1122" s="638">
        <f>+VLOOKUP($B1122,[1]Sheet1!$C$15:$BW$1300,52,0)</f>
        <v>0</v>
      </c>
      <c r="AR1122" s="638">
        <v>0</v>
      </c>
      <c r="AS1122" s="638">
        <v>0</v>
      </c>
      <c r="AT1122" s="661">
        <f t="shared" si="223"/>
        <v>8615465</v>
      </c>
      <c r="AU1122" s="629"/>
      <c r="AV1122" s="585"/>
      <c r="AW1122" s="526" t="s">
        <v>5245</v>
      </c>
      <c r="AX1122" s="526" t="s">
        <v>5246</v>
      </c>
      <c r="AY1122" s="632" t="s">
        <v>200</v>
      </c>
      <c r="AZ1122" s="632">
        <v>622</v>
      </c>
      <c r="BA1122" s="272" t="str">
        <f t="shared" si="224"/>
        <v>Bag</v>
      </c>
      <c r="BB1122" s="633"/>
      <c r="BC1122" s="634"/>
      <c r="BD1122" s="634"/>
    </row>
    <row r="1123" spans="1:56" s="635" customFormat="1" ht="36.75" hidden="1" customHeight="1">
      <c r="A1123" s="475">
        <f>SUBTOTAL(3,B$6:B1123)</f>
        <v>1</v>
      </c>
      <c r="B1123" s="475" t="s">
        <v>2854</v>
      </c>
      <c r="C1123" s="476" t="s">
        <v>2855</v>
      </c>
      <c r="D1123" s="636">
        <v>43882</v>
      </c>
      <c r="E1123" s="636" t="s">
        <v>200</v>
      </c>
      <c r="F1123" s="530" t="s">
        <v>231</v>
      </c>
      <c r="G1123" s="621" t="s">
        <v>619</v>
      </c>
      <c r="H1123" s="637">
        <v>5931000</v>
      </c>
      <c r="I1123" s="637">
        <v>0</v>
      </c>
      <c r="J1123" s="637">
        <v>0</v>
      </c>
      <c r="K1123" s="637">
        <v>0</v>
      </c>
      <c r="L1123" s="638">
        <f t="shared" si="218"/>
        <v>5931000</v>
      </c>
      <c r="M1123" s="639">
        <v>24</v>
      </c>
      <c r="N1123" s="638">
        <f t="shared" si="219"/>
        <v>5474769</v>
      </c>
      <c r="O1123" s="640">
        <v>2</v>
      </c>
      <c r="P1123" s="638">
        <f t="shared" si="220"/>
        <v>456231</v>
      </c>
      <c r="Q1123" s="641">
        <v>0</v>
      </c>
      <c r="R1123" s="638">
        <f t="shared" si="221"/>
        <v>0</v>
      </c>
      <c r="S1123" s="638">
        <f t="shared" si="222"/>
        <v>5931000</v>
      </c>
      <c r="T1123" s="642">
        <v>0</v>
      </c>
      <c r="U1123" s="528">
        <v>0</v>
      </c>
      <c r="V1123" s="528">
        <v>200000</v>
      </c>
      <c r="W1123" s="642">
        <v>500000</v>
      </c>
      <c r="X1123" s="642">
        <v>0</v>
      </c>
      <c r="Y1123" s="642">
        <v>400000</v>
      </c>
      <c r="Z1123" s="642">
        <v>670698</v>
      </c>
      <c r="AA1123" s="643"/>
      <c r="AB1123" s="638"/>
      <c r="AC1123" s="642">
        <v>0</v>
      </c>
      <c r="AD1123" s="642">
        <v>0</v>
      </c>
      <c r="AE1123" s="638">
        <v>0</v>
      </c>
      <c r="AF1123" s="644"/>
      <c r="AG1123" s="644">
        <f t="shared" si="226"/>
        <v>7701698</v>
      </c>
      <c r="AH1123" s="639">
        <v>36</v>
      </c>
      <c r="AI1123" s="639">
        <v>0</v>
      </c>
      <c r="AJ1123" s="639">
        <v>0</v>
      </c>
      <c r="AK1123" s="643">
        <v>0</v>
      </c>
      <c r="AL1123" s="645">
        <v>0</v>
      </c>
      <c r="AM1123" s="638">
        <f t="shared" si="225"/>
        <v>1539779</v>
      </c>
      <c r="AN1123" s="661">
        <f t="shared" si="227"/>
        <v>9241477</v>
      </c>
      <c r="AO1123" s="638">
        <v>622755</v>
      </c>
      <c r="AP1123" s="638">
        <v>44100</v>
      </c>
      <c r="AQ1123" s="638">
        <f>+VLOOKUP($B1123,[1]Sheet1!$C$15:$BW$1300,52,0)</f>
        <v>0</v>
      </c>
      <c r="AR1123" s="638">
        <v>0</v>
      </c>
      <c r="AS1123" s="638">
        <v>0</v>
      </c>
      <c r="AT1123" s="661">
        <f t="shared" si="223"/>
        <v>8574622</v>
      </c>
      <c r="AU1123" s="629"/>
      <c r="AV1123" s="585"/>
      <c r="AW1123" s="526" t="s">
        <v>5247</v>
      </c>
      <c r="AX1123" s="526" t="s">
        <v>5248</v>
      </c>
      <c r="AY1123" s="632" t="s">
        <v>200</v>
      </c>
      <c r="AZ1123" s="632">
        <v>622</v>
      </c>
      <c r="BA1123" s="272" t="str">
        <f t="shared" si="224"/>
        <v>Bag</v>
      </c>
      <c r="BB1123" s="633"/>
      <c r="BC1123" s="634"/>
      <c r="BD1123" s="634"/>
    </row>
    <row r="1124" spans="1:56" s="635" customFormat="1" ht="36.75" hidden="1" customHeight="1">
      <c r="A1124" s="475">
        <f>SUBTOTAL(3,B$6:B1124)</f>
        <v>1</v>
      </c>
      <c r="B1124" s="475" t="s">
        <v>2856</v>
      </c>
      <c r="C1124" s="476" t="s">
        <v>2857</v>
      </c>
      <c r="D1124" s="636">
        <v>43887</v>
      </c>
      <c r="E1124" s="636" t="s">
        <v>200</v>
      </c>
      <c r="F1124" s="530" t="s">
        <v>231</v>
      </c>
      <c r="G1124" s="621" t="s">
        <v>619</v>
      </c>
      <c r="H1124" s="637">
        <v>5931000</v>
      </c>
      <c r="I1124" s="637">
        <v>0</v>
      </c>
      <c r="J1124" s="637">
        <v>0</v>
      </c>
      <c r="K1124" s="637">
        <v>0</v>
      </c>
      <c r="L1124" s="638">
        <f t="shared" si="218"/>
        <v>5931000</v>
      </c>
      <c r="M1124" s="639">
        <v>24</v>
      </c>
      <c r="N1124" s="638">
        <f t="shared" si="219"/>
        <v>5474769</v>
      </c>
      <c r="O1124" s="640">
        <v>2</v>
      </c>
      <c r="P1124" s="638">
        <f t="shared" si="220"/>
        <v>456231</v>
      </c>
      <c r="Q1124" s="641">
        <v>0</v>
      </c>
      <c r="R1124" s="638">
        <f t="shared" si="221"/>
        <v>0</v>
      </c>
      <c r="S1124" s="638">
        <f t="shared" si="222"/>
        <v>5931000</v>
      </c>
      <c r="T1124" s="642">
        <v>0</v>
      </c>
      <c r="U1124" s="528">
        <v>0</v>
      </c>
      <c r="V1124" s="528">
        <v>200000</v>
      </c>
      <c r="W1124" s="642">
        <v>500000</v>
      </c>
      <c r="X1124" s="642">
        <v>0</v>
      </c>
      <c r="Y1124" s="642">
        <v>400000</v>
      </c>
      <c r="Z1124" s="642">
        <v>571613</v>
      </c>
      <c r="AA1124" s="643"/>
      <c r="AB1124" s="638"/>
      <c r="AC1124" s="642">
        <v>0</v>
      </c>
      <c r="AD1124" s="642">
        <v>0</v>
      </c>
      <c r="AE1124" s="638">
        <v>42771.6328125</v>
      </c>
      <c r="AF1124" s="644"/>
      <c r="AG1124" s="644">
        <f t="shared" si="226"/>
        <v>7645385</v>
      </c>
      <c r="AH1124" s="639">
        <v>32</v>
      </c>
      <c r="AI1124" s="639">
        <v>0</v>
      </c>
      <c r="AJ1124" s="639">
        <v>0</v>
      </c>
      <c r="AK1124" s="643">
        <v>0</v>
      </c>
      <c r="AL1124" s="645">
        <v>0</v>
      </c>
      <c r="AM1124" s="638">
        <f t="shared" si="225"/>
        <v>1368692</v>
      </c>
      <c r="AN1124" s="661">
        <f t="shared" si="227"/>
        <v>9014077</v>
      </c>
      <c r="AO1124" s="638">
        <v>622755</v>
      </c>
      <c r="AP1124" s="638">
        <v>44100</v>
      </c>
      <c r="AQ1124" s="638">
        <f>+VLOOKUP($B1124,[1]Sheet1!$C$15:$BW$1300,52,0)</f>
        <v>0</v>
      </c>
      <c r="AR1124" s="638">
        <v>0</v>
      </c>
      <c r="AS1124" s="638">
        <v>0</v>
      </c>
      <c r="AT1124" s="661">
        <f t="shared" si="223"/>
        <v>8347222</v>
      </c>
      <c r="AU1124" s="629"/>
      <c r="AV1124" s="585"/>
      <c r="AW1124" s="526" t="s">
        <v>5249</v>
      </c>
      <c r="AX1124" s="526" t="s">
        <v>5250</v>
      </c>
      <c r="AY1124" s="632" t="s">
        <v>200</v>
      </c>
      <c r="AZ1124" s="632">
        <v>622</v>
      </c>
      <c r="BA1124" s="272" t="str">
        <f t="shared" si="224"/>
        <v>Bag</v>
      </c>
      <c r="BB1124" s="633"/>
      <c r="BC1124" s="634"/>
      <c r="BD1124" s="634"/>
    </row>
    <row r="1125" spans="1:56" s="635" customFormat="1" ht="36.75" hidden="1" customHeight="1">
      <c r="A1125" s="475">
        <f>SUBTOTAL(3,B$6:B1125)</f>
        <v>1</v>
      </c>
      <c r="B1125" s="475" t="s">
        <v>2858</v>
      </c>
      <c r="C1125" s="476" t="s">
        <v>2859</v>
      </c>
      <c r="D1125" s="636">
        <v>44254</v>
      </c>
      <c r="E1125" s="636" t="s">
        <v>200</v>
      </c>
      <c r="F1125" s="530" t="s">
        <v>231</v>
      </c>
      <c r="G1125" s="621" t="s">
        <v>619</v>
      </c>
      <c r="H1125" s="637">
        <v>5931000</v>
      </c>
      <c r="I1125" s="637">
        <v>0</v>
      </c>
      <c r="J1125" s="637">
        <v>0</v>
      </c>
      <c r="K1125" s="637">
        <v>0</v>
      </c>
      <c r="L1125" s="638">
        <f t="shared" si="218"/>
        <v>5931000</v>
      </c>
      <c r="M1125" s="639">
        <v>23</v>
      </c>
      <c r="N1125" s="638">
        <f t="shared" si="219"/>
        <v>5246654</v>
      </c>
      <c r="O1125" s="640">
        <v>3</v>
      </c>
      <c r="P1125" s="638">
        <f t="shared" si="220"/>
        <v>684346</v>
      </c>
      <c r="Q1125" s="641">
        <v>0</v>
      </c>
      <c r="R1125" s="638">
        <f t="shared" si="221"/>
        <v>0</v>
      </c>
      <c r="S1125" s="638">
        <f t="shared" si="222"/>
        <v>5931000</v>
      </c>
      <c r="T1125" s="642">
        <v>0</v>
      </c>
      <c r="U1125" s="528">
        <v>0</v>
      </c>
      <c r="V1125" s="528">
        <v>200000</v>
      </c>
      <c r="W1125" s="642">
        <v>500000</v>
      </c>
      <c r="X1125" s="642">
        <v>0</v>
      </c>
      <c r="Y1125" s="642">
        <v>400000</v>
      </c>
      <c r="Z1125" s="642">
        <v>530750</v>
      </c>
      <c r="AA1125" s="643"/>
      <c r="AB1125" s="638"/>
      <c r="AC1125" s="642">
        <v>0</v>
      </c>
      <c r="AD1125" s="642">
        <v>0</v>
      </c>
      <c r="AE1125" s="638">
        <v>42771.635869565216</v>
      </c>
      <c r="AF1125" s="644"/>
      <c r="AG1125" s="644">
        <f t="shared" si="226"/>
        <v>7604522</v>
      </c>
      <c r="AH1125" s="639">
        <v>32</v>
      </c>
      <c r="AI1125" s="639">
        <v>0</v>
      </c>
      <c r="AJ1125" s="639">
        <v>0</v>
      </c>
      <c r="AK1125" s="643">
        <v>0</v>
      </c>
      <c r="AL1125" s="645">
        <v>0</v>
      </c>
      <c r="AM1125" s="638">
        <f t="shared" si="225"/>
        <v>1368692</v>
      </c>
      <c r="AN1125" s="661">
        <f t="shared" si="227"/>
        <v>8973214</v>
      </c>
      <c r="AO1125" s="638">
        <v>622755</v>
      </c>
      <c r="AP1125" s="638">
        <v>44100</v>
      </c>
      <c r="AQ1125" s="638">
        <f>+VLOOKUP($B1125,[1]Sheet1!$C$15:$BW$1300,52,0)</f>
        <v>0</v>
      </c>
      <c r="AR1125" s="638">
        <v>0</v>
      </c>
      <c r="AS1125" s="638">
        <v>0</v>
      </c>
      <c r="AT1125" s="661">
        <f t="shared" si="223"/>
        <v>8306359</v>
      </c>
      <c r="AU1125" s="629"/>
      <c r="AV1125" s="585"/>
      <c r="AW1125" s="526" t="s">
        <v>5251</v>
      </c>
      <c r="AX1125" s="526" t="s">
        <v>5252</v>
      </c>
      <c r="AY1125" s="632" t="s">
        <v>200</v>
      </c>
      <c r="AZ1125" s="632">
        <v>622</v>
      </c>
      <c r="BA1125" s="272" t="str">
        <f t="shared" si="224"/>
        <v>Bag</v>
      </c>
      <c r="BB1125" s="633"/>
      <c r="BC1125" s="634"/>
      <c r="BD1125" s="634"/>
    </row>
    <row r="1126" spans="1:56" s="635" customFormat="1" ht="36.75" hidden="1" customHeight="1">
      <c r="A1126" s="475">
        <f>SUBTOTAL(3,B$6:B1126)</f>
        <v>1</v>
      </c>
      <c r="B1126" s="475" t="s">
        <v>2860</v>
      </c>
      <c r="C1126" s="476" t="s">
        <v>2861</v>
      </c>
      <c r="D1126" s="636">
        <v>44260</v>
      </c>
      <c r="E1126" s="636" t="s">
        <v>200</v>
      </c>
      <c r="F1126" s="530" t="s">
        <v>231</v>
      </c>
      <c r="G1126" s="621" t="s">
        <v>619</v>
      </c>
      <c r="H1126" s="637">
        <v>5931000</v>
      </c>
      <c r="I1126" s="637">
        <v>0</v>
      </c>
      <c r="J1126" s="637">
        <v>0</v>
      </c>
      <c r="K1126" s="637">
        <v>0</v>
      </c>
      <c r="L1126" s="638">
        <f t="shared" si="218"/>
        <v>5931000</v>
      </c>
      <c r="M1126" s="639">
        <v>24</v>
      </c>
      <c r="N1126" s="638">
        <f t="shared" si="219"/>
        <v>5474769</v>
      </c>
      <c r="O1126" s="640">
        <v>2</v>
      </c>
      <c r="P1126" s="638">
        <f t="shared" si="220"/>
        <v>456231</v>
      </c>
      <c r="Q1126" s="641">
        <v>0</v>
      </c>
      <c r="R1126" s="638">
        <f t="shared" si="221"/>
        <v>0</v>
      </c>
      <c r="S1126" s="638">
        <f t="shared" si="222"/>
        <v>5931000</v>
      </c>
      <c r="T1126" s="642">
        <v>0</v>
      </c>
      <c r="U1126" s="528">
        <v>0</v>
      </c>
      <c r="V1126" s="528">
        <v>200000</v>
      </c>
      <c r="W1126" s="642">
        <v>500000</v>
      </c>
      <c r="X1126" s="642">
        <v>0</v>
      </c>
      <c r="Y1126" s="642">
        <v>400000</v>
      </c>
      <c r="Z1126" s="642">
        <v>930500</v>
      </c>
      <c r="AA1126" s="643"/>
      <c r="AB1126" s="638"/>
      <c r="AC1126" s="642">
        <v>0</v>
      </c>
      <c r="AD1126" s="642">
        <v>0</v>
      </c>
      <c r="AE1126" s="638">
        <v>42771.6328125</v>
      </c>
      <c r="AF1126" s="644"/>
      <c r="AG1126" s="644">
        <f t="shared" si="226"/>
        <v>8004272</v>
      </c>
      <c r="AH1126" s="639">
        <v>36</v>
      </c>
      <c r="AI1126" s="639">
        <v>0</v>
      </c>
      <c r="AJ1126" s="639">
        <v>0</v>
      </c>
      <c r="AK1126" s="643">
        <v>0</v>
      </c>
      <c r="AL1126" s="645">
        <v>0</v>
      </c>
      <c r="AM1126" s="638">
        <f t="shared" si="225"/>
        <v>1539779</v>
      </c>
      <c r="AN1126" s="661">
        <f t="shared" si="227"/>
        <v>9544051</v>
      </c>
      <c r="AO1126" s="638">
        <v>622755</v>
      </c>
      <c r="AP1126" s="638">
        <v>44100</v>
      </c>
      <c r="AQ1126" s="638">
        <f>+VLOOKUP($B1126,[1]Sheet1!$C$15:$BW$1300,52,0)</f>
        <v>0</v>
      </c>
      <c r="AR1126" s="638">
        <v>0</v>
      </c>
      <c r="AS1126" s="638">
        <v>0</v>
      </c>
      <c r="AT1126" s="661">
        <f t="shared" si="223"/>
        <v>8877196</v>
      </c>
      <c r="AU1126" s="629"/>
      <c r="AV1126" s="585"/>
      <c r="AW1126" s="526" t="s">
        <v>5253</v>
      </c>
      <c r="AX1126" s="526" t="s">
        <v>5254</v>
      </c>
      <c r="AY1126" s="632" t="s">
        <v>200</v>
      </c>
      <c r="AZ1126" s="632">
        <v>622</v>
      </c>
      <c r="BA1126" s="272" t="str">
        <f t="shared" si="224"/>
        <v>Bag</v>
      </c>
      <c r="BB1126" s="633"/>
      <c r="BC1126" s="634"/>
      <c r="BD1126" s="634"/>
    </row>
    <row r="1127" spans="1:56" s="635" customFormat="1" ht="36.75" hidden="1" customHeight="1">
      <c r="A1127" s="475">
        <f>SUBTOTAL(3,B$6:B1127)</f>
        <v>1</v>
      </c>
      <c r="B1127" s="475" t="s">
        <v>2862</v>
      </c>
      <c r="C1127" s="476" t="s">
        <v>2863</v>
      </c>
      <c r="D1127" s="636">
        <v>44260</v>
      </c>
      <c r="E1127" s="636" t="s">
        <v>200</v>
      </c>
      <c r="F1127" s="530" t="s">
        <v>231</v>
      </c>
      <c r="G1127" s="621" t="s">
        <v>1054</v>
      </c>
      <c r="H1127" s="637">
        <v>5931000</v>
      </c>
      <c r="I1127" s="637">
        <v>200000</v>
      </c>
      <c r="J1127" s="637">
        <v>0</v>
      </c>
      <c r="K1127" s="637">
        <v>0</v>
      </c>
      <c r="L1127" s="638">
        <f t="shared" ref="L1127:L1190" si="228">SUM(H1127:K1127)</f>
        <v>6131000</v>
      </c>
      <c r="M1127" s="639">
        <v>23</v>
      </c>
      <c r="N1127" s="638">
        <f t="shared" si="219"/>
        <v>5423577</v>
      </c>
      <c r="O1127" s="640">
        <v>3</v>
      </c>
      <c r="P1127" s="638">
        <f t="shared" si="220"/>
        <v>707423</v>
      </c>
      <c r="Q1127" s="641">
        <v>0</v>
      </c>
      <c r="R1127" s="638">
        <f t="shared" si="221"/>
        <v>0</v>
      </c>
      <c r="S1127" s="638">
        <f t="shared" si="222"/>
        <v>6131000</v>
      </c>
      <c r="T1127" s="642">
        <v>0</v>
      </c>
      <c r="U1127" s="528">
        <v>0</v>
      </c>
      <c r="V1127" s="528">
        <v>200000</v>
      </c>
      <c r="W1127" s="642">
        <v>500000</v>
      </c>
      <c r="X1127" s="642">
        <v>0</v>
      </c>
      <c r="Y1127" s="642">
        <v>400000</v>
      </c>
      <c r="Z1127" s="642">
        <v>646048</v>
      </c>
      <c r="AA1127" s="643"/>
      <c r="AB1127" s="638"/>
      <c r="AC1127" s="642">
        <v>0</v>
      </c>
      <c r="AD1127" s="642">
        <v>0</v>
      </c>
      <c r="AE1127" s="638">
        <v>0</v>
      </c>
      <c r="AF1127" s="644"/>
      <c r="AG1127" s="644">
        <f t="shared" si="226"/>
        <v>7877048</v>
      </c>
      <c r="AH1127" s="639">
        <v>36</v>
      </c>
      <c r="AI1127" s="639">
        <v>0</v>
      </c>
      <c r="AJ1127" s="639">
        <v>0</v>
      </c>
      <c r="AK1127" s="643">
        <v>0</v>
      </c>
      <c r="AL1127" s="645">
        <v>0</v>
      </c>
      <c r="AM1127" s="638">
        <f t="shared" si="225"/>
        <v>1591702</v>
      </c>
      <c r="AN1127" s="661">
        <f t="shared" si="227"/>
        <v>9468750</v>
      </c>
      <c r="AO1127" s="638">
        <v>643755</v>
      </c>
      <c r="AP1127" s="638">
        <v>44100</v>
      </c>
      <c r="AQ1127" s="638">
        <f>+VLOOKUP($B1127,[1]Sheet1!$C$15:$BW$1300,52,0)</f>
        <v>0</v>
      </c>
      <c r="AR1127" s="638">
        <v>0</v>
      </c>
      <c r="AS1127" s="638">
        <v>0</v>
      </c>
      <c r="AT1127" s="661">
        <f t="shared" si="223"/>
        <v>8780895</v>
      </c>
      <c r="AU1127" s="629"/>
      <c r="AV1127" s="585"/>
      <c r="AW1127" s="526" t="s">
        <v>5255</v>
      </c>
      <c r="AX1127" s="526" t="s">
        <v>5256</v>
      </c>
      <c r="AY1127" s="632" t="s">
        <v>200</v>
      </c>
      <c r="AZ1127" s="632">
        <v>622</v>
      </c>
      <c r="BA1127" s="272" t="str">
        <f t="shared" si="224"/>
        <v>Bag</v>
      </c>
      <c r="BB1127" s="633"/>
      <c r="BC1127" s="634"/>
      <c r="BD1127" s="634"/>
    </row>
    <row r="1128" spans="1:56" s="635" customFormat="1" ht="36.75" hidden="1" customHeight="1">
      <c r="A1128" s="475">
        <f>SUBTOTAL(3,B$6:B1128)</f>
        <v>1</v>
      </c>
      <c r="B1128" s="475" t="s">
        <v>2864</v>
      </c>
      <c r="C1128" s="476" t="s">
        <v>2865</v>
      </c>
      <c r="D1128" s="636">
        <v>44289</v>
      </c>
      <c r="E1128" s="636" t="s">
        <v>200</v>
      </c>
      <c r="F1128" s="530" t="s">
        <v>231</v>
      </c>
      <c r="G1128" s="621" t="s">
        <v>619</v>
      </c>
      <c r="H1128" s="637">
        <v>5931000</v>
      </c>
      <c r="I1128" s="637">
        <v>0</v>
      </c>
      <c r="J1128" s="637">
        <v>0</v>
      </c>
      <c r="K1128" s="637">
        <v>0</v>
      </c>
      <c r="L1128" s="638">
        <f t="shared" si="228"/>
        <v>5931000</v>
      </c>
      <c r="M1128" s="639">
        <v>21</v>
      </c>
      <c r="N1128" s="638">
        <f t="shared" ref="N1128:N1191" si="229">ROUND((H1128+I1128+J1128+K1128)/IF($M$2&gt;26,26,$M$2)*M1128,0)</f>
        <v>4790423</v>
      </c>
      <c r="O1128" s="640">
        <v>2</v>
      </c>
      <c r="P1128" s="638">
        <f t="shared" ref="P1128:P1191" si="230">ROUND((H1128+I1128+J1128+K1128)/IF($M$2&gt;26,26,$M$2)*O1128,0)</f>
        <v>456231</v>
      </c>
      <c r="Q1128" s="641">
        <v>0</v>
      </c>
      <c r="R1128" s="638">
        <f t="shared" ref="R1128:R1191" si="231">IF(M1128&gt;0,ROUND(N1128/IF(M1128&gt;26,26,M1128)/8*Q1128*30%,0),0)</f>
        <v>0</v>
      </c>
      <c r="S1128" s="638">
        <f t="shared" ref="S1128:S1191" si="232">N1128+P1128+R1128</f>
        <v>5246654</v>
      </c>
      <c r="T1128" s="642">
        <v>0</v>
      </c>
      <c r="U1128" s="528">
        <v>0</v>
      </c>
      <c r="V1128" s="528">
        <v>200000</v>
      </c>
      <c r="W1128" s="642">
        <v>0</v>
      </c>
      <c r="X1128" s="642">
        <v>0</v>
      </c>
      <c r="Y1128" s="642">
        <v>150000</v>
      </c>
      <c r="Z1128" s="642">
        <v>598674</v>
      </c>
      <c r="AA1128" s="643"/>
      <c r="AB1128" s="638"/>
      <c r="AC1128" s="642">
        <v>0</v>
      </c>
      <c r="AD1128" s="642">
        <v>0</v>
      </c>
      <c r="AE1128" s="638">
        <v>0</v>
      </c>
      <c r="AF1128" s="644"/>
      <c r="AG1128" s="644">
        <f t="shared" si="226"/>
        <v>6195328</v>
      </c>
      <c r="AH1128" s="639">
        <v>32</v>
      </c>
      <c r="AI1128" s="639">
        <v>0</v>
      </c>
      <c r="AJ1128" s="639">
        <v>0</v>
      </c>
      <c r="AK1128" s="643">
        <v>0</v>
      </c>
      <c r="AL1128" s="645">
        <v>0</v>
      </c>
      <c r="AM1128" s="638">
        <f t="shared" si="225"/>
        <v>1368692</v>
      </c>
      <c r="AN1128" s="661">
        <f t="shared" si="227"/>
        <v>7564020</v>
      </c>
      <c r="AO1128" s="638">
        <v>622755</v>
      </c>
      <c r="AP1128" s="638">
        <v>44100</v>
      </c>
      <c r="AQ1128" s="638">
        <f>+VLOOKUP($B1128,[1]Sheet1!$C$15:$BW$1300,52,0)</f>
        <v>0</v>
      </c>
      <c r="AR1128" s="638">
        <v>0</v>
      </c>
      <c r="AS1128" s="638">
        <v>0</v>
      </c>
      <c r="AT1128" s="661">
        <f t="shared" si="223"/>
        <v>6897165</v>
      </c>
      <c r="AU1128" s="629"/>
      <c r="AV1128" s="585"/>
      <c r="AW1128" s="526" t="s">
        <v>5257</v>
      </c>
      <c r="AX1128" s="526" t="s">
        <v>5258</v>
      </c>
      <c r="AY1128" s="632" t="s">
        <v>200</v>
      </c>
      <c r="AZ1128" s="632">
        <v>622</v>
      </c>
      <c r="BA1128" s="272" t="str">
        <f t="shared" si="224"/>
        <v>Bag</v>
      </c>
      <c r="BB1128" s="633"/>
      <c r="BC1128" s="634"/>
      <c r="BD1128" s="634"/>
    </row>
    <row r="1129" spans="1:56" s="635" customFormat="1" ht="36.75" hidden="1" customHeight="1">
      <c r="A1129" s="475">
        <f>SUBTOTAL(3,B$6:B1129)</f>
        <v>1</v>
      </c>
      <c r="B1129" s="475" t="s">
        <v>2866</v>
      </c>
      <c r="C1129" s="476" t="s">
        <v>2867</v>
      </c>
      <c r="D1129" s="636">
        <v>44328</v>
      </c>
      <c r="E1129" s="636" t="s">
        <v>200</v>
      </c>
      <c r="F1129" s="530" t="s">
        <v>231</v>
      </c>
      <c r="G1129" s="621" t="s">
        <v>619</v>
      </c>
      <c r="H1129" s="637">
        <v>5931000</v>
      </c>
      <c r="I1129" s="637">
        <v>0</v>
      </c>
      <c r="J1129" s="637">
        <v>0</v>
      </c>
      <c r="K1129" s="637">
        <v>0</v>
      </c>
      <c r="L1129" s="638">
        <f t="shared" si="228"/>
        <v>5931000</v>
      </c>
      <c r="M1129" s="639">
        <v>24</v>
      </c>
      <c r="N1129" s="638">
        <f t="shared" si="229"/>
        <v>5474769</v>
      </c>
      <c r="O1129" s="640">
        <v>2</v>
      </c>
      <c r="P1129" s="638">
        <f t="shared" si="230"/>
        <v>456231</v>
      </c>
      <c r="Q1129" s="641">
        <v>0</v>
      </c>
      <c r="R1129" s="638">
        <f t="shared" si="231"/>
        <v>0</v>
      </c>
      <c r="S1129" s="638">
        <f t="shared" si="232"/>
        <v>5931000</v>
      </c>
      <c r="T1129" s="642">
        <v>0</v>
      </c>
      <c r="U1129" s="528">
        <v>0</v>
      </c>
      <c r="V1129" s="528">
        <v>200000</v>
      </c>
      <c r="W1129" s="642">
        <v>500000</v>
      </c>
      <c r="X1129" s="642">
        <v>0</v>
      </c>
      <c r="Y1129" s="642">
        <v>400000</v>
      </c>
      <c r="Z1129" s="642">
        <v>780582</v>
      </c>
      <c r="AA1129" s="643"/>
      <c r="AB1129" s="638"/>
      <c r="AC1129" s="642">
        <v>0</v>
      </c>
      <c r="AD1129" s="642">
        <v>0</v>
      </c>
      <c r="AE1129" s="638">
        <v>42771.6328125</v>
      </c>
      <c r="AF1129" s="644"/>
      <c r="AG1129" s="644">
        <f t="shared" si="226"/>
        <v>7854354</v>
      </c>
      <c r="AH1129" s="639">
        <v>36</v>
      </c>
      <c r="AI1129" s="639">
        <v>0</v>
      </c>
      <c r="AJ1129" s="639">
        <v>0</v>
      </c>
      <c r="AK1129" s="643">
        <v>0</v>
      </c>
      <c r="AL1129" s="645">
        <v>0</v>
      </c>
      <c r="AM1129" s="638">
        <f t="shared" si="225"/>
        <v>1539779</v>
      </c>
      <c r="AN1129" s="661">
        <f t="shared" si="227"/>
        <v>9394133</v>
      </c>
      <c r="AO1129" s="638">
        <v>622755</v>
      </c>
      <c r="AP1129" s="638">
        <v>44100</v>
      </c>
      <c r="AQ1129" s="638">
        <f>+VLOOKUP($B1129,[1]Sheet1!$C$15:$BW$1300,52,0)</f>
        <v>0</v>
      </c>
      <c r="AR1129" s="638">
        <v>0</v>
      </c>
      <c r="AS1129" s="638">
        <v>0</v>
      </c>
      <c r="AT1129" s="661">
        <f t="shared" si="223"/>
        <v>8727278</v>
      </c>
      <c r="AU1129" s="629"/>
      <c r="AV1129" s="585"/>
      <c r="AW1129" s="526" t="s">
        <v>5259</v>
      </c>
      <c r="AX1129" s="526" t="s">
        <v>5260</v>
      </c>
      <c r="AY1129" s="632" t="s">
        <v>200</v>
      </c>
      <c r="AZ1129" s="632">
        <v>622</v>
      </c>
      <c r="BA1129" s="272" t="str">
        <f t="shared" si="224"/>
        <v>Bag</v>
      </c>
      <c r="BB1129" s="633"/>
      <c r="BC1129" s="634"/>
      <c r="BD1129" s="634"/>
    </row>
    <row r="1130" spans="1:56" s="635" customFormat="1" ht="36.75" hidden="1" customHeight="1">
      <c r="A1130" s="475">
        <f>SUBTOTAL(3,B$6:B1130)</f>
        <v>1</v>
      </c>
      <c r="B1130" s="475" t="s">
        <v>2868</v>
      </c>
      <c r="C1130" s="476" t="s">
        <v>2869</v>
      </c>
      <c r="D1130" s="636">
        <v>44361</v>
      </c>
      <c r="E1130" s="636" t="s">
        <v>200</v>
      </c>
      <c r="F1130" s="530" t="s">
        <v>231</v>
      </c>
      <c r="G1130" s="621" t="s">
        <v>619</v>
      </c>
      <c r="H1130" s="637">
        <v>5931000</v>
      </c>
      <c r="I1130" s="637">
        <v>0</v>
      </c>
      <c r="J1130" s="637">
        <v>0</v>
      </c>
      <c r="K1130" s="637">
        <v>0</v>
      </c>
      <c r="L1130" s="638">
        <f t="shared" si="228"/>
        <v>5931000</v>
      </c>
      <c r="M1130" s="639">
        <v>24</v>
      </c>
      <c r="N1130" s="638">
        <f t="shared" si="229"/>
        <v>5474769</v>
      </c>
      <c r="O1130" s="640">
        <v>2</v>
      </c>
      <c r="P1130" s="638">
        <f t="shared" si="230"/>
        <v>456231</v>
      </c>
      <c r="Q1130" s="641">
        <v>0</v>
      </c>
      <c r="R1130" s="638">
        <f t="shared" si="231"/>
        <v>0</v>
      </c>
      <c r="S1130" s="638">
        <f t="shared" si="232"/>
        <v>5931000</v>
      </c>
      <c r="T1130" s="642">
        <v>0</v>
      </c>
      <c r="U1130" s="528">
        <v>0</v>
      </c>
      <c r="V1130" s="528">
        <v>200000</v>
      </c>
      <c r="W1130" s="642">
        <v>500000</v>
      </c>
      <c r="X1130" s="642">
        <v>0</v>
      </c>
      <c r="Y1130" s="642">
        <v>400000</v>
      </c>
      <c r="Z1130" s="642">
        <v>616747</v>
      </c>
      <c r="AA1130" s="643"/>
      <c r="AB1130" s="638"/>
      <c r="AC1130" s="642">
        <v>0</v>
      </c>
      <c r="AD1130" s="642">
        <v>0</v>
      </c>
      <c r="AE1130" s="638">
        <v>42771.6328125</v>
      </c>
      <c r="AF1130" s="644"/>
      <c r="AG1130" s="644">
        <f t="shared" si="226"/>
        <v>7690519</v>
      </c>
      <c r="AH1130" s="639">
        <v>36</v>
      </c>
      <c r="AI1130" s="639">
        <v>0</v>
      </c>
      <c r="AJ1130" s="639">
        <v>0</v>
      </c>
      <c r="AK1130" s="643">
        <v>0</v>
      </c>
      <c r="AL1130" s="645">
        <v>0</v>
      </c>
      <c r="AM1130" s="638">
        <f t="shared" si="225"/>
        <v>1539779</v>
      </c>
      <c r="AN1130" s="661">
        <f t="shared" si="227"/>
        <v>9230298</v>
      </c>
      <c r="AO1130" s="638">
        <v>622755</v>
      </c>
      <c r="AP1130" s="638">
        <v>44100</v>
      </c>
      <c r="AQ1130" s="638">
        <f>+VLOOKUP($B1130,[1]Sheet1!$C$15:$BW$1300,52,0)</f>
        <v>0</v>
      </c>
      <c r="AR1130" s="638">
        <v>0</v>
      </c>
      <c r="AS1130" s="638">
        <v>0</v>
      </c>
      <c r="AT1130" s="661">
        <f t="shared" si="223"/>
        <v>8563443</v>
      </c>
      <c r="AU1130" s="629"/>
      <c r="AV1130" s="585"/>
      <c r="AW1130" s="526" t="s">
        <v>5261</v>
      </c>
      <c r="AX1130" s="526" t="s">
        <v>5262</v>
      </c>
      <c r="AY1130" s="632" t="s">
        <v>200</v>
      </c>
      <c r="AZ1130" s="632">
        <v>622</v>
      </c>
      <c r="BA1130" s="272" t="str">
        <f t="shared" si="224"/>
        <v>Bag</v>
      </c>
      <c r="BB1130" s="633"/>
      <c r="BC1130" s="634"/>
      <c r="BD1130" s="634"/>
    </row>
    <row r="1131" spans="1:56" s="635" customFormat="1" ht="36.75" hidden="1" customHeight="1">
      <c r="A1131" s="475">
        <f>SUBTOTAL(3,B$6:B1131)</f>
        <v>1</v>
      </c>
      <c r="B1131" s="475" t="s">
        <v>2870</v>
      </c>
      <c r="C1131" s="476" t="s">
        <v>1140</v>
      </c>
      <c r="D1131" s="636">
        <v>44603</v>
      </c>
      <c r="E1131" s="636" t="s">
        <v>200</v>
      </c>
      <c r="F1131" s="530" t="s">
        <v>231</v>
      </c>
      <c r="G1131" s="621" t="s">
        <v>619</v>
      </c>
      <c r="H1131" s="637">
        <v>5931000</v>
      </c>
      <c r="I1131" s="637">
        <v>0</v>
      </c>
      <c r="J1131" s="637">
        <v>0</v>
      </c>
      <c r="K1131" s="637">
        <v>0</v>
      </c>
      <c r="L1131" s="638">
        <f t="shared" si="228"/>
        <v>5931000</v>
      </c>
      <c r="M1131" s="639">
        <v>23</v>
      </c>
      <c r="N1131" s="638">
        <f t="shared" si="229"/>
        <v>5246654</v>
      </c>
      <c r="O1131" s="640">
        <v>3</v>
      </c>
      <c r="P1131" s="638">
        <f t="shared" si="230"/>
        <v>684346</v>
      </c>
      <c r="Q1131" s="641">
        <v>0</v>
      </c>
      <c r="R1131" s="638">
        <f t="shared" si="231"/>
        <v>0</v>
      </c>
      <c r="S1131" s="638">
        <f t="shared" si="232"/>
        <v>5931000</v>
      </c>
      <c r="T1131" s="642">
        <v>0</v>
      </c>
      <c r="U1131" s="528">
        <v>0</v>
      </c>
      <c r="V1131" s="528">
        <v>200000</v>
      </c>
      <c r="W1131" s="642">
        <v>500000</v>
      </c>
      <c r="X1131" s="642">
        <v>0</v>
      </c>
      <c r="Y1131" s="642">
        <v>400000</v>
      </c>
      <c r="Z1131" s="642">
        <v>451324</v>
      </c>
      <c r="AA1131" s="643"/>
      <c r="AB1131" s="638"/>
      <c r="AC1131" s="642">
        <v>0</v>
      </c>
      <c r="AD1131" s="642">
        <v>0</v>
      </c>
      <c r="AE1131" s="638">
        <v>42771.635869565216</v>
      </c>
      <c r="AF1131" s="644"/>
      <c r="AG1131" s="644">
        <f t="shared" si="226"/>
        <v>7525096</v>
      </c>
      <c r="AH1131" s="639">
        <v>12</v>
      </c>
      <c r="AI1131" s="639">
        <v>0</v>
      </c>
      <c r="AJ1131" s="639">
        <v>0</v>
      </c>
      <c r="AK1131" s="643">
        <v>0</v>
      </c>
      <c r="AL1131" s="645">
        <v>0</v>
      </c>
      <c r="AM1131" s="638">
        <f t="shared" si="225"/>
        <v>513260</v>
      </c>
      <c r="AN1131" s="661">
        <f t="shared" si="227"/>
        <v>8038356</v>
      </c>
      <c r="AO1131" s="638">
        <v>622755</v>
      </c>
      <c r="AP1131" s="638">
        <v>44100</v>
      </c>
      <c r="AQ1131" s="638">
        <f>+VLOOKUP($B1131,[1]Sheet1!$C$15:$BW$1300,52,0)</f>
        <v>0</v>
      </c>
      <c r="AR1131" s="638">
        <v>0</v>
      </c>
      <c r="AS1131" s="638">
        <v>0</v>
      </c>
      <c r="AT1131" s="661">
        <f t="shared" si="223"/>
        <v>7371501</v>
      </c>
      <c r="AU1131" s="629"/>
      <c r="AV1131" s="585"/>
      <c r="AW1131" s="526" t="s">
        <v>3653</v>
      </c>
      <c r="AX1131" s="526" t="s">
        <v>5263</v>
      </c>
      <c r="AY1131" s="632" t="s">
        <v>200</v>
      </c>
      <c r="AZ1131" s="632">
        <v>622</v>
      </c>
      <c r="BA1131" s="272" t="str">
        <f t="shared" si="224"/>
        <v>Bag</v>
      </c>
      <c r="BB1131" s="633"/>
      <c r="BC1131" s="634"/>
      <c r="BD1131" s="634"/>
    </row>
    <row r="1132" spans="1:56" s="635" customFormat="1" ht="36.75" hidden="1" customHeight="1">
      <c r="A1132" s="475">
        <f>SUBTOTAL(3,B$6:B1132)</f>
        <v>1</v>
      </c>
      <c r="B1132" s="475" t="s">
        <v>5613</v>
      </c>
      <c r="C1132" s="476" t="s">
        <v>5614</v>
      </c>
      <c r="D1132" s="636">
        <v>44608</v>
      </c>
      <c r="E1132" s="636" t="s">
        <v>200</v>
      </c>
      <c r="F1132" s="530" t="s">
        <v>231</v>
      </c>
      <c r="G1132" s="621" t="s">
        <v>619</v>
      </c>
      <c r="H1132" s="637">
        <v>5931000</v>
      </c>
      <c r="I1132" s="637">
        <v>0</v>
      </c>
      <c r="J1132" s="637">
        <v>0</v>
      </c>
      <c r="K1132" s="637">
        <v>0</v>
      </c>
      <c r="L1132" s="638">
        <f t="shared" si="228"/>
        <v>5931000</v>
      </c>
      <c r="M1132" s="639">
        <v>13.7</v>
      </c>
      <c r="N1132" s="638">
        <f t="shared" si="229"/>
        <v>3125181</v>
      </c>
      <c r="O1132" s="640">
        <v>1</v>
      </c>
      <c r="P1132" s="638">
        <f t="shared" si="230"/>
        <v>228115</v>
      </c>
      <c r="Q1132" s="641">
        <v>0</v>
      </c>
      <c r="R1132" s="638">
        <f t="shared" si="231"/>
        <v>0</v>
      </c>
      <c r="S1132" s="638">
        <f t="shared" si="232"/>
        <v>3353296</v>
      </c>
      <c r="T1132" s="642">
        <v>0</v>
      </c>
      <c r="U1132" s="528">
        <v>0</v>
      </c>
      <c r="V1132" s="528">
        <v>200000</v>
      </c>
      <c r="W1132" s="642">
        <v>0</v>
      </c>
      <c r="X1132" s="642">
        <v>0</v>
      </c>
      <c r="Y1132" s="642">
        <v>0</v>
      </c>
      <c r="Z1132" s="642">
        <v>207115</v>
      </c>
      <c r="AA1132" s="643"/>
      <c r="AB1132" s="638"/>
      <c r="AC1132" s="642">
        <v>0</v>
      </c>
      <c r="AD1132" s="642">
        <v>0</v>
      </c>
      <c r="AE1132" s="638">
        <v>42771.637773722628</v>
      </c>
      <c r="AF1132" s="644"/>
      <c r="AG1132" s="644">
        <f t="shared" si="226"/>
        <v>3803183</v>
      </c>
      <c r="AH1132" s="639">
        <v>0</v>
      </c>
      <c r="AI1132" s="639">
        <v>0</v>
      </c>
      <c r="AJ1132" s="639">
        <v>0</v>
      </c>
      <c r="AK1132" s="643">
        <v>0</v>
      </c>
      <c r="AL1132" s="645">
        <v>0</v>
      </c>
      <c r="AM1132" s="638">
        <f t="shared" si="225"/>
        <v>0</v>
      </c>
      <c r="AN1132" s="661">
        <f t="shared" si="227"/>
        <v>3803183</v>
      </c>
      <c r="AO1132" s="638">
        <v>622755</v>
      </c>
      <c r="AP1132" s="638">
        <v>44100</v>
      </c>
      <c r="AQ1132" s="638">
        <f>+VLOOKUP($B1132,[1]Sheet1!$C$15:$BW$1300,52,0)</f>
        <v>0</v>
      </c>
      <c r="AR1132" s="638">
        <v>0</v>
      </c>
      <c r="AS1132" s="638">
        <v>0</v>
      </c>
      <c r="AT1132" s="661">
        <f t="shared" si="223"/>
        <v>3136328</v>
      </c>
      <c r="AU1132" s="629"/>
      <c r="AV1132" s="585"/>
      <c r="AW1132" s="526" t="s">
        <v>5713</v>
      </c>
      <c r="AX1132" s="526" t="s">
        <v>5714</v>
      </c>
      <c r="AY1132" s="632" t="s">
        <v>200</v>
      </c>
      <c r="AZ1132" s="632">
        <v>622</v>
      </c>
      <c r="BA1132" s="272" t="str">
        <f t="shared" si="224"/>
        <v>Bag</v>
      </c>
      <c r="BB1132" s="633"/>
      <c r="BC1132" s="634"/>
      <c r="BD1132" s="634"/>
    </row>
    <row r="1133" spans="1:56" s="635" customFormat="1" ht="36.75" hidden="1" customHeight="1">
      <c r="A1133" s="475">
        <f>SUBTOTAL(3,B$6:B1133)</f>
        <v>1</v>
      </c>
      <c r="B1133" s="475" t="s">
        <v>2871</v>
      </c>
      <c r="C1133" s="476" t="s">
        <v>2872</v>
      </c>
      <c r="D1133" s="636">
        <v>44694</v>
      </c>
      <c r="E1133" s="636" t="s">
        <v>200</v>
      </c>
      <c r="F1133" s="530" t="s">
        <v>231</v>
      </c>
      <c r="G1133" s="621" t="s">
        <v>1054</v>
      </c>
      <c r="H1133" s="637">
        <v>5815000</v>
      </c>
      <c r="I1133" s="637">
        <v>200000</v>
      </c>
      <c r="J1133" s="637">
        <v>0</v>
      </c>
      <c r="K1133" s="637">
        <v>0</v>
      </c>
      <c r="L1133" s="638">
        <f t="shared" si="228"/>
        <v>6015000</v>
      </c>
      <c r="M1133" s="639">
        <v>24</v>
      </c>
      <c r="N1133" s="638">
        <f t="shared" si="229"/>
        <v>5552308</v>
      </c>
      <c r="O1133" s="640">
        <v>2</v>
      </c>
      <c r="P1133" s="638">
        <f t="shared" si="230"/>
        <v>462692</v>
      </c>
      <c r="Q1133" s="641">
        <v>0</v>
      </c>
      <c r="R1133" s="638">
        <f t="shared" si="231"/>
        <v>0</v>
      </c>
      <c r="S1133" s="638">
        <f t="shared" si="232"/>
        <v>6015000</v>
      </c>
      <c r="T1133" s="642">
        <v>0</v>
      </c>
      <c r="U1133" s="528">
        <v>0</v>
      </c>
      <c r="V1133" s="528">
        <v>200000</v>
      </c>
      <c r="W1133" s="642">
        <v>500000</v>
      </c>
      <c r="X1133" s="642">
        <v>0</v>
      </c>
      <c r="Y1133" s="642">
        <v>400000</v>
      </c>
      <c r="Z1133" s="642">
        <v>569778</v>
      </c>
      <c r="AA1133" s="643"/>
      <c r="AB1133" s="638"/>
      <c r="AC1133" s="642">
        <v>0</v>
      </c>
      <c r="AD1133" s="642">
        <v>0</v>
      </c>
      <c r="AE1133" s="638">
        <v>0</v>
      </c>
      <c r="AF1133" s="644"/>
      <c r="AG1133" s="644">
        <f t="shared" si="226"/>
        <v>7684778</v>
      </c>
      <c r="AH1133" s="639">
        <v>36</v>
      </c>
      <c r="AI1133" s="639">
        <v>0</v>
      </c>
      <c r="AJ1133" s="639">
        <v>0</v>
      </c>
      <c r="AK1133" s="643">
        <v>0</v>
      </c>
      <c r="AL1133" s="645">
        <v>0</v>
      </c>
      <c r="AM1133" s="638">
        <f t="shared" si="225"/>
        <v>1561587</v>
      </c>
      <c r="AN1133" s="661">
        <f t="shared" si="227"/>
        <v>9246365</v>
      </c>
      <c r="AO1133" s="638">
        <v>631575</v>
      </c>
      <c r="AP1133" s="638">
        <v>44100</v>
      </c>
      <c r="AQ1133" s="638">
        <f>+VLOOKUP($B1133,[1]Sheet1!$C$15:$BW$1300,52,0)</f>
        <v>0</v>
      </c>
      <c r="AR1133" s="638">
        <v>0</v>
      </c>
      <c r="AS1133" s="638">
        <v>0</v>
      </c>
      <c r="AT1133" s="661">
        <f t="shared" ref="AT1133:AT1196" si="233">+ROUND(SUM(AN1133:AN1133)-SUM(AO1133:AS1133),0)</f>
        <v>8570690</v>
      </c>
      <c r="AU1133" s="629"/>
      <c r="AV1133" s="585"/>
      <c r="AW1133" s="526" t="s">
        <v>5264</v>
      </c>
      <c r="AX1133" s="526" t="s">
        <v>5265</v>
      </c>
      <c r="AY1133" s="632" t="s">
        <v>200</v>
      </c>
      <c r="AZ1133" s="632">
        <v>622</v>
      </c>
      <c r="BA1133" s="272" t="str">
        <f t="shared" si="224"/>
        <v>Bag</v>
      </c>
      <c r="BB1133" s="633"/>
      <c r="BC1133" s="634"/>
      <c r="BD1133" s="634"/>
    </row>
    <row r="1134" spans="1:56" s="635" customFormat="1" ht="36.75" hidden="1" customHeight="1">
      <c r="A1134" s="475">
        <f>SUBTOTAL(3,B$6:B1134)</f>
        <v>1</v>
      </c>
      <c r="B1134" s="475" t="s">
        <v>2873</v>
      </c>
      <c r="C1134" s="476" t="s">
        <v>2874</v>
      </c>
      <c r="D1134" s="636">
        <v>44701</v>
      </c>
      <c r="E1134" s="636" t="s">
        <v>200</v>
      </c>
      <c r="F1134" s="530" t="s">
        <v>231</v>
      </c>
      <c r="G1134" s="621" t="s">
        <v>619</v>
      </c>
      <c r="H1134" s="637">
        <v>5815000</v>
      </c>
      <c r="I1134" s="637">
        <v>0</v>
      </c>
      <c r="J1134" s="637">
        <v>0</v>
      </c>
      <c r="K1134" s="637">
        <v>0</v>
      </c>
      <c r="L1134" s="638">
        <f t="shared" si="228"/>
        <v>5815000</v>
      </c>
      <c r="M1134" s="639">
        <v>22</v>
      </c>
      <c r="N1134" s="638">
        <f t="shared" si="229"/>
        <v>4920385</v>
      </c>
      <c r="O1134" s="640">
        <v>2</v>
      </c>
      <c r="P1134" s="638">
        <f t="shared" si="230"/>
        <v>447308</v>
      </c>
      <c r="Q1134" s="641">
        <v>0</v>
      </c>
      <c r="R1134" s="638">
        <f t="shared" si="231"/>
        <v>0</v>
      </c>
      <c r="S1134" s="638">
        <f t="shared" si="232"/>
        <v>5367693</v>
      </c>
      <c r="T1134" s="642">
        <v>0</v>
      </c>
      <c r="U1134" s="528">
        <v>0</v>
      </c>
      <c r="V1134" s="528">
        <v>200000</v>
      </c>
      <c r="W1134" s="642">
        <v>0</v>
      </c>
      <c r="X1134" s="642">
        <v>0</v>
      </c>
      <c r="Y1134" s="642">
        <v>0</v>
      </c>
      <c r="Z1134" s="642">
        <v>505436</v>
      </c>
      <c r="AA1134" s="643"/>
      <c r="AB1134" s="638"/>
      <c r="AC1134" s="642">
        <v>0</v>
      </c>
      <c r="AD1134" s="642">
        <v>0</v>
      </c>
      <c r="AE1134" s="638">
        <v>41935.099431818184</v>
      </c>
      <c r="AF1134" s="644"/>
      <c r="AG1134" s="644">
        <f t="shared" si="226"/>
        <v>6115064</v>
      </c>
      <c r="AH1134" s="639">
        <v>33.5</v>
      </c>
      <c r="AI1134" s="639">
        <v>0</v>
      </c>
      <c r="AJ1134" s="639">
        <v>0</v>
      </c>
      <c r="AK1134" s="643">
        <v>0</v>
      </c>
      <c r="AL1134" s="645">
        <v>0</v>
      </c>
      <c r="AM1134" s="638">
        <f t="shared" si="225"/>
        <v>1404826</v>
      </c>
      <c r="AN1134" s="661">
        <f t="shared" si="227"/>
        <v>7519890</v>
      </c>
      <c r="AO1134" s="638">
        <v>610575</v>
      </c>
      <c r="AP1134" s="638">
        <v>44100</v>
      </c>
      <c r="AQ1134" s="638">
        <f>+VLOOKUP($B1134,[1]Sheet1!$C$15:$BW$1300,52,0)</f>
        <v>0</v>
      </c>
      <c r="AR1134" s="638">
        <v>0</v>
      </c>
      <c r="AS1134" s="638">
        <v>0</v>
      </c>
      <c r="AT1134" s="661">
        <f t="shared" si="233"/>
        <v>6865215</v>
      </c>
      <c r="AU1134" s="629"/>
      <c r="AV1134" s="585"/>
      <c r="AW1134" s="526" t="s">
        <v>5266</v>
      </c>
      <c r="AX1134" s="526" t="s">
        <v>5267</v>
      </c>
      <c r="AY1134" s="632" t="s">
        <v>200</v>
      </c>
      <c r="AZ1134" s="632">
        <v>622</v>
      </c>
      <c r="BA1134" s="272" t="str">
        <f t="shared" si="224"/>
        <v>Bag</v>
      </c>
      <c r="BB1134" s="633"/>
      <c r="BC1134" s="634"/>
      <c r="BD1134" s="634"/>
    </row>
    <row r="1135" spans="1:56" s="635" customFormat="1" ht="36.75" hidden="1" customHeight="1">
      <c r="A1135" s="475">
        <f>SUBTOTAL(3,B$6:B1135)</f>
        <v>1</v>
      </c>
      <c r="B1135" s="475" t="s">
        <v>2875</v>
      </c>
      <c r="C1135" s="476" t="s">
        <v>2876</v>
      </c>
      <c r="D1135" s="636">
        <v>44713</v>
      </c>
      <c r="E1135" s="636" t="s">
        <v>200</v>
      </c>
      <c r="F1135" s="530" t="s">
        <v>231</v>
      </c>
      <c r="G1135" s="621" t="s">
        <v>619</v>
      </c>
      <c r="H1135" s="637">
        <v>5815000</v>
      </c>
      <c r="I1135" s="637">
        <v>0</v>
      </c>
      <c r="J1135" s="637">
        <v>0</v>
      </c>
      <c r="K1135" s="637">
        <v>0</v>
      </c>
      <c r="L1135" s="638">
        <f t="shared" si="228"/>
        <v>5815000</v>
      </c>
      <c r="M1135" s="639">
        <v>24</v>
      </c>
      <c r="N1135" s="638">
        <f t="shared" si="229"/>
        <v>5367692</v>
      </c>
      <c r="O1135" s="640">
        <v>2</v>
      </c>
      <c r="P1135" s="638">
        <f t="shared" si="230"/>
        <v>447308</v>
      </c>
      <c r="Q1135" s="641">
        <v>0</v>
      </c>
      <c r="R1135" s="638">
        <f t="shared" si="231"/>
        <v>0</v>
      </c>
      <c r="S1135" s="638">
        <f t="shared" si="232"/>
        <v>5815000</v>
      </c>
      <c r="T1135" s="642">
        <v>0</v>
      </c>
      <c r="U1135" s="528">
        <v>0</v>
      </c>
      <c r="V1135" s="528">
        <v>200000</v>
      </c>
      <c r="W1135" s="642">
        <v>500000</v>
      </c>
      <c r="X1135" s="642">
        <v>0</v>
      </c>
      <c r="Y1135" s="642">
        <v>400000</v>
      </c>
      <c r="Z1135" s="642">
        <v>664417</v>
      </c>
      <c r="AA1135" s="643"/>
      <c r="AB1135" s="638"/>
      <c r="AC1135" s="642">
        <v>0</v>
      </c>
      <c r="AD1135" s="642">
        <v>0</v>
      </c>
      <c r="AE1135" s="638">
        <v>0</v>
      </c>
      <c r="AF1135" s="644"/>
      <c r="AG1135" s="644">
        <f t="shared" si="226"/>
        <v>7579417</v>
      </c>
      <c r="AH1135" s="639">
        <v>32</v>
      </c>
      <c r="AI1135" s="639">
        <v>0</v>
      </c>
      <c r="AJ1135" s="639">
        <v>0</v>
      </c>
      <c r="AK1135" s="643">
        <v>0</v>
      </c>
      <c r="AL1135" s="645">
        <v>0</v>
      </c>
      <c r="AM1135" s="638">
        <f t="shared" si="225"/>
        <v>1341923</v>
      </c>
      <c r="AN1135" s="661">
        <f t="shared" si="227"/>
        <v>8921340</v>
      </c>
      <c r="AO1135" s="638">
        <v>610575</v>
      </c>
      <c r="AP1135" s="638">
        <v>44100</v>
      </c>
      <c r="AQ1135" s="638">
        <f>+VLOOKUP($B1135,[1]Sheet1!$C$15:$BW$1300,52,0)</f>
        <v>0</v>
      </c>
      <c r="AR1135" s="638">
        <v>0</v>
      </c>
      <c r="AS1135" s="638">
        <v>0</v>
      </c>
      <c r="AT1135" s="661">
        <f t="shared" si="233"/>
        <v>8266665</v>
      </c>
      <c r="AU1135" s="629"/>
      <c r="AV1135" s="585"/>
      <c r="AW1135" s="526" t="s">
        <v>5268</v>
      </c>
      <c r="AX1135" s="526" t="s">
        <v>5269</v>
      </c>
      <c r="AY1135" s="632" t="s">
        <v>200</v>
      </c>
      <c r="AZ1135" s="632">
        <v>622</v>
      </c>
      <c r="BA1135" s="272" t="str">
        <f t="shared" si="224"/>
        <v>Bag</v>
      </c>
      <c r="BB1135" s="633"/>
      <c r="BC1135" s="634"/>
      <c r="BD1135" s="634"/>
    </row>
    <row r="1136" spans="1:56" s="635" customFormat="1" ht="36.75" hidden="1" customHeight="1">
      <c r="A1136" s="475">
        <f>SUBTOTAL(3,B$6:B1136)</f>
        <v>1</v>
      </c>
      <c r="B1136" s="475" t="s">
        <v>2877</v>
      </c>
      <c r="C1136" s="476" t="s">
        <v>2878</v>
      </c>
      <c r="D1136" s="636">
        <v>44728</v>
      </c>
      <c r="E1136" s="636" t="s">
        <v>200</v>
      </c>
      <c r="F1136" s="530" t="s">
        <v>231</v>
      </c>
      <c r="G1136" s="621" t="s">
        <v>1054</v>
      </c>
      <c r="H1136" s="637">
        <v>5815000</v>
      </c>
      <c r="I1136" s="637">
        <v>200000</v>
      </c>
      <c r="J1136" s="637">
        <v>0</v>
      </c>
      <c r="K1136" s="637">
        <v>0</v>
      </c>
      <c r="L1136" s="638">
        <f t="shared" si="228"/>
        <v>6015000</v>
      </c>
      <c r="M1136" s="639">
        <v>18.399999999999999</v>
      </c>
      <c r="N1136" s="638">
        <f t="shared" si="229"/>
        <v>4256769</v>
      </c>
      <c r="O1136" s="640">
        <v>2</v>
      </c>
      <c r="P1136" s="638">
        <f t="shared" si="230"/>
        <v>462692</v>
      </c>
      <c r="Q1136" s="641">
        <v>0</v>
      </c>
      <c r="R1136" s="638">
        <f t="shared" si="231"/>
        <v>0</v>
      </c>
      <c r="S1136" s="638">
        <f t="shared" si="232"/>
        <v>4719461</v>
      </c>
      <c r="T1136" s="642">
        <v>0</v>
      </c>
      <c r="U1136" s="528">
        <v>0</v>
      </c>
      <c r="V1136" s="528">
        <v>200000</v>
      </c>
      <c r="W1136" s="642">
        <v>0</v>
      </c>
      <c r="X1136" s="642">
        <v>0</v>
      </c>
      <c r="Y1136" s="642">
        <v>0</v>
      </c>
      <c r="Z1136" s="642">
        <v>493764</v>
      </c>
      <c r="AA1136" s="643"/>
      <c r="AB1136" s="638"/>
      <c r="AC1136" s="642">
        <v>0</v>
      </c>
      <c r="AD1136" s="642">
        <v>0</v>
      </c>
      <c r="AE1136" s="638">
        <v>0</v>
      </c>
      <c r="AF1136" s="644"/>
      <c r="AG1136" s="644">
        <f t="shared" si="226"/>
        <v>5413225</v>
      </c>
      <c r="AH1136" s="639">
        <v>20</v>
      </c>
      <c r="AI1136" s="639">
        <v>0</v>
      </c>
      <c r="AJ1136" s="639">
        <v>0</v>
      </c>
      <c r="AK1136" s="643">
        <v>0</v>
      </c>
      <c r="AL1136" s="645">
        <v>0</v>
      </c>
      <c r="AM1136" s="638">
        <f t="shared" si="225"/>
        <v>867548</v>
      </c>
      <c r="AN1136" s="661">
        <f t="shared" si="227"/>
        <v>6280773</v>
      </c>
      <c r="AO1136" s="638">
        <v>631575</v>
      </c>
      <c r="AP1136" s="638">
        <v>44100</v>
      </c>
      <c r="AQ1136" s="638">
        <f>+VLOOKUP($B1136,[1]Sheet1!$C$15:$BW$1300,52,0)</f>
        <v>0</v>
      </c>
      <c r="AR1136" s="638">
        <v>0</v>
      </c>
      <c r="AS1136" s="638">
        <v>0</v>
      </c>
      <c r="AT1136" s="661">
        <f t="shared" si="233"/>
        <v>5605098</v>
      </c>
      <c r="AU1136" s="629"/>
      <c r="AV1136" s="585"/>
      <c r="AW1136" s="526" t="s">
        <v>5270</v>
      </c>
      <c r="AX1136" s="526" t="s">
        <v>5271</v>
      </c>
      <c r="AY1136" s="632" t="s">
        <v>200</v>
      </c>
      <c r="AZ1136" s="632">
        <v>622</v>
      </c>
      <c r="BA1136" s="272" t="str">
        <f t="shared" si="224"/>
        <v>Bag</v>
      </c>
      <c r="BB1136" s="633"/>
      <c r="BC1136" s="634"/>
      <c r="BD1136" s="634"/>
    </row>
    <row r="1137" spans="1:56" s="635" customFormat="1" ht="36.75" hidden="1" customHeight="1">
      <c r="A1137" s="475">
        <f>SUBTOTAL(3,B$6:B1137)</f>
        <v>1</v>
      </c>
      <c r="B1137" s="475" t="s">
        <v>2879</v>
      </c>
      <c r="C1137" s="476" t="s">
        <v>2880</v>
      </c>
      <c r="D1137" s="636">
        <v>44784</v>
      </c>
      <c r="E1137" s="636" t="s">
        <v>200</v>
      </c>
      <c r="F1137" s="530" t="s">
        <v>231</v>
      </c>
      <c r="G1137" s="621" t="s">
        <v>619</v>
      </c>
      <c r="H1137" s="637">
        <v>5815000</v>
      </c>
      <c r="I1137" s="637">
        <v>0</v>
      </c>
      <c r="J1137" s="637">
        <v>0</v>
      </c>
      <c r="K1137" s="637">
        <v>0</v>
      </c>
      <c r="L1137" s="638">
        <f t="shared" si="228"/>
        <v>5815000</v>
      </c>
      <c r="M1137" s="639">
        <v>14</v>
      </c>
      <c r="N1137" s="638">
        <f t="shared" si="229"/>
        <v>3131154</v>
      </c>
      <c r="O1137" s="640">
        <v>3</v>
      </c>
      <c r="P1137" s="638">
        <f t="shared" si="230"/>
        <v>670962</v>
      </c>
      <c r="Q1137" s="641">
        <v>0</v>
      </c>
      <c r="R1137" s="638">
        <f t="shared" si="231"/>
        <v>0</v>
      </c>
      <c r="S1137" s="638">
        <f t="shared" si="232"/>
        <v>3802116</v>
      </c>
      <c r="T1137" s="642">
        <v>0</v>
      </c>
      <c r="U1137" s="528">
        <v>0</v>
      </c>
      <c r="V1137" s="528">
        <v>200000</v>
      </c>
      <c r="W1137" s="642">
        <v>0</v>
      </c>
      <c r="X1137" s="642">
        <v>0</v>
      </c>
      <c r="Y1137" s="642">
        <v>0</v>
      </c>
      <c r="Z1137" s="642">
        <v>421822</v>
      </c>
      <c r="AA1137" s="643"/>
      <c r="AB1137" s="638"/>
      <c r="AC1137" s="642">
        <v>100000</v>
      </c>
      <c r="AD1137" s="642">
        <v>0</v>
      </c>
      <c r="AE1137" s="638">
        <v>41935.09821428571</v>
      </c>
      <c r="AF1137" s="644"/>
      <c r="AG1137" s="644">
        <f t="shared" si="226"/>
        <v>4565873</v>
      </c>
      <c r="AH1137" s="639">
        <v>24</v>
      </c>
      <c r="AI1137" s="639">
        <v>0</v>
      </c>
      <c r="AJ1137" s="639">
        <v>0</v>
      </c>
      <c r="AK1137" s="643">
        <v>0</v>
      </c>
      <c r="AL1137" s="645">
        <v>0</v>
      </c>
      <c r="AM1137" s="638">
        <f t="shared" si="225"/>
        <v>1006442</v>
      </c>
      <c r="AN1137" s="661">
        <f t="shared" si="227"/>
        <v>5572315</v>
      </c>
      <c r="AO1137" s="638">
        <v>610575</v>
      </c>
      <c r="AP1137" s="638">
        <v>44100</v>
      </c>
      <c r="AQ1137" s="638">
        <f>+VLOOKUP($B1137,[1]Sheet1!$C$15:$BW$1300,52,0)</f>
        <v>0</v>
      </c>
      <c r="AR1137" s="638">
        <v>0</v>
      </c>
      <c r="AS1137" s="638">
        <v>0</v>
      </c>
      <c r="AT1137" s="661">
        <f t="shared" si="233"/>
        <v>4917640</v>
      </c>
      <c r="AU1137" s="629"/>
      <c r="AV1137" s="585"/>
      <c r="AW1137" s="526" t="s">
        <v>5272</v>
      </c>
      <c r="AX1137" s="526" t="s">
        <v>5273</v>
      </c>
      <c r="AY1137" s="632" t="s">
        <v>200</v>
      </c>
      <c r="AZ1137" s="632">
        <v>622</v>
      </c>
      <c r="BA1137" s="272" t="str">
        <f t="shared" si="224"/>
        <v>Bag</v>
      </c>
      <c r="BB1137" s="633"/>
      <c r="BC1137" s="634"/>
      <c r="BD1137" s="634"/>
    </row>
    <row r="1138" spans="1:56" s="635" customFormat="1" ht="36.75" hidden="1" customHeight="1">
      <c r="A1138" s="475">
        <f>SUBTOTAL(3,B$6:B1138)</f>
        <v>1</v>
      </c>
      <c r="B1138" s="475" t="s">
        <v>2881</v>
      </c>
      <c r="C1138" s="476" t="s">
        <v>1378</v>
      </c>
      <c r="D1138" s="636">
        <v>45296</v>
      </c>
      <c r="E1138" s="636" t="s">
        <v>200</v>
      </c>
      <c r="F1138" s="530" t="s">
        <v>231</v>
      </c>
      <c r="G1138" s="621" t="s">
        <v>1054</v>
      </c>
      <c r="H1138" s="637">
        <v>5538000</v>
      </c>
      <c r="I1138" s="637">
        <v>200000</v>
      </c>
      <c r="J1138" s="637">
        <v>0</v>
      </c>
      <c r="K1138" s="637">
        <v>0</v>
      </c>
      <c r="L1138" s="638">
        <f t="shared" si="228"/>
        <v>5738000</v>
      </c>
      <c r="M1138" s="639">
        <v>22.5</v>
      </c>
      <c r="N1138" s="638">
        <f t="shared" si="229"/>
        <v>4965577</v>
      </c>
      <c r="O1138" s="640">
        <v>3</v>
      </c>
      <c r="P1138" s="638">
        <f t="shared" si="230"/>
        <v>662077</v>
      </c>
      <c r="Q1138" s="641">
        <v>0</v>
      </c>
      <c r="R1138" s="638">
        <f t="shared" si="231"/>
        <v>0</v>
      </c>
      <c r="S1138" s="638">
        <f t="shared" si="232"/>
        <v>5627654</v>
      </c>
      <c r="T1138" s="642">
        <v>0</v>
      </c>
      <c r="U1138" s="528">
        <v>0</v>
      </c>
      <c r="V1138" s="528">
        <v>200000</v>
      </c>
      <c r="W1138" s="642">
        <v>500000</v>
      </c>
      <c r="X1138" s="642">
        <v>0</v>
      </c>
      <c r="Y1138" s="642">
        <v>400000</v>
      </c>
      <c r="Z1138" s="642">
        <v>643397</v>
      </c>
      <c r="AA1138" s="643"/>
      <c r="AB1138" s="638"/>
      <c r="AC1138" s="642">
        <v>0</v>
      </c>
      <c r="AD1138" s="642">
        <v>0</v>
      </c>
      <c r="AE1138" s="638">
        <v>0</v>
      </c>
      <c r="AF1138" s="644"/>
      <c r="AG1138" s="644">
        <f t="shared" si="226"/>
        <v>7371051</v>
      </c>
      <c r="AH1138" s="639">
        <v>32</v>
      </c>
      <c r="AI1138" s="639">
        <v>0</v>
      </c>
      <c r="AJ1138" s="639">
        <v>0</v>
      </c>
      <c r="AK1138" s="643">
        <v>0</v>
      </c>
      <c r="AL1138" s="645">
        <v>0</v>
      </c>
      <c r="AM1138" s="638">
        <f t="shared" si="225"/>
        <v>1324154</v>
      </c>
      <c r="AN1138" s="661">
        <f t="shared" si="227"/>
        <v>8695205</v>
      </c>
      <c r="AO1138" s="638">
        <v>602490</v>
      </c>
      <c r="AP1138" s="638">
        <v>44100</v>
      </c>
      <c r="AQ1138" s="638">
        <f>+VLOOKUP($B1138,[1]Sheet1!$C$15:$BW$1300,52,0)</f>
        <v>0</v>
      </c>
      <c r="AR1138" s="638">
        <v>0</v>
      </c>
      <c r="AS1138" s="638">
        <v>0</v>
      </c>
      <c r="AT1138" s="661">
        <f t="shared" si="233"/>
        <v>8048615</v>
      </c>
      <c r="AU1138" s="629"/>
      <c r="AV1138" s="585"/>
      <c r="AW1138" s="526" t="s">
        <v>3871</v>
      </c>
      <c r="AX1138" s="526" t="s">
        <v>5274</v>
      </c>
      <c r="AY1138" s="632" t="s">
        <v>200</v>
      </c>
      <c r="AZ1138" s="632">
        <v>622</v>
      </c>
      <c r="BA1138" s="272" t="str">
        <f t="shared" si="224"/>
        <v>Bag</v>
      </c>
      <c r="BB1138" s="633"/>
      <c r="BC1138" s="634"/>
      <c r="BD1138" s="634"/>
    </row>
    <row r="1139" spans="1:56" s="635" customFormat="1" ht="36.75" hidden="1" customHeight="1">
      <c r="A1139" s="475">
        <f>SUBTOTAL(3,B$6:B1139)</f>
        <v>1</v>
      </c>
      <c r="B1139" s="475" t="s">
        <v>2882</v>
      </c>
      <c r="C1139" s="476" t="s">
        <v>844</v>
      </c>
      <c r="D1139" s="636">
        <v>45345</v>
      </c>
      <c r="E1139" s="636" t="s">
        <v>200</v>
      </c>
      <c r="F1139" s="530" t="s">
        <v>231</v>
      </c>
      <c r="G1139" s="621" t="s">
        <v>619</v>
      </c>
      <c r="H1139" s="637">
        <v>5538000</v>
      </c>
      <c r="I1139" s="637">
        <v>0</v>
      </c>
      <c r="J1139" s="637">
        <v>0</v>
      </c>
      <c r="K1139" s="637">
        <v>0</v>
      </c>
      <c r="L1139" s="638">
        <f t="shared" si="228"/>
        <v>5538000</v>
      </c>
      <c r="M1139" s="639">
        <v>21.8</v>
      </c>
      <c r="N1139" s="638">
        <f t="shared" si="229"/>
        <v>4643400</v>
      </c>
      <c r="O1139" s="640">
        <v>3</v>
      </c>
      <c r="P1139" s="638">
        <f t="shared" si="230"/>
        <v>639000</v>
      </c>
      <c r="Q1139" s="641">
        <v>0</v>
      </c>
      <c r="R1139" s="638">
        <f t="shared" si="231"/>
        <v>0</v>
      </c>
      <c r="S1139" s="638">
        <f t="shared" si="232"/>
        <v>5282400</v>
      </c>
      <c r="T1139" s="642">
        <v>0</v>
      </c>
      <c r="U1139" s="528">
        <v>0</v>
      </c>
      <c r="V1139" s="528">
        <v>200000</v>
      </c>
      <c r="W1139" s="642">
        <v>0</v>
      </c>
      <c r="X1139" s="642">
        <v>0</v>
      </c>
      <c r="Y1139" s="642">
        <v>300000</v>
      </c>
      <c r="Z1139" s="642">
        <v>494188</v>
      </c>
      <c r="AA1139" s="643"/>
      <c r="AB1139" s="638"/>
      <c r="AC1139" s="642">
        <v>0</v>
      </c>
      <c r="AD1139" s="642">
        <v>0</v>
      </c>
      <c r="AE1139" s="638">
        <v>39937.5</v>
      </c>
      <c r="AF1139" s="644"/>
      <c r="AG1139" s="644">
        <f t="shared" si="226"/>
        <v>6316526</v>
      </c>
      <c r="AH1139" s="639">
        <v>36</v>
      </c>
      <c r="AI1139" s="639">
        <v>0</v>
      </c>
      <c r="AJ1139" s="639">
        <v>0</v>
      </c>
      <c r="AK1139" s="643">
        <v>0</v>
      </c>
      <c r="AL1139" s="645">
        <v>0</v>
      </c>
      <c r="AM1139" s="638">
        <f t="shared" si="225"/>
        <v>1437750</v>
      </c>
      <c r="AN1139" s="661">
        <f t="shared" si="227"/>
        <v>7754276</v>
      </c>
      <c r="AO1139" s="638">
        <v>581490</v>
      </c>
      <c r="AP1139" s="638">
        <v>44100</v>
      </c>
      <c r="AQ1139" s="638">
        <f>+VLOOKUP($B1139,[1]Sheet1!$C$15:$BW$1300,52,0)</f>
        <v>0</v>
      </c>
      <c r="AR1139" s="638">
        <v>0</v>
      </c>
      <c r="AS1139" s="638">
        <v>0</v>
      </c>
      <c r="AT1139" s="661">
        <f t="shared" si="233"/>
        <v>7128686</v>
      </c>
      <c r="AU1139" s="629"/>
      <c r="AV1139" s="585"/>
      <c r="AW1139" s="526" t="s">
        <v>3370</v>
      </c>
      <c r="AX1139" s="526" t="s">
        <v>5275</v>
      </c>
      <c r="AY1139" s="632" t="s">
        <v>200</v>
      </c>
      <c r="AZ1139" s="632">
        <v>622</v>
      </c>
      <c r="BA1139" s="272" t="str">
        <f t="shared" ref="BA1139:BA1202" si="234">+IF(AY1139="SK1 Box","Box",IF(AY1139="Seaman","Seaman","Bag"))</f>
        <v>Bag</v>
      </c>
      <c r="BB1139" s="633"/>
      <c r="BC1139" s="634"/>
      <c r="BD1139" s="634"/>
    </row>
    <row r="1140" spans="1:56" s="635" customFormat="1" ht="36.75" hidden="1" customHeight="1">
      <c r="A1140" s="475">
        <f>SUBTOTAL(3,B$6:B1140)</f>
        <v>1</v>
      </c>
      <c r="B1140" s="475" t="s">
        <v>2883</v>
      </c>
      <c r="C1140" s="476" t="s">
        <v>2884</v>
      </c>
      <c r="D1140" s="636">
        <v>45352</v>
      </c>
      <c r="E1140" s="636" t="s">
        <v>200</v>
      </c>
      <c r="F1140" s="530" t="s">
        <v>231</v>
      </c>
      <c r="G1140" s="621" t="s">
        <v>619</v>
      </c>
      <c r="H1140" s="637">
        <v>5538000</v>
      </c>
      <c r="I1140" s="637">
        <v>0</v>
      </c>
      <c r="J1140" s="637">
        <v>0</v>
      </c>
      <c r="K1140" s="637">
        <v>0</v>
      </c>
      <c r="L1140" s="638">
        <f t="shared" si="228"/>
        <v>5538000</v>
      </c>
      <c r="M1140" s="639">
        <v>20.6</v>
      </c>
      <c r="N1140" s="638">
        <f t="shared" si="229"/>
        <v>4387800</v>
      </c>
      <c r="O1140" s="640">
        <v>3</v>
      </c>
      <c r="P1140" s="638">
        <f t="shared" si="230"/>
        <v>639000</v>
      </c>
      <c r="Q1140" s="641">
        <v>0</v>
      </c>
      <c r="R1140" s="638">
        <f t="shared" si="231"/>
        <v>0</v>
      </c>
      <c r="S1140" s="638">
        <f t="shared" si="232"/>
        <v>5026800</v>
      </c>
      <c r="T1140" s="642">
        <v>0</v>
      </c>
      <c r="U1140" s="528">
        <v>0</v>
      </c>
      <c r="V1140" s="528">
        <v>200000</v>
      </c>
      <c r="W1140" s="642">
        <v>0</v>
      </c>
      <c r="X1140" s="642">
        <v>0</v>
      </c>
      <c r="Y1140" s="642">
        <v>300000</v>
      </c>
      <c r="Z1140" s="642">
        <v>351461</v>
      </c>
      <c r="AA1140" s="643"/>
      <c r="AB1140" s="638"/>
      <c r="AC1140" s="642">
        <v>100000</v>
      </c>
      <c r="AD1140" s="642">
        <v>0</v>
      </c>
      <c r="AE1140" s="638">
        <v>39937.499999999993</v>
      </c>
      <c r="AF1140" s="644"/>
      <c r="AG1140" s="644">
        <f t="shared" si="226"/>
        <v>6018199</v>
      </c>
      <c r="AH1140" s="639">
        <v>0</v>
      </c>
      <c r="AI1140" s="639">
        <v>0</v>
      </c>
      <c r="AJ1140" s="639">
        <v>0</v>
      </c>
      <c r="AK1140" s="643">
        <v>0</v>
      </c>
      <c r="AL1140" s="645">
        <v>0</v>
      </c>
      <c r="AM1140" s="638">
        <f t="shared" si="225"/>
        <v>0</v>
      </c>
      <c r="AN1140" s="661">
        <f t="shared" si="227"/>
        <v>6018199</v>
      </c>
      <c r="AO1140" s="638">
        <v>581490</v>
      </c>
      <c r="AP1140" s="638">
        <v>44100</v>
      </c>
      <c r="AQ1140" s="638">
        <f>+VLOOKUP($B1140,[1]Sheet1!$C$15:$BW$1300,52,0)</f>
        <v>0</v>
      </c>
      <c r="AR1140" s="638">
        <v>0</v>
      </c>
      <c r="AS1140" s="638">
        <v>0</v>
      </c>
      <c r="AT1140" s="661">
        <f t="shared" si="233"/>
        <v>5392609</v>
      </c>
      <c r="AU1140" s="629"/>
      <c r="AV1140" s="585"/>
      <c r="AW1140" s="526" t="s">
        <v>5276</v>
      </c>
      <c r="AX1140" s="526" t="s">
        <v>5277</v>
      </c>
      <c r="AY1140" s="632" t="s">
        <v>200</v>
      </c>
      <c r="AZ1140" s="632">
        <v>622</v>
      </c>
      <c r="BA1140" s="272" t="str">
        <f t="shared" si="234"/>
        <v>Bag</v>
      </c>
      <c r="BB1140" s="633"/>
      <c r="BC1140" s="634"/>
      <c r="BD1140" s="634"/>
    </row>
    <row r="1141" spans="1:56" s="635" customFormat="1" ht="36.75" hidden="1" customHeight="1">
      <c r="A1141" s="475">
        <f>SUBTOTAL(3,B$6:B1141)</f>
        <v>1</v>
      </c>
      <c r="B1141" s="475" t="s">
        <v>2885</v>
      </c>
      <c r="C1141" s="476" t="s">
        <v>2886</v>
      </c>
      <c r="D1141" s="636">
        <v>45352</v>
      </c>
      <c r="E1141" s="636" t="s">
        <v>200</v>
      </c>
      <c r="F1141" s="530" t="s">
        <v>231</v>
      </c>
      <c r="G1141" s="621" t="s">
        <v>619</v>
      </c>
      <c r="H1141" s="637">
        <v>5538000</v>
      </c>
      <c r="I1141" s="637">
        <v>0</v>
      </c>
      <c r="J1141" s="637">
        <v>0</v>
      </c>
      <c r="K1141" s="637">
        <v>0</v>
      </c>
      <c r="L1141" s="638">
        <f t="shared" si="228"/>
        <v>5538000</v>
      </c>
      <c r="M1141" s="639">
        <v>24</v>
      </c>
      <c r="N1141" s="638">
        <f t="shared" si="229"/>
        <v>5112000</v>
      </c>
      <c r="O1141" s="640">
        <v>2</v>
      </c>
      <c r="P1141" s="638">
        <f t="shared" si="230"/>
        <v>426000</v>
      </c>
      <c r="Q1141" s="641">
        <v>0</v>
      </c>
      <c r="R1141" s="638">
        <f t="shared" si="231"/>
        <v>0</v>
      </c>
      <c r="S1141" s="638">
        <f t="shared" si="232"/>
        <v>5538000</v>
      </c>
      <c r="T1141" s="642">
        <v>0</v>
      </c>
      <c r="U1141" s="528">
        <v>0</v>
      </c>
      <c r="V1141" s="528">
        <v>200000</v>
      </c>
      <c r="W1141" s="642">
        <v>500000</v>
      </c>
      <c r="X1141" s="642">
        <v>0</v>
      </c>
      <c r="Y1141" s="642">
        <v>400000</v>
      </c>
      <c r="Z1141" s="642">
        <v>649403</v>
      </c>
      <c r="AA1141" s="643"/>
      <c r="AB1141" s="638"/>
      <c r="AC1141" s="642">
        <v>0</v>
      </c>
      <c r="AD1141" s="642">
        <v>0</v>
      </c>
      <c r="AE1141" s="638">
        <v>39937.5</v>
      </c>
      <c r="AF1141" s="644"/>
      <c r="AG1141" s="644">
        <f t="shared" si="226"/>
        <v>7327341</v>
      </c>
      <c r="AH1141" s="639">
        <v>36</v>
      </c>
      <c r="AI1141" s="639">
        <v>0</v>
      </c>
      <c r="AJ1141" s="639">
        <v>0</v>
      </c>
      <c r="AK1141" s="643">
        <v>0</v>
      </c>
      <c r="AL1141" s="645">
        <v>0</v>
      </c>
      <c r="AM1141" s="638">
        <f t="shared" si="225"/>
        <v>1437750</v>
      </c>
      <c r="AN1141" s="661">
        <f t="shared" si="227"/>
        <v>8765091</v>
      </c>
      <c r="AO1141" s="638">
        <v>581490</v>
      </c>
      <c r="AP1141" s="638">
        <v>44100</v>
      </c>
      <c r="AQ1141" s="638">
        <f>+VLOOKUP($B1141,[1]Sheet1!$C$15:$BW$1300,52,0)</f>
        <v>0</v>
      </c>
      <c r="AR1141" s="638">
        <v>0</v>
      </c>
      <c r="AS1141" s="638">
        <v>0</v>
      </c>
      <c r="AT1141" s="661">
        <f t="shared" si="233"/>
        <v>8139501</v>
      </c>
      <c r="AU1141" s="629"/>
      <c r="AV1141" s="585"/>
      <c r="AW1141" s="526" t="s">
        <v>5278</v>
      </c>
      <c r="AX1141" s="526" t="s">
        <v>5279</v>
      </c>
      <c r="AY1141" s="632" t="s">
        <v>200</v>
      </c>
      <c r="AZ1141" s="632">
        <v>622</v>
      </c>
      <c r="BA1141" s="272" t="str">
        <f t="shared" si="234"/>
        <v>Bag</v>
      </c>
      <c r="BB1141" s="633"/>
      <c r="BC1141" s="634"/>
      <c r="BD1141" s="634"/>
    </row>
    <row r="1142" spans="1:56" s="635" customFormat="1" ht="36.75" hidden="1" customHeight="1">
      <c r="A1142" s="475">
        <f>SUBTOTAL(3,B$6:B1142)</f>
        <v>1</v>
      </c>
      <c r="B1142" s="475" t="s">
        <v>2887</v>
      </c>
      <c r="C1142" s="476" t="s">
        <v>2888</v>
      </c>
      <c r="D1142" s="636">
        <v>45390</v>
      </c>
      <c r="E1142" s="636" t="s">
        <v>200</v>
      </c>
      <c r="F1142" s="530" t="s">
        <v>231</v>
      </c>
      <c r="G1142" s="621" t="s">
        <v>619</v>
      </c>
      <c r="H1142" s="637">
        <v>5538000</v>
      </c>
      <c r="I1142" s="637">
        <v>0</v>
      </c>
      <c r="J1142" s="637">
        <v>0</v>
      </c>
      <c r="K1142" s="637">
        <v>0</v>
      </c>
      <c r="L1142" s="638">
        <f t="shared" si="228"/>
        <v>5538000</v>
      </c>
      <c r="M1142" s="639">
        <v>24</v>
      </c>
      <c r="N1142" s="638">
        <f t="shared" si="229"/>
        <v>5112000</v>
      </c>
      <c r="O1142" s="640">
        <v>2</v>
      </c>
      <c r="P1142" s="638">
        <f t="shared" si="230"/>
        <v>426000</v>
      </c>
      <c r="Q1142" s="641">
        <v>0</v>
      </c>
      <c r="R1142" s="638">
        <f t="shared" si="231"/>
        <v>0</v>
      </c>
      <c r="S1142" s="638">
        <f t="shared" si="232"/>
        <v>5538000</v>
      </c>
      <c r="T1142" s="642">
        <v>0</v>
      </c>
      <c r="U1142" s="528">
        <v>0</v>
      </c>
      <c r="V1142" s="528">
        <v>200000</v>
      </c>
      <c r="W1142" s="642">
        <v>500000</v>
      </c>
      <c r="X1142" s="642">
        <v>0</v>
      </c>
      <c r="Y1142" s="642">
        <v>400000</v>
      </c>
      <c r="Z1142" s="642">
        <v>1080500</v>
      </c>
      <c r="AA1142" s="643"/>
      <c r="AB1142" s="638"/>
      <c r="AC1142" s="642">
        <v>0</v>
      </c>
      <c r="AD1142" s="642">
        <v>0</v>
      </c>
      <c r="AE1142" s="638">
        <v>39937.5</v>
      </c>
      <c r="AF1142" s="644"/>
      <c r="AG1142" s="644">
        <f t="shared" si="226"/>
        <v>7758438</v>
      </c>
      <c r="AH1142" s="639">
        <v>36</v>
      </c>
      <c r="AI1142" s="639">
        <v>0</v>
      </c>
      <c r="AJ1142" s="639">
        <v>0</v>
      </c>
      <c r="AK1142" s="643">
        <v>0</v>
      </c>
      <c r="AL1142" s="645">
        <v>0</v>
      </c>
      <c r="AM1142" s="638">
        <f t="shared" si="225"/>
        <v>1437750</v>
      </c>
      <c r="AN1142" s="661">
        <f t="shared" si="227"/>
        <v>9196188</v>
      </c>
      <c r="AO1142" s="638">
        <v>581490</v>
      </c>
      <c r="AP1142" s="638">
        <v>44100</v>
      </c>
      <c r="AQ1142" s="638">
        <f>+VLOOKUP($B1142,[1]Sheet1!$C$15:$BW$1300,52,0)</f>
        <v>0</v>
      </c>
      <c r="AR1142" s="638">
        <v>0</v>
      </c>
      <c r="AS1142" s="638">
        <v>0</v>
      </c>
      <c r="AT1142" s="661">
        <f t="shared" si="233"/>
        <v>8570598</v>
      </c>
      <c r="AU1142" s="629"/>
      <c r="AV1142" s="585"/>
      <c r="AW1142" s="526" t="s">
        <v>5280</v>
      </c>
      <c r="AX1142" s="526" t="s">
        <v>5281</v>
      </c>
      <c r="AY1142" s="632" t="s">
        <v>200</v>
      </c>
      <c r="AZ1142" s="632">
        <v>622</v>
      </c>
      <c r="BA1142" s="272" t="str">
        <f t="shared" si="234"/>
        <v>Bag</v>
      </c>
      <c r="BB1142" s="633"/>
      <c r="BC1142" s="634"/>
      <c r="BD1142" s="634"/>
    </row>
    <row r="1143" spans="1:56" s="635" customFormat="1" ht="36.75" hidden="1" customHeight="1">
      <c r="A1143" s="475">
        <f>SUBTOTAL(3,B$6:B1143)</f>
        <v>1</v>
      </c>
      <c r="B1143" s="475" t="s">
        <v>2889</v>
      </c>
      <c r="C1143" s="476" t="s">
        <v>2890</v>
      </c>
      <c r="D1143" s="636">
        <v>45390</v>
      </c>
      <c r="E1143" s="636" t="s">
        <v>200</v>
      </c>
      <c r="F1143" s="530" t="s">
        <v>231</v>
      </c>
      <c r="G1143" s="621" t="s">
        <v>619</v>
      </c>
      <c r="H1143" s="637">
        <v>5538000</v>
      </c>
      <c r="I1143" s="637">
        <v>0</v>
      </c>
      <c r="J1143" s="637">
        <v>0</v>
      </c>
      <c r="K1143" s="637">
        <v>0</v>
      </c>
      <c r="L1143" s="638">
        <f t="shared" si="228"/>
        <v>5538000</v>
      </c>
      <c r="M1143" s="639">
        <v>23</v>
      </c>
      <c r="N1143" s="638">
        <f t="shared" si="229"/>
        <v>4899000</v>
      </c>
      <c r="O1143" s="640">
        <v>3</v>
      </c>
      <c r="P1143" s="638">
        <f t="shared" si="230"/>
        <v>639000</v>
      </c>
      <c r="Q1143" s="641">
        <v>0</v>
      </c>
      <c r="R1143" s="638">
        <f t="shared" si="231"/>
        <v>0</v>
      </c>
      <c r="S1143" s="638">
        <f t="shared" si="232"/>
        <v>5538000</v>
      </c>
      <c r="T1143" s="642">
        <v>0</v>
      </c>
      <c r="U1143" s="528">
        <v>0</v>
      </c>
      <c r="V1143" s="528">
        <v>200000</v>
      </c>
      <c r="W1143" s="642">
        <v>500000</v>
      </c>
      <c r="X1143" s="642">
        <v>0</v>
      </c>
      <c r="Y1143" s="642">
        <v>400000</v>
      </c>
      <c r="Z1143" s="642">
        <v>665894</v>
      </c>
      <c r="AA1143" s="643"/>
      <c r="AB1143" s="638"/>
      <c r="AC1143" s="642">
        <v>0</v>
      </c>
      <c r="AD1143" s="642">
        <v>0</v>
      </c>
      <c r="AE1143" s="638">
        <v>39937.5</v>
      </c>
      <c r="AF1143" s="644"/>
      <c r="AG1143" s="644">
        <f t="shared" si="226"/>
        <v>7343832</v>
      </c>
      <c r="AH1143" s="639">
        <v>28</v>
      </c>
      <c r="AI1143" s="639">
        <v>0</v>
      </c>
      <c r="AJ1143" s="639">
        <v>0</v>
      </c>
      <c r="AK1143" s="643">
        <v>0</v>
      </c>
      <c r="AL1143" s="645">
        <v>0</v>
      </c>
      <c r="AM1143" s="638">
        <f t="shared" si="225"/>
        <v>1118250</v>
      </c>
      <c r="AN1143" s="661">
        <f t="shared" si="227"/>
        <v>8462082</v>
      </c>
      <c r="AO1143" s="638">
        <v>581490</v>
      </c>
      <c r="AP1143" s="638">
        <v>44100</v>
      </c>
      <c r="AQ1143" s="638">
        <f>+VLOOKUP($B1143,[1]Sheet1!$C$15:$BW$1300,52,0)</f>
        <v>0</v>
      </c>
      <c r="AR1143" s="638">
        <v>0</v>
      </c>
      <c r="AS1143" s="638">
        <v>0</v>
      </c>
      <c r="AT1143" s="661">
        <f t="shared" si="233"/>
        <v>7836492</v>
      </c>
      <c r="AU1143" s="629"/>
      <c r="AV1143" s="585"/>
      <c r="AW1143" s="526" t="s">
        <v>5282</v>
      </c>
      <c r="AX1143" s="526" t="s">
        <v>5283</v>
      </c>
      <c r="AY1143" s="632" t="s">
        <v>200</v>
      </c>
      <c r="AZ1143" s="632">
        <v>622</v>
      </c>
      <c r="BA1143" s="272" t="str">
        <f t="shared" si="234"/>
        <v>Bag</v>
      </c>
      <c r="BB1143" s="633"/>
      <c r="BC1143" s="634"/>
      <c r="BD1143" s="634"/>
    </row>
    <row r="1144" spans="1:56" s="635" customFormat="1" ht="36.75" hidden="1" customHeight="1">
      <c r="A1144" s="475">
        <f>SUBTOTAL(3,B$6:B1144)</f>
        <v>1</v>
      </c>
      <c r="B1144" s="475" t="s">
        <v>2891</v>
      </c>
      <c r="C1144" s="476" t="s">
        <v>2892</v>
      </c>
      <c r="D1144" s="636">
        <v>45435</v>
      </c>
      <c r="E1144" s="636" t="s">
        <v>200</v>
      </c>
      <c r="F1144" s="530" t="s">
        <v>231</v>
      </c>
      <c r="G1144" s="621" t="s">
        <v>1054</v>
      </c>
      <c r="H1144" s="637">
        <v>5274000</v>
      </c>
      <c r="I1144" s="637">
        <v>200000</v>
      </c>
      <c r="J1144" s="637">
        <v>0</v>
      </c>
      <c r="K1144" s="637">
        <v>0</v>
      </c>
      <c r="L1144" s="638">
        <f t="shared" si="228"/>
        <v>5474000</v>
      </c>
      <c r="M1144" s="639">
        <v>20.9</v>
      </c>
      <c r="N1144" s="638">
        <f t="shared" si="229"/>
        <v>4400254</v>
      </c>
      <c r="O1144" s="640">
        <v>2</v>
      </c>
      <c r="P1144" s="638">
        <f t="shared" si="230"/>
        <v>421077</v>
      </c>
      <c r="Q1144" s="641">
        <v>0</v>
      </c>
      <c r="R1144" s="638">
        <f t="shared" si="231"/>
        <v>0</v>
      </c>
      <c r="S1144" s="638">
        <f t="shared" si="232"/>
        <v>4821331</v>
      </c>
      <c r="T1144" s="642">
        <v>0</v>
      </c>
      <c r="U1144" s="528">
        <v>0</v>
      </c>
      <c r="V1144" s="528">
        <v>200000</v>
      </c>
      <c r="W1144" s="642">
        <v>500000</v>
      </c>
      <c r="X1144" s="642">
        <v>0</v>
      </c>
      <c r="Y1144" s="642">
        <v>400000</v>
      </c>
      <c r="Z1144" s="642">
        <v>558246</v>
      </c>
      <c r="AA1144" s="643"/>
      <c r="AB1144" s="638"/>
      <c r="AC1144" s="642">
        <v>100000</v>
      </c>
      <c r="AD1144" s="642">
        <v>0</v>
      </c>
      <c r="AE1144" s="638">
        <v>0</v>
      </c>
      <c r="AF1144" s="644"/>
      <c r="AG1144" s="644">
        <f t="shared" si="226"/>
        <v>6579577</v>
      </c>
      <c r="AH1144" s="639">
        <v>32</v>
      </c>
      <c r="AI1144" s="639">
        <v>0</v>
      </c>
      <c r="AJ1144" s="639">
        <v>0</v>
      </c>
      <c r="AK1144" s="643">
        <v>0</v>
      </c>
      <c r="AL1144" s="645">
        <v>0</v>
      </c>
      <c r="AM1144" s="638">
        <f t="shared" si="225"/>
        <v>1263231</v>
      </c>
      <c r="AN1144" s="661">
        <f t="shared" si="227"/>
        <v>7842808</v>
      </c>
      <c r="AO1144" s="638">
        <v>574770</v>
      </c>
      <c r="AP1144" s="638">
        <v>44100</v>
      </c>
      <c r="AQ1144" s="638">
        <f>+VLOOKUP($B1144,[1]Sheet1!$C$15:$BW$1300,52,0)</f>
        <v>0</v>
      </c>
      <c r="AR1144" s="638">
        <v>0</v>
      </c>
      <c r="AS1144" s="638">
        <v>0</v>
      </c>
      <c r="AT1144" s="661">
        <f t="shared" si="233"/>
        <v>7223938</v>
      </c>
      <c r="AU1144" s="629"/>
      <c r="AV1144" s="585"/>
      <c r="AW1144" s="526" t="s">
        <v>5284</v>
      </c>
      <c r="AX1144" s="526" t="s">
        <v>5285</v>
      </c>
      <c r="AY1144" s="632" t="s">
        <v>200</v>
      </c>
      <c r="AZ1144" s="632">
        <v>622</v>
      </c>
      <c r="BA1144" s="272" t="str">
        <f t="shared" si="234"/>
        <v>Bag</v>
      </c>
      <c r="BB1144" s="633"/>
      <c r="BC1144" s="634"/>
      <c r="BD1144" s="634"/>
    </row>
    <row r="1145" spans="1:56" s="635" customFormat="1" ht="36.75" hidden="1" customHeight="1">
      <c r="A1145" s="475">
        <f>SUBTOTAL(3,B$6:B1145)</f>
        <v>1</v>
      </c>
      <c r="B1145" s="475" t="s">
        <v>2893</v>
      </c>
      <c r="C1145" s="476" t="s">
        <v>2894</v>
      </c>
      <c r="D1145" s="636">
        <v>45474</v>
      </c>
      <c r="E1145" s="636" t="s">
        <v>200</v>
      </c>
      <c r="F1145" s="530" t="s">
        <v>231</v>
      </c>
      <c r="G1145" s="621" t="s">
        <v>619</v>
      </c>
      <c r="H1145" s="637">
        <v>5274000</v>
      </c>
      <c r="I1145" s="637">
        <v>0</v>
      </c>
      <c r="J1145" s="637">
        <v>0</v>
      </c>
      <c r="K1145" s="637">
        <v>0</v>
      </c>
      <c r="L1145" s="638">
        <f t="shared" si="228"/>
        <v>5274000</v>
      </c>
      <c r="M1145" s="639">
        <v>23</v>
      </c>
      <c r="N1145" s="638">
        <f t="shared" si="229"/>
        <v>4665462</v>
      </c>
      <c r="O1145" s="640">
        <v>3</v>
      </c>
      <c r="P1145" s="638">
        <f t="shared" si="230"/>
        <v>608538</v>
      </c>
      <c r="Q1145" s="641">
        <v>0</v>
      </c>
      <c r="R1145" s="638">
        <f t="shared" si="231"/>
        <v>0</v>
      </c>
      <c r="S1145" s="638">
        <f t="shared" si="232"/>
        <v>5274000</v>
      </c>
      <c r="T1145" s="642">
        <v>0</v>
      </c>
      <c r="U1145" s="528">
        <v>0</v>
      </c>
      <c r="V1145" s="528">
        <v>200000</v>
      </c>
      <c r="W1145" s="642">
        <v>500000</v>
      </c>
      <c r="X1145" s="642">
        <v>0</v>
      </c>
      <c r="Y1145" s="642">
        <v>400000</v>
      </c>
      <c r="Z1145" s="642">
        <v>612241</v>
      </c>
      <c r="AA1145" s="643"/>
      <c r="AB1145" s="638"/>
      <c r="AC1145" s="642">
        <v>0</v>
      </c>
      <c r="AD1145" s="642">
        <v>0</v>
      </c>
      <c r="AE1145" s="638">
        <v>38033.657608695656</v>
      </c>
      <c r="AF1145" s="644"/>
      <c r="AG1145" s="644">
        <f t="shared" si="226"/>
        <v>7024275</v>
      </c>
      <c r="AH1145" s="639">
        <v>36</v>
      </c>
      <c r="AI1145" s="639">
        <v>0</v>
      </c>
      <c r="AJ1145" s="639">
        <v>0</v>
      </c>
      <c r="AK1145" s="643">
        <v>0</v>
      </c>
      <c r="AL1145" s="645">
        <v>0</v>
      </c>
      <c r="AM1145" s="638">
        <f t="shared" si="225"/>
        <v>1369212</v>
      </c>
      <c r="AN1145" s="661">
        <f t="shared" si="227"/>
        <v>8393487</v>
      </c>
      <c r="AO1145" s="638">
        <v>553770</v>
      </c>
      <c r="AP1145" s="638">
        <v>44100</v>
      </c>
      <c r="AQ1145" s="638">
        <f>+VLOOKUP($B1145,[1]Sheet1!$C$15:$BW$1300,52,0)</f>
        <v>0</v>
      </c>
      <c r="AR1145" s="638">
        <v>0</v>
      </c>
      <c r="AS1145" s="638">
        <v>0</v>
      </c>
      <c r="AT1145" s="661">
        <f t="shared" si="233"/>
        <v>7795617</v>
      </c>
      <c r="AU1145" s="629"/>
      <c r="AV1145" s="585"/>
      <c r="AW1145" s="526" t="s">
        <v>5286</v>
      </c>
      <c r="AX1145" s="526" t="s">
        <v>5287</v>
      </c>
      <c r="AY1145" s="632" t="s">
        <v>200</v>
      </c>
      <c r="AZ1145" s="632">
        <v>622</v>
      </c>
      <c r="BA1145" s="272" t="str">
        <f t="shared" si="234"/>
        <v>Bag</v>
      </c>
      <c r="BB1145" s="633"/>
      <c r="BC1145" s="634"/>
      <c r="BD1145" s="634"/>
    </row>
    <row r="1146" spans="1:56" s="635" customFormat="1" ht="36.75" hidden="1" customHeight="1">
      <c r="A1146" s="475">
        <f>SUBTOTAL(3,B$6:B1146)</f>
        <v>1</v>
      </c>
      <c r="B1146" s="475" t="s">
        <v>2895</v>
      </c>
      <c r="C1146" s="476" t="s">
        <v>2896</v>
      </c>
      <c r="D1146" s="636">
        <v>45479</v>
      </c>
      <c r="E1146" s="636" t="s">
        <v>200</v>
      </c>
      <c r="F1146" s="530" t="s">
        <v>231</v>
      </c>
      <c r="G1146" s="621" t="s">
        <v>619</v>
      </c>
      <c r="H1146" s="637">
        <v>5274000</v>
      </c>
      <c r="I1146" s="637">
        <v>0</v>
      </c>
      <c r="J1146" s="637">
        <v>0</v>
      </c>
      <c r="K1146" s="637">
        <v>0</v>
      </c>
      <c r="L1146" s="638">
        <f t="shared" si="228"/>
        <v>5274000</v>
      </c>
      <c r="M1146" s="639">
        <v>17.5</v>
      </c>
      <c r="N1146" s="638">
        <f t="shared" si="229"/>
        <v>3549808</v>
      </c>
      <c r="O1146" s="640">
        <v>2</v>
      </c>
      <c r="P1146" s="638">
        <f t="shared" si="230"/>
        <v>405692</v>
      </c>
      <c r="Q1146" s="641">
        <v>0</v>
      </c>
      <c r="R1146" s="638">
        <f t="shared" si="231"/>
        <v>0</v>
      </c>
      <c r="S1146" s="638">
        <f t="shared" si="232"/>
        <v>3955500</v>
      </c>
      <c r="T1146" s="642">
        <v>0</v>
      </c>
      <c r="U1146" s="528">
        <v>0</v>
      </c>
      <c r="V1146" s="528">
        <v>200000</v>
      </c>
      <c r="W1146" s="642">
        <v>0</v>
      </c>
      <c r="X1146" s="642">
        <v>0</v>
      </c>
      <c r="Y1146" s="642">
        <v>0</v>
      </c>
      <c r="Z1146" s="642">
        <v>0</v>
      </c>
      <c r="AA1146" s="643"/>
      <c r="AB1146" s="638"/>
      <c r="AC1146" s="642">
        <v>0</v>
      </c>
      <c r="AD1146" s="642">
        <v>0</v>
      </c>
      <c r="AE1146" s="638">
        <v>0</v>
      </c>
      <c r="AF1146" s="644"/>
      <c r="AG1146" s="644">
        <f t="shared" si="226"/>
        <v>4155500</v>
      </c>
      <c r="AH1146" s="639">
        <v>28</v>
      </c>
      <c r="AI1146" s="639">
        <v>0</v>
      </c>
      <c r="AJ1146" s="639">
        <v>0</v>
      </c>
      <c r="AK1146" s="643">
        <v>0</v>
      </c>
      <c r="AL1146" s="645">
        <v>0</v>
      </c>
      <c r="AM1146" s="638">
        <f t="shared" si="225"/>
        <v>1064942</v>
      </c>
      <c r="AN1146" s="661">
        <f t="shared" si="227"/>
        <v>5220442</v>
      </c>
      <c r="AO1146" s="638">
        <v>553770</v>
      </c>
      <c r="AP1146" s="638">
        <v>44100</v>
      </c>
      <c r="AQ1146" s="638">
        <f>+VLOOKUP($B1146,[1]Sheet1!$C$15:$BW$1300,52,0)</f>
        <v>0</v>
      </c>
      <c r="AR1146" s="638">
        <v>0</v>
      </c>
      <c r="AS1146" s="638">
        <v>0</v>
      </c>
      <c r="AT1146" s="661">
        <f t="shared" si="233"/>
        <v>4622572</v>
      </c>
      <c r="AU1146" s="629"/>
      <c r="AV1146" s="585"/>
      <c r="AW1146" s="526" t="s">
        <v>5288</v>
      </c>
      <c r="AX1146" s="526" t="s">
        <v>5289</v>
      </c>
      <c r="AY1146" s="632" t="s">
        <v>200</v>
      </c>
      <c r="AZ1146" s="632">
        <v>622</v>
      </c>
      <c r="BA1146" s="272" t="str">
        <f t="shared" si="234"/>
        <v>Bag</v>
      </c>
      <c r="BB1146" s="633"/>
      <c r="BC1146" s="634"/>
      <c r="BD1146" s="634"/>
    </row>
    <row r="1147" spans="1:56" s="635" customFormat="1" ht="36.75" hidden="1" customHeight="1">
      <c r="A1147" s="475">
        <f>SUBTOTAL(3,B$6:B1147)</f>
        <v>1</v>
      </c>
      <c r="B1147" s="475" t="s">
        <v>2897</v>
      </c>
      <c r="C1147" s="476" t="s">
        <v>2898</v>
      </c>
      <c r="D1147" s="636">
        <v>45514</v>
      </c>
      <c r="E1147" s="636" t="s">
        <v>200</v>
      </c>
      <c r="F1147" s="530" t="s">
        <v>231</v>
      </c>
      <c r="G1147" s="621" t="s">
        <v>619</v>
      </c>
      <c r="H1147" s="637">
        <v>5274000</v>
      </c>
      <c r="I1147" s="637">
        <v>0</v>
      </c>
      <c r="J1147" s="637">
        <v>0</v>
      </c>
      <c r="K1147" s="637">
        <v>0</v>
      </c>
      <c r="L1147" s="638">
        <f t="shared" si="228"/>
        <v>5274000</v>
      </c>
      <c r="M1147" s="639">
        <v>23</v>
      </c>
      <c r="N1147" s="638">
        <f t="shared" si="229"/>
        <v>4665462</v>
      </c>
      <c r="O1147" s="640">
        <v>3</v>
      </c>
      <c r="P1147" s="638">
        <f t="shared" si="230"/>
        <v>608538</v>
      </c>
      <c r="Q1147" s="641">
        <v>0</v>
      </c>
      <c r="R1147" s="638">
        <f t="shared" si="231"/>
        <v>0</v>
      </c>
      <c r="S1147" s="638">
        <f t="shared" si="232"/>
        <v>5274000</v>
      </c>
      <c r="T1147" s="642">
        <v>0</v>
      </c>
      <c r="U1147" s="528">
        <v>0</v>
      </c>
      <c r="V1147" s="528">
        <v>200000</v>
      </c>
      <c r="W1147" s="642">
        <v>500000</v>
      </c>
      <c r="X1147" s="642">
        <v>0</v>
      </c>
      <c r="Y1147" s="642">
        <v>400000</v>
      </c>
      <c r="Z1147" s="642">
        <v>607238</v>
      </c>
      <c r="AA1147" s="643"/>
      <c r="AB1147" s="638"/>
      <c r="AC1147" s="642">
        <v>0</v>
      </c>
      <c r="AD1147" s="642">
        <v>0</v>
      </c>
      <c r="AE1147" s="638">
        <v>0</v>
      </c>
      <c r="AF1147" s="644"/>
      <c r="AG1147" s="644">
        <f t="shared" si="226"/>
        <v>6981238</v>
      </c>
      <c r="AH1147" s="639">
        <v>28</v>
      </c>
      <c r="AI1147" s="639">
        <v>0</v>
      </c>
      <c r="AJ1147" s="639">
        <v>0</v>
      </c>
      <c r="AK1147" s="643">
        <v>0</v>
      </c>
      <c r="AL1147" s="645">
        <v>0</v>
      </c>
      <c r="AM1147" s="638">
        <f t="shared" si="225"/>
        <v>1064942</v>
      </c>
      <c r="AN1147" s="661">
        <f t="shared" si="227"/>
        <v>8046180</v>
      </c>
      <c r="AO1147" s="638">
        <v>553770</v>
      </c>
      <c r="AP1147" s="638">
        <v>44100</v>
      </c>
      <c r="AQ1147" s="638">
        <f>+VLOOKUP($B1147,[1]Sheet1!$C$15:$BW$1300,52,0)</f>
        <v>0</v>
      </c>
      <c r="AR1147" s="638">
        <v>0</v>
      </c>
      <c r="AS1147" s="638">
        <v>0</v>
      </c>
      <c r="AT1147" s="661">
        <f t="shared" si="233"/>
        <v>7448310</v>
      </c>
      <c r="AU1147" s="629"/>
      <c r="AV1147" s="585"/>
      <c r="AW1147" s="526" t="s">
        <v>5290</v>
      </c>
      <c r="AX1147" s="526" t="s">
        <v>5291</v>
      </c>
      <c r="AY1147" s="632" t="s">
        <v>200</v>
      </c>
      <c r="AZ1147" s="632">
        <v>622</v>
      </c>
      <c r="BA1147" s="272" t="str">
        <f t="shared" si="234"/>
        <v>Bag</v>
      </c>
      <c r="BB1147" s="633"/>
      <c r="BC1147" s="634"/>
      <c r="BD1147" s="634"/>
    </row>
    <row r="1148" spans="1:56" s="635" customFormat="1" ht="36.75" hidden="1" customHeight="1">
      <c r="A1148" s="475">
        <f>SUBTOTAL(3,B$6:B1148)</f>
        <v>1</v>
      </c>
      <c r="B1148" s="475" t="s">
        <v>2899</v>
      </c>
      <c r="C1148" s="476" t="s">
        <v>2900</v>
      </c>
      <c r="D1148" s="636">
        <v>45530</v>
      </c>
      <c r="E1148" s="636" t="s">
        <v>200</v>
      </c>
      <c r="F1148" s="530" t="s">
        <v>231</v>
      </c>
      <c r="G1148" s="621" t="s">
        <v>619</v>
      </c>
      <c r="H1148" s="637">
        <v>5274000</v>
      </c>
      <c r="I1148" s="637">
        <v>0</v>
      </c>
      <c r="J1148" s="637">
        <v>0</v>
      </c>
      <c r="K1148" s="637">
        <v>0</v>
      </c>
      <c r="L1148" s="638">
        <f t="shared" si="228"/>
        <v>5274000</v>
      </c>
      <c r="M1148" s="639">
        <v>23.9</v>
      </c>
      <c r="N1148" s="638">
        <f t="shared" si="229"/>
        <v>4848023</v>
      </c>
      <c r="O1148" s="640">
        <v>2</v>
      </c>
      <c r="P1148" s="638">
        <f t="shared" si="230"/>
        <v>405692</v>
      </c>
      <c r="Q1148" s="641">
        <v>0</v>
      </c>
      <c r="R1148" s="638">
        <f t="shared" si="231"/>
        <v>0</v>
      </c>
      <c r="S1148" s="638">
        <f t="shared" si="232"/>
        <v>5253715</v>
      </c>
      <c r="T1148" s="642">
        <v>0</v>
      </c>
      <c r="U1148" s="528">
        <v>0</v>
      </c>
      <c r="V1148" s="528">
        <v>200000</v>
      </c>
      <c r="W1148" s="642">
        <v>500000</v>
      </c>
      <c r="X1148" s="642">
        <v>0</v>
      </c>
      <c r="Y1148" s="642">
        <v>400000</v>
      </c>
      <c r="Z1148" s="642">
        <v>554888</v>
      </c>
      <c r="AA1148" s="643"/>
      <c r="AB1148" s="638"/>
      <c r="AC1148" s="642">
        <v>0</v>
      </c>
      <c r="AD1148" s="642">
        <v>0</v>
      </c>
      <c r="AE1148" s="638">
        <v>38033.653242677829</v>
      </c>
      <c r="AF1148" s="644"/>
      <c r="AG1148" s="644">
        <f t="shared" si="226"/>
        <v>6946637</v>
      </c>
      <c r="AH1148" s="639">
        <v>36</v>
      </c>
      <c r="AI1148" s="639">
        <v>0</v>
      </c>
      <c r="AJ1148" s="639">
        <v>0</v>
      </c>
      <c r="AK1148" s="643">
        <v>0</v>
      </c>
      <c r="AL1148" s="645">
        <v>0</v>
      </c>
      <c r="AM1148" s="638">
        <f t="shared" si="225"/>
        <v>1369212</v>
      </c>
      <c r="AN1148" s="661">
        <f t="shared" si="227"/>
        <v>8315849</v>
      </c>
      <c r="AO1148" s="638">
        <v>553770</v>
      </c>
      <c r="AP1148" s="638">
        <v>44100</v>
      </c>
      <c r="AQ1148" s="638">
        <f>+VLOOKUP($B1148,[1]Sheet1!$C$15:$BW$1300,52,0)</f>
        <v>0</v>
      </c>
      <c r="AR1148" s="638">
        <v>0</v>
      </c>
      <c r="AS1148" s="638">
        <v>0</v>
      </c>
      <c r="AT1148" s="661">
        <f t="shared" si="233"/>
        <v>7717979</v>
      </c>
      <c r="AU1148" s="629"/>
      <c r="AV1148" s="585"/>
      <c r="AW1148" s="526" t="s">
        <v>5292</v>
      </c>
      <c r="AX1148" s="526" t="s">
        <v>5293</v>
      </c>
      <c r="AY1148" s="632" t="s">
        <v>200</v>
      </c>
      <c r="AZ1148" s="632">
        <v>622</v>
      </c>
      <c r="BA1148" s="272" t="str">
        <f t="shared" si="234"/>
        <v>Bag</v>
      </c>
      <c r="BB1148" s="633"/>
      <c r="BC1148" s="634"/>
      <c r="BD1148" s="634"/>
    </row>
    <row r="1149" spans="1:56" s="635" customFormat="1" ht="36.75" hidden="1" customHeight="1">
      <c r="A1149" s="475">
        <f>SUBTOTAL(3,B$6:B1149)</f>
        <v>1</v>
      </c>
      <c r="B1149" s="475" t="s">
        <v>2901</v>
      </c>
      <c r="C1149" s="476" t="s">
        <v>2902</v>
      </c>
      <c r="D1149" s="636">
        <v>45533</v>
      </c>
      <c r="E1149" s="636" t="s">
        <v>200</v>
      </c>
      <c r="F1149" s="530" t="s">
        <v>231</v>
      </c>
      <c r="G1149" s="621" t="s">
        <v>619</v>
      </c>
      <c r="H1149" s="637">
        <v>5274000</v>
      </c>
      <c r="I1149" s="637">
        <v>0</v>
      </c>
      <c r="J1149" s="637">
        <v>0</v>
      </c>
      <c r="K1149" s="637">
        <v>0</v>
      </c>
      <c r="L1149" s="638">
        <f t="shared" si="228"/>
        <v>5274000</v>
      </c>
      <c r="M1149" s="639">
        <v>21.8</v>
      </c>
      <c r="N1149" s="638">
        <f t="shared" si="229"/>
        <v>4422046</v>
      </c>
      <c r="O1149" s="640">
        <v>2</v>
      </c>
      <c r="P1149" s="638">
        <f t="shared" si="230"/>
        <v>405692</v>
      </c>
      <c r="Q1149" s="641">
        <v>0</v>
      </c>
      <c r="R1149" s="638">
        <f t="shared" si="231"/>
        <v>0</v>
      </c>
      <c r="S1149" s="638">
        <f t="shared" si="232"/>
        <v>4827738</v>
      </c>
      <c r="T1149" s="642">
        <v>0</v>
      </c>
      <c r="U1149" s="528">
        <v>0</v>
      </c>
      <c r="V1149" s="528">
        <v>200000</v>
      </c>
      <c r="W1149" s="642">
        <v>0</v>
      </c>
      <c r="X1149" s="642">
        <v>0</v>
      </c>
      <c r="Y1149" s="642">
        <v>300000</v>
      </c>
      <c r="Z1149" s="642">
        <v>571038</v>
      </c>
      <c r="AA1149" s="643"/>
      <c r="AB1149" s="638"/>
      <c r="AC1149" s="642">
        <v>0</v>
      </c>
      <c r="AD1149" s="642">
        <v>0</v>
      </c>
      <c r="AE1149" s="638">
        <v>38033.652522935779</v>
      </c>
      <c r="AF1149" s="644"/>
      <c r="AG1149" s="644">
        <f t="shared" si="226"/>
        <v>5936810</v>
      </c>
      <c r="AH1149" s="639">
        <v>32</v>
      </c>
      <c r="AI1149" s="639">
        <v>0</v>
      </c>
      <c r="AJ1149" s="639">
        <v>0</v>
      </c>
      <c r="AK1149" s="643">
        <v>0</v>
      </c>
      <c r="AL1149" s="645">
        <v>0</v>
      </c>
      <c r="AM1149" s="638">
        <f t="shared" si="225"/>
        <v>1217077</v>
      </c>
      <c r="AN1149" s="661">
        <f t="shared" si="227"/>
        <v>7153887</v>
      </c>
      <c r="AO1149" s="638">
        <v>553770</v>
      </c>
      <c r="AP1149" s="638">
        <v>44100</v>
      </c>
      <c r="AQ1149" s="638">
        <f>+VLOOKUP($B1149,[1]Sheet1!$C$15:$BW$1300,52,0)</f>
        <v>0</v>
      </c>
      <c r="AR1149" s="638">
        <v>0</v>
      </c>
      <c r="AS1149" s="638">
        <v>0</v>
      </c>
      <c r="AT1149" s="661">
        <f t="shared" si="233"/>
        <v>6556017</v>
      </c>
      <c r="AU1149" s="629"/>
      <c r="AV1149" s="585"/>
      <c r="AW1149" s="526" t="s">
        <v>5294</v>
      </c>
      <c r="AX1149" s="526" t="s">
        <v>5295</v>
      </c>
      <c r="AY1149" s="632" t="s">
        <v>200</v>
      </c>
      <c r="AZ1149" s="632">
        <v>622</v>
      </c>
      <c r="BA1149" s="272" t="str">
        <f t="shared" si="234"/>
        <v>Bag</v>
      </c>
      <c r="BB1149" s="633"/>
      <c r="BC1149" s="634"/>
      <c r="BD1149" s="634"/>
    </row>
    <row r="1150" spans="1:56" s="635" customFormat="1" ht="36.75" hidden="1" customHeight="1">
      <c r="A1150" s="475">
        <f>SUBTOTAL(3,B$6:B1150)</f>
        <v>1</v>
      </c>
      <c r="B1150" s="475" t="s">
        <v>2903</v>
      </c>
      <c r="C1150" s="476" t="s">
        <v>2904</v>
      </c>
      <c r="D1150" s="636">
        <v>45553</v>
      </c>
      <c r="E1150" s="636" t="s">
        <v>200</v>
      </c>
      <c r="F1150" s="530" t="s">
        <v>231</v>
      </c>
      <c r="G1150" s="621" t="s">
        <v>619</v>
      </c>
      <c r="H1150" s="637">
        <v>5274000</v>
      </c>
      <c r="I1150" s="637">
        <v>0</v>
      </c>
      <c r="J1150" s="637">
        <v>0</v>
      </c>
      <c r="K1150" s="637">
        <v>0</v>
      </c>
      <c r="L1150" s="638">
        <f t="shared" si="228"/>
        <v>5274000</v>
      </c>
      <c r="M1150" s="639">
        <v>23.6</v>
      </c>
      <c r="N1150" s="638">
        <f t="shared" si="229"/>
        <v>4787169</v>
      </c>
      <c r="O1150" s="640">
        <v>2</v>
      </c>
      <c r="P1150" s="638">
        <f t="shared" si="230"/>
        <v>405692</v>
      </c>
      <c r="Q1150" s="641">
        <v>0</v>
      </c>
      <c r="R1150" s="638">
        <f t="shared" si="231"/>
        <v>0</v>
      </c>
      <c r="S1150" s="638">
        <f t="shared" si="232"/>
        <v>5192861</v>
      </c>
      <c r="T1150" s="642">
        <v>0</v>
      </c>
      <c r="U1150" s="528">
        <v>0</v>
      </c>
      <c r="V1150" s="528">
        <v>200000</v>
      </c>
      <c r="W1150" s="642">
        <v>500000</v>
      </c>
      <c r="X1150" s="642">
        <v>0</v>
      </c>
      <c r="Y1150" s="642">
        <v>400000</v>
      </c>
      <c r="Z1150" s="642">
        <v>622036</v>
      </c>
      <c r="AA1150" s="643"/>
      <c r="AB1150" s="638"/>
      <c r="AC1150" s="642">
        <v>0</v>
      </c>
      <c r="AD1150" s="642">
        <v>0</v>
      </c>
      <c r="AE1150" s="638">
        <v>0</v>
      </c>
      <c r="AF1150" s="644"/>
      <c r="AG1150" s="644">
        <f t="shared" si="226"/>
        <v>6914897</v>
      </c>
      <c r="AH1150" s="639">
        <v>36</v>
      </c>
      <c r="AI1150" s="639">
        <v>0</v>
      </c>
      <c r="AJ1150" s="639">
        <v>0</v>
      </c>
      <c r="AK1150" s="643">
        <v>0</v>
      </c>
      <c r="AL1150" s="645">
        <v>0</v>
      </c>
      <c r="AM1150" s="638">
        <f t="shared" si="225"/>
        <v>1369211</v>
      </c>
      <c r="AN1150" s="661">
        <f t="shared" si="227"/>
        <v>8284108</v>
      </c>
      <c r="AO1150" s="638">
        <v>553770</v>
      </c>
      <c r="AP1150" s="638">
        <v>44100</v>
      </c>
      <c r="AQ1150" s="638">
        <f>+VLOOKUP($B1150,[1]Sheet1!$C$15:$BW$1300,52,0)</f>
        <v>0</v>
      </c>
      <c r="AR1150" s="638">
        <v>0</v>
      </c>
      <c r="AS1150" s="638">
        <v>0</v>
      </c>
      <c r="AT1150" s="661">
        <f t="shared" si="233"/>
        <v>7686238</v>
      </c>
      <c r="AU1150" s="629"/>
      <c r="AV1150" s="585"/>
      <c r="AW1150" s="526" t="s">
        <v>5296</v>
      </c>
      <c r="AX1150" s="526" t="s">
        <v>5297</v>
      </c>
      <c r="AY1150" s="632" t="s">
        <v>200</v>
      </c>
      <c r="AZ1150" s="632">
        <v>622</v>
      </c>
      <c r="BA1150" s="272" t="str">
        <f t="shared" si="234"/>
        <v>Bag</v>
      </c>
      <c r="BB1150" s="633"/>
      <c r="BC1150" s="634"/>
      <c r="BD1150" s="634"/>
    </row>
    <row r="1151" spans="1:56" s="635" customFormat="1" ht="36.75" hidden="1" customHeight="1">
      <c r="A1151" s="475">
        <f>SUBTOTAL(3,B$6:B1151)</f>
        <v>1</v>
      </c>
      <c r="B1151" s="475" t="s">
        <v>2905</v>
      </c>
      <c r="C1151" s="476" t="s">
        <v>2906</v>
      </c>
      <c r="D1151" s="636">
        <v>45615</v>
      </c>
      <c r="E1151" s="636" t="s">
        <v>200</v>
      </c>
      <c r="F1151" s="530" t="s">
        <v>231</v>
      </c>
      <c r="G1151" s="621" t="s">
        <v>1054</v>
      </c>
      <c r="H1151" s="637">
        <v>5023000</v>
      </c>
      <c r="I1151" s="637">
        <v>200000</v>
      </c>
      <c r="J1151" s="637">
        <v>0</v>
      </c>
      <c r="K1151" s="637">
        <v>0</v>
      </c>
      <c r="L1151" s="638">
        <f t="shared" si="228"/>
        <v>5223000</v>
      </c>
      <c r="M1151" s="639">
        <v>22.9</v>
      </c>
      <c r="N1151" s="638">
        <f t="shared" si="229"/>
        <v>4600258</v>
      </c>
      <c r="O1151" s="640">
        <v>3</v>
      </c>
      <c r="P1151" s="638">
        <f t="shared" si="230"/>
        <v>602654</v>
      </c>
      <c r="Q1151" s="641">
        <v>0</v>
      </c>
      <c r="R1151" s="638">
        <f t="shared" si="231"/>
        <v>0</v>
      </c>
      <c r="S1151" s="638">
        <f t="shared" si="232"/>
        <v>5202912</v>
      </c>
      <c r="T1151" s="642">
        <v>0</v>
      </c>
      <c r="U1151" s="528">
        <v>0</v>
      </c>
      <c r="V1151" s="528">
        <v>200000</v>
      </c>
      <c r="W1151" s="642">
        <v>500000</v>
      </c>
      <c r="X1151" s="642">
        <v>0</v>
      </c>
      <c r="Y1151" s="642">
        <v>400000</v>
      </c>
      <c r="Z1151" s="642">
        <v>536781</v>
      </c>
      <c r="AA1151" s="643"/>
      <c r="AB1151" s="638"/>
      <c r="AC1151" s="642">
        <v>0</v>
      </c>
      <c r="AD1151" s="642">
        <v>0</v>
      </c>
      <c r="AE1151" s="638">
        <v>0</v>
      </c>
      <c r="AF1151" s="644"/>
      <c r="AG1151" s="644">
        <f t="shared" si="226"/>
        <v>6839693</v>
      </c>
      <c r="AH1151" s="639">
        <v>32</v>
      </c>
      <c r="AI1151" s="639">
        <v>0</v>
      </c>
      <c r="AJ1151" s="639">
        <v>0</v>
      </c>
      <c r="AK1151" s="643">
        <v>0</v>
      </c>
      <c r="AL1151" s="645">
        <v>0</v>
      </c>
      <c r="AM1151" s="638">
        <f t="shared" si="225"/>
        <v>1205308</v>
      </c>
      <c r="AN1151" s="661">
        <f t="shared" si="227"/>
        <v>8045001</v>
      </c>
      <c r="AO1151" s="638">
        <v>548415</v>
      </c>
      <c r="AP1151" s="638">
        <v>44100</v>
      </c>
      <c r="AQ1151" s="638">
        <f>+VLOOKUP($B1151,[1]Sheet1!$C$15:$BW$1300,52,0)</f>
        <v>0</v>
      </c>
      <c r="AR1151" s="638">
        <v>0</v>
      </c>
      <c r="AS1151" s="638">
        <v>0</v>
      </c>
      <c r="AT1151" s="661">
        <f t="shared" si="233"/>
        <v>7452486</v>
      </c>
      <c r="AU1151" s="629"/>
      <c r="AV1151" s="585"/>
      <c r="AW1151" s="526" t="s">
        <v>5298</v>
      </c>
      <c r="AX1151" s="526" t="s">
        <v>5299</v>
      </c>
      <c r="AY1151" s="632" t="s">
        <v>200</v>
      </c>
      <c r="AZ1151" s="632">
        <v>622</v>
      </c>
      <c r="BA1151" s="272" t="str">
        <f t="shared" si="234"/>
        <v>Bag</v>
      </c>
      <c r="BB1151" s="633"/>
      <c r="BC1151" s="634"/>
      <c r="BD1151" s="634"/>
    </row>
    <row r="1152" spans="1:56" s="635" customFormat="1" ht="36.75" hidden="1" customHeight="1">
      <c r="A1152" s="475">
        <f>SUBTOTAL(3,B$6:B1152)</f>
        <v>1</v>
      </c>
      <c r="B1152" s="475" t="s">
        <v>2907</v>
      </c>
      <c r="C1152" s="476" t="s">
        <v>1837</v>
      </c>
      <c r="D1152" s="636">
        <v>45702</v>
      </c>
      <c r="E1152" s="636" t="s">
        <v>200</v>
      </c>
      <c r="F1152" s="530" t="s">
        <v>231</v>
      </c>
      <c r="G1152" s="621" t="s">
        <v>619</v>
      </c>
      <c r="H1152" s="637">
        <v>5023000</v>
      </c>
      <c r="I1152" s="637">
        <v>0</v>
      </c>
      <c r="J1152" s="637">
        <v>0</v>
      </c>
      <c r="K1152" s="637">
        <v>0</v>
      </c>
      <c r="L1152" s="638">
        <f t="shared" si="228"/>
        <v>5023000</v>
      </c>
      <c r="M1152" s="639">
        <v>20</v>
      </c>
      <c r="N1152" s="638">
        <f t="shared" si="229"/>
        <v>3863846</v>
      </c>
      <c r="O1152" s="640">
        <v>2</v>
      </c>
      <c r="P1152" s="638">
        <f t="shared" si="230"/>
        <v>386385</v>
      </c>
      <c r="Q1152" s="641">
        <v>0</v>
      </c>
      <c r="R1152" s="638">
        <f t="shared" si="231"/>
        <v>0</v>
      </c>
      <c r="S1152" s="638">
        <f t="shared" si="232"/>
        <v>4250231</v>
      </c>
      <c r="T1152" s="642">
        <v>0</v>
      </c>
      <c r="U1152" s="528">
        <v>0</v>
      </c>
      <c r="V1152" s="528">
        <v>200000</v>
      </c>
      <c r="W1152" s="642">
        <v>500000</v>
      </c>
      <c r="X1152" s="642">
        <v>0</v>
      </c>
      <c r="Y1152" s="642">
        <v>400000</v>
      </c>
      <c r="Z1152" s="642">
        <v>445711</v>
      </c>
      <c r="AA1152" s="643"/>
      <c r="AB1152" s="638"/>
      <c r="AC1152" s="642">
        <v>0</v>
      </c>
      <c r="AD1152" s="642">
        <v>0</v>
      </c>
      <c r="AE1152" s="638">
        <v>36223.556249999994</v>
      </c>
      <c r="AF1152" s="644"/>
      <c r="AG1152" s="644">
        <f t="shared" si="226"/>
        <v>5832166</v>
      </c>
      <c r="AH1152" s="639">
        <v>32</v>
      </c>
      <c r="AI1152" s="639">
        <v>0</v>
      </c>
      <c r="AJ1152" s="639">
        <v>0</v>
      </c>
      <c r="AK1152" s="643">
        <v>0</v>
      </c>
      <c r="AL1152" s="645">
        <v>0</v>
      </c>
      <c r="AM1152" s="638">
        <f t="shared" si="225"/>
        <v>1159154</v>
      </c>
      <c r="AN1152" s="661">
        <f t="shared" si="227"/>
        <v>6991320</v>
      </c>
      <c r="AO1152" s="638">
        <v>527415</v>
      </c>
      <c r="AP1152" s="638">
        <v>44100</v>
      </c>
      <c r="AQ1152" s="638">
        <f>+VLOOKUP($B1152,[1]Sheet1!$C$15:$BW$1300,52,0)</f>
        <v>0</v>
      </c>
      <c r="AR1152" s="638">
        <v>0</v>
      </c>
      <c r="AS1152" s="638">
        <v>0</v>
      </c>
      <c r="AT1152" s="661">
        <f t="shared" si="233"/>
        <v>6419805</v>
      </c>
      <c r="AU1152" s="629"/>
      <c r="AV1152" s="585"/>
      <c r="AW1152" s="526" t="s">
        <v>4315</v>
      </c>
      <c r="AX1152" s="526" t="s">
        <v>5300</v>
      </c>
      <c r="AY1152" s="632" t="s">
        <v>200</v>
      </c>
      <c r="AZ1152" s="632">
        <v>622</v>
      </c>
      <c r="BA1152" s="272" t="str">
        <f t="shared" si="234"/>
        <v>Bag</v>
      </c>
      <c r="BB1152" s="633"/>
      <c r="BC1152" s="634"/>
      <c r="BD1152" s="634"/>
    </row>
    <row r="1153" spans="1:56" s="635" customFormat="1" ht="36.75" hidden="1" customHeight="1">
      <c r="A1153" s="475">
        <f>SUBTOTAL(3,B$6:B1153)</f>
        <v>1</v>
      </c>
      <c r="B1153" s="475" t="s">
        <v>2908</v>
      </c>
      <c r="C1153" s="476" t="s">
        <v>2909</v>
      </c>
      <c r="D1153" s="636">
        <v>45722</v>
      </c>
      <c r="E1153" s="636" t="s">
        <v>200</v>
      </c>
      <c r="F1153" s="530" t="s">
        <v>231</v>
      </c>
      <c r="G1153" s="621" t="s">
        <v>619</v>
      </c>
      <c r="H1153" s="637">
        <v>5023000</v>
      </c>
      <c r="I1153" s="637">
        <v>0</v>
      </c>
      <c r="J1153" s="637">
        <v>0</v>
      </c>
      <c r="K1153" s="637">
        <v>0</v>
      </c>
      <c r="L1153" s="638">
        <f t="shared" si="228"/>
        <v>5023000</v>
      </c>
      <c r="M1153" s="639">
        <v>23.8</v>
      </c>
      <c r="N1153" s="638">
        <f t="shared" si="229"/>
        <v>4597977</v>
      </c>
      <c r="O1153" s="640">
        <v>2</v>
      </c>
      <c r="P1153" s="638">
        <f t="shared" si="230"/>
        <v>386385</v>
      </c>
      <c r="Q1153" s="641">
        <v>0</v>
      </c>
      <c r="R1153" s="638">
        <f t="shared" si="231"/>
        <v>0</v>
      </c>
      <c r="S1153" s="638">
        <f t="shared" si="232"/>
        <v>4984362</v>
      </c>
      <c r="T1153" s="642">
        <v>0</v>
      </c>
      <c r="U1153" s="528">
        <v>0</v>
      </c>
      <c r="V1153" s="528">
        <v>200000</v>
      </c>
      <c r="W1153" s="642">
        <v>500000</v>
      </c>
      <c r="X1153" s="642">
        <v>0</v>
      </c>
      <c r="Y1153" s="642">
        <v>400000</v>
      </c>
      <c r="Z1153" s="642">
        <v>413933</v>
      </c>
      <c r="AA1153" s="643"/>
      <c r="AB1153" s="638"/>
      <c r="AC1153" s="642">
        <v>0</v>
      </c>
      <c r="AD1153" s="642">
        <v>0</v>
      </c>
      <c r="AE1153" s="638">
        <v>36223.558298319331</v>
      </c>
      <c r="AF1153" s="644"/>
      <c r="AG1153" s="644">
        <f t="shared" si="226"/>
        <v>6534519</v>
      </c>
      <c r="AH1153" s="639">
        <v>36</v>
      </c>
      <c r="AI1153" s="639">
        <v>0</v>
      </c>
      <c r="AJ1153" s="639">
        <v>0</v>
      </c>
      <c r="AK1153" s="643">
        <v>0</v>
      </c>
      <c r="AL1153" s="645">
        <v>0</v>
      </c>
      <c r="AM1153" s="638">
        <f t="shared" si="225"/>
        <v>1304048</v>
      </c>
      <c r="AN1153" s="661">
        <f t="shared" si="227"/>
        <v>7838567</v>
      </c>
      <c r="AO1153" s="638">
        <v>520771</v>
      </c>
      <c r="AP1153" s="638">
        <v>44100</v>
      </c>
      <c r="AQ1153" s="638">
        <f>+VLOOKUP($B1153,[1]Sheet1!$C$15:$BW$1300,52,0)</f>
        <v>0</v>
      </c>
      <c r="AR1153" s="638">
        <v>0</v>
      </c>
      <c r="AS1153" s="638">
        <v>82250</v>
      </c>
      <c r="AT1153" s="661">
        <f t="shared" si="233"/>
        <v>7191446</v>
      </c>
      <c r="AU1153" s="629"/>
      <c r="AV1153" s="585"/>
      <c r="AW1153" s="526" t="s">
        <v>5301</v>
      </c>
      <c r="AX1153" s="526" t="s">
        <v>5302</v>
      </c>
      <c r="AY1153" s="632" t="s">
        <v>200</v>
      </c>
      <c r="AZ1153" s="632">
        <v>622</v>
      </c>
      <c r="BA1153" s="272" t="str">
        <f t="shared" si="234"/>
        <v>Bag</v>
      </c>
      <c r="BB1153" s="633"/>
      <c r="BC1153" s="634"/>
      <c r="BD1153" s="634"/>
    </row>
    <row r="1154" spans="1:56" s="635" customFormat="1" ht="36.75" hidden="1" customHeight="1">
      <c r="A1154" s="475">
        <f>SUBTOTAL(3,B$6:B1154)</f>
        <v>1</v>
      </c>
      <c r="B1154" s="475" t="s">
        <v>2910</v>
      </c>
      <c r="C1154" s="476" t="s">
        <v>2911</v>
      </c>
      <c r="D1154" s="636">
        <v>45726</v>
      </c>
      <c r="E1154" s="636" t="s">
        <v>200</v>
      </c>
      <c r="F1154" s="530" t="s">
        <v>231</v>
      </c>
      <c r="G1154" s="621" t="s">
        <v>619</v>
      </c>
      <c r="H1154" s="637">
        <v>5023000</v>
      </c>
      <c r="I1154" s="637">
        <v>0</v>
      </c>
      <c r="J1154" s="637">
        <v>0</v>
      </c>
      <c r="K1154" s="637">
        <v>0</v>
      </c>
      <c r="L1154" s="638">
        <f t="shared" si="228"/>
        <v>5023000</v>
      </c>
      <c r="M1154" s="639">
        <v>20.9</v>
      </c>
      <c r="N1154" s="638">
        <f t="shared" si="229"/>
        <v>4037719</v>
      </c>
      <c r="O1154" s="640">
        <v>3</v>
      </c>
      <c r="P1154" s="638">
        <f t="shared" si="230"/>
        <v>579577</v>
      </c>
      <c r="Q1154" s="641">
        <v>0</v>
      </c>
      <c r="R1154" s="638">
        <f t="shared" si="231"/>
        <v>0</v>
      </c>
      <c r="S1154" s="638">
        <f t="shared" si="232"/>
        <v>4617296</v>
      </c>
      <c r="T1154" s="642">
        <v>0</v>
      </c>
      <c r="U1154" s="528">
        <v>0</v>
      </c>
      <c r="V1154" s="528">
        <v>200000</v>
      </c>
      <c r="W1154" s="642">
        <v>0</v>
      </c>
      <c r="X1154" s="642">
        <v>0</v>
      </c>
      <c r="Y1154" s="642">
        <v>300000</v>
      </c>
      <c r="Z1154" s="642">
        <v>269258</v>
      </c>
      <c r="AA1154" s="643"/>
      <c r="AB1154" s="638"/>
      <c r="AC1154" s="642">
        <v>200000</v>
      </c>
      <c r="AD1154" s="642">
        <v>0</v>
      </c>
      <c r="AE1154" s="638">
        <v>36223.555622009568</v>
      </c>
      <c r="AF1154" s="644"/>
      <c r="AG1154" s="644">
        <f t="shared" si="226"/>
        <v>5622778</v>
      </c>
      <c r="AH1154" s="639">
        <v>28</v>
      </c>
      <c r="AI1154" s="639">
        <v>0</v>
      </c>
      <c r="AJ1154" s="639">
        <v>0</v>
      </c>
      <c r="AK1154" s="643">
        <v>0</v>
      </c>
      <c r="AL1154" s="645">
        <v>0</v>
      </c>
      <c r="AM1154" s="638">
        <f t="shared" si="225"/>
        <v>1014260</v>
      </c>
      <c r="AN1154" s="661">
        <f t="shared" si="227"/>
        <v>6637038</v>
      </c>
      <c r="AO1154" s="638">
        <v>516787</v>
      </c>
      <c r="AP1154" s="638">
        <v>44100</v>
      </c>
      <c r="AQ1154" s="638">
        <f>+VLOOKUP($B1154,[1]Sheet1!$C$15:$BW$1300,52,0)</f>
        <v>0</v>
      </c>
      <c r="AR1154" s="638">
        <v>0</v>
      </c>
      <c r="AS1154" s="638">
        <v>120212</v>
      </c>
      <c r="AT1154" s="661">
        <f t="shared" si="233"/>
        <v>5955939</v>
      </c>
      <c r="AU1154" s="629"/>
      <c r="AV1154" s="585"/>
      <c r="AW1154" s="526" t="s">
        <v>5303</v>
      </c>
      <c r="AX1154" s="526" t="s">
        <v>5304</v>
      </c>
      <c r="AY1154" s="632" t="s">
        <v>200</v>
      </c>
      <c r="AZ1154" s="632">
        <v>622</v>
      </c>
      <c r="BA1154" s="272" t="str">
        <f t="shared" si="234"/>
        <v>Bag</v>
      </c>
      <c r="BB1154" s="633"/>
      <c r="BC1154" s="634"/>
      <c r="BD1154" s="634"/>
    </row>
    <row r="1155" spans="1:56" s="635" customFormat="1" ht="36.75" hidden="1" customHeight="1">
      <c r="A1155" s="475">
        <f>SUBTOTAL(3,B$6:B1155)</f>
        <v>1</v>
      </c>
      <c r="B1155" s="475" t="s">
        <v>5615</v>
      </c>
      <c r="C1155" s="476" t="s">
        <v>5616</v>
      </c>
      <c r="D1155" s="636">
        <v>45748</v>
      </c>
      <c r="E1155" s="636" t="s">
        <v>200</v>
      </c>
      <c r="F1155" s="530" t="s">
        <v>231</v>
      </c>
      <c r="G1155" s="621" t="s">
        <v>459</v>
      </c>
      <c r="H1155" s="637">
        <v>4694000</v>
      </c>
      <c r="I1155" s="637">
        <v>0</v>
      </c>
      <c r="J1155" s="637">
        <v>0</v>
      </c>
      <c r="K1155" s="637">
        <v>0</v>
      </c>
      <c r="L1155" s="638">
        <f t="shared" si="228"/>
        <v>4694000</v>
      </c>
      <c r="M1155" s="639">
        <v>23.9</v>
      </c>
      <c r="N1155" s="638">
        <f t="shared" si="229"/>
        <v>4314869</v>
      </c>
      <c r="O1155" s="640">
        <v>2</v>
      </c>
      <c r="P1155" s="638">
        <f t="shared" si="230"/>
        <v>361077</v>
      </c>
      <c r="Q1155" s="641">
        <v>0</v>
      </c>
      <c r="R1155" s="638">
        <f t="shared" si="231"/>
        <v>0</v>
      </c>
      <c r="S1155" s="638">
        <f t="shared" si="232"/>
        <v>4675946</v>
      </c>
      <c r="T1155" s="642">
        <v>0</v>
      </c>
      <c r="U1155" s="528">
        <v>0</v>
      </c>
      <c r="V1155" s="528">
        <v>199000</v>
      </c>
      <c r="W1155" s="642">
        <v>498000</v>
      </c>
      <c r="X1155" s="642">
        <v>0</v>
      </c>
      <c r="Y1155" s="642">
        <v>149000</v>
      </c>
      <c r="Z1155" s="642">
        <v>0</v>
      </c>
      <c r="AA1155" s="643"/>
      <c r="AB1155" s="638"/>
      <c r="AC1155" s="642">
        <v>0</v>
      </c>
      <c r="AD1155" s="642">
        <v>0</v>
      </c>
      <c r="AE1155" s="638">
        <v>33850.959728033471</v>
      </c>
      <c r="AF1155" s="644"/>
      <c r="AG1155" s="644">
        <f t="shared" si="226"/>
        <v>5555797</v>
      </c>
      <c r="AH1155" s="639">
        <v>32</v>
      </c>
      <c r="AI1155" s="639">
        <v>0</v>
      </c>
      <c r="AJ1155" s="639">
        <v>0</v>
      </c>
      <c r="AK1155" s="643">
        <v>0</v>
      </c>
      <c r="AL1155" s="645">
        <v>0</v>
      </c>
      <c r="AM1155" s="638">
        <f t="shared" si="225"/>
        <v>1083231</v>
      </c>
      <c r="AN1155" s="661">
        <f t="shared" si="227"/>
        <v>6639028</v>
      </c>
      <c r="AO1155" s="638">
        <v>0</v>
      </c>
      <c r="AP1155" s="638">
        <v>0</v>
      </c>
      <c r="AQ1155" s="638">
        <f>+VLOOKUP($B1155,[1]Sheet1!$C$15:$BW$1300,52,0)</f>
        <v>0</v>
      </c>
      <c r="AR1155" s="638">
        <v>0</v>
      </c>
      <c r="AS1155" s="638">
        <v>0</v>
      </c>
      <c r="AT1155" s="661">
        <f t="shared" si="233"/>
        <v>6639028</v>
      </c>
      <c r="AU1155" s="629"/>
      <c r="AV1155" s="585"/>
      <c r="AW1155" s="526" t="s">
        <v>5715</v>
      </c>
      <c r="AX1155" s="526" t="s">
        <v>5716</v>
      </c>
      <c r="AY1155" s="632" t="s">
        <v>200</v>
      </c>
      <c r="AZ1155" s="632">
        <v>622</v>
      </c>
      <c r="BA1155" s="272" t="str">
        <f t="shared" si="234"/>
        <v>Bag</v>
      </c>
      <c r="BB1155" s="633"/>
      <c r="BC1155" s="634"/>
      <c r="BD1155" s="634"/>
    </row>
    <row r="1156" spans="1:56" s="635" customFormat="1" ht="36.75" hidden="1" customHeight="1">
      <c r="A1156" s="475">
        <f>SUBTOTAL(3,B$6:B1156)</f>
        <v>1</v>
      </c>
      <c r="B1156" s="475" t="s">
        <v>5617</v>
      </c>
      <c r="C1156" s="476" t="s">
        <v>5618</v>
      </c>
      <c r="D1156" s="636">
        <v>45748</v>
      </c>
      <c r="E1156" s="636" t="s">
        <v>200</v>
      </c>
      <c r="F1156" s="530" t="s">
        <v>231</v>
      </c>
      <c r="G1156" s="621" t="s">
        <v>459</v>
      </c>
      <c r="H1156" s="637">
        <v>4694000</v>
      </c>
      <c r="I1156" s="637">
        <v>0</v>
      </c>
      <c r="J1156" s="637">
        <v>0</v>
      </c>
      <c r="K1156" s="637">
        <v>0</v>
      </c>
      <c r="L1156" s="638">
        <f t="shared" si="228"/>
        <v>4694000</v>
      </c>
      <c r="M1156" s="639">
        <v>23.8</v>
      </c>
      <c r="N1156" s="638">
        <f t="shared" si="229"/>
        <v>4296815</v>
      </c>
      <c r="O1156" s="640">
        <v>2</v>
      </c>
      <c r="P1156" s="638">
        <f t="shared" si="230"/>
        <v>361077</v>
      </c>
      <c r="Q1156" s="641">
        <v>0</v>
      </c>
      <c r="R1156" s="638">
        <f t="shared" si="231"/>
        <v>0</v>
      </c>
      <c r="S1156" s="638">
        <f t="shared" si="232"/>
        <v>4657892</v>
      </c>
      <c r="T1156" s="642">
        <v>0</v>
      </c>
      <c r="U1156" s="528">
        <v>0</v>
      </c>
      <c r="V1156" s="528">
        <v>198000</v>
      </c>
      <c r="W1156" s="642">
        <v>496000</v>
      </c>
      <c r="X1156" s="642">
        <v>0</v>
      </c>
      <c r="Y1156" s="642">
        <v>149000</v>
      </c>
      <c r="Z1156" s="642">
        <v>0</v>
      </c>
      <c r="AA1156" s="643"/>
      <c r="AB1156" s="638"/>
      <c r="AC1156" s="642">
        <v>0</v>
      </c>
      <c r="AD1156" s="642">
        <v>0</v>
      </c>
      <c r="AE1156" s="638">
        <v>0</v>
      </c>
      <c r="AF1156" s="644"/>
      <c r="AG1156" s="644">
        <f t="shared" si="226"/>
        <v>5500892</v>
      </c>
      <c r="AH1156" s="639">
        <v>36</v>
      </c>
      <c r="AI1156" s="639">
        <v>0</v>
      </c>
      <c r="AJ1156" s="639">
        <v>0</v>
      </c>
      <c r="AK1156" s="643">
        <v>0</v>
      </c>
      <c r="AL1156" s="645">
        <v>0</v>
      </c>
      <c r="AM1156" s="638">
        <f t="shared" si="225"/>
        <v>1218635</v>
      </c>
      <c r="AN1156" s="661">
        <f t="shared" si="227"/>
        <v>6719527</v>
      </c>
      <c r="AO1156" s="638">
        <v>0</v>
      </c>
      <c r="AP1156" s="638">
        <v>0</v>
      </c>
      <c r="AQ1156" s="638">
        <f>+VLOOKUP($B1156,[1]Sheet1!$C$15:$BW$1300,52,0)</f>
        <v>0</v>
      </c>
      <c r="AR1156" s="638">
        <v>0</v>
      </c>
      <c r="AS1156" s="638">
        <v>0</v>
      </c>
      <c r="AT1156" s="661">
        <f t="shared" si="233"/>
        <v>6719527</v>
      </c>
      <c r="AU1156" s="629"/>
      <c r="AV1156" s="585"/>
      <c r="AW1156" s="526" t="s">
        <v>5717</v>
      </c>
      <c r="AX1156" s="526" t="s">
        <v>5718</v>
      </c>
      <c r="AY1156" s="632" t="s">
        <v>200</v>
      </c>
      <c r="AZ1156" s="632">
        <v>622</v>
      </c>
      <c r="BA1156" s="272" t="str">
        <f t="shared" si="234"/>
        <v>Bag</v>
      </c>
      <c r="BB1156" s="633"/>
      <c r="BC1156" s="634"/>
      <c r="BD1156" s="634"/>
    </row>
    <row r="1157" spans="1:56" s="635" customFormat="1" ht="36.75" hidden="1" customHeight="1">
      <c r="A1157" s="475">
        <f>SUBTOTAL(3,B$6:B1157)</f>
        <v>1</v>
      </c>
      <c r="B1157" s="475" t="s">
        <v>5619</v>
      </c>
      <c r="C1157" s="476" t="s">
        <v>5620</v>
      </c>
      <c r="D1157" s="636">
        <v>45748</v>
      </c>
      <c r="E1157" s="636" t="s">
        <v>200</v>
      </c>
      <c r="F1157" s="530" t="s">
        <v>231</v>
      </c>
      <c r="G1157" s="621" t="s">
        <v>459</v>
      </c>
      <c r="H1157" s="637">
        <v>4694000</v>
      </c>
      <c r="I1157" s="637">
        <v>0</v>
      </c>
      <c r="J1157" s="637">
        <v>0</v>
      </c>
      <c r="K1157" s="637">
        <v>0</v>
      </c>
      <c r="L1157" s="638">
        <f t="shared" si="228"/>
        <v>4694000</v>
      </c>
      <c r="M1157" s="639">
        <v>23.9</v>
      </c>
      <c r="N1157" s="638">
        <f t="shared" si="229"/>
        <v>4314869</v>
      </c>
      <c r="O1157" s="640">
        <v>2</v>
      </c>
      <c r="P1157" s="638">
        <f t="shared" si="230"/>
        <v>361077</v>
      </c>
      <c r="Q1157" s="641">
        <v>0</v>
      </c>
      <c r="R1157" s="638">
        <f t="shared" si="231"/>
        <v>0</v>
      </c>
      <c r="S1157" s="638">
        <f t="shared" si="232"/>
        <v>4675946</v>
      </c>
      <c r="T1157" s="642">
        <v>0</v>
      </c>
      <c r="U1157" s="528">
        <v>0</v>
      </c>
      <c r="V1157" s="528">
        <v>199000</v>
      </c>
      <c r="W1157" s="642">
        <v>498000</v>
      </c>
      <c r="X1157" s="642">
        <v>0</v>
      </c>
      <c r="Y1157" s="642">
        <v>149000</v>
      </c>
      <c r="Z1157" s="642">
        <v>0</v>
      </c>
      <c r="AA1157" s="643"/>
      <c r="AB1157" s="638"/>
      <c r="AC1157" s="642">
        <v>0</v>
      </c>
      <c r="AD1157" s="642">
        <v>0</v>
      </c>
      <c r="AE1157" s="638">
        <v>33850.959728033471</v>
      </c>
      <c r="AF1157" s="644"/>
      <c r="AG1157" s="644">
        <f t="shared" si="226"/>
        <v>5555797</v>
      </c>
      <c r="AH1157" s="639">
        <v>32</v>
      </c>
      <c r="AI1157" s="639">
        <v>0</v>
      </c>
      <c r="AJ1157" s="639">
        <v>0</v>
      </c>
      <c r="AK1157" s="643">
        <v>0</v>
      </c>
      <c r="AL1157" s="645">
        <v>0</v>
      </c>
      <c r="AM1157" s="638">
        <f t="shared" si="225"/>
        <v>1083231</v>
      </c>
      <c r="AN1157" s="661">
        <f t="shared" si="227"/>
        <v>6639028</v>
      </c>
      <c r="AO1157" s="638">
        <v>0</v>
      </c>
      <c r="AP1157" s="638">
        <v>0</v>
      </c>
      <c r="AQ1157" s="638">
        <f>+VLOOKUP($B1157,[1]Sheet1!$C$15:$BW$1300,52,0)</f>
        <v>0</v>
      </c>
      <c r="AR1157" s="638">
        <v>0</v>
      </c>
      <c r="AS1157" s="638">
        <v>0</v>
      </c>
      <c r="AT1157" s="661">
        <f t="shared" si="233"/>
        <v>6639028</v>
      </c>
      <c r="AU1157" s="629"/>
      <c r="AV1157" s="585"/>
      <c r="AW1157" s="526" t="s">
        <v>5719</v>
      </c>
      <c r="AX1157" s="526" t="s">
        <v>5720</v>
      </c>
      <c r="AY1157" s="632" t="s">
        <v>200</v>
      </c>
      <c r="AZ1157" s="632">
        <v>622</v>
      </c>
      <c r="BA1157" s="272" t="str">
        <f t="shared" si="234"/>
        <v>Bag</v>
      </c>
      <c r="BB1157" s="633"/>
      <c r="BC1157" s="634"/>
      <c r="BD1157" s="634"/>
    </row>
    <row r="1158" spans="1:56" s="635" customFormat="1" ht="36.75" hidden="1" customHeight="1">
      <c r="A1158" s="475">
        <f>SUBTOTAL(3,B$6:B1158)</f>
        <v>1</v>
      </c>
      <c r="B1158" s="475" t="s">
        <v>5621</v>
      </c>
      <c r="C1158" s="476" t="s">
        <v>5622</v>
      </c>
      <c r="D1158" s="636">
        <v>45772</v>
      </c>
      <c r="E1158" s="636" t="s">
        <v>200</v>
      </c>
      <c r="F1158" s="530" t="s">
        <v>231</v>
      </c>
      <c r="G1158" s="621" t="s">
        <v>459</v>
      </c>
      <c r="H1158" s="637">
        <v>4694000</v>
      </c>
      <c r="I1158" s="637">
        <v>0</v>
      </c>
      <c r="J1158" s="637">
        <v>0</v>
      </c>
      <c r="K1158" s="637">
        <v>0</v>
      </c>
      <c r="L1158" s="638">
        <f t="shared" si="228"/>
        <v>4694000</v>
      </c>
      <c r="M1158" s="639">
        <v>2</v>
      </c>
      <c r="N1158" s="638">
        <f t="shared" si="229"/>
        <v>361077</v>
      </c>
      <c r="O1158" s="640">
        <v>1</v>
      </c>
      <c r="P1158" s="638">
        <f t="shared" si="230"/>
        <v>180538</v>
      </c>
      <c r="Q1158" s="641">
        <v>0</v>
      </c>
      <c r="R1158" s="638">
        <f t="shared" si="231"/>
        <v>0</v>
      </c>
      <c r="S1158" s="638">
        <f t="shared" si="232"/>
        <v>541615</v>
      </c>
      <c r="T1158" s="642">
        <v>0</v>
      </c>
      <c r="U1158" s="528">
        <v>0</v>
      </c>
      <c r="V1158" s="528">
        <v>23000</v>
      </c>
      <c r="W1158" s="642">
        <v>58000</v>
      </c>
      <c r="X1158" s="642">
        <v>0</v>
      </c>
      <c r="Y1158" s="642">
        <v>17000</v>
      </c>
      <c r="Z1158" s="642">
        <v>0</v>
      </c>
      <c r="AA1158" s="643"/>
      <c r="AB1158" s="638"/>
      <c r="AC1158" s="642">
        <v>0</v>
      </c>
      <c r="AD1158" s="642">
        <v>0</v>
      </c>
      <c r="AE1158" s="638">
        <v>0</v>
      </c>
      <c r="AF1158" s="644"/>
      <c r="AG1158" s="644">
        <f t="shared" si="226"/>
        <v>639615</v>
      </c>
      <c r="AH1158" s="639">
        <v>0</v>
      </c>
      <c r="AI1158" s="639">
        <v>0</v>
      </c>
      <c r="AJ1158" s="639">
        <v>0</v>
      </c>
      <c r="AK1158" s="643">
        <v>0</v>
      </c>
      <c r="AL1158" s="645">
        <v>0</v>
      </c>
      <c r="AM1158" s="638">
        <f t="shared" si="225"/>
        <v>0</v>
      </c>
      <c r="AN1158" s="661">
        <f t="shared" si="227"/>
        <v>639615</v>
      </c>
      <c r="AO1158" s="638">
        <v>0</v>
      </c>
      <c r="AP1158" s="638">
        <v>0</v>
      </c>
      <c r="AQ1158" s="638">
        <f>+VLOOKUP($B1158,[1]Sheet1!$C$15:$BW$1300,52,0)</f>
        <v>0</v>
      </c>
      <c r="AR1158" s="638">
        <v>0</v>
      </c>
      <c r="AS1158" s="638">
        <v>0</v>
      </c>
      <c r="AT1158" s="661">
        <f t="shared" si="233"/>
        <v>639615</v>
      </c>
      <c r="AU1158" s="629"/>
      <c r="AV1158" s="585"/>
      <c r="AW1158" s="526"/>
      <c r="AX1158" s="526" t="s">
        <v>3466</v>
      </c>
      <c r="AY1158" s="632" t="s">
        <v>200</v>
      </c>
      <c r="AZ1158" s="632">
        <v>622</v>
      </c>
      <c r="BA1158" s="272" t="str">
        <f t="shared" si="234"/>
        <v>Bag</v>
      </c>
      <c r="BB1158" s="633"/>
      <c r="BC1158" s="634"/>
      <c r="BD1158" s="634"/>
    </row>
    <row r="1159" spans="1:56" s="635" customFormat="1" ht="36.75" hidden="1" customHeight="1">
      <c r="A1159" s="475">
        <f>SUBTOTAL(3,B$6:B1159)</f>
        <v>1</v>
      </c>
      <c r="B1159" s="475" t="s">
        <v>2912</v>
      </c>
      <c r="C1159" s="476" t="s">
        <v>2913</v>
      </c>
      <c r="D1159" s="636">
        <v>39867</v>
      </c>
      <c r="E1159" s="636" t="s">
        <v>200</v>
      </c>
      <c r="F1159" s="530" t="s">
        <v>231</v>
      </c>
      <c r="G1159" s="621" t="s">
        <v>619</v>
      </c>
      <c r="H1159" s="637">
        <v>5931000</v>
      </c>
      <c r="I1159" s="637">
        <v>0</v>
      </c>
      <c r="J1159" s="637">
        <v>0</v>
      </c>
      <c r="K1159" s="637">
        <v>0</v>
      </c>
      <c r="L1159" s="638">
        <f t="shared" si="228"/>
        <v>5931000</v>
      </c>
      <c r="M1159" s="639">
        <v>24</v>
      </c>
      <c r="N1159" s="638">
        <f t="shared" si="229"/>
        <v>5474769</v>
      </c>
      <c r="O1159" s="640">
        <v>2</v>
      </c>
      <c r="P1159" s="638">
        <f t="shared" si="230"/>
        <v>456231</v>
      </c>
      <c r="Q1159" s="641">
        <v>0</v>
      </c>
      <c r="R1159" s="638">
        <f t="shared" si="231"/>
        <v>0</v>
      </c>
      <c r="S1159" s="638">
        <f t="shared" si="232"/>
        <v>5931000</v>
      </c>
      <c r="T1159" s="642">
        <v>0</v>
      </c>
      <c r="U1159" s="528">
        <v>0</v>
      </c>
      <c r="V1159" s="528">
        <v>200000</v>
      </c>
      <c r="W1159" s="642">
        <v>500000</v>
      </c>
      <c r="X1159" s="642">
        <v>0</v>
      </c>
      <c r="Y1159" s="642">
        <v>400000</v>
      </c>
      <c r="Z1159" s="642">
        <v>560727</v>
      </c>
      <c r="AA1159" s="643"/>
      <c r="AB1159" s="638"/>
      <c r="AC1159" s="642">
        <v>100000</v>
      </c>
      <c r="AD1159" s="642">
        <v>0</v>
      </c>
      <c r="AE1159" s="638">
        <v>42771.6328125</v>
      </c>
      <c r="AF1159" s="644"/>
      <c r="AG1159" s="644">
        <f t="shared" si="226"/>
        <v>7734499</v>
      </c>
      <c r="AH1159" s="639">
        <v>36</v>
      </c>
      <c r="AI1159" s="639">
        <v>0</v>
      </c>
      <c r="AJ1159" s="639">
        <v>0</v>
      </c>
      <c r="AK1159" s="643">
        <v>0</v>
      </c>
      <c r="AL1159" s="645">
        <v>0</v>
      </c>
      <c r="AM1159" s="638">
        <f t="shared" ref="AM1159:AM1222" si="235">ROUND((N1159/IF(M1159&gt;26,26,M1159)/8*(AH1159*$AH$5+AI1159*$AI$5+AJ1159*$AJ$5+AK1159*$AK$5+AL1159*$AL$5)),0)</f>
        <v>1539779</v>
      </c>
      <c r="AN1159" s="661">
        <f t="shared" si="227"/>
        <v>9274278</v>
      </c>
      <c r="AO1159" s="638">
        <v>622755</v>
      </c>
      <c r="AP1159" s="638">
        <v>44100</v>
      </c>
      <c r="AQ1159" s="638">
        <f>+VLOOKUP($B1159,[1]Sheet1!$C$15:$BW$1300,52,0)</f>
        <v>0</v>
      </c>
      <c r="AR1159" s="638">
        <v>0</v>
      </c>
      <c r="AS1159" s="638">
        <v>0</v>
      </c>
      <c r="AT1159" s="661">
        <f t="shared" si="233"/>
        <v>8607423</v>
      </c>
      <c r="AU1159" s="629"/>
      <c r="AV1159" s="585"/>
      <c r="AW1159" s="526" t="s">
        <v>5305</v>
      </c>
      <c r="AX1159" s="526" t="s">
        <v>5306</v>
      </c>
      <c r="AY1159" s="632" t="s">
        <v>200</v>
      </c>
      <c r="AZ1159" s="632">
        <v>622</v>
      </c>
      <c r="BA1159" s="272" t="str">
        <f t="shared" si="234"/>
        <v>Bag</v>
      </c>
      <c r="BB1159" s="633"/>
      <c r="BC1159" s="634"/>
      <c r="BD1159" s="634"/>
    </row>
    <row r="1160" spans="1:56" s="635" customFormat="1" ht="36.75" hidden="1" customHeight="1">
      <c r="A1160" s="475">
        <f>SUBTOTAL(3,B$6:B1160)</f>
        <v>1</v>
      </c>
      <c r="B1160" s="475" t="s">
        <v>2914</v>
      </c>
      <c r="C1160" s="476" t="s">
        <v>2915</v>
      </c>
      <c r="D1160" s="636">
        <v>41012</v>
      </c>
      <c r="E1160" s="636" t="s">
        <v>200</v>
      </c>
      <c r="F1160" s="530" t="s">
        <v>231</v>
      </c>
      <c r="G1160" s="621" t="s">
        <v>742</v>
      </c>
      <c r="H1160" s="637">
        <v>5931000</v>
      </c>
      <c r="I1160" s="637">
        <v>0</v>
      </c>
      <c r="J1160" s="637">
        <v>0</v>
      </c>
      <c r="K1160" s="637">
        <v>0</v>
      </c>
      <c r="L1160" s="638">
        <f t="shared" si="228"/>
        <v>5931000</v>
      </c>
      <c r="M1160" s="639">
        <v>23</v>
      </c>
      <c r="N1160" s="638">
        <f t="shared" si="229"/>
        <v>5246654</v>
      </c>
      <c r="O1160" s="640">
        <v>3</v>
      </c>
      <c r="P1160" s="638">
        <f t="shared" si="230"/>
        <v>684346</v>
      </c>
      <c r="Q1160" s="641">
        <v>0</v>
      </c>
      <c r="R1160" s="638">
        <f t="shared" si="231"/>
        <v>0</v>
      </c>
      <c r="S1160" s="638">
        <f t="shared" si="232"/>
        <v>5931000</v>
      </c>
      <c r="T1160" s="642">
        <v>0</v>
      </c>
      <c r="U1160" s="528">
        <v>0</v>
      </c>
      <c r="V1160" s="528">
        <v>200000</v>
      </c>
      <c r="W1160" s="642">
        <v>500000</v>
      </c>
      <c r="X1160" s="642">
        <v>0</v>
      </c>
      <c r="Y1160" s="642">
        <v>400000</v>
      </c>
      <c r="Z1160" s="642">
        <v>538487</v>
      </c>
      <c r="AA1160" s="643"/>
      <c r="AB1160" s="638"/>
      <c r="AC1160" s="642">
        <v>0</v>
      </c>
      <c r="AD1160" s="642">
        <v>0</v>
      </c>
      <c r="AE1160" s="638">
        <v>42771.635869565216</v>
      </c>
      <c r="AF1160" s="644"/>
      <c r="AG1160" s="644">
        <f t="shared" si="226"/>
        <v>7612259</v>
      </c>
      <c r="AH1160" s="639">
        <v>36</v>
      </c>
      <c r="AI1160" s="639">
        <v>0</v>
      </c>
      <c r="AJ1160" s="639">
        <v>0</v>
      </c>
      <c r="AK1160" s="643">
        <v>0</v>
      </c>
      <c r="AL1160" s="645">
        <v>0</v>
      </c>
      <c r="AM1160" s="638">
        <f t="shared" si="235"/>
        <v>1539779</v>
      </c>
      <c r="AN1160" s="661">
        <f t="shared" si="227"/>
        <v>9152038</v>
      </c>
      <c r="AO1160" s="638">
        <v>622755</v>
      </c>
      <c r="AP1160" s="638">
        <v>44100</v>
      </c>
      <c r="AQ1160" s="638">
        <f>+VLOOKUP($B1160,[1]Sheet1!$C$15:$BW$1300,52,0)</f>
        <v>0</v>
      </c>
      <c r="AR1160" s="638">
        <v>0</v>
      </c>
      <c r="AS1160" s="638">
        <v>0</v>
      </c>
      <c r="AT1160" s="661">
        <f t="shared" si="233"/>
        <v>8485183</v>
      </c>
      <c r="AU1160" s="629"/>
      <c r="AV1160" s="585"/>
      <c r="AW1160" s="526" t="s">
        <v>5307</v>
      </c>
      <c r="AX1160" s="526" t="s">
        <v>5308</v>
      </c>
      <c r="AY1160" s="632" t="s">
        <v>200</v>
      </c>
      <c r="AZ1160" s="632">
        <v>622</v>
      </c>
      <c r="BA1160" s="272" t="str">
        <f t="shared" si="234"/>
        <v>Bag</v>
      </c>
      <c r="BB1160" s="633"/>
      <c r="BC1160" s="634"/>
      <c r="BD1160" s="634"/>
    </row>
    <row r="1161" spans="1:56" s="635" customFormat="1" ht="36.75" hidden="1" customHeight="1">
      <c r="A1161" s="475">
        <f>SUBTOTAL(3,B$6:B1161)</f>
        <v>1</v>
      </c>
      <c r="B1161" s="475" t="s">
        <v>2916</v>
      </c>
      <c r="C1161" s="476" t="s">
        <v>2917</v>
      </c>
      <c r="D1161" s="636">
        <v>41520</v>
      </c>
      <c r="E1161" s="636" t="s">
        <v>200</v>
      </c>
      <c r="F1161" s="530" t="s">
        <v>231</v>
      </c>
      <c r="G1161" s="621" t="s">
        <v>619</v>
      </c>
      <c r="H1161" s="637">
        <v>5931000</v>
      </c>
      <c r="I1161" s="637">
        <v>0</v>
      </c>
      <c r="J1161" s="637">
        <v>0</v>
      </c>
      <c r="K1161" s="637">
        <v>0</v>
      </c>
      <c r="L1161" s="638">
        <f t="shared" si="228"/>
        <v>5931000</v>
      </c>
      <c r="M1161" s="639">
        <v>23.6</v>
      </c>
      <c r="N1161" s="638">
        <f t="shared" si="229"/>
        <v>5383523</v>
      </c>
      <c r="O1161" s="640">
        <v>2</v>
      </c>
      <c r="P1161" s="638">
        <f t="shared" si="230"/>
        <v>456231</v>
      </c>
      <c r="Q1161" s="641">
        <v>0</v>
      </c>
      <c r="R1161" s="638">
        <f t="shared" si="231"/>
        <v>0</v>
      </c>
      <c r="S1161" s="638">
        <f t="shared" si="232"/>
        <v>5839754</v>
      </c>
      <c r="T1161" s="642">
        <v>0</v>
      </c>
      <c r="U1161" s="528">
        <v>0</v>
      </c>
      <c r="V1161" s="528">
        <v>200000</v>
      </c>
      <c r="W1161" s="642">
        <v>500000</v>
      </c>
      <c r="X1161" s="642">
        <v>0</v>
      </c>
      <c r="Y1161" s="642">
        <v>400000</v>
      </c>
      <c r="Z1161" s="642">
        <v>660775</v>
      </c>
      <c r="AA1161" s="643"/>
      <c r="AB1161" s="638"/>
      <c r="AC1161" s="642">
        <v>0</v>
      </c>
      <c r="AD1161" s="642">
        <v>0</v>
      </c>
      <c r="AE1161" s="638">
        <v>42771.634004237283</v>
      </c>
      <c r="AF1161" s="644"/>
      <c r="AG1161" s="644">
        <f t="shared" si="226"/>
        <v>7643301</v>
      </c>
      <c r="AH1161" s="639">
        <v>36</v>
      </c>
      <c r="AI1161" s="639">
        <v>0</v>
      </c>
      <c r="AJ1161" s="639">
        <v>0</v>
      </c>
      <c r="AK1161" s="643">
        <v>0</v>
      </c>
      <c r="AL1161" s="645">
        <v>0</v>
      </c>
      <c r="AM1161" s="638">
        <f t="shared" si="235"/>
        <v>1539779</v>
      </c>
      <c r="AN1161" s="661">
        <f t="shared" si="227"/>
        <v>9183080</v>
      </c>
      <c r="AO1161" s="638">
        <v>622755</v>
      </c>
      <c r="AP1161" s="638">
        <v>44100</v>
      </c>
      <c r="AQ1161" s="638">
        <f>+VLOOKUP($B1161,[1]Sheet1!$C$15:$BW$1300,52,0)</f>
        <v>0</v>
      </c>
      <c r="AR1161" s="638">
        <v>0</v>
      </c>
      <c r="AS1161" s="638">
        <v>0</v>
      </c>
      <c r="AT1161" s="661">
        <f t="shared" si="233"/>
        <v>8516225</v>
      </c>
      <c r="AU1161" s="629"/>
      <c r="AV1161" s="585"/>
      <c r="AW1161" s="526" t="s">
        <v>5309</v>
      </c>
      <c r="AX1161" s="526" t="s">
        <v>5310</v>
      </c>
      <c r="AY1161" s="632" t="s">
        <v>200</v>
      </c>
      <c r="AZ1161" s="632">
        <v>622</v>
      </c>
      <c r="BA1161" s="272" t="str">
        <f t="shared" si="234"/>
        <v>Bag</v>
      </c>
      <c r="BB1161" s="633"/>
      <c r="BC1161" s="634"/>
      <c r="BD1161" s="634"/>
    </row>
    <row r="1162" spans="1:56" s="635" customFormat="1" ht="36.75" hidden="1" customHeight="1">
      <c r="A1162" s="475">
        <f>SUBTOTAL(3,B$6:B1162)</f>
        <v>1</v>
      </c>
      <c r="B1162" s="475" t="s">
        <v>2918</v>
      </c>
      <c r="C1162" s="476" t="s">
        <v>2919</v>
      </c>
      <c r="D1162" s="636">
        <v>43370</v>
      </c>
      <c r="E1162" s="636" t="s">
        <v>200</v>
      </c>
      <c r="F1162" s="530" t="s">
        <v>231</v>
      </c>
      <c r="G1162" s="621" t="s">
        <v>619</v>
      </c>
      <c r="H1162" s="637">
        <v>5931000</v>
      </c>
      <c r="I1162" s="637">
        <v>0</v>
      </c>
      <c r="J1162" s="637">
        <v>0</v>
      </c>
      <c r="K1162" s="637">
        <v>0</v>
      </c>
      <c r="L1162" s="638">
        <f t="shared" si="228"/>
        <v>5931000</v>
      </c>
      <c r="M1162" s="639">
        <v>23.9</v>
      </c>
      <c r="N1162" s="638">
        <f t="shared" si="229"/>
        <v>5451958</v>
      </c>
      <c r="O1162" s="640">
        <v>2</v>
      </c>
      <c r="P1162" s="638">
        <f t="shared" si="230"/>
        <v>456231</v>
      </c>
      <c r="Q1162" s="641">
        <v>0</v>
      </c>
      <c r="R1162" s="638">
        <f t="shared" si="231"/>
        <v>0</v>
      </c>
      <c r="S1162" s="638">
        <f t="shared" si="232"/>
        <v>5908189</v>
      </c>
      <c r="T1162" s="642">
        <v>0</v>
      </c>
      <c r="U1162" s="528">
        <v>0</v>
      </c>
      <c r="V1162" s="528">
        <v>200000</v>
      </c>
      <c r="W1162" s="642">
        <v>500000</v>
      </c>
      <c r="X1162" s="642">
        <v>0</v>
      </c>
      <c r="Y1162" s="642">
        <v>400000</v>
      </c>
      <c r="Z1162" s="642">
        <v>693851</v>
      </c>
      <c r="AA1162" s="643"/>
      <c r="AB1162" s="638"/>
      <c r="AC1162" s="642">
        <v>0</v>
      </c>
      <c r="AD1162" s="642">
        <v>0</v>
      </c>
      <c r="AE1162" s="638">
        <v>42771.6370292887</v>
      </c>
      <c r="AF1162" s="644"/>
      <c r="AG1162" s="644">
        <f t="shared" si="226"/>
        <v>7744812</v>
      </c>
      <c r="AH1162" s="639">
        <v>32</v>
      </c>
      <c r="AI1162" s="639">
        <v>0</v>
      </c>
      <c r="AJ1162" s="639">
        <v>0</v>
      </c>
      <c r="AK1162" s="643">
        <v>0</v>
      </c>
      <c r="AL1162" s="645">
        <v>0</v>
      </c>
      <c r="AM1162" s="638">
        <f t="shared" si="235"/>
        <v>1368692</v>
      </c>
      <c r="AN1162" s="661">
        <f t="shared" si="227"/>
        <v>9113504</v>
      </c>
      <c r="AO1162" s="638">
        <v>622755</v>
      </c>
      <c r="AP1162" s="638">
        <v>44100</v>
      </c>
      <c r="AQ1162" s="638">
        <f>+VLOOKUP($B1162,[1]Sheet1!$C$15:$BW$1300,52,0)</f>
        <v>0</v>
      </c>
      <c r="AR1162" s="638">
        <v>0</v>
      </c>
      <c r="AS1162" s="638">
        <v>0</v>
      </c>
      <c r="AT1162" s="661">
        <f t="shared" si="233"/>
        <v>8446649</v>
      </c>
      <c r="AU1162" s="629"/>
      <c r="AV1162" s="585"/>
      <c r="AW1162" s="526" t="s">
        <v>5311</v>
      </c>
      <c r="AX1162" s="526" t="s">
        <v>5312</v>
      </c>
      <c r="AY1162" s="632" t="s">
        <v>200</v>
      </c>
      <c r="AZ1162" s="632">
        <v>622</v>
      </c>
      <c r="BA1162" s="272" t="str">
        <f t="shared" si="234"/>
        <v>Bag</v>
      </c>
      <c r="BB1162" s="633"/>
      <c r="BC1162" s="634"/>
      <c r="BD1162" s="634"/>
    </row>
    <row r="1163" spans="1:56" s="635" customFormat="1" ht="36.75" hidden="1" customHeight="1">
      <c r="A1163" s="475">
        <f>SUBTOTAL(3,B$6:B1163)</f>
        <v>1</v>
      </c>
      <c r="B1163" s="475" t="s">
        <v>2920</v>
      </c>
      <c r="C1163" s="476" t="s">
        <v>2921</v>
      </c>
      <c r="D1163" s="636">
        <v>43418</v>
      </c>
      <c r="E1163" s="636" t="s">
        <v>200</v>
      </c>
      <c r="F1163" s="530" t="s">
        <v>231</v>
      </c>
      <c r="G1163" s="621" t="s">
        <v>619</v>
      </c>
      <c r="H1163" s="637">
        <v>5931000</v>
      </c>
      <c r="I1163" s="637">
        <v>0</v>
      </c>
      <c r="J1163" s="637">
        <v>0</v>
      </c>
      <c r="K1163" s="637">
        <v>0</v>
      </c>
      <c r="L1163" s="638">
        <f t="shared" si="228"/>
        <v>5931000</v>
      </c>
      <c r="M1163" s="639">
        <v>24</v>
      </c>
      <c r="N1163" s="638">
        <f t="shared" si="229"/>
        <v>5474769</v>
      </c>
      <c r="O1163" s="640">
        <v>2</v>
      </c>
      <c r="P1163" s="638">
        <f t="shared" si="230"/>
        <v>456231</v>
      </c>
      <c r="Q1163" s="641">
        <v>0</v>
      </c>
      <c r="R1163" s="638">
        <f t="shared" si="231"/>
        <v>0</v>
      </c>
      <c r="S1163" s="638">
        <f t="shared" si="232"/>
        <v>5931000</v>
      </c>
      <c r="T1163" s="642">
        <v>0</v>
      </c>
      <c r="U1163" s="528">
        <v>0</v>
      </c>
      <c r="V1163" s="528">
        <v>200000</v>
      </c>
      <c r="W1163" s="642">
        <v>500000</v>
      </c>
      <c r="X1163" s="642">
        <v>0</v>
      </c>
      <c r="Y1163" s="642">
        <v>400000</v>
      </c>
      <c r="Z1163" s="642">
        <v>930500</v>
      </c>
      <c r="AA1163" s="643"/>
      <c r="AB1163" s="638"/>
      <c r="AC1163" s="642">
        <v>0</v>
      </c>
      <c r="AD1163" s="642">
        <v>0</v>
      </c>
      <c r="AE1163" s="638">
        <v>42771.6328125</v>
      </c>
      <c r="AF1163" s="644"/>
      <c r="AG1163" s="644">
        <f t="shared" si="226"/>
        <v>8004272</v>
      </c>
      <c r="AH1163" s="639">
        <v>36</v>
      </c>
      <c r="AI1163" s="639">
        <v>0</v>
      </c>
      <c r="AJ1163" s="639">
        <v>0</v>
      </c>
      <c r="AK1163" s="643">
        <v>0</v>
      </c>
      <c r="AL1163" s="645">
        <v>0</v>
      </c>
      <c r="AM1163" s="638">
        <f t="shared" si="235"/>
        <v>1539779</v>
      </c>
      <c r="AN1163" s="661">
        <f t="shared" si="227"/>
        <v>9544051</v>
      </c>
      <c r="AO1163" s="638">
        <v>622755</v>
      </c>
      <c r="AP1163" s="638">
        <v>44100</v>
      </c>
      <c r="AQ1163" s="638">
        <f>+VLOOKUP($B1163,[1]Sheet1!$C$15:$BW$1300,52,0)</f>
        <v>0</v>
      </c>
      <c r="AR1163" s="638">
        <v>0</v>
      </c>
      <c r="AS1163" s="638">
        <v>0</v>
      </c>
      <c r="AT1163" s="661">
        <f t="shared" si="233"/>
        <v>8877196</v>
      </c>
      <c r="AU1163" s="629"/>
      <c r="AV1163" s="585"/>
      <c r="AW1163" s="526" t="s">
        <v>5313</v>
      </c>
      <c r="AX1163" s="526" t="s">
        <v>5314</v>
      </c>
      <c r="AY1163" s="632" t="s">
        <v>200</v>
      </c>
      <c r="AZ1163" s="632">
        <v>622</v>
      </c>
      <c r="BA1163" s="272" t="str">
        <f t="shared" si="234"/>
        <v>Bag</v>
      </c>
      <c r="BB1163" s="633"/>
      <c r="BC1163" s="634"/>
      <c r="BD1163" s="634"/>
    </row>
    <row r="1164" spans="1:56" s="635" customFormat="1" ht="36.75" hidden="1" customHeight="1">
      <c r="A1164" s="475">
        <f>SUBTOTAL(3,B$6:B1164)</f>
        <v>1</v>
      </c>
      <c r="B1164" s="475" t="s">
        <v>2922</v>
      </c>
      <c r="C1164" s="476" t="s">
        <v>2923</v>
      </c>
      <c r="D1164" s="636">
        <v>43435</v>
      </c>
      <c r="E1164" s="636" t="s">
        <v>200</v>
      </c>
      <c r="F1164" s="530" t="s">
        <v>231</v>
      </c>
      <c r="G1164" s="621" t="s">
        <v>619</v>
      </c>
      <c r="H1164" s="637">
        <v>5931000</v>
      </c>
      <c r="I1164" s="637">
        <v>0</v>
      </c>
      <c r="J1164" s="637">
        <v>0</v>
      </c>
      <c r="K1164" s="637">
        <v>0</v>
      </c>
      <c r="L1164" s="638">
        <f t="shared" si="228"/>
        <v>5931000</v>
      </c>
      <c r="M1164" s="639">
        <v>24</v>
      </c>
      <c r="N1164" s="638">
        <f t="shared" si="229"/>
        <v>5474769</v>
      </c>
      <c r="O1164" s="640">
        <v>2</v>
      </c>
      <c r="P1164" s="638">
        <f t="shared" si="230"/>
        <v>456231</v>
      </c>
      <c r="Q1164" s="641">
        <v>0</v>
      </c>
      <c r="R1164" s="638">
        <f t="shared" si="231"/>
        <v>0</v>
      </c>
      <c r="S1164" s="638">
        <f t="shared" si="232"/>
        <v>5931000</v>
      </c>
      <c r="T1164" s="642">
        <v>0</v>
      </c>
      <c r="U1164" s="528">
        <v>0</v>
      </c>
      <c r="V1164" s="528">
        <v>200000</v>
      </c>
      <c r="W1164" s="642">
        <v>500000</v>
      </c>
      <c r="X1164" s="642">
        <v>0</v>
      </c>
      <c r="Y1164" s="642">
        <v>400000</v>
      </c>
      <c r="Z1164" s="642">
        <v>566939</v>
      </c>
      <c r="AA1164" s="643"/>
      <c r="AB1164" s="638"/>
      <c r="AC1164" s="642">
        <v>0</v>
      </c>
      <c r="AD1164" s="642">
        <v>0</v>
      </c>
      <c r="AE1164" s="638">
        <v>0</v>
      </c>
      <c r="AF1164" s="644"/>
      <c r="AG1164" s="644">
        <f t="shared" si="226"/>
        <v>7597939</v>
      </c>
      <c r="AH1164" s="639">
        <v>36</v>
      </c>
      <c r="AI1164" s="639">
        <v>0</v>
      </c>
      <c r="AJ1164" s="639">
        <v>0</v>
      </c>
      <c r="AK1164" s="643">
        <v>0</v>
      </c>
      <c r="AL1164" s="645">
        <v>0</v>
      </c>
      <c r="AM1164" s="638">
        <f t="shared" si="235"/>
        <v>1539779</v>
      </c>
      <c r="AN1164" s="661">
        <f t="shared" si="227"/>
        <v>9137718</v>
      </c>
      <c r="AO1164" s="638">
        <v>622755</v>
      </c>
      <c r="AP1164" s="638">
        <v>44100</v>
      </c>
      <c r="AQ1164" s="638">
        <f>+VLOOKUP($B1164,[1]Sheet1!$C$15:$BW$1300,52,0)</f>
        <v>0</v>
      </c>
      <c r="AR1164" s="638">
        <v>0</v>
      </c>
      <c r="AS1164" s="638">
        <v>0</v>
      </c>
      <c r="AT1164" s="661">
        <f t="shared" si="233"/>
        <v>8470863</v>
      </c>
      <c r="AU1164" s="629"/>
      <c r="AV1164" s="585"/>
      <c r="AW1164" s="526" t="s">
        <v>5315</v>
      </c>
      <c r="AX1164" s="526" t="s">
        <v>5316</v>
      </c>
      <c r="AY1164" s="632" t="s">
        <v>200</v>
      </c>
      <c r="AZ1164" s="632">
        <v>622</v>
      </c>
      <c r="BA1164" s="272" t="str">
        <f t="shared" si="234"/>
        <v>Bag</v>
      </c>
      <c r="BB1164" s="633"/>
      <c r="BC1164" s="634"/>
      <c r="BD1164" s="634"/>
    </row>
    <row r="1165" spans="1:56" s="635" customFormat="1" ht="36.75" hidden="1" customHeight="1">
      <c r="A1165" s="475">
        <f>SUBTOTAL(3,B$6:B1165)</f>
        <v>1</v>
      </c>
      <c r="B1165" s="475" t="s">
        <v>2924</v>
      </c>
      <c r="C1165" s="476" t="s">
        <v>2925</v>
      </c>
      <c r="D1165" s="636">
        <v>43435</v>
      </c>
      <c r="E1165" s="636" t="s">
        <v>200</v>
      </c>
      <c r="F1165" s="530" t="s">
        <v>231</v>
      </c>
      <c r="G1165" s="621" t="s">
        <v>619</v>
      </c>
      <c r="H1165" s="637">
        <v>5931000</v>
      </c>
      <c r="I1165" s="637">
        <v>0</v>
      </c>
      <c r="J1165" s="637">
        <v>0</v>
      </c>
      <c r="K1165" s="637">
        <v>0</v>
      </c>
      <c r="L1165" s="638">
        <f t="shared" si="228"/>
        <v>5931000</v>
      </c>
      <c r="M1165" s="639">
        <v>21.8</v>
      </c>
      <c r="N1165" s="638">
        <f t="shared" si="229"/>
        <v>4972915</v>
      </c>
      <c r="O1165" s="640">
        <v>3</v>
      </c>
      <c r="P1165" s="638">
        <f t="shared" si="230"/>
        <v>684346</v>
      </c>
      <c r="Q1165" s="641">
        <v>0</v>
      </c>
      <c r="R1165" s="638">
        <f t="shared" si="231"/>
        <v>0</v>
      </c>
      <c r="S1165" s="638">
        <f t="shared" si="232"/>
        <v>5657261</v>
      </c>
      <c r="T1165" s="642">
        <v>0</v>
      </c>
      <c r="U1165" s="528">
        <v>0</v>
      </c>
      <c r="V1165" s="528">
        <v>200000</v>
      </c>
      <c r="W1165" s="642">
        <v>0</v>
      </c>
      <c r="X1165" s="642">
        <v>0</v>
      </c>
      <c r="Y1165" s="642">
        <v>400000</v>
      </c>
      <c r="Z1165" s="642">
        <v>616715</v>
      </c>
      <c r="AA1165" s="643"/>
      <c r="AB1165" s="638"/>
      <c r="AC1165" s="642">
        <v>0</v>
      </c>
      <c r="AD1165" s="642">
        <v>0</v>
      </c>
      <c r="AE1165" s="638">
        <v>0</v>
      </c>
      <c r="AF1165" s="644"/>
      <c r="AG1165" s="644">
        <f t="shared" si="226"/>
        <v>6873976</v>
      </c>
      <c r="AH1165" s="639">
        <v>28</v>
      </c>
      <c r="AI1165" s="639">
        <v>0</v>
      </c>
      <c r="AJ1165" s="639">
        <v>0</v>
      </c>
      <c r="AK1165" s="643">
        <v>0</v>
      </c>
      <c r="AL1165" s="645">
        <v>0</v>
      </c>
      <c r="AM1165" s="638">
        <f t="shared" si="235"/>
        <v>1197606</v>
      </c>
      <c r="AN1165" s="661">
        <f t="shared" si="227"/>
        <v>8071582</v>
      </c>
      <c r="AO1165" s="638">
        <v>622755</v>
      </c>
      <c r="AP1165" s="638">
        <v>44100</v>
      </c>
      <c r="AQ1165" s="638">
        <f>+VLOOKUP($B1165,[1]Sheet1!$C$15:$BW$1300,52,0)</f>
        <v>0</v>
      </c>
      <c r="AR1165" s="638">
        <v>0</v>
      </c>
      <c r="AS1165" s="638">
        <v>0</v>
      </c>
      <c r="AT1165" s="661">
        <f t="shared" si="233"/>
        <v>7404727</v>
      </c>
      <c r="AU1165" s="629"/>
      <c r="AV1165" s="585"/>
      <c r="AW1165" s="526" t="s">
        <v>5317</v>
      </c>
      <c r="AX1165" s="526" t="s">
        <v>5318</v>
      </c>
      <c r="AY1165" s="632" t="s">
        <v>200</v>
      </c>
      <c r="AZ1165" s="632">
        <v>622</v>
      </c>
      <c r="BA1165" s="272" t="str">
        <f t="shared" si="234"/>
        <v>Bag</v>
      </c>
      <c r="BB1165" s="633"/>
      <c r="BC1165" s="634"/>
      <c r="BD1165" s="634"/>
    </row>
    <row r="1166" spans="1:56" s="635" customFormat="1" ht="36.75" hidden="1" customHeight="1">
      <c r="A1166" s="475">
        <f>SUBTOTAL(3,B$6:B1166)</f>
        <v>1</v>
      </c>
      <c r="B1166" s="475" t="s">
        <v>2926</v>
      </c>
      <c r="C1166" s="476" t="s">
        <v>2927</v>
      </c>
      <c r="D1166" s="636">
        <v>43522</v>
      </c>
      <c r="E1166" s="636" t="s">
        <v>200</v>
      </c>
      <c r="F1166" s="530" t="s">
        <v>231</v>
      </c>
      <c r="G1166" s="621" t="s">
        <v>1054</v>
      </c>
      <c r="H1166" s="637">
        <v>5931000</v>
      </c>
      <c r="I1166" s="637">
        <v>200000</v>
      </c>
      <c r="J1166" s="637">
        <v>0</v>
      </c>
      <c r="K1166" s="637">
        <v>0</v>
      </c>
      <c r="L1166" s="638">
        <f t="shared" si="228"/>
        <v>6131000</v>
      </c>
      <c r="M1166" s="639">
        <v>22.5</v>
      </c>
      <c r="N1166" s="638">
        <f t="shared" si="229"/>
        <v>5305673</v>
      </c>
      <c r="O1166" s="640">
        <v>3</v>
      </c>
      <c r="P1166" s="638">
        <f t="shared" si="230"/>
        <v>707423</v>
      </c>
      <c r="Q1166" s="641">
        <v>0</v>
      </c>
      <c r="R1166" s="638">
        <f t="shared" si="231"/>
        <v>0</v>
      </c>
      <c r="S1166" s="638">
        <f t="shared" si="232"/>
        <v>6013096</v>
      </c>
      <c r="T1166" s="642">
        <v>0</v>
      </c>
      <c r="U1166" s="528">
        <v>0</v>
      </c>
      <c r="V1166" s="528">
        <v>200000</v>
      </c>
      <c r="W1166" s="642">
        <v>500000</v>
      </c>
      <c r="X1166" s="642">
        <v>0</v>
      </c>
      <c r="Y1166" s="642">
        <v>400000</v>
      </c>
      <c r="Z1166" s="642">
        <v>636031</v>
      </c>
      <c r="AA1166" s="643"/>
      <c r="AB1166" s="638"/>
      <c r="AC1166" s="642">
        <v>0</v>
      </c>
      <c r="AD1166" s="642">
        <v>0</v>
      </c>
      <c r="AE1166" s="638">
        <v>0</v>
      </c>
      <c r="AF1166" s="644"/>
      <c r="AG1166" s="644">
        <f t="shared" si="226"/>
        <v>7749127</v>
      </c>
      <c r="AH1166" s="639">
        <v>24</v>
      </c>
      <c r="AI1166" s="639">
        <v>0</v>
      </c>
      <c r="AJ1166" s="639">
        <v>0</v>
      </c>
      <c r="AK1166" s="643">
        <v>0</v>
      </c>
      <c r="AL1166" s="645">
        <v>0</v>
      </c>
      <c r="AM1166" s="638">
        <f t="shared" si="235"/>
        <v>1061135</v>
      </c>
      <c r="AN1166" s="661">
        <f t="shared" si="227"/>
        <v>8810262</v>
      </c>
      <c r="AO1166" s="638">
        <v>643755</v>
      </c>
      <c r="AP1166" s="638">
        <v>44100</v>
      </c>
      <c r="AQ1166" s="638">
        <f>+VLOOKUP($B1166,[1]Sheet1!$C$15:$BW$1300,52,0)</f>
        <v>0</v>
      </c>
      <c r="AR1166" s="638">
        <v>0</v>
      </c>
      <c r="AS1166" s="638">
        <v>0</v>
      </c>
      <c r="AT1166" s="661">
        <f t="shared" si="233"/>
        <v>8122407</v>
      </c>
      <c r="AU1166" s="629"/>
      <c r="AV1166" s="585"/>
      <c r="AW1166" s="526" t="s">
        <v>5319</v>
      </c>
      <c r="AX1166" s="526" t="s">
        <v>5320</v>
      </c>
      <c r="AY1166" s="632" t="s">
        <v>200</v>
      </c>
      <c r="AZ1166" s="632">
        <v>622</v>
      </c>
      <c r="BA1166" s="272" t="str">
        <f t="shared" si="234"/>
        <v>Bag</v>
      </c>
      <c r="BB1166" s="633"/>
      <c r="BC1166" s="634"/>
      <c r="BD1166" s="634"/>
    </row>
    <row r="1167" spans="1:56" s="635" customFormat="1" ht="36.75" hidden="1" customHeight="1">
      <c r="A1167" s="475">
        <f>SUBTOTAL(3,B$6:B1167)</f>
        <v>1</v>
      </c>
      <c r="B1167" s="475" t="s">
        <v>2928</v>
      </c>
      <c r="C1167" s="476" t="s">
        <v>2929</v>
      </c>
      <c r="D1167" s="636">
        <v>43528</v>
      </c>
      <c r="E1167" s="636" t="s">
        <v>200</v>
      </c>
      <c r="F1167" s="530" t="s">
        <v>231</v>
      </c>
      <c r="G1167" s="621" t="s">
        <v>619</v>
      </c>
      <c r="H1167" s="637">
        <v>5931000</v>
      </c>
      <c r="I1167" s="637">
        <v>0</v>
      </c>
      <c r="J1167" s="637">
        <v>0</v>
      </c>
      <c r="K1167" s="637">
        <v>0</v>
      </c>
      <c r="L1167" s="638">
        <f t="shared" si="228"/>
        <v>5931000</v>
      </c>
      <c r="M1167" s="639">
        <v>22.5</v>
      </c>
      <c r="N1167" s="638">
        <f t="shared" si="229"/>
        <v>5132596</v>
      </c>
      <c r="O1167" s="640">
        <v>3</v>
      </c>
      <c r="P1167" s="638">
        <f t="shared" si="230"/>
        <v>684346</v>
      </c>
      <c r="Q1167" s="641">
        <v>0</v>
      </c>
      <c r="R1167" s="638">
        <f t="shared" si="231"/>
        <v>0</v>
      </c>
      <c r="S1167" s="638">
        <f t="shared" si="232"/>
        <v>5816942</v>
      </c>
      <c r="T1167" s="642">
        <v>0</v>
      </c>
      <c r="U1167" s="528">
        <v>0</v>
      </c>
      <c r="V1167" s="528">
        <v>200000</v>
      </c>
      <c r="W1167" s="642">
        <v>500000</v>
      </c>
      <c r="X1167" s="642">
        <v>0</v>
      </c>
      <c r="Y1167" s="642">
        <v>400000</v>
      </c>
      <c r="Z1167" s="642">
        <v>624526</v>
      </c>
      <c r="AA1167" s="643"/>
      <c r="AB1167" s="638"/>
      <c r="AC1167" s="642">
        <v>0</v>
      </c>
      <c r="AD1167" s="642">
        <v>0</v>
      </c>
      <c r="AE1167" s="638">
        <v>0</v>
      </c>
      <c r="AF1167" s="644"/>
      <c r="AG1167" s="644">
        <f t="shared" si="226"/>
        <v>7541468</v>
      </c>
      <c r="AH1167" s="639">
        <v>32</v>
      </c>
      <c r="AI1167" s="639">
        <v>0</v>
      </c>
      <c r="AJ1167" s="639">
        <v>0</v>
      </c>
      <c r="AK1167" s="643">
        <v>0</v>
      </c>
      <c r="AL1167" s="645">
        <v>0</v>
      </c>
      <c r="AM1167" s="638">
        <f t="shared" si="235"/>
        <v>1368692</v>
      </c>
      <c r="AN1167" s="661">
        <f t="shared" si="227"/>
        <v>8910160</v>
      </c>
      <c r="AO1167" s="638">
        <v>622755</v>
      </c>
      <c r="AP1167" s="638">
        <v>44100</v>
      </c>
      <c r="AQ1167" s="638">
        <f>+VLOOKUP($B1167,[1]Sheet1!$C$15:$BW$1300,52,0)</f>
        <v>0</v>
      </c>
      <c r="AR1167" s="638">
        <v>0</v>
      </c>
      <c r="AS1167" s="638">
        <v>0</v>
      </c>
      <c r="AT1167" s="661">
        <f t="shared" si="233"/>
        <v>8243305</v>
      </c>
      <c r="AU1167" s="629"/>
      <c r="AV1167" s="585"/>
      <c r="AW1167" s="526" t="s">
        <v>5321</v>
      </c>
      <c r="AX1167" s="526" t="s">
        <v>5322</v>
      </c>
      <c r="AY1167" s="632" t="s">
        <v>200</v>
      </c>
      <c r="AZ1167" s="632">
        <v>622</v>
      </c>
      <c r="BA1167" s="272" t="str">
        <f t="shared" si="234"/>
        <v>Bag</v>
      </c>
      <c r="BB1167" s="633"/>
      <c r="BC1167" s="634"/>
      <c r="BD1167" s="634"/>
    </row>
    <row r="1168" spans="1:56" s="635" customFormat="1" ht="36.75" hidden="1" customHeight="1">
      <c r="A1168" s="475">
        <f>SUBTOTAL(3,B$6:B1168)</f>
        <v>1</v>
      </c>
      <c r="B1168" s="475" t="s">
        <v>2930</v>
      </c>
      <c r="C1168" s="476" t="s">
        <v>2931</v>
      </c>
      <c r="D1168" s="636">
        <v>43530</v>
      </c>
      <c r="E1168" s="636" t="s">
        <v>200</v>
      </c>
      <c r="F1168" s="530" t="s">
        <v>231</v>
      </c>
      <c r="G1168" s="621" t="s">
        <v>1569</v>
      </c>
      <c r="H1168" s="637">
        <v>5931000</v>
      </c>
      <c r="I1168" s="637">
        <v>2300000</v>
      </c>
      <c r="J1168" s="637">
        <v>0</v>
      </c>
      <c r="K1168" s="637">
        <v>700000</v>
      </c>
      <c r="L1168" s="638">
        <f t="shared" si="228"/>
        <v>8931000</v>
      </c>
      <c r="M1168" s="639">
        <v>23.9</v>
      </c>
      <c r="N1168" s="638">
        <f t="shared" si="229"/>
        <v>8209650</v>
      </c>
      <c r="O1168" s="640">
        <v>2</v>
      </c>
      <c r="P1168" s="638">
        <f t="shared" si="230"/>
        <v>687000</v>
      </c>
      <c r="Q1168" s="641">
        <v>0</v>
      </c>
      <c r="R1168" s="638">
        <f t="shared" si="231"/>
        <v>0</v>
      </c>
      <c r="S1168" s="638">
        <f t="shared" si="232"/>
        <v>8896650</v>
      </c>
      <c r="T1168" s="642">
        <v>0</v>
      </c>
      <c r="U1168" s="528">
        <v>0</v>
      </c>
      <c r="V1168" s="528">
        <v>200000</v>
      </c>
      <c r="W1168" s="642">
        <v>500000</v>
      </c>
      <c r="X1168" s="642">
        <v>0</v>
      </c>
      <c r="Y1168" s="642">
        <v>400000</v>
      </c>
      <c r="Z1168" s="642">
        <v>455176</v>
      </c>
      <c r="AA1168" s="643"/>
      <c r="AB1168" s="638"/>
      <c r="AC1168" s="642">
        <v>100000</v>
      </c>
      <c r="AD1168" s="642">
        <v>0</v>
      </c>
      <c r="AE1168" s="638">
        <v>64406.25</v>
      </c>
      <c r="AF1168" s="644"/>
      <c r="AG1168" s="644">
        <f t="shared" si="226"/>
        <v>10616232</v>
      </c>
      <c r="AH1168" s="639">
        <v>36</v>
      </c>
      <c r="AI1168" s="639">
        <v>0</v>
      </c>
      <c r="AJ1168" s="639">
        <v>0</v>
      </c>
      <c r="AK1168" s="643">
        <v>0</v>
      </c>
      <c r="AL1168" s="645">
        <v>0</v>
      </c>
      <c r="AM1168" s="638">
        <f t="shared" si="235"/>
        <v>2318625</v>
      </c>
      <c r="AN1168" s="661">
        <f t="shared" si="227"/>
        <v>12934857</v>
      </c>
      <c r="AO1168" s="638">
        <v>937755</v>
      </c>
      <c r="AP1168" s="638">
        <v>44100</v>
      </c>
      <c r="AQ1168" s="638">
        <f>+VLOOKUP($B1168,[1]Sheet1!$C$15:$BW$1300,52,0)</f>
        <v>16211</v>
      </c>
      <c r="AR1168" s="638">
        <v>0</v>
      </c>
      <c r="AS1168" s="638">
        <v>0</v>
      </c>
      <c r="AT1168" s="661">
        <f t="shared" si="233"/>
        <v>11936791</v>
      </c>
      <c r="AU1168" s="629"/>
      <c r="AV1168" s="585"/>
      <c r="AW1168" s="526" t="s">
        <v>4457</v>
      </c>
      <c r="AX1168" s="526" t="s">
        <v>5323</v>
      </c>
      <c r="AY1168" s="632" t="s">
        <v>200</v>
      </c>
      <c r="AZ1168" s="632">
        <v>622</v>
      </c>
      <c r="BA1168" s="272" t="str">
        <f t="shared" si="234"/>
        <v>Bag</v>
      </c>
      <c r="BB1168" s="633"/>
      <c r="BC1168" s="634"/>
      <c r="BD1168" s="634"/>
    </row>
    <row r="1169" spans="1:56" s="635" customFormat="1" ht="36.75" hidden="1" customHeight="1">
      <c r="A1169" s="475">
        <f>SUBTOTAL(3,B$6:B1169)</f>
        <v>1</v>
      </c>
      <c r="B1169" s="475" t="s">
        <v>2932</v>
      </c>
      <c r="C1169" s="476" t="s">
        <v>2933</v>
      </c>
      <c r="D1169" s="636">
        <v>43532</v>
      </c>
      <c r="E1169" s="636" t="s">
        <v>200</v>
      </c>
      <c r="F1169" s="530" t="s">
        <v>231</v>
      </c>
      <c r="G1169" s="621" t="s">
        <v>619</v>
      </c>
      <c r="H1169" s="637">
        <v>5931000</v>
      </c>
      <c r="I1169" s="637">
        <v>0</v>
      </c>
      <c r="J1169" s="637">
        <v>0</v>
      </c>
      <c r="K1169" s="637">
        <v>0</v>
      </c>
      <c r="L1169" s="638">
        <f t="shared" si="228"/>
        <v>5931000</v>
      </c>
      <c r="M1169" s="639">
        <v>24</v>
      </c>
      <c r="N1169" s="638">
        <f t="shared" si="229"/>
        <v>5474769</v>
      </c>
      <c r="O1169" s="640">
        <v>2</v>
      </c>
      <c r="P1169" s="638">
        <f t="shared" si="230"/>
        <v>456231</v>
      </c>
      <c r="Q1169" s="641">
        <v>0</v>
      </c>
      <c r="R1169" s="638">
        <f t="shared" si="231"/>
        <v>0</v>
      </c>
      <c r="S1169" s="638">
        <f t="shared" si="232"/>
        <v>5931000</v>
      </c>
      <c r="T1169" s="642">
        <v>0</v>
      </c>
      <c r="U1169" s="528">
        <v>0</v>
      </c>
      <c r="V1169" s="528">
        <v>200000</v>
      </c>
      <c r="W1169" s="642">
        <v>500000</v>
      </c>
      <c r="X1169" s="642">
        <v>0</v>
      </c>
      <c r="Y1169" s="642">
        <v>400000</v>
      </c>
      <c r="Z1169" s="642">
        <v>569778</v>
      </c>
      <c r="AA1169" s="643"/>
      <c r="AB1169" s="638"/>
      <c r="AC1169" s="642">
        <v>0</v>
      </c>
      <c r="AD1169" s="642">
        <v>0</v>
      </c>
      <c r="AE1169" s="638">
        <v>42771.6328125</v>
      </c>
      <c r="AF1169" s="644"/>
      <c r="AG1169" s="644">
        <f t="shared" ref="AG1169:AG1232" si="236">ROUND(SUM(S1169:AF1169)-AA1169,0)</f>
        <v>7643550</v>
      </c>
      <c r="AH1169" s="639">
        <v>36</v>
      </c>
      <c r="AI1169" s="639">
        <v>0</v>
      </c>
      <c r="AJ1169" s="639">
        <v>0</v>
      </c>
      <c r="AK1169" s="643">
        <v>0</v>
      </c>
      <c r="AL1169" s="645">
        <v>0</v>
      </c>
      <c r="AM1169" s="638">
        <f t="shared" si="235"/>
        <v>1539779</v>
      </c>
      <c r="AN1169" s="661">
        <f t="shared" si="227"/>
        <v>9183329</v>
      </c>
      <c r="AO1169" s="638">
        <v>622755</v>
      </c>
      <c r="AP1169" s="638">
        <v>44100</v>
      </c>
      <c r="AQ1169" s="638">
        <f>+VLOOKUP($B1169,[1]Sheet1!$C$15:$BW$1300,52,0)</f>
        <v>0</v>
      </c>
      <c r="AR1169" s="638">
        <v>0</v>
      </c>
      <c r="AS1169" s="638">
        <v>0</v>
      </c>
      <c r="AT1169" s="661">
        <f t="shared" si="233"/>
        <v>8516474</v>
      </c>
      <c r="AU1169" s="629"/>
      <c r="AV1169" s="585"/>
      <c r="AW1169" s="526" t="s">
        <v>5324</v>
      </c>
      <c r="AX1169" s="526" t="s">
        <v>5325</v>
      </c>
      <c r="AY1169" s="632" t="s">
        <v>200</v>
      </c>
      <c r="AZ1169" s="632">
        <v>622</v>
      </c>
      <c r="BA1169" s="272" t="str">
        <f t="shared" si="234"/>
        <v>Bag</v>
      </c>
      <c r="BB1169" s="633"/>
      <c r="BC1169" s="634"/>
      <c r="BD1169" s="634"/>
    </row>
    <row r="1170" spans="1:56" s="635" customFormat="1" ht="36.75" hidden="1" customHeight="1">
      <c r="A1170" s="475">
        <f>SUBTOTAL(3,B$6:B1170)</f>
        <v>1</v>
      </c>
      <c r="B1170" s="475" t="s">
        <v>2934</v>
      </c>
      <c r="C1170" s="476" t="s">
        <v>2935</v>
      </c>
      <c r="D1170" s="636">
        <v>43536</v>
      </c>
      <c r="E1170" s="636" t="s">
        <v>200</v>
      </c>
      <c r="F1170" s="530" t="s">
        <v>231</v>
      </c>
      <c r="G1170" s="621" t="s">
        <v>619</v>
      </c>
      <c r="H1170" s="637">
        <v>5931000</v>
      </c>
      <c r="I1170" s="637">
        <v>0</v>
      </c>
      <c r="J1170" s="637">
        <v>0</v>
      </c>
      <c r="K1170" s="637">
        <v>0</v>
      </c>
      <c r="L1170" s="638">
        <f t="shared" si="228"/>
        <v>5931000</v>
      </c>
      <c r="M1170" s="639">
        <v>23.8</v>
      </c>
      <c r="N1170" s="638">
        <f t="shared" si="229"/>
        <v>5429146</v>
      </c>
      <c r="O1170" s="640">
        <v>2</v>
      </c>
      <c r="P1170" s="638">
        <f t="shared" si="230"/>
        <v>456231</v>
      </c>
      <c r="Q1170" s="641">
        <v>0</v>
      </c>
      <c r="R1170" s="638">
        <f t="shared" si="231"/>
        <v>0</v>
      </c>
      <c r="S1170" s="638">
        <f t="shared" si="232"/>
        <v>5885377</v>
      </c>
      <c r="T1170" s="642">
        <v>0</v>
      </c>
      <c r="U1170" s="528">
        <v>0</v>
      </c>
      <c r="V1170" s="528">
        <v>200000</v>
      </c>
      <c r="W1170" s="642">
        <v>500000</v>
      </c>
      <c r="X1170" s="642">
        <v>0</v>
      </c>
      <c r="Y1170" s="642">
        <v>400000</v>
      </c>
      <c r="Z1170" s="642">
        <v>414137</v>
      </c>
      <c r="AA1170" s="643"/>
      <c r="AB1170" s="638"/>
      <c r="AC1170" s="642">
        <v>0</v>
      </c>
      <c r="AD1170" s="642">
        <v>0</v>
      </c>
      <c r="AE1170" s="638">
        <v>42771.633403361338</v>
      </c>
      <c r="AF1170" s="644"/>
      <c r="AG1170" s="644">
        <f t="shared" si="236"/>
        <v>7442286</v>
      </c>
      <c r="AH1170" s="639">
        <v>0</v>
      </c>
      <c r="AI1170" s="639">
        <v>0</v>
      </c>
      <c r="AJ1170" s="639">
        <v>0</v>
      </c>
      <c r="AK1170" s="643">
        <v>0</v>
      </c>
      <c r="AL1170" s="645">
        <v>0</v>
      </c>
      <c r="AM1170" s="638">
        <f t="shared" si="235"/>
        <v>0</v>
      </c>
      <c r="AN1170" s="661">
        <f t="shared" si="227"/>
        <v>7442286</v>
      </c>
      <c r="AO1170" s="638">
        <v>622755</v>
      </c>
      <c r="AP1170" s="638">
        <v>44100</v>
      </c>
      <c r="AQ1170" s="638">
        <f>+VLOOKUP($B1170,[1]Sheet1!$C$15:$BW$1300,52,0)</f>
        <v>0</v>
      </c>
      <c r="AR1170" s="638">
        <v>0</v>
      </c>
      <c r="AS1170" s="638">
        <v>0</v>
      </c>
      <c r="AT1170" s="661">
        <f t="shared" si="233"/>
        <v>6775431</v>
      </c>
      <c r="AU1170" s="629"/>
      <c r="AV1170" s="585"/>
      <c r="AW1170" s="526" t="s">
        <v>5326</v>
      </c>
      <c r="AX1170" s="526" t="s">
        <v>5327</v>
      </c>
      <c r="AY1170" s="632" t="s">
        <v>200</v>
      </c>
      <c r="AZ1170" s="632">
        <v>622</v>
      </c>
      <c r="BA1170" s="272" t="str">
        <f t="shared" si="234"/>
        <v>Bag</v>
      </c>
      <c r="BB1170" s="633"/>
      <c r="BC1170" s="634"/>
      <c r="BD1170" s="634"/>
    </row>
    <row r="1171" spans="1:56" s="635" customFormat="1" ht="36.75" hidden="1" customHeight="1">
      <c r="A1171" s="475">
        <f>SUBTOTAL(3,B$6:B1171)</f>
        <v>1</v>
      </c>
      <c r="B1171" s="475" t="s">
        <v>2936</v>
      </c>
      <c r="C1171" s="476" t="s">
        <v>2937</v>
      </c>
      <c r="D1171" s="636">
        <v>43536</v>
      </c>
      <c r="E1171" s="636" t="s">
        <v>200</v>
      </c>
      <c r="F1171" s="530" t="s">
        <v>231</v>
      </c>
      <c r="G1171" s="621" t="s">
        <v>619</v>
      </c>
      <c r="H1171" s="637">
        <v>5931000</v>
      </c>
      <c r="I1171" s="637">
        <v>0</v>
      </c>
      <c r="J1171" s="637">
        <v>0</v>
      </c>
      <c r="K1171" s="637">
        <v>0</v>
      </c>
      <c r="L1171" s="638">
        <f t="shared" si="228"/>
        <v>5931000</v>
      </c>
      <c r="M1171" s="639">
        <v>23</v>
      </c>
      <c r="N1171" s="638">
        <f t="shared" si="229"/>
        <v>5246654</v>
      </c>
      <c r="O1171" s="640">
        <v>3</v>
      </c>
      <c r="P1171" s="638">
        <f t="shared" si="230"/>
        <v>684346</v>
      </c>
      <c r="Q1171" s="641">
        <v>0</v>
      </c>
      <c r="R1171" s="638">
        <f t="shared" si="231"/>
        <v>0</v>
      </c>
      <c r="S1171" s="638">
        <f t="shared" si="232"/>
        <v>5931000</v>
      </c>
      <c r="T1171" s="642">
        <v>0</v>
      </c>
      <c r="U1171" s="528">
        <v>0</v>
      </c>
      <c r="V1171" s="528">
        <v>200000</v>
      </c>
      <c r="W1171" s="642">
        <v>500000</v>
      </c>
      <c r="X1171" s="642">
        <v>0</v>
      </c>
      <c r="Y1171" s="642">
        <v>400000</v>
      </c>
      <c r="Z1171" s="642">
        <v>614666</v>
      </c>
      <c r="AA1171" s="643"/>
      <c r="AB1171" s="638"/>
      <c r="AC1171" s="642">
        <v>0</v>
      </c>
      <c r="AD1171" s="642">
        <v>0</v>
      </c>
      <c r="AE1171" s="638">
        <v>42771.635869565216</v>
      </c>
      <c r="AF1171" s="644"/>
      <c r="AG1171" s="644">
        <f t="shared" si="236"/>
        <v>7688438</v>
      </c>
      <c r="AH1171" s="639">
        <v>36</v>
      </c>
      <c r="AI1171" s="639">
        <v>0</v>
      </c>
      <c r="AJ1171" s="639">
        <v>0</v>
      </c>
      <c r="AK1171" s="643">
        <v>0</v>
      </c>
      <c r="AL1171" s="645">
        <v>0</v>
      </c>
      <c r="AM1171" s="638">
        <f t="shared" si="235"/>
        <v>1539779</v>
      </c>
      <c r="AN1171" s="661">
        <f t="shared" si="227"/>
        <v>9228217</v>
      </c>
      <c r="AO1171" s="638">
        <v>622755</v>
      </c>
      <c r="AP1171" s="638">
        <v>44100</v>
      </c>
      <c r="AQ1171" s="638">
        <f>+VLOOKUP($B1171,[1]Sheet1!$C$15:$BW$1300,52,0)</f>
        <v>0</v>
      </c>
      <c r="AR1171" s="638">
        <v>0</v>
      </c>
      <c r="AS1171" s="638">
        <v>0</v>
      </c>
      <c r="AT1171" s="661">
        <f t="shared" si="233"/>
        <v>8561362</v>
      </c>
      <c r="AU1171" s="629"/>
      <c r="AV1171" s="585"/>
      <c r="AW1171" s="526" t="s">
        <v>5328</v>
      </c>
      <c r="AX1171" s="526" t="s">
        <v>5329</v>
      </c>
      <c r="AY1171" s="632" t="s">
        <v>200</v>
      </c>
      <c r="AZ1171" s="632">
        <v>622</v>
      </c>
      <c r="BA1171" s="272" t="str">
        <f t="shared" si="234"/>
        <v>Bag</v>
      </c>
      <c r="BB1171" s="633"/>
      <c r="BC1171" s="634"/>
      <c r="BD1171" s="634"/>
    </row>
    <row r="1172" spans="1:56" s="635" customFormat="1" ht="36.75" hidden="1" customHeight="1">
      <c r="A1172" s="475">
        <f>SUBTOTAL(3,B$6:B1172)</f>
        <v>1</v>
      </c>
      <c r="B1172" s="475" t="s">
        <v>2938</v>
      </c>
      <c r="C1172" s="476" t="s">
        <v>2939</v>
      </c>
      <c r="D1172" s="636">
        <v>43538</v>
      </c>
      <c r="E1172" s="636" t="s">
        <v>200</v>
      </c>
      <c r="F1172" s="530" t="s">
        <v>231</v>
      </c>
      <c r="G1172" s="621" t="s">
        <v>619</v>
      </c>
      <c r="H1172" s="637">
        <v>5931000</v>
      </c>
      <c r="I1172" s="637">
        <v>0</v>
      </c>
      <c r="J1172" s="637">
        <v>0</v>
      </c>
      <c r="K1172" s="637">
        <v>0</v>
      </c>
      <c r="L1172" s="638">
        <f t="shared" si="228"/>
        <v>5931000</v>
      </c>
      <c r="M1172" s="639">
        <v>24</v>
      </c>
      <c r="N1172" s="638">
        <f t="shared" si="229"/>
        <v>5474769</v>
      </c>
      <c r="O1172" s="640">
        <v>2</v>
      </c>
      <c r="P1172" s="638">
        <f t="shared" si="230"/>
        <v>456231</v>
      </c>
      <c r="Q1172" s="641">
        <v>0</v>
      </c>
      <c r="R1172" s="638">
        <f t="shared" si="231"/>
        <v>0</v>
      </c>
      <c r="S1172" s="638">
        <f t="shared" si="232"/>
        <v>5931000</v>
      </c>
      <c r="T1172" s="642">
        <v>0</v>
      </c>
      <c r="U1172" s="528">
        <v>0</v>
      </c>
      <c r="V1172" s="528">
        <v>200000</v>
      </c>
      <c r="W1172" s="642">
        <v>500000</v>
      </c>
      <c r="X1172" s="642">
        <v>0</v>
      </c>
      <c r="Y1172" s="642">
        <v>400000</v>
      </c>
      <c r="Z1172" s="642">
        <v>641207</v>
      </c>
      <c r="AA1172" s="643"/>
      <c r="AB1172" s="638"/>
      <c r="AC1172" s="642">
        <v>0</v>
      </c>
      <c r="AD1172" s="642">
        <v>0</v>
      </c>
      <c r="AE1172" s="638">
        <v>42771.6328125</v>
      </c>
      <c r="AF1172" s="644"/>
      <c r="AG1172" s="644">
        <f t="shared" si="236"/>
        <v>7714979</v>
      </c>
      <c r="AH1172" s="639">
        <v>36</v>
      </c>
      <c r="AI1172" s="639">
        <v>0</v>
      </c>
      <c r="AJ1172" s="639">
        <v>0</v>
      </c>
      <c r="AK1172" s="643">
        <v>0</v>
      </c>
      <c r="AL1172" s="645">
        <v>0</v>
      </c>
      <c r="AM1172" s="638">
        <f t="shared" si="235"/>
        <v>1539779</v>
      </c>
      <c r="AN1172" s="661">
        <f t="shared" si="227"/>
        <v>9254758</v>
      </c>
      <c r="AO1172" s="638">
        <v>622755</v>
      </c>
      <c r="AP1172" s="638">
        <v>44100</v>
      </c>
      <c r="AQ1172" s="638">
        <f>+VLOOKUP($B1172,[1]Sheet1!$C$15:$BW$1300,52,0)</f>
        <v>0</v>
      </c>
      <c r="AR1172" s="638">
        <v>0</v>
      </c>
      <c r="AS1172" s="638">
        <v>0</v>
      </c>
      <c r="AT1172" s="661">
        <f t="shared" si="233"/>
        <v>8587903</v>
      </c>
      <c r="AU1172" s="629"/>
      <c r="AV1172" s="585"/>
      <c r="AW1172" s="526" t="s">
        <v>5330</v>
      </c>
      <c r="AX1172" s="526" t="s">
        <v>5331</v>
      </c>
      <c r="AY1172" s="632" t="s">
        <v>200</v>
      </c>
      <c r="AZ1172" s="632">
        <v>622</v>
      </c>
      <c r="BA1172" s="272" t="str">
        <f t="shared" si="234"/>
        <v>Bag</v>
      </c>
      <c r="BB1172" s="633"/>
      <c r="BC1172" s="634"/>
      <c r="BD1172" s="634"/>
    </row>
    <row r="1173" spans="1:56" s="635" customFormat="1" ht="36.75" hidden="1" customHeight="1">
      <c r="A1173" s="475">
        <f>SUBTOTAL(3,B$6:B1173)</f>
        <v>1</v>
      </c>
      <c r="B1173" s="475" t="s">
        <v>2940</v>
      </c>
      <c r="C1173" s="476" t="s">
        <v>2941</v>
      </c>
      <c r="D1173" s="636">
        <v>43538</v>
      </c>
      <c r="E1173" s="636" t="s">
        <v>200</v>
      </c>
      <c r="F1173" s="530" t="s">
        <v>231</v>
      </c>
      <c r="G1173" s="621" t="s">
        <v>1054</v>
      </c>
      <c r="H1173" s="637">
        <v>5931000</v>
      </c>
      <c r="I1173" s="637">
        <v>200000</v>
      </c>
      <c r="J1173" s="637">
        <v>0</v>
      </c>
      <c r="K1173" s="637">
        <v>0</v>
      </c>
      <c r="L1173" s="638">
        <f t="shared" si="228"/>
        <v>6131000</v>
      </c>
      <c r="M1173" s="639">
        <v>24</v>
      </c>
      <c r="N1173" s="638">
        <f t="shared" si="229"/>
        <v>5659385</v>
      </c>
      <c r="O1173" s="640">
        <v>2</v>
      </c>
      <c r="P1173" s="638">
        <f t="shared" si="230"/>
        <v>471615</v>
      </c>
      <c r="Q1173" s="641">
        <v>0</v>
      </c>
      <c r="R1173" s="638">
        <f t="shared" si="231"/>
        <v>0</v>
      </c>
      <c r="S1173" s="638">
        <f t="shared" si="232"/>
        <v>6131000</v>
      </c>
      <c r="T1173" s="642">
        <v>0</v>
      </c>
      <c r="U1173" s="528">
        <v>0</v>
      </c>
      <c r="V1173" s="528">
        <v>200000</v>
      </c>
      <c r="W1173" s="642">
        <v>500000</v>
      </c>
      <c r="X1173" s="642">
        <v>0</v>
      </c>
      <c r="Y1173" s="642">
        <v>400000</v>
      </c>
      <c r="Z1173" s="642">
        <v>566939</v>
      </c>
      <c r="AA1173" s="643"/>
      <c r="AB1173" s="638"/>
      <c r="AC1173" s="642">
        <v>0</v>
      </c>
      <c r="AD1173" s="642">
        <v>0</v>
      </c>
      <c r="AE1173" s="638">
        <v>0</v>
      </c>
      <c r="AF1173" s="644"/>
      <c r="AG1173" s="644">
        <f t="shared" si="236"/>
        <v>7797939</v>
      </c>
      <c r="AH1173" s="639">
        <v>36</v>
      </c>
      <c r="AI1173" s="639">
        <v>0</v>
      </c>
      <c r="AJ1173" s="639">
        <v>0</v>
      </c>
      <c r="AK1173" s="643">
        <v>0</v>
      </c>
      <c r="AL1173" s="645">
        <v>0</v>
      </c>
      <c r="AM1173" s="638">
        <f t="shared" si="235"/>
        <v>1591702</v>
      </c>
      <c r="AN1173" s="661">
        <f t="shared" si="227"/>
        <v>9389641</v>
      </c>
      <c r="AO1173" s="638">
        <v>643755</v>
      </c>
      <c r="AP1173" s="638">
        <v>44100</v>
      </c>
      <c r="AQ1173" s="638">
        <f>+VLOOKUP($B1173,[1]Sheet1!$C$15:$BW$1300,52,0)</f>
        <v>0</v>
      </c>
      <c r="AR1173" s="638">
        <v>0</v>
      </c>
      <c r="AS1173" s="638">
        <v>0</v>
      </c>
      <c r="AT1173" s="661">
        <f t="shared" si="233"/>
        <v>8701786</v>
      </c>
      <c r="AU1173" s="629"/>
      <c r="AV1173" s="585"/>
      <c r="AW1173" s="526" t="s">
        <v>5332</v>
      </c>
      <c r="AX1173" s="526" t="s">
        <v>5333</v>
      </c>
      <c r="AY1173" s="632" t="s">
        <v>200</v>
      </c>
      <c r="AZ1173" s="632">
        <v>622</v>
      </c>
      <c r="BA1173" s="272" t="str">
        <f t="shared" si="234"/>
        <v>Bag</v>
      </c>
      <c r="BB1173" s="633"/>
      <c r="BC1173" s="634"/>
      <c r="BD1173" s="634"/>
    </row>
    <row r="1174" spans="1:56" s="635" customFormat="1" ht="36.75" hidden="1" customHeight="1">
      <c r="A1174" s="475">
        <f>SUBTOTAL(3,B$6:B1174)</f>
        <v>1</v>
      </c>
      <c r="B1174" s="475" t="s">
        <v>2942</v>
      </c>
      <c r="C1174" s="476" t="s">
        <v>2943</v>
      </c>
      <c r="D1174" s="636">
        <v>43543</v>
      </c>
      <c r="E1174" s="636" t="s">
        <v>200</v>
      </c>
      <c r="F1174" s="530" t="s">
        <v>231</v>
      </c>
      <c r="G1174" s="621" t="s">
        <v>619</v>
      </c>
      <c r="H1174" s="637">
        <v>5931000</v>
      </c>
      <c r="I1174" s="637">
        <v>0</v>
      </c>
      <c r="J1174" s="637">
        <v>0</v>
      </c>
      <c r="K1174" s="637">
        <v>0</v>
      </c>
      <c r="L1174" s="638">
        <f t="shared" si="228"/>
        <v>5931000</v>
      </c>
      <c r="M1174" s="639">
        <v>24</v>
      </c>
      <c r="N1174" s="638">
        <f t="shared" si="229"/>
        <v>5474769</v>
      </c>
      <c r="O1174" s="640">
        <v>2</v>
      </c>
      <c r="P1174" s="638">
        <f t="shared" si="230"/>
        <v>456231</v>
      </c>
      <c r="Q1174" s="641">
        <v>0</v>
      </c>
      <c r="R1174" s="638">
        <f t="shared" si="231"/>
        <v>0</v>
      </c>
      <c r="S1174" s="638">
        <f t="shared" si="232"/>
        <v>5931000</v>
      </c>
      <c r="T1174" s="642">
        <v>0</v>
      </c>
      <c r="U1174" s="528">
        <v>0</v>
      </c>
      <c r="V1174" s="528">
        <v>200000</v>
      </c>
      <c r="W1174" s="642">
        <v>500000</v>
      </c>
      <c r="X1174" s="642">
        <v>0</v>
      </c>
      <c r="Y1174" s="642">
        <v>400000</v>
      </c>
      <c r="Z1174" s="642">
        <v>566939</v>
      </c>
      <c r="AA1174" s="643"/>
      <c r="AB1174" s="638"/>
      <c r="AC1174" s="642">
        <v>0</v>
      </c>
      <c r="AD1174" s="642">
        <v>0</v>
      </c>
      <c r="AE1174" s="638">
        <v>42771.6328125</v>
      </c>
      <c r="AF1174" s="644"/>
      <c r="AG1174" s="644">
        <f t="shared" si="236"/>
        <v>7640711</v>
      </c>
      <c r="AH1174" s="639">
        <v>36</v>
      </c>
      <c r="AI1174" s="639">
        <v>0</v>
      </c>
      <c r="AJ1174" s="639">
        <v>0</v>
      </c>
      <c r="AK1174" s="643">
        <v>0</v>
      </c>
      <c r="AL1174" s="645">
        <v>0</v>
      </c>
      <c r="AM1174" s="638">
        <f t="shared" si="235"/>
        <v>1539779</v>
      </c>
      <c r="AN1174" s="661">
        <f t="shared" si="227"/>
        <v>9180490</v>
      </c>
      <c r="AO1174" s="638">
        <v>622755</v>
      </c>
      <c r="AP1174" s="638">
        <v>44100</v>
      </c>
      <c r="AQ1174" s="638">
        <f>+VLOOKUP($B1174,[1]Sheet1!$C$15:$BW$1300,52,0)</f>
        <v>0</v>
      </c>
      <c r="AR1174" s="638">
        <v>0</v>
      </c>
      <c r="AS1174" s="638">
        <v>0</v>
      </c>
      <c r="AT1174" s="661">
        <f t="shared" si="233"/>
        <v>8513635</v>
      </c>
      <c r="AU1174" s="629"/>
      <c r="AV1174" s="585"/>
      <c r="AW1174" s="526" t="s">
        <v>5334</v>
      </c>
      <c r="AX1174" s="526" t="s">
        <v>5335</v>
      </c>
      <c r="AY1174" s="632" t="s">
        <v>200</v>
      </c>
      <c r="AZ1174" s="632">
        <v>622</v>
      </c>
      <c r="BA1174" s="272" t="str">
        <f t="shared" si="234"/>
        <v>Bag</v>
      </c>
      <c r="BB1174" s="633"/>
      <c r="BC1174" s="634"/>
      <c r="BD1174" s="634"/>
    </row>
    <row r="1175" spans="1:56" s="635" customFormat="1" ht="36.75" hidden="1" customHeight="1">
      <c r="A1175" s="475">
        <f>SUBTOTAL(3,B$6:B1175)</f>
        <v>1</v>
      </c>
      <c r="B1175" s="475" t="s">
        <v>2944</v>
      </c>
      <c r="C1175" s="476" t="s">
        <v>2945</v>
      </c>
      <c r="D1175" s="636">
        <v>39584</v>
      </c>
      <c r="E1175" s="636" t="s">
        <v>200</v>
      </c>
      <c r="F1175" s="530" t="s">
        <v>232</v>
      </c>
      <c r="G1175" s="621" t="s">
        <v>619</v>
      </c>
      <c r="H1175" s="637">
        <v>5931000</v>
      </c>
      <c r="I1175" s="637">
        <v>0</v>
      </c>
      <c r="J1175" s="637">
        <v>0</v>
      </c>
      <c r="K1175" s="637">
        <v>0</v>
      </c>
      <c r="L1175" s="638">
        <f t="shared" si="228"/>
        <v>5931000</v>
      </c>
      <c r="M1175" s="639">
        <v>24</v>
      </c>
      <c r="N1175" s="638">
        <f t="shared" si="229"/>
        <v>5474769</v>
      </c>
      <c r="O1175" s="640">
        <v>2</v>
      </c>
      <c r="P1175" s="638">
        <f t="shared" si="230"/>
        <v>456231</v>
      </c>
      <c r="Q1175" s="641">
        <v>0</v>
      </c>
      <c r="R1175" s="638">
        <f t="shared" si="231"/>
        <v>0</v>
      </c>
      <c r="S1175" s="638">
        <f t="shared" si="232"/>
        <v>5931000</v>
      </c>
      <c r="T1175" s="642">
        <v>0</v>
      </c>
      <c r="U1175" s="528">
        <v>0</v>
      </c>
      <c r="V1175" s="528">
        <v>200000</v>
      </c>
      <c r="W1175" s="642">
        <v>500000</v>
      </c>
      <c r="X1175" s="642">
        <v>0</v>
      </c>
      <c r="Y1175" s="642">
        <v>400000</v>
      </c>
      <c r="Z1175" s="642">
        <v>289699</v>
      </c>
      <c r="AA1175" s="643"/>
      <c r="AB1175" s="638"/>
      <c r="AC1175" s="642">
        <v>0</v>
      </c>
      <c r="AD1175" s="642">
        <v>0</v>
      </c>
      <c r="AE1175" s="638">
        <v>42771.6328125</v>
      </c>
      <c r="AF1175" s="644"/>
      <c r="AG1175" s="644">
        <f t="shared" si="236"/>
        <v>7363471</v>
      </c>
      <c r="AH1175" s="639">
        <v>36</v>
      </c>
      <c r="AI1175" s="639">
        <v>0</v>
      </c>
      <c r="AJ1175" s="639">
        <v>0</v>
      </c>
      <c r="AK1175" s="643">
        <v>0</v>
      </c>
      <c r="AL1175" s="645">
        <v>0</v>
      </c>
      <c r="AM1175" s="638">
        <f t="shared" si="235"/>
        <v>1539779</v>
      </c>
      <c r="AN1175" s="661">
        <f t="shared" si="227"/>
        <v>8903250</v>
      </c>
      <c r="AO1175" s="638">
        <v>622755</v>
      </c>
      <c r="AP1175" s="638">
        <v>44100</v>
      </c>
      <c r="AQ1175" s="638">
        <f>+VLOOKUP($B1175,[1]Sheet1!$C$15:$BW$1300,52,0)</f>
        <v>0</v>
      </c>
      <c r="AR1175" s="638">
        <v>0</v>
      </c>
      <c r="AS1175" s="638">
        <v>0</v>
      </c>
      <c r="AT1175" s="661">
        <f t="shared" si="233"/>
        <v>8236395</v>
      </c>
      <c r="AU1175" s="629"/>
      <c r="AV1175" s="585"/>
      <c r="AW1175" s="526" t="s">
        <v>5336</v>
      </c>
      <c r="AX1175" s="526" t="s">
        <v>5337</v>
      </c>
      <c r="AY1175" s="632" t="s">
        <v>200</v>
      </c>
      <c r="AZ1175" s="632">
        <v>622</v>
      </c>
      <c r="BA1175" s="272" t="str">
        <f t="shared" si="234"/>
        <v>Bag</v>
      </c>
      <c r="BB1175" s="633"/>
      <c r="BC1175" s="634"/>
      <c r="BD1175" s="634"/>
    </row>
    <row r="1176" spans="1:56" s="635" customFormat="1" ht="36.75" hidden="1" customHeight="1">
      <c r="A1176" s="475">
        <f>SUBTOTAL(3,B$6:B1176)</f>
        <v>1</v>
      </c>
      <c r="B1176" s="475" t="s">
        <v>2946</v>
      </c>
      <c r="C1176" s="476" t="s">
        <v>2947</v>
      </c>
      <c r="D1176" s="636">
        <v>43545</v>
      </c>
      <c r="E1176" s="636" t="s">
        <v>200</v>
      </c>
      <c r="F1176" s="530" t="s">
        <v>232</v>
      </c>
      <c r="G1176" s="621" t="s">
        <v>619</v>
      </c>
      <c r="H1176" s="637">
        <v>5931000</v>
      </c>
      <c r="I1176" s="637">
        <v>0</v>
      </c>
      <c r="J1176" s="637">
        <v>0</v>
      </c>
      <c r="K1176" s="637">
        <v>0</v>
      </c>
      <c r="L1176" s="638">
        <f t="shared" si="228"/>
        <v>5931000</v>
      </c>
      <c r="M1176" s="639">
        <v>24</v>
      </c>
      <c r="N1176" s="638">
        <f t="shared" si="229"/>
        <v>5474769</v>
      </c>
      <c r="O1176" s="640">
        <v>2</v>
      </c>
      <c r="P1176" s="638">
        <f t="shared" si="230"/>
        <v>456231</v>
      </c>
      <c r="Q1176" s="641">
        <v>0</v>
      </c>
      <c r="R1176" s="638">
        <f t="shared" si="231"/>
        <v>0</v>
      </c>
      <c r="S1176" s="638">
        <f t="shared" si="232"/>
        <v>5931000</v>
      </c>
      <c r="T1176" s="642">
        <v>0</v>
      </c>
      <c r="U1176" s="528">
        <v>0</v>
      </c>
      <c r="V1176" s="528">
        <v>200000</v>
      </c>
      <c r="W1176" s="642">
        <v>500000</v>
      </c>
      <c r="X1176" s="642">
        <v>0</v>
      </c>
      <c r="Y1176" s="642">
        <v>400000</v>
      </c>
      <c r="Z1176" s="642">
        <v>638576</v>
      </c>
      <c r="AA1176" s="643"/>
      <c r="AB1176" s="638"/>
      <c r="AC1176" s="642">
        <v>100000</v>
      </c>
      <c r="AD1176" s="642">
        <v>0</v>
      </c>
      <c r="AE1176" s="638">
        <v>42771.6328125</v>
      </c>
      <c r="AF1176" s="644"/>
      <c r="AG1176" s="644">
        <f t="shared" si="236"/>
        <v>7812348</v>
      </c>
      <c r="AH1176" s="639">
        <v>36</v>
      </c>
      <c r="AI1176" s="639">
        <v>0</v>
      </c>
      <c r="AJ1176" s="639">
        <v>0</v>
      </c>
      <c r="AK1176" s="643">
        <v>0</v>
      </c>
      <c r="AL1176" s="645">
        <v>0</v>
      </c>
      <c r="AM1176" s="638">
        <f t="shared" si="235"/>
        <v>1539779</v>
      </c>
      <c r="AN1176" s="661">
        <f t="shared" si="227"/>
        <v>9352127</v>
      </c>
      <c r="AO1176" s="638">
        <v>622755</v>
      </c>
      <c r="AP1176" s="638">
        <v>44100</v>
      </c>
      <c r="AQ1176" s="638">
        <f>+VLOOKUP($B1176,[1]Sheet1!$C$15:$BW$1300,52,0)</f>
        <v>0</v>
      </c>
      <c r="AR1176" s="638">
        <v>0</v>
      </c>
      <c r="AS1176" s="638">
        <v>0</v>
      </c>
      <c r="AT1176" s="661">
        <f t="shared" si="233"/>
        <v>8685272</v>
      </c>
      <c r="AU1176" s="629"/>
      <c r="AV1176" s="585"/>
      <c r="AW1176" s="526" t="s">
        <v>5338</v>
      </c>
      <c r="AX1176" s="526" t="s">
        <v>5339</v>
      </c>
      <c r="AY1176" s="632" t="s">
        <v>200</v>
      </c>
      <c r="AZ1176" s="632">
        <v>622</v>
      </c>
      <c r="BA1176" s="272" t="str">
        <f t="shared" si="234"/>
        <v>Bag</v>
      </c>
      <c r="BB1176" s="633"/>
      <c r="BC1176" s="634"/>
      <c r="BD1176" s="634"/>
    </row>
    <row r="1177" spans="1:56" s="635" customFormat="1" ht="36.75" hidden="1" customHeight="1">
      <c r="A1177" s="475">
        <f>SUBTOTAL(3,B$6:B1177)</f>
        <v>1</v>
      </c>
      <c r="B1177" s="475" t="s">
        <v>2948</v>
      </c>
      <c r="C1177" s="476" t="s">
        <v>2949</v>
      </c>
      <c r="D1177" s="636">
        <v>43630</v>
      </c>
      <c r="E1177" s="636" t="s">
        <v>200</v>
      </c>
      <c r="F1177" s="530" t="s">
        <v>232</v>
      </c>
      <c r="G1177" s="621" t="s">
        <v>619</v>
      </c>
      <c r="H1177" s="637">
        <v>5931000</v>
      </c>
      <c r="I1177" s="637">
        <v>0</v>
      </c>
      <c r="J1177" s="637">
        <v>0</v>
      </c>
      <c r="K1177" s="637">
        <v>0</v>
      </c>
      <c r="L1177" s="638">
        <f t="shared" si="228"/>
        <v>5931000</v>
      </c>
      <c r="M1177" s="639">
        <v>24</v>
      </c>
      <c r="N1177" s="638">
        <f t="shared" si="229"/>
        <v>5474769</v>
      </c>
      <c r="O1177" s="640">
        <v>2</v>
      </c>
      <c r="P1177" s="638">
        <f t="shared" si="230"/>
        <v>456231</v>
      </c>
      <c r="Q1177" s="641">
        <v>0</v>
      </c>
      <c r="R1177" s="638">
        <f t="shared" si="231"/>
        <v>0</v>
      </c>
      <c r="S1177" s="638">
        <f t="shared" si="232"/>
        <v>5931000</v>
      </c>
      <c r="T1177" s="642">
        <v>0</v>
      </c>
      <c r="U1177" s="528">
        <v>0</v>
      </c>
      <c r="V1177" s="528">
        <v>200000</v>
      </c>
      <c r="W1177" s="642">
        <v>500000</v>
      </c>
      <c r="X1177" s="642">
        <v>0</v>
      </c>
      <c r="Y1177" s="642">
        <v>400000</v>
      </c>
      <c r="Z1177" s="642">
        <v>593289</v>
      </c>
      <c r="AA1177" s="643"/>
      <c r="AB1177" s="638"/>
      <c r="AC1177" s="642">
        <v>0</v>
      </c>
      <c r="AD1177" s="642">
        <v>0</v>
      </c>
      <c r="AE1177" s="638">
        <v>42771.6328125</v>
      </c>
      <c r="AF1177" s="644"/>
      <c r="AG1177" s="644">
        <f t="shared" si="236"/>
        <v>7667061</v>
      </c>
      <c r="AH1177" s="639">
        <v>36</v>
      </c>
      <c r="AI1177" s="639">
        <v>0</v>
      </c>
      <c r="AJ1177" s="639">
        <v>0</v>
      </c>
      <c r="AK1177" s="643">
        <v>0</v>
      </c>
      <c r="AL1177" s="645">
        <v>0</v>
      </c>
      <c r="AM1177" s="638">
        <f t="shared" si="235"/>
        <v>1539779</v>
      </c>
      <c r="AN1177" s="661">
        <f t="shared" si="227"/>
        <v>9206840</v>
      </c>
      <c r="AO1177" s="638">
        <v>622755</v>
      </c>
      <c r="AP1177" s="638">
        <v>44100</v>
      </c>
      <c r="AQ1177" s="638">
        <f>+VLOOKUP($B1177,[1]Sheet1!$C$15:$BW$1300,52,0)</f>
        <v>0</v>
      </c>
      <c r="AR1177" s="638">
        <v>0</v>
      </c>
      <c r="AS1177" s="638">
        <v>0</v>
      </c>
      <c r="AT1177" s="661">
        <f t="shared" si="233"/>
        <v>8539985</v>
      </c>
      <c r="AU1177" s="629"/>
      <c r="AV1177" s="585"/>
      <c r="AW1177" s="526" t="s">
        <v>5340</v>
      </c>
      <c r="AX1177" s="526" t="s">
        <v>5341</v>
      </c>
      <c r="AY1177" s="632" t="s">
        <v>200</v>
      </c>
      <c r="AZ1177" s="632">
        <v>622</v>
      </c>
      <c r="BA1177" s="272" t="str">
        <f t="shared" si="234"/>
        <v>Bag</v>
      </c>
      <c r="BB1177" s="633"/>
      <c r="BC1177" s="634"/>
      <c r="BD1177" s="634"/>
    </row>
    <row r="1178" spans="1:56" s="635" customFormat="1" ht="36.75" hidden="1" customHeight="1">
      <c r="A1178" s="475">
        <f>SUBTOTAL(3,B$6:B1178)</f>
        <v>1</v>
      </c>
      <c r="B1178" s="475" t="s">
        <v>2950</v>
      </c>
      <c r="C1178" s="476" t="s">
        <v>2951</v>
      </c>
      <c r="D1178" s="636">
        <v>43669</v>
      </c>
      <c r="E1178" s="636" t="s">
        <v>200</v>
      </c>
      <c r="F1178" s="530" t="s">
        <v>232</v>
      </c>
      <c r="G1178" s="621" t="s">
        <v>1054</v>
      </c>
      <c r="H1178" s="637">
        <v>5931000</v>
      </c>
      <c r="I1178" s="637">
        <v>200000</v>
      </c>
      <c r="J1178" s="637">
        <v>0</v>
      </c>
      <c r="K1178" s="637">
        <v>0</v>
      </c>
      <c r="L1178" s="638">
        <f t="shared" si="228"/>
        <v>6131000</v>
      </c>
      <c r="M1178" s="639">
        <v>24</v>
      </c>
      <c r="N1178" s="638">
        <f t="shared" si="229"/>
        <v>5659385</v>
      </c>
      <c r="O1178" s="640">
        <v>2</v>
      </c>
      <c r="P1178" s="638">
        <f t="shared" si="230"/>
        <v>471615</v>
      </c>
      <c r="Q1178" s="641">
        <v>0</v>
      </c>
      <c r="R1178" s="638">
        <f t="shared" si="231"/>
        <v>0</v>
      </c>
      <c r="S1178" s="638">
        <f t="shared" si="232"/>
        <v>6131000</v>
      </c>
      <c r="T1178" s="642">
        <v>0</v>
      </c>
      <c r="U1178" s="528">
        <v>0</v>
      </c>
      <c r="V1178" s="528">
        <v>200000</v>
      </c>
      <c r="W1178" s="642">
        <v>500000</v>
      </c>
      <c r="X1178" s="642">
        <v>0</v>
      </c>
      <c r="Y1178" s="642">
        <v>400000</v>
      </c>
      <c r="Z1178" s="642">
        <v>602040</v>
      </c>
      <c r="AA1178" s="643"/>
      <c r="AB1178" s="638"/>
      <c r="AC1178" s="642">
        <v>0</v>
      </c>
      <c r="AD1178" s="642">
        <v>0</v>
      </c>
      <c r="AE1178" s="638">
        <v>0</v>
      </c>
      <c r="AF1178" s="644"/>
      <c r="AG1178" s="644">
        <f t="shared" si="236"/>
        <v>7833040</v>
      </c>
      <c r="AH1178" s="639">
        <v>36</v>
      </c>
      <c r="AI1178" s="639">
        <v>0</v>
      </c>
      <c r="AJ1178" s="639">
        <v>0</v>
      </c>
      <c r="AK1178" s="643">
        <v>0</v>
      </c>
      <c r="AL1178" s="645">
        <v>0</v>
      </c>
      <c r="AM1178" s="638">
        <f t="shared" si="235"/>
        <v>1591702</v>
      </c>
      <c r="AN1178" s="661">
        <f t="shared" si="227"/>
        <v>9424742</v>
      </c>
      <c r="AO1178" s="638">
        <v>643755</v>
      </c>
      <c r="AP1178" s="638">
        <v>44100</v>
      </c>
      <c r="AQ1178" s="638">
        <f>+VLOOKUP($B1178,[1]Sheet1!$C$15:$BW$1300,52,0)</f>
        <v>0</v>
      </c>
      <c r="AR1178" s="638">
        <v>0</v>
      </c>
      <c r="AS1178" s="638">
        <v>0</v>
      </c>
      <c r="AT1178" s="661">
        <f t="shared" si="233"/>
        <v>8736887</v>
      </c>
      <c r="AU1178" s="629"/>
      <c r="AV1178" s="585"/>
      <c r="AW1178" s="526" t="s">
        <v>5342</v>
      </c>
      <c r="AX1178" s="526" t="s">
        <v>5343</v>
      </c>
      <c r="AY1178" s="632" t="s">
        <v>200</v>
      </c>
      <c r="AZ1178" s="632">
        <v>622</v>
      </c>
      <c r="BA1178" s="272" t="str">
        <f t="shared" si="234"/>
        <v>Bag</v>
      </c>
      <c r="BB1178" s="633"/>
      <c r="BC1178" s="634"/>
      <c r="BD1178" s="634"/>
    </row>
    <row r="1179" spans="1:56" s="635" customFormat="1" ht="36.75" hidden="1" customHeight="1">
      <c r="A1179" s="475">
        <f>SUBTOTAL(3,B$6:B1179)</f>
        <v>1</v>
      </c>
      <c r="B1179" s="475" t="s">
        <v>2952</v>
      </c>
      <c r="C1179" s="476" t="s">
        <v>2953</v>
      </c>
      <c r="D1179" s="636">
        <v>43731</v>
      </c>
      <c r="E1179" s="636" t="s">
        <v>200</v>
      </c>
      <c r="F1179" s="530" t="s">
        <v>232</v>
      </c>
      <c r="G1179" s="621" t="s">
        <v>619</v>
      </c>
      <c r="H1179" s="637">
        <v>5931000</v>
      </c>
      <c r="I1179" s="637">
        <v>0</v>
      </c>
      <c r="J1179" s="637">
        <v>0</v>
      </c>
      <c r="K1179" s="637">
        <v>0</v>
      </c>
      <c r="L1179" s="638">
        <f t="shared" si="228"/>
        <v>5931000</v>
      </c>
      <c r="M1179" s="639">
        <v>23.9</v>
      </c>
      <c r="N1179" s="638">
        <f t="shared" si="229"/>
        <v>5451958</v>
      </c>
      <c r="O1179" s="640">
        <v>2</v>
      </c>
      <c r="P1179" s="638">
        <f t="shared" si="230"/>
        <v>456231</v>
      </c>
      <c r="Q1179" s="641">
        <v>0</v>
      </c>
      <c r="R1179" s="638">
        <f t="shared" si="231"/>
        <v>0</v>
      </c>
      <c r="S1179" s="638">
        <f t="shared" si="232"/>
        <v>5908189</v>
      </c>
      <c r="T1179" s="642">
        <v>0</v>
      </c>
      <c r="U1179" s="528">
        <v>0</v>
      </c>
      <c r="V1179" s="528">
        <v>200000</v>
      </c>
      <c r="W1179" s="642">
        <v>500000</v>
      </c>
      <c r="X1179" s="642">
        <v>0</v>
      </c>
      <c r="Y1179" s="642">
        <v>400000</v>
      </c>
      <c r="Z1179" s="642">
        <v>646979</v>
      </c>
      <c r="AA1179" s="643"/>
      <c r="AB1179" s="638"/>
      <c r="AC1179" s="642">
        <v>0</v>
      </c>
      <c r="AD1179" s="642">
        <v>0</v>
      </c>
      <c r="AE1179" s="638">
        <v>42771.6370292887</v>
      </c>
      <c r="AF1179" s="644"/>
      <c r="AG1179" s="644">
        <f t="shared" si="236"/>
        <v>7697940</v>
      </c>
      <c r="AH1179" s="639">
        <v>36</v>
      </c>
      <c r="AI1179" s="639">
        <v>0</v>
      </c>
      <c r="AJ1179" s="639">
        <v>0</v>
      </c>
      <c r="AK1179" s="643">
        <v>0</v>
      </c>
      <c r="AL1179" s="645">
        <v>0</v>
      </c>
      <c r="AM1179" s="638">
        <f t="shared" si="235"/>
        <v>1539779</v>
      </c>
      <c r="AN1179" s="661">
        <f t="shared" si="227"/>
        <v>9237719</v>
      </c>
      <c r="AO1179" s="638">
        <v>622755</v>
      </c>
      <c r="AP1179" s="638">
        <v>44100</v>
      </c>
      <c r="AQ1179" s="638">
        <f>+VLOOKUP($B1179,[1]Sheet1!$C$15:$BW$1300,52,0)</f>
        <v>0</v>
      </c>
      <c r="AR1179" s="638">
        <v>0</v>
      </c>
      <c r="AS1179" s="638">
        <v>0</v>
      </c>
      <c r="AT1179" s="661">
        <f t="shared" si="233"/>
        <v>8570864</v>
      </c>
      <c r="AU1179" s="629"/>
      <c r="AV1179" s="585"/>
      <c r="AW1179" s="526" t="s">
        <v>5344</v>
      </c>
      <c r="AX1179" s="526" t="s">
        <v>5345</v>
      </c>
      <c r="AY1179" s="632" t="s">
        <v>200</v>
      </c>
      <c r="AZ1179" s="632">
        <v>622</v>
      </c>
      <c r="BA1179" s="272" t="str">
        <f t="shared" si="234"/>
        <v>Bag</v>
      </c>
      <c r="BB1179" s="633"/>
      <c r="BC1179" s="634"/>
      <c r="BD1179" s="634"/>
    </row>
    <row r="1180" spans="1:56" s="635" customFormat="1" ht="36.75" hidden="1" customHeight="1">
      <c r="A1180" s="475">
        <f>SUBTOTAL(3,B$6:B1180)</f>
        <v>1</v>
      </c>
      <c r="B1180" s="475" t="s">
        <v>2954</v>
      </c>
      <c r="C1180" s="476" t="s">
        <v>2955</v>
      </c>
      <c r="D1180" s="636">
        <v>43739</v>
      </c>
      <c r="E1180" s="636" t="s">
        <v>200</v>
      </c>
      <c r="F1180" s="530" t="s">
        <v>232</v>
      </c>
      <c r="G1180" s="621" t="s">
        <v>619</v>
      </c>
      <c r="H1180" s="637">
        <v>5931000</v>
      </c>
      <c r="I1180" s="637">
        <v>0</v>
      </c>
      <c r="J1180" s="637">
        <v>0</v>
      </c>
      <c r="K1180" s="637">
        <v>0</v>
      </c>
      <c r="L1180" s="638">
        <f t="shared" si="228"/>
        <v>5931000</v>
      </c>
      <c r="M1180" s="639">
        <v>23.8</v>
      </c>
      <c r="N1180" s="638">
        <f t="shared" si="229"/>
        <v>5429146</v>
      </c>
      <c r="O1180" s="640">
        <v>2</v>
      </c>
      <c r="P1180" s="638">
        <f t="shared" si="230"/>
        <v>456231</v>
      </c>
      <c r="Q1180" s="641">
        <v>0</v>
      </c>
      <c r="R1180" s="638">
        <f t="shared" si="231"/>
        <v>0</v>
      </c>
      <c r="S1180" s="638">
        <f t="shared" si="232"/>
        <v>5885377</v>
      </c>
      <c r="T1180" s="642">
        <v>0</v>
      </c>
      <c r="U1180" s="528">
        <v>0</v>
      </c>
      <c r="V1180" s="528">
        <v>200000</v>
      </c>
      <c r="W1180" s="642">
        <v>500000</v>
      </c>
      <c r="X1180" s="642">
        <v>0</v>
      </c>
      <c r="Y1180" s="642">
        <v>400000</v>
      </c>
      <c r="Z1180" s="642">
        <v>579925</v>
      </c>
      <c r="AA1180" s="643"/>
      <c r="AB1180" s="638"/>
      <c r="AC1180" s="642">
        <v>0</v>
      </c>
      <c r="AD1180" s="642">
        <v>0</v>
      </c>
      <c r="AE1180" s="638">
        <v>42771.633403361338</v>
      </c>
      <c r="AF1180" s="644"/>
      <c r="AG1180" s="644">
        <f t="shared" si="236"/>
        <v>7608074</v>
      </c>
      <c r="AH1180" s="639">
        <v>36</v>
      </c>
      <c r="AI1180" s="639">
        <v>0</v>
      </c>
      <c r="AJ1180" s="639">
        <v>0</v>
      </c>
      <c r="AK1180" s="643">
        <v>0</v>
      </c>
      <c r="AL1180" s="645">
        <v>0</v>
      </c>
      <c r="AM1180" s="638">
        <f t="shared" si="235"/>
        <v>1539779</v>
      </c>
      <c r="AN1180" s="661">
        <f t="shared" si="227"/>
        <v>9147853</v>
      </c>
      <c r="AO1180" s="638">
        <v>622755</v>
      </c>
      <c r="AP1180" s="638">
        <v>44100</v>
      </c>
      <c r="AQ1180" s="638">
        <f>+VLOOKUP($B1180,[1]Sheet1!$C$15:$BW$1300,52,0)</f>
        <v>0</v>
      </c>
      <c r="AR1180" s="638">
        <v>0</v>
      </c>
      <c r="AS1180" s="638">
        <v>0</v>
      </c>
      <c r="AT1180" s="661">
        <f t="shared" si="233"/>
        <v>8480998</v>
      </c>
      <c r="AU1180" s="629"/>
      <c r="AV1180" s="585"/>
      <c r="AW1180" s="526" t="s">
        <v>5346</v>
      </c>
      <c r="AX1180" s="526" t="s">
        <v>5347</v>
      </c>
      <c r="AY1180" s="632" t="s">
        <v>200</v>
      </c>
      <c r="AZ1180" s="632">
        <v>622</v>
      </c>
      <c r="BA1180" s="272" t="str">
        <f t="shared" si="234"/>
        <v>Bag</v>
      </c>
      <c r="BB1180" s="633"/>
      <c r="BC1180" s="634"/>
      <c r="BD1180" s="634"/>
    </row>
    <row r="1181" spans="1:56" s="635" customFormat="1" ht="36.75" hidden="1" customHeight="1">
      <c r="A1181" s="475">
        <f>SUBTOTAL(3,B$6:B1181)</f>
        <v>1</v>
      </c>
      <c r="B1181" s="475" t="s">
        <v>2956</v>
      </c>
      <c r="C1181" s="476" t="s">
        <v>2957</v>
      </c>
      <c r="D1181" s="636">
        <v>43754</v>
      </c>
      <c r="E1181" s="636" t="s">
        <v>200</v>
      </c>
      <c r="F1181" s="530" t="s">
        <v>232</v>
      </c>
      <c r="G1181" s="621" t="s">
        <v>619</v>
      </c>
      <c r="H1181" s="637">
        <v>5931000</v>
      </c>
      <c r="I1181" s="637">
        <v>0</v>
      </c>
      <c r="J1181" s="637">
        <v>0</v>
      </c>
      <c r="K1181" s="637">
        <v>0</v>
      </c>
      <c r="L1181" s="638">
        <f t="shared" si="228"/>
        <v>5931000</v>
      </c>
      <c r="M1181" s="639">
        <v>22.9</v>
      </c>
      <c r="N1181" s="638">
        <f t="shared" si="229"/>
        <v>5223842</v>
      </c>
      <c r="O1181" s="640">
        <v>3</v>
      </c>
      <c r="P1181" s="638">
        <f t="shared" si="230"/>
        <v>684346</v>
      </c>
      <c r="Q1181" s="641">
        <v>0</v>
      </c>
      <c r="R1181" s="638">
        <f t="shared" si="231"/>
        <v>0</v>
      </c>
      <c r="S1181" s="638">
        <f t="shared" si="232"/>
        <v>5908188</v>
      </c>
      <c r="T1181" s="642">
        <v>0</v>
      </c>
      <c r="U1181" s="528">
        <v>0</v>
      </c>
      <c r="V1181" s="528">
        <v>200000</v>
      </c>
      <c r="W1181" s="642">
        <v>500000</v>
      </c>
      <c r="X1181" s="642">
        <v>0</v>
      </c>
      <c r="Y1181" s="642">
        <v>400000</v>
      </c>
      <c r="Z1181" s="642">
        <v>630036</v>
      </c>
      <c r="AA1181" s="643"/>
      <c r="AB1181" s="638"/>
      <c r="AC1181" s="642">
        <v>100000</v>
      </c>
      <c r="AD1181" s="642">
        <v>0</v>
      </c>
      <c r="AE1181" s="638">
        <v>42771.632096069872</v>
      </c>
      <c r="AF1181" s="644"/>
      <c r="AG1181" s="644">
        <f t="shared" si="236"/>
        <v>7780996</v>
      </c>
      <c r="AH1181" s="639">
        <v>36</v>
      </c>
      <c r="AI1181" s="639">
        <v>0</v>
      </c>
      <c r="AJ1181" s="639">
        <v>0</v>
      </c>
      <c r="AK1181" s="643">
        <v>0</v>
      </c>
      <c r="AL1181" s="645">
        <v>0</v>
      </c>
      <c r="AM1181" s="638">
        <f t="shared" si="235"/>
        <v>1539779</v>
      </c>
      <c r="AN1181" s="661">
        <f t="shared" ref="AN1181:AN1243" si="237">ROUND(AG1181+AM1181,0)</f>
        <v>9320775</v>
      </c>
      <c r="AO1181" s="638">
        <v>622755</v>
      </c>
      <c r="AP1181" s="638">
        <v>44100</v>
      </c>
      <c r="AQ1181" s="638">
        <f>+VLOOKUP($B1181,[1]Sheet1!$C$15:$BW$1300,52,0)</f>
        <v>0</v>
      </c>
      <c r="AR1181" s="638">
        <v>0</v>
      </c>
      <c r="AS1181" s="638">
        <v>0</v>
      </c>
      <c r="AT1181" s="661">
        <f t="shared" si="233"/>
        <v>8653920</v>
      </c>
      <c r="AU1181" s="629"/>
      <c r="AV1181" s="585"/>
      <c r="AW1181" s="526" t="s">
        <v>5348</v>
      </c>
      <c r="AX1181" s="526" t="s">
        <v>5349</v>
      </c>
      <c r="AY1181" s="632" t="s">
        <v>200</v>
      </c>
      <c r="AZ1181" s="632">
        <v>622</v>
      </c>
      <c r="BA1181" s="272" t="str">
        <f t="shared" si="234"/>
        <v>Bag</v>
      </c>
      <c r="BB1181" s="633"/>
      <c r="BC1181" s="634"/>
      <c r="BD1181" s="634"/>
    </row>
    <row r="1182" spans="1:56" s="635" customFormat="1" ht="36.75" hidden="1" customHeight="1">
      <c r="A1182" s="475">
        <f>SUBTOTAL(3,B$6:B1182)</f>
        <v>1</v>
      </c>
      <c r="B1182" s="475" t="s">
        <v>2958</v>
      </c>
      <c r="C1182" s="476" t="s">
        <v>2959</v>
      </c>
      <c r="D1182" s="636">
        <v>43754</v>
      </c>
      <c r="E1182" s="636" t="s">
        <v>200</v>
      </c>
      <c r="F1182" s="530" t="s">
        <v>232</v>
      </c>
      <c r="G1182" s="621" t="s">
        <v>1054</v>
      </c>
      <c r="H1182" s="637">
        <v>5931000</v>
      </c>
      <c r="I1182" s="637">
        <v>200000</v>
      </c>
      <c r="J1182" s="637">
        <v>0</v>
      </c>
      <c r="K1182" s="637">
        <v>0</v>
      </c>
      <c r="L1182" s="638">
        <f t="shared" si="228"/>
        <v>6131000</v>
      </c>
      <c r="M1182" s="639">
        <v>20.8</v>
      </c>
      <c r="N1182" s="638">
        <f t="shared" si="229"/>
        <v>4904800</v>
      </c>
      <c r="O1182" s="640">
        <v>3</v>
      </c>
      <c r="P1182" s="638">
        <f t="shared" si="230"/>
        <v>707423</v>
      </c>
      <c r="Q1182" s="641">
        <v>0</v>
      </c>
      <c r="R1182" s="638">
        <f t="shared" si="231"/>
        <v>0</v>
      </c>
      <c r="S1182" s="638">
        <f t="shared" si="232"/>
        <v>5612223</v>
      </c>
      <c r="T1182" s="642">
        <v>0</v>
      </c>
      <c r="U1182" s="528">
        <v>0</v>
      </c>
      <c r="V1182" s="528">
        <v>200000</v>
      </c>
      <c r="W1182" s="642">
        <v>0</v>
      </c>
      <c r="X1182" s="642">
        <v>0</v>
      </c>
      <c r="Y1182" s="642">
        <v>0</v>
      </c>
      <c r="Z1182" s="642">
        <v>0</v>
      </c>
      <c r="AA1182" s="643"/>
      <c r="AB1182" s="638"/>
      <c r="AC1182" s="642">
        <v>0</v>
      </c>
      <c r="AD1182" s="642">
        <v>0</v>
      </c>
      <c r="AE1182" s="638">
        <v>0</v>
      </c>
      <c r="AF1182" s="644"/>
      <c r="AG1182" s="644">
        <f t="shared" si="236"/>
        <v>5812223</v>
      </c>
      <c r="AH1182" s="639">
        <v>28</v>
      </c>
      <c r="AI1182" s="639">
        <v>0</v>
      </c>
      <c r="AJ1182" s="639">
        <v>0</v>
      </c>
      <c r="AK1182" s="643">
        <v>0</v>
      </c>
      <c r="AL1182" s="645">
        <v>0</v>
      </c>
      <c r="AM1182" s="638">
        <f t="shared" si="235"/>
        <v>1237990</v>
      </c>
      <c r="AN1182" s="661">
        <f t="shared" si="237"/>
        <v>7050213</v>
      </c>
      <c r="AO1182" s="638">
        <v>643755</v>
      </c>
      <c r="AP1182" s="638">
        <v>44100</v>
      </c>
      <c r="AQ1182" s="638">
        <f>+VLOOKUP($B1182,[1]Sheet1!$C$15:$BW$1300,52,0)</f>
        <v>0</v>
      </c>
      <c r="AR1182" s="638">
        <v>0</v>
      </c>
      <c r="AS1182" s="638">
        <v>0</v>
      </c>
      <c r="AT1182" s="661">
        <f t="shared" si="233"/>
        <v>6362358</v>
      </c>
      <c r="AU1182" s="629"/>
      <c r="AV1182" s="585"/>
      <c r="AW1182" s="526" t="s">
        <v>5350</v>
      </c>
      <c r="AX1182" s="526" t="s">
        <v>5351</v>
      </c>
      <c r="AY1182" s="632" t="s">
        <v>200</v>
      </c>
      <c r="AZ1182" s="632">
        <v>622</v>
      </c>
      <c r="BA1182" s="272" t="str">
        <f t="shared" si="234"/>
        <v>Bag</v>
      </c>
      <c r="BB1182" s="633"/>
      <c r="BC1182" s="634"/>
      <c r="BD1182" s="634"/>
    </row>
    <row r="1183" spans="1:56" s="635" customFormat="1" ht="36.75" hidden="1" customHeight="1">
      <c r="A1183" s="475">
        <f>SUBTOTAL(3,B$6:B1183)</f>
        <v>1</v>
      </c>
      <c r="B1183" s="475" t="s">
        <v>2960</v>
      </c>
      <c r="C1183" s="476" t="s">
        <v>2961</v>
      </c>
      <c r="D1183" s="636">
        <v>43754</v>
      </c>
      <c r="E1183" s="636" t="s">
        <v>200</v>
      </c>
      <c r="F1183" s="530" t="s">
        <v>232</v>
      </c>
      <c r="G1183" s="621" t="s">
        <v>619</v>
      </c>
      <c r="H1183" s="637">
        <v>5931000</v>
      </c>
      <c r="I1183" s="637">
        <v>0</v>
      </c>
      <c r="J1183" s="637">
        <v>0</v>
      </c>
      <c r="K1183" s="637">
        <v>0</v>
      </c>
      <c r="L1183" s="638">
        <f t="shared" si="228"/>
        <v>5931000</v>
      </c>
      <c r="M1183" s="639">
        <v>22</v>
      </c>
      <c r="N1183" s="638">
        <f t="shared" si="229"/>
        <v>5018538</v>
      </c>
      <c r="O1183" s="640">
        <v>2</v>
      </c>
      <c r="P1183" s="638">
        <f t="shared" si="230"/>
        <v>456231</v>
      </c>
      <c r="Q1183" s="641">
        <v>0</v>
      </c>
      <c r="R1183" s="638">
        <f t="shared" si="231"/>
        <v>0</v>
      </c>
      <c r="S1183" s="638">
        <f t="shared" si="232"/>
        <v>5474769</v>
      </c>
      <c r="T1183" s="642">
        <v>0</v>
      </c>
      <c r="U1183" s="528">
        <v>0</v>
      </c>
      <c r="V1183" s="528">
        <v>200000</v>
      </c>
      <c r="W1183" s="642">
        <v>500000</v>
      </c>
      <c r="X1183" s="642">
        <v>0</v>
      </c>
      <c r="Y1183" s="642">
        <v>400000</v>
      </c>
      <c r="Z1183" s="642">
        <v>561457</v>
      </c>
      <c r="AA1183" s="643"/>
      <c r="AB1183" s="638"/>
      <c r="AC1183" s="642">
        <v>0</v>
      </c>
      <c r="AD1183" s="642">
        <v>0</v>
      </c>
      <c r="AE1183" s="638">
        <v>42771.630681818184</v>
      </c>
      <c r="AF1183" s="644"/>
      <c r="AG1183" s="644">
        <f t="shared" si="236"/>
        <v>7178998</v>
      </c>
      <c r="AH1183" s="639">
        <v>32</v>
      </c>
      <c r="AI1183" s="639">
        <v>0</v>
      </c>
      <c r="AJ1183" s="639">
        <v>0</v>
      </c>
      <c r="AK1183" s="643">
        <v>0</v>
      </c>
      <c r="AL1183" s="645">
        <v>0</v>
      </c>
      <c r="AM1183" s="638">
        <f t="shared" si="235"/>
        <v>1368692</v>
      </c>
      <c r="AN1183" s="661">
        <f t="shared" si="237"/>
        <v>8547690</v>
      </c>
      <c r="AO1183" s="638">
        <v>622755</v>
      </c>
      <c r="AP1183" s="638">
        <v>44100</v>
      </c>
      <c r="AQ1183" s="638">
        <f>+VLOOKUP($B1183,[1]Sheet1!$C$15:$BW$1300,52,0)</f>
        <v>0</v>
      </c>
      <c r="AR1183" s="638">
        <v>0</v>
      </c>
      <c r="AS1183" s="638">
        <v>0</v>
      </c>
      <c r="AT1183" s="661">
        <f t="shared" si="233"/>
        <v>7880835</v>
      </c>
      <c r="AU1183" s="629"/>
      <c r="AV1183" s="585"/>
      <c r="AW1183" s="526" t="s">
        <v>5352</v>
      </c>
      <c r="AX1183" s="526" t="s">
        <v>5353</v>
      </c>
      <c r="AY1183" s="632" t="s">
        <v>200</v>
      </c>
      <c r="AZ1183" s="632">
        <v>622</v>
      </c>
      <c r="BA1183" s="272" t="str">
        <f t="shared" si="234"/>
        <v>Bag</v>
      </c>
      <c r="BB1183" s="633"/>
      <c r="BC1183" s="634"/>
      <c r="BD1183" s="634"/>
    </row>
    <row r="1184" spans="1:56" s="635" customFormat="1" ht="36.75" hidden="1" customHeight="1">
      <c r="A1184" s="475">
        <f>SUBTOTAL(3,B$6:B1184)</f>
        <v>1</v>
      </c>
      <c r="B1184" s="475" t="s">
        <v>2962</v>
      </c>
      <c r="C1184" s="476" t="s">
        <v>2963</v>
      </c>
      <c r="D1184" s="636">
        <v>43768</v>
      </c>
      <c r="E1184" s="636" t="s">
        <v>200</v>
      </c>
      <c r="F1184" s="530" t="s">
        <v>232</v>
      </c>
      <c r="G1184" s="621" t="s">
        <v>619</v>
      </c>
      <c r="H1184" s="637">
        <v>5931000</v>
      </c>
      <c r="I1184" s="637">
        <v>0</v>
      </c>
      <c r="J1184" s="637">
        <v>0</v>
      </c>
      <c r="K1184" s="637">
        <v>0</v>
      </c>
      <c r="L1184" s="638">
        <f t="shared" si="228"/>
        <v>5931000</v>
      </c>
      <c r="M1184" s="639">
        <v>23.9</v>
      </c>
      <c r="N1184" s="638">
        <f t="shared" si="229"/>
        <v>5451958</v>
      </c>
      <c r="O1184" s="640">
        <v>2</v>
      </c>
      <c r="P1184" s="638">
        <f t="shared" si="230"/>
        <v>456231</v>
      </c>
      <c r="Q1184" s="641">
        <v>0</v>
      </c>
      <c r="R1184" s="638">
        <f t="shared" si="231"/>
        <v>0</v>
      </c>
      <c r="S1184" s="638">
        <f t="shared" si="232"/>
        <v>5908189</v>
      </c>
      <c r="T1184" s="642">
        <v>0</v>
      </c>
      <c r="U1184" s="528">
        <v>0</v>
      </c>
      <c r="V1184" s="528">
        <v>200000</v>
      </c>
      <c r="W1184" s="642">
        <v>500000</v>
      </c>
      <c r="X1184" s="642">
        <v>0</v>
      </c>
      <c r="Y1184" s="642">
        <v>400000</v>
      </c>
      <c r="Z1184" s="642">
        <v>270808</v>
      </c>
      <c r="AA1184" s="643"/>
      <c r="AB1184" s="638"/>
      <c r="AC1184" s="642">
        <v>0</v>
      </c>
      <c r="AD1184" s="642">
        <v>0</v>
      </c>
      <c r="AE1184" s="638">
        <v>42771.6370292887</v>
      </c>
      <c r="AF1184" s="644"/>
      <c r="AG1184" s="644">
        <f t="shared" si="236"/>
        <v>7321769</v>
      </c>
      <c r="AH1184" s="639">
        <v>36</v>
      </c>
      <c r="AI1184" s="639">
        <v>0</v>
      </c>
      <c r="AJ1184" s="639">
        <v>0</v>
      </c>
      <c r="AK1184" s="643">
        <v>0</v>
      </c>
      <c r="AL1184" s="645">
        <v>0</v>
      </c>
      <c r="AM1184" s="638">
        <f t="shared" si="235"/>
        <v>1539779</v>
      </c>
      <c r="AN1184" s="661">
        <f t="shared" si="237"/>
        <v>8861548</v>
      </c>
      <c r="AO1184" s="638">
        <v>622755</v>
      </c>
      <c r="AP1184" s="638">
        <v>44100</v>
      </c>
      <c r="AQ1184" s="638">
        <f>+VLOOKUP($B1184,[1]Sheet1!$C$15:$BW$1300,52,0)</f>
        <v>0</v>
      </c>
      <c r="AR1184" s="638">
        <v>0</v>
      </c>
      <c r="AS1184" s="638">
        <v>0</v>
      </c>
      <c r="AT1184" s="661">
        <f t="shared" si="233"/>
        <v>8194693</v>
      </c>
      <c r="AU1184" s="629"/>
      <c r="AV1184" s="585"/>
      <c r="AW1184" s="526" t="s">
        <v>5354</v>
      </c>
      <c r="AX1184" s="526" t="s">
        <v>5355</v>
      </c>
      <c r="AY1184" s="632" t="s">
        <v>200</v>
      </c>
      <c r="AZ1184" s="632">
        <v>622</v>
      </c>
      <c r="BA1184" s="272" t="str">
        <f t="shared" si="234"/>
        <v>Bag</v>
      </c>
      <c r="BB1184" s="633"/>
      <c r="BC1184" s="634"/>
      <c r="BD1184" s="634"/>
    </row>
    <row r="1185" spans="1:56" s="635" customFormat="1" ht="36.75" hidden="1" customHeight="1">
      <c r="A1185" s="475">
        <f>SUBTOTAL(3,B$6:B1185)</f>
        <v>1</v>
      </c>
      <c r="B1185" s="475" t="s">
        <v>2964</v>
      </c>
      <c r="C1185" s="476" t="s">
        <v>2965</v>
      </c>
      <c r="D1185" s="636">
        <v>43880</v>
      </c>
      <c r="E1185" s="636" t="s">
        <v>200</v>
      </c>
      <c r="F1185" s="530" t="s">
        <v>232</v>
      </c>
      <c r="G1185" s="621" t="s">
        <v>1054</v>
      </c>
      <c r="H1185" s="637">
        <v>5931000</v>
      </c>
      <c r="I1185" s="637">
        <v>200000</v>
      </c>
      <c r="J1185" s="637">
        <v>298000</v>
      </c>
      <c r="K1185" s="637">
        <v>0</v>
      </c>
      <c r="L1185" s="638">
        <f t="shared" si="228"/>
        <v>6429000</v>
      </c>
      <c r="M1185" s="639">
        <v>21</v>
      </c>
      <c r="N1185" s="638">
        <f t="shared" si="229"/>
        <v>5192654</v>
      </c>
      <c r="O1185" s="640">
        <v>3</v>
      </c>
      <c r="P1185" s="638">
        <f t="shared" si="230"/>
        <v>741808</v>
      </c>
      <c r="Q1185" s="641">
        <v>0</v>
      </c>
      <c r="R1185" s="638">
        <f t="shared" si="231"/>
        <v>0</v>
      </c>
      <c r="S1185" s="638">
        <f t="shared" si="232"/>
        <v>5934462</v>
      </c>
      <c r="T1185" s="642">
        <v>0</v>
      </c>
      <c r="U1185" s="528">
        <v>0</v>
      </c>
      <c r="V1185" s="528">
        <v>200000</v>
      </c>
      <c r="W1185" s="642">
        <v>0</v>
      </c>
      <c r="X1185" s="642">
        <v>0</v>
      </c>
      <c r="Y1185" s="642">
        <v>300000</v>
      </c>
      <c r="Z1185" s="642">
        <v>496898</v>
      </c>
      <c r="AA1185" s="643"/>
      <c r="AB1185" s="638"/>
      <c r="AC1185" s="642">
        <v>0</v>
      </c>
      <c r="AD1185" s="642">
        <v>0</v>
      </c>
      <c r="AE1185" s="638">
        <v>0</v>
      </c>
      <c r="AF1185" s="644"/>
      <c r="AG1185" s="644">
        <f t="shared" si="236"/>
        <v>6931360</v>
      </c>
      <c r="AH1185" s="639">
        <v>24</v>
      </c>
      <c r="AI1185" s="639">
        <v>0</v>
      </c>
      <c r="AJ1185" s="639">
        <v>0</v>
      </c>
      <c r="AK1185" s="643">
        <v>0</v>
      </c>
      <c r="AL1185" s="645">
        <v>0</v>
      </c>
      <c r="AM1185" s="638">
        <f t="shared" si="235"/>
        <v>1112712</v>
      </c>
      <c r="AN1185" s="661">
        <f t="shared" si="237"/>
        <v>8044072</v>
      </c>
      <c r="AO1185" s="638">
        <v>675045</v>
      </c>
      <c r="AP1185" s="638">
        <v>44100</v>
      </c>
      <c r="AQ1185" s="638">
        <f>+VLOOKUP($B1185,[1]Sheet1!$C$15:$BW$1300,52,0)</f>
        <v>0</v>
      </c>
      <c r="AR1185" s="638">
        <v>0</v>
      </c>
      <c r="AS1185" s="638">
        <v>0</v>
      </c>
      <c r="AT1185" s="661">
        <f t="shared" si="233"/>
        <v>7324927</v>
      </c>
      <c r="AU1185" s="629"/>
      <c r="AV1185" s="585"/>
      <c r="AW1185" s="526" t="s">
        <v>5356</v>
      </c>
      <c r="AX1185" s="526" t="s">
        <v>5357</v>
      </c>
      <c r="AY1185" s="632" t="s">
        <v>200</v>
      </c>
      <c r="AZ1185" s="632">
        <v>622</v>
      </c>
      <c r="BA1185" s="272" t="str">
        <f t="shared" si="234"/>
        <v>Bag</v>
      </c>
      <c r="BB1185" s="633"/>
      <c r="BC1185" s="634"/>
      <c r="BD1185" s="634"/>
    </row>
    <row r="1186" spans="1:56" s="635" customFormat="1" ht="36.75" hidden="1" customHeight="1">
      <c r="A1186" s="475">
        <f>SUBTOTAL(3,B$6:B1186)</f>
        <v>1</v>
      </c>
      <c r="B1186" s="475" t="s">
        <v>2966</v>
      </c>
      <c r="C1186" s="476" t="s">
        <v>2967</v>
      </c>
      <c r="D1186" s="636">
        <v>43882</v>
      </c>
      <c r="E1186" s="636" t="s">
        <v>200</v>
      </c>
      <c r="F1186" s="530" t="s">
        <v>232</v>
      </c>
      <c r="G1186" s="621" t="s">
        <v>619</v>
      </c>
      <c r="H1186" s="637">
        <v>5931000</v>
      </c>
      <c r="I1186" s="637">
        <v>0</v>
      </c>
      <c r="J1186" s="637">
        <v>0</v>
      </c>
      <c r="K1186" s="637">
        <v>0</v>
      </c>
      <c r="L1186" s="638">
        <f t="shared" si="228"/>
        <v>5931000</v>
      </c>
      <c r="M1186" s="639">
        <v>23</v>
      </c>
      <c r="N1186" s="638">
        <f t="shared" si="229"/>
        <v>5246654</v>
      </c>
      <c r="O1186" s="640">
        <v>3</v>
      </c>
      <c r="P1186" s="638">
        <f t="shared" si="230"/>
        <v>684346</v>
      </c>
      <c r="Q1186" s="641">
        <v>0</v>
      </c>
      <c r="R1186" s="638">
        <f t="shared" si="231"/>
        <v>0</v>
      </c>
      <c r="S1186" s="638">
        <f t="shared" si="232"/>
        <v>5931000</v>
      </c>
      <c r="T1186" s="642">
        <v>0</v>
      </c>
      <c r="U1186" s="528">
        <v>0</v>
      </c>
      <c r="V1186" s="528">
        <v>200000</v>
      </c>
      <c r="W1186" s="642">
        <v>500000</v>
      </c>
      <c r="X1186" s="642">
        <v>0</v>
      </c>
      <c r="Y1186" s="642">
        <v>400000</v>
      </c>
      <c r="Z1186" s="642">
        <v>561613</v>
      </c>
      <c r="AA1186" s="643"/>
      <c r="AB1186" s="638"/>
      <c r="AC1186" s="642">
        <v>0</v>
      </c>
      <c r="AD1186" s="642">
        <v>0</v>
      </c>
      <c r="AE1186" s="638">
        <v>0</v>
      </c>
      <c r="AF1186" s="644"/>
      <c r="AG1186" s="644">
        <f t="shared" si="236"/>
        <v>7592613</v>
      </c>
      <c r="AH1186" s="639">
        <v>36</v>
      </c>
      <c r="AI1186" s="639">
        <v>0</v>
      </c>
      <c r="AJ1186" s="639">
        <v>0</v>
      </c>
      <c r="AK1186" s="643">
        <v>0</v>
      </c>
      <c r="AL1186" s="645">
        <v>0</v>
      </c>
      <c r="AM1186" s="638">
        <f t="shared" si="235"/>
        <v>1539779</v>
      </c>
      <c r="AN1186" s="661">
        <f t="shared" si="237"/>
        <v>9132392</v>
      </c>
      <c r="AO1186" s="638">
        <v>622755</v>
      </c>
      <c r="AP1186" s="638">
        <v>44100</v>
      </c>
      <c r="AQ1186" s="638">
        <f>+VLOOKUP($B1186,[1]Sheet1!$C$15:$BW$1300,52,0)</f>
        <v>0</v>
      </c>
      <c r="AR1186" s="638">
        <v>0</v>
      </c>
      <c r="AS1186" s="638">
        <v>0</v>
      </c>
      <c r="AT1186" s="661">
        <f t="shared" si="233"/>
        <v>8465537</v>
      </c>
      <c r="AU1186" s="629"/>
      <c r="AV1186" s="585"/>
      <c r="AW1186" s="526" t="s">
        <v>5358</v>
      </c>
      <c r="AX1186" s="526" t="s">
        <v>5359</v>
      </c>
      <c r="AY1186" s="632" t="s">
        <v>200</v>
      </c>
      <c r="AZ1186" s="632">
        <v>622</v>
      </c>
      <c r="BA1186" s="272" t="str">
        <f t="shared" si="234"/>
        <v>Bag</v>
      </c>
      <c r="BB1186" s="633"/>
      <c r="BC1186" s="634"/>
      <c r="BD1186" s="634"/>
    </row>
    <row r="1187" spans="1:56" s="635" customFormat="1" ht="36.75" hidden="1" customHeight="1">
      <c r="A1187" s="475">
        <f>SUBTOTAL(3,B$6:B1187)</f>
        <v>1</v>
      </c>
      <c r="B1187" s="475" t="s">
        <v>2968</v>
      </c>
      <c r="C1187" s="476" t="s">
        <v>2969</v>
      </c>
      <c r="D1187" s="636">
        <v>43882</v>
      </c>
      <c r="E1187" s="636" t="s">
        <v>200</v>
      </c>
      <c r="F1187" s="530" t="s">
        <v>232</v>
      </c>
      <c r="G1187" s="621" t="s">
        <v>619</v>
      </c>
      <c r="H1187" s="637">
        <v>5931000</v>
      </c>
      <c r="I1187" s="637">
        <v>0</v>
      </c>
      <c r="J1187" s="637">
        <v>0</v>
      </c>
      <c r="K1187" s="637">
        <v>0</v>
      </c>
      <c r="L1187" s="638">
        <f t="shared" si="228"/>
        <v>5931000</v>
      </c>
      <c r="M1187" s="639">
        <v>24</v>
      </c>
      <c r="N1187" s="638">
        <f t="shared" si="229"/>
        <v>5474769</v>
      </c>
      <c r="O1187" s="640">
        <v>2</v>
      </c>
      <c r="P1187" s="638">
        <f t="shared" si="230"/>
        <v>456231</v>
      </c>
      <c r="Q1187" s="641">
        <v>0</v>
      </c>
      <c r="R1187" s="638">
        <f t="shared" si="231"/>
        <v>0</v>
      </c>
      <c r="S1187" s="638">
        <f t="shared" si="232"/>
        <v>5931000</v>
      </c>
      <c r="T1187" s="642">
        <v>0</v>
      </c>
      <c r="U1187" s="528">
        <v>0</v>
      </c>
      <c r="V1187" s="528">
        <v>200000</v>
      </c>
      <c r="W1187" s="642">
        <v>500000</v>
      </c>
      <c r="X1187" s="642">
        <v>0</v>
      </c>
      <c r="Y1187" s="642">
        <v>400000</v>
      </c>
      <c r="Z1187" s="642">
        <v>295013</v>
      </c>
      <c r="AA1187" s="643"/>
      <c r="AB1187" s="638"/>
      <c r="AC1187" s="642">
        <v>0</v>
      </c>
      <c r="AD1187" s="642">
        <v>0</v>
      </c>
      <c r="AE1187" s="638">
        <v>42771.6328125</v>
      </c>
      <c r="AF1187" s="644"/>
      <c r="AG1187" s="644">
        <f t="shared" si="236"/>
        <v>7368785</v>
      </c>
      <c r="AH1187" s="639">
        <v>36</v>
      </c>
      <c r="AI1187" s="639">
        <v>0</v>
      </c>
      <c r="AJ1187" s="639">
        <v>0</v>
      </c>
      <c r="AK1187" s="643">
        <v>0</v>
      </c>
      <c r="AL1187" s="645">
        <v>0</v>
      </c>
      <c r="AM1187" s="638">
        <f t="shared" si="235"/>
        <v>1539779</v>
      </c>
      <c r="AN1187" s="661">
        <f t="shared" si="237"/>
        <v>8908564</v>
      </c>
      <c r="AO1187" s="638">
        <v>622755</v>
      </c>
      <c r="AP1187" s="638">
        <v>44100</v>
      </c>
      <c r="AQ1187" s="638">
        <f>+VLOOKUP($B1187,[1]Sheet1!$C$15:$BW$1300,52,0)</f>
        <v>0</v>
      </c>
      <c r="AR1187" s="638">
        <v>0</v>
      </c>
      <c r="AS1187" s="638">
        <v>0</v>
      </c>
      <c r="AT1187" s="661">
        <f t="shared" si="233"/>
        <v>8241709</v>
      </c>
      <c r="AU1187" s="629"/>
      <c r="AV1187" s="585"/>
      <c r="AW1187" s="526" t="s">
        <v>5360</v>
      </c>
      <c r="AX1187" s="526" t="s">
        <v>5361</v>
      </c>
      <c r="AY1187" s="632" t="s">
        <v>200</v>
      </c>
      <c r="AZ1187" s="632">
        <v>622</v>
      </c>
      <c r="BA1187" s="272" t="str">
        <f t="shared" si="234"/>
        <v>Bag</v>
      </c>
      <c r="BB1187" s="633"/>
      <c r="BC1187" s="634"/>
      <c r="BD1187" s="634"/>
    </row>
    <row r="1188" spans="1:56" s="635" customFormat="1" ht="36.75" hidden="1" customHeight="1">
      <c r="A1188" s="475">
        <f>SUBTOTAL(3,B$6:B1188)</f>
        <v>1</v>
      </c>
      <c r="B1188" s="475" t="s">
        <v>2970</v>
      </c>
      <c r="C1188" s="476" t="s">
        <v>667</v>
      </c>
      <c r="D1188" s="636">
        <v>44121</v>
      </c>
      <c r="E1188" s="636" t="s">
        <v>200</v>
      </c>
      <c r="F1188" s="530" t="s">
        <v>232</v>
      </c>
      <c r="G1188" s="621" t="s">
        <v>619</v>
      </c>
      <c r="H1188" s="637">
        <v>5931000</v>
      </c>
      <c r="I1188" s="637">
        <v>0</v>
      </c>
      <c r="J1188" s="637">
        <v>0</v>
      </c>
      <c r="K1188" s="637">
        <v>0</v>
      </c>
      <c r="L1188" s="638">
        <f t="shared" si="228"/>
        <v>5931000</v>
      </c>
      <c r="M1188" s="639">
        <v>23.7</v>
      </c>
      <c r="N1188" s="638">
        <f t="shared" si="229"/>
        <v>5406335</v>
      </c>
      <c r="O1188" s="640">
        <v>2</v>
      </c>
      <c r="P1188" s="638">
        <f t="shared" si="230"/>
        <v>456231</v>
      </c>
      <c r="Q1188" s="641">
        <v>0</v>
      </c>
      <c r="R1188" s="638">
        <f t="shared" si="231"/>
        <v>0</v>
      </c>
      <c r="S1188" s="638">
        <f t="shared" si="232"/>
        <v>5862566</v>
      </c>
      <c r="T1188" s="642">
        <v>0</v>
      </c>
      <c r="U1188" s="528">
        <v>0</v>
      </c>
      <c r="V1188" s="528">
        <v>200000</v>
      </c>
      <c r="W1188" s="642">
        <v>500000</v>
      </c>
      <c r="X1188" s="642">
        <v>0</v>
      </c>
      <c r="Y1188" s="642">
        <v>400000</v>
      </c>
      <c r="Z1188" s="642">
        <v>495002</v>
      </c>
      <c r="AA1188" s="643"/>
      <c r="AB1188" s="638"/>
      <c r="AC1188" s="642">
        <v>100000</v>
      </c>
      <c r="AD1188" s="642">
        <v>0</v>
      </c>
      <c r="AE1188" s="638">
        <v>42771.637658227846</v>
      </c>
      <c r="AF1188" s="644"/>
      <c r="AG1188" s="644">
        <f t="shared" si="236"/>
        <v>7600340</v>
      </c>
      <c r="AH1188" s="639">
        <v>36</v>
      </c>
      <c r="AI1188" s="639">
        <v>0</v>
      </c>
      <c r="AJ1188" s="639">
        <v>0</v>
      </c>
      <c r="AK1188" s="643">
        <v>0</v>
      </c>
      <c r="AL1188" s="645">
        <v>0</v>
      </c>
      <c r="AM1188" s="638">
        <f t="shared" si="235"/>
        <v>1539779</v>
      </c>
      <c r="AN1188" s="661">
        <f t="shared" si="237"/>
        <v>9140119</v>
      </c>
      <c r="AO1188" s="638">
        <v>622755</v>
      </c>
      <c r="AP1188" s="638">
        <v>44100</v>
      </c>
      <c r="AQ1188" s="638">
        <f>+VLOOKUP($B1188,[1]Sheet1!$C$15:$BW$1300,52,0)</f>
        <v>0</v>
      </c>
      <c r="AR1188" s="638">
        <v>0</v>
      </c>
      <c r="AS1188" s="638">
        <v>0</v>
      </c>
      <c r="AT1188" s="661">
        <f t="shared" si="233"/>
        <v>8473264</v>
      </c>
      <c r="AU1188" s="629"/>
      <c r="AV1188" s="585"/>
      <c r="AW1188" s="526" t="s">
        <v>3204</v>
      </c>
      <c r="AX1188" s="526" t="s">
        <v>5362</v>
      </c>
      <c r="AY1188" s="632" t="s">
        <v>200</v>
      </c>
      <c r="AZ1188" s="632">
        <v>622</v>
      </c>
      <c r="BA1188" s="272" t="str">
        <f t="shared" si="234"/>
        <v>Bag</v>
      </c>
      <c r="BB1188" s="633"/>
      <c r="BC1188" s="634"/>
      <c r="BD1188" s="634"/>
    </row>
    <row r="1189" spans="1:56" s="635" customFormat="1" ht="36.75" hidden="1" customHeight="1">
      <c r="A1189" s="475">
        <f>SUBTOTAL(3,B$6:B1189)</f>
        <v>1</v>
      </c>
      <c r="B1189" s="475" t="s">
        <v>2971</v>
      </c>
      <c r="C1189" s="476" t="s">
        <v>2972</v>
      </c>
      <c r="D1189" s="636">
        <v>44260</v>
      </c>
      <c r="E1189" s="636" t="s">
        <v>200</v>
      </c>
      <c r="F1189" s="530" t="s">
        <v>232</v>
      </c>
      <c r="G1189" s="621" t="s">
        <v>619</v>
      </c>
      <c r="H1189" s="637">
        <v>5931000</v>
      </c>
      <c r="I1189" s="637">
        <v>0</v>
      </c>
      <c r="J1189" s="637">
        <v>298000</v>
      </c>
      <c r="K1189" s="637">
        <v>0</v>
      </c>
      <c r="L1189" s="638">
        <f t="shared" si="228"/>
        <v>6229000</v>
      </c>
      <c r="M1189" s="639">
        <v>23</v>
      </c>
      <c r="N1189" s="638">
        <f t="shared" si="229"/>
        <v>5510269</v>
      </c>
      <c r="O1189" s="640">
        <v>3</v>
      </c>
      <c r="P1189" s="638">
        <f t="shared" si="230"/>
        <v>718731</v>
      </c>
      <c r="Q1189" s="641">
        <v>0</v>
      </c>
      <c r="R1189" s="638">
        <f t="shared" si="231"/>
        <v>0</v>
      </c>
      <c r="S1189" s="638">
        <f t="shared" si="232"/>
        <v>6229000</v>
      </c>
      <c r="T1189" s="642">
        <v>0</v>
      </c>
      <c r="U1189" s="528">
        <v>0</v>
      </c>
      <c r="V1189" s="528">
        <v>200000</v>
      </c>
      <c r="W1189" s="642">
        <v>500000</v>
      </c>
      <c r="X1189" s="642">
        <v>0</v>
      </c>
      <c r="Y1189" s="642">
        <v>400000</v>
      </c>
      <c r="Z1189" s="642">
        <v>569232</v>
      </c>
      <c r="AA1189" s="643"/>
      <c r="AB1189" s="638"/>
      <c r="AC1189" s="642">
        <v>0</v>
      </c>
      <c r="AD1189" s="642">
        <v>0</v>
      </c>
      <c r="AE1189" s="638">
        <v>44920.671195652176</v>
      </c>
      <c r="AF1189" s="644"/>
      <c r="AG1189" s="644">
        <f t="shared" si="236"/>
        <v>7943153</v>
      </c>
      <c r="AH1189" s="639">
        <v>36</v>
      </c>
      <c r="AI1189" s="639">
        <v>0</v>
      </c>
      <c r="AJ1189" s="639">
        <v>0</v>
      </c>
      <c r="AK1189" s="643">
        <v>0</v>
      </c>
      <c r="AL1189" s="645">
        <v>0</v>
      </c>
      <c r="AM1189" s="638">
        <f t="shared" si="235"/>
        <v>1617144</v>
      </c>
      <c r="AN1189" s="661">
        <f t="shared" si="237"/>
        <v>9560297</v>
      </c>
      <c r="AO1189" s="638">
        <v>654045</v>
      </c>
      <c r="AP1189" s="638">
        <v>44100</v>
      </c>
      <c r="AQ1189" s="638">
        <f>+VLOOKUP($B1189,[1]Sheet1!$C$15:$BW$1300,52,0)</f>
        <v>0</v>
      </c>
      <c r="AR1189" s="638">
        <v>0</v>
      </c>
      <c r="AS1189" s="638">
        <v>0</v>
      </c>
      <c r="AT1189" s="661">
        <f t="shared" si="233"/>
        <v>8862152</v>
      </c>
      <c r="AU1189" s="629"/>
      <c r="AV1189" s="585"/>
      <c r="AW1189" s="526" t="s">
        <v>5363</v>
      </c>
      <c r="AX1189" s="526" t="s">
        <v>5364</v>
      </c>
      <c r="AY1189" s="632" t="s">
        <v>200</v>
      </c>
      <c r="AZ1189" s="632">
        <v>622</v>
      </c>
      <c r="BA1189" s="272" t="str">
        <f t="shared" si="234"/>
        <v>Bag</v>
      </c>
      <c r="BB1189" s="633"/>
      <c r="BC1189" s="634"/>
      <c r="BD1189" s="634"/>
    </row>
    <row r="1190" spans="1:56" s="635" customFormat="1" ht="36.75" hidden="1" customHeight="1">
      <c r="A1190" s="475">
        <f>SUBTOTAL(3,B$6:B1190)</f>
        <v>1</v>
      </c>
      <c r="B1190" s="475" t="s">
        <v>2973</v>
      </c>
      <c r="C1190" s="476" t="s">
        <v>2974</v>
      </c>
      <c r="D1190" s="636">
        <v>44260</v>
      </c>
      <c r="E1190" s="636" t="s">
        <v>200</v>
      </c>
      <c r="F1190" s="530" t="s">
        <v>232</v>
      </c>
      <c r="G1190" s="621" t="s">
        <v>1054</v>
      </c>
      <c r="H1190" s="637">
        <v>5931000</v>
      </c>
      <c r="I1190" s="637">
        <v>200000</v>
      </c>
      <c r="J1190" s="637">
        <v>0</v>
      </c>
      <c r="K1190" s="637">
        <v>0</v>
      </c>
      <c r="L1190" s="638">
        <f t="shared" si="228"/>
        <v>6131000</v>
      </c>
      <c r="M1190" s="639">
        <v>18.899999999999999</v>
      </c>
      <c r="N1190" s="638">
        <f t="shared" si="229"/>
        <v>4456765</v>
      </c>
      <c r="O1190" s="640">
        <v>2</v>
      </c>
      <c r="P1190" s="638">
        <f t="shared" si="230"/>
        <v>471615</v>
      </c>
      <c r="Q1190" s="641">
        <v>0</v>
      </c>
      <c r="R1190" s="638">
        <f t="shared" si="231"/>
        <v>0</v>
      </c>
      <c r="S1190" s="638">
        <f t="shared" si="232"/>
        <v>4928380</v>
      </c>
      <c r="T1190" s="642">
        <v>0</v>
      </c>
      <c r="U1190" s="528">
        <v>0</v>
      </c>
      <c r="V1190" s="528">
        <v>200000</v>
      </c>
      <c r="W1190" s="642">
        <v>0</v>
      </c>
      <c r="X1190" s="642">
        <v>0</v>
      </c>
      <c r="Y1190" s="642">
        <v>0</v>
      </c>
      <c r="Z1190" s="642">
        <v>472482</v>
      </c>
      <c r="AA1190" s="643"/>
      <c r="AB1190" s="638"/>
      <c r="AC1190" s="642">
        <v>0</v>
      </c>
      <c r="AD1190" s="642">
        <v>0</v>
      </c>
      <c r="AE1190" s="638">
        <v>0</v>
      </c>
      <c r="AF1190" s="644"/>
      <c r="AG1190" s="644">
        <f t="shared" si="236"/>
        <v>5600862</v>
      </c>
      <c r="AH1190" s="639">
        <v>28</v>
      </c>
      <c r="AI1190" s="639">
        <v>0</v>
      </c>
      <c r="AJ1190" s="639">
        <v>0</v>
      </c>
      <c r="AK1190" s="643">
        <v>0</v>
      </c>
      <c r="AL1190" s="645">
        <v>0</v>
      </c>
      <c r="AM1190" s="638">
        <f t="shared" si="235"/>
        <v>1237990</v>
      </c>
      <c r="AN1190" s="661">
        <f t="shared" si="237"/>
        <v>6838852</v>
      </c>
      <c r="AO1190" s="638">
        <v>643755</v>
      </c>
      <c r="AP1190" s="638">
        <v>44100</v>
      </c>
      <c r="AQ1190" s="638">
        <f>+VLOOKUP($B1190,[1]Sheet1!$C$15:$BW$1300,52,0)</f>
        <v>0</v>
      </c>
      <c r="AR1190" s="638">
        <v>0</v>
      </c>
      <c r="AS1190" s="638">
        <v>0</v>
      </c>
      <c r="AT1190" s="661">
        <f t="shared" si="233"/>
        <v>6150997</v>
      </c>
      <c r="AU1190" s="629"/>
      <c r="AV1190" s="585"/>
      <c r="AW1190" s="526" t="s">
        <v>5365</v>
      </c>
      <c r="AX1190" s="526" t="s">
        <v>5366</v>
      </c>
      <c r="AY1190" s="632" t="s">
        <v>200</v>
      </c>
      <c r="AZ1190" s="632">
        <v>622</v>
      </c>
      <c r="BA1190" s="272" t="str">
        <f t="shared" si="234"/>
        <v>Bag</v>
      </c>
      <c r="BB1190" s="633"/>
      <c r="BC1190" s="634"/>
      <c r="BD1190" s="634"/>
    </row>
    <row r="1191" spans="1:56" s="635" customFormat="1" ht="36.75" hidden="1" customHeight="1">
      <c r="A1191" s="475">
        <f>SUBTOTAL(3,B$6:B1191)</f>
        <v>1</v>
      </c>
      <c r="B1191" s="475" t="s">
        <v>2975</v>
      </c>
      <c r="C1191" s="476" t="s">
        <v>2976</v>
      </c>
      <c r="D1191" s="636">
        <v>44266</v>
      </c>
      <c r="E1191" s="636" t="s">
        <v>200</v>
      </c>
      <c r="F1191" s="530" t="s">
        <v>232</v>
      </c>
      <c r="G1191" s="621" t="s">
        <v>1054</v>
      </c>
      <c r="H1191" s="637">
        <v>5931000</v>
      </c>
      <c r="I1191" s="637">
        <v>200000</v>
      </c>
      <c r="J1191" s="637">
        <v>298000</v>
      </c>
      <c r="K1191" s="637">
        <v>0</v>
      </c>
      <c r="L1191" s="638">
        <f t="shared" ref="L1191:L1253" si="238">SUM(H1191:K1191)</f>
        <v>6429000</v>
      </c>
      <c r="M1191" s="639">
        <v>22.9</v>
      </c>
      <c r="N1191" s="638">
        <f t="shared" si="229"/>
        <v>5662465</v>
      </c>
      <c r="O1191" s="640">
        <v>3</v>
      </c>
      <c r="P1191" s="638">
        <f t="shared" si="230"/>
        <v>741808</v>
      </c>
      <c r="Q1191" s="641">
        <v>0</v>
      </c>
      <c r="R1191" s="638">
        <f t="shared" si="231"/>
        <v>0</v>
      </c>
      <c r="S1191" s="638">
        <f t="shared" si="232"/>
        <v>6404273</v>
      </c>
      <c r="T1191" s="642">
        <v>0</v>
      </c>
      <c r="U1191" s="528">
        <v>0</v>
      </c>
      <c r="V1191" s="528">
        <v>200000</v>
      </c>
      <c r="W1191" s="642">
        <v>500000</v>
      </c>
      <c r="X1191" s="642">
        <v>0</v>
      </c>
      <c r="Y1191" s="642">
        <v>400000</v>
      </c>
      <c r="Z1191" s="642">
        <v>578585</v>
      </c>
      <c r="AA1191" s="643"/>
      <c r="AB1191" s="638"/>
      <c r="AC1191" s="642">
        <v>0</v>
      </c>
      <c r="AD1191" s="642">
        <v>0</v>
      </c>
      <c r="AE1191" s="638">
        <v>0</v>
      </c>
      <c r="AF1191" s="644"/>
      <c r="AG1191" s="644">
        <f t="shared" si="236"/>
        <v>8082858</v>
      </c>
      <c r="AH1191" s="639">
        <v>32</v>
      </c>
      <c r="AI1191" s="639">
        <v>0</v>
      </c>
      <c r="AJ1191" s="639">
        <v>0</v>
      </c>
      <c r="AK1191" s="643">
        <v>0</v>
      </c>
      <c r="AL1191" s="645">
        <v>0</v>
      </c>
      <c r="AM1191" s="638">
        <f t="shared" si="235"/>
        <v>1483615</v>
      </c>
      <c r="AN1191" s="661">
        <f t="shared" si="237"/>
        <v>9566473</v>
      </c>
      <c r="AO1191" s="638">
        <v>675045</v>
      </c>
      <c r="AP1191" s="638">
        <v>44100</v>
      </c>
      <c r="AQ1191" s="638">
        <f>+VLOOKUP($B1191,[1]Sheet1!$C$15:$BW$1300,52,0)</f>
        <v>0</v>
      </c>
      <c r="AR1191" s="638">
        <v>0</v>
      </c>
      <c r="AS1191" s="638">
        <v>0</v>
      </c>
      <c r="AT1191" s="661">
        <f t="shared" si="233"/>
        <v>8847328</v>
      </c>
      <c r="AU1191" s="629"/>
      <c r="AV1191" s="585"/>
      <c r="AW1191" s="526" t="s">
        <v>5367</v>
      </c>
      <c r="AX1191" s="526" t="s">
        <v>5368</v>
      </c>
      <c r="AY1191" s="632" t="s">
        <v>200</v>
      </c>
      <c r="AZ1191" s="632">
        <v>622</v>
      </c>
      <c r="BA1191" s="272" t="str">
        <f t="shared" si="234"/>
        <v>Bag</v>
      </c>
      <c r="BB1191" s="633"/>
      <c r="BC1191" s="634"/>
      <c r="BD1191" s="634"/>
    </row>
    <row r="1192" spans="1:56" s="635" customFormat="1" ht="36.75" hidden="1" customHeight="1">
      <c r="A1192" s="475">
        <f>SUBTOTAL(3,B$6:B1192)</f>
        <v>1</v>
      </c>
      <c r="B1192" s="475" t="s">
        <v>2977</v>
      </c>
      <c r="C1192" s="476" t="s">
        <v>2978</v>
      </c>
      <c r="D1192" s="636">
        <v>44338</v>
      </c>
      <c r="E1192" s="636" t="s">
        <v>200</v>
      </c>
      <c r="F1192" s="530" t="s">
        <v>232</v>
      </c>
      <c r="G1192" s="621" t="s">
        <v>1054</v>
      </c>
      <c r="H1192" s="637">
        <v>5931000</v>
      </c>
      <c r="I1192" s="637">
        <v>200000</v>
      </c>
      <c r="J1192" s="637">
        <v>298000</v>
      </c>
      <c r="K1192" s="637">
        <v>0</v>
      </c>
      <c r="L1192" s="638">
        <f t="shared" si="238"/>
        <v>6429000</v>
      </c>
      <c r="M1192" s="639">
        <v>22.8</v>
      </c>
      <c r="N1192" s="638">
        <f t="shared" ref="N1192:N1254" si="239">ROUND((H1192+I1192+J1192+K1192)/IF($M$2&gt;26,26,$M$2)*M1192,0)</f>
        <v>5637738</v>
      </c>
      <c r="O1192" s="640">
        <v>3</v>
      </c>
      <c r="P1192" s="638">
        <f t="shared" ref="P1192:P1254" si="240">ROUND((H1192+I1192+J1192+K1192)/IF($M$2&gt;26,26,$M$2)*O1192,0)</f>
        <v>741808</v>
      </c>
      <c r="Q1192" s="641">
        <v>0</v>
      </c>
      <c r="R1192" s="638">
        <f t="shared" ref="R1192:R1254" si="241">IF(M1192&gt;0,ROUND(N1192/IF(M1192&gt;26,26,M1192)/8*Q1192*30%,0),0)</f>
        <v>0</v>
      </c>
      <c r="S1192" s="638">
        <f t="shared" ref="S1192:S1254" si="242">N1192+P1192+R1192</f>
        <v>6379546</v>
      </c>
      <c r="T1192" s="642">
        <v>0</v>
      </c>
      <c r="U1192" s="528">
        <v>0</v>
      </c>
      <c r="V1192" s="528">
        <v>200000</v>
      </c>
      <c r="W1192" s="642">
        <v>500000</v>
      </c>
      <c r="X1192" s="642">
        <v>0</v>
      </c>
      <c r="Y1192" s="642">
        <v>400000</v>
      </c>
      <c r="Z1192" s="642">
        <v>568672</v>
      </c>
      <c r="AA1192" s="643"/>
      <c r="AB1192" s="638"/>
      <c r="AC1192" s="642">
        <v>0</v>
      </c>
      <c r="AD1192" s="642">
        <v>0</v>
      </c>
      <c r="AE1192" s="638">
        <v>0</v>
      </c>
      <c r="AF1192" s="644"/>
      <c r="AG1192" s="644">
        <f t="shared" si="236"/>
        <v>8048218</v>
      </c>
      <c r="AH1192" s="639">
        <v>32</v>
      </c>
      <c r="AI1192" s="639">
        <v>0</v>
      </c>
      <c r="AJ1192" s="639">
        <v>0</v>
      </c>
      <c r="AK1192" s="643">
        <v>0</v>
      </c>
      <c r="AL1192" s="645">
        <v>0</v>
      </c>
      <c r="AM1192" s="638">
        <f t="shared" si="235"/>
        <v>1483615</v>
      </c>
      <c r="AN1192" s="661">
        <f t="shared" si="237"/>
        <v>9531833</v>
      </c>
      <c r="AO1192" s="638">
        <v>675045</v>
      </c>
      <c r="AP1192" s="638">
        <v>44100</v>
      </c>
      <c r="AQ1192" s="638">
        <f>+VLOOKUP($B1192,[1]Sheet1!$C$15:$BW$1300,52,0)</f>
        <v>0</v>
      </c>
      <c r="AR1192" s="638">
        <v>0</v>
      </c>
      <c r="AS1192" s="638">
        <v>0</v>
      </c>
      <c r="AT1192" s="661">
        <f t="shared" si="233"/>
        <v>8812688</v>
      </c>
      <c r="AU1192" s="629"/>
      <c r="AV1192" s="585"/>
      <c r="AW1192" s="526" t="s">
        <v>5369</v>
      </c>
      <c r="AX1192" s="526" t="s">
        <v>5370</v>
      </c>
      <c r="AY1192" s="632" t="s">
        <v>200</v>
      </c>
      <c r="AZ1192" s="632">
        <v>622</v>
      </c>
      <c r="BA1192" s="272" t="str">
        <f t="shared" si="234"/>
        <v>Bag</v>
      </c>
      <c r="BB1192" s="633"/>
      <c r="BC1192" s="634"/>
      <c r="BD1192" s="634"/>
    </row>
    <row r="1193" spans="1:56" s="635" customFormat="1" ht="36.75" hidden="1" customHeight="1">
      <c r="A1193" s="475">
        <f>SUBTOTAL(3,B$6:B1193)</f>
        <v>1</v>
      </c>
      <c r="B1193" s="475" t="s">
        <v>2979</v>
      </c>
      <c r="C1193" s="476" t="s">
        <v>2980</v>
      </c>
      <c r="D1193" s="636">
        <v>44342</v>
      </c>
      <c r="E1193" s="636" t="s">
        <v>200</v>
      </c>
      <c r="F1193" s="530" t="s">
        <v>232</v>
      </c>
      <c r="G1193" s="621" t="s">
        <v>619</v>
      </c>
      <c r="H1193" s="637">
        <v>5931000</v>
      </c>
      <c r="I1193" s="637">
        <v>0</v>
      </c>
      <c r="J1193" s="637">
        <v>298000</v>
      </c>
      <c r="K1193" s="637">
        <v>0</v>
      </c>
      <c r="L1193" s="638">
        <f t="shared" si="238"/>
        <v>6229000</v>
      </c>
      <c r="M1193" s="639">
        <v>23</v>
      </c>
      <c r="N1193" s="638">
        <f t="shared" si="239"/>
        <v>5510269</v>
      </c>
      <c r="O1193" s="640">
        <v>3</v>
      </c>
      <c r="P1193" s="638">
        <f t="shared" si="240"/>
        <v>718731</v>
      </c>
      <c r="Q1193" s="641">
        <v>0</v>
      </c>
      <c r="R1193" s="638">
        <f t="shared" si="241"/>
        <v>0</v>
      </c>
      <c r="S1193" s="638">
        <f t="shared" si="242"/>
        <v>6229000</v>
      </c>
      <c r="T1193" s="642">
        <v>0</v>
      </c>
      <c r="U1193" s="528">
        <v>0</v>
      </c>
      <c r="V1193" s="528">
        <v>200000</v>
      </c>
      <c r="W1193" s="642">
        <v>500000</v>
      </c>
      <c r="X1193" s="642">
        <v>0</v>
      </c>
      <c r="Y1193" s="642">
        <v>400000</v>
      </c>
      <c r="Z1193" s="642">
        <v>577053</v>
      </c>
      <c r="AA1193" s="643"/>
      <c r="AB1193" s="638"/>
      <c r="AC1193" s="642">
        <v>0</v>
      </c>
      <c r="AD1193" s="642">
        <v>0</v>
      </c>
      <c r="AE1193" s="638">
        <v>44920.671195652176</v>
      </c>
      <c r="AF1193" s="644"/>
      <c r="AG1193" s="644">
        <f t="shared" si="236"/>
        <v>7950974</v>
      </c>
      <c r="AH1193" s="639">
        <v>32</v>
      </c>
      <c r="AI1193" s="639">
        <v>0</v>
      </c>
      <c r="AJ1193" s="639">
        <v>0</v>
      </c>
      <c r="AK1193" s="643">
        <v>0</v>
      </c>
      <c r="AL1193" s="645">
        <v>0</v>
      </c>
      <c r="AM1193" s="638">
        <f t="shared" si="235"/>
        <v>1437461</v>
      </c>
      <c r="AN1193" s="661">
        <f t="shared" si="237"/>
        <v>9388435</v>
      </c>
      <c r="AO1193" s="638">
        <v>654045</v>
      </c>
      <c r="AP1193" s="638">
        <v>44100</v>
      </c>
      <c r="AQ1193" s="638">
        <f>+VLOOKUP($B1193,[1]Sheet1!$C$15:$BW$1300,52,0)</f>
        <v>0</v>
      </c>
      <c r="AR1193" s="638">
        <v>0</v>
      </c>
      <c r="AS1193" s="638">
        <v>0</v>
      </c>
      <c r="AT1193" s="661">
        <f t="shared" si="233"/>
        <v>8690290</v>
      </c>
      <c r="AU1193" s="629"/>
      <c r="AV1193" s="585"/>
      <c r="AW1193" s="526" t="s">
        <v>5371</v>
      </c>
      <c r="AX1193" s="526" t="s">
        <v>5372</v>
      </c>
      <c r="AY1193" s="632" t="s">
        <v>200</v>
      </c>
      <c r="AZ1193" s="632">
        <v>622</v>
      </c>
      <c r="BA1193" s="272" t="str">
        <f t="shared" si="234"/>
        <v>Bag</v>
      </c>
      <c r="BB1193" s="633"/>
      <c r="BC1193" s="634"/>
      <c r="BD1193" s="634"/>
    </row>
    <row r="1194" spans="1:56" s="635" customFormat="1" ht="36.75" hidden="1" customHeight="1">
      <c r="A1194" s="475">
        <f>SUBTOTAL(3,B$6:B1194)</f>
        <v>1</v>
      </c>
      <c r="B1194" s="475" t="s">
        <v>2981</v>
      </c>
      <c r="C1194" s="476" t="s">
        <v>2982</v>
      </c>
      <c r="D1194" s="636">
        <v>39798</v>
      </c>
      <c r="E1194" s="636" t="s">
        <v>200</v>
      </c>
      <c r="F1194" s="530" t="s">
        <v>232</v>
      </c>
      <c r="G1194" s="621" t="s">
        <v>742</v>
      </c>
      <c r="H1194" s="637">
        <v>5931000</v>
      </c>
      <c r="I1194" s="637">
        <v>0</v>
      </c>
      <c r="J1194" s="637">
        <v>0</v>
      </c>
      <c r="K1194" s="637">
        <v>0</v>
      </c>
      <c r="L1194" s="638">
        <f t="shared" si="238"/>
        <v>5931000</v>
      </c>
      <c r="M1194" s="639">
        <v>23.8</v>
      </c>
      <c r="N1194" s="638">
        <f t="shared" si="239"/>
        <v>5429146</v>
      </c>
      <c r="O1194" s="640">
        <v>2</v>
      </c>
      <c r="P1194" s="638">
        <f t="shared" si="240"/>
        <v>456231</v>
      </c>
      <c r="Q1194" s="641">
        <v>0</v>
      </c>
      <c r="R1194" s="638">
        <f t="shared" si="241"/>
        <v>0</v>
      </c>
      <c r="S1194" s="638">
        <f t="shared" si="242"/>
        <v>5885377</v>
      </c>
      <c r="T1194" s="642">
        <v>0</v>
      </c>
      <c r="U1194" s="528">
        <v>0</v>
      </c>
      <c r="V1194" s="528">
        <v>200000</v>
      </c>
      <c r="W1194" s="642">
        <v>500000</v>
      </c>
      <c r="X1194" s="642">
        <v>0</v>
      </c>
      <c r="Y1194" s="642">
        <v>400000</v>
      </c>
      <c r="Z1194" s="642">
        <v>209175</v>
      </c>
      <c r="AA1194" s="643"/>
      <c r="AB1194" s="638"/>
      <c r="AC1194" s="642">
        <v>0</v>
      </c>
      <c r="AD1194" s="642">
        <v>0</v>
      </c>
      <c r="AE1194" s="638">
        <v>42771.633403361338</v>
      </c>
      <c r="AF1194" s="644"/>
      <c r="AG1194" s="644">
        <f t="shared" si="236"/>
        <v>7237324</v>
      </c>
      <c r="AH1194" s="639">
        <v>36</v>
      </c>
      <c r="AI1194" s="639">
        <v>0</v>
      </c>
      <c r="AJ1194" s="639">
        <v>0</v>
      </c>
      <c r="AK1194" s="643">
        <v>0</v>
      </c>
      <c r="AL1194" s="645">
        <v>0</v>
      </c>
      <c r="AM1194" s="638">
        <f t="shared" si="235"/>
        <v>1539779</v>
      </c>
      <c r="AN1194" s="661">
        <f t="shared" si="237"/>
        <v>8777103</v>
      </c>
      <c r="AO1194" s="638">
        <v>622755</v>
      </c>
      <c r="AP1194" s="638">
        <v>44100</v>
      </c>
      <c r="AQ1194" s="638">
        <f>+VLOOKUP($B1194,[1]Sheet1!$C$15:$BW$1300,52,0)</f>
        <v>0</v>
      </c>
      <c r="AR1194" s="638">
        <v>0</v>
      </c>
      <c r="AS1194" s="638">
        <v>0</v>
      </c>
      <c r="AT1194" s="661">
        <f t="shared" si="233"/>
        <v>8110248</v>
      </c>
      <c r="AU1194" s="629"/>
      <c r="AV1194" s="585"/>
      <c r="AW1194" s="526" t="s">
        <v>5373</v>
      </c>
      <c r="AX1194" s="526" t="s">
        <v>5374</v>
      </c>
      <c r="AY1194" s="632" t="s">
        <v>200</v>
      </c>
      <c r="AZ1194" s="632">
        <v>622</v>
      </c>
      <c r="BA1194" s="272" t="str">
        <f t="shared" si="234"/>
        <v>Bag</v>
      </c>
      <c r="BB1194" s="633"/>
      <c r="BC1194" s="634"/>
      <c r="BD1194" s="634"/>
    </row>
    <row r="1195" spans="1:56" s="635" customFormat="1" ht="36.75" hidden="1" customHeight="1">
      <c r="A1195" s="475">
        <f>SUBTOTAL(3,B$6:B1195)</f>
        <v>1</v>
      </c>
      <c r="B1195" s="475" t="s">
        <v>2983</v>
      </c>
      <c r="C1195" s="476" t="s">
        <v>2984</v>
      </c>
      <c r="D1195" s="636">
        <v>44613</v>
      </c>
      <c r="E1195" s="636" t="s">
        <v>200</v>
      </c>
      <c r="F1195" s="530" t="s">
        <v>232</v>
      </c>
      <c r="G1195" s="621" t="s">
        <v>619</v>
      </c>
      <c r="H1195" s="637">
        <v>5931000</v>
      </c>
      <c r="I1195" s="637">
        <v>0</v>
      </c>
      <c r="J1195" s="637">
        <v>0</v>
      </c>
      <c r="K1195" s="637">
        <v>0</v>
      </c>
      <c r="L1195" s="638">
        <f t="shared" si="238"/>
        <v>5931000</v>
      </c>
      <c r="M1195" s="639">
        <v>24</v>
      </c>
      <c r="N1195" s="638">
        <f t="shared" si="239"/>
        <v>5474769</v>
      </c>
      <c r="O1195" s="640">
        <v>2</v>
      </c>
      <c r="P1195" s="638">
        <f t="shared" si="240"/>
        <v>456231</v>
      </c>
      <c r="Q1195" s="641">
        <v>0</v>
      </c>
      <c r="R1195" s="638">
        <f t="shared" si="241"/>
        <v>0</v>
      </c>
      <c r="S1195" s="638">
        <f t="shared" si="242"/>
        <v>5931000</v>
      </c>
      <c r="T1195" s="642">
        <v>0</v>
      </c>
      <c r="U1195" s="528">
        <v>0</v>
      </c>
      <c r="V1195" s="528">
        <v>200000</v>
      </c>
      <c r="W1195" s="642">
        <v>500000</v>
      </c>
      <c r="X1195" s="642">
        <v>0</v>
      </c>
      <c r="Y1195" s="642">
        <v>400000</v>
      </c>
      <c r="Z1195" s="642">
        <v>493957</v>
      </c>
      <c r="AA1195" s="643"/>
      <c r="AB1195" s="638"/>
      <c r="AC1195" s="642">
        <v>100000</v>
      </c>
      <c r="AD1195" s="642">
        <v>0</v>
      </c>
      <c r="AE1195" s="638">
        <v>42771.6328125</v>
      </c>
      <c r="AF1195" s="644"/>
      <c r="AG1195" s="644">
        <f t="shared" si="236"/>
        <v>7667729</v>
      </c>
      <c r="AH1195" s="639">
        <v>36</v>
      </c>
      <c r="AI1195" s="639">
        <v>0</v>
      </c>
      <c r="AJ1195" s="639">
        <v>0</v>
      </c>
      <c r="AK1195" s="643">
        <v>0</v>
      </c>
      <c r="AL1195" s="645">
        <v>0</v>
      </c>
      <c r="AM1195" s="638">
        <f t="shared" si="235"/>
        <v>1539779</v>
      </c>
      <c r="AN1195" s="661">
        <f t="shared" si="237"/>
        <v>9207508</v>
      </c>
      <c r="AO1195" s="638">
        <v>622755</v>
      </c>
      <c r="AP1195" s="638">
        <v>44100</v>
      </c>
      <c r="AQ1195" s="638">
        <f>+VLOOKUP($B1195,[1]Sheet1!$C$15:$BW$1300,52,0)</f>
        <v>0</v>
      </c>
      <c r="AR1195" s="638">
        <v>0</v>
      </c>
      <c r="AS1195" s="638">
        <v>0</v>
      </c>
      <c r="AT1195" s="661">
        <f t="shared" si="233"/>
        <v>8540653</v>
      </c>
      <c r="AU1195" s="629"/>
      <c r="AV1195" s="585"/>
      <c r="AW1195" s="526" t="s">
        <v>5375</v>
      </c>
      <c r="AX1195" s="526" t="s">
        <v>5376</v>
      </c>
      <c r="AY1195" s="632" t="s">
        <v>200</v>
      </c>
      <c r="AZ1195" s="632">
        <v>622</v>
      </c>
      <c r="BA1195" s="272" t="str">
        <f t="shared" si="234"/>
        <v>Bag</v>
      </c>
      <c r="BB1195" s="633"/>
      <c r="BC1195" s="634"/>
      <c r="BD1195" s="634"/>
    </row>
    <row r="1196" spans="1:56" s="635" customFormat="1" ht="36.75" hidden="1" customHeight="1">
      <c r="A1196" s="475">
        <f>SUBTOTAL(3,B$6:B1196)</f>
        <v>1</v>
      </c>
      <c r="B1196" s="475" t="s">
        <v>2985</v>
      </c>
      <c r="C1196" s="476" t="s">
        <v>2986</v>
      </c>
      <c r="D1196" s="636">
        <v>44624</v>
      </c>
      <c r="E1196" s="636" t="s">
        <v>200</v>
      </c>
      <c r="F1196" s="530" t="s">
        <v>232</v>
      </c>
      <c r="G1196" s="621" t="s">
        <v>619</v>
      </c>
      <c r="H1196" s="637">
        <v>5931000</v>
      </c>
      <c r="I1196" s="637">
        <v>0</v>
      </c>
      <c r="J1196" s="637">
        <v>0</v>
      </c>
      <c r="K1196" s="637">
        <v>0</v>
      </c>
      <c r="L1196" s="638">
        <f t="shared" si="238"/>
        <v>5931000</v>
      </c>
      <c r="M1196" s="639">
        <v>22</v>
      </c>
      <c r="N1196" s="638">
        <f t="shared" si="239"/>
        <v>5018538</v>
      </c>
      <c r="O1196" s="640">
        <v>2</v>
      </c>
      <c r="P1196" s="638">
        <f t="shared" si="240"/>
        <v>456231</v>
      </c>
      <c r="Q1196" s="641">
        <v>0</v>
      </c>
      <c r="R1196" s="638">
        <f t="shared" si="241"/>
        <v>0</v>
      </c>
      <c r="S1196" s="638">
        <f t="shared" si="242"/>
        <v>5474769</v>
      </c>
      <c r="T1196" s="642">
        <v>0</v>
      </c>
      <c r="U1196" s="528">
        <v>0</v>
      </c>
      <c r="V1196" s="528">
        <v>200000</v>
      </c>
      <c r="W1196" s="642">
        <v>0</v>
      </c>
      <c r="X1196" s="642">
        <v>0</v>
      </c>
      <c r="Y1196" s="642">
        <v>0</v>
      </c>
      <c r="Z1196" s="642">
        <v>529431</v>
      </c>
      <c r="AA1196" s="643"/>
      <c r="AB1196" s="638"/>
      <c r="AC1196" s="642">
        <v>0</v>
      </c>
      <c r="AD1196" s="642">
        <v>0</v>
      </c>
      <c r="AE1196" s="638">
        <v>0</v>
      </c>
      <c r="AF1196" s="644"/>
      <c r="AG1196" s="644">
        <f t="shared" si="236"/>
        <v>6204200</v>
      </c>
      <c r="AH1196" s="639">
        <v>28</v>
      </c>
      <c r="AI1196" s="639">
        <v>0</v>
      </c>
      <c r="AJ1196" s="639">
        <v>0</v>
      </c>
      <c r="AK1196" s="643">
        <v>0</v>
      </c>
      <c r="AL1196" s="645">
        <v>0</v>
      </c>
      <c r="AM1196" s="638">
        <f t="shared" si="235"/>
        <v>1197606</v>
      </c>
      <c r="AN1196" s="661">
        <f t="shared" si="237"/>
        <v>7401806</v>
      </c>
      <c r="AO1196" s="638">
        <v>622755</v>
      </c>
      <c r="AP1196" s="638">
        <v>44100</v>
      </c>
      <c r="AQ1196" s="638">
        <f>+VLOOKUP($B1196,[1]Sheet1!$C$15:$BW$1300,52,0)</f>
        <v>0</v>
      </c>
      <c r="AR1196" s="638">
        <v>0</v>
      </c>
      <c r="AS1196" s="638">
        <v>0</v>
      </c>
      <c r="AT1196" s="661">
        <f t="shared" si="233"/>
        <v>6734951</v>
      </c>
      <c r="AU1196" s="629"/>
      <c r="AV1196" s="585"/>
      <c r="AW1196" s="526" t="s">
        <v>5377</v>
      </c>
      <c r="AX1196" s="526" t="s">
        <v>5378</v>
      </c>
      <c r="AY1196" s="632" t="s">
        <v>200</v>
      </c>
      <c r="AZ1196" s="632">
        <v>622</v>
      </c>
      <c r="BA1196" s="272" t="str">
        <f t="shared" si="234"/>
        <v>Bag</v>
      </c>
      <c r="BB1196" s="633"/>
      <c r="BC1196" s="634"/>
      <c r="BD1196" s="634"/>
    </row>
    <row r="1197" spans="1:56" s="635" customFormat="1" ht="36.75" hidden="1" customHeight="1">
      <c r="A1197" s="475">
        <f>SUBTOTAL(3,B$6:B1197)</f>
        <v>1</v>
      </c>
      <c r="B1197" s="475" t="s">
        <v>2987</v>
      </c>
      <c r="C1197" s="476" t="s">
        <v>2988</v>
      </c>
      <c r="D1197" s="636">
        <v>44637</v>
      </c>
      <c r="E1197" s="636" t="s">
        <v>200</v>
      </c>
      <c r="F1197" s="530" t="s">
        <v>232</v>
      </c>
      <c r="G1197" s="621" t="s">
        <v>619</v>
      </c>
      <c r="H1197" s="637">
        <v>5931000</v>
      </c>
      <c r="I1197" s="637">
        <v>0</v>
      </c>
      <c r="J1197" s="637">
        <v>298000</v>
      </c>
      <c r="K1197" s="637">
        <v>0</v>
      </c>
      <c r="L1197" s="638">
        <f t="shared" si="238"/>
        <v>6229000</v>
      </c>
      <c r="M1197" s="639">
        <v>23.9</v>
      </c>
      <c r="N1197" s="638">
        <f t="shared" si="239"/>
        <v>5725888</v>
      </c>
      <c r="O1197" s="640">
        <v>2</v>
      </c>
      <c r="P1197" s="638">
        <f t="shared" si="240"/>
        <v>479154</v>
      </c>
      <c r="Q1197" s="641">
        <v>0</v>
      </c>
      <c r="R1197" s="638">
        <f t="shared" si="241"/>
        <v>0</v>
      </c>
      <c r="S1197" s="638">
        <f t="shared" si="242"/>
        <v>6205042</v>
      </c>
      <c r="T1197" s="642">
        <v>0</v>
      </c>
      <c r="U1197" s="528">
        <v>0</v>
      </c>
      <c r="V1197" s="528">
        <v>200000</v>
      </c>
      <c r="W1197" s="642">
        <v>500000</v>
      </c>
      <c r="X1197" s="642">
        <v>0</v>
      </c>
      <c r="Y1197" s="642">
        <v>400000</v>
      </c>
      <c r="Z1197" s="642">
        <v>602412</v>
      </c>
      <c r="AA1197" s="643"/>
      <c r="AB1197" s="638"/>
      <c r="AC1197" s="642">
        <v>100000</v>
      </c>
      <c r="AD1197" s="642">
        <v>0</v>
      </c>
      <c r="AE1197" s="638">
        <v>44920.669456066949</v>
      </c>
      <c r="AF1197" s="644"/>
      <c r="AG1197" s="644">
        <f t="shared" si="236"/>
        <v>8052375</v>
      </c>
      <c r="AH1197" s="639">
        <v>36</v>
      </c>
      <c r="AI1197" s="639">
        <v>0</v>
      </c>
      <c r="AJ1197" s="639">
        <v>0</v>
      </c>
      <c r="AK1197" s="643">
        <v>0</v>
      </c>
      <c r="AL1197" s="645">
        <v>0</v>
      </c>
      <c r="AM1197" s="638">
        <f t="shared" si="235"/>
        <v>1617144</v>
      </c>
      <c r="AN1197" s="661">
        <f t="shared" si="237"/>
        <v>9669519</v>
      </c>
      <c r="AO1197" s="638">
        <v>654045</v>
      </c>
      <c r="AP1197" s="638">
        <v>44100</v>
      </c>
      <c r="AQ1197" s="638">
        <f>+VLOOKUP($B1197,[1]Sheet1!$C$15:$BW$1300,52,0)</f>
        <v>0</v>
      </c>
      <c r="AR1197" s="638">
        <v>0</v>
      </c>
      <c r="AS1197" s="638">
        <v>0</v>
      </c>
      <c r="AT1197" s="661">
        <f t="shared" ref="AT1197:AT1277" si="243">+ROUND(SUM(AN1197:AN1197)-SUM(AO1197:AS1197),0)</f>
        <v>8971374</v>
      </c>
      <c r="AU1197" s="629"/>
      <c r="AV1197" s="585"/>
      <c r="AW1197" s="526" t="s">
        <v>5379</v>
      </c>
      <c r="AX1197" s="526" t="s">
        <v>5380</v>
      </c>
      <c r="AY1197" s="632" t="s">
        <v>200</v>
      </c>
      <c r="AZ1197" s="632">
        <v>622</v>
      </c>
      <c r="BA1197" s="272" t="str">
        <f t="shared" si="234"/>
        <v>Bag</v>
      </c>
      <c r="BB1197" s="633"/>
      <c r="BC1197" s="634"/>
      <c r="BD1197" s="634"/>
    </row>
    <row r="1198" spans="1:56" s="635" customFormat="1" ht="36.75" hidden="1" customHeight="1">
      <c r="A1198" s="475">
        <f>SUBTOTAL(3,B$6:B1198)</f>
        <v>1</v>
      </c>
      <c r="B1198" s="475" t="s">
        <v>2989</v>
      </c>
      <c r="C1198" s="476" t="s">
        <v>2990</v>
      </c>
      <c r="D1198" s="636">
        <v>44643</v>
      </c>
      <c r="E1198" s="636" t="s">
        <v>200</v>
      </c>
      <c r="F1198" s="530" t="s">
        <v>232</v>
      </c>
      <c r="G1198" s="621" t="s">
        <v>619</v>
      </c>
      <c r="H1198" s="637">
        <v>5931000</v>
      </c>
      <c r="I1198" s="637">
        <v>0</v>
      </c>
      <c r="J1198" s="637">
        <v>298000</v>
      </c>
      <c r="K1198" s="637">
        <v>0</v>
      </c>
      <c r="L1198" s="638">
        <f t="shared" si="238"/>
        <v>6229000</v>
      </c>
      <c r="M1198" s="639">
        <v>22.9</v>
      </c>
      <c r="N1198" s="638">
        <f t="shared" si="239"/>
        <v>5486312</v>
      </c>
      <c r="O1198" s="640">
        <v>3</v>
      </c>
      <c r="P1198" s="638">
        <f t="shared" si="240"/>
        <v>718731</v>
      </c>
      <c r="Q1198" s="641">
        <v>0</v>
      </c>
      <c r="R1198" s="638">
        <f t="shared" si="241"/>
        <v>0</v>
      </c>
      <c r="S1198" s="638">
        <f t="shared" si="242"/>
        <v>6205043</v>
      </c>
      <c r="T1198" s="642">
        <v>0</v>
      </c>
      <c r="U1198" s="528">
        <v>0</v>
      </c>
      <c r="V1198" s="528">
        <v>200000</v>
      </c>
      <c r="W1198" s="642">
        <v>500000</v>
      </c>
      <c r="X1198" s="642">
        <v>0</v>
      </c>
      <c r="Y1198" s="642">
        <v>400000</v>
      </c>
      <c r="Z1198" s="642">
        <v>569614</v>
      </c>
      <c r="AA1198" s="643"/>
      <c r="AB1198" s="638"/>
      <c r="AC1198" s="642">
        <v>100000</v>
      </c>
      <c r="AD1198" s="642">
        <v>0</v>
      </c>
      <c r="AE1198" s="638">
        <v>44920.676855895195</v>
      </c>
      <c r="AF1198" s="644"/>
      <c r="AG1198" s="644">
        <f t="shared" si="236"/>
        <v>8019578</v>
      </c>
      <c r="AH1198" s="639">
        <v>32</v>
      </c>
      <c r="AI1198" s="639">
        <v>0</v>
      </c>
      <c r="AJ1198" s="639">
        <v>0</v>
      </c>
      <c r="AK1198" s="643">
        <v>0</v>
      </c>
      <c r="AL1198" s="645">
        <v>0</v>
      </c>
      <c r="AM1198" s="638">
        <f t="shared" si="235"/>
        <v>1437462</v>
      </c>
      <c r="AN1198" s="661">
        <f t="shared" si="237"/>
        <v>9457040</v>
      </c>
      <c r="AO1198" s="638">
        <v>654045</v>
      </c>
      <c r="AP1198" s="638">
        <v>44100</v>
      </c>
      <c r="AQ1198" s="638">
        <f>+VLOOKUP($B1198,[1]Sheet1!$C$15:$BW$1300,52,0)</f>
        <v>0</v>
      </c>
      <c r="AR1198" s="638">
        <v>0</v>
      </c>
      <c r="AS1198" s="638">
        <v>0</v>
      </c>
      <c r="AT1198" s="661">
        <f t="shared" si="243"/>
        <v>8758895</v>
      </c>
      <c r="AU1198" s="629"/>
      <c r="AV1198" s="585"/>
      <c r="AW1198" s="526" t="s">
        <v>5381</v>
      </c>
      <c r="AX1198" s="526" t="s">
        <v>5382</v>
      </c>
      <c r="AY1198" s="632" t="s">
        <v>200</v>
      </c>
      <c r="AZ1198" s="632">
        <v>622</v>
      </c>
      <c r="BA1198" s="272" t="str">
        <f t="shared" si="234"/>
        <v>Bag</v>
      </c>
      <c r="BB1198" s="633"/>
      <c r="BC1198" s="634"/>
      <c r="BD1198" s="634"/>
    </row>
    <row r="1199" spans="1:56" s="635" customFormat="1" ht="36.75" hidden="1" customHeight="1">
      <c r="A1199" s="475">
        <f>SUBTOTAL(3,B$6:B1199)</f>
        <v>1</v>
      </c>
      <c r="B1199" s="475" t="s">
        <v>2991</v>
      </c>
      <c r="C1199" s="476" t="s">
        <v>1618</v>
      </c>
      <c r="D1199" s="636">
        <v>44691</v>
      </c>
      <c r="E1199" s="636" t="s">
        <v>200</v>
      </c>
      <c r="F1199" s="530" t="s">
        <v>232</v>
      </c>
      <c r="G1199" s="621" t="s">
        <v>1054</v>
      </c>
      <c r="H1199" s="637">
        <v>5815000</v>
      </c>
      <c r="I1199" s="637">
        <v>200000</v>
      </c>
      <c r="J1199" s="637">
        <v>292000</v>
      </c>
      <c r="K1199" s="637">
        <v>0</v>
      </c>
      <c r="L1199" s="638">
        <f t="shared" si="238"/>
        <v>6307000</v>
      </c>
      <c r="M1199" s="639">
        <v>23</v>
      </c>
      <c r="N1199" s="638">
        <f t="shared" si="239"/>
        <v>5579269</v>
      </c>
      <c r="O1199" s="640">
        <v>3</v>
      </c>
      <c r="P1199" s="638">
        <f t="shared" si="240"/>
        <v>727731</v>
      </c>
      <c r="Q1199" s="641">
        <v>0</v>
      </c>
      <c r="R1199" s="638">
        <f t="shared" si="241"/>
        <v>0</v>
      </c>
      <c r="S1199" s="638">
        <f t="shared" si="242"/>
        <v>6307000</v>
      </c>
      <c r="T1199" s="642">
        <v>0</v>
      </c>
      <c r="U1199" s="528">
        <v>0</v>
      </c>
      <c r="V1199" s="528">
        <v>200000</v>
      </c>
      <c r="W1199" s="642">
        <v>500000</v>
      </c>
      <c r="X1199" s="642">
        <v>0</v>
      </c>
      <c r="Y1199" s="642">
        <v>400000</v>
      </c>
      <c r="Z1199" s="642">
        <v>522969</v>
      </c>
      <c r="AA1199" s="643"/>
      <c r="AB1199" s="638"/>
      <c r="AC1199" s="642">
        <v>0</v>
      </c>
      <c r="AD1199" s="642">
        <v>0</v>
      </c>
      <c r="AE1199" s="638">
        <v>0</v>
      </c>
      <c r="AF1199" s="644"/>
      <c r="AG1199" s="644">
        <f t="shared" si="236"/>
        <v>7929969</v>
      </c>
      <c r="AH1199" s="639">
        <v>36</v>
      </c>
      <c r="AI1199" s="639">
        <v>0</v>
      </c>
      <c r="AJ1199" s="639">
        <v>0</v>
      </c>
      <c r="AK1199" s="643">
        <v>0</v>
      </c>
      <c r="AL1199" s="645">
        <v>0</v>
      </c>
      <c r="AM1199" s="638">
        <f t="shared" si="235"/>
        <v>1637394</v>
      </c>
      <c r="AN1199" s="661">
        <f t="shared" si="237"/>
        <v>9567363</v>
      </c>
      <c r="AO1199" s="638">
        <v>662235</v>
      </c>
      <c r="AP1199" s="638">
        <v>44100</v>
      </c>
      <c r="AQ1199" s="638">
        <f>+VLOOKUP($B1199,[1]Sheet1!$C$15:$BW$1300,52,0)</f>
        <v>0</v>
      </c>
      <c r="AR1199" s="638">
        <v>0</v>
      </c>
      <c r="AS1199" s="638">
        <v>0</v>
      </c>
      <c r="AT1199" s="661">
        <f t="shared" si="243"/>
        <v>8861028</v>
      </c>
      <c r="AU1199" s="629"/>
      <c r="AV1199" s="585"/>
      <c r="AW1199" s="526" t="s">
        <v>4102</v>
      </c>
      <c r="AX1199" s="526" t="s">
        <v>5383</v>
      </c>
      <c r="AY1199" s="632" t="s">
        <v>200</v>
      </c>
      <c r="AZ1199" s="632">
        <v>622</v>
      </c>
      <c r="BA1199" s="272" t="str">
        <f t="shared" si="234"/>
        <v>Bag</v>
      </c>
      <c r="BB1199" s="633"/>
      <c r="BC1199" s="634"/>
      <c r="BD1199" s="634"/>
    </row>
    <row r="1200" spans="1:56" s="635" customFormat="1" ht="36.75" hidden="1" customHeight="1">
      <c r="A1200" s="475">
        <f>SUBTOTAL(3,B$6:B1200)</f>
        <v>1</v>
      </c>
      <c r="B1200" s="475" t="s">
        <v>2992</v>
      </c>
      <c r="C1200" s="476" t="s">
        <v>2993</v>
      </c>
      <c r="D1200" s="636">
        <v>44701</v>
      </c>
      <c r="E1200" s="636" t="s">
        <v>200</v>
      </c>
      <c r="F1200" s="530" t="s">
        <v>232</v>
      </c>
      <c r="G1200" s="621" t="s">
        <v>619</v>
      </c>
      <c r="H1200" s="637">
        <v>5815000</v>
      </c>
      <c r="I1200" s="637">
        <v>0</v>
      </c>
      <c r="J1200" s="637">
        <v>0</v>
      </c>
      <c r="K1200" s="637">
        <v>0</v>
      </c>
      <c r="L1200" s="638">
        <f t="shared" si="238"/>
        <v>5815000</v>
      </c>
      <c r="M1200" s="639">
        <v>22</v>
      </c>
      <c r="N1200" s="638">
        <f t="shared" si="239"/>
        <v>4920385</v>
      </c>
      <c r="O1200" s="640">
        <v>2</v>
      </c>
      <c r="P1200" s="638">
        <f t="shared" si="240"/>
        <v>447308</v>
      </c>
      <c r="Q1200" s="641">
        <v>0</v>
      </c>
      <c r="R1200" s="638">
        <f t="shared" si="241"/>
        <v>0</v>
      </c>
      <c r="S1200" s="638">
        <f t="shared" si="242"/>
        <v>5367693</v>
      </c>
      <c r="T1200" s="642">
        <v>0</v>
      </c>
      <c r="U1200" s="528">
        <v>0</v>
      </c>
      <c r="V1200" s="528">
        <v>200000</v>
      </c>
      <c r="W1200" s="642">
        <v>0</v>
      </c>
      <c r="X1200" s="642">
        <v>0</v>
      </c>
      <c r="Y1200" s="642">
        <v>0</v>
      </c>
      <c r="Z1200" s="642">
        <v>594199</v>
      </c>
      <c r="AA1200" s="643"/>
      <c r="AB1200" s="638"/>
      <c r="AC1200" s="642">
        <v>0</v>
      </c>
      <c r="AD1200" s="642">
        <v>0</v>
      </c>
      <c r="AE1200" s="638">
        <v>0</v>
      </c>
      <c r="AF1200" s="644"/>
      <c r="AG1200" s="644">
        <f t="shared" si="236"/>
        <v>6161892</v>
      </c>
      <c r="AH1200" s="639">
        <v>33.5</v>
      </c>
      <c r="AI1200" s="639">
        <v>0</v>
      </c>
      <c r="AJ1200" s="639">
        <v>0</v>
      </c>
      <c r="AK1200" s="643">
        <v>0</v>
      </c>
      <c r="AL1200" s="645">
        <v>0</v>
      </c>
      <c r="AM1200" s="638">
        <f t="shared" si="235"/>
        <v>1404826</v>
      </c>
      <c r="AN1200" s="661">
        <f t="shared" si="237"/>
        <v>7566718</v>
      </c>
      <c r="AO1200" s="638">
        <v>610575</v>
      </c>
      <c r="AP1200" s="638">
        <v>44100</v>
      </c>
      <c r="AQ1200" s="638">
        <f>+VLOOKUP($B1200,[1]Sheet1!$C$15:$BW$1300,52,0)</f>
        <v>0</v>
      </c>
      <c r="AR1200" s="638">
        <v>0</v>
      </c>
      <c r="AS1200" s="638">
        <v>0</v>
      </c>
      <c r="AT1200" s="661">
        <f t="shared" si="243"/>
        <v>6912043</v>
      </c>
      <c r="AU1200" s="629"/>
      <c r="AV1200" s="585"/>
      <c r="AW1200" s="526" t="s">
        <v>5384</v>
      </c>
      <c r="AX1200" s="526" t="s">
        <v>5385</v>
      </c>
      <c r="AY1200" s="632" t="s">
        <v>200</v>
      </c>
      <c r="AZ1200" s="632">
        <v>622</v>
      </c>
      <c r="BA1200" s="272" t="str">
        <f t="shared" si="234"/>
        <v>Bag</v>
      </c>
      <c r="BB1200" s="633"/>
      <c r="BC1200" s="634"/>
      <c r="BD1200" s="634"/>
    </row>
    <row r="1201" spans="1:56" s="635" customFormat="1" ht="36.75" hidden="1" customHeight="1">
      <c r="A1201" s="475">
        <f>SUBTOTAL(3,B$6:B1201)</f>
        <v>1</v>
      </c>
      <c r="B1201" s="475" t="s">
        <v>2994</v>
      </c>
      <c r="C1201" s="476" t="s">
        <v>2995</v>
      </c>
      <c r="D1201" s="636">
        <v>44720</v>
      </c>
      <c r="E1201" s="636" t="s">
        <v>200</v>
      </c>
      <c r="F1201" s="530" t="s">
        <v>232</v>
      </c>
      <c r="G1201" s="621" t="s">
        <v>619</v>
      </c>
      <c r="H1201" s="637">
        <v>5815000</v>
      </c>
      <c r="I1201" s="637">
        <v>0</v>
      </c>
      <c r="J1201" s="637">
        <v>292000</v>
      </c>
      <c r="K1201" s="637">
        <v>0</v>
      </c>
      <c r="L1201" s="638">
        <f t="shared" si="238"/>
        <v>6107000</v>
      </c>
      <c r="M1201" s="639">
        <v>24</v>
      </c>
      <c r="N1201" s="638">
        <f t="shared" si="239"/>
        <v>5637231</v>
      </c>
      <c r="O1201" s="640">
        <v>2</v>
      </c>
      <c r="P1201" s="638">
        <f t="shared" si="240"/>
        <v>469769</v>
      </c>
      <c r="Q1201" s="641">
        <v>0</v>
      </c>
      <c r="R1201" s="638">
        <f t="shared" si="241"/>
        <v>0</v>
      </c>
      <c r="S1201" s="638">
        <f t="shared" si="242"/>
        <v>6107000</v>
      </c>
      <c r="T1201" s="642">
        <v>0</v>
      </c>
      <c r="U1201" s="528">
        <v>0</v>
      </c>
      <c r="V1201" s="528">
        <v>200000</v>
      </c>
      <c r="W1201" s="642">
        <v>500000</v>
      </c>
      <c r="X1201" s="642">
        <v>0</v>
      </c>
      <c r="Y1201" s="642">
        <v>400000</v>
      </c>
      <c r="Z1201" s="642">
        <v>601519</v>
      </c>
      <c r="AA1201" s="643"/>
      <c r="AB1201" s="638"/>
      <c r="AC1201" s="642">
        <v>100000</v>
      </c>
      <c r="AD1201" s="642">
        <v>0</v>
      </c>
      <c r="AE1201" s="638">
        <v>44040.8671875</v>
      </c>
      <c r="AF1201" s="644"/>
      <c r="AG1201" s="644">
        <f t="shared" si="236"/>
        <v>7952560</v>
      </c>
      <c r="AH1201" s="639">
        <v>32</v>
      </c>
      <c r="AI1201" s="639">
        <v>0</v>
      </c>
      <c r="AJ1201" s="639">
        <v>0</v>
      </c>
      <c r="AK1201" s="643">
        <v>0</v>
      </c>
      <c r="AL1201" s="645">
        <v>0</v>
      </c>
      <c r="AM1201" s="638">
        <f t="shared" si="235"/>
        <v>1409308</v>
      </c>
      <c r="AN1201" s="661">
        <f t="shared" si="237"/>
        <v>9361868</v>
      </c>
      <c r="AO1201" s="638">
        <v>641235</v>
      </c>
      <c r="AP1201" s="638">
        <v>44100</v>
      </c>
      <c r="AQ1201" s="638">
        <f>+VLOOKUP($B1201,[1]Sheet1!$C$15:$BW$1300,52,0)</f>
        <v>0</v>
      </c>
      <c r="AR1201" s="638">
        <v>0</v>
      </c>
      <c r="AS1201" s="638">
        <v>0</v>
      </c>
      <c r="AT1201" s="661">
        <f t="shared" si="243"/>
        <v>8676533</v>
      </c>
      <c r="AU1201" s="629"/>
      <c r="AV1201" s="585"/>
      <c r="AW1201" s="526" t="s">
        <v>5386</v>
      </c>
      <c r="AX1201" s="526" t="s">
        <v>5387</v>
      </c>
      <c r="AY1201" s="632" t="s">
        <v>200</v>
      </c>
      <c r="AZ1201" s="632">
        <v>622</v>
      </c>
      <c r="BA1201" s="272" t="str">
        <f t="shared" si="234"/>
        <v>Bag</v>
      </c>
      <c r="BB1201" s="633"/>
      <c r="BC1201" s="634"/>
      <c r="BD1201" s="634"/>
    </row>
    <row r="1202" spans="1:56" s="635" customFormat="1" ht="36.75" hidden="1" customHeight="1">
      <c r="A1202" s="475">
        <f>SUBTOTAL(3,B$6:B1202)</f>
        <v>1</v>
      </c>
      <c r="B1202" s="475" t="s">
        <v>2996</v>
      </c>
      <c r="C1202" s="476" t="s">
        <v>2997</v>
      </c>
      <c r="D1202" s="636">
        <v>44783</v>
      </c>
      <c r="E1202" s="636" t="s">
        <v>200</v>
      </c>
      <c r="F1202" s="530" t="s">
        <v>232</v>
      </c>
      <c r="G1202" s="621" t="s">
        <v>619</v>
      </c>
      <c r="H1202" s="637">
        <v>5815000</v>
      </c>
      <c r="I1202" s="637">
        <v>0</v>
      </c>
      <c r="J1202" s="637">
        <v>292000</v>
      </c>
      <c r="K1202" s="637">
        <v>0</v>
      </c>
      <c r="L1202" s="638">
        <f t="shared" si="238"/>
        <v>6107000</v>
      </c>
      <c r="M1202" s="639">
        <v>24</v>
      </c>
      <c r="N1202" s="638">
        <f t="shared" si="239"/>
        <v>5637231</v>
      </c>
      <c r="O1202" s="640">
        <v>2</v>
      </c>
      <c r="P1202" s="638">
        <f t="shared" si="240"/>
        <v>469769</v>
      </c>
      <c r="Q1202" s="641">
        <v>0</v>
      </c>
      <c r="R1202" s="638">
        <f t="shared" si="241"/>
        <v>0</v>
      </c>
      <c r="S1202" s="638">
        <f t="shared" si="242"/>
        <v>6107000</v>
      </c>
      <c r="T1202" s="642">
        <v>0</v>
      </c>
      <c r="U1202" s="528">
        <v>0</v>
      </c>
      <c r="V1202" s="528">
        <v>200000</v>
      </c>
      <c r="W1202" s="642">
        <v>500000</v>
      </c>
      <c r="X1202" s="642">
        <v>0</v>
      </c>
      <c r="Y1202" s="642">
        <v>400000</v>
      </c>
      <c r="Z1202" s="642">
        <v>610625</v>
      </c>
      <c r="AA1202" s="643"/>
      <c r="AB1202" s="638"/>
      <c r="AC1202" s="642">
        <v>0</v>
      </c>
      <c r="AD1202" s="642">
        <v>0</v>
      </c>
      <c r="AE1202" s="638">
        <v>0</v>
      </c>
      <c r="AF1202" s="644"/>
      <c r="AG1202" s="644">
        <f t="shared" si="236"/>
        <v>7817625</v>
      </c>
      <c r="AH1202" s="639">
        <v>36</v>
      </c>
      <c r="AI1202" s="639">
        <v>0</v>
      </c>
      <c r="AJ1202" s="639">
        <v>0</v>
      </c>
      <c r="AK1202" s="643">
        <v>0</v>
      </c>
      <c r="AL1202" s="645">
        <v>0</v>
      </c>
      <c r="AM1202" s="638">
        <f t="shared" si="235"/>
        <v>1585471</v>
      </c>
      <c r="AN1202" s="661">
        <f t="shared" si="237"/>
        <v>9403096</v>
      </c>
      <c r="AO1202" s="638">
        <v>641235</v>
      </c>
      <c r="AP1202" s="638">
        <v>44100</v>
      </c>
      <c r="AQ1202" s="638">
        <f>+VLOOKUP($B1202,[1]Sheet1!$C$15:$BW$1300,52,0)</f>
        <v>0</v>
      </c>
      <c r="AR1202" s="638">
        <v>0</v>
      </c>
      <c r="AS1202" s="638">
        <v>0</v>
      </c>
      <c r="AT1202" s="661">
        <f t="shared" si="243"/>
        <v>8717761</v>
      </c>
      <c r="AU1202" s="629"/>
      <c r="AV1202" s="585"/>
      <c r="AW1202" s="526" t="s">
        <v>5388</v>
      </c>
      <c r="AX1202" s="526" t="s">
        <v>5389</v>
      </c>
      <c r="AY1202" s="632" t="s">
        <v>200</v>
      </c>
      <c r="AZ1202" s="632">
        <v>622</v>
      </c>
      <c r="BA1202" s="272" t="str">
        <f t="shared" si="234"/>
        <v>Bag</v>
      </c>
      <c r="BB1202" s="633"/>
      <c r="BC1202" s="634"/>
      <c r="BD1202" s="634"/>
    </row>
    <row r="1203" spans="1:56" s="635" customFormat="1" ht="36.75" hidden="1" customHeight="1">
      <c r="A1203" s="475">
        <f>SUBTOTAL(3,B$6:B1203)</f>
        <v>1</v>
      </c>
      <c r="B1203" s="475" t="s">
        <v>2998</v>
      </c>
      <c r="C1203" s="476" t="s">
        <v>950</v>
      </c>
      <c r="D1203" s="636">
        <v>45307</v>
      </c>
      <c r="E1203" s="636" t="s">
        <v>200</v>
      </c>
      <c r="F1203" s="530" t="s">
        <v>232</v>
      </c>
      <c r="G1203" s="621" t="s">
        <v>619</v>
      </c>
      <c r="H1203" s="637">
        <v>5538000</v>
      </c>
      <c r="I1203" s="637">
        <v>0</v>
      </c>
      <c r="J1203" s="637">
        <v>278000</v>
      </c>
      <c r="K1203" s="637">
        <v>0</v>
      </c>
      <c r="L1203" s="638">
        <f t="shared" si="238"/>
        <v>5816000</v>
      </c>
      <c r="M1203" s="639">
        <v>24</v>
      </c>
      <c r="N1203" s="638">
        <f t="shared" si="239"/>
        <v>5368615</v>
      </c>
      <c r="O1203" s="640">
        <v>2</v>
      </c>
      <c r="P1203" s="638">
        <f t="shared" si="240"/>
        <v>447385</v>
      </c>
      <c r="Q1203" s="641">
        <v>0</v>
      </c>
      <c r="R1203" s="638">
        <f t="shared" si="241"/>
        <v>0</v>
      </c>
      <c r="S1203" s="638">
        <f t="shared" si="242"/>
        <v>5816000</v>
      </c>
      <c r="T1203" s="642">
        <v>0</v>
      </c>
      <c r="U1203" s="528">
        <v>0</v>
      </c>
      <c r="V1203" s="528">
        <v>200000</v>
      </c>
      <c r="W1203" s="642">
        <v>500000</v>
      </c>
      <c r="X1203" s="642">
        <v>0</v>
      </c>
      <c r="Y1203" s="642">
        <v>400000</v>
      </c>
      <c r="Z1203" s="642">
        <v>610625</v>
      </c>
      <c r="AA1203" s="643"/>
      <c r="AB1203" s="638"/>
      <c r="AC1203" s="642">
        <v>100000</v>
      </c>
      <c r="AD1203" s="642">
        <v>0</v>
      </c>
      <c r="AE1203" s="638">
        <v>41942.3046875</v>
      </c>
      <c r="AF1203" s="644"/>
      <c r="AG1203" s="644">
        <f t="shared" si="236"/>
        <v>7668567</v>
      </c>
      <c r="AH1203" s="639">
        <v>36</v>
      </c>
      <c r="AI1203" s="639">
        <v>0</v>
      </c>
      <c r="AJ1203" s="639">
        <v>0</v>
      </c>
      <c r="AK1203" s="643">
        <v>0</v>
      </c>
      <c r="AL1203" s="645">
        <v>0</v>
      </c>
      <c r="AM1203" s="638">
        <f t="shared" si="235"/>
        <v>1509923</v>
      </c>
      <c r="AN1203" s="661">
        <f t="shared" si="237"/>
        <v>9178490</v>
      </c>
      <c r="AO1203" s="638">
        <v>610680</v>
      </c>
      <c r="AP1203" s="638">
        <v>44100</v>
      </c>
      <c r="AQ1203" s="638">
        <f>+VLOOKUP($B1203,[1]Sheet1!$C$15:$BW$1300,52,0)</f>
        <v>0</v>
      </c>
      <c r="AR1203" s="638">
        <v>0</v>
      </c>
      <c r="AS1203" s="638">
        <v>0</v>
      </c>
      <c r="AT1203" s="661">
        <f t="shared" si="243"/>
        <v>8523710</v>
      </c>
      <c r="AU1203" s="629"/>
      <c r="AV1203" s="585"/>
      <c r="AW1203" s="526" t="s">
        <v>3469</v>
      </c>
      <c r="AX1203" s="526" t="s">
        <v>5390</v>
      </c>
      <c r="AY1203" s="632" t="s">
        <v>200</v>
      </c>
      <c r="AZ1203" s="632">
        <v>622</v>
      </c>
      <c r="BA1203" s="272" t="str">
        <f t="shared" ref="BA1203:BA1266" si="244">+IF(AY1203="SK1 Box","Box",IF(AY1203="Seaman","Seaman","Bag"))</f>
        <v>Bag</v>
      </c>
      <c r="BB1203" s="633"/>
      <c r="BC1203" s="634"/>
      <c r="BD1203" s="634"/>
    </row>
    <row r="1204" spans="1:56" s="635" customFormat="1" ht="36.75" hidden="1" customHeight="1">
      <c r="A1204" s="475">
        <f>SUBTOTAL(3,B$6:B1204)</f>
        <v>1</v>
      </c>
      <c r="B1204" s="475" t="s">
        <v>2999</v>
      </c>
      <c r="C1204" s="476" t="s">
        <v>3000</v>
      </c>
      <c r="D1204" s="636">
        <v>45343</v>
      </c>
      <c r="E1204" s="636" t="s">
        <v>200</v>
      </c>
      <c r="F1204" s="530" t="s">
        <v>232</v>
      </c>
      <c r="G1204" s="621" t="s">
        <v>619</v>
      </c>
      <c r="H1204" s="637">
        <v>5538000</v>
      </c>
      <c r="I1204" s="637">
        <v>0</v>
      </c>
      <c r="J1204" s="637">
        <v>278000</v>
      </c>
      <c r="K1204" s="637">
        <v>0</v>
      </c>
      <c r="L1204" s="638">
        <f t="shared" si="238"/>
        <v>5816000</v>
      </c>
      <c r="M1204" s="639">
        <v>23</v>
      </c>
      <c r="N1204" s="638">
        <f t="shared" si="239"/>
        <v>5144923</v>
      </c>
      <c r="O1204" s="640">
        <v>3</v>
      </c>
      <c r="P1204" s="638">
        <f t="shared" si="240"/>
        <v>671077</v>
      </c>
      <c r="Q1204" s="641">
        <v>0</v>
      </c>
      <c r="R1204" s="638">
        <f t="shared" si="241"/>
        <v>0</v>
      </c>
      <c r="S1204" s="638">
        <f t="shared" si="242"/>
        <v>5816000</v>
      </c>
      <c r="T1204" s="642">
        <v>0</v>
      </c>
      <c r="U1204" s="528">
        <v>0</v>
      </c>
      <c r="V1204" s="528">
        <v>200000</v>
      </c>
      <c r="W1204" s="642">
        <v>500000</v>
      </c>
      <c r="X1204" s="642">
        <v>0</v>
      </c>
      <c r="Y1204" s="642">
        <v>400000</v>
      </c>
      <c r="Z1204" s="642">
        <v>518287</v>
      </c>
      <c r="AA1204" s="643"/>
      <c r="AB1204" s="638"/>
      <c r="AC1204" s="642">
        <v>100000</v>
      </c>
      <c r="AD1204" s="642">
        <v>0</v>
      </c>
      <c r="AE1204" s="638">
        <v>41942.307065217392</v>
      </c>
      <c r="AF1204" s="644"/>
      <c r="AG1204" s="644">
        <f t="shared" si="236"/>
        <v>7576229</v>
      </c>
      <c r="AH1204" s="639">
        <v>36</v>
      </c>
      <c r="AI1204" s="639">
        <v>0</v>
      </c>
      <c r="AJ1204" s="639">
        <v>0</v>
      </c>
      <c r="AK1204" s="643">
        <v>0</v>
      </c>
      <c r="AL1204" s="645">
        <v>0</v>
      </c>
      <c r="AM1204" s="638">
        <f t="shared" si="235"/>
        <v>1509923</v>
      </c>
      <c r="AN1204" s="661">
        <f t="shared" si="237"/>
        <v>9086152</v>
      </c>
      <c r="AO1204" s="638">
        <v>610680</v>
      </c>
      <c r="AP1204" s="638">
        <v>44100</v>
      </c>
      <c r="AQ1204" s="638">
        <f>+VLOOKUP($B1204,[1]Sheet1!$C$15:$BW$1300,52,0)</f>
        <v>0</v>
      </c>
      <c r="AR1204" s="638">
        <v>0</v>
      </c>
      <c r="AS1204" s="638">
        <v>0</v>
      </c>
      <c r="AT1204" s="661">
        <f t="shared" si="243"/>
        <v>8431372</v>
      </c>
      <c r="AU1204" s="629"/>
      <c r="AV1204" s="585"/>
      <c r="AW1204" s="526" t="s">
        <v>5391</v>
      </c>
      <c r="AX1204" s="526" t="s">
        <v>5392</v>
      </c>
      <c r="AY1204" s="632" t="s">
        <v>200</v>
      </c>
      <c r="AZ1204" s="632">
        <v>622</v>
      </c>
      <c r="BA1204" s="272" t="str">
        <f t="shared" si="244"/>
        <v>Bag</v>
      </c>
      <c r="BB1204" s="633"/>
      <c r="BC1204" s="634"/>
      <c r="BD1204" s="634"/>
    </row>
    <row r="1205" spans="1:56" s="635" customFormat="1" ht="36.75" hidden="1" customHeight="1">
      <c r="A1205" s="475">
        <f>SUBTOTAL(3,B$6:B1205)</f>
        <v>1</v>
      </c>
      <c r="B1205" s="475" t="s">
        <v>3001</v>
      </c>
      <c r="C1205" s="476" t="s">
        <v>3002</v>
      </c>
      <c r="D1205" s="636">
        <v>45344</v>
      </c>
      <c r="E1205" s="636" t="s">
        <v>200</v>
      </c>
      <c r="F1205" s="530" t="s">
        <v>232</v>
      </c>
      <c r="G1205" s="621" t="s">
        <v>619</v>
      </c>
      <c r="H1205" s="637">
        <v>5538000</v>
      </c>
      <c r="I1205" s="637">
        <v>0</v>
      </c>
      <c r="J1205" s="637">
        <v>278000</v>
      </c>
      <c r="K1205" s="637">
        <v>0</v>
      </c>
      <c r="L1205" s="638">
        <f t="shared" si="238"/>
        <v>5816000</v>
      </c>
      <c r="M1205" s="639">
        <v>24</v>
      </c>
      <c r="N1205" s="638">
        <f t="shared" si="239"/>
        <v>5368615</v>
      </c>
      <c r="O1205" s="640">
        <v>2</v>
      </c>
      <c r="P1205" s="638">
        <f t="shared" si="240"/>
        <v>447385</v>
      </c>
      <c r="Q1205" s="641">
        <v>0</v>
      </c>
      <c r="R1205" s="638">
        <f t="shared" si="241"/>
        <v>0</v>
      </c>
      <c r="S1205" s="638">
        <f t="shared" si="242"/>
        <v>5816000</v>
      </c>
      <c r="T1205" s="642">
        <v>0</v>
      </c>
      <c r="U1205" s="528">
        <v>0</v>
      </c>
      <c r="V1205" s="528">
        <v>200000</v>
      </c>
      <c r="W1205" s="642">
        <v>500000</v>
      </c>
      <c r="X1205" s="642">
        <v>0</v>
      </c>
      <c r="Y1205" s="642">
        <v>400000</v>
      </c>
      <c r="Z1205" s="642">
        <v>538272</v>
      </c>
      <c r="AA1205" s="643"/>
      <c r="AB1205" s="638"/>
      <c r="AC1205" s="642">
        <v>100000</v>
      </c>
      <c r="AD1205" s="642">
        <v>0</v>
      </c>
      <c r="AE1205" s="638">
        <v>41942.3046875</v>
      </c>
      <c r="AF1205" s="644"/>
      <c r="AG1205" s="644">
        <f t="shared" si="236"/>
        <v>7596214</v>
      </c>
      <c r="AH1205" s="639">
        <v>33</v>
      </c>
      <c r="AI1205" s="639">
        <v>0</v>
      </c>
      <c r="AJ1205" s="639">
        <v>0</v>
      </c>
      <c r="AK1205" s="643">
        <v>0</v>
      </c>
      <c r="AL1205" s="645">
        <v>0</v>
      </c>
      <c r="AM1205" s="638">
        <f t="shared" si="235"/>
        <v>1384096</v>
      </c>
      <c r="AN1205" s="661">
        <f t="shared" si="237"/>
        <v>8980310</v>
      </c>
      <c r="AO1205" s="638">
        <v>610680</v>
      </c>
      <c r="AP1205" s="638">
        <v>44100</v>
      </c>
      <c r="AQ1205" s="638">
        <f>+VLOOKUP($B1205,[1]Sheet1!$C$15:$BW$1300,52,0)</f>
        <v>0</v>
      </c>
      <c r="AR1205" s="638">
        <v>0</v>
      </c>
      <c r="AS1205" s="638">
        <v>0</v>
      </c>
      <c r="AT1205" s="661">
        <f t="shared" si="243"/>
        <v>8325530</v>
      </c>
      <c r="AU1205" s="629"/>
      <c r="AV1205" s="585"/>
      <c r="AW1205" s="526" t="s">
        <v>5393</v>
      </c>
      <c r="AX1205" s="526" t="s">
        <v>5394</v>
      </c>
      <c r="AY1205" s="632" t="s">
        <v>200</v>
      </c>
      <c r="AZ1205" s="632">
        <v>622</v>
      </c>
      <c r="BA1205" s="272" t="str">
        <f t="shared" si="244"/>
        <v>Bag</v>
      </c>
      <c r="BB1205" s="633"/>
      <c r="BC1205" s="634"/>
      <c r="BD1205" s="634"/>
    </row>
    <row r="1206" spans="1:56" s="635" customFormat="1" ht="36.75" hidden="1" customHeight="1">
      <c r="A1206" s="475">
        <f>SUBTOTAL(3,B$6:B1206)</f>
        <v>1</v>
      </c>
      <c r="B1206" s="475" t="s">
        <v>3003</v>
      </c>
      <c r="C1206" s="476" t="s">
        <v>3004</v>
      </c>
      <c r="D1206" s="636">
        <v>45345</v>
      </c>
      <c r="E1206" s="636" t="s">
        <v>200</v>
      </c>
      <c r="F1206" s="530" t="s">
        <v>232</v>
      </c>
      <c r="G1206" s="621" t="s">
        <v>619</v>
      </c>
      <c r="H1206" s="637">
        <v>5538000</v>
      </c>
      <c r="I1206" s="637">
        <v>0</v>
      </c>
      <c r="J1206" s="637">
        <v>278000</v>
      </c>
      <c r="K1206" s="637">
        <v>0</v>
      </c>
      <c r="L1206" s="638">
        <f t="shared" si="238"/>
        <v>5816000</v>
      </c>
      <c r="M1206" s="639">
        <v>24</v>
      </c>
      <c r="N1206" s="638">
        <f t="shared" si="239"/>
        <v>5368615</v>
      </c>
      <c r="O1206" s="640">
        <v>2</v>
      </c>
      <c r="P1206" s="638">
        <f t="shared" si="240"/>
        <v>447385</v>
      </c>
      <c r="Q1206" s="641">
        <v>0</v>
      </c>
      <c r="R1206" s="638">
        <f t="shared" si="241"/>
        <v>0</v>
      </c>
      <c r="S1206" s="638">
        <f t="shared" si="242"/>
        <v>5816000</v>
      </c>
      <c r="T1206" s="642">
        <v>0</v>
      </c>
      <c r="U1206" s="528">
        <v>0</v>
      </c>
      <c r="V1206" s="528">
        <v>200000</v>
      </c>
      <c r="W1206" s="642">
        <v>500000</v>
      </c>
      <c r="X1206" s="642">
        <v>0</v>
      </c>
      <c r="Y1206" s="642">
        <v>400000</v>
      </c>
      <c r="Z1206" s="642">
        <v>611232</v>
      </c>
      <c r="AA1206" s="643"/>
      <c r="AB1206" s="638"/>
      <c r="AC1206" s="642">
        <v>0</v>
      </c>
      <c r="AD1206" s="642">
        <v>0</v>
      </c>
      <c r="AE1206" s="638">
        <v>41942.3046875</v>
      </c>
      <c r="AF1206" s="644"/>
      <c r="AG1206" s="644">
        <f t="shared" si="236"/>
        <v>7569174</v>
      </c>
      <c r="AH1206" s="639">
        <v>36</v>
      </c>
      <c r="AI1206" s="639">
        <v>0</v>
      </c>
      <c r="AJ1206" s="639">
        <v>0</v>
      </c>
      <c r="AK1206" s="643">
        <v>0</v>
      </c>
      <c r="AL1206" s="645">
        <v>0</v>
      </c>
      <c r="AM1206" s="638">
        <f t="shared" si="235"/>
        <v>1509923</v>
      </c>
      <c r="AN1206" s="661">
        <f t="shared" si="237"/>
        <v>9079097</v>
      </c>
      <c r="AO1206" s="638">
        <v>610680</v>
      </c>
      <c r="AP1206" s="638">
        <v>44100</v>
      </c>
      <c r="AQ1206" s="638">
        <f>+VLOOKUP($B1206,[1]Sheet1!$C$15:$BW$1300,52,0)</f>
        <v>0</v>
      </c>
      <c r="AR1206" s="638">
        <v>0</v>
      </c>
      <c r="AS1206" s="638">
        <v>0</v>
      </c>
      <c r="AT1206" s="661">
        <f t="shared" si="243"/>
        <v>8424317</v>
      </c>
      <c r="AU1206" s="629"/>
      <c r="AV1206" s="585"/>
      <c r="AW1206" s="526" t="s">
        <v>5395</v>
      </c>
      <c r="AX1206" s="526" t="s">
        <v>5396</v>
      </c>
      <c r="AY1206" s="632" t="s">
        <v>200</v>
      </c>
      <c r="AZ1206" s="632">
        <v>622</v>
      </c>
      <c r="BA1206" s="272" t="str">
        <f t="shared" si="244"/>
        <v>Bag</v>
      </c>
      <c r="BB1206" s="633"/>
      <c r="BC1206" s="634"/>
      <c r="BD1206" s="634"/>
    </row>
    <row r="1207" spans="1:56" s="635" customFormat="1" ht="36.75" hidden="1" customHeight="1">
      <c r="A1207" s="475">
        <f>SUBTOTAL(3,B$6:B1207)</f>
        <v>1</v>
      </c>
      <c r="B1207" s="475" t="s">
        <v>3005</v>
      </c>
      <c r="C1207" s="476" t="s">
        <v>3006</v>
      </c>
      <c r="D1207" s="636">
        <v>45352</v>
      </c>
      <c r="E1207" s="636" t="s">
        <v>200</v>
      </c>
      <c r="F1207" s="530" t="s">
        <v>232</v>
      </c>
      <c r="G1207" s="621" t="s">
        <v>619</v>
      </c>
      <c r="H1207" s="637">
        <v>5538000</v>
      </c>
      <c r="I1207" s="637">
        <v>0</v>
      </c>
      <c r="J1207" s="637">
        <v>278000</v>
      </c>
      <c r="K1207" s="637">
        <v>0</v>
      </c>
      <c r="L1207" s="638">
        <f t="shared" si="238"/>
        <v>5816000</v>
      </c>
      <c r="M1207" s="639">
        <v>23.9</v>
      </c>
      <c r="N1207" s="638">
        <f t="shared" si="239"/>
        <v>5346246</v>
      </c>
      <c r="O1207" s="640">
        <v>2</v>
      </c>
      <c r="P1207" s="638">
        <f t="shared" si="240"/>
        <v>447385</v>
      </c>
      <c r="Q1207" s="641">
        <v>0</v>
      </c>
      <c r="R1207" s="638">
        <f t="shared" si="241"/>
        <v>0</v>
      </c>
      <c r="S1207" s="638">
        <f t="shared" si="242"/>
        <v>5793631</v>
      </c>
      <c r="T1207" s="642">
        <v>0</v>
      </c>
      <c r="U1207" s="528">
        <v>0</v>
      </c>
      <c r="V1207" s="528">
        <v>200000</v>
      </c>
      <c r="W1207" s="642">
        <v>500000</v>
      </c>
      <c r="X1207" s="642">
        <v>0</v>
      </c>
      <c r="Y1207" s="642">
        <v>400000</v>
      </c>
      <c r="Z1207" s="642">
        <v>611232</v>
      </c>
      <c r="AA1207" s="643"/>
      <c r="AB1207" s="638"/>
      <c r="AC1207" s="642">
        <v>0</v>
      </c>
      <c r="AD1207" s="642">
        <v>0</v>
      </c>
      <c r="AE1207" s="638">
        <v>0</v>
      </c>
      <c r="AF1207" s="644"/>
      <c r="AG1207" s="644">
        <f t="shared" si="236"/>
        <v>7504863</v>
      </c>
      <c r="AH1207" s="639">
        <v>36</v>
      </c>
      <c r="AI1207" s="639">
        <v>0</v>
      </c>
      <c r="AJ1207" s="639">
        <v>0</v>
      </c>
      <c r="AK1207" s="643">
        <v>0</v>
      </c>
      <c r="AL1207" s="645">
        <v>0</v>
      </c>
      <c r="AM1207" s="638">
        <f t="shared" si="235"/>
        <v>1509923</v>
      </c>
      <c r="AN1207" s="661">
        <f t="shared" si="237"/>
        <v>9014786</v>
      </c>
      <c r="AO1207" s="638">
        <v>610680</v>
      </c>
      <c r="AP1207" s="638">
        <v>44100</v>
      </c>
      <c r="AQ1207" s="638">
        <f>+VLOOKUP($B1207,[1]Sheet1!$C$15:$BW$1300,52,0)</f>
        <v>0</v>
      </c>
      <c r="AR1207" s="638">
        <v>0</v>
      </c>
      <c r="AS1207" s="638">
        <v>0</v>
      </c>
      <c r="AT1207" s="661">
        <f t="shared" si="243"/>
        <v>8360006</v>
      </c>
      <c r="AU1207" s="629"/>
      <c r="AV1207" s="585"/>
      <c r="AW1207" s="526" t="s">
        <v>5397</v>
      </c>
      <c r="AX1207" s="526" t="s">
        <v>5398</v>
      </c>
      <c r="AY1207" s="632" t="s">
        <v>200</v>
      </c>
      <c r="AZ1207" s="632">
        <v>622</v>
      </c>
      <c r="BA1207" s="272" t="str">
        <f t="shared" si="244"/>
        <v>Bag</v>
      </c>
      <c r="BB1207" s="633"/>
      <c r="BC1207" s="634"/>
      <c r="BD1207" s="634"/>
    </row>
    <row r="1208" spans="1:56" s="635" customFormat="1" ht="36.75" hidden="1" customHeight="1">
      <c r="A1208" s="475">
        <f>SUBTOTAL(3,B$6:B1208)</f>
        <v>1</v>
      </c>
      <c r="B1208" s="475" t="s">
        <v>3007</v>
      </c>
      <c r="C1208" s="476" t="s">
        <v>3008</v>
      </c>
      <c r="D1208" s="636">
        <v>45390</v>
      </c>
      <c r="E1208" s="636" t="s">
        <v>200</v>
      </c>
      <c r="F1208" s="530" t="s">
        <v>232</v>
      </c>
      <c r="G1208" s="621" t="s">
        <v>619</v>
      </c>
      <c r="H1208" s="637">
        <v>5538000</v>
      </c>
      <c r="I1208" s="637">
        <v>0</v>
      </c>
      <c r="J1208" s="637">
        <v>0</v>
      </c>
      <c r="K1208" s="637">
        <v>0</v>
      </c>
      <c r="L1208" s="638">
        <f t="shared" si="238"/>
        <v>5538000</v>
      </c>
      <c r="M1208" s="639">
        <v>24</v>
      </c>
      <c r="N1208" s="638">
        <f t="shared" si="239"/>
        <v>5112000</v>
      </c>
      <c r="O1208" s="640">
        <v>2</v>
      </c>
      <c r="P1208" s="638">
        <f t="shared" si="240"/>
        <v>426000</v>
      </c>
      <c r="Q1208" s="641">
        <v>0</v>
      </c>
      <c r="R1208" s="638">
        <f t="shared" si="241"/>
        <v>0</v>
      </c>
      <c r="S1208" s="638">
        <f t="shared" si="242"/>
        <v>5538000</v>
      </c>
      <c r="T1208" s="642">
        <v>0</v>
      </c>
      <c r="U1208" s="528">
        <v>0</v>
      </c>
      <c r="V1208" s="528">
        <v>200000</v>
      </c>
      <c r="W1208" s="642">
        <v>500000</v>
      </c>
      <c r="X1208" s="642">
        <v>0</v>
      </c>
      <c r="Y1208" s="642">
        <v>400000</v>
      </c>
      <c r="Z1208" s="642">
        <v>470940</v>
      </c>
      <c r="AA1208" s="643"/>
      <c r="AB1208" s="638"/>
      <c r="AC1208" s="642">
        <v>0</v>
      </c>
      <c r="AD1208" s="642">
        <v>0</v>
      </c>
      <c r="AE1208" s="638">
        <v>39937.5</v>
      </c>
      <c r="AF1208" s="644"/>
      <c r="AG1208" s="644">
        <f t="shared" si="236"/>
        <v>7148878</v>
      </c>
      <c r="AH1208" s="639">
        <v>36</v>
      </c>
      <c r="AI1208" s="639">
        <v>0</v>
      </c>
      <c r="AJ1208" s="639">
        <v>0</v>
      </c>
      <c r="AK1208" s="643">
        <v>0</v>
      </c>
      <c r="AL1208" s="645">
        <v>0</v>
      </c>
      <c r="AM1208" s="638">
        <f t="shared" si="235"/>
        <v>1437750</v>
      </c>
      <c r="AN1208" s="661">
        <f t="shared" si="237"/>
        <v>8586628</v>
      </c>
      <c r="AO1208" s="638">
        <v>581490</v>
      </c>
      <c r="AP1208" s="638">
        <v>44100</v>
      </c>
      <c r="AQ1208" s="638">
        <f>+VLOOKUP($B1208,[1]Sheet1!$C$15:$BW$1300,52,0)</f>
        <v>0</v>
      </c>
      <c r="AR1208" s="638">
        <v>0</v>
      </c>
      <c r="AS1208" s="638">
        <v>0</v>
      </c>
      <c r="AT1208" s="661">
        <f t="shared" si="243"/>
        <v>7961038</v>
      </c>
      <c r="AU1208" s="629"/>
      <c r="AV1208" s="585"/>
      <c r="AW1208" s="526" t="s">
        <v>5399</v>
      </c>
      <c r="AX1208" s="526" t="s">
        <v>5400</v>
      </c>
      <c r="AY1208" s="632" t="s">
        <v>200</v>
      </c>
      <c r="AZ1208" s="632">
        <v>622</v>
      </c>
      <c r="BA1208" s="272" t="str">
        <f t="shared" si="244"/>
        <v>Bag</v>
      </c>
      <c r="BB1208" s="633"/>
      <c r="BC1208" s="634"/>
      <c r="BD1208" s="634"/>
    </row>
    <row r="1209" spans="1:56" s="635" customFormat="1" ht="36.75" hidden="1" customHeight="1">
      <c r="A1209" s="475">
        <f>SUBTOTAL(3,B$6:B1209)</f>
        <v>1</v>
      </c>
      <c r="B1209" s="475" t="s">
        <v>3009</v>
      </c>
      <c r="C1209" s="476" t="s">
        <v>1827</v>
      </c>
      <c r="D1209" s="636">
        <v>45392</v>
      </c>
      <c r="E1209" s="636" t="s">
        <v>200</v>
      </c>
      <c r="F1209" s="530" t="s">
        <v>232</v>
      </c>
      <c r="G1209" s="621" t="s">
        <v>619</v>
      </c>
      <c r="H1209" s="637">
        <v>5538000</v>
      </c>
      <c r="I1209" s="637">
        <v>0</v>
      </c>
      <c r="J1209" s="637">
        <v>0</v>
      </c>
      <c r="K1209" s="637">
        <v>0</v>
      </c>
      <c r="L1209" s="638">
        <f t="shared" si="238"/>
        <v>5538000</v>
      </c>
      <c r="M1209" s="639">
        <v>24</v>
      </c>
      <c r="N1209" s="638">
        <f t="shared" si="239"/>
        <v>5112000</v>
      </c>
      <c r="O1209" s="640">
        <v>2</v>
      </c>
      <c r="P1209" s="638">
        <f t="shared" si="240"/>
        <v>426000</v>
      </c>
      <c r="Q1209" s="641">
        <v>0</v>
      </c>
      <c r="R1209" s="638">
        <f t="shared" si="241"/>
        <v>0</v>
      </c>
      <c r="S1209" s="638">
        <f t="shared" si="242"/>
        <v>5538000</v>
      </c>
      <c r="T1209" s="642">
        <v>0</v>
      </c>
      <c r="U1209" s="528">
        <v>0</v>
      </c>
      <c r="V1209" s="528">
        <v>200000</v>
      </c>
      <c r="W1209" s="642">
        <v>500000</v>
      </c>
      <c r="X1209" s="642">
        <v>0</v>
      </c>
      <c r="Y1209" s="642">
        <v>400000</v>
      </c>
      <c r="Z1209" s="642">
        <v>617298</v>
      </c>
      <c r="AA1209" s="643"/>
      <c r="AB1209" s="638"/>
      <c r="AC1209" s="642">
        <v>100000</v>
      </c>
      <c r="AD1209" s="642">
        <v>0</v>
      </c>
      <c r="AE1209" s="638">
        <v>39937.5</v>
      </c>
      <c r="AF1209" s="644"/>
      <c r="AG1209" s="644">
        <f t="shared" si="236"/>
        <v>7395236</v>
      </c>
      <c r="AH1209" s="639">
        <v>36</v>
      </c>
      <c r="AI1209" s="639">
        <v>0</v>
      </c>
      <c r="AJ1209" s="639">
        <v>0</v>
      </c>
      <c r="AK1209" s="643">
        <v>0</v>
      </c>
      <c r="AL1209" s="645">
        <v>0</v>
      </c>
      <c r="AM1209" s="638">
        <f t="shared" si="235"/>
        <v>1437750</v>
      </c>
      <c r="AN1209" s="661">
        <f t="shared" si="237"/>
        <v>8832986</v>
      </c>
      <c r="AO1209" s="638">
        <v>581490</v>
      </c>
      <c r="AP1209" s="638">
        <v>44100</v>
      </c>
      <c r="AQ1209" s="638">
        <f>+VLOOKUP($B1209,[1]Sheet1!$C$15:$BW$1300,52,0)</f>
        <v>0</v>
      </c>
      <c r="AR1209" s="638">
        <v>0</v>
      </c>
      <c r="AS1209" s="638">
        <v>0</v>
      </c>
      <c r="AT1209" s="661">
        <f t="shared" si="243"/>
        <v>8207396</v>
      </c>
      <c r="AU1209" s="629"/>
      <c r="AV1209" s="585"/>
      <c r="AW1209" s="526" t="s">
        <v>4305</v>
      </c>
      <c r="AX1209" s="526" t="s">
        <v>5401</v>
      </c>
      <c r="AY1209" s="632" t="s">
        <v>200</v>
      </c>
      <c r="AZ1209" s="632">
        <v>622</v>
      </c>
      <c r="BA1209" s="272" t="str">
        <f t="shared" si="244"/>
        <v>Bag</v>
      </c>
      <c r="BB1209" s="633"/>
      <c r="BC1209" s="634"/>
      <c r="BD1209" s="634"/>
    </row>
    <row r="1210" spans="1:56" s="635" customFormat="1" ht="36.75" hidden="1" customHeight="1">
      <c r="A1210" s="475">
        <f>SUBTOTAL(3,B$6:B1210)</f>
        <v>1</v>
      </c>
      <c r="B1210" s="475" t="s">
        <v>3010</v>
      </c>
      <c r="C1210" s="476" t="s">
        <v>3011</v>
      </c>
      <c r="D1210" s="636">
        <v>45392</v>
      </c>
      <c r="E1210" s="636" t="s">
        <v>200</v>
      </c>
      <c r="F1210" s="530" t="s">
        <v>232</v>
      </c>
      <c r="G1210" s="621" t="s">
        <v>619</v>
      </c>
      <c r="H1210" s="637">
        <v>5538000</v>
      </c>
      <c r="I1210" s="637">
        <v>0</v>
      </c>
      <c r="J1210" s="637">
        <v>0</v>
      </c>
      <c r="K1210" s="637">
        <v>0</v>
      </c>
      <c r="L1210" s="638">
        <f t="shared" si="238"/>
        <v>5538000</v>
      </c>
      <c r="M1210" s="639">
        <v>22</v>
      </c>
      <c r="N1210" s="638">
        <f t="shared" si="239"/>
        <v>4686000</v>
      </c>
      <c r="O1210" s="640">
        <v>3</v>
      </c>
      <c r="P1210" s="638">
        <f t="shared" si="240"/>
        <v>639000</v>
      </c>
      <c r="Q1210" s="641">
        <v>0</v>
      </c>
      <c r="R1210" s="638">
        <f t="shared" si="241"/>
        <v>0</v>
      </c>
      <c r="S1210" s="638">
        <f t="shared" si="242"/>
        <v>5325000</v>
      </c>
      <c r="T1210" s="642">
        <v>0</v>
      </c>
      <c r="U1210" s="528">
        <v>0</v>
      </c>
      <c r="V1210" s="528">
        <v>200000</v>
      </c>
      <c r="W1210" s="642">
        <v>0</v>
      </c>
      <c r="X1210" s="642">
        <v>0</v>
      </c>
      <c r="Y1210" s="642">
        <v>0</v>
      </c>
      <c r="Z1210" s="642">
        <v>457482</v>
      </c>
      <c r="AA1210" s="643"/>
      <c r="AB1210" s="638"/>
      <c r="AC1210" s="642">
        <v>0</v>
      </c>
      <c r="AD1210" s="642">
        <v>0</v>
      </c>
      <c r="AE1210" s="638">
        <v>39937.5</v>
      </c>
      <c r="AF1210" s="644"/>
      <c r="AG1210" s="644">
        <f t="shared" si="236"/>
        <v>6022420</v>
      </c>
      <c r="AH1210" s="639">
        <v>36</v>
      </c>
      <c r="AI1210" s="639">
        <v>0</v>
      </c>
      <c r="AJ1210" s="639">
        <v>0</v>
      </c>
      <c r="AK1210" s="643">
        <v>0</v>
      </c>
      <c r="AL1210" s="645">
        <v>0</v>
      </c>
      <c r="AM1210" s="638">
        <f t="shared" si="235"/>
        <v>1437750</v>
      </c>
      <c r="AN1210" s="661">
        <f t="shared" si="237"/>
        <v>7460170</v>
      </c>
      <c r="AO1210" s="638">
        <v>581490</v>
      </c>
      <c r="AP1210" s="638">
        <v>44100</v>
      </c>
      <c r="AQ1210" s="638">
        <f>+VLOOKUP($B1210,[1]Sheet1!$C$15:$BW$1300,52,0)</f>
        <v>0</v>
      </c>
      <c r="AR1210" s="638">
        <v>0</v>
      </c>
      <c r="AS1210" s="638">
        <v>0</v>
      </c>
      <c r="AT1210" s="661">
        <f t="shared" si="243"/>
        <v>6834580</v>
      </c>
      <c r="AU1210" s="629"/>
      <c r="AV1210" s="585"/>
      <c r="AW1210" s="526" t="s">
        <v>5402</v>
      </c>
      <c r="AX1210" s="526" t="s">
        <v>5403</v>
      </c>
      <c r="AY1210" s="632" t="s">
        <v>200</v>
      </c>
      <c r="AZ1210" s="632">
        <v>622</v>
      </c>
      <c r="BA1210" s="272" t="str">
        <f t="shared" si="244"/>
        <v>Bag</v>
      </c>
      <c r="BB1210" s="633"/>
      <c r="BC1210" s="634"/>
      <c r="BD1210" s="634"/>
    </row>
    <row r="1211" spans="1:56" s="635" customFormat="1" ht="36.75" hidden="1" customHeight="1">
      <c r="A1211" s="475">
        <f>SUBTOTAL(3,B$6:B1211)</f>
        <v>1</v>
      </c>
      <c r="B1211" s="475" t="s">
        <v>3012</v>
      </c>
      <c r="C1211" s="476" t="s">
        <v>3013</v>
      </c>
      <c r="D1211" s="636">
        <v>45401</v>
      </c>
      <c r="E1211" s="636" t="s">
        <v>200</v>
      </c>
      <c r="F1211" s="530" t="s">
        <v>232</v>
      </c>
      <c r="G1211" s="621" t="s">
        <v>619</v>
      </c>
      <c r="H1211" s="637">
        <v>5274000</v>
      </c>
      <c r="I1211" s="637">
        <v>0</v>
      </c>
      <c r="J1211" s="637">
        <v>0</v>
      </c>
      <c r="K1211" s="637">
        <v>0</v>
      </c>
      <c r="L1211" s="638">
        <f t="shared" si="238"/>
        <v>5274000</v>
      </c>
      <c r="M1211" s="639">
        <v>23.8</v>
      </c>
      <c r="N1211" s="638">
        <f t="shared" si="239"/>
        <v>4827738</v>
      </c>
      <c r="O1211" s="640">
        <v>2</v>
      </c>
      <c r="P1211" s="638">
        <f t="shared" si="240"/>
        <v>405692</v>
      </c>
      <c r="Q1211" s="641">
        <v>0</v>
      </c>
      <c r="R1211" s="638">
        <f t="shared" si="241"/>
        <v>0</v>
      </c>
      <c r="S1211" s="638">
        <f t="shared" si="242"/>
        <v>5233430</v>
      </c>
      <c r="T1211" s="642">
        <v>0</v>
      </c>
      <c r="U1211" s="528">
        <v>0</v>
      </c>
      <c r="V1211" s="528">
        <v>200000</v>
      </c>
      <c r="W1211" s="642">
        <v>500000</v>
      </c>
      <c r="X1211" s="642">
        <v>0</v>
      </c>
      <c r="Y1211" s="642">
        <v>400000</v>
      </c>
      <c r="Z1211" s="642">
        <v>466981</v>
      </c>
      <c r="AA1211" s="643"/>
      <c r="AB1211" s="638"/>
      <c r="AC1211" s="642">
        <v>100000</v>
      </c>
      <c r="AD1211" s="642">
        <v>0</v>
      </c>
      <c r="AE1211" s="638">
        <v>38033.65021008403</v>
      </c>
      <c r="AF1211" s="644"/>
      <c r="AG1211" s="644">
        <f t="shared" si="236"/>
        <v>6938445</v>
      </c>
      <c r="AH1211" s="639">
        <v>36</v>
      </c>
      <c r="AI1211" s="639">
        <v>0</v>
      </c>
      <c r="AJ1211" s="639">
        <v>0</v>
      </c>
      <c r="AK1211" s="643">
        <v>0</v>
      </c>
      <c r="AL1211" s="645">
        <v>0</v>
      </c>
      <c r="AM1211" s="638">
        <f t="shared" si="235"/>
        <v>1369211</v>
      </c>
      <c r="AN1211" s="661">
        <f t="shared" si="237"/>
        <v>8307656</v>
      </c>
      <c r="AO1211" s="638">
        <v>553770</v>
      </c>
      <c r="AP1211" s="638">
        <v>44100</v>
      </c>
      <c r="AQ1211" s="638">
        <f>+VLOOKUP($B1211,[1]Sheet1!$C$15:$BW$1300,52,0)</f>
        <v>0</v>
      </c>
      <c r="AR1211" s="638">
        <v>0</v>
      </c>
      <c r="AS1211" s="638">
        <v>0</v>
      </c>
      <c r="AT1211" s="661">
        <f t="shared" si="243"/>
        <v>7709786</v>
      </c>
      <c r="AU1211" s="629"/>
      <c r="AV1211" s="585"/>
      <c r="AW1211" s="526" t="s">
        <v>5404</v>
      </c>
      <c r="AX1211" s="526" t="s">
        <v>5405</v>
      </c>
      <c r="AY1211" s="632" t="s">
        <v>200</v>
      </c>
      <c r="AZ1211" s="632">
        <v>622</v>
      </c>
      <c r="BA1211" s="272" t="str">
        <f t="shared" si="244"/>
        <v>Bag</v>
      </c>
      <c r="BB1211" s="633"/>
      <c r="BC1211" s="634"/>
      <c r="BD1211" s="634"/>
    </row>
    <row r="1212" spans="1:56" s="635" customFormat="1" ht="36.75" hidden="1" customHeight="1">
      <c r="A1212" s="475">
        <f>SUBTOTAL(3,B$6:B1212)</f>
        <v>1</v>
      </c>
      <c r="B1212" s="475" t="s">
        <v>3014</v>
      </c>
      <c r="C1212" s="476" t="s">
        <v>3015</v>
      </c>
      <c r="D1212" s="636">
        <v>45446</v>
      </c>
      <c r="E1212" s="636" t="s">
        <v>200</v>
      </c>
      <c r="F1212" s="530" t="s">
        <v>232</v>
      </c>
      <c r="G1212" s="621" t="s">
        <v>619</v>
      </c>
      <c r="H1212" s="637">
        <v>5274000</v>
      </c>
      <c r="I1212" s="637">
        <v>0</v>
      </c>
      <c r="J1212" s="637">
        <v>265000</v>
      </c>
      <c r="K1212" s="637">
        <v>0</v>
      </c>
      <c r="L1212" s="638">
        <f t="shared" si="238"/>
        <v>5539000</v>
      </c>
      <c r="M1212" s="639">
        <v>23</v>
      </c>
      <c r="N1212" s="638">
        <f t="shared" si="239"/>
        <v>4899885</v>
      </c>
      <c r="O1212" s="640">
        <v>3</v>
      </c>
      <c r="P1212" s="638">
        <f t="shared" si="240"/>
        <v>639115</v>
      </c>
      <c r="Q1212" s="641">
        <v>0</v>
      </c>
      <c r="R1212" s="638">
        <f t="shared" si="241"/>
        <v>0</v>
      </c>
      <c r="S1212" s="638">
        <f t="shared" si="242"/>
        <v>5539000</v>
      </c>
      <c r="T1212" s="642">
        <v>0</v>
      </c>
      <c r="U1212" s="528">
        <v>0</v>
      </c>
      <c r="V1212" s="528">
        <v>200000</v>
      </c>
      <c r="W1212" s="642">
        <v>500000</v>
      </c>
      <c r="X1212" s="642">
        <v>0</v>
      </c>
      <c r="Y1212" s="642">
        <v>400000</v>
      </c>
      <c r="Z1212" s="642">
        <v>500872</v>
      </c>
      <c r="AA1212" s="643"/>
      <c r="AB1212" s="638"/>
      <c r="AC1212" s="642">
        <v>0</v>
      </c>
      <c r="AD1212" s="642">
        <v>0</v>
      </c>
      <c r="AE1212" s="638">
        <v>39944.71467391304</v>
      </c>
      <c r="AF1212" s="644"/>
      <c r="AG1212" s="644">
        <f t="shared" si="236"/>
        <v>7179817</v>
      </c>
      <c r="AH1212" s="639">
        <v>32</v>
      </c>
      <c r="AI1212" s="639">
        <v>0</v>
      </c>
      <c r="AJ1212" s="639">
        <v>0</v>
      </c>
      <c r="AK1212" s="643">
        <v>0</v>
      </c>
      <c r="AL1212" s="645">
        <v>0</v>
      </c>
      <c r="AM1212" s="638">
        <f t="shared" si="235"/>
        <v>1278231</v>
      </c>
      <c r="AN1212" s="661">
        <f t="shared" si="237"/>
        <v>8458048</v>
      </c>
      <c r="AO1212" s="638">
        <v>581595</v>
      </c>
      <c r="AP1212" s="638">
        <v>44100</v>
      </c>
      <c r="AQ1212" s="638">
        <f>+VLOOKUP($B1212,[1]Sheet1!$C$15:$BW$1300,52,0)</f>
        <v>0</v>
      </c>
      <c r="AR1212" s="638">
        <v>0</v>
      </c>
      <c r="AS1212" s="638">
        <v>0</v>
      </c>
      <c r="AT1212" s="661">
        <f t="shared" si="243"/>
        <v>7832353</v>
      </c>
      <c r="AU1212" s="629"/>
      <c r="AV1212" s="585"/>
      <c r="AW1212" s="526" t="s">
        <v>5406</v>
      </c>
      <c r="AX1212" s="526" t="s">
        <v>5407</v>
      </c>
      <c r="AY1212" s="632" t="s">
        <v>200</v>
      </c>
      <c r="AZ1212" s="632">
        <v>622</v>
      </c>
      <c r="BA1212" s="272" t="str">
        <f t="shared" si="244"/>
        <v>Bag</v>
      </c>
      <c r="BB1212" s="633"/>
      <c r="BC1212" s="634"/>
      <c r="BD1212" s="634"/>
    </row>
    <row r="1213" spans="1:56" s="635" customFormat="1" ht="36.75" hidden="1" customHeight="1">
      <c r="A1213" s="475">
        <f>SUBTOTAL(3,B$6:B1213)</f>
        <v>1</v>
      </c>
      <c r="B1213" s="475" t="s">
        <v>3016</v>
      </c>
      <c r="C1213" s="476" t="s">
        <v>3017</v>
      </c>
      <c r="D1213" s="636">
        <v>45457</v>
      </c>
      <c r="E1213" s="636" t="s">
        <v>200</v>
      </c>
      <c r="F1213" s="530" t="s">
        <v>232</v>
      </c>
      <c r="G1213" s="621" t="s">
        <v>619</v>
      </c>
      <c r="H1213" s="637">
        <v>5274000</v>
      </c>
      <c r="I1213" s="637">
        <v>0</v>
      </c>
      <c r="J1213" s="637">
        <v>0</v>
      </c>
      <c r="K1213" s="637">
        <v>0</v>
      </c>
      <c r="L1213" s="638">
        <f t="shared" si="238"/>
        <v>5274000</v>
      </c>
      <c r="M1213" s="639">
        <v>24</v>
      </c>
      <c r="N1213" s="638">
        <f t="shared" si="239"/>
        <v>4868308</v>
      </c>
      <c r="O1213" s="640">
        <v>2</v>
      </c>
      <c r="P1213" s="638">
        <f t="shared" si="240"/>
        <v>405692</v>
      </c>
      <c r="Q1213" s="641">
        <v>0</v>
      </c>
      <c r="R1213" s="638">
        <f t="shared" si="241"/>
        <v>0</v>
      </c>
      <c r="S1213" s="638">
        <f t="shared" si="242"/>
        <v>5274000</v>
      </c>
      <c r="T1213" s="642">
        <v>0</v>
      </c>
      <c r="U1213" s="528">
        <v>0</v>
      </c>
      <c r="V1213" s="528">
        <v>200000</v>
      </c>
      <c r="W1213" s="642">
        <v>500000</v>
      </c>
      <c r="X1213" s="642">
        <v>0</v>
      </c>
      <c r="Y1213" s="642">
        <v>400000</v>
      </c>
      <c r="Z1213" s="642">
        <v>585620</v>
      </c>
      <c r="AA1213" s="643"/>
      <c r="AB1213" s="638"/>
      <c r="AC1213" s="642">
        <v>0</v>
      </c>
      <c r="AD1213" s="642">
        <v>0</v>
      </c>
      <c r="AE1213" s="638">
        <v>0</v>
      </c>
      <c r="AF1213" s="644"/>
      <c r="AG1213" s="644">
        <f t="shared" si="236"/>
        <v>6959620</v>
      </c>
      <c r="AH1213" s="639">
        <v>36</v>
      </c>
      <c r="AI1213" s="639">
        <v>0</v>
      </c>
      <c r="AJ1213" s="639">
        <v>0</v>
      </c>
      <c r="AK1213" s="643">
        <v>0</v>
      </c>
      <c r="AL1213" s="645">
        <v>0</v>
      </c>
      <c r="AM1213" s="638">
        <f t="shared" si="235"/>
        <v>1369212</v>
      </c>
      <c r="AN1213" s="661">
        <f t="shared" si="237"/>
        <v>8328832</v>
      </c>
      <c r="AO1213" s="638">
        <v>553770</v>
      </c>
      <c r="AP1213" s="638">
        <v>44100</v>
      </c>
      <c r="AQ1213" s="638">
        <f>+VLOOKUP($B1213,[1]Sheet1!$C$15:$BW$1300,52,0)</f>
        <v>0</v>
      </c>
      <c r="AR1213" s="638">
        <v>0</v>
      </c>
      <c r="AS1213" s="638">
        <v>0</v>
      </c>
      <c r="AT1213" s="661">
        <f t="shared" si="243"/>
        <v>7730962</v>
      </c>
      <c r="AU1213" s="629"/>
      <c r="AV1213" s="585"/>
      <c r="AW1213" s="526" t="s">
        <v>5408</v>
      </c>
      <c r="AX1213" s="526" t="s">
        <v>5409</v>
      </c>
      <c r="AY1213" s="632" t="s">
        <v>200</v>
      </c>
      <c r="AZ1213" s="632">
        <v>622</v>
      </c>
      <c r="BA1213" s="272" t="str">
        <f t="shared" si="244"/>
        <v>Bag</v>
      </c>
      <c r="BB1213" s="633"/>
      <c r="BC1213" s="634"/>
      <c r="BD1213" s="634"/>
    </row>
    <row r="1214" spans="1:56" s="635" customFormat="1" ht="36.75" hidden="1" customHeight="1">
      <c r="A1214" s="475">
        <f>SUBTOTAL(3,B$6:B1214)</f>
        <v>1</v>
      </c>
      <c r="B1214" s="475" t="s">
        <v>3018</v>
      </c>
      <c r="C1214" s="476" t="s">
        <v>3019</v>
      </c>
      <c r="D1214" s="636">
        <v>45461</v>
      </c>
      <c r="E1214" s="636" t="s">
        <v>200</v>
      </c>
      <c r="F1214" s="530" t="s">
        <v>232</v>
      </c>
      <c r="G1214" s="621" t="s">
        <v>619</v>
      </c>
      <c r="H1214" s="637">
        <v>5274000</v>
      </c>
      <c r="I1214" s="637">
        <v>0</v>
      </c>
      <c r="J1214" s="637">
        <v>265000</v>
      </c>
      <c r="K1214" s="637">
        <v>0</v>
      </c>
      <c r="L1214" s="638">
        <f t="shared" si="238"/>
        <v>5539000</v>
      </c>
      <c r="M1214" s="639">
        <v>24</v>
      </c>
      <c r="N1214" s="638">
        <f t="shared" si="239"/>
        <v>5112923</v>
      </c>
      <c r="O1214" s="640">
        <v>2</v>
      </c>
      <c r="P1214" s="638">
        <f t="shared" si="240"/>
        <v>426077</v>
      </c>
      <c r="Q1214" s="641">
        <v>0</v>
      </c>
      <c r="R1214" s="638">
        <f t="shared" si="241"/>
        <v>0</v>
      </c>
      <c r="S1214" s="638">
        <f t="shared" si="242"/>
        <v>5539000</v>
      </c>
      <c r="T1214" s="642">
        <v>0</v>
      </c>
      <c r="U1214" s="528">
        <v>0</v>
      </c>
      <c r="V1214" s="528">
        <v>200000</v>
      </c>
      <c r="W1214" s="642">
        <v>500000</v>
      </c>
      <c r="X1214" s="642">
        <v>0</v>
      </c>
      <c r="Y1214" s="642">
        <v>400000</v>
      </c>
      <c r="Z1214" s="642">
        <v>544694</v>
      </c>
      <c r="AA1214" s="643"/>
      <c r="AB1214" s="638"/>
      <c r="AC1214" s="642">
        <v>0</v>
      </c>
      <c r="AD1214" s="642">
        <v>0</v>
      </c>
      <c r="AE1214" s="638">
        <v>0</v>
      </c>
      <c r="AF1214" s="644"/>
      <c r="AG1214" s="644">
        <f t="shared" si="236"/>
        <v>7183694</v>
      </c>
      <c r="AH1214" s="639">
        <v>36</v>
      </c>
      <c r="AI1214" s="639">
        <v>0</v>
      </c>
      <c r="AJ1214" s="639">
        <v>0</v>
      </c>
      <c r="AK1214" s="643">
        <v>0</v>
      </c>
      <c r="AL1214" s="645">
        <v>0</v>
      </c>
      <c r="AM1214" s="638">
        <f t="shared" si="235"/>
        <v>1438010</v>
      </c>
      <c r="AN1214" s="661">
        <f t="shared" si="237"/>
        <v>8621704</v>
      </c>
      <c r="AO1214" s="638">
        <v>581595</v>
      </c>
      <c r="AP1214" s="638">
        <v>44100</v>
      </c>
      <c r="AQ1214" s="638">
        <f>+VLOOKUP($B1214,[1]Sheet1!$C$15:$BW$1300,52,0)</f>
        <v>0</v>
      </c>
      <c r="AR1214" s="638">
        <v>0</v>
      </c>
      <c r="AS1214" s="638">
        <v>0</v>
      </c>
      <c r="AT1214" s="661">
        <f t="shared" si="243"/>
        <v>7996009</v>
      </c>
      <c r="AU1214" s="629"/>
      <c r="AV1214" s="585"/>
      <c r="AW1214" s="526" t="s">
        <v>5410</v>
      </c>
      <c r="AX1214" s="526" t="s">
        <v>5411</v>
      </c>
      <c r="AY1214" s="632" t="s">
        <v>200</v>
      </c>
      <c r="AZ1214" s="632">
        <v>622</v>
      </c>
      <c r="BA1214" s="272" t="str">
        <f t="shared" si="244"/>
        <v>Bag</v>
      </c>
      <c r="BB1214" s="633"/>
      <c r="BC1214" s="634"/>
      <c r="BD1214" s="634"/>
    </row>
    <row r="1215" spans="1:56" s="635" customFormat="1" ht="36.75" hidden="1" customHeight="1">
      <c r="A1215" s="475">
        <f>SUBTOTAL(3,B$6:B1215)</f>
        <v>1</v>
      </c>
      <c r="B1215" s="475" t="s">
        <v>3020</v>
      </c>
      <c r="C1215" s="476" t="s">
        <v>731</v>
      </c>
      <c r="D1215" s="636">
        <v>45461</v>
      </c>
      <c r="E1215" s="636" t="s">
        <v>200</v>
      </c>
      <c r="F1215" s="530" t="s">
        <v>232</v>
      </c>
      <c r="G1215" s="621" t="s">
        <v>619</v>
      </c>
      <c r="H1215" s="637">
        <v>5274000</v>
      </c>
      <c r="I1215" s="637">
        <v>0</v>
      </c>
      <c r="J1215" s="637">
        <v>0</v>
      </c>
      <c r="K1215" s="637">
        <v>0</v>
      </c>
      <c r="L1215" s="638">
        <f t="shared" si="238"/>
        <v>5274000</v>
      </c>
      <c r="M1215" s="639">
        <v>23</v>
      </c>
      <c r="N1215" s="638">
        <f t="shared" si="239"/>
        <v>4665462</v>
      </c>
      <c r="O1215" s="640">
        <v>2</v>
      </c>
      <c r="P1215" s="638">
        <f t="shared" si="240"/>
        <v>405692</v>
      </c>
      <c r="Q1215" s="641">
        <v>0</v>
      </c>
      <c r="R1215" s="638">
        <f t="shared" si="241"/>
        <v>0</v>
      </c>
      <c r="S1215" s="638">
        <f t="shared" si="242"/>
        <v>5071154</v>
      </c>
      <c r="T1215" s="642">
        <v>0</v>
      </c>
      <c r="U1215" s="528">
        <v>0</v>
      </c>
      <c r="V1215" s="528">
        <v>200000</v>
      </c>
      <c r="W1215" s="642">
        <v>500000</v>
      </c>
      <c r="X1215" s="642">
        <v>0</v>
      </c>
      <c r="Y1215" s="642">
        <v>400000</v>
      </c>
      <c r="Z1215" s="642">
        <v>316000</v>
      </c>
      <c r="AA1215" s="643"/>
      <c r="AB1215" s="638"/>
      <c r="AC1215" s="642">
        <v>0</v>
      </c>
      <c r="AD1215" s="642">
        <v>0</v>
      </c>
      <c r="AE1215" s="638">
        <v>38033.657608695656</v>
      </c>
      <c r="AF1215" s="644"/>
      <c r="AG1215" s="644">
        <f t="shared" si="236"/>
        <v>6525188</v>
      </c>
      <c r="AH1215" s="639">
        <v>0</v>
      </c>
      <c r="AI1215" s="639">
        <v>0</v>
      </c>
      <c r="AJ1215" s="639">
        <v>0</v>
      </c>
      <c r="AK1215" s="643">
        <v>0</v>
      </c>
      <c r="AL1215" s="645">
        <v>0</v>
      </c>
      <c r="AM1215" s="638">
        <f t="shared" si="235"/>
        <v>0</v>
      </c>
      <c r="AN1215" s="661">
        <f t="shared" si="237"/>
        <v>6525188</v>
      </c>
      <c r="AO1215" s="638">
        <v>553770</v>
      </c>
      <c r="AP1215" s="638">
        <v>44100</v>
      </c>
      <c r="AQ1215" s="638">
        <f>+VLOOKUP($B1215,[1]Sheet1!$C$15:$BW$1300,52,0)</f>
        <v>0</v>
      </c>
      <c r="AR1215" s="638">
        <v>0</v>
      </c>
      <c r="AS1215" s="638">
        <v>0</v>
      </c>
      <c r="AT1215" s="661">
        <f t="shared" si="243"/>
        <v>5927318</v>
      </c>
      <c r="AU1215" s="629"/>
      <c r="AV1215" s="585"/>
      <c r="AW1215" s="526" t="s">
        <v>3262</v>
      </c>
      <c r="AX1215" s="526" t="s">
        <v>5412</v>
      </c>
      <c r="AY1215" s="632" t="s">
        <v>200</v>
      </c>
      <c r="AZ1215" s="632">
        <v>622</v>
      </c>
      <c r="BA1215" s="272" t="str">
        <f t="shared" si="244"/>
        <v>Bag</v>
      </c>
      <c r="BB1215" s="633"/>
      <c r="BC1215" s="634"/>
      <c r="BD1215" s="634"/>
    </row>
    <row r="1216" spans="1:56" s="635" customFormat="1" ht="36.75" hidden="1" customHeight="1">
      <c r="A1216" s="475">
        <f>SUBTOTAL(3,B$6:B1216)</f>
        <v>1</v>
      </c>
      <c r="B1216" s="475" t="s">
        <v>3021</v>
      </c>
      <c r="C1216" s="476" t="s">
        <v>3022</v>
      </c>
      <c r="D1216" s="636">
        <v>45479</v>
      </c>
      <c r="E1216" s="636" t="s">
        <v>200</v>
      </c>
      <c r="F1216" s="530" t="s">
        <v>232</v>
      </c>
      <c r="G1216" s="621" t="s">
        <v>619</v>
      </c>
      <c r="H1216" s="637">
        <v>5274000</v>
      </c>
      <c r="I1216" s="637">
        <v>0</v>
      </c>
      <c r="J1216" s="637">
        <v>0</v>
      </c>
      <c r="K1216" s="637">
        <v>0</v>
      </c>
      <c r="L1216" s="638">
        <f t="shared" si="238"/>
        <v>5274000</v>
      </c>
      <c r="M1216" s="639">
        <v>24</v>
      </c>
      <c r="N1216" s="638">
        <f t="shared" si="239"/>
        <v>4868308</v>
      </c>
      <c r="O1216" s="640">
        <v>2</v>
      </c>
      <c r="P1216" s="638">
        <f t="shared" si="240"/>
        <v>405692</v>
      </c>
      <c r="Q1216" s="641">
        <v>0</v>
      </c>
      <c r="R1216" s="638">
        <f t="shared" si="241"/>
        <v>0</v>
      </c>
      <c r="S1216" s="638">
        <f t="shared" si="242"/>
        <v>5274000</v>
      </c>
      <c r="T1216" s="642">
        <v>0</v>
      </c>
      <c r="U1216" s="528">
        <v>0</v>
      </c>
      <c r="V1216" s="528">
        <v>200000</v>
      </c>
      <c r="W1216" s="642">
        <v>500000</v>
      </c>
      <c r="X1216" s="642">
        <v>0</v>
      </c>
      <c r="Y1216" s="642">
        <v>400000</v>
      </c>
      <c r="Z1216" s="642">
        <v>608728</v>
      </c>
      <c r="AA1216" s="643"/>
      <c r="AB1216" s="638"/>
      <c r="AC1216" s="642">
        <v>0</v>
      </c>
      <c r="AD1216" s="642">
        <v>0</v>
      </c>
      <c r="AE1216" s="638">
        <v>38033.65625</v>
      </c>
      <c r="AF1216" s="644"/>
      <c r="AG1216" s="644">
        <f t="shared" si="236"/>
        <v>7020762</v>
      </c>
      <c r="AH1216" s="639">
        <v>36</v>
      </c>
      <c r="AI1216" s="639">
        <v>0</v>
      </c>
      <c r="AJ1216" s="639">
        <v>0</v>
      </c>
      <c r="AK1216" s="643">
        <v>0</v>
      </c>
      <c r="AL1216" s="645">
        <v>0</v>
      </c>
      <c r="AM1216" s="638">
        <f t="shared" si="235"/>
        <v>1369212</v>
      </c>
      <c r="AN1216" s="661">
        <f t="shared" si="237"/>
        <v>8389974</v>
      </c>
      <c r="AO1216" s="638">
        <v>553770</v>
      </c>
      <c r="AP1216" s="638">
        <v>44100</v>
      </c>
      <c r="AQ1216" s="638">
        <f>+VLOOKUP($B1216,[1]Sheet1!$C$15:$BW$1300,52,0)</f>
        <v>0</v>
      </c>
      <c r="AR1216" s="638">
        <v>0</v>
      </c>
      <c r="AS1216" s="638">
        <v>0</v>
      </c>
      <c r="AT1216" s="661">
        <f t="shared" si="243"/>
        <v>7792104</v>
      </c>
      <c r="AU1216" s="629"/>
      <c r="AV1216" s="585"/>
      <c r="AW1216" s="526" t="s">
        <v>5413</v>
      </c>
      <c r="AX1216" s="526" t="s">
        <v>5414</v>
      </c>
      <c r="AY1216" s="632" t="s">
        <v>200</v>
      </c>
      <c r="AZ1216" s="632">
        <v>622</v>
      </c>
      <c r="BA1216" s="272" t="str">
        <f t="shared" si="244"/>
        <v>Bag</v>
      </c>
      <c r="BB1216" s="633"/>
      <c r="BC1216" s="634"/>
      <c r="BD1216" s="634"/>
    </row>
    <row r="1217" spans="1:56" s="635" customFormat="1" ht="36.75" hidden="1" customHeight="1">
      <c r="A1217" s="475">
        <f>SUBTOTAL(3,B$6:B1217)</f>
        <v>1</v>
      </c>
      <c r="B1217" s="475" t="s">
        <v>3023</v>
      </c>
      <c r="C1217" s="476" t="s">
        <v>3024</v>
      </c>
      <c r="D1217" s="636">
        <v>45488</v>
      </c>
      <c r="E1217" s="636" t="s">
        <v>200</v>
      </c>
      <c r="F1217" s="530" t="s">
        <v>232</v>
      </c>
      <c r="G1217" s="621" t="s">
        <v>619</v>
      </c>
      <c r="H1217" s="637">
        <v>5274000</v>
      </c>
      <c r="I1217" s="637">
        <v>0</v>
      </c>
      <c r="J1217" s="637">
        <v>265000</v>
      </c>
      <c r="K1217" s="637">
        <v>0</v>
      </c>
      <c r="L1217" s="638">
        <f t="shared" si="238"/>
        <v>5539000</v>
      </c>
      <c r="M1217" s="639">
        <v>22.6</v>
      </c>
      <c r="N1217" s="638">
        <f t="shared" si="239"/>
        <v>4814669</v>
      </c>
      <c r="O1217" s="640">
        <v>3</v>
      </c>
      <c r="P1217" s="638">
        <f t="shared" si="240"/>
        <v>639115</v>
      </c>
      <c r="Q1217" s="641">
        <v>0</v>
      </c>
      <c r="R1217" s="638">
        <f t="shared" si="241"/>
        <v>0</v>
      </c>
      <c r="S1217" s="638">
        <f t="shared" si="242"/>
        <v>5453784</v>
      </c>
      <c r="T1217" s="642">
        <v>0</v>
      </c>
      <c r="U1217" s="528">
        <v>0</v>
      </c>
      <c r="V1217" s="528">
        <v>200000</v>
      </c>
      <c r="W1217" s="642">
        <v>500000</v>
      </c>
      <c r="X1217" s="642">
        <v>0</v>
      </c>
      <c r="Y1217" s="642">
        <v>400000</v>
      </c>
      <c r="Z1217" s="642">
        <v>522010</v>
      </c>
      <c r="AA1217" s="643"/>
      <c r="AB1217" s="638"/>
      <c r="AC1217" s="642">
        <v>100000</v>
      </c>
      <c r="AD1217" s="642">
        <v>0</v>
      </c>
      <c r="AE1217" s="638">
        <v>39944.709623893803</v>
      </c>
      <c r="AF1217" s="644"/>
      <c r="AG1217" s="644">
        <f t="shared" si="236"/>
        <v>7215739</v>
      </c>
      <c r="AH1217" s="639">
        <v>36</v>
      </c>
      <c r="AI1217" s="639">
        <v>0</v>
      </c>
      <c r="AJ1217" s="639">
        <v>0</v>
      </c>
      <c r="AK1217" s="643">
        <v>0</v>
      </c>
      <c r="AL1217" s="645">
        <v>0</v>
      </c>
      <c r="AM1217" s="638">
        <f t="shared" si="235"/>
        <v>1438010</v>
      </c>
      <c r="AN1217" s="661">
        <f t="shared" si="237"/>
        <v>8653749</v>
      </c>
      <c r="AO1217" s="638">
        <v>581595</v>
      </c>
      <c r="AP1217" s="638">
        <v>44100</v>
      </c>
      <c r="AQ1217" s="638">
        <f>+VLOOKUP($B1217,[1]Sheet1!$C$15:$BW$1300,52,0)</f>
        <v>0</v>
      </c>
      <c r="AR1217" s="638">
        <v>0</v>
      </c>
      <c r="AS1217" s="638">
        <v>0</v>
      </c>
      <c r="AT1217" s="661">
        <f t="shared" si="243"/>
        <v>8028054</v>
      </c>
      <c r="AU1217" s="629"/>
      <c r="AV1217" s="585"/>
      <c r="AW1217" s="526" t="s">
        <v>5415</v>
      </c>
      <c r="AX1217" s="526" t="s">
        <v>5416</v>
      </c>
      <c r="AY1217" s="632" t="s">
        <v>200</v>
      </c>
      <c r="AZ1217" s="632">
        <v>622</v>
      </c>
      <c r="BA1217" s="272" t="str">
        <f t="shared" si="244"/>
        <v>Bag</v>
      </c>
      <c r="BB1217" s="633"/>
      <c r="BC1217" s="634"/>
      <c r="BD1217" s="634"/>
    </row>
    <row r="1218" spans="1:56" s="635" customFormat="1" ht="36.75" hidden="1" customHeight="1">
      <c r="A1218" s="475">
        <f>SUBTOTAL(3,B$6:B1218)</f>
        <v>1</v>
      </c>
      <c r="B1218" s="475" t="s">
        <v>3025</v>
      </c>
      <c r="C1218" s="476" t="s">
        <v>3026</v>
      </c>
      <c r="D1218" s="636">
        <v>45502</v>
      </c>
      <c r="E1218" s="636" t="s">
        <v>200</v>
      </c>
      <c r="F1218" s="530" t="s">
        <v>232</v>
      </c>
      <c r="G1218" s="621" t="s">
        <v>1054</v>
      </c>
      <c r="H1218" s="637">
        <v>5274000</v>
      </c>
      <c r="I1218" s="637">
        <v>200000</v>
      </c>
      <c r="J1218" s="637">
        <v>0</v>
      </c>
      <c r="K1218" s="637">
        <v>0</v>
      </c>
      <c r="L1218" s="638">
        <f t="shared" si="238"/>
        <v>5474000</v>
      </c>
      <c r="M1218" s="639">
        <v>24</v>
      </c>
      <c r="N1218" s="638">
        <f t="shared" si="239"/>
        <v>5052923</v>
      </c>
      <c r="O1218" s="640">
        <v>2</v>
      </c>
      <c r="P1218" s="638">
        <f t="shared" si="240"/>
        <v>421077</v>
      </c>
      <c r="Q1218" s="641">
        <v>0</v>
      </c>
      <c r="R1218" s="638">
        <f t="shared" si="241"/>
        <v>0</v>
      </c>
      <c r="S1218" s="638">
        <f t="shared" si="242"/>
        <v>5474000</v>
      </c>
      <c r="T1218" s="642">
        <v>0</v>
      </c>
      <c r="U1218" s="528">
        <v>0</v>
      </c>
      <c r="V1218" s="528">
        <v>200000</v>
      </c>
      <c r="W1218" s="642">
        <v>500000</v>
      </c>
      <c r="X1218" s="642">
        <v>0</v>
      </c>
      <c r="Y1218" s="642">
        <v>400000</v>
      </c>
      <c r="Z1218" s="642">
        <v>467020</v>
      </c>
      <c r="AA1218" s="643"/>
      <c r="AB1218" s="638"/>
      <c r="AC1218" s="642">
        <v>0</v>
      </c>
      <c r="AD1218" s="642">
        <v>0</v>
      </c>
      <c r="AE1218" s="638">
        <v>0</v>
      </c>
      <c r="AF1218" s="644"/>
      <c r="AG1218" s="644">
        <f t="shared" si="236"/>
        <v>7041020</v>
      </c>
      <c r="AH1218" s="639">
        <v>32</v>
      </c>
      <c r="AI1218" s="639">
        <v>0</v>
      </c>
      <c r="AJ1218" s="639">
        <v>0</v>
      </c>
      <c r="AK1218" s="643">
        <v>0</v>
      </c>
      <c r="AL1218" s="645">
        <v>0</v>
      </c>
      <c r="AM1218" s="638">
        <f t="shared" si="235"/>
        <v>1263231</v>
      </c>
      <c r="AN1218" s="661">
        <f t="shared" si="237"/>
        <v>8304251</v>
      </c>
      <c r="AO1218" s="638">
        <v>574770</v>
      </c>
      <c r="AP1218" s="638">
        <v>44100</v>
      </c>
      <c r="AQ1218" s="638">
        <f>+VLOOKUP($B1218,[1]Sheet1!$C$15:$BW$1300,52,0)</f>
        <v>0</v>
      </c>
      <c r="AR1218" s="638">
        <v>0</v>
      </c>
      <c r="AS1218" s="638">
        <v>0</v>
      </c>
      <c r="AT1218" s="661">
        <f t="shared" si="243"/>
        <v>7685381</v>
      </c>
      <c r="AU1218" s="629"/>
      <c r="AV1218" s="585"/>
      <c r="AW1218" s="526" t="s">
        <v>5417</v>
      </c>
      <c r="AX1218" s="526" t="s">
        <v>5418</v>
      </c>
      <c r="AY1218" s="632" t="s">
        <v>200</v>
      </c>
      <c r="AZ1218" s="632">
        <v>622</v>
      </c>
      <c r="BA1218" s="272" t="str">
        <f t="shared" si="244"/>
        <v>Bag</v>
      </c>
      <c r="BB1218" s="633"/>
      <c r="BC1218" s="634"/>
      <c r="BD1218" s="634"/>
    </row>
    <row r="1219" spans="1:56" s="635" customFormat="1" ht="36.75" hidden="1" customHeight="1">
      <c r="A1219" s="475">
        <f>SUBTOTAL(3,B$6:B1219)</f>
        <v>1</v>
      </c>
      <c r="B1219" s="475" t="s">
        <v>3027</v>
      </c>
      <c r="C1219" s="476" t="s">
        <v>3028</v>
      </c>
      <c r="D1219" s="636">
        <v>45533</v>
      </c>
      <c r="E1219" s="636" t="s">
        <v>200</v>
      </c>
      <c r="F1219" s="530" t="s">
        <v>232</v>
      </c>
      <c r="G1219" s="621" t="s">
        <v>619</v>
      </c>
      <c r="H1219" s="637">
        <v>5274000</v>
      </c>
      <c r="I1219" s="637">
        <v>0</v>
      </c>
      <c r="J1219" s="637">
        <v>265000</v>
      </c>
      <c r="K1219" s="637">
        <v>0</v>
      </c>
      <c r="L1219" s="638">
        <f t="shared" si="238"/>
        <v>5539000</v>
      </c>
      <c r="M1219" s="639">
        <v>23.9</v>
      </c>
      <c r="N1219" s="638">
        <f t="shared" si="239"/>
        <v>5091619</v>
      </c>
      <c r="O1219" s="640">
        <v>2</v>
      </c>
      <c r="P1219" s="638">
        <f t="shared" si="240"/>
        <v>426077</v>
      </c>
      <c r="Q1219" s="641">
        <v>0</v>
      </c>
      <c r="R1219" s="638">
        <f t="shared" si="241"/>
        <v>0</v>
      </c>
      <c r="S1219" s="638">
        <f t="shared" si="242"/>
        <v>5517696</v>
      </c>
      <c r="T1219" s="642">
        <v>0</v>
      </c>
      <c r="U1219" s="528">
        <v>0</v>
      </c>
      <c r="V1219" s="528">
        <v>200000</v>
      </c>
      <c r="W1219" s="642">
        <v>500000</v>
      </c>
      <c r="X1219" s="642">
        <v>0</v>
      </c>
      <c r="Y1219" s="642">
        <v>400000</v>
      </c>
      <c r="Z1219" s="642">
        <v>584528</v>
      </c>
      <c r="AA1219" s="643"/>
      <c r="AB1219" s="638"/>
      <c r="AC1219" s="642">
        <v>0</v>
      </c>
      <c r="AD1219" s="642">
        <v>0</v>
      </c>
      <c r="AE1219" s="638">
        <v>39944.709728033471</v>
      </c>
      <c r="AF1219" s="644"/>
      <c r="AG1219" s="644">
        <f t="shared" si="236"/>
        <v>7242169</v>
      </c>
      <c r="AH1219" s="639">
        <v>36</v>
      </c>
      <c r="AI1219" s="639">
        <v>0</v>
      </c>
      <c r="AJ1219" s="639">
        <v>0</v>
      </c>
      <c r="AK1219" s="643">
        <v>0</v>
      </c>
      <c r="AL1219" s="645">
        <v>0</v>
      </c>
      <c r="AM1219" s="638">
        <f t="shared" si="235"/>
        <v>1438010</v>
      </c>
      <c r="AN1219" s="661">
        <f t="shared" si="237"/>
        <v>8680179</v>
      </c>
      <c r="AO1219" s="638">
        <v>581595</v>
      </c>
      <c r="AP1219" s="638">
        <v>44100</v>
      </c>
      <c r="AQ1219" s="638">
        <f>+VLOOKUP($B1219,[1]Sheet1!$C$15:$BW$1300,52,0)</f>
        <v>0</v>
      </c>
      <c r="AR1219" s="638">
        <v>0</v>
      </c>
      <c r="AS1219" s="638">
        <v>0</v>
      </c>
      <c r="AT1219" s="661">
        <f t="shared" si="243"/>
        <v>8054484</v>
      </c>
      <c r="AU1219" s="629"/>
      <c r="AV1219" s="585"/>
      <c r="AW1219" s="526" t="s">
        <v>5419</v>
      </c>
      <c r="AX1219" s="526" t="s">
        <v>5420</v>
      </c>
      <c r="AY1219" s="632" t="s">
        <v>200</v>
      </c>
      <c r="AZ1219" s="632">
        <v>622</v>
      </c>
      <c r="BA1219" s="272" t="str">
        <f t="shared" si="244"/>
        <v>Bag</v>
      </c>
      <c r="BB1219" s="633"/>
      <c r="BC1219" s="634"/>
      <c r="BD1219" s="634"/>
    </row>
    <row r="1220" spans="1:56" s="635" customFormat="1" ht="36.75" hidden="1" customHeight="1">
      <c r="A1220" s="475">
        <f>SUBTOTAL(3,B$6:B1220)</f>
        <v>1</v>
      </c>
      <c r="B1220" s="475" t="s">
        <v>3029</v>
      </c>
      <c r="C1220" s="476" t="s">
        <v>1060</v>
      </c>
      <c r="D1220" s="636">
        <v>45597</v>
      </c>
      <c r="E1220" s="636" t="s">
        <v>200</v>
      </c>
      <c r="F1220" s="530" t="s">
        <v>232</v>
      </c>
      <c r="G1220" s="621" t="s">
        <v>619</v>
      </c>
      <c r="H1220" s="637">
        <v>5023000</v>
      </c>
      <c r="I1220" s="637">
        <v>0</v>
      </c>
      <c r="J1220" s="637">
        <v>252000</v>
      </c>
      <c r="K1220" s="637">
        <v>0</v>
      </c>
      <c r="L1220" s="638">
        <f t="shared" si="238"/>
        <v>5275000</v>
      </c>
      <c r="M1220" s="639">
        <v>22.9</v>
      </c>
      <c r="N1220" s="638">
        <f t="shared" si="239"/>
        <v>4646058</v>
      </c>
      <c r="O1220" s="640">
        <v>3</v>
      </c>
      <c r="P1220" s="638">
        <f t="shared" si="240"/>
        <v>608654</v>
      </c>
      <c r="Q1220" s="641">
        <v>0</v>
      </c>
      <c r="R1220" s="638">
        <f t="shared" si="241"/>
        <v>0</v>
      </c>
      <c r="S1220" s="638">
        <f t="shared" si="242"/>
        <v>5254712</v>
      </c>
      <c r="T1220" s="642">
        <v>0</v>
      </c>
      <c r="U1220" s="528">
        <v>0</v>
      </c>
      <c r="V1220" s="528">
        <v>200000</v>
      </c>
      <c r="W1220" s="642">
        <v>500000</v>
      </c>
      <c r="X1220" s="642">
        <v>0</v>
      </c>
      <c r="Y1220" s="642">
        <v>400000</v>
      </c>
      <c r="Z1220" s="642">
        <v>546736</v>
      </c>
      <c r="AA1220" s="643"/>
      <c r="AB1220" s="638"/>
      <c r="AC1220" s="642">
        <v>0</v>
      </c>
      <c r="AD1220" s="642">
        <v>0</v>
      </c>
      <c r="AE1220" s="638">
        <v>0</v>
      </c>
      <c r="AF1220" s="644"/>
      <c r="AG1220" s="644">
        <f t="shared" si="236"/>
        <v>6901448</v>
      </c>
      <c r="AH1220" s="639">
        <v>32</v>
      </c>
      <c r="AI1220" s="639">
        <v>0</v>
      </c>
      <c r="AJ1220" s="639">
        <v>0</v>
      </c>
      <c r="AK1220" s="643">
        <v>0</v>
      </c>
      <c r="AL1220" s="645">
        <v>0</v>
      </c>
      <c r="AM1220" s="638">
        <f t="shared" si="235"/>
        <v>1217308</v>
      </c>
      <c r="AN1220" s="661">
        <f t="shared" si="237"/>
        <v>8118756</v>
      </c>
      <c r="AO1220" s="638">
        <v>553875</v>
      </c>
      <c r="AP1220" s="638">
        <v>44100</v>
      </c>
      <c r="AQ1220" s="638">
        <f>+VLOOKUP($B1220,[1]Sheet1!$C$15:$BW$1300,52,0)</f>
        <v>0</v>
      </c>
      <c r="AR1220" s="638">
        <v>0</v>
      </c>
      <c r="AS1220" s="638">
        <v>0</v>
      </c>
      <c r="AT1220" s="661">
        <f t="shared" si="243"/>
        <v>7520781</v>
      </c>
      <c r="AU1220" s="629"/>
      <c r="AV1220" s="585"/>
      <c r="AW1220" s="526" t="s">
        <v>3573</v>
      </c>
      <c r="AX1220" s="526" t="s">
        <v>5421</v>
      </c>
      <c r="AY1220" s="632" t="s">
        <v>200</v>
      </c>
      <c r="AZ1220" s="632">
        <v>622</v>
      </c>
      <c r="BA1220" s="272" t="str">
        <f t="shared" si="244"/>
        <v>Bag</v>
      </c>
      <c r="BB1220" s="633"/>
      <c r="BC1220" s="634"/>
      <c r="BD1220" s="634"/>
    </row>
    <row r="1221" spans="1:56" s="635" customFormat="1" ht="36.75" hidden="1" customHeight="1">
      <c r="A1221" s="475">
        <f>SUBTOTAL(3,B$6:B1221)</f>
        <v>1</v>
      </c>
      <c r="B1221" s="475" t="s">
        <v>3030</v>
      </c>
      <c r="C1221" s="476" t="s">
        <v>3031</v>
      </c>
      <c r="D1221" s="636">
        <v>45605</v>
      </c>
      <c r="E1221" s="636" t="s">
        <v>200</v>
      </c>
      <c r="F1221" s="530" t="s">
        <v>232</v>
      </c>
      <c r="G1221" s="621" t="s">
        <v>619</v>
      </c>
      <c r="H1221" s="637">
        <v>5023000</v>
      </c>
      <c r="I1221" s="637">
        <v>0</v>
      </c>
      <c r="J1221" s="637">
        <v>0</v>
      </c>
      <c r="K1221" s="637">
        <v>0</v>
      </c>
      <c r="L1221" s="638">
        <f t="shared" si="238"/>
        <v>5023000</v>
      </c>
      <c r="M1221" s="639">
        <v>21.8</v>
      </c>
      <c r="N1221" s="638">
        <f t="shared" si="239"/>
        <v>4211592</v>
      </c>
      <c r="O1221" s="640">
        <v>3</v>
      </c>
      <c r="P1221" s="638">
        <f t="shared" si="240"/>
        <v>579577</v>
      </c>
      <c r="Q1221" s="641">
        <v>0</v>
      </c>
      <c r="R1221" s="638">
        <f t="shared" si="241"/>
        <v>0</v>
      </c>
      <c r="S1221" s="638">
        <f t="shared" si="242"/>
        <v>4791169</v>
      </c>
      <c r="T1221" s="642">
        <v>0</v>
      </c>
      <c r="U1221" s="528">
        <v>0</v>
      </c>
      <c r="V1221" s="528">
        <v>200000</v>
      </c>
      <c r="W1221" s="642">
        <v>500000</v>
      </c>
      <c r="X1221" s="642">
        <v>0</v>
      </c>
      <c r="Y1221" s="642">
        <v>400000</v>
      </c>
      <c r="Z1221" s="642">
        <v>528477</v>
      </c>
      <c r="AA1221" s="643"/>
      <c r="AB1221" s="638"/>
      <c r="AC1221" s="642">
        <v>0</v>
      </c>
      <c r="AD1221" s="642">
        <v>0</v>
      </c>
      <c r="AE1221" s="638">
        <v>36223.555045871559</v>
      </c>
      <c r="AF1221" s="644"/>
      <c r="AG1221" s="644">
        <f t="shared" si="236"/>
        <v>6455870</v>
      </c>
      <c r="AH1221" s="639">
        <v>32</v>
      </c>
      <c r="AI1221" s="639">
        <v>0</v>
      </c>
      <c r="AJ1221" s="639">
        <v>0</v>
      </c>
      <c r="AK1221" s="643">
        <v>0</v>
      </c>
      <c r="AL1221" s="645">
        <v>0</v>
      </c>
      <c r="AM1221" s="638">
        <f t="shared" si="235"/>
        <v>1159154</v>
      </c>
      <c r="AN1221" s="661">
        <f t="shared" si="237"/>
        <v>7615024</v>
      </c>
      <c r="AO1221" s="638">
        <v>527415</v>
      </c>
      <c r="AP1221" s="638">
        <v>44100</v>
      </c>
      <c r="AQ1221" s="638">
        <f>+VLOOKUP($B1221,[1]Sheet1!$C$15:$BW$1300,52,0)</f>
        <v>0</v>
      </c>
      <c r="AR1221" s="638">
        <v>0</v>
      </c>
      <c r="AS1221" s="638">
        <v>0</v>
      </c>
      <c r="AT1221" s="661">
        <f t="shared" si="243"/>
        <v>7043509</v>
      </c>
      <c r="AU1221" s="629"/>
      <c r="AV1221" s="585"/>
      <c r="AW1221" s="526" t="s">
        <v>5422</v>
      </c>
      <c r="AX1221" s="526" t="s">
        <v>5423</v>
      </c>
      <c r="AY1221" s="632" t="s">
        <v>200</v>
      </c>
      <c r="AZ1221" s="632">
        <v>622</v>
      </c>
      <c r="BA1221" s="272" t="str">
        <f t="shared" si="244"/>
        <v>Bag</v>
      </c>
      <c r="BB1221" s="633"/>
      <c r="BC1221" s="634"/>
      <c r="BD1221" s="634"/>
    </row>
    <row r="1222" spans="1:56" s="635" customFormat="1" ht="36.75" hidden="1" customHeight="1">
      <c r="A1222" s="475">
        <f>SUBTOTAL(3,B$6:B1222)</f>
        <v>1</v>
      </c>
      <c r="B1222" s="475" t="s">
        <v>3032</v>
      </c>
      <c r="C1222" s="476" t="s">
        <v>3033</v>
      </c>
      <c r="D1222" s="636">
        <v>45698</v>
      </c>
      <c r="E1222" s="636" t="s">
        <v>200</v>
      </c>
      <c r="F1222" s="530" t="s">
        <v>232</v>
      </c>
      <c r="G1222" s="621" t="s">
        <v>619</v>
      </c>
      <c r="H1222" s="637">
        <v>5023000</v>
      </c>
      <c r="I1222" s="637">
        <v>0</v>
      </c>
      <c r="J1222" s="637">
        <v>252000</v>
      </c>
      <c r="K1222" s="637">
        <v>0</v>
      </c>
      <c r="L1222" s="638">
        <f t="shared" si="238"/>
        <v>5275000</v>
      </c>
      <c r="M1222" s="639">
        <v>24</v>
      </c>
      <c r="N1222" s="638">
        <f t="shared" si="239"/>
        <v>4869231</v>
      </c>
      <c r="O1222" s="640">
        <v>2</v>
      </c>
      <c r="P1222" s="638">
        <f t="shared" si="240"/>
        <v>405769</v>
      </c>
      <c r="Q1222" s="641">
        <v>0</v>
      </c>
      <c r="R1222" s="638">
        <f t="shared" si="241"/>
        <v>0</v>
      </c>
      <c r="S1222" s="638">
        <f t="shared" si="242"/>
        <v>5275000</v>
      </c>
      <c r="T1222" s="642">
        <v>0</v>
      </c>
      <c r="U1222" s="528">
        <v>0</v>
      </c>
      <c r="V1222" s="528">
        <v>200000</v>
      </c>
      <c r="W1222" s="642">
        <v>500000</v>
      </c>
      <c r="X1222" s="642">
        <v>0</v>
      </c>
      <c r="Y1222" s="642">
        <v>400000</v>
      </c>
      <c r="Z1222" s="642">
        <v>543378</v>
      </c>
      <c r="AA1222" s="643"/>
      <c r="AB1222" s="638"/>
      <c r="AC1222" s="642">
        <v>0</v>
      </c>
      <c r="AD1222" s="642">
        <v>0</v>
      </c>
      <c r="AE1222" s="638">
        <v>38040.8671875</v>
      </c>
      <c r="AF1222" s="644"/>
      <c r="AG1222" s="644">
        <f t="shared" si="236"/>
        <v>6956419</v>
      </c>
      <c r="AH1222" s="639">
        <v>36</v>
      </c>
      <c r="AI1222" s="639">
        <v>0</v>
      </c>
      <c r="AJ1222" s="639">
        <v>0</v>
      </c>
      <c r="AK1222" s="643">
        <v>0</v>
      </c>
      <c r="AL1222" s="645">
        <v>0</v>
      </c>
      <c r="AM1222" s="638">
        <f t="shared" si="235"/>
        <v>1369471</v>
      </c>
      <c r="AN1222" s="661">
        <f t="shared" si="237"/>
        <v>8325890</v>
      </c>
      <c r="AO1222" s="638">
        <v>553875</v>
      </c>
      <c r="AP1222" s="638">
        <v>44100</v>
      </c>
      <c r="AQ1222" s="638">
        <f>+VLOOKUP($B1222,[1]Sheet1!$C$15:$BW$1300,52,0)</f>
        <v>0</v>
      </c>
      <c r="AR1222" s="638">
        <v>0</v>
      </c>
      <c r="AS1222" s="638">
        <v>0</v>
      </c>
      <c r="AT1222" s="661">
        <f t="shared" si="243"/>
        <v>7727915</v>
      </c>
      <c r="AU1222" s="629"/>
      <c r="AV1222" s="585"/>
      <c r="AW1222" s="526" t="s">
        <v>5424</v>
      </c>
      <c r="AX1222" s="526" t="s">
        <v>5425</v>
      </c>
      <c r="AY1222" s="632" t="s">
        <v>200</v>
      </c>
      <c r="AZ1222" s="632">
        <v>622</v>
      </c>
      <c r="BA1222" s="272" t="str">
        <f t="shared" si="244"/>
        <v>Bag</v>
      </c>
      <c r="BB1222" s="633"/>
      <c r="BC1222" s="634"/>
      <c r="BD1222" s="634"/>
    </row>
    <row r="1223" spans="1:56" s="635" customFormat="1" ht="36.75" hidden="1" customHeight="1">
      <c r="A1223" s="475">
        <f>SUBTOTAL(3,B$6:B1223)</f>
        <v>1</v>
      </c>
      <c r="B1223" s="475" t="s">
        <v>3034</v>
      </c>
      <c r="C1223" s="476" t="s">
        <v>3035</v>
      </c>
      <c r="D1223" s="636">
        <v>45735</v>
      </c>
      <c r="E1223" s="636" t="s">
        <v>200</v>
      </c>
      <c r="F1223" s="530" t="s">
        <v>232</v>
      </c>
      <c r="G1223" s="621" t="s">
        <v>619</v>
      </c>
      <c r="H1223" s="637">
        <v>4694000</v>
      </c>
      <c r="I1223" s="637">
        <v>0</v>
      </c>
      <c r="J1223" s="637">
        <v>235000</v>
      </c>
      <c r="K1223" s="637">
        <v>0</v>
      </c>
      <c r="L1223" s="638">
        <f t="shared" si="238"/>
        <v>4929000</v>
      </c>
      <c r="M1223" s="639">
        <v>23.8</v>
      </c>
      <c r="N1223" s="638">
        <f t="shared" si="239"/>
        <v>4511931</v>
      </c>
      <c r="O1223" s="640">
        <v>2</v>
      </c>
      <c r="P1223" s="638">
        <f t="shared" si="240"/>
        <v>379154</v>
      </c>
      <c r="Q1223" s="641">
        <v>0</v>
      </c>
      <c r="R1223" s="638">
        <f t="shared" si="241"/>
        <v>0</v>
      </c>
      <c r="S1223" s="638">
        <f t="shared" si="242"/>
        <v>4891085</v>
      </c>
      <c r="T1223" s="642">
        <v>0</v>
      </c>
      <c r="U1223" s="528">
        <v>0</v>
      </c>
      <c r="V1223" s="528">
        <v>200000</v>
      </c>
      <c r="W1223" s="642">
        <v>500000</v>
      </c>
      <c r="X1223" s="642">
        <v>0</v>
      </c>
      <c r="Y1223" s="642">
        <v>400000</v>
      </c>
      <c r="Z1223" s="642">
        <v>157435</v>
      </c>
      <c r="AA1223" s="643"/>
      <c r="AB1223" s="638"/>
      <c r="AC1223" s="642">
        <v>0</v>
      </c>
      <c r="AD1223" s="642">
        <v>163018</v>
      </c>
      <c r="AE1223" s="638">
        <v>35545.674894957978</v>
      </c>
      <c r="AF1223" s="644"/>
      <c r="AG1223" s="644">
        <f t="shared" si="236"/>
        <v>6347084</v>
      </c>
      <c r="AH1223" s="639">
        <v>32</v>
      </c>
      <c r="AI1223" s="639">
        <v>0</v>
      </c>
      <c r="AJ1223" s="639">
        <v>0</v>
      </c>
      <c r="AK1223" s="643">
        <v>0</v>
      </c>
      <c r="AL1223" s="645">
        <v>0</v>
      </c>
      <c r="AM1223" s="638">
        <f t="shared" ref="AM1223:AM1286" si="245">ROUND((N1223/IF(M1223&gt;26,26,M1223)/8*(AH1223*$AH$5+AI1223*$AI$5+AJ1223*$AJ$5+AK1223*$AK$5+AL1223*$AL$5)),0)</f>
        <v>1137462</v>
      </c>
      <c r="AN1223" s="661">
        <f t="shared" si="237"/>
        <v>7484546</v>
      </c>
      <c r="AO1223" s="638">
        <v>0</v>
      </c>
      <c r="AP1223" s="638">
        <v>0</v>
      </c>
      <c r="AQ1223" s="638">
        <f>+VLOOKUP($B1223,[1]Sheet1!$C$15:$BW$1300,52,0)</f>
        <v>0</v>
      </c>
      <c r="AR1223" s="638">
        <v>0</v>
      </c>
      <c r="AS1223" s="638">
        <v>0</v>
      </c>
      <c r="AT1223" s="661">
        <f t="shared" si="243"/>
        <v>7484546</v>
      </c>
      <c r="AU1223" s="629"/>
      <c r="AV1223" s="585"/>
      <c r="AW1223" s="526" t="s">
        <v>5427</v>
      </c>
      <c r="AX1223" s="526" t="s">
        <v>5428</v>
      </c>
      <c r="AY1223" s="632" t="s">
        <v>200</v>
      </c>
      <c r="AZ1223" s="632">
        <v>622</v>
      </c>
      <c r="BA1223" s="272" t="str">
        <f t="shared" si="244"/>
        <v>Bag</v>
      </c>
      <c r="BB1223" s="633"/>
      <c r="BC1223" s="634"/>
      <c r="BD1223" s="634"/>
    </row>
    <row r="1224" spans="1:56" s="635" customFormat="1" ht="36.75" hidden="1" customHeight="1">
      <c r="A1224" s="475">
        <f>SUBTOTAL(3,B$6:B1224)</f>
        <v>1</v>
      </c>
      <c r="B1224" s="475" t="s">
        <v>3036</v>
      </c>
      <c r="C1224" s="476" t="s">
        <v>3037</v>
      </c>
      <c r="D1224" s="636">
        <v>45743</v>
      </c>
      <c r="E1224" s="636" t="s">
        <v>200</v>
      </c>
      <c r="F1224" s="530" t="s">
        <v>232</v>
      </c>
      <c r="G1224" s="621" t="s">
        <v>619</v>
      </c>
      <c r="H1224" s="637">
        <v>4694000</v>
      </c>
      <c r="I1224" s="637">
        <v>0</v>
      </c>
      <c r="J1224" s="637">
        <v>235000</v>
      </c>
      <c r="K1224" s="637">
        <v>0</v>
      </c>
      <c r="L1224" s="638">
        <f t="shared" si="238"/>
        <v>4929000</v>
      </c>
      <c r="M1224" s="639">
        <v>22.8</v>
      </c>
      <c r="N1224" s="638">
        <f t="shared" si="239"/>
        <v>4322354</v>
      </c>
      <c r="O1224" s="640">
        <v>3</v>
      </c>
      <c r="P1224" s="638">
        <f t="shared" si="240"/>
        <v>568731</v>
      </c>
      <c r="Q1224" s="641">
        <v>0</v>
      </c>
      <c r="R1224" s="638">
        <f t="shared" si="241"/>
        <v>0</v>
      </c>
      <c r="S1224" s="638">
        <f t="shared" si="242"/>
        <v>4891085</v>
      </c>
      <c r="T1224" s="642">
        <v>0</v>
      </c>
      <c r="U1224" s="528">
        <v>0</v>
      </c>
      <c r="V1224" s="528">
        <v>200000</v>
      </c>
      <c r="W1224" s="642">
        <v>500000</v>
      </c>
      <c r="X1224" s="642">
        <v>0</v>
      </c>
      <c r="Y1224" s="642">
        <v>400000</v>
      </c>
      <c r="Z1224" s="642">
        <v>38529</v>
      </c>
      <c r="AA1224" s="643"/>
      <c r="AB1224" s="638"/>
      <c r="AC1224" s="642">
        <v>100000</v>
      </c>
      <c r="AD1224" s="642">
        <v>48573</v>
      </c>
      <c r="AE1224" s="638">
        <v>35545.674342105267</v>
      </c>
      <c r="AF1224" s="644"/>
      <c r="AG1224" s="644">
        <f t="shared" si="236"/>
        <v>6213733</v>
      </c>
      <c r="AH1224" s="639">
        <v>28</v>
      </c>
      <c r="AI1224" s="639">
        <v>0</v>
      </c>
      <c r="AJ1224" s="639">
        <v>0</v>
      </c>
      <c r="AK1224" s="643">
        <v>0</v>
      </c>
      <c r="AL1224" s="645">
        <v>0</v>
      </c>
      <c r="AM1224" s="638">
        <f t="shared" si="245"/>
        <v>995279</v>
      </c>
      <c r="AN1224" s="661">
        <f t="shared" si="237"/>
        <v>7209012</v>
      </c>
      <c r="AO1224" s="638">
        <v>0</v>
      </c>
      <c r="AP1224" s="638">
        <v>0</v>
      </c>
      <c r="AQ1224" s="638">
        <f>+VLOOKUP($B1224,[1]Sheet1!$C$15:$BW$1300,52,0)</f>
        <v>0</v>
      </c>
      <c r="AR1224" s="638">
        <v>0</v>
      </c>
      <c r="AS1224" s="638">
        <v>0</v>
      </c>
      <c r="AT1224" s="661">
        <f t="shared" si="243"/>
        <v>7209012</v>
      </c>
      <c r="AU1224" s="629"/>
      <c r="AV1224" s="585"/>
      <c r="AW1224" s="526" t="s">
        <v>5721</v>
      </c>
      <c r="AX1224" s="526" t="s">
        <v>5722</v>
      </c>
      <c r="AY1224" s="632" t="s">
        <v>200</v>
      </c>
      <c r="AZ1224" s="632">
        <v>622</v>
      </c>
      <c r="BA1224" s="272" t="str">
        <f t="shared" si="244"/>
        <v>Bag</v>
      </c>
      <c r="BB1224" s="633"/>
      <c r="BC1224" s="634"/>
      <c r="BD1224" s="634"/>
    </row>
    <row r="1225" spans="1:56" s="635" customFormat="1" ht="36.75" hidden="1" customHeight="1">
      <c r="A1225" s="475">
        <f>SUBTOTAL(3,B$6:B1225)</f>
        <v>1</v>
      </c>
      <c r="B1225" s="475" t="s">
        <v>3038</v>
      </c>
      <c r="C1225" s="476" t="s">
        <v>3039</v>
      </c>
      <c r="D1225" s="636">
        <v>45743</v>
      </c>
      <c r="E1225" s="636" t="s">
        <v>200</v>
      </c>
      <c r="F1225" s="530" t="s">
        <v>232</v>
      </c>
      <c r="G1225" s="621" t="s">
        <v>619</v>
      </c>
      <c r="H1225" s="637">
        <v>4694000</v>
      </c>
      <c r="I1225" s="637">
        <v>0</v>
      </c>
      <c r="J1225" s="637">
        <v>235000</v>
      </c>
      <c r="K1225" s="637">
        <v>0</v>
      </c>
      <c r="L1225" s="638">
        <f t="shared" si="238"/>
        <v>4929000</v>
      </c>
      <c r="M1225" s="639">
        <v>24</v>
      </c>
      <c r="N1225" s="638">
        <f t="shared" si="239"/>
        <v>4549846</v>
      </c>
      <c r="O1225" s="640">
        <v>2</v>
      </c>
      <c r="P1225" s="638">
        <f t="shared" si="240"/>
        <v>379154</v>
      </c>
      <c r="Q1225" s="641">
        <v>0</v>
      </c>
      <c r="R1225" s="638">
        <f t="shared" si="241"/>
        <v>0</v>
      </c>
      <c r="S1225" s="638">
        <f t="shared" si="242"/>
        <v>4929000</v>
      </c>
      <c r="T1225" s="642">
        <v>0</v>
      </c>
      <c r="U1225" s="528">
        <v>0</v>
      </c>
      <c r="V1225" s="528">
        <v>200000</v>
      </c>
      <c r="W1225" s="642">
        <v>500000</v>
      </c>
      <c r="X1225" s="642">
        <v>0</v>
      </c>
      <c r="Y1225" s="642">
        <v>400000</v>
      </c>
      <c r="Z1225" s="642">
        <v>44276</v>
      </c>
      <c r="AA1225" s="643"/>
      <c r="AB1225" s="638"/>
      <c r="AC1225" s="642">
        <v>100000</v>
      </c>
      <c r="AD1225" s="642">
        <v>49903</v>
      </c>
      <c r="AE1225" s="638">
        <v>35545.671875</v>
      </c>
      <c r="AF1225" s="644"/>
      <c r="AG1225" s="644">
        <f t="shared" si="236"/>
        <v>6258725</v>
      </c>
      <c r="AH1225" s="639">
        <v>32</v>
      </c>
      <c r="AI1225" s="639">
        <v>0</v>
      </c>
      <c r="AJ1225" s="639">
        <v>0</v>
      </c>
      <c r="AK1225" s="643">
        <v>0</v>
      </c>
      <c r="AL1225" s="645">
        <v>0</v>
      </c>
      <c r="AM1225" s="638">
        <f t="shared" si="245"/>
        <v>1137462</v>
      </c>
      <c r="AN1225" s="661">
        <f t="shared" si="237"/>
        <v>7396187</v>
      </c>
      <c r="AO1225" s="638">
        <v>0</v>
      </c>
      <c r="AP1225" s="638">
        <v>0</v>
      </c>
      <c r="AQ1225" s="638">
        <f>+VLOOKUP($B1225,[1]Sheet1!$C$15:$BW$1300,52,0)</f>
        <v>0</v>
      </c>
      <c r="AR1225" s="638">
        <v>0</v>
      </c>
      <c r="AS1225" s="638">
        <v>0</v>
      </c>
      <c r="AT1225" s="661">
        <f t="shared" si="243"/>
        <v>7396187</v>
      </c>
      <c r="AU1225" s="629"/>
      <c r="AV1225" s="585"/>
      <c r="AW1225" s="526" t="s">
        <v>5723</v>
      </c>
      <c r="AX1225" s="526" t="s">
        <v>5724</v>
      </c>
      <c r="AY1225" s="632" t="s">
        <v>200</v>
      </c>
      <c r="AZ1225" s="632">
        <v>622</v>
      </c>
      <c r="BA1225" s="272" t="str">
        <f t="shared" si="244"/>
        <v>Bag</v>
      </c>
      <c r="BB1225" s="633"/>
      <c r="BC1225" s="634"/>
      <c r="BD1225" s="634"/>
    </row>
    <row r="1226" spans="1:56" s="635" customFormat="1" ht="36.75" hidden="1" customHeight="1">
      <c r="A1226" s="475">
        <f>SUBTOTAL(3,B$6:B1226)</f>
        <v>1</v>
      </c>
      <c r="B1226" s="475" t="s">
        <v>5623</v>
      </c>
      <c r="C1226" s="476" t="s">
        <v>5624</v>
      </c>
      <c r="D1226" s="636">
        <v>45748</v>
      </c>
      <c r="E1226" s="636" t="s">
        <v>200</v>
      </c>
      <c r="F1226" s="530" t="s">
        <v>232</v>
      </c>
      <c r="G1226" s="621" t="s">
        <v>459</v>
      </c>
      <c r="H1226" s="637">
        <v>4694000</v>
      </c>
      <c r="I1226" s="637">
        <v>0</v>
      </c>
      <c r="J1226" s="637">
        <v>0</v>
      </c>
      <c r="K1226" s="637">
        <v>0</v>
      </c>
      <c r="L1226" s="638">
        <f t="shared" si="238"/>
        <v>4694000</v>
      </c>
      <c r="M1226" s="639">
        <v>23.9</v>
      </c>
      <c r="N1226" s="638">
        <f t="shared" si="239"/>
        <v>4314869</v>
      </c>
      <c r="O1226" s="640">
        <v>2</v>
      </c>
      <c r="P1226" s="638">
        <f t="shared" si="240"/>
        <v>361077</v>
      </c>
      <c r="Q1226" s="641">
        <v>0</v>
      </c>
      <c r="R1226" s="638">
        <f t="shared" si="241"/>
        <v>0</v>
      </c>
      <c r="S1226" s="638">
        <f t="shared" si="242"/>
        <v>4675946</v>
      </c>
      <c r="T1226" s="642">
        <v>0</v>
      </c>
      <c r="U1226" s="528">
        <v>0</v>
      </c>
      <c r="V1226" s="528">
        <v>199000</v>
      </c>
      <c r="W1226" s="642">
        <v>498000</v>
      </c>
      <c r="X1226" s="642">
        <v>0</v>
      </c>
      <c r="Y1226" s="642">
        <v>149000</v>
      </c>
      <c r="Z1226" s="642">
        <v>0</v>
      </c>
      <c r="AA1226" s="643"/>
      <c r="AB1226" s="638"/>
      <c r="AC1226" s="642">
        <v>0</v>
      </c>
      <c r="AD1226" s="642">
        <v>0</v>
      </c>
      <c r="AE1226" s="638">
        <v>33850.959728033471</v>
      </c>
      <c r="AF1226" s="644"/>
      <c r="AG1226" s="644">
        <f t="shared" si="236"/>
        <v>5555797</v>
      </c>
      <c r="AH1226" s="639">
        <v>32</v>
      </c>
      <c r="AI1226" s="639">
        <v>0</v>
      </c>
      <c r="AJ1226" s="639">
        <v>0</v>
      </c>
      <c r="AK1226" s="643">
        <v>0</v>
      </c>
      <c r="AL1226" s="645">
        <v>0</v>
      </c>
      <c r="AM1226" s="638">
        <f t="shared" si="245"/>
        <v>1083231</v>
      </c>
      <c r="AN1226" s="661">
        <f t="shared" si="237"/>
        <v>6639028</v>
      </c>
      <c r="AO1226" s="638">
        <v>0</v>
      </c>
      <c r="AP1226" s="638">
        <v>0</v>
      </c>
      <c r="AQ1226" s="638">
        <f>+VLOOKUP($B1226,[1]Sheet1!$C$15:$BW$1300,52,0)</f>
        <v>0</v>
      </c>
      <c r="AR1226" s="638">
        <v>0</v>
      </c>
      <c r="AS1226" s="638">
        <v>0</v>
      </c>
      <c r="AT1226" s="661">
        <f t="shared" si="243"/>
        <v>6639028</v>
      </c>
      <c r="AU1226" s="629"/>
      <c r="AV1226" s="585"/>
      <c r="AW1226" s="526" t="s">
        <v>5725</v>
      </c>
      <c r="AX1226" s="526" t="s">
        <v>5726</v>
      </c>
      <c r="AY1226" s="632" t="s">
        <v>200</v>
      </c>
      <c r="AZ1226" s="632">
        <v>622</v>
      </c>
      <c r="BA1226" s="272" t="str">
        <f t="shared" si="244"/>
        <v>Bag</v>
      </c>
      <c r="BB1226" s="633"/>
      <c r="BC1226" s="634"/>
      <c r="BD1226" s="634"/>
    </row>
    <row r="1227" spans="1:56" s="635" customFormat="1" ht="36.75" hidden="1" customHeight="1">
      <c r="A1227" s="475">
        <f>SUBTOTAL(3,B$6:B1227)</f>
        <v>1</v>
      </c>
      <c r="B1227" s="475" t="s">
        <v>5625</v>
      </c>
      <c r="C1227" s="476" t="s">
        <v>5626</v>
      </c>
      <c r="D1227" s="636">
        <v>45757</v>
      </c>
      <c r="E1227" s="636" t="s">
        <v>200</v>
      </c>
      <c r="F1227" s="530" t="s">
        <v>232</v>
      </c>
      <c r="G1227" s="621" t="s">
        <v>459</v>
      </c>
      <c r="H1227" s="637">
        <v>4694000</v>
      </c>
      <c r="I1227" s="637">
        <v>0</v>
      </c>
      <c r="J1227" s="637">
        <v>0</v>
      </c>
      <c r="K1227" s="637">
        <v>0</v>
      </c>
      <c r="L1227" s="638">
        <f t="shared" si="238"/>
        <v>4694000</v>
      </c>
      <c r="M1227" s="639">
        <v>15</v>
      </c>
      <c r="N1227" s="638">
        <f t="shared" si="239"/>
        <v>2708077</v>
      </c>
      <c r="O1227" s="640">
        <v>1</v>
      </c>
      <c r="P1227" s="638">
        <f t="shared" si="240"/>
        <v>180538</v>
      </c>
      <c r="Q1227" s="641">
        <v>0</v>
      </c>
      <c r="R1227" s="638">
        <f t="shared" si="241"/>
        <v>0</v>
      </c>
      <c r="S1227" s="638">
        <f t="shared" si="242"/>
        <v>2888615</v>
      </c>
      <c r="T1227" s="642">
        <v>0</v>
      </c>
      <c r="U1227" s="528">
        <v>0</v>
      </c>
      <c r="V1227" s="528">
        <v>123000</v>
      </c>
      <c r="W1227" s="642">
        <v>308000</v>
      </c>
      <c r="X1227" s="642">
        <v>0</v>
      </c>
      <c r="Y1227" s="642">
        <v>92000</v>
      </c>
      <c r="Z1227" s="642">
        <v>0</v>
      </c>
      <c r="AA1227" s="643"/>
      <c r="AB1227" s="638"/>
      <c r="AC1227" s="642">
        <v>0</v>
      </c>
      <c r="AD1227" s="642">
        <v>0</v>
      </c>
      <c r="AE1227" s="638">
        <v>0</v>
      </c>
      <c r="AF1227" s="644"/>
      <c r="AG1227" s="644">
        <f t="shared" si="236"/>
        <v>3411615</v>
      </c>
      <c r="AH1227" s="639">
        <v>16</v>
      </c>
      <c r="AI1227" s="639">
        <v>0</v>
      </c>
      <c r="AJ1227" s="639">
        <v>0</v>
      </c>
      <c r="AK1227" s="643">
        <v>0</v>
      </c>
      <c r="AL1227" s="645">
        <v>0</v>
      </c>
      <c r="AM1227" s="638">
        <f t="shared" si="245"/>
        <v>541615</v>
      </c>
      <c r="AN1227" s="661">
        <f t="shared" si="237"/>
        <v>3953230</v>
      </c>
      <c r="AO1227" s="638">
        <v>0</v>
      </c>
      <c r="AP1227" s="638">
        <v>0</v>
      </c>
      <c r="AQ1227" s="638">
        <f>+VLOOKUP($B1227,[1]Sheet1!$C$15:$BW$1300,52,0)</f>
        <v>0</v>
      </c>
      <c r="AR1227" s="638">
        <v>0</v>
      </c>
      <c r="AS1227" s="638">
        <v>0</v>
      </c>
      <c r="AT1227" s="661">
        <f t="shared" si="243"/>
        <v>3953230</v>
      </c>
      <c r="AU1227" s="629"/>
      <c r="AV1227" s="585"/>
      <c r="AW1227" s="526"/>
      <c r="AX1227" s="526" t="s">
        <v>3466</v>
      </c>
      <c r="AY1227" s="632" t="s">
        <v>200</v>
      </c>
      <c r="AZ1227" s="632">
        <v>622</v>
      </c>
      <c r="BA1227" s="272" t="str">
        <f t="shared" si="244"/>
        <v>Bag</v>
      </c>
      <c r="BB1227" s="633"/>
      <c r="BC1227" s="634"/>
      <c r="BD1227" s="634"/>
    </row>
    <row r="1228" spans="1:56" s="635" customFormat="1" ht="36.75" hidden="1" customHeight="1">
      <c r="A1228" s="475">
        <f>SUBTOTAL(3,B$6:B1228)</f>
        <v>1</v>
      </c>
      <c r="B1228" s="475" t="s">
        <v>5627</v>
      </c>
      <c r="C1228" s="476" t="s">
        <v>5628</v>
      </c>
      <c r="D1228" s="636">
        <v>45757</v>
      </c>
      <c r="E1228" s="636" t="s">
        <v>200</v>
      </c>
      <c r="F1228" s="530" t="s">
        <v>232</v>
      </c>
      <c r="G1228" s="621" t="s">
        <v>459</v>
      </c>
      <c r="H1228" s="637">
        <v>4694000</v>
      </c>
      <c r="I1228" s="637">
        <v>0</v>
      </c>
      <c r="J1228" s="637">
        <v>0</v>
      </c>
      <c r="K1228" s="637">
        <v>0</v>
      </c>
      <c r="L1228" s="638">
        <f t="shared" si="238"/>
        <v>4694000</v>
      </c>
      <c r="M1228" s="639">
        <v>17</v>
      </c>
      <c r="N1228" s="638">
        <f t="shared" si="239"/>
        <v>3069154</v>
      </c>
      <c r="O1228" s="640">
        <v>1</v>
      </c>
      <c r="P1228" s="638">
        <f t="shared" si="240"/>
        <v>180538</v>
      </c>
      <c r="Q1228" s="641">
        <v>0</v>
      </c>
      <c r="R1228" s="638">
        <f t="shared" si="241"/>
        <v>0</v>
      </c>
      <c r="S1228" s="638">
        <f t="shared" si="242"/>
        <v>3249692</v>
      </c>
      <c r="T1228" s="642">
        <v>0</v>
      </c>
      <c r="U1228" s="528">
        <v>0</v>
      </c>
      <c r="V1228" s="528">
        <v>138000</v>
      </c>
      <c r="W1228" s="642">
        <v>346000</v>
      </c>
      <c r="X1228" s="642">
        <v>0</v>
      </c>
      <c r="Y1228" s="642">
        <v>104000</v>
      </c>
      <c r="Z1228" s="642">
        <v>0</v>
      </c>
      <c r="AA1228" s="643"/>
      <c r="AB1228" s="638"/>
      <c r="AC1228" s="642">
        <v>0</v>
      </c>
      <c r="AD1228" s="642">
        <v>0</v>
      </c>
      <c r="AE1228" s="638">
        <v>0</v>
      </c>
      <c r="AF1228" s="644"/>
      <c r="AG1228" s="644">
        <f t="shared" si="236"/>
        <v>3837692</v>
      </c>
      <c r="AH1228" s="639">
        <v>24</v>
      </c>
      <c r="AI1228" s="639">
        <v>0</v>
      </c>
      <c r="AJ1228" s="639">
        <v>0</v>
      </c>
      <c r="AK1228" s="643">
        <v>0</v>
      </c>
      <c r="AL1228" s="645">
        <v>0</v>
      </c>
      <c r="AM1228" s="638">
        <f t="shared" si="245"/>
        <v>812423</v>
      </c>
      <c r="AN1228" s="661">
        <f t="shared" si="237"/>
        <v>4650115</v>
      </c>
      <c r="AO1228" s="638">
        <v>0</v>
      </c>
      <c r="AP1228" s="638">
        <v>0</v>
      </c>
      <c r="AQ1228" s="638">
        <f>+VLOOKUP($B1228,[1]Sheet1!$C$15:$BW$1300,52,0)</f>
        <v>0</v>
      </c>
      <c r="AR1228" s="638">
        <v>0</v>
      </c>
      <c r="AS1228" s="638">
        <v>0</v>
      </c>
      <c r="AT1228" s="661">
        <f t="shared" si="243"/>
        <v>4650115</v>
      </c>
      <c r="AU1228" s="629"/>
      <c r="AV1228" s="585"/>
      <c r="AW1228" s="526"/>
      <c r="AX1228" s="526" t="s">
        <v>3466</v>
      </c>
      <c r="AY1228" s="632" t="s">
        <v>200</v>
      </c>
      <c r="AZ1228" s="632">
        <v>622</v>
      </c>
      <c r="BA1228" s="272" t="str">
        <f t="shared" si="244"/>
        <v>Bag</v>
      </c>
      <c r="BB1228" s="633"/>
      <c r="BC1228" s="634"/>
      <c r="BD1228" s="634"/>
    </row>
    <row r="1229" spans="1:56" s="635" customFormat="1" ht="36.75" hidden="1" customHeight="1">
      <c r="A1229" s="475">
        <f>SUBTOTAL(3,B$6:B1229)</f>
        <v>1</v>
      </c>
      <c r="B1229" s="475" t="s">
        <v>5629</v>
      </c>
      <c r="C1229" s="476" t="s">
        <v>5630</v>
      </c>
      <c r="D1229" s="636">
        <v>45757</v>
      </c>
      <c r="E1229" s="636" t="s">
        <v>200</v>
      </c>
      <c r="F1229" s="530" t="s">
        <v>232</v>
      </c>
      <c r="G1229" s="621" t="s">
        <v>459</v>
      </c>
      <c r="H1229" s="637">
        <v>4694000</v>
      </c>
      <c r="I1229" s="637">
        <v>0</v>
      </c>
      <c r="J1229" s="637">
        <v>235000</v>
      </c>
      <c r="K1229" s="637">
        <v>0</v>
      </c>
      <c r="L1229" s="638">
        <f t="shared" si="238"/>
        <v>4929000</v>
      </c>
      <c r="M1229" s="639">
        <v>17</v>
      </c>
      <c r="N1229" s="638">
        <f t="shared" si="239"/>
        <v>3222808</v>
      </c>
      <c r="O1229" s="640">
        <v>1</v>
      </c>
      <c r="P1229" s="638">
        <f t="shared" si="240"/>
        <v>189577</v>
      </c>
      <c r="Q1229" s="641">
        <v>0</v>
      </c>
      <c r="R1229" s="638">
        <f t="shared" si="241"/>
        <v>0</v>
      </c>
      <c r="S1229" s="638">
        <f t="shared" si="242"/>
        <v>3412385</v>
      </c>
      <c r="T1229" s="642">
        <v>0</v>
      </c>
      <c r="U1229" s="528">
        <v>0</v>
      </c>
      <c r="V1229" s="528">
        <v>138000</v>
      </c>
      <c r="W1229" s="642">
        <v>346000</v>
      </c>
      <c r="X1229" s="642">
        <v>0</v>
      </c>
      <c r="Y1229" s="642">
        <v>104000</v>
      </c>
      <c r="Z1229" s="642">
        <v>0</v>
      </c>
      <c r="AA1229" s="643"/>
      <c r="AB1229" s="638"/>
      <c r="AC1229" s="642">
        <v>0</v>
      </c>
      <c r="AD1229" s="642">
        <v>0</v>
      </c>
      <c r="AE1229" s="638">
        <v>35545.676470588238</v>
      </c>
      <c r="AF1229" s="644"/>
      <c r="AG1229" s="644">
        <f t="shared" si="236"/>
        <v>4035931</v>
      </c>
      <c r="AH1229" s="639">
        <v>24</v>
      </c>
      <c r="AI1229" s="639">
        <v>0</v>
      </c>
      <c r="AJ1229" s="639">
        <v>0</v>
      </c>
      <c r="AK1229" s="643">
        <v>0</v>
      </c>
      <c r="AL1229" s="645">
        <v>0</v>
      </c>
      <c r="AM1229" s="638">
        <f t="shared" si="245"/>
        <v>853096</v>
      </c>
      <c r="AN1229" s="661">
        <f t="shared" si="237"/>
        <v>4889027</v>
      </c>
      <c r="AO1229" s="638">
        <v>0</v>
      </c>
      <c r="AP1229" s="638">
        <v>0</v>
      </c>
      <c r="AQ1229" s="638">
        <f>+VLOOKUP($B1229,[1]Sheet1!$C$15:$BW$1300,52,0)</f>
        <v>0</v>
      </c>
      <c r="AR1229" s="638">
        <v>0</v>
      </c>
      <c r="AS1229" s="638">
        <v>0</v>
      </c>
      <c r="AT1229" s="661">
        <f t="shared" si="243"/>
        <v>4889027</v>
      </c>
      <c r="AU1229" s="629"/>
      <c r="AV1229" s="585"/>
      <c r="AW1229" s="526" t="s">
        <v>5727</v>
      </c>
      <c r="AX1229" s="526" t="s">
        <v>5728</v>
      </c>
      <c r="AY1229" s="632" t="s">
        <v>200</v>
      </c>
      <c r="AZ1229" s="632">
        <v>622</v>
      </c>
      <c r="BA1229" s="272" t="str">
        <f t="shared" si="244"/>
        <v>Bag</v>
      </c>
      <c r="BB1229" s="633"/>
      <c r="BC1229" s="634"/>
      <c r="BD1229" s="634"/>
    </row>
    <row r="1230" spans="1:56" s="635" customFormat="1" ht="36.75" hidden="1" customHeight="1">
      <c r="A1230" s="475">
        <f>SUBTOTAL(3,B$6:B1230)</f>
        <v>1</v>
      </c>
      <c r="B1230" s="475" t="s">
        <v>5631</v>
      </c>
      <c r="C1230" s="476" t="s">
        <v>5632</v>
      </c>
      <c r="D1230" s="636">
        <v>45757</v>
      </c>
      <c r="E1230" s="636" t="s">
        <v>200</v>
      </c>
      <c r="F1230" s="530" t="s">
        <v>232</v>
      </c>
      <c r="G1230" s="621" t="s">
        <v>459</v>
      </c>
      <c r="H1230" s="637">
        <v>4694000</v>
      </c>
      <c r="I1230" s="637">
        <v>0</v>
      </c>
      <c r="J1230" s="637">
        <v>235000</v>
      </c>
      <c r="K1230" s="637">
        <v>0</v>
      </c>
      <c r="L1230" s="638">
        <f t="shared" si="238"/>
        <v>4929000</v>
      </c>
      <c r="M1230" s="639">
        <v>17</v>
      </c>
      <c r="N1230" s="638">
        <f t="shared" si="239"/>
        <v>3222808</v>
      </c>
      <c r="O1230" s="640">
        <v>1</v>
      </c>
      <c r="P1230" s="638">
        <f t="shared" si="240"/>
        <v>189577</v>
      </c>
      <c r="Q1230" s="641">
        <v>0</v>
      </c>
      <c r="R1230" s="638">
        <f t="shared" si="241"/>
        <v>0</v>
      </c>
      <c r="S1230" s="638">
        <f t="shared" si="242"/>
        <v>3412385</v>
      </c>
      <c r="T1230" s="642">
        <v>0</v>
      </c>
      <c r="U1230" s="528">
        <v>0</v>
      </c>
      <c r="V1230" s="528">
        <v>138000</v>
      </c>
      <c r="W1230" s="642">
        <v>346000</v>
      </c>
      <c r="X1230" s="642">
        <v>0</v>
      </c>
      <c r="Y1230" s="642">
        <v>104000</v>
      </c>
      <c r="Z1230" s="642">
        <v>0</v>
      </c>
      <c r="AA1230" s="643"/>
      <c r="AB1230" s="638"/>
      <c r="AC1230" s="642">
        <v>0</v>
      </c>
      <c r="AD1230" s="642">
        <v>0</v>
      </c>
      <c r="AE1230" s="638">
        <v>35545.676470588238</v>
      </c>
      <c r="AF1230" s="644"/>
      <c r="AG1230" s="644">
        <f t="shared" si="236"/>
        <v>4035931</v>
      </c>
      <c r="AH1230" s="639">
        <v>24</v>
      </c>
      <c r="AI1230" s="639">
        <v>0</v>
      </c>
      <c r="AJ1230" s="639">
        <v>0</v>
      </c>
      <c r="AK1230" s="643">
        <v>0</v>
      </c>
      <c r="AL1230" s="645">
        <v>0</v>
      </c>
      <c r="AM1230" s="638">
        <f t="shared" si="245"/>
        <v>853096</v>
      </c>
      <c r="AN1230" s="661">
        <f t="shared" si="237"/>
        <v>4889027</v>
      </c>
      <c r="AO1230" s="638">
        <v>0</v>
      </c>
      <c r="AP1230" s="638">
        <v>0</v>
      </c>
      <c r="AQ1230" s="638">
        <f>+VLOOKUP($B1230,[1]Sheet1!$C$15:$BW$1300,52,0)</f>
        <v>0</v>
      </c>
      <c r="AR1230" s="638">
        <v>0</v>
      </c>
      <c r="AS1230" s="638">
        <v>0</v>
      </c>
      <c r="AT1230" s="661">
        <f t="shared" si="243"/>
        <v>4889027</v>
      </c>
      <c r="AU1230" s="629"/>
      <c r="AV1230" s="585"/>
      <c r="AW1230" s="526" t="s">
        <v>4045</v>
      </c>
      <c r="AX1230" s="526" t="s">
        <v>5729</v>
      </c>
      <c r="AY1230" s="632" t="s">
        <v>200</v>
      </c>
      <c r="AZ1230" s="632">
        <v>622</v>
      </c>
      <c r="BA1230" s="272" t="str">
        <f t="shared" si="244"/>
        <v>Bag</v>
      </c>
      <c r="BB1230" s="633"/>
      <c r="BC1230" s="634"/>
      <c r="BD1230" s="634"/>
    </row>
    <row r="1231" spans="1:56" s="635" customFormat="1" ht="36.75" hidden="1" customHeight="1">
      <c r="A1231" s="475">
        <f>SUBTOTAL(3,B$6:B1231)</f>
        <v>1</v>
      </c>
      <c r="B1231" s="475" t="s">
        <v>5633</v>
      </c>
      <c r="C1231" s="476" t="s">
        <v>5634</v>
      </c>
      <c r="D1231" s="636">
        <v>45761</v>
      </c>
      <c r="E1231" s="636" t="s">
        <v>200</v>
      </c>
      <c r="F1231" s="530" t="s">
        <v>232</v>
      </c>
      <c r="G1231" s="621" t="s">
        <v>459</v>
      </c>
      <c r="H1231" s="637">
        <v>4694000</v>
      </c>
      <c r="I1231" s="637">
        <v>0</v>
      </c>
      <c r="J1231" s="637">
        <v>0</v>
      </c>
      <c r="K1231" s="637">
        <v>0</v>
      </c>
      <c r="L1231" s="638">
        <f t="shared" si="238"/>
        <v>4694000</v>
      </c>
      <c r="M1231" s="639">
        <v>14</v>
      </c>
      <c r="N1231" s="638">
        <f t="shared" si="239"/>
        <v>2527538</v>
      </c>
      <c r="O1231" s="640">
        <v>1</v>
      </c>
      <c r="P1231" s="638">
        <f t="shared" si="240"/>
        <v>180538</v>
      </c>
      <c r="Q1231" s="641">
        <v>0</v>
      </c>
      <c r="R1231" s="638">
        <f t="shared" si="241"/>
        <v>0</v>
      </c>
      <c r="S1231" s="638">
        <f t="shared" si="242"/>
        <v>2708076</v>
      </c>
      <c r="T1231" s="642">
        <v>0</v>
      </c>
      <c r="U1231" s="528">
        <v>0</v>
      </c>
      <c r="V1231" s="528">
        <v>115000</v>
      </c>
      <c r="W1231" s="642">
        <v>288000</v>
      </c>
      <c r="X1231" s="642">
        <v>0</v>
      </c>
      <c r="Y1231" s="642">
        <v>87000</v>
      </c>
      <c r="Z1231" s="642">
        <v>0</v>
      </c>
      <c r="AA1231" s="643"/>
      <c r="AB1231" s="638"/>
      <c r="AC1231" s="642">
        <v>0</v>
      </c>
      <c r="AD1231" s="642">
        <v>0</v>
      </c>
      <c r="AE1231" s="638">
        <v>33850.955357142855</v>
      </c>
      <c r="AF1231" s="644"/>
      <c r="AG1231" s="644">
        <f t="shared" si="236"/>
        <v>3231927</v>
      </c>
      <c r="AH1231" s="639">
        <v>16</v>
      </c>
      <c r="AI1231" s="639">
        <v>0</v>
      </c>
      <c r="AJ1231" s="639">
        <v>0</v>
      </c>
      <c r="AK1231" s="643">
        <v>0</v>
      </c>
      <c r="AL1231" s="645">
        <v>0</v>
      </c>
      <c r="AM1231" s="638">
        <f t="shared" si="245"/>
        <v>541615</v>
      </c>
      <c r="AN1231" s="661">
        <f t="shared" si="237"/>
        <v>3773542</v>
      </c>
      <c r="AO1231" s="638">
        <v>0</v>
      </c>
      <c r="AP1231" s="638">
        <v>0</v>
      </c>
      <c r="AQ1231" s="638">
        <f>+VLOOKUP($B1231,[1]Sheet1!$C$15:$BW$1300,52,0)</f>
        <v>0</v>
      </c>
      <c r="AR1231" s="638">
        <v>0</v>
      </c>
      <c r="AS1231" s="638">
        <v>0</v>
      </c>
      <c r="AT1231" s="661">
        <f t="shared" si="243"/>
        <v>3773542</v>
      </c>
      <c r="AU1231" s="629"/>
      <c r="AV1231" s="585"/>
      <c r="AW1231" s="526"/>
      <c r="AX1231" s="526" t="s">
        <v>3466</v>
      </c>
      <c r="AY1231" s="632" t="s">
        <v>200</v>
      </c>
      <c r="AZ1231" s="632">
        <v>622</v>
      </c>
      <c r="BA1231" s="272" t="str">
        <f t="shared" si="244"/>
        <v>Bag</v>
      </c>
      <c r="BB1231" s="633"/>
      <c r="BC1231" s="634"/>
      <c r="BD1231" s="634"/>
    </row>
    <row r="1232" spans="1:56" s="635" customFormat="1" ht="36.75" hidden="1" customHeight="1">
      <c r="A1232" s="475">
        <f>SUBTOTAL(3,B$6:B1232)</f>
        <v>1</v>
      </c>
      <c r="B1232" s="475" t="s">
        <v>3040</v>
      </c>
      <c r="C1232" s="476" t="s">
        <v>3041</v>
      </c>
      <c r="D1232" s="636">
        <v>39874</v>
      </c>
      <c r="E1232" s="636" t="s">
        <v>200</v>
      </c>
      <c r="F1232" s="530" t="s">
        <v>232</v>
      </c>
      <c r="G1232" s="621" t="s">
        <v>1569</v>
      </c>
      <c r="H1232" s="637">
        <v>5931000</v>
      </c>
      <c r="I1232" s="637">
        <v>2300000</v>
      </c>
      <c r="J1232" s="637">
        <v>0</v>
      </c>
      <c r="K1232" s="637">
        <v>700000</v>
      </c>
      <c r="L1232" s="638">
        <f t="shared" si="238"/>
        <v>8931000</v>
      </c>
      <c r="M1232" s="639">
        <v>24</v>
      </c>
      <c r="N1232" s="638">
        <f t="shared" si="239"/>
        <v>8244000</v>
      </c>
      <c r="O1232" s="640">
        <v>2</v>
      </c>
      <c r="P1232" s="638">
        <f t="shared" si="240"/>
        <v>687000</v>
      </c>
      <c r="Q1232" s="641">
        <v>0</v>
      </c>
      <c r="R1232" s="638">
        <f t="shared" si="241"/>
        <v>0</v>
      </c>
      <c r="S1232" s="638">
        <f t="shared" si="242"/>
        <v>8931000</v>
      </c>
      <c r="T1232" s="642">
        <v>0</v>
      </c>
      <c r="U1232" s="528">
        <v>0</v>
      </c>
      <c r="V1232" s="528">
        <v>200000</v>
      </c>
      <c r="W1232" s="642">
        <v>500000</v>
      </c>
      <c r="X1232" s="642">
        <v>0</v>
      </c>
      <c r="Y1232" s="642">
        <v>400000</v>
      </c>
      <c r="Z1232" s="642">
        <v>401114</v>
      </c>
      <c r="AA1232" s="643"/>
      <c r="AB1232" s="638"/>
      <c r="AC1232" s="642">
        <v>100000</v>
      </c>
      <c r="AD1232" s="642">
        <v>0</v>
      </c>
      <c r="AE1232" s="638">
        <v>64406.25</v>
      </c>
      <c r="AF1232" s="644"/>
      <c r="AG1232" s="644">
        <f t="shared" si="236"/>
        <v>10596520</v>
      </c>
      <c r="AH1232" s="639">
        <v>36</v>
      </c>
      <c r="AI1232" s="639">
        <v>0</v>
      </c>
      <c r="AJ1232" s="639">
        <v>0</v>
      </c>
      <c r="AK1232" s="643">
        <v>0</v>
      </c>
      <c r="AL1232" s="645">
        <v>0</v>
      </c>
      <c r="AM1232" s="638">
        <f t="shared" si="245"/>
        <v>2318625</v>
      </c>
      <c r="AN1232" s="661">
        <f t="shared" si="237"/>
        <v>12915145</v>
      </c>
      <c r="AO1232" s="638">
        <v>937755</v>
      </c>
      <c r="AP1232" s="638">
        <v>44100</v>
      </c>
      <c r="AQ1232" s="638">
        <f>+VLOOKUP($B1232,[1]Sheet1!$C$15:$BW$1300,52,0)</f>
        <v>25226</v>
      </c>
      <c r="AR1232" s="638">
        <v>0</v>
      </c>
      <c r="AS1232" s="638">
        <v>0</v>
      </c>
      <c r="AT1232" s="661">
        <f t="shared" si="243"/>
        <v>11908064</v>
      </c>
      <c r="AU1232" s="629"/>
      <c r="AV1232" s="585"/>
      <c r="AW1232" s="526" t="s">
        <v>5429</v>
      </c>
      <c r="AX1232" s="526" t="s">
        <v>5430</v>
      </c>
      <c r="AY1232" s="632" t="s">
        <v>200</v>
      </c>
      <c r="AZ1232" s="632">
        <v>622</v>
      </c>
      <c r="BA1232" s="272" t="str">
        <f t="shared" si="244"/>
        <v>Bag</v>
      </c>
      <c r="BB1232" s="633"/>
      <c r="BC1232" s="634"/>
      <c r="BD1232" s="634"/>
    </row>
    <row r="1233" spans="1:56" s="635" customFormat="1" ht="36.75" hidden="1" customHeight="1">
      <c r="A1233" s="475">
        <f>SUBTOTAL(3,B$6:B1233)</f>
        <v>1</v>
      </c>
      <c r="B1233" s="475" t="s">
        <v>3042</v>
      </c>
      <c r="C1233" s="476" t="s">
        <v>3043</v>
      </c>
      <c r="D1233" s="636">
        <v>39923</v>
      </c>
      <c r="E1233" s="636" t="s">
        <v>200</v>
      </c>
      <c r="F1233" s="530" t="s">
        <v>232</v>
      </c>
      <c r="G1233" s="621" t="s">
        <v>619</v>
      </c>
      <c r="H1233" s="637">
        <v>5931000</v>
      </c>
      <c r="I1233" s="637">
        <v>0</v>
      </c>
      <c r="J1233" s="637">
        <v>298000</v>
      </c>
      <c r="K1233" s="637">
        <v>0</v>
      </c>
      <c r="L1233" s="638">
        <f t="shared" si="238"/>
        <v>6229000</v>
      </c>
      <c r="M1233" s="639">
        <v>23.9</v>
      </c>
      <c r="N1233" s="638">
        <f t="shared" si="239"/>
        <v>5725888</v>
      </c>
      <c r="O1233" s="640">
        <v>2</v>
      </c>
      <c r="P1233" s="638">
        <f t="shared" si="240"/>
        <v>479154</v>
      </c>
      <c r="Q1233" s="641">
        <v>0</v>
      </c>
      <c r="R1233" s="638">
        <f t="shared" si="241"/>
        <v>0</v>
      </c>
      <c r="S1233" s="638">
        <f t="shared" si="242"/>
        <v>6205042</v>
      </c>
      <c r="T1233" s="642">
        <v>0</v>
      </c>
      <c r="U1233" s="528">
        <v>0</v>
      </c>
      <c r="V1233" s="528">
        <v>200000</v>
      </c>
      <c r="W1233" s="642">
        <v>500000</v>
      </c>
      <c r="X1233" s="642">
        <v>0</v>
      </c>
      <c r="Y1233" s="642">
        <v>400000</v>
      </c>
      <c r="Z1233" s="642">
        <v>599569</v>
      </c>
      <c r="AA1233" s="643"/>
      <c r="AB1233" s="638"/>
      <c r="AC1233" s="642">
        <v>0</v>
      </c>
      <c r="AD1233" s="642">
        <v>0</v>
      </c>
      <c r="AE1233" s="638">
        <v>44920.669456066949</v>
      </c>
      <c r="AF1233" s="644"/>
      <c r="AG1233" s="644">
        <f t="shared" ref="AG1233:AG1277" si="246">ROUND(SUM(S1233:AF1233)-AA1233,0)</f>
        <v>7949532</v>
      </c>
      <c r="AH1233" s="639">
        <v>36</v>
      </c>
      <c r="AI1233" s="639">
        <v>0</v>
      </c>
      <c r="AJ1233" s="639">
        <v>0</v>
      </c>
      <c r="AK1233" s="643">
        <v>0</v>
      </c>
      <c r="AL1233" s="645">
        <v>0</v>
      </c>
      <c r="AM1233" s="638">
        <f t="shared" si="245"/>
        <v>1617144</v>
      </c>
      <c r="AN1233" s="661">
        <f t="shared" si="237"/>
        <v>9566676</v>
      </c>
      <c r="AO1233" s="638">
        <v>654045</v>
      </c>
      <c r="AP1233" s="638">
        <v>44100</v>
      </c>
      <c r="AQ1233" s="638">
        <f>+VLOOKUP($B1233,[1]Sheet1!$C$15:$BW$1300,52,0)</f>
        <v>0</v>
      </c>
      <c r="AR1233" s="638">
        <v>0</v>
      </c>
      <c r="AS1233" s="638">
        <v>0</v>
      </c>
      <c r="AT1233" s="661">
        <f t="shared" si="243"/>
        <v>8868531</v>
      </c>
      <c r="AU1233" s="629"/>
      <c r="AV1233" s="585"/>
      <c r="AW1233" s="526" t="s">
        <v>5431</v>
      </c>
      <c r="AX1233" s="526" t="s">
        <v>5432</v>
      </c>
      <c r="AY1233" s="632" t="s">
        <v>200</v>
      </c>
      <c r="AZ1233" s="632">
        <v>622</v>
      </c>
      <c r="BA1233" s="272" t="str">
        <f t="shared" si="244"/>
        <v>Bag</v>
      </c>
      <c r="BB1233" s="633"/>
      <c r="BC1233" s="634"/>
      <c r="BD1233" s="634"/>
    </row>
    <row r="1234" spans="1:56" s="635" customFormat="1" ht="36.75" hidden="1" customHeight="1">
      <c r="A1234" s="475">
        <f>SUBTOTAL(3,B$6:B1234)</f>
        <v>1</v>
      </c>
      <c r="B1234" s="475" t="s">
        <v>3044</v>
      </c>
      <c r="C1234" s="476" t="s">
        <v>3045</v>
      </c>
      <c r="D1234" s="636">
        <v>40249</v>
      </c>
      <c r="E1234" s="636" t="s">
        <v>200</v>
      </c>
      <c r="F1234" s="530" t="s">
        <v>232</v>
      </c>
      <c r="G1234" s="621" t="s">
        <v>742</v>
      </c>
      <c r="H1234" s="637">
        <v>5931000</v>
      </c>
      <c r="I1234" s="637">
        <v>0</v>
      </c>
      <c r="J1234" s="637">
        <v>0</v>
      </c>
      <c r="K1234" s="637">
        <v>0</v>
      </c>
      <c r="L1234" s="638">
        <f t="shared" si="238"/>
        <v>5931000</v>
      </c>
      <c r="M1234" s="639">
        <v>23</v>
      </c>
      <c r="N1234" s="638">
        <f t="shared" si="239"/>
        <v>5246654</v>
      </c>
      <c r="O1234" s="640">
        <v>3</v>
      </c>
      <c r="P1234" s="638">
        <f t="shared" si="240"/>
        <v>684346</v>
      </c>
      <c r="Q1234" s="641">
        <v>0</v>
      </c>
      <c r="R1234" s="638">
        <f t="shared" si="241"/>
        <v>0</v>
      </c>
      <c r="S1234" s="638">
        <f t="shared" si="242"/>
        <v>5931000</v>
      </c>
      <c r="T1234" s="642">
        <v>0</v>
      </c>
      <c r="U1234" s="528">
        <v>0</v>
      </c>
      <c r="V1234" s="528">
        <v>200000</v>
      </c>
      <c r="W1234" s="642">
        <v>500000</v>
      </c>
      <c r="X1234" s="642">
        <v>0</v>
      </c>
      <c r="Y1234" s="642">
        <v>400000</v>
      </c>
      <c r="Z1234" s="642">
        <v>268780</v>
      </c>
      <c r="AA1234" s="643"/>
      <c r="AB1234" s="638"/>
      <c r="AC1234" s="642">
        <v>200000</v>
      </c>
      <c r="AD1234" s="642">
        <v>0</v>
      </c>
      <c r="AE1234" s="638">
        <v>42771.635869565216</v>
      </c>
      <c r="AF1234" s="644"/>
      <c r="AG1234" s="644">
        <f t="shared" si="246"/>
        <v>7542552</v>
      </c>
      <c r="AH1234" s="639">
        <v>36</v>
      </c>
      <c r="AI1234" s="639">
        <v>0</v>
      </c>
      <c r="AJ1234" s="639">
        <v>0</v>
      </c>
      <c r="AK1234" s="643">
        <v>0</v>
      </c>
      <c r="AL1234" s="645">
        <v>0</v>
      </c>
      <c r="AM1234" s="638">
        <f t="shared" si="245"/>
        <v>1539779</v>
      </c>
      <c r="AN1234" s="661">
        <f t="shared" si="237"/>
        <v>9082331</v>
      </c>
      <c r="AO1234" s="638">
        <v>622755</v>
      </c>
      <c r="AP1234" s="638">
        <v>44100</v>
      </c>
      <c r="AQ1234" s="638">
        <f>+VLOOKUP($B1234,[1]Sheet1!$C$15:$BW$1300,52,0)</f>
        <v>0</v>
      </c>
      <c r="AR1234" s="638">
        <v>0</v>
      </c>
      <c r="AS1234" s="638">
        <v>0</v>
      </c>
      <c r="AT1234" s="661">
        <f t="shared" si="243"/>
        <v>8415476</v>
      </c>
      <c r="AU1234" s="629"/>
      <c r="AV1234" s="585"/>
      <c r="AW1234" s="526" t="s">
        <v>5433</v>
      </c>
      <c r="AX1234" s="526" t="s">
        <v>5434</v>
      </c>
      <c r="AY1234" s="632" t="s">
        <v>200</v>
      </c>
      <c r="AZ1234" s="632">
        <v>622</v>
      </c>
      <c r="BA1234" s="272" t="str">
        <f t="shared" si="244"/>
        <v>Bag</v>
      </c>
      <c r="BB1234" s="633"/>
      <c r="BC1234" s="634"/>
      <c r="BD1234" s="634"/>
    </row>
    <row r="1235" spans="1:56" s="635" customFormat="1" ht="36.75" hidden="1" customHeight="1">
      <c r="A1235" s="475">
        <f>SUBTOTAL(3,B$6:B1235)</f>
        <v>1</v>
      </c>
      <c r="B1235" s="475" t="s">
        <v>3046</v>
      </c>
      <c r="C1235" s="476" t="s">
        <v>3047</v>
      </c>
      <c r="D1235" s="636">
        <v>40395</v>
      </c>
      <c r="E1235" s="636" t="s">
        <v>200</v>
      </c>
      <c r="F1235" s="530" t="s">
        <v>232</v>
      </c>
      <c r="G1235" s="621" t="s">
        <v>619</v>
      </c>
      <c r="H1235" s="637">
        <v>5931000</v>
      </c>
      <c r="I1235" s="637">
        <v>0</v>
      </c>
      <c r="J1235" s="637">
        <v>0</v>
      </c>
      <c r="K1235" s="637">
        <v>0</v>
      </c>
      <c r="L1235" s="638">
        <f t="shared" si="238"/>
        <v>5931000</v>
      </c>
      <c r="M1235" s="639">
        <v>24</v>
      </c>
      <c r="N1235" s="638">
        <f t="shared" si="239"/>
        <v>5474769</v>
      </c>
      <c r="O1235" s="640">
        <v>2</v>
      </c>
      <c r="P1235" s="638">
        <f t="shared" si="240"/>
        <v>456231</v>
      </c>
      <c r="Q1235" s="641">
        <v>0</v>
      </c>
      <c r="R1235" s="638">
        <f t="shared" si="241"/>
        <v>0</v>
      </c>
      <c r="S1235" s="638">
        <f t="shared" si="242"/>
        <v>5931000</v>
      </c>
      <c r="T1235" s="642">
        <v>0</v>
      </c>
      <c r="U1235" s="528">
        <v>0</v>
      </c>
      <c r="V1235" s="528">
        <v>200000</v>
      </c>
      <c r="W1235" s="642">
        <v>500000</v>
      </c>
      <c r="X1235" s="642">
        <v>0</v>
      </c>
      <c r="Y1235" s="642">
        <v>400000</v>
      </c>
      <c r="Z1235" s="642">
        <v>613473</v>
      </c>
      <c r="AA1235" s="643"/>
      <c r="AB1235" s="638"/>
      <c r="AC1235" s="642">
        <v>0</v>
      </c>
      <c r="AD1235" s="642">
        <v>0</v>
      </c>
      <c r="AE1235" s="638">
        <v>42771.6328125</v>
      </c>
      <c r="AF1235" s="644"/>
      <c r="AG1235" s="644">
        <f t="shared" si="246"/>
        <v>7687245</v>
      </c>
      <c r="AH1235" s="639">
        <v>36</v>
      </c>
      <c r="AI1235" s="639">
        <v>0</v>
      </c>
      <c r="AJ1235" s="639">
        <v>0</v>
      </c>
      <c r="AK1235" s="643">
        <v>0</v>
      </c>
      <c r="AL1235" s="645">
        <v>0</v>
      </c>
      <c r="AM1235" s="638">
        <f t="shared" si="245"/>
        <v>1539779</v>
      </c>
      <c r="AN1235" s="661">
        <f t="shared" si="237"/>
        <v>9227024</v>
      </c>
      <c r="AO1235" s="638">
        <v>622755</v>
      </c>
      <c r="AP1235" s="638">
        <v>44100</v>
      </c>
      <c r="AQ1235" s="638">
        <f>+VLOOKUP($B1235,[1]Sheet1!$C$15:$BW$1300,52,0)</f>
        <v>0</v>
      </c>
      <c r="AR1235" s="638">
        <v>0</v>
      </c>
      <c r="AS1235" s="638">
        <v>0</v>
      </c>
      <c r="AT1235" s="661">
        <f t="shared" si="243"/>
        <v>8560169</v>
      </c>
      <c r="AU1235" s="629"/>
      <c r="AV1235" s="585"/>
      <c r="AW1235" s="526" t="s">
        <v>5435</v>
      </c>
      <c r="AX1235" s="526" t="s">
        <v>5436</v>
      </c>
      <c r="AY1235" s="632" t="s">
        <v>200</v>
      </c>
      <c r="AZ1235" s="632">
        <v>622</v>
      </c>
      <c r="BA1235" s="272" t="str">
        <f t="shared" si="244"/>
        <v>Bag</v>
      </c>
      <c r="BB1235" s="633"/>
      <c r="BC1235" s="634"/>
      <c r="BD1235" s="634"/>
    </row>
    <row r="1236" spans="1:56" s="635" customFormat="1" ht="36.75" hidden="1" customHeight="1">
      <c r="A1236" s="475">
        <f>SUBTOTAL(3,B$6:B1236)</f>
        <v>1</v>
      </c>
      <c r="B1236" s="475" t="s">
        <v>3048</v>
      </c>
      <c r="C1236" s="476" t="s">
        <v>3049</v>
      </c>
      <c r="D1236" s="636">
        <v>40752</v>
      </c>
      <c r="E1236" s="636" t="s">
        <v>200</v>
      </c>
      <c r="F1236" s="530" t="s">
        <v>232</v>
      </c>
      <c r="G1236" s="621" t="s">
        <v>742</v>
      </c>
      <c r="H1236" s="637">
        <v>5931000</v>
      </c>
      <c r="I1236" s="637">
        <v>0</v>
      </c>
      <c r="J1236" s="637">
        <v>0</v>
      </c>
      <c r="K1236" s="637">
        <v>0</v>
      </c>
      <c r="L1236" s="638">
        <f t="shared" si="238"/>
        <v>5931000</v>
      </c>
      <c r="M1236" s="639">
        <v>24</v>
      </c>
      <c r="N1236" s="638">
        <f t="shared" si="239"/>
        <v>5474769</v>
      </c>
      <c r="O1236" s="640">
        <v>2</v>
      </c>
      <c r="P1236" s="638">
        <f t="shared" si="240"/>
        <v>456231</v>
      </c>
      <c r="Q1236" s="641">
        <v>0</v>
      </c>
      <c r="R1236" s="638">
        <f t="shared" si="241"/>
        <v>0</v>
      </c>
      <c r="S1236" s="638">
        <f t="shared" si="242"/>
        <v>5931000</v>
      </c>
      <c r="T1236" s="642">
        <v>0</v>
      </c>
      <c r="U1236" s="528">
        <v>0</v>
      </c>
      <c r="V1236" s="528">
        <v>200000</v>
      </c>
      <c r="W1236" s="642">
        <v>500000</v>
      </c>
      <c r="X1236" s="642">
        <v>0</v>
      </c>
      <c r="Y1236" s="642">
        <v>400000</v>
      </c>
      <c r="Z1236" s="642">
        <v>613473</v>
      </c>
      <c r="AA1236" s="643"/>
      <c r="AB1236" s="638"/>
      <c r="AC1236" s="642">
        <v>0</v>
      </c>
      <c r="AD1236" s="642">
        <v>0</v>
      </c>
      <c r="AE1236" s="638">
        <v>0</v>
      </c>
      <c r="AF1236" s="644"/>
      <c r="AG1236" s="644">
        <f t="shared" si="246"/>
        <v>7644473</v>
      </c>
      <c r="AH1236" s="639">
        <v>36</v>
      </c>
      <c r="AI1236" s="639">
        <v>0</v>
      </c>
      <c r="AJ1236" s="639">
        <v>0</v>
      </c>
      <c r="AK1236" s="643">
        <v>0</v>
      </c>
      <c r="AL1236" s="645">
        <v>0</v>
      </c>
      <c r="AM1236" s="638">
        <f t="shared" si="245"/>
        <v>1539779</v>
      </c>
      <c r="AN1236" s="661">
        <f t="shared" si="237"/>
        <v>9184252</v>
      </c>
      <c r="AO1236" s="638">
        <v>622755</v>
      </c>
      <c r="AP1236" s="638">
        <v>44100</v>
      </c>
      <c r="AQ1236" s="638">
        <f>+VLOOKUP($B1236,[1]Sheet1!$C$15:$BW$1300,52,0)</f>
        <v>0</v>
      </c>
      <c r="AR1236" s="638">
        <v>0</v>
      </c>
      <c r="AS1236" s="638">
        <v>0</v>
      </c>
      <c r="AT1236" s="661">
        <f t="shared" si="243"/>
        <v>8517397</v>
      </c>
      <c r="AU1236" s="629"/>
      <c r="AV1236" s="585"/>
      <c r="AW1236" s="526" t="s">
        <v>5437</v>
      </c>
      <c r="AX1236" s="526" t="s">
        <v>5438</v>
      </c>
      <c r="AY1236" s="632" t="s">
        <v>200</v>
      </c>
      <c r="AZ1236" s="632">
        <v>622</v>
      </c>
      <c r="BA1236" s="272" t="str">
        <f t="shared" si="244"/>
        <v>Bag</v>
      </c>
      <c r="BB1236" s="633"/>
      <c r="BC1236" s="634"/>
      <c r="BD1236" s="634"/>
    </row>
    <row r="1237" spans="1:56" s="635" customFormat="1" ht="36.75" hidden="1" customHeight="1">
      <c r="A1237" s="475">
        <f>SUBTOTAL(3,B$6:B1237)</f>
        <v>1</v>
      </c>
      <c r="B1237" s="475" t="s">
        <v>3050</v>
      </c>
      <c r="C1237" s="476" t="s">
        <v>3051</v>
      </c>
      <c r="D1237" s="636">
        <v>40823</v>
      </c>
      <c r="E1237" s="636" t="s">
        <v>200</v>
      </c>
      <c r="F1237" s="530" t="s">
        <v>232</v>
      </c>
      <c r="G1237" s="621" t="s">
        <v>1054</v>
      </c>
      <c r="H1237" s="637">
        <v>5931000</v>
      </c>
      <c r="I1237" s="637">
        <v>200000</v>
      </c>
      <c r="J1237" s="637">
        <v>0</v>
      </c>
      <c r="K1237" s="637">
        <v>0</v>
      </c>
      <c r="L1237" s="638">
        <f t="shared" si="238"/>
        <v>6131000</v>
      </c>
      <c r="M1237" s="639">
        <v>18</v>
      </c>
      <c r="N1237" s="638">
        <f t="shared" si="239"/>
        <v>4244538</v>
      </c>
      <c r="O1237" s="640">
        <v>5</v>
      </c>
      <c r="P1237" s="638">
        <f t="shared" si="240"/>
        <v>1179038</v>
      </c>
      <c r="Q1237" s="641">
        <v>0</v>
      </c>
      <c r="R1237" s="638">
        <f t="shared" si="241"/>
        <v>0</v>
      </c>
      <c r="S1237" s="638">
        <f t="shared" si="242"/>
        <v>5423576</v>
      </c>
      <c r="T1237" s="642">
        <v>0</v>
      </c>
      <c r="U1237" s="528">
        <v>0</v>
      </c>
      <c r="V1237" s="528">
        <v>200000</v>
      </c>
      <c r="W1237" s="642">
        <v>0</v>
      </c>
      <c r="X1237" s="642">
        <v>0</v>
      </c>
      <c r="Y1237" s="642">
        <v>0</v>
      </c>
      <c r="Z1237" s="642">
        <v>216320</v>
      </c>
      <c r="AA1237" s="643"/>
      <c r="AB1237" s="638"/>
      <c r="AC1237" s="642">
        <v>0</v>
      </c>
      <c r="AD1237" s="642">
        <v>0</v>
      </c>
      <c r="AE1237" s="638">
        <v>44213.9375</v>
      </c>
      <c r="AF1237" s="644"/>
      <c r="AG1237" s="644">
        <f t="shared" si="246"/>
        <v>5884110</v>
      </c>
      <c r="AH1237" s="639">
        <v>28</v>
      </c>
      <c r="AI1237" s="639">
        <v>0</v>
      </c>
      <c r="AJ1237" s="639">
        <v>0</v>
      </c>
      <c r="AK1237" s="643">
        <v>0</v>
      </c>
      <c r="AL1237" s="645">
        <v>0</v>
      </c>
      <c r="AM1237" s="638">
        <f t="shared" si="245"/>
        <v>1237990</v>
      </c>
      <c r="AN1237" s="661">
        <f t="shared" si="237"/>
        <v>7122100</v>
      </c>
      <c r="AO1237" s="638">
        <v>643755</v>
      </c>
      <c r="AP1237" s="638">
        <v>44100</v>
      </c>
      <c r="AQ1237" s="638">
        <f>+VLOOKUP($B1237,[1]Sheet1!$C$15:$BW$1300,52,0)</f>
        <v>0</v>
      </c>
      <c r="AR1237" s="638">
        <v>0</v>
      </c>
      <c r="AS1237" s="638">
        <v>0</v>
      </c>
      <c r="AT1237" s="661">
        <f t="shared" si="243"/>
        <v>6434245</v>
      </c>
      <c r="AU1237" s="629"/>
      <c r="AV1237" s="585"/>
      <c r="AW1237" s="526" t="s">
        <v>5439</v>
      </c>
      <c r="AX1237" s="526" t="s">
        <v>5440</v>
      </c>
      <c r="AY1237" s="632" t="s">
        <v>200</v>
      </c>
      <c r="AZ1237" s="632">
        <v>622</v>
      </c>
      <c r="BA1237" s="272" t="str">
        <f t="shared" si="244"/>
        <v>Bag</v>
      </c>
      <c r="BB1237" s="633"/>
      <c r="BC1237" s="634"/>
      <c r="BD1237" s="634"/>
    </row>
    <row r="1238" spans="1:56" s="635" customFormat="1" ht="36.75" hidden="1" customHeight="1">
      <c r="A1238" s="475">
        <f>SUBTOTAL(3,B$6:B1238)</f>
        <v>1</v>
      </c>
      <c r="B1238" s="475" t="s">
        <v>3052</v>
      </c>
      <c r="C1238" s="476" t="s">
        <v>3053</v>
      </c>
      <c r="D1238" s="636">
        <v>43085</v>
      </c>
      <c r="E1238" s="636" t="s">
        <v>200</v>
      </c>
      <c r="F1238" s="530" t="s">
        <v>232</v>
      </c>
      <c r="G1238" s="621" t="s">
        <v>1569</v>
      </c>
      <c r="H1238" s="637">
        <v>5931000</v>
      </c>
      <c r="I1238" s="637">
        <v>2300000</v>
      </c>
      <c r="J1238" s="637">
        <v>298000</v>
      </c>
      <c r="K1238" s="637">
        <v>500000</v>
      </c>
      <c r="L1238" s="638">
        <f t="shared" si="238"/>
        <v>9029000</v>
      </c>
      <c r="M1238" s="639">
        <v>23.9</v>
      </c>
      <c r="N1238" s="638">
        <f t="shared" si="239"/>
        <v>8299735</v>
      </c>
      <c r="O1238" s="640">
        <v>2</v>
      </c>
      <c r="P1238" s="638">
        <f t="shared" si="240"/>
        <v>694538</v>
      </c>
      <c r="Q1238" s="641">
        <v>0</v>
      </c>
      <c r="R1238" s="638">
        <f t="shared" si="241"/>
        <v>0</v>
      </c>
      <c r="S1238" s="638">
        <f t="shared" si="242"/>
        <v>8994273</v>
      </c>
      <c r="T1238" s="642">
        <v>0</v>
      </c>
      <c r="U1238" s="528">
        <v>0</v>
      </c>
      <c r="V1238" s="528">
        <v>200000</v>
      </c>
      <c r="W1238" s="642">
        <v>500000</v>
      </c>
      <c r="X1238" s="642">
        <v>0</v>
      </c>
      <c r="Y1238" s="642">
        <v>400000</v>
      </c>
      <c r="Z1238" s="642">
        <v>469448</v>
      </c>
      <c r="AA1238" s="643"/>
      <c r="AB1238" s="638"/>
      <c r="AC1238" s="642">
        <v>0</v>
      </c>
      <c r="AD1238" s="642">
        <v>0</v>
      </c>
      <c r="AE1238" s="638">
        <v>65112.983786610886</v>
      </c>
      <c r="AF1238" s="644"/>
      <c r="AG1238" s="644">
        <f t="shared" si="246"/>
        <v>10628834</v>
      </c>
      <c r="AH1238" s="639">
        <v>36</v>
      </c>
      <c r="AI1238" s="639">
        <v>0</v>
      </c>
      <c r="AJ1238" s="639">
        <v>0</v>
      </c>
      <c r="AK1238" s="643">
        <v>0</v>
      </c>
      <c r="AL1238" s="645">
        <v>0</v>
      </c>
      <c r="AM1238" s="638">
        <f t="shared" si="245"/>
        <v>2344067</v>
      </c>
      <c r="AN1238" s="661">
        <f t="shared" si="237"/>
        <v>12972901</v>
      </c>
      <c r="AO1238" s="638">
        <v>948045</v>
      </c>
      <c r="AP1238" s="638">
        <v>44100</v>
      </c>
      <c r="AQ1238" s="638">
        <f>+VLOOKUP($B1238,[1]Sheet1!$C$15:$BW$1300,52,0)</f>
        <v>27175</v>
      </c>
      <c r="AR1238" s="638">
        <v>0</v>
      </c>
      <c r="AS1238" s="638">
        <v>0</v>
      </c>
      <c r="AT1238" s="661">
        <f t="shared" si="243"/>
        <v>11953581</v>
      </c>
      <c r="AU1238" s="629"/>
      <c r="AV1238" s="585"/>
      <c r="AW1238" s="526" t="s">
        <v>5441</v>
      </c>
      <c r="AX1238" s="526" t="s">
        <v>5442</v>
      </c>
      <c r="AY1238" s="632" t="s">
        <v>200</v>
      </c>
      <c r="AZ1238" s="632">
        <v>622</v>
      </c>
      <c r="BA1238" s="272" t="str">
        <f t="shared" si="244"/>
        <v>Bag</v>
      </c>
      <c r="BB1238" s="633"/>
      <c r="BC1238" s="634"/>
      <c r="BD1238" s="634"/>
    </row>
    <row r="1239" spans="1:56" s="635" customFormat="1" ht="36.75" hidden="1" customHeight="1">
      <c r="A1239" s="475">
        <f>SUBTOTAL(3,B$6:B1239)</f>
        <v>1</v>
      </c>
      <c r="B1239" s="475" t="s">
        <v>3054</v>
      </c>
      <c r="C1239" s="476" t="s">
        <v>3055</v>
      </c>
      <c r="D1239" s="636">
        <v>43528</v>
      </c>
      <c r="E1239" s="636" t="s">
        <v>200</v>
      </c>
      <c r="F1239" s="530" t="s">
        <v>232</v>
      </c>
      <c r="G1239" s="621" t="s">
        <v>619</v>
      </c>
      <c r="H1239" s="637">
        <v>5931000</v>
      </c>
      <c r="I1239" s="637">
        <v>0</v>
      </c>
      <c r="J1239" s="637">
        <v>298000</v>
      </c>
      <c r="K1239" s="637">
        <v>0</v>
      </c>
      <c r="L1239" s="638">
        <f t="shared" si="238"/>
        <v>6229000</v>
      </c>
      <c r="M1239" s="639">
        <v>24</v>
      </c>
      <c r="N1239" s="638">
        <f t="shared" si="239"/>
        <v>5749846</v>
      </c>
      <c r="O1239" s="640">
        <v>2</v>
      </c>
      <c r="P1239" s="638">
        <f t="shared" si="240"/>
        <v>479154</v>
      </c>
      <c r="Q1239" s="641">
        <v>0</v>
      </c>
      <c r="R1239" s="638">
        <f t="shared" si="241"/>
        <v>0</v>
      </c>
      <c r="S1239" s="638">
        <f t="shared" si="242"/>
        <v>6229000</v>
      </c>
      <c r="T1239" s="642">
        <v>0</v>
      </c>
      <c r="U1239" s="528">
        <v>0</v>
      </c>
      <c r="V1239" s="528">
        <v>200000</v>
      </c>
      <c r="W1239" s="642">
        <v>500000</v>
      </c>
      <c r="X1239" s="642">
        <v>0</v>
      </c>
      <c r="Y1239" s="642">
        <v>400000</v>
      </c>
      <c r="Z1239" s="642">
        <v>599569</v>
      </c>
      <c r="AA1239" s="643"/>
      <c r="AB1239" s="638"/>
      <c r="AC1239" s="642">
        <v>0</v>
      </c>
      <c r="AD1239" s="642">
        <v>0</v>
      </c>
      <c r="AE1239" s="638">
        <v>44920.671875</v>
      </c>
      <c r="AF1239" s="644"/>
      <c r="AG1239" s="644">
        <f t="shared" si="246"/>
        <v>7973490</v>
      </c>
      <c r="AH1239" s="639">
        <v>36</v>
      </c>
      <c r="AI1239" s="639">
        <v>0</v>
      </c>
      <c r="AJ1239" s="639">
        <v>0</v>
      </c>
      <c r="AK1239" s="643">
        <v>0</v>
      </c>
      <c r="AL1239" s="645">
        <v>0</v>
      </c>
      <c r="AM1239" s="638">
        <f t="shared" si="245"/>
        <v>1617144</v>
      </c>
      <c r="AN1239" s="661">
        <f t="shared" si="237"/>
        <v>9590634</v>
      </c>
      <c r="AO1239" s="638">
        <v>654045</v>
      </c>
      <c r="AP1239" s="638">
        <v>44100</v>
      </c>
      <c r="AQ1239" s="638">
        <f>+VLOOKUP($B1239,[1]Sheet1!$C$15:$BW$1300,52,0)</f>
        <v>0</v>
      </c>
      <c r="AR1239" s="638">
        <v>0</v>
      </c>
      <c r="AS1239" s="638">
        <v>0</v>
      </c>
      <c r="AT1239" s="661">
        <f t="shared" si="243"/>
        <v>8892489</v>
      </c>
      <c r="AU1239" s="629"/>
      <c r="AV1239" s="585"/>
      <c r="AW1239" s="526" t="s">
        <v>5443</v>
      </c>
      <c r="AX1239" s="526" t="s">
        <v>5444</v>
      </c>
      <c r="AY1239" s="632" t="s">
        <v>200</v>
      </c>
      <c r="AZ1239" s="632">
        <v>622</v>
      </c>
      <c r="BA1239" s="272" t="str">
        <f t="shared" si="244"/>
        <v>Bag</v>
      </c>
      <c r="BB1239" s="633"/>
      <c r="BC1239" s="634"/>
      <c r="BD1239" s="634"/>
    </row>
    <row r="1240" spans="1:56" s="635" customFormat="1" ht="36.75" hidden="1" customHeight="1">
      <c r="A1240" s="475">
        <f>SUBTOTAL(3,B$6:B1240)</f>
        <v>1</v>
      </c>
      <c r="B1240" s="475" t="s">
        <v>3056</v>
      </c>
      <c r="C1240" s="476" t="s">
        <v>3057</v>
      </c>
      <c r="D1240" s="636">
        <v>43538</v>
      </c>
      <c r="E1240" s="636" t="s">
        <v>200</v>
      </c>
      <c r="F1240" s="530" t="s">
        <v>232</v>
      </c>
      <c r="G1240" s="621" t="s">
        <v>619</v>
      </c>
      <c r="H1240" s="637">
        <v>5931000</v>
      </c>
      <c r="I1240" s="637">
        <v>0</v>
      </c>
      <c r="J1240" s="637">
        <v>0</v>
      </c>
      <c r="K1240" s="637">
        <v>0</v>
      </c>
      <c r="L1240" s="638">
        <f t="shared" si="238"/>
        <v>5931000</v>
      </c>
      <c r="M1240" s="639">
        <v>24</v>
      </c>
      <c r="N1240" s="638">
        <f t="shared" si="239"/>
        <v>5474769</v>
      </c>
      <c r="O1240" s="640">
        <v>2</v>
      </c>
      <c r="P1240" s="638">
        <f t="shared" si="240"/>
        <v>456231</v>
      </c>
      <c r="Q1240" s="641">
        <v>0</v>
      </c>
      <c r="R1240" s="638">
        <f t="shared" si="241"/>
        <v>0</v>
      </c>
      <c r="S1240" s="638">
        <f t="shared" si="242"/>
        <v>5931000</v>
      </c>
      <c r="T1240" s="642">
        <v>0</v>
      </c>
      <c r="U1240" s="528">
        <v>0</v>
      </c>
      <c r="V1240" s="528">
        <v>200000</v>
      </c>
      <c r="W1240" s="642">
        <v>500000</v>
      </c>
      <c r="X1240" s="642">
        <v>0</v>
      </c>
      <c r="Y1240" s="642">
        <v>400000</v>
      </c>
      <c r="Z1240" s="642">
        <v>649938</v>
      </c>
      <c r="AA1240" s="643"/>
      <c r="AB1240" s="638"/>
      <c r="AC1240" s="642">
        <v>0</v>
      </c>
      <c r="AD1240" s="642">
        <v>0</v>
      </c>
      <c r="AE1240" s="638">
        <v>0</v>
      </c>
      <c r="AF1240" s="644"/>
      <c r="AG1240" s="644">
        <f t="shared" si="246"/>
        <v>7680938</v>
      </c>
      <c r="AH1240" s="639">
        <v>36</v>
      </c>
      <c r="AI1240" s="639">
        <v>0</v>
      </c>
      <c r="AJ1240" s="639">
        <v>0</v>
      </c>
      <c r="AK1240" s="643">
        <v>0</v>
      </c>
      <c r="AL1240" s="645">
        <v>0</v>
      </c>
      <c r="AM1240" s="638">
        <f t="shared" si="245"/>
        <v>1539779</v>
      </c>
      <c r="AN1240" s="661">
        <f t="shared" si="237"/>
        <v>9220717</v>
      </c>
      <c r="AO1240" s="638">
        <v>622755</v>
      </c>
      <c r="AP1240" s="638">
        <v>44100</v>
      </c>
      <c r="AQ1240" s="638">
        <f>+VLOOKUP($B1240,[1]Sheet1!$C$15:$BW$1300,52,0)</f>
        <v>0</v>
      </c>
      <c r="AR1240" s="638">
        <v>0</v>
      </c>
      <c r="AS1240" s="638">
        <v>0</v>
      </c>
      <c r="AT1240" s="661">
        <f t="shared" si="243"/>
        <v>8553862</v>
      </c>
      <c r="AU1240" s="629"/>
      <c r="AV1240" s="585"/>
      <c r="AW1240" s="526" t="s">
        <v>5445</v>
      </c>
      <c r="AX1240" s="526" t="s">
        <v>5446</v>
      </c>
      <c r="AY1240" s="632" t="s">
        <v>200</v>
      </c>
      <c r="AZ1240" s="632">
        <v>622</v>
      </c>
      <c r="BA1240" s="272" t="str">
        <f t="shared" si="244"/>
        <v>Bag</v>
      </c>
      <c r="BB1240" s="633"/>
      <c r="BC1240" s="634"/>
      <c r="BD1240" s="634"/>
    </row>
    <row r="1241" spans="1:56" s="635" customFormat="1" ht="36.75" hidden="1" customHeight="1">
      <c r="A1241" s="475">
        <f>SUBTOTAL(3,B$6:B1241)</f>
        <v>1</v>
      </c>
      <c r="B1241" s="475" t="s">
        <v>3058</v>
      </c>
      <c r="C1241" s="476" t="s">
        <v>3059</v>
      </c>
      <c r="D1241" s="636">
        <v>43517</v>
      </c>
      <c r="E1241" s="636" t="s">
        <v>200</v>
      </c>
      <c r="F1241" s="530" t="s">
        <v>262</v>
      </c>
      <c r="G1241" s="621" t="s">
        <v>795</v>
      </c>
      <c r="H1241" s="637">
        <v>5931000</v>
      </c>
      <c r="I1241" s="637">
        <v>1800000</v>
      </c>
      <c r="J1241" s="637">
        <v>298000</v>
      </c>
      <c r="K1241" s="637">
        <v>0</v>
      </c>
      <c r="L1241" s="638">
        <f t="shared" si="238"/>
        <v>8029000</v>
      </c>
      <c r="M1241" s="639">
        <v>23.9</v>
      </c>
      <c r="N1241" s="638">
        <f t="shared" si="239"/>
        <v>7380504</v>
      </c>
      <c r="O1241" s="640">
        <v>2</v>
      </c>
      <c r="P1241" s="638">
        <f t="shared" si="240"/>
        <v>617615</v>
      </c>
      <c r="Q1241" s="641">
        <v>0</v>
      </c>
      <c r="R1241" s="638">
        <f t="shared" si="241"/>
        <v>0</v>
      </c>
      <c r="S1241" s="638">
        <f t="shared" si="242"/>
        <v>7998119</v>
      </c>
      <c r="T1241" s="642">
        <v>0</v>
      </c>
      <c r="U1241" s="528">
        <v>0</v>
      </c>
      <c r="V1241" s="528">
        <v>200000</v>
      </c>
      <c r="W1241" s="642">
        <v>500000</v>
      </c>
      <c r="X1241" s="642">
        <v>0</v>
      </c>
      <c r="Y1241" s="642">
        <v>400000</v>
      </c>
      <c r="Z1241" s="642">
        <v>425501</v>
      </c>
      <c r="AA1241" s="643"/>
      <c r="AB1241" s="638"/>
      <c r="AC1241" s="642">
        <v>100000</v>
      </c>
      <c r="AD1241" s="642">
        <v>0</v>
      </c>
      <c r="AE1241" s="638">
        <v>0</v>
      </c>
      <c r="AF1241" s="644"/>
      <c r="AG1241" s="644">
        <f t="shared" si="246"/>
        <v>9623620</v>
      </c>
      <c r="AH1241" s="639">
        <v>36</v>
      </c>
      <c r="AI1241" s="639">
        <v>0</v>
      </c>
      <c r="AJ1241" s="639">
        <v>0</v>
      </c>
      <c r="AK1241" s="643">
        <v>0</v>
      </c>
      <c r="AL1241" s="645">
        <v>0</v>
      </c>
      <c r="AM1241" s="638">
        <f t="shared" si="245"/>
        <v>2084452</v>
      </c>
      <c r="AN1241" s="661">
        <f t="shared" si="237"/>
        <v>11708072</v>
      </c>
      <c r="AO1241" s="638">
        <v>843045</v>
      </c>
      <c r="AP1241" s="638">
        <v>44100</v>
      </c>
      <c r="AQ1241" s="638">
        <f>+VLOOKUP($B1241,[1]Sheet1!$C$15:$BW$1300,52,0)</f>
        <v>0</v>
      </c>
      <c r="AR1241" s="638">
        <v>0</v>
      </c>
      <c r="AS1241" s="638">
        <v>0</v>
      </c>
      <c r="AT1241" s="661">
        <f t="shared" si="243"/>
        <v>10820927</v>
      </c>
      <c r="AU1241" s="629"/>
      <c r="AV1241" s="585"/>
      <c r="AW1241" s="526" t="s">
        <v>5447</v>
      </c>
      <c r="AX1241" s="526" t="s">
        <v>5448</v>
      </c>
      <c r="AY1241" s="632" t="s">
        <v>200</v>
      </c>
      <c r="AZ1241" s="632">
        <v>622</v>
      </c>
      <c r="BA1241" s="272" t="str">
        <f t="shared" si="244"/>
        <v>Bag</v>
      </c>
      <c r="BB1241" s="633"/>
      <c r="BC1241" s="634"/>
      <c r="BD1241" s="634"/>
    </row>
    <row r="1242" spans="1:56" s="635" customFormat="1" ht="36.75" hidden="1" customHeight="1">
      <c r="A1242" s="475">
        <f>SUBTOTAL(3,B$6:B1242)</f>
        <v>1</v>
      </c>
      <c r="B1242" s="475" t="s">
        <v>3060</v>
      </c>
      <c r="C1242" s="476" t="s">
        <v>3061</v>
      </c>
      <c r="D1242" s="636">
        <v>39555</v>
      </c>
      <c r="E1242" s="636" t="s">
        <v>200</v>
      </c>
      <c r="F1242" s="530" t="s">
        <v>233</v>
      </c>
      <c r="G1242" s="621" t="s">
        <v>903</v>
      </c>
      <c r="H1242" s="637">
        <v>5931000</v>
      </c>
      <c r="I1242" s="637">
        <v>500000</v>
      </c>
      <c r="J1242" s="637">
        <v>298000</v>
      </c>
      <c r="K1242" s="637">
        <v>0</v>
      </c>
      <c r="L1242" s="638">
        <f t="shared" si="238"/>
        <v>6729000</v>
      </c>
      <c r="M1242" s="639">
        <v>24</v>
      </c>
      <c r="N1242" s="638">
        <f t="shared" si="239"/>
        <v>6211385</v>
      </c>
      <c r="O1242" s="640">
        <v>2</v>
      </c>
      <c r="P1242" s="638">
        <f t="shared" si="240"/>
        <v>517615</v>
      </c>
      <c r="Q1242" s="641">
        <v>0</v>
      </c>
      <c r="R1242" s="638">
        <f t="shared" si="241"/>
        <v>0</v>
      </c>
      <c r="S1242" s="638">
        <f t="shared" si="242"/>
        <v>6729000</v>
      </c>
      <c r="T1242" s="642">
        <v>0</v>
      </c>
      <c r="U1242" s="528">
        <v>0</v>
      </c>
      <c r="V1242" s="528">
        <v>200000</v>
      </c>
      <c r="W1242" s="642">
        <v>500000</v>
      </c>
      <c r="X1242" s="642">
        <v>0</v>
      </c>
      <c r="Y1242" s="642">
        <v>400000</v>
      </c>
      <c r="Z1242" s="642">
        <v>427281</v>
      </c>
      <c r="AA1242" s="643"/>
      <c r="AB1242" s="638"/>
      <c r="AC1242" s="642">
        <v>0</v>
      </c>
      <c r="AD1242" s="642">
        <v>0</v>
      </c>
      <c r="AE1242" s="638">
        <v>48526.4453125</v>
      </c>
      <c r="AF1242" s="644"/>
      <c r="AG1242" s="644">
        <f t="shared" si="246"/>
        <v>8304807</v>
      </c>
      <c r="AH1242" s="639">
        <v>36</v>
      </c>
      <c r="AI1242" s="639">
        <v>0</v>
      </c>
      <c r="AJ1242" s="639">
        <v>0</v>
      </c>
      <c r="AK1242" s="643">
        <v>0</v>
      </c>
      <c r="AL1242" s="645">
        <v>0</v>
      </c>
      <c r="AM1242" s="638">
        <f t="shared" si="245"/>
        <v>1746952</v>
      </c>
      <c r="AN1242" s="661">
        <f t="shared" si="237"/>
        <v>10051759</v>
      </c>
      <c r="AO1242" s="638">
        <v>706545</v>
      </c>
      <c r="AP1242" s="638">
        <v>44100</v>
      </c>
      <c r="AQ1242" s="638">
        <f>+VLOOKUP($B1242,[1]Sheet1!$C$15:$BW$1300,52,0)</f>
        <v>0</v>
      </c>
      <c r="AR1242" s="638">
        <v>0</v>
      </c>
      <c r="AS1242" s="638">
        <v>0</v>
      </c>
      <c r="AT1242" s="661">
        <f t="shared" si="243"/>
        <v>9301114</v>
      </c>
      <c r="AU1242" s="629"/>
      <c r="AV1242" s="585"/>
      <c r="AW1242" s="526" t="s">
        <v>5449</v>
      </c>
      <c r="AX1242" s="526" t="s">
        <v>5450</v>
      </c>
      <c r="AY1242" s="632" t="s">
        <v>200</v>
      </c>
      <c r="AZ1242" s="632">
        <v>622</v>
      </c>
      <c r="BA1242" s="272" t="str">
        <f t="shared" si="244"/>
        <v>Bag</v>
      </c>
      <c r="BB1242" s="633"/>
      <c r="BC1242" s="634"/>
      <c r="BD1242" s="634"/>
    </row>
    <row r="1243" spans="1:56" s="635" customFormat="1" ht="36.75" hidden="1" customHeight="1">
      <c r="A1243" s="475">
        <f>SUBTOTAL(3,B$6:B1243)</f>
        <v>1</v>
      </c>
      <c r="B1243" s="475" t="s">
        <v>3062</v>
      </c>
      <c r="C1243" s="476" t="s">
        <v>1804</v>
      </c>
      <c r="D1243" s="636">
        <v>43606</v>
      </c>
      <c r="E1243" s="636" t="s">
        <v>200</v>
      </c>
      <c r="F1243" s="530" t="s">
        <v>233</v>
      </c>
      <c r="G1243" s="621" t="s">
        <v>903</v>
      </c>
      <c r="H1243" s="637">
        <v>5931000</v>
      </c>
      <c r="I1243" s="637">
        <v>700000</v>
      </c>
      <c r="J1243" s="637">
        <v>0</v>
      </c>
      <c r="K1243" s="637">
        <v>0</v>
      </c>
      <c r="L1243" s="638">
        <f t="shared" si="238"/>
        <v>6631000</v>
      </c>
      <c r="M1243" s="639">
        <v>22</v>
      </c>
      <c r="N1243" s="638">
        <f t="shared" si="239"/>
        <v>5610846</v>
      </c>
      <c r="O1243" s="640">
        <v>3</v>
      </c>
      <c r="P1243" s="638">
        <f t="shared" si="240"/>
        <v>765115</v>
      </c>
      <c r="Q1243" s="641">
        <v>0</v>
      </c>
      <c r="R1243" s="638">
        <f t="shared" si="241"/>
        <v>0</v>
      </c>
      <c r="S1243" s="638">
        <f t="shared" si="242"/>
        <v>6375961</v>
      </c>
      <c r="T1243" s="642">
        <v>0</v>
      </c>
      <c r="U1243" s="528">
        <v>0</v>
      </c>
      <c r="V1243" s="528">
        <v>200000</v>
      </c>
      <c r="W1243" s="642">
        <v>0</v>
      </c>
      <c r="X1243" s="642">
        <v>0</v>
      </c>
      <c r="Y1243" s="642">
        <v>400000</v>
      </c>
      <c r="Z1243" s="642">
        <v>456009</v>
      </c>
      <c r="AA1243" s="643"/>
      <c r="AB1243" s="638"/>
      <c r="AC1243" s="642">
        <v>100000</v>
      </c>
      <c r="AD1243" s="642">
        <v>0</v>
      </c>
      <c r="AE1243" s="638">
        <v>47819.710227272728</v>
      </c>
      <c r="AF1243" s="644"/>
      <c r="AG1243" s="644">
        <f t="shared" si="246"/>
        <v>7579790</v>
      </c>
      <c r="AH1243" s="639">
        <v>33.5</v>
      </c>
      <c r="AI1243" s="639">
        <v>0</v>
      </c>
      <c r="AJ1243" s="639">
        <v>0</v>
      </c>
      <c r="AK1243" s="643">
        <v>0</v>
      </c>
      <c r="AL1243" s="645">
        <v>0</v>
      </c>
      <c r="AM1243" s="638">
        <f t="shared" si="245"/>
        <v>1601960</v>
      </c>
      <c r="AN1243" s="661">
        <f t="shared" si="237"/>
        <v>9181750</v>
      </c>
      <c r="AO1243" s="638">
        <v>696255</v>
      </c>
      <c r="AP1243" s="638">
        <v>44100</v>
      </c>
      <c r="AQ1243" s="638">
        <f>+VLOOKUP($B1243,[1]Sheet1!$C$15:$BW$1300,52,0)</f>
        <v>0</v>
      </c>
      <c r="AR1243" s="638">
        <v>0</v>
      </c>
      <c r="AS1243" s="638">
        <v>0</v>
      </c>
      <c r="AT1243" s="661">
        <f t="shared" si="243"/>
        <v>8441395</v>
      </c>
      <c r="AU1243" s="629"/>
      <c r="AV1243" s="585"/>
      <c r="AW1243" s="526" t="s">
        <v>4282</v>
      </c>
      <c r="AX1243" s="526" t="s">
        <v>5451</v>
      </c>
      <c r="AY1243" s="632" t="s">
        <v>200</v>
      </c>
      <c r="AZ1243" s="632">
        <v>622</v>
      </c>
      <c r="BA1243" s="272" t="str">
        <f t="shared" si="244"/>
        <v>Bag</v>
      </c>
      <c r="BB1243" s="633"/>
      <c r="BC1243" s="634"/>
      <c r="BD1243" s="634"/>
    </row>
    <row r="1244" spans="1:56" s="635" customFormat="1" ht="36.75" hidden="1" customHeight="1">
      <c r="A1244" s="475">
        <f>SUBTOTAL(3,B$6:B1244)</f>
        <v>1</v>
      </c>
      <c r="B1244" s="475" t="s">
        <v>3063</v>
      </c>
      <c r="C1244" s="476" t="s">
        <v>3064</v>
      </c>
      <c r="D1244" s="636">
        <v>43657</v>
      </c>
      <c r="E1244" s="636" t="s">
        <v>200</v>
      </c>
      <c r="F1244" s="530" t="s">
        <v>233</v>
      </c>
      <c r="G1244" s="621" t="s">
        <v>903</v>
      </c>
      <c r="H1244" s="637">
        <v>5931000</v>
      </c>
      <c r="I1244" s="637">
        <v>700000</v>
      </c>
      <c r="J1244" s="637">
        <v>0</v>
      </c>
      <c r="K1244" s="637">
        <v>0</v>
      </c>
      <c r="L1244" s="638">
        <f t="shared" si="238"/>
        <v>6631000</v>
      </c>
      <c r="M1244" s="639">
        <v>24</v>
      </c>
      <c r="N1244" s="638">
        <f t="shared" si="239"/>
        <v>6120923</v>
      </c>
      <c r="O1244" s="640">
        <v>2</v>
      </c>
      <c r="P1244" s="638">
        <f t="shared" si="240"/>
        <v>510077</v>
      </c>
      <c r="Q1244" s="641">
        <v>0</v>
      </c>
      <c r="R1244" s="638">
        <f t="shared" si="241"/>
        <v>0</v>
      </c>
      <c r="S1244" s="638">
        <f t="shared" si="242"/>
        <v>6631000</v>
      </c>
      <c r="T1244" s="642">
        <v>0</v>
      </c>
      <c r="U1244" s="528">
        <v>0</v>
      </c>
      <c r="V1244" s="528">
        <v>200000</v>
      </c>
      <c r="W1244" s="642">
        <v>500000</v>
      </c>
      <c r="X1244" s="642">
        <v>0</v>
      </c>
      <c r="Y1244" s="642">
        <v>400000</v>
      </c>
      <c r="Z1244" s="642">
        <v>433879</v>
      </c>
      <c r="AA1244" s="643"/>
      <c r="AB1244" s="638"/>
      <c r="AC1244" s="642">
        <v>100000</v>
      </c>
      <c r="AD1244" s="642">
        <v>0</v>
      </c>
      <c r="AE1244" s="638">
        <v>47819.7109375</v>
      </c>
      <c r="AF1244" s="644"/>
      <c r="AG1244" s="644">
        <f t="shared" si="246"/>
        <v>8312699</v>
      </c>
      <c r="AH1244" s="639">
        <v>36</v>
      </c>
      <c r="AI1244" s="639">
        <v>0</v>
      </c>
      <c r="AJ1244" s="639">
        <v>0</v>
      </c>
      <c r="AK1244" s="643">
        <v>0</v>
      </c>
      <c r="AL1244" s="645">
        <v>0</v>
      </c>
      <c r="AM1244" s="638">
        <f t="shared" si="245"/>
        <v>1721510</v>
      </c>
      <c r="AN1244" s="661">
        <f t="shared" ref="AN1244:AN1277" si="247">ROUND(AG1244+AM1244,0)</f>
        <v>10034209</v>
      </c>
      <c r="AO1244" s="638">
        <v>696255</v>
      </c>
      <c r="AP1244" s="638">
        <v>44100</v>
      </c>
      <c r="AQ1244" s="638">
        <f>+VLOOKUP($B1244,[1]Sheet1!$C$15:$BW$1300,52,0)</f>
        <v>0</v>
      </c>
      <c r="AR1244" s="638">
        <v>0</v>
      </c>
      <c r="AS1244" s="638">
        <v>0</v>
      </c>
      <c r="AT1244" s="661">
        <f t="shared" si="243"/>
        <v>9293854</v>
      </c>
      <c r="AU1244" s="629"/>
      <c r="AV1244" s="585"/>
      <c r="AW1244" s="526" t="s">
        <v>5452</v>
      </c>
      <c r="AX1244" s="526" t="s">
        <v>5453</v>
      </c>
      <c r="AY1244" s="632" t="s">
        <v>200</v>
      </c>
      <c r="AZ1244" s="632">
        <v>622</v>
      </c>
      <c r="BA1244" s="272" t="str">
        <f t="shared" si="244"/>
        <v>Bag</v>
      </c>
      <c r="BB1244" s="633"/>
      <c r="BC1244" s="634"/>
      <c r="BD1244" s="634"/>
    </row>
    <row r="1245" spans="1:56" s="635" customFormat="1" ht="36.75" hidden="1" customHeight="1">
      <c r="A1245" s="475">
        <f>SUBTOTAL(3,B$6:B1245)</f>
        <v>1</v>
      </c>
      <c r="B1245" s="475" t="s">
        <v>3065</v>
      </c>
      <c r="C1245" s="476" t="s">
        <v>1810</v>
      </c>
      <c r="D1245" s="636">
        <v>44251</v>
      </c>
      <c r="E1245" s="636" t="s">
        <v>200</v>
      </c>
      <c r="F1245" s="530" t="s">
        <v>233</v>
      </c>
      <c r="G1245" s="621" t="s">
        <v>903</v>
      </c>
      <c r="H1245" s="637">
        <v>5931000</v>
      </c>
      <c r="I1245" s="637">
        <v>500000</v>
      </c>
      <c r="J1245" s="637">
        <v>298000</v>
      </c>
      <c r="K1245" s="637">
        <v>0</v>
      </c>
      <c r="L1245" s="638">
        <f t="shared" si="238"/>
        <v>6729000</v>
      </c>
      <c r="M1245" s="639">
        <v>24</v>
      </c>
      <c r="N1245" s="638">
        <f t="shared" si="239"/>
        <v>6211385</v>
      </c>
      <c r="O1245" s="640">
        <v>2</v>
      </c>
      <c r="P1245" s="638">
        <f t="shared" si="240"/>
        <v>517615</v>
      </c>
      <c r="Q1245" s="641">
        <v>0</v>
      </c>
      <c r="R1245" s="638">
        <f t="shared" si="241"/>
        <v>0</v>
      </c>
      <c r="S1245" s="638">
        <f t="shared" si="242"/>
        <v>6729000</v>
      </c>
      <c r="T1245" s="642">
        <v>0</v>
      </c>
      <c r="U1245" s="528">
        <v>0</v>
      </c>
      <c r="V1245" s="528">
        <v>200000</v>
      </c>
      <c r="W1245" s="642">
        <v>500000</v>
      </c>
      <c r="X1245" s="642">
        <v>0</v>
      </c>
      <c r="Y1245" s="642">
        <v>400000</v>
      </c>
      <c r="Z1245" s="642">
        <v>427281</v>
      </c>
      <c r="AA1245" s="643"/>
      <c r="AB1245" s="638"/>
      <c r="AC1245" s="642">
        <v>100000</v>
      </c>
      <c r="AD1245" s="642">
        <v>0</v>
      </c>
      <c r="AE1245" s="638">
        <v>48526.4453125</v>
      </c>
      <c r="AF1245" s="644"/>
      <c r="AG1245" s="644">
        <f t="shared" si="246"/>
        <v>8404807</v>
      </c>
      <c r="AH1245" s="639">
        <v>32</v>
      </c>
      <c r="AI1245" s="639">
        <v>0</v>
      </c>
      <c r="AJ1245" s="639">
        <v>0</v>
      </c>
      <c r="AK1245" s="643">
        <v>0</v>
      </c>
      <c r="AL1245" s="645">
        <v>0</v>
      </c>
      <c r="AM1245" s="638">
        <f t="shared" si="245"/>
        <v>1552846</v>
      </c>
      <c r="AN1245" s="661">
        <f t="shared" si="247"/>
        <v>9957653</v>
      </c>
      <c r="AO1245" s="638">
        <v>706545</v>
      </c>
      <c r="AP1245" s="638">
        <v>44100</v>
      </c>
      <c r="AQ1245" s="638">
        <f>+VLOOKUP($B1245,[1]Sheet1!$C$15:$BW$1300,52,0)</f>
        <v>0</v>
      </c>
      <c r="AR1245" s="638">
        <v>0</v>
      </c>
      <c r="AS1245" s="638">
        <v>0</v>
      </c>
      <c r="AT1245" s="661">
        <f t="shared" si="243"/>
        <v>9207008</v>
      </c>
      <c r="AU1245" s="629"/>
      <c r="AV1245" s="585"/>
      <c r="AW1245" s="526" t="s">
        <v>4288</v>
      </c>
      <c r="AX1245" s="526" t="s">
        <v>5454</v>
      </c>
      <c r="AY1245" s="632" t="s">
        <v>200</v>
      </c>
      <c r="AZ1245" s="632">
        <v>622</v>
      </c>
      <c r="BA1245" s="272" t="str">
        <f t="shared" si="244"/>
        <v>Bag</v>
      </c>
      <c r="BB1245" s="633"/>
      <c r="BC1245" s="634"/>
      <c r="BD1245" s="634"/>
    </row>
    <row r="1246" spans="1:56" s="635" customFormat="1" ht="36.75" hidden="1" customHeight="1">
      <c r="A1246" s="475">
        <f>SUBTOTAL(3,B$6:B1246)</f>
        <v>1</v>
      </c>
      <c r="B1246" s="475" t="s">
        <v>3066</v>
      </c>
      <c r="C1246" s="476" t="s">
        <v>3067</v>
      </c>
      <c r="D1246" s="636">
        <v>44611</v>
      </c>
      <c r="E1246" s="636" t="s">
        <v>200</v>
      </c>
      <c r="F1246" s="530" t="s">
        <v>233</v>
      </c>
      <c r="G1246" s="621" t="s">
        <v>903</v>
      </c>
      <c r="H1246" s="637">
        <v>5931000</v>
      </c>
      <c r="I1246" s="637">
        <v>700000</v>
      </c>
      <c r="J1246" s="637">
        <v>0</v>
      </c>
      <c r="K1246" s="637">
        <v>0</v>
      </c>
      <c r="L1246" s="638">
        <f t="shared" si="238"/>
        <v>6631000</v>
      </c>
      <c r="M1246" s="639">
        <v>22.9</v>
      </c>
      <c r="N1246" s="638">
        <f t="shared" si="239"/>
        <v>5840381</v>
      </c>
      <c r="O1246" s="640">
        <v>3</v>
      </c>
      <c r="P1246" s="638">
        <f t="shared" si="240"/>
        <v>765115</v>
      </c>
      <c r="Q1246" s="641">
        <v>0</v>
      </c>
      <c r="R1246" s="638">
        <f t="shared" si="241"/>
        <v>0</v>
      </c>
      <c r="S1246" s="638">
        <f t="shared" si="242"/>
        <v>6605496</v>
      </c>
      <c r="T1246" s="642">
        <v>0</v>
      </c>
      <c r="U1246" s="528">
        <v>0</v>
      </c>
      <c r="V1246" s="528">
        <v>200000</v>
      </c>
      <c r="W1246" s="642">
        <v>500000</v>
      </c>
      <c r="X1246" s="642">
        <v>0</v>
      </c>
      <c r="Y1246" s="642">
        <v>400000</v>
      </c>
      <c r="Z1246" s="642">
        <v>463246</v>
      </c>
      <c r="AA1246" s="643"/>
      <c r="AB1246" s="638"/>
      <c r="AC1246" s="642">
        <v>0</v>
      </c>
      <c r="AD1246" s="642">
        <v>0</v>
      </c>
      <c r="AE1246" s="638">
        <v>47819.713427947601</v>
      </c>
      <c r="AF1246" s="644"/>
      <c r="AG1246" s="644">
        <f t="shared" si="246"/>
        <v>8216562</v>
      </c>
      <c r="AH1246" s="639">
        <v>0</v>
      </c>
      <c r="AI1246" s="639">
        <v>0</v>
      </c>
      <c r="AJ1246" s="639">
        <v>0</v>
      </c>
      <c r="AK1246" s="643">
        <v>0</v>
      </c>
      <c r="AL1246" s="645">
        <v>0</v>
      </c>
      <c r="AM1246" s="638">
        <f t="shared" si="245"/>
        <v>0</v>
      </c>
      <c r="AN1246" s="661">
        <f t="shared" si="247"/>
        <v>8216562</v>
      </c>
      <c r="AO1246" s="638">
        <v>696255</v>
      </c>
      <c r="AP1246" s="638">
        <v>44100</v>
      </c>
      <c r="AQ1246" s="638">
        <f>+VLOOKUP($B1246,[1]Sheet1!$C$15:$BW$1300,52,0)</f>
        <v>0</v>
      </c>
      <c r="AR1246" s="638">
        <v>0</v>
      </c>
      <c r="AS1246" s="638">
        <v>0</v>
      </c>
      <c r="AT1246" s="661">
        <f t="shared" si="243"/>
        <v>7476207</v>
      </c>
      <c r="AU1246" s="629"/>
      <c r="AV1246" s="585"/>
      <c r="AW1246" s="526" t="s">
        <v>5455</v>
      </c>
      <c r="AX1246" s="526" t="s">
        <v>5456</v>
      </c>
      <c r="AY1246" s="632" t="s">
        <v>200</v>
      </c>
      <c r="AZ1246" s="632">
        <v>622</v>
      </c>
      <c r="BA1246" s="272" t="str">
        <f t="shared" si="244"/>
        <v>Bag</v>
      </c>
      <c r="BB1246" s="633"/>
      <c r="BC1246" s="634"/>
      <c r="BD1246" s="634"/>
    </row>
    <row r="1247" spans="1:56" s="635" customFormat="1" ht="36.75" hidden="1" customHeight="1">
      <c r="A1247" s="475">
        <f>SUBTOTAL(3,B$6:B1247)</f>
        <v>1</v>
      </c>
      <c r="B1247" s="475" t="s">
        <v>3068</v>
      </c>
      <c r="C1247" s="476" t="s">
        <v>3069</v>
      </c>
      <c r="D1247" s="636">
        <v>44622</v>
      </c>
      <c r="E1247" s="636" t="s">
        <v>200</v>
      </c>
      <c r="F1247" s="530" t="s">
        <v>233</v>
      </c>
      <c r="G1247" s="621" t="s">
        <v>903</v>
      </c>
      <c r="H1247" s="637">
        <v>5931000</v>
      </c>
      <c r="I1247" s="637">
        <v>700000</v>
      </c>
      <c r="J1247" s="637">
        <v>0</v>
      </c>
      <c r="K1247" s="637">
        <v>0</v>
      </c>
      <c r="L1247" s="638">
        <f t="shared" si="238"/>
        <v>6631000</v>
      </c>
      <c r="M1247" s="639">
        <v>23.8</v>
      </c>
      <c r="N1247" s="638">
        <f t="shared" si="239"/>
        <v>6069915</v>
      </c>
      <c r="O1247" s="640">
        <v>2</v>
      </c>
      <c r="P1247" s="638">
        <f t="shared" si="240"/>
        <v>510077</v>
      </c>
      <c r="Q1247" s="641">
        <v>0</v>
      </c>
      <c r="R1247" s="638">
        <f t="shared" si="241"/>
        <v>0</v>
      </c>
      <c r="S1247" s="638">
        <f t="shared" si="242"/>
        <v>6579992</v>
      </c>
      <c r="T1247" s="642">
        <v>0</v>
      </c>
      <c r="U1247" s="528">
        <v>0</v>
      </c>
      <c r="V1247" s="528">
        <v>200000</v>
      </c>
      <c r="W1247" s="642">
        <v>500000</v>
      </c>
      <c r="X1247" s="642">
        <v>0</v>
      </c>
      <c r="Y1247" s="642">
        <v>400000</v>
      </c>
      <c r="Z1247" s="642">
        <v>471843</v>
      </c>
      <c r="AA1247" s="643"/>
      <c r="AB1247" s="638"/>
      <c r="AC1247" s="642">
        <v>0</v>
      </c>
      <c r="AD1247" s="642">
        <v>0</v>
      </c>
      <c r="AE1247" s="638">
        <v>47819.708508403361</v>
      </c>
      <c r="AF1247" s="644"/>
      <c r="AG1247" s="644">
        <f t="shared" si="246"/>
        <v>8199655</v>
      </c>
      <c r="AH1247" s="639">
        <v>32</v>
      </c>
      <c r="AI1247" s="639">
        <v>0</v>
      </c>
      <c r="AJ1247" s="639">
        <v>0</v>
      </c>
      <c r="AK1247" s="643">
        <v>0</v>
      </c>
      <c r="AL1247" s="645">
        <v>0</v>
      </c>
      <c r="AM1247" s="638">
        <f t="shared" si="245"/>
        <v>1530231</v>
      </c>
      <c r="AN1247" s="661">
        <f t="shared" si="247"/>
        <v>9729886</v>
      </c>
      <c r="AO1247" s="638">
        <v>696255</v>
      </c>
      <c r="AP1247" s="638">
        <v>44100</v>
      </c>
      <c r="AQ1247" s="638">
        <f>+VLOOKUP($B1247,[1]Sheet1!$C$15:$BW$1300,52,0)</f>
        <v>0</v>
      </c>
      <c r="AR1247" s="638">
        <v>0</v>
      </c>
      <c r="AS1247" s="638">
        <v>0</v>
      </c>
      <c r="AT1247" s="661">
        <f t="shared" si="243"/>
        <v>8989531</v>
      </c>
      <c r="AU1247" s="629"/>
      <c r="AV1247" s="585"/>
      <c r="AW1247" s="526" t="s">
        <v>5457</v>
      </c>
      <c r="AX1247" s="526" t="s">
        <v>5458</v>
      </c>
      <c r="AY1247" s="632" t="s">
        <v>200</v>
      </c>
      <c r="AZ1247" s="632">
        <v>622</v>
      </c>
      <c r="BA1247" s="272" t="str">
        <f t="shared" si="244"/>
        <v>Bag</v>
      </c>
      <c r="BB1247" s="633"/>
      <c r="BC1247" s="634"/>
      <c r="BD1247" s="634"/>
    </row>
    <row r="1248" spans="1:56" s="635" customFormat="1" ht="36.75" hidden="1" customHeight="1">
      <c r="A1248" s="475">
        <f>SUBTOTAL(3,B$6:B1248)</f>
        <v>1</v>
      </c>
      <c r="B1248" s="475" t="s">
        <v>3070</v>
      </c>
      <c r="C1248" s="476" t="s">
        <v>3071</v>
      </c>
      <c r="D1248" s="636">
        <v>44667</v>
      </c>
      <c r="E1248" s="636" t="s">
        <v>200</v>
      </c>
      <c r="F1248" s="530" t="s">
        <v>233</v>
      </c>
      <c r="G1248" s="621" t="s">
        <v>903</v>
      </c>
      <c r="H1248" s="637">
        <v>5815000</v>
      </c>
      <c r="I1248" s="637">
        <v>700000</v>
      </c>
      <c r="J1248" s="637">
        <v>0</v>
      </c>
      <c r="K1248" s="637">
        <v>0</v>
      </c>
      <c r="L1248" s="638">
        <f t="shared" si="238"/>
        <v>6515000</v>
      </c>
      <c r="M1248" s="639">
        <v>23.9</v>
      </c>
      <c r="N1248" s="638">
        <f t="shared" si="239"/>
        <v>5988788</v>
      </c>
      <c r="O1248" s="640">
        <v>2</v>
      </c>
      <c r="P1248" s="638">
        <f t="shared" si="240"/>
        <v>501154</v>
      </c>
      <c r="Q1248" s="641">
        <v>0</v>
      </c>
      <c r="R1248" s="638">
        <f t="shared" si="241"/>
        <v>0</v>
      </c>
      <c r="S1248" s="638">
        <f t="shared" si="242"/>
        <v>6489942</v>
      </c>
      <c r="T1248" s="642">
        <v>0</v>
      </c>
      <c r="U1248" s="528">
        <v>0</v>
      </c>
      <c r="V1248" s="528">
        <v>200000</v>
      </c>
      <c r="W1248" s="642">
        <v>500000</v>
      </c>
      <c r="X1248" s="642">
        <v>0</v>
      </c>
      <c r="Y1248" s="642">
        <v>300000</v>
      </c>
      <c r="Z1248" s="642">
        <v>354760</v>
      </c>
      <c r="AA1248" s="643"/>
      <c r="AB1248" s="638"/>
      <c r="AC1248" s="642">
        <v>100000</v>
      </c>
      <c r="AD1248" s="642">
        <v>0</v>
      </c>
      <c r="AE1248" s="638">
        <v>46983.169456066949</v>
      </c>
      <c r="AF1248" s="644"/>
      <c r="AG1248" s="644">
        <f t="shared" si="246"/>
        <v>7991685</v>
      </c>
      <c r="AH1248" s="639">
        <v>36</v>
      </c>
      <c r="AI1248" s="639">
        <v>0</v>
      </c>
      <c r="AJ1248" s="639">
        <v>0</v>
      </c>
      <c r="AK1248" s="643">
        <v>0</v>
      </c>
      <c r="AL1248" s="645">
        <v>0</v>
      </c>
      <c r="AM1248" s="638">
        <f t="shared" si="245"/>
        <v>1691394</v>
      </c>
      <c r="AN1248" s="661">
        <f t="shared" si="247"/>
        <v>9683079</v>
      </c>
      <c r="AO1248" s="638">
        <v>684075</v>
      </c>
      <c r="AP1248" s="638">
        <v>44100</v>
      </c>
      <c r="AQ1248" s="638">
        <f>+VLOOKUP($B1248,[1]Sheet1!$C$15:$BW$1300,52,0)</f>
        <v>0</v>
      </c>
      <c r="AR1248" s="638">
        <v>0</v>
      </c>
      <c r="AS1248" s="638">
        <v>0</v>
      </c>
      <c r="AT1248" s="661">
        <f t="shared" si="243"/>
        <v>8954904</v>
      </c>
      <c r="AU1248" s="629"/>
      <c r="AV1248" s="585"/>
      <c r="AW1248" s="526" t="s">
        <v>5459</v>
      </c>
      <c r="AX1248" s="526" t="s">
        <v>5460</v>
      </c>
      <c r="AY1248" s="632" t="s">
        <v>200</v>
      </c>
      <c r="AZ1248" s="632">
        <v>622</v>
      </c>
      <c r="BA1248" s="272" t="str">
        <f t="shared" si="244"/>
        <v>Bag</v>
      </c>
      <c r="BB1248" s="633"/>
      <c r="BC1248" s="634"/>
      <c r="BD1248" s="634"/>
    </row>
    <row r="1249" spans="1:56" s="635" customFormat="1" ht="36.75" hidden="1" customHeight="1">
      <c r="A1249" s="475">
        <f>SUBTOTAL(3,B$6:B1249)</f>
        <v>1</v>
      </c>
      <c r="B1249" s="475" t="s">
        <v>3072</v>
      </c>
      <c r="C1249" s="476" t="s">
        <v>3073</v>
      </c>
      <c r="D1249" s="636">
        <v>45357</v>
      </c>
      <c r="E1249" s="636" t="s">
        <v>200</v>
      </c>
      <c r="F1249" s="530" t="s">
        <v>233</v>
      </c>
      <c r="G1249" s="621" t="s">
        <v>903</v>
      </c>
      <c r="H1249" s="637">
        <v>5538000</v>
      </c>
      <c r="I1249" s="637">
        <v>500000</v>
      </c>
      <c r="J1249" s="637">
        <v>0</v>
      </c>
      <c r="K1249" s="637">
        <v>0</v>
      </c>
      <c r="L1249" s="638">
        <f t="shared" si="238"/>
        <v>6038000</v>
      </c>
      <c r="M1249" s="639">
        <v>20.9</v>
      </c>
      <c r="N1249" s="638">
        <f t="shared" si="239"/>
        <v>4853623</v>
      </c>
      <c r="O1249" s="640">
        <v>3</v>
      </c>
      <c r="P1249" s="638">
        <f t="shared" si="240"/>
        <v>696692</v>
      </c>
      <c r="Q1249" s="641">
        <v>0</v>
      </c>
      <c r="R1249" s="638">
        <f t="shared" si="241"/>
        <v>0</v>
      </c>
      <c r="S1249" s="638">
        <f t="shared" si="242"/>
        <v>5550315</v>
      </c>
      <c r="T1249" s="642">
        <v>0</v>
      </c>
      <c r="U1249" s="528">
        <v>0</v>
      </c>
      <c r="V1249" s="528">
        <v>200000</v>
      </c>
      <c r="W1249" s="642">
        <v>0</v>
      </c>
      <c r="X1249" s="642">
        <v>0</v>
      </c>
      <c r="Y1249" s="642">
        <v>150000</v>
      </c>
      <c r="Z1249" s="642">
        <v>382739</v>
      </c>
      <c r="AA1249" s="643"/>
      <c r="AB1249" s="638"/>
      <c r="AC1249" s="642">
        <v>0</v>
      </c>
      <c r="AD1249" s="642">
        <v>0</v>
      </c>
      <c r="AE1249" s="638">
        <v>43543.268540669858</v>
      </c>
      <c r="AF1249" s="644"/>
      <c r="AG1249" s="644">
        <f t="shared" si="246"/>
        <v>6326597</v>
      </c>
      <c r="AH1249" s="639">
        <v>32</v>
      </c>
      <c r="AI1249" s="639">
        <v>0</v>
      </c>
      <c r="AJ1249" s="639">
        <v>0</v>
      </c>
      <c r="AK1249" s="643">
        <v>0</v>
      </c>
      <c r="AL1249" s="645">
        <v>0</v>
      </c>
      <c r="AM1249" s="638">
        <f t="shared" si="245"/>
        <v>1393385</v>
      </c>
      <c r="AN1249" s="661">
        <f t="shared" si="247"/>
        <v>7719982</v>
      </c>
      <c r="AO1249" s="638">
        <v>633990</v>
      </c>
      <c r="AP1249" s="638">
        <v>44100</v>
      </c>
      <c r="AQ1249" s="638">
        <f>+VLOOKUP($B1249,[1]Sheet1!$C$15:$BW$1300,52,0)</f>
        <v>0</v>
      </c>
      <c r="AR1249" s="638">
        <v>0</v>
      </c>
      <c r="AS1249" s="638">
        <v>0</v>
      </c>
      <c r="AT1249" s="661">
        <f t="shared" si="243"/>
        <v>7041892</v>
      </c>
      <c r="AU1249" s="629"/>
      <c r="AV1249" s="585"/>
      <c r="AW1249" s="526" t="s">
        <v>5461</v>
      </c>
      <c r="AX1249" s="526" t="s">
        <v>5462</v>
      </c>
      <c r="AY1249" s="632" t="s">
        <v>200</v>
      </c>
      <c r="AZ1249" s="632">
        <v>622</v>
      </c>
      <c r="BA1249" s="272" t="str">
        <f t="shared" si="244"/>
        <v>Bag</v>
      </c>
      <c r="BB1249" s="633"/>
      <c r="BC1249" s="634"/>
      <c r="BD1249" s="634"/>
    </row>
    <row r="1250" spans="1:56" s="635" customFormat="1" ht="36.75" hidden="1" customHeight="1">
      <c r="A1250" s="475">
        <f>SUBTOTAL(3,B$6:B1250)</f>
        <v>1</v>
      </c>
      <c r="B1250" s="475" t="s">
        <v>3074</v>
      </c>
      <c r="C1250" s="476" t="s">
        <v>3075</v>
      </c>
      <c r="D1250" s="636">
        <v>45444</v>
      </c>
      <c r="E1250" s="636" t="s">
        <v>200</v>
      </c>
      <c r="F1250" s="530" t="s">
        <v>233</v>
      </c>
      <c r="G1250" s="621" t="s">
        <v>903</v>
      </c>
      <c r="H1250" s="637">
        <v>5274000</v>
      </c>
      <c r="I1250" s="637">
        <v>300000</v>
      </c>
      <c r="J1250" s="637">
        <v>0</v>
      </c>
      <c r="K1250" s="637">
        <v>0</v>
      </c>
      <c r="L1250" s="638">
        <f t="shared" si="238"/>
        <v>5574000</v>
      </c>
      <c r="M1250" s="639">
        <v>24</v>
      </c>
      <c r="N1250" s="638">
        <f t="shared" si="239"/>
        <v>5145231</v>
      </c>
      <c r="O1250" s="640">
        <v>2</v>
      </c>
      <c r="P1250" s="638">
        <f t="shared" si="240"/>
        <v>428769</v>
      </c>
      <c r="Q1250" s="641">
        <v>0</v>
      </c>
      <c r="R1250" s="638">
        <f t="shared" si="241"/>
        <v>0</v>
      </c>
      <c r="S1250" s="638">
        <f t="shared" si="242"/>
        <v>5574000</v>
      </c>
      <c r="T1250" s="642">
        <v>0</v>
      </c>
      <c r="U1250" s="528">
        <v>0</v>
      </c>
      <c r="V1250" s="528">
        <v>200000</v>
      </c>
      <c r="W1250" s="642">
        <v>500000</v>
      </c>
      <c r="X1250" s="642">
        <v>0</v>
      </c>
      <c r="Y1250" s="642">
        <v>400000</v>
      </c>
      <c r="Z1250" s="642">
        <v>456363</v>
      </c>
      <c r="AA1250" s="643"/>
      <c r="AB1250" s="638"/>
      <c r="AC1250" s="642">
        <v>100000</v>
      </c>
      <c r="AD1250" s="642">
        <v>0</v>
      </c>
      <c r="AE1250" s="638">
        <v>40197.1171875</v>
      </c>
      <c r="AF1250" s="644"/>
      <c r="AG1250" s="644">
        <f t="shared" si="246"/>
        <v>7270560</v>
      </c>
      <c r="AH1250" s="639">
        <v>36</v>
      </c>
      <c r="AI1250" s="639">
        <v>0</v>
      </c>
      <c r="AJ1250" s="639">
        <v>0</v>
      </c>
      <c r="AK1250" s="643">
        <v>0</v>
      </c>
      <c r="AL1250" s="645">
        <v>0</v>
      </c>
      <c r="AM1250" s="638">
        <f t="shared" si="245"/>
        <v>1447096</v>
      </c>
      <c r="AN1250" s="661">
        <f t="shared" si="247"/>
        <v>8717656</v>
      </c>
      <c r="AO1250" s="638">
        <v>585270</v>
      </c>
      <c r="AP1250" s="638">
        <v>44100</v>
      </c>
      <c r="AQ1250" s="638">
        <f>+VLOOKUP($B1250,[1]Sheet1!$C$15:$BW$1300,52,0)</f>
        <v>0</v>
      </c>
      <c r="AR1250" s="638">
        <v>0</v>
      </c>
      <c r="AS1250" s="638">
        <v>0</v>
      </c>
      <c r="AT1250" s="661">
        <f t="shared" si="243"/>
        <v>8088286</v>
      </c>
      <c r="AU1250" s="629"/>
      <c r="AV1250" s="585"/>
      <c r="AW1250" s="526" t="s">
        <v>5463</v>
      </c>
      <c r="AX1250" s="526" t="s">
        <v>5464</v>
      </c>
      <c r="AY1250" s="632" t="s">
        <v>200</v>
      </c>
      <c r="AZ1250" s="632">
        <v>622</v>
      </c>
      <c r="BA1250" s="272" t="str">
        <f t="shared" si="244"/>
        <v>Bag</v>
      </c>
      <c r="BB1250" s="633"/>
      <c r="BC1250" s="634"/>
      <c r="BD1250" s="634"/>
    </row>
    <row r="1251" spans="1:56" s="635" customFormat="1" ht="36.75" hidden="1" customHeight="1">
      <c r="A1251" s="475">
        <f>SUBTOTAL(3,B$6:B1251)</f>
        <v>1</v>
      </c>
      <c r="B1251" s="475" t="s">
        <v>3076</v>
      </c>
      <c r="C1251" s="476" t="s">
        <v>3077</v>
      </c>
      <c r="D1251" s="636">
        <v>45547</v>
      </c>
      <c r="E1251" s="636" t="s">
        <v>200</v>
      </c>
      <c r="F1251" s="530" t="s">
        <v>233</v>
      </c>
      <c r="G1251" s="621" t="s">
        <v>903</v>
      </c>
      <c r="H1251" s="637">
        <v>5274000</v>
      </c>
      <c r="I1251" s="637">
        <v>300000</v>
      </c>
      <c r="J1251" s="637">
        <v>0</v>
      </c>
      <c r="K1251" s="637">
        <v>0</v>
      </c>
      <c r="L1251" s="638">
        <f t="shared" si="238"/>
        <v>5574000</v>
      </c>
      <c r="M1251" s="639">
        <v>20.8</v>
      </c>
      <c r="N1251" s="638">
        <f t="shared" si="239"/>
        <v>4459200</v>
      </c>
      <c r="O1251" s="640">
        <v>2</v>
      </c>
      <c r="P1251" s="638">
        <f t="shared" si="240"/>
        <v>428769</v>
      </c>
      <c r="Q1251" s="641">
        <v>0</v>
      </c>
      <c r="R1251" s="638">
        <f t="shared" si="241"/>
        <v>0</v>
      </c>
      <c r="S1251" s="638">
        <f t="shared" si="242"/>
        <v>4887969</v>
      </c>
      <c r="T1251" s="642">
        <v>0</v>
      </c>
      <c r="U1251" s="528">
        <v>0</v>
      </c>
      <c r="V1251" s="528">
        <v>200000</v>
      </c>
      <c r="W1251" s="642">
        <v>0</v>
      </c>
      <c r="X1251" s="642">
        <v>0</v>
      </c>
      <c r="Y1251" s="642">
        <v>0</v>
      </c>
      <c r="Z1251" s="642">
        <v>386398</v>
      </c>
      <c r="AA1251" s="643"/>
      <c r="AB1251" s="638"/>
      <c r="AC1251" s="642">
        <v>0</v>
      </c>
      <c r="AD1251" s="642">
        <v>0</v>
      </c>
      <c r="AE1251" s="638">
        <v>40197.115384615383</v>
      </c>
      <c r="AF1251" s="644"/>
      <c r="AG1251" s="644">
        <f t="shared" si="246"/>
        <v>5514564</v>
      </c>
      <c r="AH1251" s="639">
        <v>32</v>
      </c>
      <c r="AI1251" s="639">
        <v>0</v>
      </c>
      <c r="AJ1251" s="639">
        <v>0</v>
      </c>
      <c r="AK1251" s="643">
        <v>0</v>
      </c>
      <c r="AL1251" s="645">
        <v>0</v>
      </c>
      <c r="AM1251" s="638">
        <f t="shared" si="245"/>
        <v>1286308</v>
      </c>
      <c r="AN1251" s="661">
        <f t="shared" si="247"/>
        <v>6800872</v>
      </c>
      <c r="AO1251" s="638">
        <v>585270</v>
      </c>
      <c r="AP1251" s="638">
        <v>44100</v>
      </c>
      <c r="AQ1251" s="638">
        <f>+VLOOKUP($B1251,[1]Sheet1!$C$15:$BW$1300,52,0)</f>
        <v>0</v>
      </c>
      <c r="AR1251" s="638">
        <v>0</v>
      </c>
      <c r="AS1251" s="638">
        <v>0</v>
      </c>
      <c r="AT1251" s="661">
        <f t="shared" si="243"/>
        <v>6171502</v>
      </c>
      <c r="AU1251" s="629"/>
      <c r="AV1251" s="585"/>
      <c r="AW1251" s="526" t="s">
        <v>5465</v>
      </c>
      <c r="AX1251" s="526" t="s">
        <v>5466</v>
      </c>
      <c r="AY1251" s="632" t="s">
        <v>200</v>
      </c>
      <c r="AZ1251" s="632">
        <v>622</v>
      </c>
      <c r="BA1251" s="272" t="str">
        <f t="shared" si="244"/>
        <v>Bag</v>
      </c>
      <c r="BB1251" s="633"/>
      <c r="BC1251" s="634"/>
      <c r="BD1251" s="634"/>
    </row>
    <row r="1252" spans="1:56" s="635" customFormat="1" ht="36.75" hidden="1" customHeight="1">
      <c r="A1252" s="475">
        <f>SUBTOTAL(3,B$6:B1252)</f>
        <v>1</v>
      </c>
      <c r="B1252" s="475" t="s">
        <v>3078</v>
      </c>
      <c r="C1252" s="476" t="s">
        <v>3079</v>
      </c>
      <c r="D1252" s="636">
        <v>45549</v>
      </c>
      <c r="E1252" s="636" t="s">
        <v>200</v>
      </c>
      <c r="F1252" s="530" t="s">
        <v>233</v>
      </c>
      <c r="G1252" s="621" t="s">
        <v>903</v>
      </c>
      <c r="H1252" s="637">
        <v>5274000</v>
      </c>
      <c r="I1252" s="637">
        <v>300000</v>
      </c>
      <c r="J1252" s="637">
        <v>0</v>
      </c>
      <c r="K1252" s="637">
        <v>0</v>
      </c>
      <c r="L1252" s="638">
        <f t="shared" si="238"/>
        <v>5574000</v>
      </c>
      <c r="M1252" s="639">
        <v>23</v>
      </c>
      <c r="N1252" s="638">
        <f t="shared" si="239"/>
        <v>4930846</v>
      </c>
      <c r="O1252" s="640">
        <v>3</v>
      </c>
      <c r="P1252" s="638">
        <f t="shared" si="240"/>
        <v>643154</v>
      </c>
      <c r="Q1252" s="641">
        <v>0</v>
      </c>
      <c r="R1252" s="638">
        <f t="shared" si="241"/>
        <v>0</v>
      </c>
      <c r="S1252" s="638">
        <f t="shared" si="242"/>
        <v>5574000</v>
      </c>
      <c r="T1252" s="642">
        <v>0</v>
      </c>
      <c r="U1252" s="528">
        <v>0</v>
      </c>
      <c r="V1252" s="528">
        <v>200000</v>
      </c>
      <c r="W1252" s="642">
        <v>500000</v>
      </c>
      <c r="X1252" s="642">
        <v>0</v>
      </c>
      <c r="Y1252" s="642">
        <v>400000</v>
      </c>
      <c r="Z1252" s="642">
        <v>436386</v>
      </c>
      <c r="AA1252" s="643"/>
      <c r="AB1252" s="638"/>
      <c r="AC1252" s="642">
        <v>0</v>
      </c>
      <c r="AD1252" s="642">
        <v>0</v>
      </c>
      <c r="AE1252" s="638">
        <v>40197.114130434784</v>
      </c>
      <c r="AF1252" s="644"/>
      <c r="AG1252" s="644">
        <f t="shared" si="246"/>
        <v>7150583</v>
      </c>
      <c r="AH1252" s="639">
        <v>36</v>
      </c>
      <c r="AI1252" s="639">
        <v>0</v>
      </c>
      <c r="AJ1252" s="639">
        <v>0</v>
      </c>
      <c r="AK1252" s="643">
        <v>0</v>
      </c>
      <c r="AL1252" s="645">
        <v>0</v>
      </c>
      <c r="AM1252" s="638">
        <f t="shared" si="245"/>
        <v>1447096</v>
      </c>
      <c r="AN1252" s="661">
        <f t="shared" si="247"/>
        <v>8597679</v>
      </c>
      <c r="AO1252" s="638">
        <v>585270</v>
      </c>
      <c r="AP1252" s="638">
        <v>44100</v>
      </c>
      <c r="AQ1252" s="638">
        <f>+VLOOKUP($B1252,[1]Sheet1!$C$15:$BW$1300,52,0)</f>
        <v>0</v>
      </c>
      <c r="AR1252" s="638">
        <v>0</v>
      </c>
      <c r="AS1252" s="638">
        <v>0</v>
      </c>
      <c r="AT1252" s="661">
        <f t="shared" si="243"/>
        <v>7968309</v>
      </c>
      <c r="AU1252" s="629"/>
      <c r="AV1252" s="585"/>
      <c r="AW1252" s="526" t="s">
        <v>5467</v>
      </c>
      <c r="AX1252" s="526" t="s">
        <v>5468</v>
      </c>
      <c r="AY1252" s="632" t="s">
        <v>200</v>
      </c>
      <c r="AZ1252" s="632">
        <v>622</v>
      </c>
      <c r="BA1252" s="272" t="str">
        <f t="shared" si="244"/>
        <v>Bag</v>
      </c>
      <c r="BB1252" s="633"/>
      <c r="BC1252" s="634"/>
      <c r="BD1252" s="634"/>
    </row>
    <row r="1253" spans="1:56" s="635" customFormat="1" ht="36.75" hidden="1" customHeight="1">
      <c r="A1253" s="475">
        <f>SUBTOTAL(3,B$6:B1253)</f>
        <v>1</v>
      </c>
      <c r="B1253" s="475" t="s">
        <v>3080</v>
      </c>
      <c r="C1253" s="476" t="s">
        <v>2786</v>
      </c>
      <c r="D1253" s="636">
        <v>45584</v>
      </c>
      <c r="E1253" s="636" t="s">
        <v>200</v>
      </c>
      <c r="F1253" s="530" t="s">
        <v>233</v>
      </c>
      <c r="G1253" s="621" t="s">
        <v>903</v>
      </c>
      <c r="H1253" s="637">
        <v>5023000</v>
      </c>
      <c r="I1253" s="637">
        <v>300000</v>
      </c>
      <c r="J1253" s="637">
        <v>0</v>
      </c>
      <c r="K1253" s="637">
        <v>0</v>
      </c>
      <c r="L1253" s="638">
        <f t="shared" si="238"/>
        <v>5323000</v>
      </c>
      <c r="M1253" s="639">
        <v>23.6</v>
      </c>
      <c r="N1253" s="638">
        <f t="shared" si="239"/>
        <v>4831646</v>
      </c>
      <c r="O1253" s="640">
        <v>2</v>
      </c>
      <c r="P1253" s="638">
        <f t="shared" si="240"/>
        <v>409462</v>
      </c>
      <c r="Q1253" s="641">
        <v>0</v>
      </c>
      <c r="R1253" s="638">
        <f t="shared" si="241"/>
        <v>0</v>
      </c>
      <c r="S1253" s="638">
        <f t="shared" si="242"/>
        <v>5241108</v>
      </c>
      <c r="T1253" s="642">
        <v>0</v>
      </c>
      <c r="U1253" s="528">
        <v>0</v>
      </c>
      <c r="V1253" s="528">
        <v>200000</v>
      </c>
      <c r="W1253" s="642">
        <v>500000</v>
      </c>
      <c r="X1253" s="642">
        <v>0</v>
      </c>
      <c r="Y1253" s="642">
        <v>400000</v>
      </c>
      <c r="Z1253" s="642">
        <v>478497</v>
      </c>
      <c r="AA1253" s="643"/>
      <c r="AB1253" s="638"/>
      <c r="AC1253" s="642">
        <v>0</v>
      </c>
      <c r="AD1253" s="642">
        <v>0</v>
      </c>
      <c r="AE1253" s="638">
        <v>38387.018008474573</v>
      </c>
      <c r="AF1253" s="644"/>
      <c r="AG1253" s="644">
        <f t="shared" si="246"/>
        <v>6857992</v>
      </c>
      <c r="AH1253" s="639">
        <v>32</v>
      </c>
      <c r="AI1253" s="639">
        <v>0</v>
      </c>
      <c r="AJ1253" s="639">
        <v>0</v>
      </c>
      <c r="AK1253" s="643">
        <v>0</v>
      </c>
      <c r="AL1253" s="645">
        <v>0</v>
      </c>
      <c r="AM1253" s="638">
        <f t="shared" si="245"/>
        <v>1228385</v>
      </c>
      <c r="AN1253" s="661">
        <f t="shared" si="247"/>
        <v>8086377</v>
      </c>
      <c r="AO1253" s="638">
        <v>558915</v>
      </c>
      <c r="AP1253" s="638">
        <v>44100</v>
      </c>
      <c r="AQ1253" s="638">
        <f>+VLOOKUP($B1253,[1]Sheet1!$C$15:$BW$1300,52,0)</f>
        <v>0</v>
      </c>
      <c r="AR1253" s="638">
        <v>0</v>
      </c>
      <c r="AS1253" s="638">
        <v>0</v>
      </c>
      <c r="AT1253" s="661">
        <f t="shared" si="243"/>
        <v>7483362</v>
      </c>
      <c r="AU1253" s="629"/>
      <c r="AV1253" s="585"/>
      <c r="AW1253" s="526" t="s">
        <v>5184</v>
      </c>
      <c r="AX1253" s="526" t="s">
        <v>5469</v>
      </c>
      <c r="AY1253" s="632" t="s">
        <v>200</v>
      </c>
      <c r="AZ1253" s="632">
        <v>622</v>
      </c>
      <c r="BA1253" s="272" t="str">
        <f t="shared" si="244"/>
        <v>Bag</v>
      </c>
      <c r="BB1253" s="633"/>
      <c r="BC1253" s="634"/>
      <c r="BD1253" s="634"/>
    </row>
    <row r="1254" spans="1:56" s="635" customFormat="1" ht="36.75" hidden="1" customHeight="1">
      <c r="A1254" s="475">
        <f>SUBTOTAL(3,B$6:B1254)</f>
        <v>1</v>
      </c>
      <c r="B1254" s="475" t="s">
        <v>3081</v>
      </c>
      <c r="C1254" s="476" t="s">
        <v>3082</v>
      </c>
      <c r="D1254" s="636">
        <v>45588</v>
      </c>
      <c r="E1254" s="636" t="s">
        <v>200</v>
      </c>
      <c r="F1254" s="530" t="s">
        <v>233</v>
      </c>
      <c r="G1254" s="621" t="s">
        <v>903</v>
      </c>
      <c r="H1254" s="637">
        <v>5023000</v>
      </c>
      <c r="I1254" s="637">
        <v>300000</v>
      </c>
      <c r="J1254" s="637">
        <v>0</v>
      </c>
      <c r="K1254" s="637">
        <v>0</v>
      </c>
      <c r="L1254" s="638">
        <f t="shared" ref="L1254:L1277" si="248">SUM(H1254:K1254)</f>
        <v>5323000</v>
      </c>
      <c r="M1254" s="639">
        <v>22.7</v>
      </c>
      <c r="N1254" s="638">
        <f t="shared" si="239"/>
        <v>4647388</v>
      </c>
      <c r="O1254" s="640">
        <v>2</v>
      </c>
      <c r="P1254" s="638">
        <f t="shared" si="240"/>
        <v>409462</v>
      </c>
      <c r="Q1254" s="641">
        <v>0</v>
      </c>
      <c r="R1254" s="638">
        <f t="shared" si="241"/>
        <v>0</v>
      </c>
      <c r="S1254" s="638">
        <f t="shared" si="242"/>
        <v>5056850</v>
      </c>
      <c r="T1254" s="642">
        <v>0</v>
      </c>
      <c r="U1254" s="528">
        <v>0</v>
      </c>
      <c r="V1254" s="528">
        <v>200000</v>
      </c>
      <c r="W1254" s="642">
        <v>0</v>
      </c>
      <c r="X1254" s="642">
        <v>0</v>
      </c>
      <c r="Y1254" s="642">
        <v>0</v>
      </c>
      <c r="Z1254" s="642">
        <v>341038</v>
      </c>
      <c r="AA1254" s="643"/>
      <c r="AB1254" s="638"/>
      <c r="AC1254" s="642">
        <v>0</v>
      </c>
      <c r="AD1254" s="642">
        <v>0</v>
      </c>
      <c r="AE1254" s="638">
        <v>38387.015418502204</v>
      </c>
      <c r="AF1254" s="644"/>
      <c r="AG1254" s="644">
        <f t="shared" si="246"/>
        <v>5636275</v>
      </c>
      <c r="AH1254" s="639">
        <v>32</v>
      </c>
      <c r="AI1254" s="639">
        <v>0</v>
      </c>
      <c r="AJ1254" s="639">
        <v>0</v>
      </c>
      <c r="AK1254" s="643">
        <v>0</v>
      </c>
      <c r="AL1254" s="645">
        <v>0</v>
      </c>
      <c r="AM1254" s="638">
        <f t="shared" si="245"/>
        <v>1228384</v>
      </c>
      <c r="AN1254" s="661">
        <f t="shared" si="247"/>
        <v>6864659</v>
      </c>
      <c r="AO1254" s="638">
        <v>558915</v>
      </c>
      <c r="AP1254" s="638">
        <v>44100</v>
      </c>
      <c r="AQ1254" s="638">
        <f>+VLOOKUP($B1254,[1]Sheet1!$C$15:$BW$1300,52,0)</f>
        <v>0</v>
      </c>
      <c r="AR1254" s="638">
        <v>0</v>
      </c>
      <c r="AS1254" s="638">
        <v>0</v>
      </c>
      <c r="AT1254" s="661">
        <f t="shared" si="243"/>
        <v>6261644</v>
      </c>
      <c r="AU1254" s="629"/>
      <c r="AV1254" s="585"/>
      <c r="AW1254" s="526" t="s">
        <v>5470</v>
      </c>
      <c r="AX1254" s="526" t="s">
        <v>5471</v>
      </c>
      <c r="AY1254" s="632" t="s">
        <v>200</v>
      </c>
      <c r="AZ1254" s="632">
        <v>622</v>
      </c>
      <c r="BA1254" s="272" t="str">
        <f t="shared" si="244"/>
        <v>Bag</v>
      </c>
      <c r="BB1254" s="633"/>
      <c r="BC1254" s="634"/>
      <c r="BD1254" s="634"/>
    </row>
    <row r="1255" spans="1:56" s="635" customFormat="1" ht="36.75" hidden="1" customHeight="1">
      <c r="A1255" s="475">
        <f>SUBTOTAL(3,B$6:B1255)</f>
        <v>1</v>
      </c>
      <c r="B1255" s="475" t="s">
        <v>3083</v>
      </c>
      <c r="C1255" s="476" t="s">
        <v>3084</v>
      </c>
      <c r="D1255" s="636">
        <v>45594</v>
      </c>
      <c r="E1255" s="636" t="s">
        <v>200</v>
      </c>
      <c r="F1255" s="530" t="s">
        <v>233</v>
      </c>
      <c r="G1255" s="621" t="s">
        <v>903</v>
      </c>
      <c r="H1255" s="637">
        <v>5023000</v>
      </c>
      <c r="I1255" s="637">
        <v>300000</v>
      </c>
      <c r="J1255" s="637">
        <v>252000</v>
      </c>
      <c r="K1255" s="637">
        <v>0</v>
      </c>
      <c r="L1255" s="638">
        <f t="shared" si="248"/>
        <v>5575000</v>
      </c>
      <c r="M1255" s="639">
        <v>23</v>
      </c>
      <c r="N1255" s="638">
        <f t="shared" ref="N1255:N1277" si="249">ROUND((H1255+I1255+J1255+K1255)/IF($M$2&gt;26,26,$M$2)*M1255,0)</f>
        <v>4931731</v>
      </c>
      <c r="O1255" s="640">
        <v>3</v>
      </c>
      <c r="P1255" s="638">
        <f t="shared" ref="P1255:P1277" si="250">ROUND((H1255+I1255+J1255+K1255)/IF($M$2&gt;26,26,$M$2)*O1255,0)</f>
        <v>643269</v>
      </c>
      <c r="Q1255" s="641">
        <v>0</v>
      </c>
      <c r="R1255" s="638">
        <f t="shared" ref="R1255:R1277" si="251">IF(M1255&gt;0,ROUND(N1255/IF(M1255&gt;26,26,M1255)/8*Q1255*30%,0),0)</f>
        <v>0</v>
      </c>
      <c r="S1255" s="638">
        <f t="shared" ref="S1255:S1277" si="252">N1255+P1255+R1255</f>
        <v>5575000</v>
      </c>
      <c r="T1255" s="642">
        <v>0</v>
      </c>
      <c r="U1255" s="528">
        <v>0</v>
      </c>
      <c r="V1255" s="528">
        <v>200000</v>
      </c>
      <c r="W1255" s="642">
        <v>500000</v>
      </c>
      <c r="X1255" s="642">
        <v>0</v>
      </c>
      <c r="Y1255" s="642">
        <v>400000</v>
      </c>
      <c r="Z1255" s="642">
        <v>448613</v>
      </c>
      <c r="AA1255" s="643"/>
      <c r="AB1255" s="638"/>
      <c r="AC1255" s="642">
        <v>0</v>
      </c>
      <c r="AD1255" s="642">
        <v>0</v>
      </c>
      <c r="AE1255" s="638">
        <v>40204.328804347824</v>
      </c>
      <c r="AF1255" s="644"/>
      <c r="AG1255" s="644">
        <f t="shared" si="246"/>
        <v>7163817</v>
      </c>
      <c r="AH1255" s="639">
        <v>36</v>
      </c>
      <c r="AI1255" s="639">
        <v>0</v>
      </c>
      <c r="AJ1255" s="639">
        <v>0</v>
      </c>
      <c r="AK1255" s="643">
        <v>0</v>
      </c>
      <c r="AL1255" s="645">
        <v>0</v>
      </c>
      <c r="AM1255" s="638">
        <f t="shared" si="245"/>
        <v>1447356</v>
      </c>
      <c r="AN1255" s="661">
        <f t="shared" si="247"/>
        <v>8611173</v>
      </c>
      <c r="AO1255" s="638">
        <v>585375</v>
      </c>
      <c r="AP1255" s="638">
        <v>44100</v>
      </c>
      <c r="AQ1255" s="638">
        <f>+VLOOKUP($B1255,[1]Sheet1!$C$15:$BW$1300,52,0)</f>
        <v>0</v>
      </c>
      <c r="AR1255" s="638">
        <v>0</v>
      </c>
      <c r="AS1255" s="638">
        <v>0</v>
      </c>
      <c r="AT1255" s="661">
        <f t="shared" si="243"/>
        <v>7981698</v>
      </c>
      <c r="AU1255" s="629"/>
      <c r="AV1255" s="585"/>
      <c r="AW1255" s="526" t="s">
        <v>5472</v>
      </c>
      <c r="AX1255" s="526" t="s">
        <v>5473</v>
      </c>
      <c r="AY1255" s="632" t="s">
        <v>200</v>
      </c>
      <c r="AZ1255" s="632">
        <v>622</v>
      </c>
      <c r="BA1255" s="272" t="str">
        <f t="shared" si="244"/>
        <v>Bag</v>
      </c>
      <c r="BB1255" s="633"/>
      <c r="BC1255" s="634"/>
      <c r="BD1255" s="634"/>
    </row>
    <row r="1256" spans="1:56" s="635" customFormat="1" ht="36.75" hidden="1" customHeight="1">
      <c r="A1256" s="475">
        <f>SUBTOTAL(3,B$6:B1256)</f>
        <v>1</v>
      </c>
      <c r="B1256" s="475" t="s">
        <v>5635</v>
      </c>
      <c r="C1256" s="476" t="s">
        <v>5636</v>
      </c>
      <c r="D1256" s="636">
        <v>45769</v>
      </c>
      <c r="E1256" s="636" t="s">
        <v>200</v>
      </c>
      <c r="F1256" s="530" t="s">
        <v>233</v>
      </c>
      <c r="G1256" s="621" t="s">
        <v>459</v>
      </c>
      <c r="H1256" s="637">
        <v>4694000</v>
      </c>
      <c r="I1256" s="637">
        <v>0</v>
      </c>
      <c r="J1256" s="637">
        <v>0</v>
      </c>
      <c r="K1256" s="637">
        <v>0</v>
      </c>
      <c r="L1256" s="638">
        <f t="shared" si="248"/>
        <v>4694000</v>
      </c>
      <c r="M1256" s="639">
        <v>6.9</v>
      </c>
      <c r="N1256" s="638">
        <f t="shared" si="249"/>
        <v>1245715</v>
      </c>
      <c r="O1256" s="640">
        <v>1</v>
      </c>
      <c r="P1256" s="638">
        <f t="shared" si="250"/>
        <v>180538</v>
      </c>
      <c r="Q1256" s="641">
        <v>0</v>
      </c>
      <c r="R1256" s="638">
        <f t="shared" si="251"/>
        <v>0</v>
      </c>
      <c r="S1256" s="638">
        <f t="shared" si="252"/>
        <v>1426253</v>
      </c>
      <c r="T1256" s="642">
        <v>0</v>
      </c>
      <c r="U1256" s="528">
        <v>0</v>
      </c>
      <c r="V1256" s="528">
        <v>61000</v>
      </c>
      <c r="W1256" s="642">
        <v>152000</v>
      </c>
      <c r="X1256" s="642">
        <v>0</v>
      </c>
      <c r="Y1256" s="642">
        <v>46000</v>
      </c>
      <c r="Z1256" s="642">
        <v>0</v>
      </c>
      <c r="AA1256" s="643"/>
      <c r="AB1256" s="638"/>
      <c r="AC1256" s="642">
        <v>0</v>
      </c>
      <c r="AD1256" s="642">
        <v>0</v>
      </c>
      <c r="AE1256" s="638">
        <v>0</v>
      </c>
      <c r="AF1256" s="644"/>
      <c r="AG1256" s="644">
        <f t="shared" si="246"/>
        <v>1685253</v>
      </c>
      <c r="AH1256" s="639">
        <v>8</v>
      </c>
      <c r="AI1256" s="639">
        <v>0</v>
      </c>
      <c r="AJ1256" s="639">
        <v>0</v>
      </c>
      <c r="AK1256" s="643">
        <v>0</v>
      </c>
      <c r="AL1256" s="645">
        <v>0</v>
      </c>
      <c r="AM1256" s="638">
        <f t="shared" si="245"/>
        <v>270808</v>
      </c>
      <c r="AN1256" s="661">
        <f t="shared" si="247"/>
        <v>1956061</v>
      </c>
      <c r="AO1256" s="638">
        <v>0</v>
      </c>
      <c r="AP1256" s="638">
        <v>0</v>
      </c>
      <c r="AQ1256" s="638">
        <f>+VLOOKUP($B1256,[1]Sheet1!$C$15:$BW$1300,52,0)</f>
        <v>0</v>
      </c>
      <c r="AR1256" s="638">
        <v>0</v>
      </c>
      <c r="AS1256" s="638">
        <v>0</v>
      </c>
      <c r="AT1256" s="661">
        <f t="shared" si="243"/>
        <v>1956061</v>
      </c>
      <c r="AU1256" s="629"/>
      <c r="AV1256" s="585"/>
      <c r="AW1256" s="526" t="s">
        <v>5730</v>
      </c>
      <c r="AX1256" s="526" t="s">
        <v>5731</v>
      </c>
      <c r="AY1256" s="632" t="s">
        <v>200</v>
      </c>
      <c r="AZ1256" s="632">
        <v>622</v>
      </c>
      <c r="BA1256" s="272" t="str">
        <f t="shared" si="244"/>
        <v>Bag</v>
      </c>
      <c r="BB1256" s="633"/>
      <c r="BC1256" s="634"/>
      <c r="BD1256" s="634"/>
    </row>
    <row r="1257" spans="1:56" s="635" customFormat="1" ht="36.75" hidden="1" customHeight="1">
      <c r="A1257" s="475">
        <f>SUBTOTAL(3,B$6:B1257)</f>
        <v>1</v>
      </c>
      <c r="B1257" s="475" t="s">
        <v>3085</v>
      </c>
      <c r="C1257" s="476" t="s">
        <v>3086</v>
      </c>
      <c r="D1257" s="636">
        <v>40966</v>
      </c>
      <c r="E1257" s="636" t="s">
        <v>200</v>
      </c>
      <c r="F1257" s="530" t="s">
        <v>233</v>
      </c>
      <c r="G1257" s="621" t="s">
        <v>1846</v>
      </c>
      <c r="H1257" s="637">
        <v>5931000</v>
      </c>
      <c r="I1257" s="637">
        <v>2600000</v>
      </c>
      <c r="J1257" s="637">
        <v>0</v>
      </c>
      <c r="K1257" s="637">
        <v>500000</v>
      </c>
      <c r="L1257" s="638">
        <f t="shared" si="248"/>
        <v>9031000</v>
      </c>
      <c r="M1257" s="639">
        <v>22.8</v>
      </c>
      <c r="N1257" s="638">
        <f t="shared" si="249"/>
        <v>7919492</v>
      </c>
      <c r="O1257" s="640">
        <v>3</v>
      </c>
      <c r="P1257" s="638">
        <f t="shared" si="250"/>
        <v>1042038</v>
      </c>
      <c r="Q1257" s="641">
        <v>0</v>
      </c>
      <c r="R1257" s="638">
        <f t="shared" si="251"/>
        <v>0</v>
      </c>
      <c r="S1257" s="638">
        <f t="shared" si="252"/>
        <v>8961530</v>
      </c>
      <c r="T1257" s="642">
        <v>0</v>
      </c>
      <c r="U1257" s="528">
        <v>0</v>
      </c>
      <c r="V1257" s="528">
        <v>200000</v>
      </c>
      <c r="W1257" s="642">
        <v>500000</v>
      </c>
      <c r="X1257" s="642">
        <v>0</v>
      </c>
      <c r="Y1257" s="642">
        <v>400000</v>
      </c>
      <c r="Z1257" s="642">
        <v>405917</v>
      </c>
      <c r="AA1257" s="643"/>
      <c r="AB1257" s="638"/>
      <c r="AC1257" s="642">
        <v>0</v>
      </c>
      <c r="AD1257" s="642">
        <v>0</v>
      </c>
      <c r="AE1257" s="638">
        <v>65127.401315789473</v>
      </c>
      <c r="AF1257" s="644"/>
      <c r="AG1257" s="644">
        <f t="shared" si="246"/>
        <v>10532574</v>
      </c>
      <c r="AH1257" s="639">
        <v>32</v>
      </c>
      <c r="AI1257" s="639">
        <v>0</v>
      </c>
      <c r="AJ1257" s="639">
        <v>0</v>
      </c>
      <c r="AK1257" s="643">
        <v>0</v>
      </c>
      <c r="AL1257" s="645">
        <v>0</v>
      </c>
      <c r="AM1257" s="638">
        <f t="shared" si="245"/>
        <v>2084077</v>
      </c>
      <c r="AN1257" s="661">
        <f t="shared" si="247"/>
        <v>12616651</v>
      </c>
      <c r="AO1257" s="638">
        <v>948255</v>
      </c>
      <c r="AP1257" s="638">
        <v>44100</v>
      </c>
      <c r="AQ1257" s="638">
        <f>+VLOOKUP($B1257,[1]Sheet1!$C$15:$BW$1300,52,0)</f>
        <v>3685</v>
      </c>
      <c r="AR1257" s="638">
        <v>0</v>
      </c>
      <c r="AS1257" s="638">
        <v>0</v>
      </c>
      <c r="AT1257" s="661">
        <f t="shared" si="243"/>
        <v>11620611</v>
      </c>
      <c r="AU1257" s="629"/>
      <c r="AV1257" s="585"/>
      <c r="AW1257" s="526" t="s">
        <v>5474</v>
      </c>
      <c r="AX1257" s="526" t="s">
        <v>5475</v>
      </c>
      <c r="AY1257" s="632" t="s">
        <v>200</v>
      </c>
      <c r="AZ1257" s="632">
        <v>622</v>
      </c>
      <c r="BA1257" s="272" t="str">
        <f t="shared" si="244"/>
        <v>Bag</v>
      </c>
      <c r="BB1257" s="633"/>
      <c r="BC1257" s="634"/>
      <c r="BD1257" s="634"/>
    </row>
    <row r="1258" spans="1:56" s="635" customFormat="1" ht="36.75" hidden="1" customHeight="1">
      <c r="A1258" s="475">
        <f>SUBTOTAL(3,B$6:B1258)</f>
        <v>1</v>
      </c>
      <c r="B1258" s="475" t="s">
        <v>3087</v>
      </c>
      <c r="C1258" s="476" t="s">
        <v>3088</v>
      </c>
      <c r="D1258" s="636">
        <v>41215</v>
      </c>
      <c r="E1258" s="636" t="s">
        <v>200</v>
      </c>
      <c r="F1258" s="530" t="s">
        <v>233</v>
      </c>
      <c r="G1258" s="621" t="s">
        <v>903</v>
      </c>
      <c r="H1258" s="637">
        <v>5931000</v>
      </c>
      <c r="I1258" s="637">
        <v>500000</v>
      </c>
      <c r="J1258" s="637">
        <v>298000</v>
      </c>
      <c r="K1258" s="637">
        <v>0</v>
      </c>
      <c r="L1258" s="638">
        <f t="shared" si="248"/>
        <v>6729000</v>
      </c>
      <c r="M1258" s="639">
        <v>22.6</v>
      </c>
      <c r="N1258" s="638">
        <f t="shared" si="249"/>
        <v>5849054</v>
      </c>
      <c r="O1258" s="640">
        <v>3</v>
      </c>
      <c r="P1258" s="638">
        <f t="shared" si="250"/>
        <v>776423</v>
      </c>
      <c r="Q1258" s="641">
        <v>0</v>
      </c>
      <c r="R1258" s="638">
        <f t="shared" si="251"/>
        <v>0</v>
      </c>
      <c r="S1258" s="638">
        <f t="shared" si="252"/>
        <v>6625477</v>
      </c>
      <c r="T1258" s="642">
        <v>0</v>
      </c>
      <c r="U1258" s="528">
        <v>0</v>
      </c>
      <c r="V1258" s="528">
        <v>200000</v>
      </c>
      <c r="W1258" s="642">
        <v>500000</v>
      </c>
      <c r="X1258" s="642">
        <v>0</v>
      </c>
      <c r="Y1258" s="642">
        <v>400000</v>
      </c>
      <c r="Z1258" s="642">
        <v>444639</v>
      </c>
      <c r="AA1258" s="643"/>
      <c r="AB1258" s="638"/>
      <c r="AC1258" s="642">
        <v>0</v>
      </c>
      <c r="AD1258" s="642">
        <v>0</v>
      </c>
      <c r="AE1258" s="638">
        <v>48526.443584070796</v>
      </c>
      <c r="AF1258" s="644"/>
      <c r="AG1258" s="644">
        <f t="shared" si="246"/>
        <v>8218642</v>
      </c>
      <c r="AH1258" s="639">
        <v>32</v>
      </c>
      <c r="AI1258" s="639">
        <v>0</v>
      </c>
      <c r="AJ1258" s="639">
        <v>0</v>
      </c>
      <c r="AK1258" s="643">
        <v>0</v>
      </c>
      <c r="AL1258" s="645">
        <v>0</v>
      </c>
      <c r="AM1258" s="638">
        <f t="shared" si="245"/>
        <v>1552846</v>
      </c>
      <c r="AN1258" s="661">
        <f t="shared" si="247"/>
        <v>9771488</v>
      </c>
      <c r="AO1258" s="638">
        <v>706545</v>
      </c>
      <c r="AP1258" s="638">
        <v>44100</v>
      </c>
      <c r="AQ1258" s="638">
        <f>+VLOOKUP($B1258,[1]Sheet1!$C$15:$BW$1300,52,0)</f>
        <v>0</v>
      </c>
      <c r="AR1258" s="638">
        <v>0</v>
      </c>
      <c r="AS1258" s="638">
        <v>0</v>
      </c>
      <c r="AT1258" s="661">
        <f t="shared" si="243"/>
        <v>9020843</v>
      </c>
      <c r="AU1258" s="629"/>
      <c r="AV1258" s="585"/>
      <c r="AW1258" s="526" t="s">
        <v>5476</v>
      </c>
      <c r="AX1258" s="526" t="s">
        <v>5477</v>
      </c>
      <c r="AY1258" s="632" t="s">
        <v>200</v>
      </c>
      <c r="AZ1258" s="632">
        <v>622</v>
      </c>
      <c r="BA1258" s="272" t="str">
        <f t="shared" si="244"/>
        <v>Bag</v>
      </c>
      <c r="BB1258" s="633"/>
      <c r="BC1258" s="634"/>
      <c r="BD1258" s="634"/>
    </row>
    <row r="1259" spans="1:56" s="635" customFormat="1" ht="36.75" hidden="1" customHeight="1">
      <c r="A1259" s="475">
        <f>SUBTOTAL(3,B$6:B1259)</f>
        <v>1</v>
      </c>
      <c r="B1259" s="475" t="s">
        <v>3089</v>
      </c>
      <c r="C1259" s="476" t="s">
        <v>3090</v>
      </c>
      <c r="D1259" s="636">
        <v>41277</v>
      </c>
      <c r="E1259" s="636" t="s">
        <v>200</v>
      </c>
      <c r="F1259" s="530" t="s">
        <v>233</v>
      </c>
      <c r="G1259" s="621" t="s">
        <v>903</v>
      </c>
      <c r="H1259" s="637">
        <v>5931000</v>
      </c>
      <c r="I1259" s="637">
        <v>700000</v>
      </c>
      <c r="J1259" s="637">
        <v>0</v>
      </c>
      <c r="K1259" s="637">
        <v>0</v>
      </c>
      <c r="L1259" s="638">
        <f t="shared" si="248"/>
        <v>6631000</v>
      </c>
      <c r="M1259" s="639">
        <v>24</v>
      </c>
      <c r="N1259" s="638">
        <f t="shared" si="249"/>
        <v>6120923</v>
      </c>
      <c r="O1259" s="640">
        <v>2</v>
      </c>
      <c r="P1259" s="638">
        <f t="shared" si="250"/>
        <v>510077</v>
      </c>
      <c r="Q1259" s="641">
        <v>0</v>
      </c>
      <c r="R1259" s="638">
        <f t="shared" si="251"/>
        <v>0</v>
      </c>
      <c r="S1259" s="638">
        <f t="shared" si="252"/>
        <v>6631000</v>
      </c>
      <c r="T1259" s="642">
        <v>0</v>
      </c>
      <c r="U1259" s="528">
        <v>0</v>
      </c>
      <c r="V1259" s="528">
        <v>200000</v>
      </c>
      <c r="W1259" s="642">
        <v>500000</v>
      </c>
      <c r="X1259" s="642">
        <v>200000</v>
      </c>
      <c r="Y1259" s="642">
        <v>400000</v>
      </c>
      <c r="Z1259" s="642">
        <v>475919</v>
      </c>
      <c r="AA1259" s="643"/>
      <c r="AB1259" s="638"/>
      <c r="AC1259" s="642">
        <v>0</v>
      </c>
      <c r="AD1259" s="642">
        <v>0</v>
      </c>
      <c r="AE1259" s="638">
        <v>47819.7109375</v>
      </c>
      <c r="AF1259" s="644"/>
      <c r="AG1259" s="644">
        <f t="shared" si="246"/>
        <v>8454739</v>
      </c>
      <c r="AH1259" s="639">
        <v>36</v>
      </c>
      <c r="AI1259" s="639">
        <v>0</v>
      </c>
      <c r="AJ1259" s="639">
        <v>0</v>
      </c>
      <c r="AK1259" s="643">
        <v>0</v>
      </c>
      <c r="AL1259" s="645">
        <v>0</v>
      </c>
      <c r="AM1259" s="638">
        <f t="shared" si="245"/>
        <v>1721510</v>
      </c>
      <c r="AN1259" s="661">
        <f t="shared" si="247"/>
        <v>10176249</v>
      </c>
      <c r="AO1259" s="638">
        <v>696255</v>
      </c>
      <c r="AP1259" s="638">
        <v>44100</v>
      </c>
      <c r="AQ1259" s="638">
        <f>+VLOOKUP($B1259,[1]Sheet1!$C$15:$BW$1300,52,0)</f>
        <v>0</v>
      </c>
      <c r="AR1259" s="638">
        <v>0</v>
      </c>
      <c r="AS1259" s="638">
        <v>0</v>
      </c>
      <c r="AT1259" s="661">
        <f t="shared" si="243"/>
        <v>9435894</v>
      </c>
      <c r="AU1259" s="629"/>
      <c r="AV1259" s="585"/>
      <c r="AW1259" s="526" t="s">
        <v>5478</v>
      </c>
      <c r="AX1259" s="526" t="s">
        <v>5479</v>
      </c>
      <c r="AY1259" s="632" t="s">
        <v>200</v>
      </c>
      <c r="AZ1259" s="632">
        <v>622</v>
      </c>
      <c r="BA1259" s="272" t="str">
        <f t="shared" si="244"/>
        <v>Bag</v>
      </c>
      <c r="BB1259" s="633"/>
      <c r="BC1259" s="634"/>
      <c r="BD1259" s="634"/>
    </row>
    <row r="1260" spans="1:56" s="635" customFormat="1" ht="36.75" hidden="1" customHeight="1">
      <c r="A1260" s="475">
        <f>SUBTOTAL(3,B$6:B1260)</f>
        <v>1</v>
      </c>
      <c r="B1260" s="475" t="s">
        <v>3091</v>
      </c>
      <c r="C1260" s="476" t="s">
        <v>3092</v>
      </c>
      <c r="D1260" s="636">
        <v>42620</v>
      </c>
      <c r="E1260" s="636" t="s">
        <v>200</v>
      </c>
      <c r="F1260" s="530" t="s">
        <v>233</v>
      </c>
      <c r="G1260" s="621" t="s">
        <v>903</v>
      </c>
      <c r="H1260" s="637">
        <v>5931000</v>
      </c>
      <c r="I1260" s="637">
        <v>700000</v>
      </c>
      <c r="J1260" s="637">
        <v>298000</v>
      </c>
      <c r="K1260" s="637">
        <v>0</v>
      </c>
      <c r="L1260" s="638">
        <f t="shared" si="248"/>
        <v>6929000</v>
      </c>
      <c r="M1260" s="639">
        <v>23.9</v>
      </c>
      <c r="N1260" s="638">
        <f t="shared" si="249"/>
        <v>6369350</v>
      </c>
      <c r="O1260" s="640">
        <v>2</v>
      </c>
      <c r="P1260" s="638">
        <f t="shared" si="250"/>
        <v>533000</v>
      </c>
      <c r="Q1260" s="641">
        <v>0</v>
      </c>
      <c r="R1260" s="638">
        <f t="shared" si="251"/>
        <v>0</v>
      </c>
      <c r="S1260" s="638">
        <f t="shared" si="252"/>
        <v>6902350</v>
      </c>
      <c r="T1260" s="642">
        <v>0</v>
      </c>
      <c r="U1260" s="528">
        <v>0</v>
      </c>
      <c r="V1260" s="528">
        <v>200000</v>
      </c>
      <c r="W1260" s="642">
        <v>500000</v>
      </c>
      <c r="X1260" s="642">
        <v>0</v>
      </c>
      <c r="Y1260" s="642">
        <v>400000</v>
      </c>
      <c r="Z1260" s="642">
        <v>472728</v>
      </c>
      <c r="AA1260" s="643"/>
      <c r="AB1260" s="638"/>
      <c r="AC1260" s="642">
        <v>0</v>
      </c>
      <c r="AD1260" s="642">
        <v>0</v>
      </c>
      <c r="AE1260" s="638">
        <v>49968.75</v>
      </c>
      <c r="AF1260" s="644"/>
      <c r="AG1260" s="644">
        <f t="shared" si="246"/>
        <v>8525047</v>
      </c>
      <c r="AH1260" s="639">
        <v>36</v>
      </c>
      <c r="AI1260" s="639">
        <v>0</v>
      </c>
      <c r="AJ1260" s="639">
        <v>0</v>
      </c>
      <c r="AK1260" s="643">
        <v>0</v>
      </c>
      <c r="AL1260" s="645">
        <v>0</v>
      </c>
      <c r="AM1260" s="638">
        <f t="shared" si="245"/>
        <v>1798875</v>
      </c>
      <c r="AN1260" s="661">
        <f t="shared" si="247"/>
        <v>10323922</v>
      </c>
      <c r="AO1260" s="638">
        <v>727545</v>
      </c>
      <c r="AP1260" s="638">
        <v>44100</v>
      </c>
      <c r="AQ1260" s="638">
        <f>+VLOOKUP($B1260,[1]Sheet1!$C$15:$BW$1300,52,0)</f>
        <v>0</v>
      </c>
      <c r="AR1260" s="638">
        <v>0</v>
      </c>
      <c r="AS1260" s="638">
        <v>0</v>
      </c>
      <c r="AT1260" s="661">
        <f t="shared" si="243"/>
        <v>9552277</v>
      </c>
      <c r="AU1260" s="629"/>
      <c r="AV1260" s="585"/>
      <c r="AW1260" s="526" t="s">
        <v>5480</v>
      </c>
      <c r="AX1260" s="526" t="s">
        <v>5481</v>
      </c>
      <c r="AY1260" s="632" t="s">
        <v>200</v>
      </c>
      <c r="AZ1260" s="632">
        <v>622</v>
      </c>
      <c r="BA1260" s="272" t="str">
        <f t="shared" si="244"/>
        <v>Bag</v>
      </c>
      <c r="BB1260" s="633"/>
      <c r="BC1260" s="634"/>
      <c r="BD1260" s="634"/>
    </row>
    <row r="1261" spans="1:56" s="635" customFormat="1" ht="36.75" hidden="1" customHeight="1">
      <c r="A1261" s="475">
        <f>SUBTOTAL(3,B$6:B1261)</f>
        <v>1</v>
      </c>
      <c r="B1261" s="475" t="s">
        <v>3093</v>
      </c>
      <c r="C1261" s="476" t="s">
        <v>3094</v>
      </c>
      <c r="D1261" s="636">
        <v>43536</v>
      </c>
      <c r="E1261" s="636" t="s">
        <v>200</v>
      </c>
      <c r="F1261" s="530" t="s">
        <v>233</v>
      </c>
      <c r="G1261" s="621" t="s">
        <v>903</v>
      </c>
      <c r="H1261" s="637">
        <v>5931000</v>
      </c>
      <c r="I1261" s="637">
        <v>700000</v>
      </c>
      <c r="J1261" s="637">
        <v>0</v>
      </c>
      <c r="K1261" s="637">
        <v>0</v>
      </c>
      <c r="L1261" s="638">
        <f t="shared" si="248"/>
        <v>6631000</v>
      </c>
      <c r="M1261" s="639">
        <v>15.9</v>
      </c>
      <c r="N1261" s="638">
        <f t="shared" si="249"/>
        <v>4055112</v>
      </c>
      <c r="O1261" s="640">
        <v>2</v>
      </c>
      <c r="P1261" s="638">
        <f t="shared" si="250"/>
        <v>510077</v>
      </c>
      <c r="Q1261" s="641">
        <v>0</v>
      </c>
      <c r="R1261" s="638">
        <f t="shared" si="251"/>
        <v>0</v>
      </c>
      <c r="S1261" s="638">
        <f t="shared" si="252"/>
        <v>4565189</v>
      </c>
      <c r="T1261" s="642">
        <v>0</v>
      </c>
      <c r="U1261" s="528">
        <v>0</v>
      </c>
      <c r="V1261" s="528">
        <v>200000</v>
      </c>
      <c r="W1261" s="642">
        <v>0</v>
      </c>
      <c r="X1261" s="642">
        <v>0</v>
      </c>
      <c r="Y1261" s="642">
        <v>0</v>
      </c>
      <c r="Z1261" s="642">
        <v>284480</v>
      </c>
      <c r="AA1261" s="643"/>
      <c r="AB1261" s="638"/>
      <c r="AC1261" s="642">
        <v>0</v>
      </c>
      <c r="AD1261" s="642">
        <v>0</v>
      </c>
      <c r="AE1261" s="638">
        <v>47819.716981132078</v>
      </c>
      <c r="AF1261" s="644"/>
      <c r="AG1261" s="644">
        <f t="shared" si="246"/>
        <v>5097489</v>
      </c>
      <c r="AH1261" s="639">
        <v>19</v>
      </c>
      <c r="AI1261" s="639">
        <v>0</v>
      </c>
      <c r="AJ1261" s="639">
        <v>0</v>
      </c>
      <c r="AK1261" s="643">
        <v>0</v>
      </c>
      <c r="AL1261" s="645">
        <v>0</v>
      </c>
      <c r="AM1261" s="638">
        <f t="shared" si="245"/>
        <v>908575</v>
      </c>
      <c r="AN1261" s="661">
        <f t="shared" si="247"/>
        <v>6006064</v>
      </c>
      <c r="AO1261" s="638">
        <v>696255</v>
      </c>
      <c r="AP1261" s="638">
        <v>44100</v>
      </c>
      <c r="AQ1261" s="638">
        <f>+VLOOKUP($B1261,[1]Sheet1!$C$15:$BW$1300,52,0)</f>
        <v>0</v>
      </c>
      <c r="AR1261" s="638">
        <v>0</v>
      </c>
      <c r="AS1261" s="638">
        <v>0</v>
      </c>
      <c r="AT1261" s="661">
        <f t="shared" si="243"/>
        <v>5265709</v>
      </c>
      <c r="AU1261" s="629"/>
      <c r="AV1261" s="585"/>
      <c r="AW1261" s="526" t="s">
        <v>5482</v>
      </c>
      <c r="AX1261" s="526" t="s">
        <v>5483</v>
      </c>
      <c r="AY1261" s="632" t="s">
        <v>200</v>
      </c>
      <c r="AZ1261" s="632">
        <v>622</v>
      </c>
      <c r="BA1261" s="272" t="str">
        <f t="shared" si="244"/>
        <v>Bag</v>
      </c>
      <c r="BB1261" s="633"/>
      <c r="BC1261" s="634"/>
      <c r="BD1261" s="634"/>
    </row>
    <row r="1262" spans="1:56" s="635" customFormat="1" ht="36.75" hidden="1" customHeight="1">
      <c r="A1262" s="475">
        <f>SUBTOTAL(3,B$6:B1262)</f>
        <v>1</v>
      </c>
      <c r="B1262" s="475" t="s">
        <v>3095</v>
      </c>
      <c r="C1262" s="476" t="s">
        <v>3096</v>
      </c>
      <c r="D1262" s="636">
        <v>44292</v>
      </c>
      <c r="E1262" s="636" t="s">
        <v>200</v>
      </c>
      <c r="F1262" s="530" t="s">
        <v>234</v>
      </c>
      <c r="G1262" s="621" t="s">
        <v>1859</v>
      </c>
      <c r="H1262" s="637">
        <v>5931000</v>
      </c>
      <c r="I1262" s="637">
        <v>700000</v>
      </c>
      <c r="J1262" s="637">
        <v>0</v>
      </c>
      <c r="K1262" s="637">
        <v>0</v>
      </c>
      <c r="L1262" s="638">
        <f t="shared" si="248"/>
        <v>6631000</v>
      </c>
      <c r="M1262" s="639">
        <v>23.8</v>
      </c>
      <c r="N1262" s="638">
        <f t="shared" si="249"/>
        <v>6069915</v>
      </c>
      <c r="O1262" s="640">
        <v>2</v>
      </c>
      <c r="P1262" s="638">
        <f t="shared" si="250"/>
        <v>510077</v>
      </c>
      <c r="Q1262" s="641">
        <v>0</v>
      </c>
      <c r="R1262" s="638">
        <f t="shared" si="251"/>
        <v>0</v>
      </c>
      <c r="S1262" s="638">
        <f t="shared" si="252"/>
        <v>6579992</v>
      </c>
      <c r="T1262" s="642">
        <v>0</v>
      </c>
      <c r="U1262" s="528">
        <v>0</v>
      </c>
      <c r="V1262" s="528">
        <v>200000</v>
      </c>
      <c r="W1262" s="642">
        <v>500000</v>
      </c>
      <c r="X1262" s="642">
        <v>0</v>
      </c>
      <c r="Y1262" s="642">
        <v>400000</v>
      </c>
      <c r="Z1262" s="642">
        <v>428754</v>
      </c>
      <c r="AA1262" s="643"/>
      <c r="AB1262" s="638"/>
      <c r="AC1262" s="642">
        <v>100000</v>
      </c>
      <c r="AD1262" s="642">
        <v>0</v>
      </c>
      <c r="AE1262" s="638">
        <v>0</v>
      </c>
      <c r="AF1262" s="644"/>
      <c r="AG1262" s="644">
        <f t="shared" si="246"/>
        <v>8208746</v>
      </c>
      <c r="AH1262" s="639">
        <v>36</v>
      </c>
      <c r="AI1262" s="639">
        <v>0</v>
      </c>
      <c r="AJ1262" s="639">
        <v>0</v>
      </c>
      <c r="AK1262" s="643">
        <v>0</v>
      </c>
      <c r="AL1262" s="645">
        <v>0</v>
      </c>
      <c r="AM1262" s="638">
        <f t="shared" si="245"/>
        <v>1721510</v>
      </c>
      <c r="AN1262" s="661">
        <f t="shared" si="247"/>
        <v>9930256</v>
      </c>
      <c r="AO1262" s="638">
        <v>696255</v>
      </c>
      <c r="AP1262" s="638">
        <v>44100</v>
      </c>
      <c r="AQ1262" s="638">
        <f>+VLOOKUP($B1262,[1]Sheet1!$C$15:$BW$1300,52,0)</f>
        <v>0</v>
      </c>
      <c r="AR1262" s="638">
        <v>0</v>
      </c>
      <c r="AS1262" s="638">
        <v>0</v>
      </c>
      <c r="AT1262" s="661">
        <f t="shared" si="243"/>
        <v>9189901</v>
      </c>
      <c r="AU1262" s="629"/>
      <c r="AV1262" s="585"/>
      <c r="AW1262" s="526" t="s">
        <v>5484</v>
      </c>
      <c r="AX1262" s="526" t="s">
        <v>5485</v>
      </c>
      <c r="AY1262" s="632" t="s">
        <v>200</v>
      </c>
      <c r="AZ1262" s="632">
        <v>622</v>
      </c>
      <c r="BA1262" s="272" t="str">
        <f t="shared" si="244"/>
        <v>Bag</v>
      </c>
      <c r="BB1262" s="633"/>
      <c r="BC1262" s="634"/>
      <c r="BD1262" s="634"/>
    </row>
    <row r="1263" spans="1:56" s="635" customFormat="1" ht="36.75" hidden="1" customHeight="1">
      <c r="A1263" s="475">
        <f>SUBTOTAL(3,B$6:B1263)</f>
        <v>1</v>
      </c>
      <c r="B1263" s="475" t="s">
        <v>3097</v>
      </c>
      <c r="C1263" s="476" t="s">
        <v>3098</v>
      </c>
      <c r="D1263" s="636">
        <v>44308</v>
      </c>
      <c r="E1263" s="636" t="s">
        <v>200</v>
      </c>
      <c r="F1263" s="530" t="s">
        <v>234</v>
      </c>
      <c r="G1263" s="621" t="s">
        <v>994</v>
      </c>
      <c r="H1263" s="637">
        <v>5931000</v>
      </c>
      <c r="I1263" s="637">
        <v>300000</v>
      </c>
      <c r="J1263" s="637">
        <v>298000</v>
      </c>
      <c r="K1263" s="637">
        <v>0</v>
      </c>
      <c r="L1263" s="638">
        <f t="shared" si="248"/>
        <v>6529000</v>
      </c>
      <c r="M1263" s="639">
        <v>23</v>
      </c>
      <c r="N1263" s="638">
        <f t="shared" si="249"/>
        <v>5775654</v>
      </c>
      <c r="O1263" s="640">
        <v>3</v>
      </c>
      <c r="P1263" s="638">
        <f t="shared" si="250"/>
        <v>753346</v>
      </c>
      <c r="Q1263" s="641">
        <v>0</v>
      </c>
      <c r="R1263" s="638">
        <f t="shared" si="251"/>
        <v>0</v>
      </c>
      <c r="S1263" s="638">
        <f t="shared" si="252"/>
        <v>6529000</v>
      </c>
      <c r="T1263" s="642">
        <v>0</v>
      </c>
      <c r="U1263" s="528">
        <v>0</v>
      </c>
      <c r="V1263" s="528">
        <v>200000</v>
      </c>
      <c r="W1263" s="642">
        <v>500000</v>
      </c>
      <c r="X1263" s="642">
        <v>0</v>
      </c>
      <c r="Y1263" s="642">
        <v>400000</v>
      </c>
      <c r="Z1263" s="642">
        <v>448613</v>
      </c>
      <c r="AA1263" s="643"/>
      <c r="AB1263" s="638"/>
      <c r="AC1263" s="642">
        <v>0</v>
      </c>
      <c r="AD1263" s="642">
        <v>0</v>
      </c>
      <c r="AE1263" s="638">
        <v>0</v>
      </c>
      <c r="AF1263" s="644"/>
      <c r="AG1263" s="644">
        <f t="shared" si="246"/>
        <v>8077613</v>
      </c>
      <c r="AH1263" s="639">
        <v>32</v>
      </c>
      <c r="AI1263" s="639">
        <v>0</v>
      </c>
      <c r="AJ1263" s="639">
        <v>0</v>
      </c>
      <c r="AK1263" s="643">
        <v>0</v>
      </c>
      <c r="AL1263" s="645">
        <v>0</v>
      </c>
      <c r="AM1263" s="638">
        <f t="shared" si="245"/>
        <v>1506692</v>
      </c>
      <c r="AN1263" s="661">
        <f t="shared" si="247"/>
        <v>9584305</v>
      </c>
      <c r="AO1263" s="638">
        <v>685545</v>
      </c>
      <c r="AP1263" s="638">
        <v>0</v>
      </c>
      <c r="AQ1263" s="638">
        <f>+VLOOKUP($B1263,[1]Sheet1!$C$15:$BW$1300,52,0)</f>
        <v>0</v>
      </c>
      <c r="AR1263" s="638">
        <v>0</v>
      </c>
      <c r="AS1263" s="638">
        <v>0</v>
      </c>
      <c r="AT1263" s="661">
        <f t="shared" si="243"/>
        <v>8898760</v>
      </c>
      <c r="AU1263" s="629"/>
      <c r="AV1263" s="585"/>
      <c r="AW1263" s="526" t="s">
        <v>5486</v>
      </c>
      <c r="AX1263" s="526" t="s">
        <v>5487</v>
      </c>
      <c r="AY1263" s="632" t="s">
        <v>200</v>
      </c>
      <c r="AZ1263" s="632">
        <v>622</v>
      </c>
      <c r="BA1263" s="272" t="str">
        <f t="shared" si="244"/>
        <v>Bag</v>
      </c>
      <c r="BB1263" s="633"/>
      <c r="BC1263" s="634"/>
      <c r="BD1263" s="634"/>
    </row>
    <row r="1264" spans="1:56" s="635" customFormat="1" ht="36.75" hidden="1" customHeight="1">
      <c r="A1264" s="475">
        <f>SUBTOTAL(3,B$6:B1264)</f>
        <v>1</v>
      </c>
      <c r="B1264" s="475" t="s">
        <v>3099</v>
      </c>
      <c r="C1264" s="476" t="s">
        <v>3100</v>
      </c>
      <c r="D1264" s="636">
        <v>44607</v>
      </c>
      <c r="E1264" s="636" t="s">
        <v>200</v>
      </c>
      <c r="F1264" s="530" t="s">
        <v>234</v>
      </c>
      <c r="G1264" s="621" t="s">
        <v>994</v>
      </c>
      <c r="H1264" s="637">
        <v>5931000</v>
      </c>
      <c r="I1264" s="637">
        <v>500000</v>
      </c>
      <c r="J1264" s="637">
        <v>0</v>
      </c>
      <c r="K1264" s="637">
        <v>0</v>
      </c>
      <c r="L1264" s="638">
        <f t="shared" si="248"/>
        <v>6431000</v>
      </c>
      <c r="M1264" s="639">
        <v>23.5</v>
      </c>
      <c r="N1264" s="638">
        <f t="shared" si="249"/>
        <v>5812635</v>
      </c>
      <c r="O1264" s="640">
        <v>2</v>
      </c>
      <c r="P1264" s="638">
        <f t="shared" si="250"/>
        <v>494692</v>
      </c>
      <c r="Q1264" s="641">
        <v>0</v>
      </c>
      <c r="R1264" s="638">
        <f t="shared" si="251"/>
        <v>0</v>
      </c>
      <c r="S1264" s="638">
        <f t="shared" si="252"/>
        <v>6307327</v>
      </c>
      <c r="T1264" s="642">
        <v>0</v>
      </c>
      <c r="U1264" s="528">
        <v>0</v>
      </c>
      <c r="V1264" s="528">
        <v>200000</v>
      </c>
      <c r="W1264" s="642">
        <v>500000</v>
      </c>
      <c r="X1264" s="642">
        <v>0</v>
      </c>
      <c r="Y1264" s="642">
        <v>400000</v>
      </c>
      <c r="Z1264" s="642">
        <v>487100</v>
      </c>
      <c r="AA1264" s="643"/>
      <c r="AB1264" s="638"/>
      <c r="AC1264" s="642">
        <v>100000</v>
      </c>
      <c r="AD1264" s="642">
        <v>0</v>
      </c>
      <c r="AE1264" s="638">
        <v>0</v>
      </c>
      <c r="AF1264" s="644"/>
      <c r="AG1264" s="644">
        <f t="shared" si="246"/>
        <v>7994427</v>
      </c>
      <c r="AH1264" s="639">
        <v>32</v>
      </c>
      <c r="AI1264" s="639">
        <v>0</v>
      </c>
      <c r="AJ1264" s="639">
        <v>0</v>
      </c>
      <c r="AK1264" s="643">
        <v>0</v>
      </c>
      <c r="AL1264" s="645">
        <v>0</v>
      </c>
      <c r="AM1264" s="638">
        <f t="shared" si="245"/>
        <v>1484077</v>
      </c>
      <c r="AN1264" s="661">
        <f t="shared" si="247"/>
        <v>9478504</v>
      </c>
      <c r="AO1264" s="638">
        <v>675255</v>
      </c>
      <c r="AP1264" s="638">
        <v>44100</v>
      </c>
      <c r="AQ1264" s="638">
        <f>+VLOOKUP($B1264,[1]Sheet1!$C$15:$BW$1300,52,0)</f>
        <v>0</v>
      </c>
      <c r="AR1264" s="638">
        <v>0</v>
      </c>
      <c r="AS1264" s="638">
        <v>0</v>
      </c>
      <c r="AT1264" s="661">
        <f t="shared" si="243"/>
        <v>8759149</v>
      </c>
      <c r="AU1264" s="629"/>
      <c r="AV1264" s="585"/>
      <c r="AW1264" s="526" t="s">
        <v>5488</v>
      </c>
      <c r="AX1264" s="526" t="s">
        <v>5489</v>
      </c>
      <c r="AY1264" s="632" t="s">
        <v>200</v>
      </c>
      <c r="AZ1264" s="632">
        <v>622</v>
      </c>
      <c r="BA1264" s="272" t="str">
        <f t="shared" si="244"/>
        <v>Bag</v>
      </c>
      <c r="BB1264" s="633"/>
      <c r="BC1264" s="634"/>
      <c r="BD1264" s="634"/>
    </row>
    <row r="1265" spans="1:56" s="635" customFormat="1" ht="36.75" hidden="1" customHeight="1">
      <c r="A1265" s="475">
        <f>SUBTOTAL(3,B$6:B1265)</f>
        <v>1</v>
      </c>
      <c r="B1265" s="475" t="s">
        <v>3101</v>
      </c>
      <c r="C1265" s="476" t="s">
        <v>3102</v>
      </c>
      <c r="D1265" s="636">
        <v>44618</v>
      </c>
      <c r="E1265" s="636" t="s">
        <v>200</v>
      </c>
      <c r="F1265" s="530" t="s">
        <v>234</v>
      </c>
      <c r="G1265" s="621" t="s">
        <v>994</v>
      </c>
      <c r="H1265" s="637">
        <v>5931000</v>
      </c>
      <c r="I1265" s="637">
        <v>500000</v>
      </c>
      <c r="J1265" s="637">
        <v>0</v>
      </c>
      <c r="K1265" s="637">
        <v>0</v>
      </c>
      <c r="L1265" s="638">
        <f t="shared" si="248"/>
        <v>6431000</v>
      </c>
      <c r="M1265" s="639">
        <v>23.7</v>
      </c>
      <c r="N1265" s="638">
        <f t="shared" si="249"/>
        <v>5862104</v>
      </c>
      <c r="O1265" s="640">
        <v>2</v>
      </c>
      <c r="P1265" s="638">
        <f t="shared" si="250"/>
        <v>494692</v>
      </c>
      <c r="Q1265" s="641">
        <v>0</v>
      </c>
      <c r="R1265" s="638">
        <f t="shared" si="251"/>
        <v>0</v>
      </c>
      <c r="S1265" s="638">
        <f t="shared" si="252"/>
        <v>6356796</v>
      </c>
      <c r="T1265" s="642">
        <v>0</v>
      </c>
      <c r="U1265" s="528">
        <v>0</v>
      </c>
      <c r="V1265" s="528">
        <v>200000</v>
      </c>
      <c r="W1265" s="642">
        <v>500000</v>
      </c>
      <c r="X1265" s="642">
        <v>0</v>
      </c>
      <c r="Y1265" s="642">
        <v>400000</v>
      </c>
      <c r="Z1265" s="642">
        <v>469860</v>
      </c>
      <c r="AA1265" s="643"/>
      <c r="AB1265" s="638"/>
      <c r="AC1265" s="642">
        <v>0</v>
      </c>
      <c r="AD1265" s="642">
        <v>0</v>
      </c>
      <c r="AE1265" s="638">
        <v>0</v>
      </c>
      <c r="AF1265" s="644"/>
      <c r="AG1265" s="644">
        <f t="shared" si="246"/>
        <v>7926656</v>
      </c>
      <c r="AH1265" s="639">
        <v>32</v>
      </c>
      <c r="AI1265" s="639">
        <v>0</v>
      </c>
      <c r="AJ1265" s="639">
        <v>0</v>
      </c>
      <c r="AK1265" s="643">
        <v>0</v>
      </c>
      <c r="AL1265" s="645">
        <v>0</v>
      </c>
      <c r="AM1265" s="638">
        <f t="shared" si="245"/>
        <v>1484077</v>
      </c>
      <c r="AN1265" s="661">
        <f t="shared" si="247"/>
        <v>9410733</v>
      </c>
      <c r="AO1265" s="638">
        <v>675255</v>
      </c>
      <c r="AP1265" s="638">
        <v>44100</v>
      </c>
      <c r="AQ1265" s="638">
        <f>+VLOOKUP($B1265,[1]Sheet1!$C$15:$BW$1300,52,0)</f>
        <v>0</v>
      </c>
      <c r="AR1265" s="638">
        <v>0</v>
      </c>
      <c r="AS1265" s="638">
        <v>0</v>
      </c>
      <c r="AT1265" s="661">
        <f t="shared" si="243"/>
        <v>8691378</v>
      </c>
      <c r="AU1265" s="629"/>
      <c r="AV1265" s="585"/>
      <c r="AW1265" s="526" t="s">
        <v>5490</v>
      </c>
      <c r="AX1265" s="526" t="s">
        <v>5491</v>
      </c>
      <c r="AY1265" s="632" t="s">
        <v>200</v>
      </c>
      <c r="AZ1265" s="632">
        <v>622</v>
      </c>
      <c r="BA1265" s="272" t="str">
        <f t="shared" si="244"/>
        <v>Bag</v>
      </c>
      <c r="BB1265" s="633"/>
      <c r="BC1265" s="634"/>
      <c r="BD1265" s="634"/>
    </row>
    <row r="1266" spans="1:56" s="635" customFormat="1" ht="36.75" hidden="1" customHeight="1">
      <c r="A1266" s="475">
        <f>SUBTOTAL(3,B$6:B1266)</f>
        <v>1</v>
      </c>
      <c r="B1266" s="475" t="s">
        <v>3103</v>
      </c>
      <c r="C1266" s="476" t="s">
        <v>3104</v>
      </c>
      <c r="D1266" s="636">
        <v>44657</v>
      </c>
      <c r="E1266" s="636" t="s">
        <v>200</v>
      </c>
      <c r="F1266" s="530" t="s">
        <v>234</v>
      </c>
      <c r="G1266" s="621" t="s">
        <v>994</v>
      </c>
      <c r="H1266" s="637">
        <v>5931000</v>
      </c>
      <c r="I1266" s="637">
        <v>400000</v>
      </c>
      <c r="J1266" s="637">
        <v>298000</v>
      </c>
      <c r="K1266" s="637">
        <v>0</v>
      </c>
      <c r="L1266" s="638">
        <f t="shared" si="248"/>
        <v>6629000</v>
      </c>
      <c r="M1266" s="639">
        <v>23</v>
      </c>
      <c r="N1266" s="638">
        <f t="shared" si="249"/>
        <v>5864115</v>
      </c>
      <c r="O1266" s="640">
        <v>3</v>
      </c>
      <c r="P1266" s="638">
        <f t="shared" si="250"/>
        <v>764885</v>
      </c>
      <c r="Q1266" s="641">
        <v>0</v>
      </c>
      <c r="R1266" s="638">
        <f t="shared" si="251"/>
        <v>0</v>
      </c>
      <c r="S1266" s="638">
        <f t="shared" si="252"/>
        <v>6629000</v>
      </c>
      <c r="T1266" s="642">
        <v>0</v>
      </c>
      <c r="U1266" s="528">
        <v>0</v>
      </c>
      <c r="V1266" s="528">
        <v>200000</v>
      </c>
      <c r="W1266" s="642">
        <v>500000</v>
      </c>
      <c r="X1266" s="642">
        <v>0</v>
      </c>
      <c r="Y1266" s="642">
        <v>400000</v>
      </c>
      <c r="Z1266" s="642">
        <v>452508</v>
      </c>
      <c r="AA1266" s="643"/>
      <c r="AB1266" s="638"/>
      <c r="AC1266" s="642">
        <v>0</v>
      </c>
      <c r="AD1266" s="642">
        <v>0</v>
      </c>
      <c r="AE1266" s="638">
        <v>0</v>
      </c>
      <c r="AF1266" s="644"/>
      <c r="AG1266" s="644">
        <f t="shared" si="246"/>
        <v>8181508</v>
      </c>
      <c r="AH1266" s="639">
        <v>32</v>
      </c>
      <c r="AI1266" s="639">
        <v>0</v>
      </c>
      <c r="AJ1266" s="639">
        <v>0</v>
      </c>
      <c r="AK1266" s="643">
        <v>0</v>
      </c>
      <c r="AL1266" s="645">
        <v>0</v>
      </c>
      <c r="AM1266" s="638">
        <f t="shared" si="245"/>
        <v>1529769</v>
      </c>
      <c r="AN1266" s="661">
        <f t="shared" si="247"/>
        <v>9711277</v>
      </c>
      <c r="AO1266" s="638">
        <v>696045</v>
      </c>
      <c r="AP1266" s="638">
        <v>44100</v>
      </c>
      <c r="AQ1266" s="638">
        <f>+VLOOKUP($B1266,[1]Sheet1!$C$15:$BW$1300,52,0)</f>
        <v>0</v>
      </c>
      <c r="AR1266" s="638">
        <v>0</v>
      </c>
      <c r="AS1266" s="638">
        <v>0</v>
      </c>
      <c r="AT1266" s="661">
        <f t="shared" si="243"/>
        <v>8971132</v>
      </c>
      <c r="AU1266" s="629"/>
      <c r="AV1266" s="585"/>
      <c r="AW1266" s="526" t="s">
        <v>5492</v>
      </c>
      <c r="AX1266" s="526" t="s">
        <v>5493</v>
      </c>
      <c r="AY1266" s="632" t="s">
        <v>200</v>
      </c>
      <c r="AZ1266" s="632">
        <v>622</v>
      </c>
      <c r="BA1266" s="272" t="str">
        <f t="shared" si="244"/>
        <v>Bag</v>
      </c>
      <c r="BB1266" s="633"/>
      <c r="BC1266" s="634"/>
      <c r="BD1266" s="634"/>
    </row>
    <row r="1267" spans="1:56" s="635" customFormat="1" ht="36.75" hidden="1" customHeight="1">
      <c r="A1267" s="475">
        <f>SUBTOTAL(3,B$6:B1267)</f>
        <v>1</v>
      </c>
      <c r="B1267" s="475" t="s">
        <v>3105</v>
      </c>
      <c r="C1267" s="476" t="s">
        <v>3106</v>
      </c>
      <c r="D1267" s="636">
        <v>45296</v>
      </c>
      <c r="E1267" s="636" t="s">
        <v>200</v>
      </c>
      <c r="F1267" s="530" t="s">
        <v>234</v>
      </c>
      <c r="G1267" s="621" t="s">
        <v>994</v>
      </c>
      <c r="H1267" s="637">
        <v>5538000</v>
      </c>
      <c r="I1267" s="637">
        <v>300000</v>
      </c>
      <c r="J1267" s="637">
        <v>0</v>
      </c>
      <c r="K1267" s="637">
        <v>0</v>
      </c>
      <c r="L1267" s="638">
        <f t="shared" si="248"/>
        <v>5838000</v>
      </c>
      <c r="M1267" s="639">
        <v>24</v>
      </c>
      <c r="N1267" s="638">
        <f t="shared" si="249"/>
        <v>5388923</v>
      </c>
      <c r="O1267" s="640">
        <v>2</v>
      </c>
      <c r="P1267" s="638">
        <f t="shared" si="250"/>
        <v>449077</v>
      </c>
      <c r="Q1267" s="641">
        <v>0</v>
      </c>
      <c r="R1267" s="638">
        <f t="shared" si="251"/>
        <v>0</v>
      </c>
      <c r="S1267" s="638">
        <f t="shared" si="252"/>
        <v>5838000</v>
      </c>
      <c r="T1267" s="642">
        <v>0</v>
      </c>
      <c r="U1267" s="528">
        <v>0</v>
      </c>
      <c r="V1267" s="528">
        <v>200000</v>
      </c>
      <c r="W1267" s="642">
        <v>500000</v>
      </c>
      <c r="X1267" s="642">
        <v>0</v>
      </c>
      <c r="Y1267" s="642">
        <v>300000</v>
      </c>
      <c r="Z1267" s="642">
        <v>360569</v>
      </c>
      <c r="AA1267" s="643"/>
      <c r="AB1267" s="638"/>
      <c r="AC1267" s="642">
        <v>0</v>
      </c>
      <c r="AD1267" s="642">
        <v>0</v>
      </c>
      <c r="AE1267" s="638">
        <v>0</v>
      </c>
      <c r="AF1267" s="644"/>
      <c r="AG1267" s="644">
        <f t="shared" si="246"/>
        <v>7198569</v>
      </c>
      <c r="AH1267" s="639">
        <v>36</v>
      </c>
      <c r="AI1267" s="639">
        <v>0</v>
      </c>
      <c r="AJ1267" s="639">
        <v>0</v>
      </c>
      <c r="AK1267" s="643">
        <v>0</v>
      </c>
      <c r="AL1267" s="645">
        <v>0</v>
      </c>
      <c r="AM1267" s="638">
        <f t="shared" si="245"/>
        <v>1515635</v>
      </c>
      <c r="AN1267" s="661">
        <f t="shared" si="247"/>
        <v>8714204</v>
      </c>
      <c r="AO1267" s="638">
        <v>612990</v>
      </c>
      <c r="AP1267" s="638">
        <v>44100</v>
      </c>
      <c r="AQ1267" s="638">
        <f>+VLOOKUP($B1267,[1]Sheet1!$C$15:$BW$1300,52,0)</f>
        <v>0</v>
      </c>
      <c r="AR1267" s="638">
        <v>0</v>
      </c>
      <c r="AS1267" s="638">
        <v>0</v>
      </c>
      <c r="AT1267" s="661">
        <f t="shared" si="243"/>
        <v>8057114</v>
      </c>
      <c r="AU1267" s="629"/>
      <c r="AV1267" s="585"/>
      <c r="AW1267" s="526" t="s">
        <v>5494</v>
      </c>
      <c r="AX1267" s="526" t="s">
        <v>5495</v>
      </c>
      <c r="AY1267" s="632" t="s">
        <v>200</v>
      </c>
      <c r="AZ1267" s="632">
        <v>622</v>
      </c>
      <c r="BA1267" s="272" t="str">
        <f t="shared" ref="BA1267:BA1276" si="253">+IF(AY1267="SK1 Box","Box",IF(AY1267="Seaman","Seaman","Bag"))</f>
        <v>Bag</v>
      </c>
      <c r="BB1267" s="633"/>
      <c r="BC1267" s="634"/>
      <c r="BD1267" s="634"/>
    </row>
    <row r="1268" spans="1:56" s="635" customFormat="1" ht="36.75" hidden="1" customHeight="1">
      <c r="A1268" s="475">
        <f>SUBTOTAL(3,B$6:B1268)</f>
        <v>1</v>
      </c>
      <c r="B1268" s="475" t="s">
        <v>3107</v>
      </c>
      <c r="C1268" s="476" t="s">
        <v>3108</v>
      </c>
      <c r="D1268" s="636">
        <v>45533</v>
      </c>
      <c r="E1268" s="636" t="s">
        <v>200</v>
      </c>
      <c r="F1268" s="530" t="s">
        <v>234</v>
      </c>
      <c r="G1268" s="621" t="s">
        <v>994</v>
      </c>
      <c r="H1268" s="637">
        <v>5274000</v>
      </c>
      <c r="I1268" s="637">
        <v>200000</v>
      </c>
      <c r="J1268" s="637">
        <v>0</v>
      </c>
      <c r="K1268" s="637">
        <v>0</v>
      </c>
      <c r="L1268" s="638">
        <f t="shared" si="248"/>
        <v>5474000</v>
      </c>
      <c r="M1268" s="639">
        <v>23.8</v>
      </c>
      <c r="N1268" s="638">
        <f t="shared" si="249"/>
        <v>5010815</v>
      </c>
      <c r="O1268" s="640">
        <v>2</v>
      </c>
      <c r="P1268" s="638">
        <f t="shared" si="250"/>
        <v>421077</v>
      </c>
      <c r="Q1268" s="641">
        <v>0</v>
      </c>
      <c r="R1268" s="638">
        <f t="shared" si="251"/>
        <v>0</v>
      </c>
      <c r="S1268" s="638">
        <f t="shared" si="252"/>
        <v>5431892</v>
      </c>
      <c r="T1268" s="642">
        <v>0</v>
      </c>
      <c r="U1268" s="528">
        <v>0</v>
      </c>
      <c r="V1268" s="528">
        <v>200000</v>
      </c>
      <c r="W1268" s="642">
        <v>500000</v>
      </c>
      <c r="X1268" s="642">
        <v>0</v>
      </c>
      <c r="Y1268" s="642">
        <v>400000</v>
      </c>
      <c r="Z1268" s="642">
        <v>471953</v>
      </c>
      <c r="AA1268" s="643"/>
      <c r="AB1268" s="638"/>
      <c r="AC1268" s="642">
        <v>0</v>
      </c>
      <c r="AD1268" s="642">
        <v>0</v>
      </c>
      <c r="AE1268" s="638">
        <v>0</v>
      </c>
      <c r="AF1268" s="644"/>
      <c r="AG1268" s="644">
        <f t="shared" si="246"/>
        <v>7003845</v>
      </c>
      <c r="AH1268" s="639">
        <v>36</v>
      </c>
      <c r="AI1268" s="639">
        <v>0</v>
      </c>
      <c r="AJ1268" s="639">
        <v>0</v>
      </c>
      <c r="AK1268" s="643">
        <v>0</v>
      </c>
      <c r="AL1268" s="645">
        <v>0</v>
      </c>
      <c r="AM1268" s="638">
        <f t="shared" si="245"/>
        <v>1421135</v>
      </c>
      <c r="AN1268" s="661">
        <f t="shared" si="247"/>
        <v>8424980</v>
      </c>
      <c r="AO1268" s="638">
        <v>574770</v>
      </c>
      <c r="AP1268" s="638">
        <v>44100</v>
      </c>
      <c r="AQ1268" s="638">
        <f>+VLOOKUP($B1268,[1]Sheet1!$C$15:$BW$1300,52,0)</f>
        <v>0</v>
      </c>
      <c r="AR1268" s="638">
        <v>0</v>
      </c>
      <c r="AS1268" s="638">
        <v>0</v>
      </c>
      <c r="AT1268" s="661">
        <f t="shared" si="243"/>
        <v>7806110</v>
      </c>
      <c r="AU1268" s="629"/>
      <c r="AV1268" s="585"/>
      <c r="AW1268" s="526" t="s">
        <v>5496</v>
      </c>
      <c r="AX1268" s="526" t="s">
        <v>5497</v>
      </c>
      <c r="AY1268" s="632" t="s">
        <v>200</v>
      </c>
      <c r="AZ1268" s="632">
        <v>622</v>
      </c>
      <c r="BA1268" s="272" t="str">
        <f t="shared" si="253"/>
        <v>Bag</v>
      </c>
      <c r="BB1268" s="633"/>
      <c r="BC1268" s="634"/>
      <c r="BD1268" s="634"/>
    </row>
    <row r="1269" spans="1:56" s="635" customFormat="1" ht="36.75" hidden="1" customHeight="1">
      <c r="A1269" s="475">
        <f>SUBTOTAL(3,B$6:B1269)</f>
        <v>1</v>
      </c>
      <c r="B1269" s="475" t="s">
        <v>3109</v>
      </c>
      <c r="C1269" s="476" t="s">
        <v>3110</v>
      </c>
      <c r="D1269" s="636">
        <v>45742</v>
      </c>
      <c r="E1269" s="636" t="s">
        <v>200</v>
      </c>
      <c r="F1269" s="530" t="s">
        <v>234</v>
      </c>
      <c r="G1269" s="621" t="s">
        <v>994</v>
      </c>
      <c r="H1269" s="637">
        <v>4694000</v>
      </c>
      <c r="I1269" s="637">
        <v>0</v>
      </c>
      <c r="J1269" s="637">
        <v>235000</v>
      </c>
      <c r="K1269" s="637">
        <v>0</v>
      </c>
      <c r="L1269" s="638">
        <f t="shared" si="248"/>
        <v>4929000</v>
      </c>
      <c r="M1269" s="639">
        <v>24</v>
      </c>
      <c r="N1269" s="638">
        <f t="shared" si="249"/>
        <v>4549846</v>
      </c>
      <c r="O1269" s="640">
        <v>2</v>
      </c>
      <c r="P1269" s="638">
        <f t="shared" si="250"/>
        <v>379154</v>
      </c>
      <c r="Q1269" s="641">
        <v>0</v>
      </c>
      <c r="R1269" s="638">
        <f t="shared" si="251"/>
        <v>0</v>
      </c>
      <c r="S1269" s="638">
        <f t="shared" si="252"/>
        <v>4929000</v>
      </c>
      <c r="T1269" s="642">
        <v>0</v>
      </c>
      <c r="U1269" s="528">
        <v>0</v>
      </c>
      <c r="V1269" s="528">
        <v>200000</v>
      </c>
      <c r="W1269" s="642">
        <v>500000</v>
      </c>
      <c r="X1269" s="642">
        <v>0</v>
      </c>
      <c r="Y1269" s="642">
        <v>400000</v>
      </c>
      <c r="Z1269" s="642">
        <v>474705</v>
      </c>
      <c r="AA1269" s="643"/>
      <c r="AB1269" s="638"/>
      <c r="AC1269" s="642">
        <v>0</v>
      </c>
      <c r="AD1269" s="642">
        <v>99751</v>
      </c>
      <c r="AE1269" s="638">
        <v>0</v>
      </c>
      <c r="AF1269" s="644"/>
      <c r="AG1269" s="644">
        <f t="shared" si="246"/>
        <v>6603456</v>
      </c>
      <c r="AH1269" s="639">
        <v>36</v>
      </c>
      <c r="AI1269" s="639">
        <v>0</v>
      </c>
      <c r="AJ1269" s="639">
        <v>0</v>
      </c>
      <c r="AK1269" s="643">
        <v>0</v>
      </c>
      <c r="AL1269" s="645">
        <v>0</v>
      </c>
      <c r="AM1269" s="638">
        <f t="shared" si="245"/>
        <v>1279644</v>
      </c>
      <c r="AN1269" s="661">
        <f t="shared" si="247"/>
        <v>7883100</v>
      </c>
      <c r="AO1269" s="638">
        <v>0</v>
      </c>
      <c r="AP1269" s="638">
        <v>0</v>
      </c>
      <c r="AQ1269" s="638">
        <f>+VLOOKUP($B1269,[1]Sheet1!$C$15:$BW$1300,52,0)</f>
        <v>0</v>
      </c>
      <c r="AR1269" s="638">
        <v>0</v>
      </c>
      <c r="AS1269" s="638">
        <v>0</v>
      </c>
      <c r="AT1269" s="661">
        <f t="shared" si="243"/>
        <v>7883100</v>
      </c>
      <c r="AU1269" s="629"/>
      <c r="AV1269" s="585"/>
      <c r="AW1269" s="526" t="s">
        <v>5498</v>
      </c>
      <c r="AX1269" s="526" t="s">
        <v>5499</v>
      </c>
      <c r="AY1269" s="632" t="s">
        <v>200</v>
      </c>
      <c r="AZ1269" s="632">
        <v>622</v>
      </c>
      <c r="BA1269" s="272" t="str">
        <f t="shared" si="253"/>
        <v>Bag</v>
      </c>
      <c r="BB1269" s="633"/>
      <c r="BC1269" s="634"/>
      <c r="BD1269" s="634"/>
    </row>
    <row r="1270" spans="1:56" s="635" customFormat="1" ht="36.75" hidden="1" customHeight="1">
      <c r="A1270" s="475">
        <f>SUBTOTAL(3,B$6:B1270)</f>
        <v>1</v>
      </c>
      <c r="B1270" s="475" t="s">
        <v>5637</v>
      </c>
      <c r="C1270" s="476" t="s">
        <v>5638</v>
      </c>
      <c r="D1270" s="636">
        <v>45757</v>
      </c>
      <c r="E1270" s="636" t="s">
        <v>200</v>
      </c>
      <c r="F1270" s="530" t="s">
        <v>234</v>
      </c>
      <c r="G1270" s="621" t="s">
        <v>459</v>
      </c>
      <c r="H1270" s="637">
        <v>4694000</v>
      </c>
      <c r="I1270" s="637">
        <v>0</v>
      </c>
      <c r="J1270" s="637">
        <v>0</v>
      </c>
      <c r="K1270" s="637">
        <v>0</v>
      </c>
      <c r="L1270" s="638">
        <f t="shared" si="248"/>
        <v>4694000</v>
      </c>
      <c r="M1270" s="639">
        <v>16</v>
      </c>
      <c r="N1270" s="638">
        <f t="shared" si="249"/>
        <v>2888615</v>
      </c>
      <c r="O1270" s="640">
        <v>1</v>
      </c>
      <c r="P1270" s="638">
        <f t="shared" si="250"/>
        <v>180538</v>
      </c>
      <c r="Q1270" s="641">
        <v>0</v>
      </c>
      <c r="R1270" s="638">
        <f t="shared" si="251"/>
        <v>0</v>
      </c>
      <c r="S1270" s="638">
        <f t="shared" si="252"/>
        <v>3069153</v>
      </c>
      <c r="T1270" s="642">
        <v>0</v>
      </c>
      <c r="U1270" s="528">
        <v>0</v>
      </c>
      <c r="V1270" s="528">
        <v>131000</v>
      </c>
      <c r="W1270" s="642">
        <v>327000</v>
      </c>
      <c r="X1270" s="642">
        <v>0</v>
      </c>
      <c r="Y1270" s="642">
        <v>98000</v>
      </c>
      <c r="Z1270" s="642">
        <v>289253</v>
      </c>
      <c r="AA1270" s="643"/>
      <c r="AB1270" s="638"/>
      <c r="AC1270" s="642">
        <v>0</v>
      </c>
      <c r="AD1270" s="642">
        <v>0</v>
      </c>
      <c r="AE1270" s="638">
        <v>0</v>
      </c>
      <c r="AF1270" s="644"/>
      <c r="AG1270" s="644">
        <f t="shared" si="246"/>
        <v>3914406</v>
      </c>
      <c r="AH1270" s="639">
        <v>17</v>
      </c>
      <c r="AI1270" s="639">
        <v>0</v>
      </c>
      <c r="AJ1270" s="639">
        <v>0</v>
      </c>
      <c r="AK1270" s="643">
        <v>0</v>
      </c>
      <c r="AL1270" s="645">
        <v>0</v>
      </c>
      <c r="AM1270" s="638">
        <f t="shared" si="245"/>
        <v>575466</v>
      </c>
      <c r="AN1270" s="661">
        <f t="shared" si="247"/>
        <v>4489872</v>
      </c>
      <c r="AO1270" s="638">
        <v>0</v>
      </c>
      <c r="AP1270" s="638">
        <v>0</v>
      </c>
      <c r="AQ1270" s="638">
        <f>+VLOOKUP($B1270,[1]Sheet1!$C$15:$BW$1300,52,0)</f>
        <v>0</v>
      </c>
      <c r="AR1270" s="638">
        <v>0</v>
      </c>
      <c r="AS1270" s="638">
        <v>0</v>
      </c>
      <c r="AT1270" s="661">
        <f t="shared" si="243"/>
        <v>4489872</v>
      </c>
      <c r="AU1270" s="629"/>
      <c r="AV1270" s="585"/>
      <c r="AW1270" s="526" t="s">
        <v>5732</v>
      </c>
      <c r="AX1270" s="526" t="s">
        <v>5733</v>
      </c>
      <c r="AY1270" s="632" t="s">
        <v>200</v>
      </c>
      <c r="AZ1270" s="632">
        <v>622</v>
      </c>
      <c r="BA1270" s="272" t="str">
        <f t="shared" si="253"/>
        <v>Bag</v>
      </c>
      <c r="BB1270" s="633"/>
      <c r="BC1270" s="634"/>
      <c r="BD1270" s="634"/>
    </row>
    <row r="1271" spans="1:56" s="635" customFormat="1" ht="36.75" hidden="1" customHeight="1">
      <c r="A1271" s="475">
        <f>SUBTOTAL(3,B$6:B1271)</f>
        <v>1</v>
      </c>
      <c r="B1271" s="475" t="s">
        <v>3111</v>
      </c>
      <c r="C1271" s="476" t="s">
        <v>3112</v>
      </c>
      <c r="D1271" s="636">
        <v>43253</v>
      </c>
      <c r="E1271" s="636" t="s">
        <v>200</v>
      </c>
      <c r="F1271" s="530" t="s">
        <v>234</v>
      </c>
      <c r="G1271" s="621" t="s">
        <v>994</v>
      </c>
      <c r="H1271" s="637">
        <v>5931000</v>
      </c>
      <c r="I1271" s="637">
        <v>600000</v>
      </c>
      <c r="J1271" s="637">
        <v>0</v>
      </c>
      <c r="K1271" s="637">
        <v>0</v>
      </c>
      <c r="L1271" s="638">
        <f t="shared" si="248"/>
        <v>6531000</v>
      </c>
      <c r="M1271" s="639">
        <v>24</v>
      </c>
      <c r="N1271" s="638">
        <f t="shared" si="249"/>
        <v>6028615</v>
      </c>
      <c r="O1271" s="640">
        <v>2</v>
      </c>
      <c r="P1271" s="638">
        <f t="shared" si="250"/>
        <v>502385</v>
      </c>
      <c r="Q1271" s="641">
        <v>0</v>
      </c>
      <c r="R1271" s="638">
        <f t="shared" si="251"/>
        <v>0</v>
      </c>
      <c r="S1271" s="638">
        <f t="shared" si="252"/>
        <v>6531000</v>
      </c>
      <c r="T1271" s="642">
        <v>0</v>
      </c>
      <c r="U1271" s="528">
        <v>0</v>
      </c>
      <c r="V1271" s="528">
        <v>200000</v>
      </c>
      <c r="W1271" s="642">
        <v>500000</v>
      </c>
      <c r="X1271" s="642">
        <v>0</v>
      </c>
      <c r="Y1271" s="642">
        <v>400000</v>
      </c>
      <c r="Z1271" s="642">
        <v>456363</v>
      </c>
      <c r="AA1271" s="643"/>
      <c r="AB1271" s="638"/>
      <c r="AC1271" s="642">
        <v>100000</v>
      </c>
      <c r="AD1271" s="642">
        <v>0</v>
      </c>
      <c r="AE1271" s="638">
        <v>0</v>
      </c>
      <c r="AF1271" s="644"/>
      <c r="AG1271" s="644">
        <f t="shared" si="246"/>
        <v>8187363</v>
      </c>
      <c r="AH1271" s="639">
        <v>36</v>
      </c>
      <c r="AI1271" s="639">
        <v>0</v>
      </c>
      <c r="AJ1271" s="639">
        <v>0</v>
      </c>
      <c r="AK1271" s="643">
        <v>0</v>
      </c>
      <c r="AL1271" s="645">
        <v>0</v>
      </c>
      <c r="AM1271" s="638">
        <f t="shared" si="245"/>
        <v>1695548</v>
      </c>
      <c r="AN1271" s="661">
        <f t="shared" si="247"/>
        <v>9882911</v>
      </c>
      <c r="AO1271" s="638">
        <v>685755</v>
      </c>
      <c r="AP1271" s="638">
        <v>44100</v>
      </c>
      <c r="AQ1271" s="638">
        <f>+VLOOKUP($B1271,[1]Sheet1!$C$15:$BW$1300,52,0)</f>
        <v>0</v>
      </c>
      <c r="AR1271" s="638">
        <v>0</v>
      </c>
      <c r="AS1271" s="638">
        <v>0</v>
      </c>
      <c r="AT1271" s="661">
        <f t="shared" si="243"/>
        <v>9153056</v>
      </c>
      <c r="AU1271" s="629"/>
      <c r="AV1271" s="585"/>
      <c r="AW1271" s="526" t="s">
        <v>5500</v>
      </c>
      <c r="AX1271" s="526" t="s">
        <v>5501</v>
      </c>
      <c r="AY1271" s="632" t="s">
        <v>200</v>
      </c>
      <c r="AZ1271" s="632">
        <v>622</v>
      </c>
      <c r="BA1271" s="272" t="str">
        <f t="shared" si="253"/>
        <v>Bag</v>
      </c>
      <c r="BB1271" s="633"/>
      <c r="BC1271" s="634"/>
      <c r="BD1271" s="634"/>
    </row>
    <row r="1272" spans="1:56" s="635" customFormat="1" ht="36.75" hidden="1" customHeight="1">
      <c r="A1272" s="475">
        <f>SUBTOTAL(3,B$6:B1272)</f>
        <v>1</v>
      </c>
      <c r="B1272" s="475" t="s">
        <v>3113</v>
      </c>
      <c r="C1272" s="476" t="s">
        <v>3114</v>
      </c>
      <c r="D1272" s="636">
        <v>43384</v>
      </c>
      <c r="E1272" s="636" t="s">
        <v>200</v>
      </c>
      <c r="F1272" s="530" t="s">
        <v>234</v>
      </c>
      <c r="G1272" s="621" t="s">
        <v>994</v>
      </c>
      <c r="H1272" s="637">
        <v>5931000</v>
      </c>
      <c r="I1272" s="637">
        <v>600000</v>
      </c>
      <c r="J1272" s="637">
        <v>0</v>
      </c>
      <c r="K1272" s="637">
        <v>0</v>
      </c>
      <c r="L1272" s="638">
        <f t="shared" si="248"/>
        <v>6531000</v>
      </c>
      <c r="M1272" s="639">
        <v>23.9</v>
      </c>
      <c r="N1272" s="638">
        <f t="shared" si="249"/>
        <v>6003496</v>
      </c>
      <c r="O1272" s="640">
        <v>2</v>
      </c>
      <c r="P1272" s="638">
        <f t="shared" si="250"/>
        <v>502385</v>
      </c>
      <c r="Q1272" s="641">
        <v>0</v>
      </c>
      <c r="R1272" s="638">
        <f t="shared" si="251"/>
        <v>0</v>
      </c>
      <c r="S1272" s="638">
        <f t="shared" si="252"/>
        <v>6505881</v>
      </c>
      <c r="T1272" s="642">
        <v>0</v>
      </c>
      <c r="U1272" s="528">
        <v>0</v>
      </c>
      <c r="V1272" s="528">
        <v>200000</v>
      </c>
      <c r="W1272" s="642">
        <v>500000</v>
      </c>
      <c r="X1272" s="642">
        <v>0</v>
      </c>
      <c r="Y1272" s="642">
        <v>400000</v>
      </c>
      <c r="Z1272" s="642">
        <v>443987</v>
      </c>
      <c r="AA1272" s="643"/>
      <c r="AB1272" s="638"/>
      <c r="AC1272" s="642">
        <v>0</v>
      </c>
      <c r="AD1272" s="642">
        <v>0</v>
      </c>
      <c r="AE1272" s="638">
        <v>0</v>
      </c>
      <c r="AF1272" s="644"/>
      <c r="AG1272" s="644">
        <f t="shared" si="246"/>
        <v>8049868</v>
      </c>
      <c r="AH1272" s="639">
        <v>36</v>
      </c>
      <c r="AI1272" s="639">
        <v>0</v>
      </c>
      <c r="AJ1272" s="639">
        <v>0</v>
      </c>
      <c r="AK1272" s="643">
        <v>0</v>
      </c>
      <c r="AL1272" s="645">
        <v>0</v>
      </c>
      <c r="AM1272" s="638">
        <f t="shared" si="245"/>
        <v>1695548</v>
      </c>
      <c r="AN1272" s="661">
        <f t="shared" si="247"/>
        <v>9745416</v>
      </c>
      <c r="AO1272" s="638">
        <v>685755</v>
      </c>
      <c r="AP1272" s="638">
        <v>44100</v>
      </c>
      <c r="AQ1272" s="638">
        <f>+VLOOKUP($B1272,[1]Sheet1!$C$15:$BW$1300,52,0)</f>
        <v>0</v>
      </c>
      <c r="AR1272" s="638">
        <v>0</v>
      </c>
      <c r="AS1272" s="638">
        <v>0</v>
      </c>
      <c r="AT1272" s="661">
        <f t="shared" si="243"/>
        <v>9015561</v>
      </c>
      <c r="AU1272" s="629"/>
      <c r="AV1272" s="585"/>
      <c r="AW1272" s="526" t="s">
        <v>5502</v>
      </c>
      <c r="AX1272" s="526" t="s">
        <v>5503</v>
      </c>
      <c r="AY1272" s="632" t="s">
        <v>200</v>
      </c>
      <c r="AZ1272" s="632">
        <v>622</v>
      </c>
      <c r="BA1272" s="272" t="str">
        <f t="shared" si="253"/>
        <v>Bag</v>
      </c>
      <c r="BB1272" s="633"/>
      <c r="BC1272" s="634"/>
      <c r="BD1272" s="634"/>
    </row>
    <row r="1273" spans="1:56" s="635" customFormat="1" ht="36.75" hidden="1" customHeight="1">
      <c r="A1273" s="475">
        <f>SUBTOTAL(3,B$6:B1273)</f>
        <v>1</v>
      </c>
      <c r="B1273" s="475" t="s">
        <v>3115</v>
      </c>
      <c r="C1273" s="476" t="s">
        <v>3116</v>
      </c>
      <c r="D1273" s="636">
        <v>43509</v>
      </c>
      <c r="E1273" s="636" t="s">
        <v>200</v>
      </c>
      <c r="F1273" s="530" t="s">
        <v>234</v>
      </c>
      <c r="G1273" s="621" t="s">
        <v>1859</v>
      </c>
      <c r="H1273" s="637">
        <v>5931000</v>
      </c>
      <c r="I1273" s="637">
        <v>2300000</v>
      </c>
      <c r="J1273" s="637">
        <v>298000</v>
      </c>
      <c r="K1273" s="637">
        <v>700000</v>
      </c>
      <c r="L1273" s="638">
        <f t="shared" si="248"/>
        <v>9229000</v>
      </c>
      <c r="M1273" s="639">
        <v>23</v>
      </c>
      <c r="N1273" s="638">
        <f t="shared" si="249"/>
        <v>8164115</v>
      </c>
      <c r="O1273" s="640">
        <v>3</v>
      </c>
      <c r="P1273" s="638">
        <f t="shared" si="250"/>
        <v>1064885</v>
      </c>
      <c r="Q1273" s="641">
        <v>0</v>
      </c>
      <c r="R1273" s="638">
        <f t="shared" si="251"/>
        <v>0</v>
      </c>
      <c r="S1273" s="638">
        <f t="shared" si="252"/>
        <v>9229000</v>
      </c>
      <c r="T1273" s="642">
        <v>0</v>
      </c>
      <c r="U1273" s="528">
        <v>0</v>
      </c>
      <c r="V1273" s="528">
        <v>200000</v>
      </c>
      <c r="W1273" s="642">
        <v>500000</v>
      </c>
      <c r="X1273" s="642">
        <v>0</v>
      </c>
      <c r="Y1273" s="642">
        <v>400000</v>
      </c>
      <c r="Z1273" s="642">
        <v>442582</v>
      </c>
      <c r="AA1273" s="643"/>
      <c r="AB1273" s="638"/>
      <c r="AC1273" s="642">
        <v>0</v>
      </c>
      <c r="AD1273" s="642">
        <v>0</v>
      </c>
      <c r="AE1273" s="638">
        <v>0</v>
      </c>
      <c r="AF1273" s="644"/>
      <c r="AG1273" s="644">
        <f t="shared" si="246"/>
        <v>10771582</v>
      </c>
      <c r="AH1273" s="639">
        <v>29</v>
      </c>
      <c r="AI1273" s="639">
        <v>0</v>
      </c>
      <c r="AJ1273" s="639">
        <v>0</v>
      </c>
      <c r="AK1273" s="643">
        <v>0</v>
      </c>
      <c r="AL1273" s="645">
        <v>0</v>
      </c>
      <c r="AM1273" s="638">
        <f t="shared" si="245"/>
        <v>1930103</v>
      </c>
      <c r="AN1273" s="661">
        <f t="shared" si="247"/>
        <v>12701685</v>
      </c>
      <c r="AO1273" s="638">
        <v>969045</v>
      </c>
      <c r="AP1273" s="638">
        <v>44100</v>
      </c>
      <c r="AQ1273" s="638">
        <f>+VLOOKUP($B1273,[1]Sheet1!$C$15:$BW$1300,52,0)</f>
        <v>9464</v>
      </c>
      <c r="AR1273" s="638">
        <v>0</v>
      </c>
      <c r="AS1273" s="638">
        <v>0</v>
      </c>
      <c r="AT1273" s="661">
        <f t="shared" si="243"/>
        <v>11679076</v>
      </c>
      <c r="AU1273" s="629"/>
      <c r="AV1273" s="585"/>
      <c r="AW1273" s="526" t="s">
        <v>5504</v>
      </c>
      <c r="AX1273" s="526" t="s">
        <v>5505</v>
      </c>
      <c r="AY1273" s="632" t="s">
        <v>200</v>
      </c>
      <c r="AZ1273" s="632">
        <v>622</v>
      </c>
      <c r="BA1273" s="272" t="str">
        <f t="shared" si="253"/>
        <v>Bag</v>
      </c>
      <c r="BB1273" s="633"/>
      <c r="BC1273" s="634"/>
      <c r="BD1273" s="634"/>
    </row>
    <row r="1274" spans="1:56" s="635" customFormat="1" ht="36.75" hidden="1" customHeight="1">
      <c r="A1274" s="475">
        <f>SUBTOTAL(3,B$6:B1274)</f>
        <v>1</v>
      </c>
      <c r="B1274" s="475" t="s">
        <v>3117</v>
      </c>
      <c r="C1274" s="476" t="s">
        <v>3118</v>
      </c>
      <c r="D1274" s="636">
        <v>40282</v>
      </c>
      <c r="E1274" s="636" t="s">
        <v>200</v>
      </c>
      <c r="F1274" s="530" t="s">
        <v>235</v>
      </c>
      <c r="G1274" s="621" t="s">
        <v>1132</v>
      </c>
      <c r="H1274" s="637">
        <v>10100000</v>
      </c>
      <c r="I1274" s="637">
        <v>7300000</v>
      </c>
      <c r="J1274" s="637">
        <v>505000</v>
      </c>
      <c r="K1274" s="637">
        <v>0</v>
      </c>
      <c r="L1274" s="638">
        <f t="shared" si="248"/>
        <v>17905000</v>
      </c>
      <c r="M1274" s="639">
        <v>24</v>
      </c>
      <c r="N1274" s="638">
        <f t="shared" si="249"/>
        <v>16527692</v>
      </c>
      <c r="O1274" s="640">
        <v>2</v>
      </c>
      <c r="P1274" s="638">
        <f t="shared" si="250"/>
        <v>1377308</v>
      </c>
      <c r="Q1274" s="641">
        <v>0</v>
      </c>
      <c r="R1274" s="638">
        <f t="shared" si="251"/>
        <v>0</v>
      </c>
      <c r="S1274" s="638">
        <f t="shared" si="252"/>
        <v>17905000</v>
      </c>
      <c r="T1274" s="642">
        <v>0</v>
      </c>
      <c r="U1274" s="528">
        <v>0</v>
      </c>
      <c r="V1274" s="528">
        <v>200000</v>
      </c>
      <c r="W1274" s="642">
        <v>500000</v>
      </c>
      <c r="X1274" s="642">
        <v>0</v>
      </c>
      <c r="Y1274" s="642">
        <v>400000</v>
      </c>
      <c r="Z1274" s="642">
        <v>0</v>
      </c>
      <c r="AA1274" s="643"/>
      <c r="AB1274" s="638"/>
      <c r="AC1274" s="642">
        <v>100000</v>
      </c>
      <c r="AD1274" s="642">
        <v>0</v>
      </c>
      <c r="AE1274" s="638">
        <v>129122.59375</v>
      </c>
      <c r="AF1274" s="644"/>
      <c r="AG1274" s="644">
        <f t="shared" si="246"/>
        <v>19234123</v>
      </c>
      <c r="AH1274" s="639">
        <v>36</v>
      </c>
      <c r="AI1274" s="639">
        <v>0</v>
      </c>
      <c r="AJ1274" s="639">
        <v>0</v>
      </c>
      <c r="AK1274" s="643">
        <v>0</v>
      </c>
      <c r="AL1274" s="645">
        <v>0</v>
      </c>
      <c r="AM1274" s="638">
        <f t="shared" si="245"/>
        <v>4648413</v>
      </c>
      <c r="AN1274" s="661">
        <f t="shared" si="247"/>
        <v>23882536</v>
      </c>
      <c r="AO1274" s="638">
        <v>1880025</v>
      </c>
      <c r="AP1274" s="638">
        <v>44100</v>
      </c>
      <c r="AQ1274" s="638">
        <f>+VLOOKUP($B1274,[1]Sheet1!$C$15:$BW$1300,52,0)</f>
        <v>0</v>
      </c>
      <c r="AR1274" s="638">
        <v>0</v>
      </c>
      <c r="AS1274" s="638">
        <v>0</v>
      </c>
      <c r="AT1274" s="661">
        <f t="shared" si="243"/>
        <v>21958411</v>
      </c>
      <c r="AU1274" s="629"/>
      <c r="AV1274" s="585"/>
      <c r="AW1274" s="526" t="s">
        <v>5506</v>
      </c>
      <c r="AX1274" s="526" t="s">
        <v>5507</v>
      </c>
      <c r="AY1274" s="632" t="s">
        <v>200</v>
      </c>
      <c r="AZ1274" s="632">
        <v>627</v>
      </c>
      <c r="BA1274" s="272" t="str">
        <f t="shared" si="253"/>
        <v>Bag</v>
      </c>
      <c r="BB1274" s="633"/>
      <c r="BC1274" s="634"/>
      <c r="BD1274" s="634"/>
    </row>
    <row r="1275" spans="1:56" s="635" customFormat="1" ht="36.75" hidden="1" customHeight="1">
      <c r="A1275" s="475">
        <f>SUBTOTAL(3,B$6:B1275)</f>
        <v>1</v>
      </c>
      <c r="B1275" s="475" t="s">
        <v>3119</v>
      </c>
      <c r="C1275" s="476" t="s">
        <v>3120</v>
      </c>
      <c r="D1275" s="636">
        <v>41141</v>
      </c>
      <c r="E1275" s="636" t="s">
        <v>200</v>
      </c>
      <c r="F1275" s="530" t="s">
        <v>235</v>
      </c>
      <c r="G1275" s="621" t="s">
        <v>1132</v>
      </c>
      <c r="H1275" s="637">
        <v>9800000</v>
      </c>
      <c r="I1275" s="637">
        <v>7300000</v>
      </c>
      <c r="J1275" s="637">
        <v>0</v>
      </c>
      <c r="K1275" s="637">
        <v>0</v>
      </c>
      <c r="L1275" s="638">
        <f t="shared" si="248"/>
        <v>17100000</v>
      </c>
      <c r="M1275" s="639">
        <v>22.9</v>
      </c>
      <c r="N1275" s="638">
        <f t="shared" si="249"/>
        <v>15061154</v>
      </c>
      <c r="O1275" s="640">
        <v>3</v>
      </c>
      <c r="P1275" s="638">
        <f t="shared" si="250"/>
        <v>1973077</v>
      </c>
      <c r="Q1275" s="641">
        <v>0</v>
      </c>
      <c r="R1275" s="638">
        <f t="shared" si="251"/>
        <v>0</v>
      </c>
      <c r="S1275" s="638">
        <f t="shared" si="252"/>
        <v>17034231</v>
      </c>
      <c r="T1275" s="642">
        <v>0</v>
      </c>
      <c r="U1275" s="528">
        <v>0</v>
      </c>
      <c r="V1275" s="528">
        <v>200000</v>
      </c>
      <c r="W1275" s="642">
        <v>500000</v>
      </c>
      <c r="X1275" s="642">
        <v>0</v>
      </c>
      <c r="Y1275" s="642">
        <v>400000</v>
      </c>
      <c r="Z1275" s="642">
        <v>0</v>
      </c>
      <c r="AA1275" s="643"/>
      <c r="AB1275" s="638"/>
      <c r="AC1275" s="642">
        <v>0</v>
      </c>
      <c r="AD1275" s="642">
        <v>0</v>
      </c>
      <c r="AE1275" s="638">
        <v>123317.30895196508</v>
      </c>
      <c r="AF1275" s="644"/>
      <c r="AG1275" s="644">
        <f t="shared" si="246"/>
        <v>18257548</v>
      </c>
      <c r="AH1275" s="639">
        <v>32</v>
      </c>
      <c r="AI1275" s="639">
        <v>0</v>
      </c>
      <c r="AJ1275" s="639">
        <v>0</v>
      </c>
      <c r="AK1275" s="643">
        <v>0</v>
      </c>
      <c r="AL1275" s="645">
        <v>0</v>
      </c>
      <c r="AM1275" s="638">
        <f t="shared" si="245"/>
        <v>3946154</v>
      </c>
      <c r="AN1275" s="661">
        <f t="shared" si="247"/>
        <v>22203702</v>
      </c>
      <c r="AO1275" s="638">
        <v>1795500</v>
      </c>
      <c r="AP1275" s="638">
        <v>44100</v>
      </c>
      <c r="AQ1275" s="638">
        <f>+VLOOKUP($B1275,[1]Sheet1!$C$15:$BW$1300,52,0)</f>
        <v>0</v>
      </c>
      <c r="AR1275" s="638">
        <v>0</v>
      </c>
      <c r="AS1275" s="638">
        <v>0</v>
      </c>
      <c r="AT1275" s="661">
        <f t="shared" si="243"/>
        <v>20364102</v>
      </c>
      <c r="AU1275" s="629"/>
      <c r="AV1275" s="585"/>
      <c r="AW1275" s="526" t="s">
        <v>5508</v>
      </c>
      <c r="AX1275" s="526" t="s">
        <v>5509</v>
      </c>
      <c r="AY1275" s="632" t="s">
        <v>200</v>
      </c>
      <c r="AZ1275" s="632">
        <v>627</v>
      </c>
      <c r="BA1275" s="272" t="str">
        <f t="shared" si="253"/>
        <v>Bag</v>
      </c>
      <c r="BB1275" s="633"/>
      <c r="BC1275" s="634"/>
      <c r="BD1275" s="634"/>
    </row>
    <row r="1276" spans="1:56" s="635" customFormat="1" ht="36.75" hidden="1" customHeight="1">
      <c r="A1276" s="475">
        <f>SUBTOTAL(3,B$6:B1276)</f>
        <v>1</v>
      </c>
      <c r="B1276" s="475" t="s">
        <v>3121</v>
      </c>
      <c r="C1276" s="476" t="s">
        <v>3122</v>
      </c>
      <c r="D1276" s="636">
        <v>43461</v>
      </c>
      <c r="E1276" s="636" t="s">
        <v>200</v>
      </c>
      <c r="F1276" s="530" t="s">
        <v>235</v>
      </c>
      <c r="G1276" s="621" t="s">
        <v>1136</v>
      </c>
      <c r="H1276" s="637">
        <v>6776000</v>
      </c>
      <c r="I1276" s="637">
        <v>2500000</v>
      </c>
      <c r="J1276" s="637">
        <v>0</v>
      </c>
      <c r="K1276" s="637">
        <v>0</v>
      </c>
      <c r="L1276" s="638">
        <f t="shared" si="248"/>
        <v>9276000</v>
      </c>
      <c r="M1276" s="639">
        <v>23</v>
      </c>
      <c r="N1276" s="638">
        <f t="shared" si="249"/>
        <v>8205692</v>
      </c>
      <c r="O1276" s="640">
        <v>3</v>
      </c>
      <c r="P1276" s="638">
        <f t="shared" si="250"/>
        <v>1070308</v>
      </c>
      <c r="Q1276" s="641">
        <v>0</v>
      </c>
      <c r="R1276" s="638">
        <f t="shared" si="251"/>
        <v>0</v>
      </c>
      <c r="S1276" s="638">
        <f t="shared" si="252"/>
        <v>9276000</v>
      </c>
      <c r="T1276" s="642">
        <v>0</v>
      </c>
      <c r="U1276" s="528">
        <v>0</v>
      </c>
      <c r="V1276" s="528">
        <v>200000</v>
      </c>
      <c r="W1276" s="642">
        <v>500000</v>
      </c>
      <c r="X1276" s="642">
        <v>0</v>
      </c>
      <c r="Y1276" s="642">
        <v>400000</v>
      </c>
      <c r="Z1276" s="642">
        <v>409478</v>
      </c>
      <c r="AA1276" s="643"/>
      <c r="AB1276" s="638"/>
      <c r="AC1276" s="642">
        <v>100000</v>
      </c>
      <c r="AD1276" s="642">
        <v>0</v>
      </c>
      <c r="AE1276" s="638">
        <v>66894.228260869568</v>
      </c>
      <c r="AF1276" s="644"/>
      <c r="AG1276" s="644">
        <f t="shared" si="246"/>
        <v>10952372</v>
      </c>
      <c r="AH1276" s="639">
        <v>16</v>
      </c>
      <c r="AI1276" s="639">
        <v>0</v>
      </c>
      <c r="AJ1276" s="639">
        <v>0</v>
      </c>
      <c r="AK1276" s="643">
        <v>0</v>
      </c>
      <c r="AL1276" s="645">
        <v>0</v>
      </c>
      <c r="AM1276" s="638">
        <f t="shared" si="245"/>
        <v>1070308</v>
      </c>
      <c r="AN1276" s="661">
        <f t="shared" si="247"/>
        <v>12022680</v>
      </c>
      <c r="AO1276" s="638">
        <v>973980</v>
      </c>
      <c r="AP1276" s="638">
        <v>44100</v>
      </c>
      <c r="AQ1276" s="638">
        <f>+VLOOKUP($B1276,[1]Sheet1!$C$15:$BW$1300,52,0)</f>
        <v>0</v>
      </c>
      <c r="AR1276" s="638">
        <v>0</v>
      </c>
      <c r="AS1276" s="638">
        <v>0</v>
      </c>
      <c r="AT1276" s="661">
        <f t="shared" si="243"/>
        <v>11004600</v>
      </c>
      <c r="AU1276" s="629"/>
      <c r="AV1276" s="585"/>
      <c r="AW1276" s="526" t="s">
        <v>5734</v>
      </c>
      <c r="AX1276" s="526" t="s">
        <v>5735</v>
      </c>
      <c r="AY1276" s="632" t="s">
        <v>200</v>
      </c>
      <c r="AZ1276" s="632">
        <v>627</v>
      </c>
      <c r="BA1276" s="272" t="str">
        <f t="shared" si="253"/>
        <v>Bag</v>
      </c>
      <c r="BB1276" s="633"/>
      <c r="BC1276" s="634"/>
      <c r="BD1276" s="634"/>
    </row>
    <row r="1277" spans="1:56" s="635" customFormat="1" ht="36.75" hidden="1" customHeight="1">
      <c r="A1277" s="475">
        <f>SUBTOTAL(3,B$6:B1277)</f>
        <v>1</v>
      </c>
      <c r="B1277" s="475" t="s">
        <v>161</v>
      </c>
      <c r="C1277" s="476" t="s">
        <v>162</v>
      </c>
      <c r="D1277" s="636">
        <v>39996</v>
      </c>
      <c r="E1277" s="636" t="s">
        <v>200</v>
      </c>
      <c r="F1277" s="530" t="s">
        <v>235</v>
      </c>
      <c r="G1277" s="621" t="s">
        <v>1133</v>
      </c>
      <c r="H1277" s="637">
        <v>15540000</v>
      </c>
      <c r="I1277" s="637">
        <v>15900000</v>
      </c>
      <c r="J1277" s="637">
        <v>0</v>
      </c>
      <c r="K1277" s="637">
        <v>0</v>
      </c>
      <c r="L1277" s="638">
        <f t="shared" si="248"/>
        <v>31440000</v>
      </c>
      <c r="M1277" s="639">
        <v>22</v>
      </c>
      <c r="N1277" s="638">
        <f t="shared" si="249"/>
        <v>26603077</v>
      </c>
      <c r="O1277" s="640">
        <v>2</v>
      </c>
      <c r="P1277" s="638">
        <f t="shared" si="250"/>
        <v>2418462</v>
      </c>
      <c r="Q1277" s="641">
        <v>0</v>
      </c>
      <c r="R1277" s="638">
        <f t="shared" si="251"/>
        <v>0</v>
      </c>
      <c r="S1277" s="638">
        <f t="shared" si="252"/>
        <v>29021539</v>
      </c>
      <c r="T1277" s="642">
        <v>646154</v>
      </c>
      <c r="U1277" s="528">
        <v>0</v>
      </c>
      <c r="V1277" s="528">
        <v>0</v>
      </c>
      <c r="W1277" s="642">
        <v>0</v>
      </c>
      <c r="X1277" s="642">
        <v>0</v>
      </c>
      <c r="Y1277" s="642">
        <v>0</v>
      </c>
      <c r="Z1277" s="642">
        <v>0</v>
      </c>
      <c r="AA1277" s="643"/>
      <c r="AB1277" s="638"/>
      <c r="AC1277" s="642">
        <v>100000</v>
      </c>
      <c r="AD1277" s="642">
        <v>0</v>
      </c>
      <c r="AE1277" s="638">
        <v>226730.76988636365</v>
      </c>
      <c r="AF1277" s="644"/>
      <c r="AG1277" s="644">
        <f t="shared" si="246"/>
        <v>29994424</v>
      </c>
      <c r="AH1277" s="639">
        <v>0</v>
      </c>
      <c r="AI1277" s="639">
        <v>0</v>
      </c>
      <c r="AJ1277" s="639">
        <v>0</v>
      </c>
      <c r="AK1277" s="643">
        <v>0</v>
      </c>
      <c r="AL1277" s="645">
        <v>0</v>
      </c>
      <c r="AM1277" s="638">
        <f t="shared" si="245"/>
        <v>0</v>
      </c>
      <c r="AN1277" s="661">
        <f t="shared" si="247"/>
        <v>29994424</v>
      </c>
      <c r="AO1277" s="638">
        <v>3301200</v>
      </c>
      <c r="AP1277" s="638">
        <v>44100</v>
      </c>
      <c r="AQ1277" s="638">
        <f>+VLOOKUP($B1277,[1]Sheet1!$C$15:$BW$1300,52,0)</f>
        <v>97353</v>
      </c>
      <c r="AR1277" s="638">
        <v>0</v>
      </c>
      <c r="AS1277" s="638">
        <v>0</v>
      </c>
      <c r="AT1277" s="661">
        <f t="shared" si="243"/>
        <v>26551771</v>
      </c>
      <c r="AU1277" s="629"/>
      <c r="AV1277" s="585"/>
      <c r="AW1277" s="526" t="s">
        <v>5426</v>
      </c>
      <c r="AX1277" s="526" t="s">
        <v>5510</v>
      </c>
      <c r="AY1277" s="632" t="s">
        <v>200</v>
      </c>
      <c r="AZ1277" s="632">
        <v>627</v>
      </c>
      <c r="BA1277" s="272" t="s">
        <v>75</v>
      </c>
      <c r="BB1277" s="633"/>
      <c r="BC1277" s="634"/>
      <c r="BD1277" s="634"/>
    </row>
    <row r="1278" spans="1:56" s="635" customFormat="1" ht="36.75" hidden="1" customHeight="1">
      <c r="A1278" s="475">
        <f>SUBTOTAL(3,B$6:B1278)</f>
        <v>1</v>
      </c>
      <c r="B1278" s="475" t="s">
        <v>3123</v>
      </c>
      <c r="C1278" s="476" t="s">
        <v>3124</v>
      </c>
      <c r="D1278" s="636">
        <v>44984</v>
      </c>
      <c r="E1278" s="636" t="s">
        <v>200</v>
      </c>
      <c r="F1278" s="530" t="s">
        <v>236</v>
      </c>
      <c r="G1278" s="621" t="s">
        <v>1144</v>
      </c>
      <c r="H1278" s="637">
        <v>5815000</v>
      </c>
      <c r="I1278" s="637">
        <v>900000</v>
      </c>
      <c r="J1278" s="637">
        <v>0</v>
      </c>
      <c r="K1278" s="637">
        <v>0</v>
      </c>
      <c r="L1278" s="638">
        <f t="shared" ref="L1278:L1291" si="254">SUM(H1278:K1278)</f>
        <v>6715000</v>
      </c>
      <c r="M1278" s="639">
        <v>23</v>
      </c>
      <c r="N1278" s="638">
        <f t="shared" ref="N1278:N1291" si="255">ROUND((H1278+I1278+J1278+K1278)/IF($M$2&gt;26,26,$M$2)*M1278,0)</f>
        <v>5940192</v>
      </c>
      <c r="O1278" s="640">
        <v>3</v>
      </c>
      <c r="P1278" s="638">
        <f t="shared" ref="P1278:P1291" si="256">ROUND((H1278+I1278+J1278+K1278)/IF($M$2&gt;26,26,$M$2)*O1278,0)</f>
        <v>774808</v>
      </c>
      <c r="Q1278" s="641">
        <v>0</v>
      </c>
      <c r="R1278" s="638">
        <f t="shared" ref="R1278:R1291" si="257">IF(M1278&gt;0,ROUND(N1278/IF(M1278&gt;26,26,M1278)/8*Q1278*30%,0),0)</f>
        <v>0</v>
      </c>
      <c r="S1278" s="638">
        <f t="shared" ref="S1278:S1291" si="258">N1278+P1278+R1278</f>
        <v>6715000</v>
      </c>
      <c r="T1278" s="642">
        <v>0</v>
      </c>
      <c r="U1278" s="528">
        <v>0</v>
      </c>
      <c r="V1278" s="528">
        <v>200000</v>
      </c>
      <c r="W1278" s="642">
        <v>500000</v>
      </c>
      <c r="X1278" s="642">
        <v>0</v>
      </c>
      <c r="Y1278" s="642">
        <v>400000</v>
      </c>
      <c r="Z1278" s="642">
        <v>383300</v>
      </c>
      <c r="AA1278" s="643"/>
      <c r="AB1278" s="638"/>
      <c r="AC1278" s="642">
        <v>0</v>
      </c>
      <c r="AD1278" s="642">
        <v>0</v>
      </c>
      <c r="AE1278" s="638">
        <v>48425.478260869568</v>
      </c>
      <c r="AF1278" s="644"/>
      <c r="AG1278" s="644">
        <f t="shared" ref="AG1278:AG1291" si="259">ROUND(SUM(S1278:AF1278)-AA1278,0)</f>
        <v>8246725</v>
      </c>
      <c r="AH1278" s="639">
        <v>36</v>
      </c>
      <c r="AI1278" s="639">
        <v>0</v>
      </c>
      <c r="AJ1278" s="639">
        <v>0</v>
      </c>
      <c r="AK1278" s="643">
        <v>0</v>
      </c>
      <c r="AL1278" s="645">
        <v>0</v>
      </c>
      <c r="AM1278" s="638">
        <f t="shared" si="245"/>
        <v>1743317</v>
      </c>
      <c r="AN1278" s="661">
        <f t="shared" ref="AN1278:AN1291" si="260">ROUND(AG1278+AM1278,0)</f>
        <v>9990042</v>
      </c>
      <c r="AO1278" s="638">
        <v>705075</v>
      </c>
      <c r="AP1278" s="638">
        <v>44100</v>
      </c>
      <c r="AQ1278" s="638">
        <f>+VLOOKUP($B1278,[1]Sheet1!$C$15:$BW$1300,52,0)</f>
        <v>0</v>
      </c>
      <c r="AR1278" s="638">
        <v>0</v>
      </c>
      <c r="AS1278" s="638">
        <v>0</v>
      </c>
      <c r="AT1278" s="661">
        <f t="shared" ref="AT1278:AT1291" si="261">+ROUND(SUM(AN1278:AN1278)-SUM(AO1278:AS1278),0)</f>
        <v>9240867</v>
      </c>
      <c r="AU1278" s="629"/>
      <c r="AV1278" s="585"/>
      <c r="AW1278" s="526" t="s">
        <v>5511</v>
      </c>
      <c r="AX1278" s="526" t="s">
        <v>5512</v>
      </c>
      <c r="AY1278" s="632" t="s">
        <v>200</v>
      </c>
      <c r="AZ1278" s="632">
        <v>622</v>
      </c>
      <c r="BA1278" s="272" t="str">
        <f t="shared" ref="BA1278:BA1291" si="262">+IF(AY1278="SK1 Box","Box",IF(AY1278="Seaman","Seaman","Bag"))</f>
        <v>Bag</v>
      </c>
      <c r="BB1278" s="633"/>
      <c r="BC1278" s="634"/>
      <c r="BD1278" s="634"/>
    </row>
    <row r="1279" spans="1:56" s="635" customFormat="1" ht="36.75" hidden="1" customHeight="1">
      <c r="A1279" s="475">
        <f>SUBTOTAL(3,B$6:B1279)</f>
        <v>1</v>
      </c>
      <c r="B1279" s="475" t="s">
        <v>3125</v>
      </c>
      <c r="C1279" s="476" t="s">
        <v>3126</v>
      </c>
      <c r="D1279" s="636">
        <v>44988</v>
      </c>
      <c r="E1279" s="636" t="s">
        <v>200</v>
      </c>
      <c r="F1279" s="530" t="s">
        <v>236</v>
      </c>
      <c r="G1279" s="621" t="s">
        <v>1144</v>
      </c>
      <c r="H1279" s="637">
        <v>5815000</v>
      </c>
      <c r="I1279" s="637">
        <v>900000</v>
      </c>
      <c r="J1279" s="637">
        <v>0</v>
      </c>
      <c r="K1279" s="637">
        <v>0</v>
      </c>
      <c r="L1279" s="638">
        <f t="shared" si="254"/>
        <v>6715000</v>
      </c>
      <c r="M1279" s="639">
        <v>23.6</v>
      </c>
      <c r="N1279" s="638">
        <f t="shared" si="255"/>
        <v>6095154</v>
      </c>
      <c r="O1279" s="640">
        <v>2</v>
      </c>
      <c r="P1279" s="638">
        <f t="shared" si="256"/>
        <v>516538</v>
      </c>
      <c r="Q1279" s="641">
        <v>0</v>
      </c>
      <c r="R1279" s="638">
        <f t="shared" si="257"/>
        <v>0</v>
      </c>
      <c r="S1279" s="638">
        <f t="shared" si="258"/>
        <v>6611692</v>
      </c>
      <c r="T1279" s="642">
        <v>0</v>
      </c>
      <c r="U1279" s="528">
        <v>0</v>
      </c>
      <c r="V1279" s="528">
        <v>200000</v>
      </c>
      <c r="W1279" s="642">
        <v>500000</v>
      </c>
      <c r="X1279" s="642">
        <v>0</v>
      </c>
      <c r="Y1279" s="642">
        <v>400000</v>
      </c>
      <c r="Z1279" s="642">
        <v>393300</v>
      </c>
      <c r="AA1279" s="643"/>
      <c r="AB1279" s="638"/>
      <c r="AC1279" s="642">
        <v>100000</v>
      </c>
      <c r="AD1279" s="642">
        <v>0</v>
      </c>
      <c r="AE1279" s="638">
        <v>48425.481991525419</v>
      </c>
      <c r="AF1279" s="644"/>
      <c r="AG1279" s="644">
        <f t="shared" si="259"/>
        <v>8253417</v>
      </c>
      <c r="AH1279" s="639">
        <v>35</v>
      </c>
      <c r="AI1279" s="639">
        <v>0</v>
      </c>
      <c r="AJ1279" s="639">
        <v>0</v>
      </c>
      <c r="AK1279" s="643">
        <v>0</v>
      </c>
      <c r="AL1279" s="645">
        <v>0</v>
      </c>
      <c r="AM1279" s="638">
        <f t="shared" si="245"/>
        <v>1694892</v>
      </c>
      <c r="AN1279" s="661">
        <f t="shared" si="260"/>
        <v>9948309</v>
      </c>
      <c r="AO1279" s="638">
        <v>705075</v>
      </c>
      <c r="AP1279" s="638">
        <v>44100</v>
      </c>
      <c r="AQ1279" s="638">
        <f>+VLOOKUP($B1279,[1]Sheet1!$C$15:$BW$1300,52,0)</f>
        <v>0</v>
      </c>
      <c r="AR1279" s="638">
        <v>0</v>
      </c>
      <c r="AS1279" s="638">
        <v>0</v>
      </c>
      <c r="AT1279" s="661">
        <f t="shared" si="261"/>
        <v>9199134</v>
      </c>
      <c r="AU1279" s="629"/>
      <c r="AV1279" s="585"/>
      <c r="AW1279" s="526" t="s">
        <v>5513</v>
      </c>
      <c r="AX1279" s="526" t="s">
        <v>5514</v>
      </c>
      <c r="AY1279" s="632" t="s">
        <v>200</v>
      </c>
      <c r="AZ1279" s="632">
        <v>622</v>
      </c>
      <c r="BA1279" s="272" t="str">
        <f t="shared" si="262"/>
        <v>Bag</v>
      </c>
      <c r="BB1279" s="633"/>
      <c r="BC1279" s="634"/>
      <c r="BD1279" s="634"/>
    </row>
    <row r="1280" spans="1:56" s="635" customFormat="1" ht="36.75" hidden="1" customHeight="1">
      <c r="A1280" s="475">
        <f>SUBTOTAL(3,B$6:B1280)</f>
        <v>1</v>
      </c>
      <c r="B1280" s="475" t="s">
        <v>3127</v>
      </c>
      <c r="C1280" s="476" t="s">
        <v>3128</v>
      </c>
      <c r="D1280" s="636">
        <v>45308</v>
      </c>
      <c r="E1280" s="636" t="s">
        <v>200</v>
      </c>
      <c r="F1280" s="530" t="s">
        <v>236</v>
      </c>
      <c r="G1280" s="621" t="s">
        <v>1144</v>
      </c>
      <c r="H1280" s="637">
        <v>5538000</v>
      </c>
      <c r="I1280" s="637">
        <v>700000</v>
      </c>
      <c r="J1280" s="637">
        <v>0</v>
      </c>
      <c r="K1280" s="637">
        <v>0</v>
      </c>
      <c r="L1280" s="638">
        <f t="shared" si="254"/>
        <v>6238000</v>
      </c>
      <c r="M1280" s="639">
        <v>23</v>
      </c>
      <c r="N1280" s="638">
        <f t="shared" si="255"/>
        <v>5518231</v>
      </c>
      <c r="O1280" s="640">
        <v>3</v>
      </c>
      <c r="P1280" s="638">
        <f t="shared" si="256"/>
        <v>719769</v>
      </c>
      <c r="Q1280" s="641">
        <v>0</v>
      </c>
      <c r="R1280" s="638">
        <f t="shared" si="257"/>
        <v>0</v>
      </c>
      <c r="S1280" s="638">
        <f t="shared" si="258"/>
        <v>6238000</v>
      </c>
      <c r="T1280" s="642">
        <v>0</v>
      </c>
      <c r="U1280" s="528">
        <v>0</v>
      </c>
      <c r="V1280" s="528">
        <v>200000</v>
      </c>
      <c r="W1280" s="642">
        <v>500000</v>
      </c>
      <c r="X1280" s="642">
        <v>0</v>
      </c>
      <c r="Y1280" s="642">
        <v>400000</v>
      </c>
      <c r="Z1280" s="642">
        <v>383300</v>
      </c>
      <c r="AA1280" s="643"/>
      <c r="AB1280" s="638"/>
      <c r="AC1280" s="642">
        <v>0</v>
      </c>
      <c r="AD1280" s="642">
        <v>0</v>
      </c>
      <c r="AE1280" s="638">
        <v>44985.578804347824</v>
      </c>
      <c r="AF1280" s="644"/>
      <c r="AG1280" s="644">
        <f t="shared" si="259"/>
        <v>7766286</v>
      </c>
      <c r="AH1280" s="639">
        <v>36</v>
      </c>
      <c r="AI1280" s="639">
        <v>0</v>
      </c>
      <c r="AJ1280" s="639">
        <v>0</v>
      </c>
      <c r="AK1280" s="643">
        <v>0</v>
      </c>
      <c r="AL1280" s="645">
        <v>0</v>
      </c>
      <c r="AM1280" s="638">
        <f t="shared" si="245"/>
        <v>1619481</v>
      </c>
      <c r="AN1280" s="661">
        <f t="shared" si="260"/>
        <v>9385767</v>
      </c>
      <c r="AO1280" s="638">
        <v>654990</v>
      </c>
      <c r="AP1280" s="638">
        <v>44100</v>
      </c>
      <c r="AQ1280" s="638">
        <f>+VLOOKUP($B1280,[1]Sheet1!$C$15:$BW$1300,52,0)</f>
        <v>0</v>
      </c>
      <c r="AR1280" s="638">
        <v>0</v>
      </c>
      <c r="AS1280" s="638">
        <v>0</v>
      </c>
      <c r="AT1280" s="661">
        <f t="shared" si="261"/>
        <v>8686677</v>
      </c>
      <c r="AU1280" s="629"/>
      <c r="AV1280" s="585"/>
      <c r="AW1280" s="526" t="s">
        <v>5515</v>
      </c>
      <c r="AX1280" s="526" t="s">
        <v>5516</v>
      </c>
      <c r="AY1280" s="632" t="s">
        <v>200</v>
      </c>
      <c r="AZ1280" s="632">
        <v>622</v>
      </c>
      <c r="BA1280" s="272" t="str">
        <f t="shared" si="262"/>
        <v>Bag</v>
      </c>
      <c r="BB1280" s="633"/>
      <c r="BC1280" s="634"/>
      <c r="BD1280" s="634"/>
    </row>
    <row r="1281" spans="1:63" s="635" customFormat="1" ht="36.75" hidden="1" customHeight="1">
      <c r="A1281" s="475">
        <f>SUBTOTAL(3,B$6:B1281)</f>
        <v>1</v>
      </c>
      <c r="B1281" s="475" t="s">
        <v>3129</v>
      </c>
      <c r="C1281" s="476" t="s">
        <v>1140</v>
      </c>
      <c r="D1281" s="636">
        <v>45355</v>
      </c>
      <c r="E1281" s="636" t="s">
        <v>200</v>
      </c>
      <c r="F1281" s="530" t="s">
        <v>236</v>
      </c>
      <c r="G1281" s="621" t="s">
        <v>1144</v>
      </c>
      <c r="H1281" s="637">
        <v>5538000</v>
      </c>
      <c r="I1281" s="637">
        <v>700000</v>
      </c>
      <c r="J1281" s="637">
        <v>0</v>
      </c>
      <c r="K1281" s="637">
        <v>0</v>
      </c>
      <c r="L1281" s="638">
        <f t="shared" si="254"/>
        <v>6238000</v>
      </c>
      <c r="M1281" s="639">
        <v>23.7</v>
      </c>
      <c r="N1281" s="638">
        <f t="shared" si="255"/>
        <v>5686177</v>
      </c>
      <c r="O1281" s="640">
        <v>2</v>
      </c>
      <c r="P1281" s="638">
        <f t="shared" si="256"/>
        <v>479846</v>
      </c>
      <c r="Q1281" s="641">
        <v>0</v>
      </c>
      <c r="R1281" s="638">
        <f t="shared" si="257"/>
        <v>0</v>
      </c>
      <c r="S1281" s="638">
        <f t="shared" si="258"/>
        <v>6166023</v>
      </c>
      <c r="T1281" s="642">
        <v>0</v>
      </c>
      <c r="U1281" s="528">
        <v>0</v>
      </c>
      <c r="V1281" s="528">
        <v>200000</v>
      </c>
      <c r="W1281" s="642">
        <v>500000</v>
      </c>
      <c r="X1281" s="642">
        <v>0</v>
      </c>
      <c r="Y1281" s="642">
        <v>400000</v>
      </c>
      <c r="Z1281" s="642">
        <v>395000</v>
      </c>
      <c r="AA1281" s="643"/>
      <c r="AB1281" s="638"/>
      <c r="AC1281" s="642">
        <v>100000</v>
      </c>
      <c r="AD1281" s="642">
        <v>0</v>
      </c>
      <c r="AE1281" s="638">
        <v>44985.577531645569</v>
      </c>
      <c r="AF1281" s="644"/>
      <c r="AG1281" s="644">
        <f t="shared" si="259"/>
        <v>7806009</v>
      </c>
      <c r="AH1281" s="639">
        <v>36</v>
      </c>
      <c r="AI1281" s="639">
        <v>0</v>
      </c>
      <c r="AJ1281" s="639">
        <v>0</v>
      </c>
      <c r="AK1281" s="643">
        <v>0</v>
      </c>
      <c r="AL1281" s="645">
        <v>0</v>
      </c>
      <c r="AM1281" s="638">
        <f t="shared" si="245"/>
        <v>1619481</v>
      </c>
      <c r="AN1281" s="661">
        <f t="shared" si="260"/>
        <v>9425490</v>
      </c>
      <c r="AO1281" s="638">
        <v>654990</v>
      </c>
      <c r="AP1281" s="638">
        <v>44100</v>
      </c>
      <c r="AQ1281" s="638">
        <f>+VLOOKUP($B1281,[1]Sheet1!$C$15:$BW$1300,52,0)</f>
        <v>0</v>
      </c>
      <c r="AR1281" s="638">
        <v>0</v>
      </c>
      <c r="AS1281" s="638">
        <v>0</v>
      </c>
      <c r="AT1281" s="661">
        <f t="shared" si="261"/>
        <v>8726400</v>
      </c>
      <c r="AU1281" s="629"/>
      <c r="AV1281" s="585"/>
      <c r="AW1281" s="526" t="s">
        <v>3653</v>
      </c>
      <c r="AX1281" s="526" t="s">
        <v>5517</v>
      </c>
      <c r="AY1281" s="632" t="s">
        <v>200</v>
      </c>
      <c r="AZ1281" s="632">
        <v>622</v>
      </c>
      <c r="BA1281" s="272" t="str">
        <f t="shared" si="262"/>
        <v>Bag</v>
      </c>
      <c r="BB1281" s="633"/>
      <c r="BC1281" s="634"/>
      <c r="BD1281" s="634"/>
    </row>
    <row r="1282" spans="1:63" s="635" customFormat="1" ht="36.75" hidden="1" customHeight="1">
      <c r="A1282" s="475">
        <f>SUBTOTAL(3,B$6:B1282)</f>
        <v>1</v>
      </c>
      <c r="B1282" s="475" t="s">
        <v>3130</v>
      </c>
      <c r="C1282" s="476" t="s">
        <v>3131</v>
      </c>
      <c r="D1282" s="636">
        <v>45541</v>
      </c>
      <c r="E1282" s="636" t="s">
        <v>200</v>
      </c>
      <c r="F1282" s="530" t="s">
        <v>236</v>
      </c>
      <c r="G1282" s="621" t="s">
        <v>1393</v>
      </c>
      <c r="H1282" s="637">
        <v>5274000</v>
      </c>
      <c r="I1282" s="637">
        <v>700000</v>
      </c>
      <c r="J1282" s="637">
        <v>0</v>
      </c>
      <c r="K1282" s="637">
        <v>300000</v>
      </c>
      <c r="L1282" s="638">
        <f t="shared" si="254"/>
        <v>6274000</v>
      </c>
      <c r="M1282" s="639">
        <v>23.9</v>
      </c>
      <c r="N1282" s="638">
        <f t="shared" si="255"/>
        <v>5767254</v>
      </c>
      <c r="O1282" s="640">
        <v>2</v>
      </c>
      <c r="P1282" s="638">
        <f t="shared" si="256"/>
        <v>482615</v>
      </c>
      <c r="Q1282" s="641">
        <v>0</v>
      </c>
      <c r="R1282" s="638">
        <f t="shared" si="257"/>
        <v>0</v>
      </c>
      <c r="S1282" s="638">
        <f t="shared" si="258"/>
        <v>6249869</v>
      </c>
      <c r="T1282" s="642">
        <v>0</v>
      </c>
      <c r="U1282" s="528">
        <v>0</v>
      </c>
      <c r="V1282" s="528">
        <v>200000</v>
      </c>
      <c r="W1282" s="642">
        <v>500000</v>
      </c>
      <c r="X1282" s="642">
        <v>0</v>
      </c>
      <c r="Y1282" s="642">
        <v>400000</v>
      </c>
      <c r="Z1282" s="642">
        <v>398300</v>
      </c>
      <c r="AA1282" s="643"/>
      <c r="AB1282" s="638"/>
      <c r="AC1282" s="642">
        <v>0</v>
      </c>
      <c r="AD1282" s="642">
        <v>0</v>
      </c>
      <c r="AE1282" s="638">
        <v>0</v>
      </c>
      <c r="AF1282" s="644"/>
      <c r="AG1282" s="644">
        <f t="shared" si="259"/>
        <v>7748169</v>
      </c>
      <c r="AH1282" s="639">
        <v>0</v>
      </c>
      <c r="AI1282" s="639">
        <v>0</v>
      </c>
      <c r="AJ1282" s="639">
        <v>0</v>
      </c>
      <c r="AK1282" s="643">
        <v>0</v>
      </c>
      <c r="AL1282" s="645">
        <v>0</v>
      </c>
      <c r="AM1282" s="638">
        <f t="shared" si="245"/>
        <v>0</v>
      </c>
      <c r="AN1282" s="661">
        <f t="shared" si="260"/>
        <v>7748169</v>
      </c>
      <c r="AO1282" s="638">
        <v>658770</v>
      </c>
      <c r="AP1282" s="638">
        <v>44100</v>
      </c>
      <c r="AQ1282" s="638">
        <f>+VLOOKUP($B1282,[1]Sheet1!$C$15:$BW$1300,52,0)</f>
        <v>0</v>
      </c>
      <c r="AR1282" s="638">
        <v>0</v>
      </c>
      <c r="AS1282" s="638">
        <v>0</v>
      </c>
      <c r="AT1282" s="661">
        <f t="shared" si="261"/>
        <v>7045299</v>
      </c>
      <c r="AU1282" s="629"/>
      <c r="AV1282" s="585"/>
      <c r="AW1282" s="526" t="s">
        <v>5518</v>
      </c>
      <c r="AX1282" s="526" t="s">
        <v>5519</v>
      </c>
      <c r="AY1282" s="632" t="s">
        <v>200</v>
      </c>
      <c r="AZ1282" s="632">
        <v>622</v>
      </c>
      <c r="BA1282" s="272" t="str">
        <f t="shared" si="262"/>
        <v>Bag</v>
      </c>
      <c r="BB1282" s="633"/>
      <c r="BC1282" s="634"/>
      <c r="BD1282" s="634"/>
    </row>
    <row r="1283" spans="1:63" s="635" customFormat="1" ht="36.75" hidden="1" customHeight="1">
      <c r="A1283" s="475">
        <f>SUBTOTAL(3,B$6:B1283)</f>
        <v>1</v>
      </c>
      <c r="B1283" s="475" t="s">
        <v>3132</v>
      </c>
      <c r="C1283" s="476" t="s">
        <v>3133</v>
      </c>
      <c r="D1283" s="636">
        <v>45600</v>
      </c>
      <c r="E1283" s="636" t="s">
        <v>200</v>
      </c>
      <c r="F1283" s="530" t="s">
        <v>236</v>
      </c>
      <c r="G1283" s="621" t="s">
        <v>1144</v>
      </c>
      <c r="H1283" s="637">
        <v>5023000</v>
      </c>
      <c r="I1283" s="637">
        <v>500000</v>
      </c>
      <c r="J1283" s="637">
        <v>0</v>
      </c>
      <c r="K1283" s="637">
        <v>0</v>
      </c>
      <c r="L1283" s="638">
        <f t="shared" si="254"/>
        <v>5523000</v>
      </c>
      <c r="M1283" s="639">
        <v>23.9</v>
      </c>
      <c r="N1283" s="638">
        <f t="shared" si="255"/>
        <v>5076912</v>
      </c>
      <c r="O1283" s="640">
        <v>2</v>
      </c>
      <c r="P1283" s="638">
        <f t="shared" si="256"/>
        <v>424846</v>
      </c>
      <c r="Q1283" s="641">
        <v>0</v>
      </c>
      <c r="R1283" s="638">
        <f t="shared" si="257"/>
        <v>0</v>
      </c>
      <c r="S1283" s="638">
        <f t="shared" si="258"/>
        <v>5501758</v>
      </c>
      <c r="T1283" s="642">
        <v>0</v>
      </c>
      <c r="U1283" s="528">
        <v>0</v>
      </c>
      <c r="V1283" s="528">
        <v>200000</v>
      </c>
      <c r="W1283" s="642">
        <v>500000</v>
      </c>
      <c r="X1283" s="642">
        <v>0</v>
      </c>
      <c r="Y1283" s="642">
        <v>400000</v>
      </c>
      <c r="Z1283" s="642">
        <v>398300</v>
      </c>
      <c r="AA1283" s="643"/>
      <c r="AB1283" s="638"/>
      <c r="AC1283" s="642">
        <v>0</v>
      </c>
      <c r="AD1283" s="642">
        <v>0</v>
      </c>
      <c r="AE1283" s="638">
        <v>39829.330543933058</v>
      </c>
      <c r="AF1283" s="644"/>
      <c r="AG1283" s="644">
        <f t="shared" si="259"/>
        <v>7039887</v>
      </c>
      <c r="AH1283" s="639">
        <v>36</v>
      </c>
      <c r="AI1283" s="639">
        <v>0</v>
      </c>
      <c r="AJ1283" s="639">
        <v>0</v>
      </c>
      <c r="AK1283" s="643">
        <v>0</v>
      </c>
      <c r="AL1283" s="645">
        <v>0</v>
      </c>
      <c r="AM1283" s="638">
        <f t="shared" si="245"/>
        <v>1433856</v>
      </c>
      <c r="AN1283" s="661">
        <f t="shared" si="260"/>
        <v>8473743</v>
      </c>
      <c r="AO1283" s="638">
        <v>579915</v>
      </c>
      <c r="AP1283" s="638">
        <v>44100</v>
      </c>
      <c r="AQ1283" s="638">
        <f>+VLOOKUP($B1283,[1]Sheet1!$C$15:$BW$1300,52,0)</f>
        <v>0</v>
      </c>
      <c r="AR1283" s="638">
        <v>0</v>
      </c>
      <c r="AS1283" s="638">
        <v>0</v>
      </c>
      <c r="AT1283" s="661">
        <f t="shared" si="261"/>
        <v>7849728</v>
      </c>
      <c r="AU1283" s="629"/>
      <c r="AV1283" s="585"/>
      <c r="AW1283" s="526" t="s">
        <v>5520</v>
      </c>
      <c r="AX1283" s="526" t="s">
        <v>5521</v>
      </c>
      <c r="AY1283" s="632" t="s">
        <v>200</v>
      </c>
      <c r="AZ1283" s="632">
        <v>622</v>
      </c>
      <c r="BA1283" s="272" t="str">
        <f t="shared" si="262"/>
        <v>Bag</v>
      </c>
      <c r="BB1283" s="633"/>
      <c r="BC1283" s="634"/>
      <c r="BD1283" s="634"/>
    </row>
    <row r="1284" spans="1:63" s="635" customFormat="1" ht="36.75" hidden="1" customHeight="1">
      <c r="A1284" s="475">
        <f>SUBTOTAL(3,B$6:B1284)</f>
        <v>1</v>
      </c>
      <c r="B1284" s="475" t="s">
        <v>3134</v>
      </c>
      <c r="C1284" s="476" t="s">
        <v>3135</v>
      </c>
      <c r="D1284" s="636">
        <v>45665</v>
      </c>
      <c r="E1284" s="636" t="s">
        <v>200</v>
      </c>
      <c r="F1284" s="530" t="s">
        <v>236</v>
      </c>
      <c r="G1284" s="621" t="s">
        <v>1144</v>
      </c>
      <c r="H1284" s="637">
        <v>5023000</v>
      </c>
      <c r="I1284" s="637">
        <v>500000</v>
      </c>
      <c r="J1284" s="637">
        <v>252000</v>
      </c>
      <c r="K1284" s="637">
        <v>0</v>
      </c>
      <c r="L1284" s="638">
        <f t="shared" si="254"/>
        <v>5775000</v>
      </c>
      <c r="M1284" s="639">
        <v>17.8</v>
      </c>
      <c r="N1284" s="638">
        <f t="shared" si="255"/>
        <v>3953654</v>
      </c>
      <c r="O1284" s="640">
        <v>3</v>
      </c>
      <c r="P1284" s="638">
        <f t="shared" si="256"/>
        <v>666346</v>
      </c>
      <c r="Q1284" s="641">
        <v>0</v>
      </c>
      <c r="R1284" s="638">
        <f t="shared" si="257"/>
        <v>0</v>
      </c>
      <c r="S1284" s="638">
        <f t="shared" si="258"/>
        <v>4620000</v>
      </c>
      <c r="T1284" s="642">
        <v>0</v>
      </c>
      <c r="U1284" s="528">
        <v>0</v>
      </c>
      <c r="V1284" s="528">
        <v>200000</v>
      </c>
      <c r="W1284" s="642">
        <v>0</v>
      </c>
      <c r="X1284" s="642">
        <v>0</v>
      </c>
      <c r="Y1284" s="642">
        <v>0</v>
      </c>
      <c r="Z1284" s="642">
        <v>74200</v>
      </c>
      <c r="AA1284" s="643"/>
      <c r="AB1284" s="638"/>
      <c r="AC1284" s="642">
        <v>0</v>
      </c>
      <c r="AD1284" s="642">
        <v>0</v>
      </c>
      <c r="AE1284" s="638">
        <v>41646.636235955055</v>
      </c>
      <c r="AF1284" s="644"/>
      <c r="AG1284" s="644">
        <f t="shared" si="259"/>
        <v>4935847</v>
      </c>
      <c r="AH1284" s="639">
        <v>16</v>
      </c>
      <c r="AI1284" s="639">
        <v>0</v>
      </c>
      <c r="AJ1284" s="639">
        <v>0</v>
      </c>
      <c r="AK1284" s="643">
        <v>0</v>
      </c>
      <c r="AL1284" s="645">
        <v>0</v>
      </c>
      <c r="AM1284" s="638">
        <f t="shared" si="245"/>
        <v>666346</v>
      </c>
      <c r="AN1284" s="661">
        <f t="shared" si="260"/>
        <v>5602193</v>
      </c>
      <c r="AO1284" s="638">
        <v>606375</v>
      </c>
      <c r="AP1284" s="638">
        <v>44100</v>
      </c>
      <c r="AQ1284" s="638">
        <f>+VLOOKUP($B1284,[1]Sheet1!$C$15:$BW$1300,52,0)</f>
        <v>0</v>
      </c>
      <c r="AR1284" s="638">
        <v>0</v>
      </c>
      <c r="AS1284" s="638">
        <v>0</v>
      </c>
      <c r="AT1284" s="661">
        <f t="shared" si="261"/>
        <v>4951718</v>
      </c>
      <c r="AU1284" s="629"/>
      <c r="AV1284" s="585"/>
      <c r="AW1284" s="526" t="s">
        <v>5522</v>
      </c>
      <c r="AX1284" s="526" t="s">
        <v>5523</v>
      </c>
      <c r="AY1284" s="632" t="s">
        <v>200</v>
      </c>
      <c r="AZ1284" s="632">
        <v>622</v>
      </c>
      <c r="BA1284" s="272" t="str">
        <f t="shared" si="262"/>
        <v>Bag</v>
      </c>
      <c r="BB1284" s="633"/>
      <c r="BC1284" s="634"/>
      <c r="BD1284" s="634"/>
    </row>
    <row r="1285" spans="1:63" s="635" customFormat="1" ht="36.75" hidden="1" customHeight="1">
      <c r="A1285" s="475">
        <f>SUBTOTAL(3,B$6:B1285)</f>
        <v>1</v>
      </c>
      <c r="B1285" s="475" t="s">
        <v>5639</v>
      </c>
      <c r="C1285" s="476" t="s">
        <v>5640</v>
      </c>
      <c r="D1285" s="636">
        <v>45772</v>
      </c>
      <c r="E1285" s="636" t="s">
        <v>200</v>
      </c>
      <c r="F1285" s="530" t="s">
        <v>236</v>
      </c>
      <c r="G1285" s="621" t="s">
        <v>459</v>
      </c>
      <c r="H1285" s="637">
        <v>4694000</v>
      </c>
      <c r="I1285" s="637">
        <v>0</v>
      </c>
      <c r="J1285" s="637">
        <v>0</v>
      </c>
      <c r="K1285" s="637">
        <v>0</v>
      </c>
      <c r="L1285" s="638">
        <f t="shared" si="254"/>
        <v>4694000</v>
      </c>
      <c r="M1285" s="639">
        <v>3</v>
      </c>
      <c r="N1285" s="638">
        <f t="shared" si="255"/>
        <v>541615</v>
      </c>
      <c r="O1285" s="640">
        <v>1</v>
      </c>
      <c r="P1285" s="638">
        <f t="shared" si="256"/>
        <v>180538</v>
      </c>
      <c r="Q1285" s="641">
        <v>0</v>
      </c>
      <c r="R1285" s="638">
        <f t="shared" si="257"/>
        <v>0</v>
      </c>
      <c r="S1285" s="638">
        <f t="shared" si="258"/>
        <v>722153</v>
      </c>
      <c r="T1285" s="642">
        <v>0</v>
      </c>
      <c r="U1285" s="528">
        <v>0</v>
      </c>
      <c r="V1285" s="528">
        <v>31000</v>
      </c>
      <c r="W1285" s="642">
        <v>77000</v>
      </c>
      <c r="X1285" s="642">
        <v>0</v>
      </c>
      <c r="Y1285" s="642">
        <v>23000</v>
      </c>
      <c r="Z1285" s="642">
        <v>0</v>
      </c>
      <c r="AA1285" s="643"/>
      <c r="AB1285" s="638"/>
      <c r="AC1285" s="642">
        <v>0</v>
      </c>
      <c r="AD1285" s="642">
        <v>0</v>
      </c>
      <c r="AE1285" s="638">
        <v>0</v>
      </c>
      <c r="AF1285" s="644"/>
      <c r="AG1285" s="644">
        <f t="shared" si="259"/>
        <v>853153</v>
      </c>
      <c r="AH1285" s="639">
        <v>0</v>
      </c>
      <c r="AI1285" s="639">
        <v>0</v>
      </c>
      <c r="AJ1285" s="639">
        <v>0</v>
      </c>
      <c r="AK1285" s="643">
        <v>0</v>
      </c>
      <c r="AL1285" s="645">
        <v>0</v>
      </c>
      <c r="AM1285" s="638">
        <f t="shared" si="245"/>
        <v>0</v>
      </c>
      <c r="AN1285" s="661">
        <f t="shared" si="260"/>
        <v>853153</v>
      </c>
      <c r="AO1285" s="638">
        <v>0</v>
      </c>
      <c r="AP1285" s="638">
        <v>0</v>
      </c>
      <c r="AQ1285" s="638">
        <f>+VLOOKUP($B1285,[1]Sheet1!$C$15:$BW$1300,52,0)</f>
        <v>0</v>
      </c>
      <c r="AR1285" s="638">
        <v>0</v>
      </c>
      <c r="AS1285" s="638">
        <v>0</v>
      </c>
      <c r="AT1285" s="661">
        <f t="shared" si="261"/>
        <v>853153</v>
      </c>
      <c r="AU1285" s="629"/>
      <c r="AV1285" s="585"/>
      <c r="AW1285" s="526"/>
      <c r="AX1285" s="526" t="s">
        <v>3466</v>
      </c>
      <c r="AY1285" s="632" t="s">
        <v>200</v>
      </c>
      <c r="AZ1285" s="632">
        <v>622</v>
      </c>
      <c r="BA1285" s="272" t="str">
        <f t="shared" si="262"/>
        <v>Bag</v>
      </c>
      <c r="BB1285" s="633"/>
      <c r="BC1285" s="634"/>
      <c r="BD1285" s="634"/>
    </row>
    <row r="1286" spans="1:63" s="635" customFormat="1" ht="36.75" hidden="1" customHeight="1">
      <c r="A1286" s="475">
        <f>SUBTOTAL(3,B$6:B1286)</f>
        <v>1</v>
      </c>
      <c r="B1286" s="475" t="s">
        <v>3136</v>
      </c>
      <c r="C1286" s="476" t="s">
        <v>3137</v>
      </c>
      <c r="D1286" s="636">
        <v>41568</v>
      </c>
      <c r="E1286" s="636" t="s">
        <v>200</v>
      </c>
      <c r="F1286" s="530" t="s">
        <v>236</v>
      </c>
      <c r="G1286" s="621" t="s">
        <v>1402</v>
      </c>
      <c r="H1286" s="637">
        <v>5931000</v>
      </c>
      <c r="I1286" s="637">
        <v>3200000</v>
      </c>
      <c r="J1286" s="637">
        <v>0</v>
      </c>
      <c r="K1286" s="637">
        <v>900000</v>
      </c>
      <c r="L1286" s="638">
        <f t="shared" si="254"/>
        <v>10031000</v>
      </c>
      <c r="M1286" s="639">
        <v>23</v>
      </c>
      <c r="N1286" s="638">
        <f t="shared" si="255"/>
        <v>8873577</v>
      </c>
      <c r="O1286" s="640">
        <v>2</v>
      </c>
      <c r="P1286" s="638">
        <f t="shared" si="256"/>
        <v>771615</v>
      </c>
      <c r="Q1286" s="641">
        <v>0</v>
      </c>
      <c r="R1286" s="638">
        <f t="shared" si="257"/>
        <v>0</v>
      </c>
      <c r="S1286" s="638">
        <f t="shared" si="258"/>
        <v>9645192</v>
      </c>
      <c r="T1286" s="642">
        <v>0</v>
      </c>
      <c r="U1286" s="528">
        <v>0</v>
      </c>
      <c r="V1286" s="528">
        <v>200000</v>
      </c>
      <c r="W1286" s="642">
        <v>500000</v>
      </c>
      <c r="X1286" s="642">
        <v>0</v>
      </c>
      <c r="Y1286" s="642">
        <v>400000</v>
      </c>
      <c r="Z1286" s="642">
        <v>469600</v>
      </c>
      <c r="AA1286" s="643"/>
      <c r="AB1286" s="638"/>
      <c r="AC1286" s="642">
        <v>0</v>
      </c>
      <c r="AD1286" s="642">
        <v>0</v>
      </c>
      <c r="AE1286" s="638">
        <v>72338.942934782608</v>
      </c>
      <c r="AF1286" s="644"/>
      <c r="AG1286" s="644">
        <f t="shared" si="259"/>
        <v>11287131</v>
      </c>
      <c r="AH1286" s="639">
        <v>0</v>
      </c>
      <c r="AI1286" s="639">
        <v>0</v>
      </c>
      <c r="AJ1286" s="639">
        <v>0</v>
      </c>
      <c r="AK1286" s="643">
        <v>0</v>
      </c>
      <c r="AL1286" s="645">
        <v>0</v>
      </c>
      <c r="AM1286" s="638">
        <f t="shared" si="245"/>
        <v>0</v>
      </c>
      <c r="AN1286" s="661">
        <f t="shared" si="260"/>
        <v>11287131</v>
      </c>
      <c r="AO1286" s="638">
        <v>1053255</v>
      </c>
      <c r="AP1286" s="638">
        <v>44100</v>
      </c>
      <c r="AQ1286" s="638">
        <f>+VLOOKUP($B1286,[1]Sheet1!$C$15:$BW$1300,52,0)</f>
        <v>0</v>
      </c>
      <c r="AR1286" s="638">
        <v>0</v>
      </c>
      <c r="AS1286" s="638">
        <v>0</v>
      </c>
      <c r="AT1286" s="661">
        <f t="shared" si="261"/>
        <v>10189776</v>
      </c>
      <c r="AU1286" s="629"/>
      <c r="AV1286" s="585"/>
      <c r="AW1286" s="526" t="s">
        <v>5266</v>
      </c>
      <c r="AX1286" s="526" t="s">
        <v>5524</v>
      </c>
      <c r="AY1286" s="632" t="s">
        <v>200</v>
      </c>
      <c r="AZ1286" s="632">
        <v>622</v>
      </c>
      <c r="BA1286" s="272" t="str">
        <f t="shared" si="262"/>
        <v>Bag</v>
      </c>
      <c r="BB1286" s="633"/>
      <c r="BC1286" s="634"/>
      <c r="BD1286" s="634"/>
    </row>
    <row r="1287" spans="1:63" s="635" customFormat="1" ht="36.75" hidden="1" customHeight="1">
      <c r="A1287" s="475">
        <f>SUBTOTAL(3,B$6:B1287)</f>
        <v>1</v>
      </c>
      <c r="B1287" s="475" t="s">
        <v>3138</v>
      </c>
      <c r="C1287" s="476" t="s">
        <v>1532</v>
      </c>
      <c r="D1287" s="636">
        <v>43529</v>
      </c>
      <c r="E1287" s="636" t="s">
        <v>200</v>
      </c>
      <c r="F1287" s="530" t="s">
        <v>236</v>
      </c>
      <c r="G1287" s="621" t="s">
        <v>1144</v>
      </c>
      <c r="H1287" s="637">
        <v>5931000</v>
      </c>
      <c r="I1287" s="637">
        <v>1100000</v>
      </c>
      <c r="J1287" s="637">
        <v>298000</v>
      </c>
      <c r="K1287" s="637">
        <v>0</v>
      </c>
      <c r="L1287" s="638">
        <f t="shared" si="254"/>
        <v>7329000</v>
      </c>
      <c r="M1287" s="639">
        <v>23.7</v>
      </c>
      <c r="N1287" s="638">
        <f t="shared" si="255"/>
        <v>6680665</v>
      </c>
      <c r="O1287" s="640">
        <v>2</v>
      </c>
      <c r="P1287" s="638">
        <f t="shared" si="256"/>
        <v>563769</v>
      </c>
      <c r="Q1287" s="641">
        <v>0</v>
      </c>
      <c r="R1287" s="638">
        <f t="shared" si="257"/>
        <v>0</v>
      </c>
      <c r="S1287" s="638">
        <f t="shared" si="258"/>
        <v>7244434</v>
      </c>
      <c r="T1287" s="642">
        <v>0</v>
      </c>
      <c r="U1287" s="528">
        <v>0</v>
      </c>
      <c r="V1287" s="528">
        <v>200000</v>
      </c>
      <c r="W1287" s="642">
        <v>500000</v>
      </c>
      <c r="X1287" s="642">
        <v>0</v>
      </c>
      <c r="Y1287" s="642">
        <v>400000</v>
      </c>
      <c r="Z1287" s="642">
        <v>395000</v>
      </c>
      <c r="AA1287" s="643"/>
      <c r="AB1287" s="638"/>
      <c r="AC1287" s="642">
        <v>0</v>
      </c>
      <c r="AD1287" s="642">
        <v>0</v>
      </c>
      <c r="AE1287" s="638">
        <v>52853.362341772154</v>
      </c>
      <c r="AF1287" s="644"/>
      <c r="AG1287" s="644">
        <f t="shared" si="259"/>
        <v>8792287</v>
      </c>
      <c r="AH1287" s="639">
        <v>36</v>
      </c>
      <c r="AI1287" s="639">
        <v>0</v>
      </c>
      <c r="AJ1287" s="639">
        <v>0</v>
      </c>
      <c r="AK1287" s="643">
        <v>0</v>
      </c>
      <c r="AL1287" s="645">
        <v>0</v>
      </c>
      <c r="AM1287" s="638">
        <f t="shared" ref="AM1287:AM1291" si="263">ROUND((N1287/IF(M1287&gt;26,26,M1287)/8*(AH1287*$AH$5+AI1287*$AI$5+AJ1287*$AJ$5+AK1287*$AK$5+AL1287*$AL$5)),0)</f>
        <v>1902721</v>
      </c>
      <c r="AN1287" s="661">
        <f t="shared" si="260"/>
        <v>10695008</v>
      </c>
      <c r="AO1287" s="638">
        <v>769545</v>
      </c>
      <c r="AP1287" s="638">
        <v>44100</v>
      </c>
      <c r="AQ1287" s="638">
        <f>+VLOOKUP($B1287,[1]Sheet1!$C$15:$BW$1300,52,0)</f>
        <v>0</v>
      </c>
      <c r="AR1287" s="638">
        <v>0</v>
      </c>
      <c r="AS1287" s="638">
        <v>0</v>
      </c>
      <c r="AT1287" s="661">
        <f t="shared" si="261"/>
        <v>9881363</v>
      </c>
      <c r="AU1287" s="629"/>
      <c r="AV1287" s="585"/>
      <c r="AW1287" s="526" t="s">
        <v>4020</v>
      </c>
      <c r="AX1287" s="526" t="s">
        <v>5525</v>
      </c>
      <c r="AY1287" s="632" t="s">
        <v>200</v>
      </c>
      <c r="AZ1287" s="632">
        <v>622</v>
      </c>
      <c r="BA1287" s="272" t="str">
        <f t="shared" si="262"/>
        <v>Bag</v>
      </c>
      <c r="BB1287" s="633"/>
      <c r="BC1287" s="634"/>
      <c r="BD1287" s="634"/>
    </row>
    <row r="1288" spans="1:63" s="635" customFormat="1" ht="36.75" hidden="1" customHeight="1">
      <c r="A1288" s="475">
        <f>SUBTOTAL(3,B$6:B1288)</f>
        <v>1</v>
      </c>
      <c r="B1288" s="475" t="s">
        <v>3139</v>
      </c>
      <c r="C1288" s="476" t="s">
        <v>3140</v>
      </c>
      <c r="D1288" s="636">
        <v>43545</v>
      </c>
      <c r="E1288" s="636" t="s">
        <v>200</v>
      </c>
      <c r="F1288" s="530" t="s">
        <v>237</v>
      </c>
      <c r="G1288" s="621" t="s">
        <v>1160</v>
      </c>
      <c r="H1288" s="637">
        <v>5931000</v>
      </c>
      <c r="I1288" s="637">
        <v>600000</v>
      </c>
      <c r="J1288" s="637">
        <v>0</v>
      </c>
      <c r="K1288" s="637">
        <v>0</v>
      </c>
      <c r="L1288" s="638">
        <f t="shared" si="254"/>
        <v>6531000</v>
      </c>
      <c r="M1288" s="639">
        <v>24</v>
      </c>
      <c r="N1288" s="638">
        <f t="shared" si="255"/>
        <v>6028615</v>
      </c>
      <c r="O1288" s="640">
        <v>2</v>
      </c>
      <c r="P1288" s="638">
        <f t="shared" si="256"/>
        <v>502385</v>
      </c>
      <c r="Q1288" s="641">
        <v>0</v>
      </c>
      <c r="R1288" s="638">
        <f t="shared" si="257"/>
        <v>0</v>
      </c>
      <c r="S1288" s="638">
        <f t="shared" si="258"/>
        <v>6531000</v>
      </c>
      <c r="T1288" s="642">
        <v>0</v>
      </c>
      <c r="U1288" s="528">
        <v>0</v>
      </c>
      <c r="V1288" s="528">
        <v>200000</v>
      </c>
      <c r="W1288" s="642">
        <v>500000</v>
      </c>
      <c r="X1288" s="642">
        <v>200000</v>
      </c>
      <c r="Y1288" s="642">
        <v>400000</v>
      </c>
      <c r="Z1288" s="642">
        <v>427281</v>
      </c>
      <c r="AA1288" s="643"/>
      <c r="AB1288" s="638"/>
      <c r="AC1288" s="642">
        <v>0</v>
      </c>
      <c r="AD1288" s="642">
        <v>0</v>
      </c>
      <c r="AE1288" s="638">
        <v>47098.5546875</v>
      </c>
      <c r="AF1288" s="644"/>
      <c r="AG1288" s="644">
        <f t="shared" si="259"/>
        <v>8305380</v>
      </c>
      <c r="AH1288" s="639">
        <v>36</v>
      </c>
      <c r="AI1288" s="639">
        <v>0</v>
      </c>
      <c r="AJ1288" s="639">
        <v>0</v>
      </c>
      <c r="AK1288" s="643">
        <v>0</v>
      </c>
      <c r="AL1288" s="645">
        <v>0</v>
      </c>
      <c r="AM1288" s="638">
        <f t="shared" si="263"/>
        <v>1695548</v>
      </c>
      <c r="AN1288" s="661">
        <f t="shared" si="260"/>
        <v>10000928</v>
      </c>
      <c r="AO1288" s="638">
        <v>685755</v>
      </c>
      <c r="AP1288" s="638">
        <v>44100</v>
      </c>
      <c r="AQ1288" s="638">
        <f>+VLOOKUP($B1288,[1]Sheet1!$C$15:$BW$1300,52,0)</f>
        <v>0</v>
      </c>
      <c r="AR1288" s="638">
        <v>0</v>
      </c>
      <c r="AS1288" s="638">
        <v>0</v>
      </c>
      <c r="AT1288" s="661">
        <f t="shared" si="261"/>
        <v>9271073</v>
      </c>
      <c r="AU1288" s="629"/>
      <c r="AV1288" s="585"/>
      <c r="AW1288" s="526" t="s">
        <v>5526</v>
      </c>
      <c r="AX1288" s="526" t="s">
        <v>5527</v>
      </c>
      <c r="AY1288" s="632" t="s">
        <v>200</v>
      </c>
      <c r="AZ1288" s="632">
        <v>622</v>
      </c>
      <c r="BA1288" s="272" t="str">
        <f t="shared" si="262"/>
        <v>Bag</v>
      </c>
      <c r="BB1288" s="633"/>
      <c r="BC1288" s="634"/>
      <c r="BD1288" s="634"/>
    </row>
    <row r="1289" spans="1:63" s="635" customFormat="1" ht="36.75" hidden="1" customHeight="1">
      <c r="A1289" s="475">
        <f>SUBTOTAL(3,B$6:B1289)</f>
        <v>1</v>
      </c>
      <c r="B1289" s="475" t="s">
        <v>3141</v>
      </c>
      <c r="C1289" s="476" t="s">
        <v>3142</v>
      </c>
      <c r="D1289" s="636">
        <v>43563</v>
      </c>
      <c r="E1289" s="636" t="s">
        <v>200</v>
      </c>
      <c r="F1289" s="530" t="s">
        <v>237</v>
      </c>
      <c r="G1289" s="621" t="s">
        <v>1160</v>
      </c>
      <c r="H1289" s="637">
        <v>5931000</v>
      </c>
      <c r="I1289" s="637">
        <v>600000</v>
      </c>
      <c r="J1289" s="637">
        <v>298000</v>
      </c>
      <c r="K1289" s="637">
        <v>0</v>
      </c>
      <c r="L1289" s="638">
        <f t="shared" si="254"/>
        <v>6829000</v>
      </c>
      <c r="M1289" s="639">
        <v>24</v>
      </c>
      <c r="N1289" s="638">
        <f t="shared" si="255"/>
        <v>6303692</v>
      </c>
      <c r="O1289" s="640">
        <v>2</v>
      </c>
      <c r="P1289" s="638">
        <f t="shared" si="256"/>
        <v>525308</v>
      </c>
      <c r="Q1289" s="641">
        <v>0</v>
      </c>
      <c r="R1289" s="638">
        <f t="shared" si="257"/>
        <v>0</v>
      </c>
      <c r="S1289" s="638">
        <f t="shared" si="258"/>
        <v>6829000</v>
      </c>
      <c r="T1289" s="642">
        <v>0</v>
      </c>
      <c r="U1289" s="528">
        <v>0</v>
      </c>
      <c r="V1289" s="528">
        <v>200000</v>
      </c>
      <c r="W1289" s="642">
        <v>500000</v>
      </c>
      <c r="X1289" s="642">
        <v>0</v>
      </c>
      <c r="Y1289" s="642">
        <v>400000</v>
      </c>
      <c r="Z1289" s="642">
        <v>427281</v>
      </c>
      <c r="AA1289" s="643"/>
      <c r="AB1289" s="638"/>
      <c r="AC1289" s="642">
        <v>0</v>
      </c>
      <c r="AD1289" s="642">
        <v>0</v>
      </c>
      <c r="AE1289" s="638">
        <v>0</v>
      </c>
      <c r="AF1289" s="644"/>
      <c r="AG1289" s="644">
        <f t="shared" si="259"/>
        <v>8356281</v>
      </c>
      <c r="AH1289" s="639">
        <v>36</v>
      </c>
      <c r="AI1289" s="639">
        <v>0</v>
      </c>
      <c r="AJ1289" s="639">
        <v>0</v>
      </c>
      <c r="AK1289" s="643">
        <v>0</v>
      </c>
      <c r="AL1289" s="645">
        <v>0</v>
      </c>
      <c r="AM1289" s="638">
        <f t="shared" si="263"/>
        <v>1772913</v>
      </c>
      <c r="AN1289" s="661">
        <f t="shared" si="260"/>
        <v>10129194</v>
      </c>
      <c r="AO1289" s="638">
        <v>717045</v>
      </c>
      <c r="AP1289" s="638">
        <v>44100</v>
      </c>
      <c r="AQ1289" s="638">
        <f>+VLOOKUP($B1289,[1]Sheet1!$C$15:$BW$1300,52,0)</f>
        <v>0</v>
      </c>
      <c r="AR1289" s="638">
        <v>0</v>
      </c>
      <c r="AS1289" s="638">
        <v>0</v>
      </c>
      <c r="AT1289" s="661">
        <f t="shared" si="261"/>
        <v>9368049</v>
      </c>
      <c r="AU1289" s="629"/>
      <c r="AV1289" s="585"/>
      <c r="AW1289" s="526" t="s">
        <v>5528</v>
      </c>
      <c r="AX1289" s="526" t="s">
        <v>5529</v>
      </c>
      <c r="AY1289" s="632" t="s">
        <v>200</v>
      </c>
      <c r="AZ1289" s="632">
        <v>622</v>
      </c>
      <c r="BA1289" s="272" t="str">
        <f t="shared" si="262"/>
        <v>Bag</v>
      </c>
      <c r="BB1289" s="633"/>
      <c r="BC1289" s="634"/>
      <c r="BD1289" s="634"/>
    </row>
    <row r="1290" spans="1:63" s="635" customFormat="1" ht="36.75" hidden="1" customHeight="1">
      <c r="A1290" s="475">
        <f>SUBTOTAL(3,B$6:B1290)</f>
        <v>1</v>
      </c>
      <c r="B1290" s="475" t="s">
        <v>3143</v>
      </c>
      <c r="C1290" s="476" t="s">
        <v>3144</v>
      </c>
      <c r="D1290" s="636">
        <v>43782</v>
      </c>
      <c r="E1290" s="636" t="s">
        <v>200</v>
      </c>
      <c r="F1290" s="530" t="s">
        <v>237</v>
      </c>
      <c r="G1290" s="621" t="s">
        <v>1160</v>
      </c>
      <c r="H1290" s="637">
        <v>5931000</v>
      </c>
      <c r="I1290" s="637">
        <v>500000</v>
      </c>
      <c r="J1290" s="637">
        <v>298000</v>
      </c>
      <c r="K1290" s="637">
        <v>0</v>
      </c>
      <c r="L1290" s="638">
        <f t="shared" si="254"/>
        <v>6729000</v>
      </c>
      <c r="M1290" s="639">
        <v>23.7</v>
      </c>
      <c r="N1290" s="638">
        <f t="shared" si="255"/>
        <v>6133742</v>
      </c>
      <c r="O1290" s="640">
        <v>2</v>
      </c>
      <c r="P1290" s="638">
        <f t="shared" si="256"/>
        <v>517615</v>
      </c>
      <c r="Q1290" s="641">
        <v>0</v>
      </c>
      <c r="R1290" s="638">
        <f t="shared" si="257"/>
        <v>0</v>
      </c>
      <c r="S1290" s="638">
        <f t="shared" si="258"/>
        <v>6651357</v>
      </c>
      <c r="T1290" s="642">
        <v>0</v>
      </c>
      <c r="U1290" s="528">
        <v>0</v>
      </c>
      <c r="V1290" s="528">
        <v>200000</v>
      </c>
      <c r="W1290" s="642">
        <v>500000</v>
      </c>
      <c r="X1290" s="642">
        <v>0</v>
      </c>
      <c r="Y1290" s="642">
        <v>400000</v>
      </c>
      <c r="Z1290" s="642">
        <v>421940</v>
      </c>
      <c r="AA1290" s="643"/>
      <c r="AB1290" s="638"/>
      <c r="AC1290" s="642">
        <v>100000</v>
      </c>
      <c r="AD1290" s="642">
        <v>0</v>
      </c>
      <c r="AE1290" s="638">
        <v>0</v>
      </c>
      <c r="AF1290" s="644"/>
      <c r="AG1290" s="644">
        <f t="shared" si="259"/>
        <v>8273297</v>
      </c>
      <c r="AH1290" s="639">
        <v>32</v>
      </c>
      <c r="AI1290" s="639">
        <v>0</v>
      </c>
      <c r="AJ1290" s="639">
        <v>0</v>
      </c>
      <c r="AK1290" s="643">
        <v>0</v>
      </c>
      <c r="AL1290" s="645">
        <v>0</v>
      </c>
      <c r="AM1290" s="638">
        <f t="shared" si="263"/>
        <v>1552846</v>
      </c>
      <c r="AN1290" s="661">
        <f t="shared" si="260"/>
        <v>9826143</v>
      </c>
      <c r="AO1290" s="638">
        <v>706545</v>
      </c>
      <c r="AP1290" s="638">
        <v>44100</v>
      </c>
      <c r="AQ1290" s="638">
        <f>+VLOOKUP($B1290,[1]Sheet1!$C$15:$BW$1300,52,0)</f>
        <v>0</v>
      </c>
      <c r="AR1290" s="638">
        <v>0</v>
      </c>
      <c r="AS1290" s="638">
        <v>0</v>
      </c>
      <c r="AT1290" s="661">
        <f t="shared" si="261"/>
        <v>9075498</v>
      </c>
      <c r="AU1290" s="629"/>
      <c r="AV1290" s="585"/>
      <c r="AW1290" s="526" t="s">
        <v>5530</v>
      </c>
      <c r="AX1290" s="526" t="s">
        <v>5531</v>
      </c>
      <c r="AY1290" s="632" t="s">
        <v>200</v>
      </c>
      <c r="AZ1290" s="632">
        <v>622</v>
      </c>
      <c r="BA1290" s="272" t="str">
        <f t="shared" si="262"/>
        <v>Bag</v>
      </c>
      <c r="BB1290" s="633"/>
      <c r="BC1290" s="634"/>
      <c r="BD1290" s="634"/>
    </row>
    <row r="1291" spans="1:63" s="635" customFormat="1" ht="36.75" hidden="1" customHeight="1">
      <c r="A1291" s="475">
        <f>SUBTOTAL(3,B$6:B1291)</f>
        <v>1</v>
      </c>
      <c r="B1291" s="475" t="s">
        <v>3145</v>
      </c>
      <c r="C1291" s="476" t="s">
        <v>3146</v>
      </c>
      <c r="D1291" s="636">
        <v>43203</v>
      </c>
      <c r="E1291" s="636" t="s">
        <v>200</v>
      </c>
      <c r="F1291" s="530" t="s">
        <v>237</v>
      </c>
      <c r="G1291" s="621" t="s">
        <v>1160</v>
      </c>
      <c r="H1291" s="637">
        <v>5931000</v>
      </c>
      <c r="I1291" s="637">
        <v>600000</v>
      </c>
      <c r="J1291" s="637">
        <v>0</v>
      </c>
      <c r="K1291" s="637">
        <v>0</v>
      </c>
      <c r="L1291" s="638">
        <f t="shared" si="254"/>
        <v>6531000</v>
      </c>
      <c r="M1291" s="639">
        <v>23.8</v>
      </c>
      <c r="N1291" s="638">
        <f t="shared" si="255"/>
        <v>5978377</v>
      </c>
      <c r="O1291" s="640">
        <v>2</v>
      </c>
      <c r="P1291" s="638">
        <f t="shared" si="256"/>
        <v>502385</v>
      </c>
      <c r="Q1291" s="641">
        <v>0</v>
      </c>
      <c r="R1291" s="638">
        <f t="shared" si="257"/>
        <v>0</v>
      </c>
      <c r="S1291" s="638">
        <f t="shared" si="258"/>
        <v>6480762</v>
      </c>
      <c r="T1291" s="642">
        <v>0</v>
      </c>
      <c r="U1291" s="528">
        <v>0</v>
      </c>
      <c r="V1291" s="528">
        <v>200000</v>
      </c>
      <c r="W1291" s="642">
        <v>500000</v>
      </c>
      <c r="X1291" s="642">
        <v>0</v>
      </c>
      <c r="Y1291" s="642">
        <v>400000</v>
      </c>
      <c r="Z1291" s="642">
        <v>423720</v>
      </c>
      <c r="AA1291" s="643"/>
      <c r="AB1291" s="638"/>
      <c r="AC1291" s="642">
        <v>0</v>
      </c>
      <c r="AD1291" s="642">
        <v>0</v>
      </c>
      <c r="AE1291" s="638">
        <v>0</v>
      </c>
      <c r="AF1291" s="644"/>
      <c r="AG1291" s="644">
        <f t="shared" si="259"/>
        <v>8004482</v>
      </c>
      <c r="AH1291" s="639">
        <v>32</v>
      </c>
      <c r="AI1291" s="639">
        <v>0</v>
      </c>
      <c r="AJ1291" s="639">
        <v>0</v>
      </c>
      <c r="AK1291" s="643">
        <v>0</v>
      </c>
      <c r="AL1291" s="645">
        <v>0</v>
      </c>
      <c r="AM1291" s="638">
        <f t="shared" si="263"/>
        <v>1507154</v>
      </c>
      <c r="AN1291" s="661">
        <f t="shared" si="260"/>
        <v>9511636</v>
      </c>
      <c r="AO1291" s="638">
        <v>685755</v>
      </c>
      <c r="AP1291" s="638">
        <v>44100</v>
      </c>
      <c r="AQ1291" s="638">
        <f>+VLOOKUP($B1291,[1]Sheet1!$C$15:$BW$1300,52,0)</f>
        <v>0</v>
      </c>
      <c r="AR1291" s="638">
        <v>0</v>
      </c>
      <c r="AS1291" s="638">
        <v>0</v>
      </c>
      <c r="AT1291" s="661">
        <f t="shared" si="261"/>
        <v>8781781</v>
      </c>
      <c r="AU1291" s="629"/>
      <c r="AV1291" s="585"/>
      <c r="AW1291" s="526" t="s">
        <v>5532</v>
      </c>
      <c r="AX1291" s="526" t="s">
        <v>5533</v>
      </c>
      <c r="AY1291" s="632" t="s">
        <v>200</v>
      </c>
      <c r="AZ1291" s="632">
        <v>622</v>
      </c>
      <c r="BA1291" s="741" t="str">
        <f t="shared" si="262"/>
        <v>Bag</v>
      </c>
      <c r="BB1291" s="633"/>
      <c r="BC1291" s="634"/>
      <c r="BD1291" s="634"/>
    </row>
    <row r="1292" spans="1:63" s="527" customFormat="1" ht="36.75" customHeight="1">
      <c r="A1292" s="586"/>
      <c r="B1292" s="587" t="s">
        <v>254</v>
      </c>
      <c r="C1292" s="588"/>
      <c r="D1292" s="589"/>
      <c r="E1292" s="589"/>
      <c r="F1292" s="588"/>
      <c r="G1292" s="590"/>
      <c r="H1292" s="591">
        <f t="shared" ref="H1292:AU1292" si="264">SUBTOTAL(9,H6:H1291)</f>
        <v>5274000</v>
      </c>
      <c r="I1292" s="591">
        <f t="shared" si="264"/>
        <v>700000</v>
      </c>
      <c r="J1292" s="591">
        <f t="shared" si="264"/>
        <v>0</v>
      </c>
      <c r="K1292" s="591">
        <f t="shared" si="264"/>
        <v>0</v>
      </c>
      <c r="L1292" s="592">
        <f t="shared" si="264"/>
        <v>5974000</v>
      </c>
      <c r="M1292" s="593">
        <f t="shared" si="264"/>
        <v>22.6</v>
      </c>
      <c r="N1292" s="592">
        <f t="shared" si="264"/>
        <v>5192785</v>
      </c>
      <c r="O1292" s="594">
        <f t="shared" si="264"/>
        <v>3</v>
      </c>
      <c r="P1292" s="592">
        <f t="shared" si="264"/>
        <v>689308</v>
      </c>
      <c r="Q1292" s="595">
        <f t="shared" si="264"/>
        <v>0</v>
      </c>
      <c r="R1292" s="592">
        <f t="shared" si="264"/>
        <v>0</v>
      </c>
      <c r="S1292" s="592">
        <f t="shared" si="264"/>
        <v>5882093</v>
      </c>
      <c r="T1292" s="596">
        <f t="shared" si="264"/>
        <v>0</v>
      </c>
      <c r="U1292" s="597">
        <f t="shared" si="264"/>
        <v>0</v>
      </c>
      <c r="V1292" s="597">
        <f t="shared" si="264"/>
        <v>200000</v>
      </c>
      <c r="W1292" s="596">
        <f t="shared" si="264"/>
        <v>500000</v>
      </c>
      <c r="X1292" s="596">
        <f t="shared" si="264"/>
        <v>0</v>
      </c>
      <c r="Y1292" s="596">
        <f t="shared" si="264"/>
        <v>300000</v>
      </c>
      <c r="Z1292" s="596">
        <f t="shared" si="264"/>
        <v>340843</v>
      </c>
      <c r="AA1292" s="600">
        <f t="shared" si="264"/>
        <v>0</v>
      </c>
      <c r="AB1292" s="592">
        <f t="shared" si="264"/>
        <v>0</v>
      </c>
      <c r="AC1292" s="596">
        <f t="shared" si="264"/>
        <v>0</v>
      </c>
      <c r="AD1292" s="596">
        <f t="shared" si="264"/>
        <v>0</v>
      </c>
      <c r="AE1292" s="592">
        <f t="shared" si="264"/>
        <v>0</v>
      </c>
      <c r="AF1292" s="598">
        <f t="shared" si="264"/>
        <v>0</v>
      </c>
      <c r="AG1292" s="598">
        <f t="shared" si="264"/>
        <v>7222936</v>
      </c>
      <c r="AH1292" s="593">
        <f t="shared" si="264"/>
        <v>16</v>
      </c>
      <c r="AI1292" s="593">
        <f t="shared" si="264"/>
        <v>0</v>
      </c>
      <c r="AJ1292" s="593">
        <f t="shared" si="264"/>
        <v>0</v>
      </c>
      <c r="AK1292" s="600">
        <f t="shared" si="264"/>
        <v>0</v>
      </c>
      <c r="AL1292" s="612">
        <f t="shared" si="264"/>
        <v>0</v>
      </c>
      <c r="AM1292" s="592">
        <f t="shared" si="264"/>
        <v>689308</v>
      </c>
      <c r="AN1292" s="598">
        <f t="shared" si="264"/>
        <v>7912244</v>
      </c>
      <c r="AO1292" s="596">
        <f t="shared" si="264"/>
        <v>627270</v>
      </c>
      <c r="AP1292" s="596">
        <f t="shared" si="264"/>
        <v>44100</v>
      </c>
      <c r="AQ1292" s="596">
        <f t="shared" si="264"/>
        <v>0</v>
      </c>
      <c r="AR1292" s="592">
        <f t="shared" si="264"/>
        <v>0</v>
      </c>
      <c r="AS1292" s="592">
        <f t="shared" si="264"/>
        <v>0</v>
      </c>
      <c r="AT1292" s="592">
        <f t="shared" si="264"/>
        <v>7240874</v>
      </c>
      <c r="AU1292" s="592">
        <f t="shared" si="264"/>
        <v>0</v>
      </c>
      <c r="AV1292" s="585"/>
      <c r="AW1292" s="599"/>
      <c r="AX1292" s="740"/>
      <c r="AY1292" s="743"/>
      <c r="AZ1292" s="743"/>
      <c r="BA1292" s="742"/>
      <c r="BB1292" s="633"/>
      <c r="BC1292" s="744"/>
      <c r="BD1292" s="744"/>
    </row>
    <row r="1293" spans="1:63" s="171" customFormat="1" ht="27" customHeight="1">
      <c r="D1293" s="172"/>
      <c r="E1293" s="172"/>
      <c r="F1293" s="172"/>
      <c r="G1293" s="172"/>
      <c r="H1293" s="173"/>
      <c r="I1293" s="173"/>
      <c r="J1293" s="173"/>
      <c r="K1293" s="173"/>
      <c r="L1293" s="173"/>
      <c r="M1293" s="3"/>
      <c r="N1293" s="273"/>
      <c r="O1293" s="273"/>
      <c r="P1293" s="273"/>
      <c r="Q1293" s="273"/>
      <c r="R1293" s="173"/>
      <c r="S1293" s="173"/>
      <c r="T1293" s="173"/>
      <c r="U1293" s="173"/>
      <c r="V1293" s="173"/>
      <c r="W1293" s="173"/>
      <c r="X1293" s="173"/>
      <c r="Y1293" s="719"/>
      <c r="Z1293" s="719"/>
      <c r="AA1293" s="719"/>
      <c r="AB1293" s="719"/>
      <c r="AC1293" s="719"/>
      <c r="AD1293" s="173"/>
      <c r="AE1293" s="173"/>
      <c r="AF1293" s="616"/>
      <c r="AG1293" s="177"/>
      <c r="AH1293" s="178"/>
      <c r="AI1293" s="179"/>
      <c r="AJ1293" s="176"/>
      <c r="AK1293" s="176"/>
      <c r="AL1293" s="176"/>
      <c r="AM1293" s="177"/>
      <c r="AN1293" s="268"/>
      <c r="AO1293" s="460"/>
      <c r="AP1293" s="177"/>
      <c r="AQ1293" s="177"/>
      <c r="AR1293" s="515"/>
      <c r="AS1293" s="515"/>
      <c r="AT1293" s="273"/>
      <c r="AU1293" s="273"/>
      <c r="AV1293" s="585"/>
      <c r="AW1293" s="249"/>
      <c r="AX1293" s="248"/>
      <c r="AY1293" s="269"/>
      <c r="AZ1293" s="246"/>
      <c r="BA1293" s="745"/>
      <c r="BB1293" s="746"/>
      <c r="BC1293" s="747"/>
      <c r="BD1293" s="746"/>
      <c r="BF1293" s="746"/>
      <c r="BG1293" s="746"/>
      <c r="BH1293" s="746"/>
      <c r="BI1293" s="746"/>
      <c r="BJ1293" s="746"/>
      <c r="BK1293" s="746"/>
    </row>
    <row r="1294" spans="1:63" s="171" customFormat="1" ht="27" customHeight="1">
      <c r="D1294" s="172"/>
      <c r="E1294" s="172"/>
      <c r="F1294" s="172"/>
      <c r="G1294" s="172"/>
      <c r="H1294" s="173"/>
      <c r="I1294" s="173"/>
      <c r="J1294" s="173"/>
      <c r="K1294" s="173"/>
      <c r="L1294" s="173"/>
      <c r="M1294" s="174"/>
      <c r="N1294" s="273"/>
      <c r="O1294" s="273"/>
      <c r="P1294" s="273"/>
      <c r="Q1294" s="428"/>
      <c r="R1294" s="173"/>
      <c r="S1294" s="173"/>
      <c r="T1294" s="173"/>
      <c r="U1294" s="173"/>
      <c r="V1294" s="173"/>
      <c r="W1294" s="173"/>
      <c r="X1294" s="173"/>
      <c r="Y1294" s="719"/>
      <c r="Z1294" s="173"/>
      <c r="AA1294" s="515"/>
      <c r="AB1294" s="515"/>
      <c r="AC1294" s="173"/>
      <c r="AD1294" s="173"/>
      <c r="AE1294" s="173"/>
      <c r="AF1294" s="617"/>
      <c r="AG1294" s="177"/>
      <c r="AH1294" s="178"/>
      <c r="AI1294" s="179"/>
      <c r="AJ1294" s="176"/>
      <c r="AK1294" s="176"/>
      <c r="AL1294" s="176"/>
      <c r="AM1294" s="177"/>
      <c r="AN1294" s="268"/>
      <c r="AO1294" s="177"/>
      <c r="AP1294" s="181" t="str">
        <f>+'TOTAL(payment)'!K123</f>
        <v>Bình Phước, Ngày 30 tháng 04 năm 2025</v>
      </c>
      <c r="AQ1294" s="177"/>
      <c r="AR1294" s="515"/>
      <c r="AS1294" s="515"/>
      <c r="AT1294" s="273"/>
      <c r="AU1294" s="273"/>
      <c r="AV1294" s="585"/>
      <c r="AW1294" s="441"/>
      <c r="AX1294" s="452"/>
      <c r="AY1294" s="748"/>
      <c r="AZ1294" s="749"/>
      <c r="BA1294" s="746"/>
      <c r="BB1294" s="746"/>
      <c r="BC1294" s="747"/>
      <c r="BD1294" s="746"/>
      <c r="BE1294" s="746"/>
      <c r="BF1294" s="746"/>
      <c r="BG1294" s="746"/>
      <c r="BH1294" s="746"/>
      <c r="BI1294" s="746"/>
      <c r="BJ1294" s="746"/>
      <c r="BK1294" s="746"/>
    </row>
    <row r="1295" spans="1:63" s="171" customFormat="1" ht="33.75" customHeight="1">
      <c r="D1295" s="172"/>
      <c r="E1295" s="172"/>
      <c r="F1295" s="182" t="s">
        <v>33</v>
      </c>
      <c r="G1295" s="172"/>
      <c r="H1295" s="2"/>
      <c r="I1295" s="130"/>
      <c r="J1295" s="173"/>
      <c r="K1295" s="173"/>
      <c r="L1295" s="173"/>
      <c r="M1295" s="174"/>
      <c r="N1295" s="273"/>
      <c r="O1295" s="429"/>
      <c r="P1295" s="273"/>
      <c r="Q1295" s="428"/>
      <c r="R1295" s="173"/>
      <c r="S1295" s="173"/>
      <c r="T1295" s="173"/>
      <c r="U1295" s="173"/>
      <c r="V1295" s="173"/>
      <c r="W1295" s="173"/>
      <c r="X1295" s="183" t="s">
        <v>201</v>
      </c>
      <c r="Y1295" s="173"/>
      <c r="Z1295" s="173"/>
      <c r="AA1295" s="515"/>
      <c r="AB1295" s="173"/>
      <c r="AC1295" s="173"/>
      <c r="AD1295" s="173"/>
      <c r="AF1295" s="173"/>
      <c r="AG1295" s="177"/>
      <c r="AH1295" s="178"/>
      <c r="AI1295" s="179"/>
      <c r="AJ1295" s="176"/>
      <c r="AK1295" s="176"/>
      <c r="AL1295" s="176"/>
      <c r="AM1295" s="177"/>
      <c r="AN1295" s="177"/>
      <c r="AO1295" s="177"/>
      <c r="AP1295" s="181" t="s">
        <v>202</v>
      </c>
      <c r="AQ1295" s="177"/>
      <c r="AR1295" s="515"/>
      <c r="AS1295" s="515"/>
      <c r="AT1295" s="273"/>
      <c r="AV1295" s="585"/>
      <c r="AY1295" s="748"/>
      <c r="AZ1295" s="749"/>
      <c r="BA1295" s="746"/>
      <c r="BB1295" s="746"/>
      <c r="BC1295" s="747"/>
      <c r="BD1295" s="746"/>
      <c r="BE1295" s="746"/>
      <c r="BF1295" s="746"/>
      <c r="BG1295" s="746"/>
      <c r="BH1295" s="746"/>
      <c r="BI1295" s="746"/>
      <c r="BJ1295" s="746"/>
      <c r="BK1295" s="746"/>
    </row>
    <row r="1296" spans="1:63" s="171" customFormat="1" ht="33.75" customHeight="1">
      <c r="D1296" s="172"/>
      <c r="E1296" s="172"/>
      <c r="F1296" s="182"/>
      <c r="G1296" s="172"/>
      <c r="H1296" s="2"/>
      <c r="I1296" s="130"/>
      <c r="J1296" s="173"/>
      <c r="K1296" s="173"/>
      <c r="L1296" s="173"/>
      <c r="M1296" s="174"/>
      <c r="N1296" s="273"/>
      <c r="O1296" s="429"/>
      <c r="P1296" s="273"/>
      <c r="Q1296" s="428"/>
      <c r="R1296" s="173"/>
      <c r="S1296" s="173"/>
      <c r="T1296" s="173"/>
      <c r="U1296" s="173"/>
      <c r="V1296" s="173"/>
      <c r="W1296" s="173"/>
      <c r="X1296" s="183"/>
      <c r="Y1296" s="173"/>
      <c r="Z1296" s="173"/>
      <c r="AA1296" s="515"/>
      <c r="AB1296" s="173"/>
      <c r="AC1296" s="173"/>
      <c r="AD1296" s="173"/>
      <c r="AF1296" s="173"/>
      <c r="AG1296" s="177"/>
      <c r="AH1296" s="178"/>
      <c r="AI1296" s="179"/>
      <c r="AJ1296" s="176"/>
      <c r="AK1296" s="176"/>
      <c r="AL1296" s="176"/>
      <c r="AM1296" s="177"/>
      <c r="AN1296" s="130"/>
      <c r="AO1296" s="130"/>
      <c r="AP1296" s="181"/>
      <c r="AQ1296" s="177"/>
      <c r="AR1296" s="515"/>
      <c r="AS1296" s="515"/>
      <c r="AT1296" s="273"/>
      <c r="AV1296" s="585"/>
      <c r="AY1296" s="748"/>
      <c r="AZ1296" s="749"/>
      <c r="BA1296" s="746"/>
      <c r="BB1296" s="746"/>
      <c r="BC1296" s="747"/>
      <c r="BD1296" s="746"/>
      <c r="BE1296" s="746"/>
      <c r="BF1296" s="746"/>
      <c r="BG1296" s="746"/>
      <c r="BH1296" s="746"/>
      <c r="BI1296" s="746"/>
      <c r="BJ1296" s="746"/>
      <c r="BK1296" s="746"/>
    </row>
    <row r="1297" spans="1:75" s="171" customFormat="1" ht="32.25" customHeight="1">
      <c r="D1297" s="172"/>
      <c r="E1297" s="172"/>
      <c r="F1297" s="182"/>
      <c r="G1297" s="172"/>
      <c r="H1297" s="2"/>
      <c r="I1297" s="130"/>
      <c r="J1297" s="173"/>
      <c r="K1297" s="173"/>
      <c r="L1297" s="173"/>
      <c r="M1297" s="174"/>
      <c r="N1297" s="173"/>
      <c r="O1297" s="175"/>
      <c r="P1297" s="173"/>
      <c r="Q1297" s="176"/>
      <c r="R1297" s="173"/>
      <c r="S1297" s="173"/>
      <c r="T1297" s="173"/>
      <c r="U1297" s="173"/>
      <c r="V1297" s="173"/>
      <c r="W1297" s="173"/>
      <c r="X1297" s="183"/>
      <c r="Y1297" s="173"/>
      <c r="Z1297" s="173"/>
      <c r="AA1297" s="515"/>
      <c r="AB1297" s="213"/>
      <c r="AC1297" s="173"/>
      <c r="AD1297" s="173"/>
      <c r="AF1297" s="173"/>
      <c r="AG1297" s="177"/>
      <c r="AH1297" s="178"/>
      <c r="AI1297" s="179"/>
      <c r="AJ1297" s="176"/>
      <c r="AK1297" s="176"/>
      <c r="AL1297" s="176"/>
      <c r="AM1297" s="130"/>
      <c r="AN1297" s="130"/>
      <c r="AO1297" s="130"/>
      <c r="AP1297" s="130"/>
      <c r="AQ1297" s="177"/>
      <c r="AR1297" s="515"/>
      <c r="AS1297" s="515"/>
      <c r="AT1297" s="273"/>
      <c r="AV1297" s="585"/>
      <c r="AY1297" s="748"/>
      <c r="AZ1297" s="749"/>
      <c r="BA1297" s="746"/>
      <c r="BB1297" s="746"/>
      <c r="BC1297" s="747"/>
      <c r="BD1297" s="746"/>
      <c r="BE1297" s="746"/>
      <c r="BF1297" s="746"/>
      <c r="BG1297" s="746"/>
      <c r="BH1297" s="746"/>
      <c r="BI1297" s="746"/>
      <c r="BJ1297" s="746"/>
      <c r="BK1297" s="746"/>
    </row>
    <row r="1298" spans="1:75" s="171" customFormat="1" ht="39.75" customHeight="1">
      <c r="D1298" s="172"/>
      <c r="E1298" s="172"/>
      <c r="F1298" s="182"/>
      <c r="G1298" s="172"/>
      <c r="H1298" s="2"/>
      <c r="I1298" s="130"/>
      <c r="J1298" s="173"/>
      <c r="K1298" s="173"/>
      <c r="L1298" s="173"/>
      <c r="M1298" s="174"/>
      <c r="N1298" s="173"/>
      <c r="O1298" s="175"/>
      <c r="P1298" s="173"/>
      <c r="Q1298" s="176"/>
      <c r="R1298" s="173"/>
      <c r="S1298" s="173"/>
      <c r="T1298" s="173"/>
      <c r="U1298" s="173"/>
      <c r="V1298" s="173"/>
      <c r="W1298" s="173"/>
      <c r="X1298" s="183"/>
      <c r="Y1298" s="173"/>
      <c r="Z1298" s="173"/>
      <c r="AA1298" s="515"/>
      <c r="AB1298" s="515"/>
      <c r="AC1298" s="173"/>
      <c r="AD1298" s="173"/>
      <c r="AF1298" s="173"/>
      <c r="AG1298" s="177"/>
      <c r="AH1298" s="178"/>
      <c r="AI1298" s="179"/>
      <c r="AJ1298" s="176"/>
      <c r="AK1298" s="176"/>
      <c r="AL1298" s="176"/>
      <c r="AM1298" s="130"/>
      <c r="AN1298" s="130"/>
      <c r="AO1298" s="130"/>
      <c r="AP1298" s="130"/>
      <c r="AQ1298" s="177"/>
      <c r="AR1298" s="515"/>
      <c r="AS1298" s="515"/>
      <c r="AT1298" s="273"/>
      <c r="AV1298" s="585"/>
      <c r="AY1298" s="269"/>
      <c r="AZ1298" s="246"/>
      <c r="BB1298" s="746"/>
      <c r="BC1298" s="746"/>
      <c r="BF1298" s="746"/>
      <c r="BG1298" s="746"/>
      <c r="BH1298" s="746"/>
      <c r="BI1298" s="746"/>
      <c r="BJ1298" s="746"/>
      <c r="BK1298" s="746"/>
    </row>
    <row r="1299" spans="1:75" s="171" customFormat="1" ht="39.75" customHeight="1">
      <c r="D1299" s="172"/>
      <c r="E1299" s="172"/>
      <c r="F1299" s="182"/>
      <c r="G1299" s="172"/>
      <c r="H1299" s="3"/>
      <c r="I1299" s="503"/>
      <c r="J1299" s="130"/>
      <c r="K1299" s="173"/>
      <c r="L1299" s="173"/>
      <c r="M1299" s="174"/>
      <c r="N1299" s="173"/>
      <c r="O1299" s="175"/>
      <c r="P1299" s="173"/>
      <c r="Q1299" s="176"/>
      <c r="R1299" s="173"/>
      <c r="S1299" s="173"/>
      <c r="T1299" s="173"/>
      <c r="U1299" s="173"/>
      <c r="V1299" s="173"/>
      <c r="W1299" s="173"/>
      <c r="X1299" s="183"/>
      <c r="Y1299" s="173"/>
      <c r="Z1299" s="173"/>
      <c r="AA1299" s="515"/>
      <c r="AB1299" s="173"/>
      <c r="AC1299" s="173"/>
      <c r="AD1299" s="173"/>
      <c r="AF1299" s="173"/>
      <c r="AG1299" s="177"/>
      <c r="AH1299" s="178"/>
      <c r="AI1299" s="179"/>
      <c r="AJ1299" s="176"/>
      <c r="AK1299" s="176"/>
      <c r="AL1299" s="176"/>
      <c r="AM1299" s="130"/>
      <c r="AN1299" s="130"/>
      <c r="AO1299" s="130"/>
      <c r="AP1299" s="130"/>
      <c r="AQ1299" s="177"/>
      <c r="AR1299" s="515"/>
      <c r="AS1299" s="515"/>
      <c r="AT1299" s="273"/>
      <c r="AU1299" s="273"/>
      <c r="AV1299" s="585"/>
      <c r="AW1299" s="246"/>
      <c r="AX1299" s="248"/>
      <c r="BB1299" s="746"/>
      <c r="BC1299" s="746"/>
      <c r="BF1299" s="746"/>
      <c r="BG1299" s="746"/>
      <c r="BH1299" s="746"/>
    </row>
    <row r="1300" spans="1:75" s="171" customFormat="1" ht="29.25" customHeight="1">
      <c r="D1300" s="172"/>
      <c r="E1300" s="172"/>
      <c r="F1300" s="182"/>
      <c r="G1300" s="172"/>
      <c r="H1300" s="3"/>
      <c r="I1300" s="504"/>
      <c r="J1300" s="130"/>
      <c r="K1300" s="173"/>
      <c r="L1300" s="173"/>
      <c r="M1300" s="174"/>
      <c r="N1300" s="173"/>
      <c r="O1300" s="175"/>
      <c r="P1300" s="173"/>
      <c r="Q1300" s="176"/>
      <c r="R1300" s="173"/>
      <c r="S1300" s="173"/>
      <c r="T1300" s="173"/>
      <c r="U1300" s="173"/>
      <c r="V1300" s="173"/>
      <c r="W1300" s="173"/>
      <c r="X1300" s="183"/>
      <c r="Y1300" s="173"/>
      <c r="Z1300" s="173"/>
      <c r="AA1300" s="515"/>
      <c r="AB1300" s="173"/>
      <c r="AC1300" s="173"/>
      <c r="AD1300" s="173"/>
      <c r="AF1300" s="173"/>
      <c r="AG1300" s="177"/>
      <c r="AH1300" s="178"/>
      <c r="AI1300" s="179"/>
      <c r="AJ1300" s="176"/>
      <c r="AK1300" s="176"/>
      <c r="AL1300" s="176"/>
      <c r="AM1300" s="130"/>
      <c r="AN1300" s="130"/>
      <c r="AO1300" s="130"/>
      <c r="AP1300" s="130"/>
      <c r="AQ1300" s="177"/>
      <c r="AR1300" s="515"/>
      <c r="AS1300" s="515"/>
      <c r="AT1300" s="273"/>
      <c r="AU1300" s="273"/>
      <c r="AV1300" s="585"/>
      <c r="AW1300" s="246"/>
      <c r="AX1300" s="248"/>
      <c r="BE1300" s="746"/>
      <c r="BF1300" s="746"/>
      <c r="BG1300" s="746"/>
      <c r="BH1300" s="746"/>
      <c r="BI1300" s="746"/>
    </row>
    <row r="1301" spans="1:75" s="171" customFormat="1" ht="23.25" customHeight="1">
      <c r="D1301" s="172"/>
      <c r="E1301" s="172"/>
      <c r="F1301" s="182"/>
      <c r="G1301" s="172"/>
      <c r="H1301" s="3"/>
      <c r="I1301" s="130"/>
      <c r="J1301" s="130"/>
      <c r="K1301" s="173"/>
      <c r="L1301" s="173"/>
      <c r="M1301" s="174"/>
      <c r="N1301" s="173"/>
      <c r="O1301" s="175"/>
      <c r="P1301" s="173"/>
      <c r="Q1301" s="176"/>
      <c r="R1301" s="173"/>
      <c r="S1301" s="173"/>
      <c r="T1301" s="173"/>
      <c r="U1301" s="173"/>
      <c r="V1301" s="173"/>
      <c r="W1301" s="173"/>
      <c r="X1301" s="183"/>
      <c r="Y1301" s="173"/>
      <c r="Z1301" s="173"/>
      <c r="AA1301" s="515"/>
      <c r="AB1301" s="173"/>
      <c r="AC1301" s="173"/>
      <c r="AD1301" s="173"/>
      <c r="AF1301" s="173"/>
      <c r="AG1301" s="177"/>
      <c r="AH1301" s="178"/>
      <c r="AI1301" s="179"/>
      <c r="AJ1301" s="176"/>
      <c r="AK1301" s="176"/>
      <c r="AL1301" s="176"/>
      <c r="AM1301" s="3"/>
      <c r="AN1301" s="177"/>
      <c r="AO1301" s="177"/>
      <c r="AP1301" s="181"/>
      <c r="AQ1301" s="177"/>
      <c r="AR1301" s="515"/>
      <c r="AS1301" s="515"/>
      <c r="AT1301" s="213"/>
      <c r="AU1301" s="180"/>
      <c r="AV1301" s="585"/>
      <c r="AW1301" s="246"/>
      <c r="AX1301" s="248"/>
      <c r="BE1301" s="746"/>
      <c r="BF1301" s="269"/>
      <c r="BG1301" s="246"/>
      <c r="BI1301" s="746"/>
      <c r="BJ1301" s="749"/>
    </row>
    <row r="1302" spans="1:75" s="171" customFormat="1" ht="42.75" customHeight="1">
      <c r="D1302" s="172"/>
      <c r="E1302" s="172"/>
      <c r="F1302" s="182"/>
      <c r="G1302" s="172"/>
      <c r="H1302" s="3"/>
      <c r="I1302" s="130"/>
      <c r="J1302" s="130"/>
      <c r="K1302" s="173"/>
      <c r="L1302" s="173"/>
      <c r="M1302" s="174"/>
      <c r="N1302" s="173"/>
      <c r="O1302" s="175"/>
      <c r="P1302" s="173"/>
      <c r="Q1302" s="176"/>
      <c r="R1302" s="173"/>
      <c r="S1302" s="173"/>
      <c r="T1302" s="173"/>
      <c r="U1302" s="173"/>
      <c r="V1302" s="173"/>
      <c r="W1302" s="173"/>
      <c r="X1302" s="183"/>
      <c r="Y1302" s="173"/>
      <c r="Z1302" s="173"/>
      <c r="AA1302" s="515"/>
      <c r="AB1302" s="173"/>
      <c r="AC1302" s="173"/>
      <c r="AD1302" s="173"/>
      <c r="AF1302" s="173"/>
      <c r="AG1302" s="177"/>
      <c r="AH1302" s="178"/>
      <c r="AI1302" s="179"/>
      <c r="AJ1302" s="176"/>
      <c r="AK1302" s="176"/>
      <c r="AL1302" s="176"/>
      <c r="AM1302" s="3"/>
      <c r="AN1302" s="177"/>
      <c r="AO1302" s="177"/>
      <c r="AP1302" s="181"/>
      <c r="AQ1302" s="177"/>
      <c r="AR1302" s="515"/>
      <c r="AS1302" s="515"/>
      <c r="AU1302" s="180"/>
      <c r="AV1302" s="585"/>
      <c r="AW1302" s="246"/>
      <c r="AX1302" s="248"/>
      <c r="BE1302" s="746"/>
      <c r="BF1302" s="269"/>
      <c r="BG1302" s="750"/>
      <c r="BH1302" s="751"/>
      <c r="BI1302" s="751"/>
      <c r="BJ1302" s="751"/>
    </row>
    <row r="1303" spans="1:75" s="171" customFormat="1" ht="23.25" customHeight="1">
      <c r="D1303" s="172"/>
      <c r="E1303" s="172"/>
      <c r="F1303" s="184"/>
      <c r="G1303" s="172"/>
      <c r="H1303" s="3"/>
      <c r="I1303" s="130"/>
      <c r="J1303" s="130"/>
      <c r="K1303" s="173"/>
      <c r="L1303" s="173"/>
      <c r="M1303" s="174"/>
      <c r="N1303" s="173"/>
      <c r="O1303" s="175"/>
      <c r="P1303" s="173"/>
      <c r="Q1303" s="176"/>
      <c r="R1303" s="173"/>
      <c r="S1303" s="173"/>
      <c r="T1303" s="173"/>
      <c r="U1303" s="173"/>
      <c r="V1303" s="173"/>
      <c r="W1303" s="173"/>
      <c r="X1303" s="183"/>
      <c r="Y1303" s="173"/>
      <c r="Z1303" s="173"/>
      <c r="AA1303" s="515"/>
      <c r="AB1303" s="481"/>
      <c r="AC1303" s="481"/>
      <c r="AD1303" s="481"/>
      <c r="AE1303" s="205"/>
      <c r="AF1303" s="173"/>
      <c r="AG1303" s="177"/>
      <c r="AH1303" s="178"/>
      <c r="AI1303" s="179"/>
      <c r="AJ1303" s="176"/>
      <c r="AK1303" s="176"/>
      <c r="AL1303" s="176"/>
      <c r="AM1303" s="3"/>
      <c r="AN1303" s="177"/>
      <c r="AO1303" s="177"/>
      <c r="AP1303" s="181"/>
      <c r="AQ1303" s="177"/>
      <c r="AR1303" s="515"/>
      <c r="AS1303" s="515"/>
      <c r="AU1303" s="180"/>
      <c r="AV1303" s="585"/>
      <c r="AW1303" s="246"/>
      <c r="AX1303" s="248"/>
      <c r="BE1303" s="746"/>
      <c r="BF1303" s="269"/>
      <c r="BG1303" s="750"/>
      <c r="BH1303" s="752"/>
      <c r="BI1303" s="753"/>
      <c r="BJ1303" s="754"/>
    </row>
    <row r="1304" spans="1:75" s="171" customFormat="1" ht="26.25" customHeight="1">
      <c r="D1304" s="172"/>
      <c r="E1304" s="172"/>
      <c r="F1304" s="184" t="s">
        <v>164</v>
      </c>
      <c r="G1304" s="172"/>
      <c r="H1304" s="3"/>
      <c r="I1304" s="130"/>
      <c r="J1304" s="130"/>
      <c r="K1304" s="173"/>
      <c r="L1304" s="173"/>
      <c r="M1304" s="174"/>
      <c r="N1304" s="173"/>
      <c r="O1304" s="175"/>
      <c r="P1304" s="173"/>
      <c r="Q1304" s="176"/>
      <c r="R1304" s="173"/>
      <c r="S1304" s="173"/>
      <c r="T1304" s="173"/>
      <c r="U1304" s="173"/>
      <c r="V1304" s="173"/>
      <c r="W1304" s="173"/>
      <c r="X1304" s="183" t="s">
        <v>144</v>
      </c>
      <c r="Y1304" s="173"/>
      <c r="Z1304" s="173"/>
      <c r="AA1304" s="515"/>
      <c r="AB1304" s="173"/>
      <c r="AC1304" s="173"/>
      <c r="AD1304" s="173"/>
      <c r="AE1304" s="472"/>
      <c r="AF1304" s="173"/>
      <c r="AG1304" s="177"/>
      <c r="AH1304" s="178"/>
      <c r="AI1304" s="179"/>
      <c r="AJ1304" s="176"/>
      <c r="AK1304" s="176"/>
      <c r="AL1304" s="176"/>
      <c r="AM1304" s="177"/>
      <c r="AN1304" s="177"/>
      <c r="AO1304" s="177"/>
      <c r="AP1304" s="185" t="s">
        <v>203</v>
      </c>
      <c r="AQ1304" s="185"/>
      <c r="AR1304" s="515"/>
      <c r="AS1304" s="515"/>
      <c r="AU1304" s="180"/>
      <c r="AV1304" s="585"/>
      <c r="AW1304" s="246"/>
      <c r="AX1304" s="248"/>
      <c r="BE1304" s="746"/>
      <c r="BF1304" s="269"/>
      <c r="BG1304" s="750"/>
      <c r="BH1304" s="752"/>
      <c r="BI1304" s="753"/>
      <c r="BJ1304" s="754"/>
    </row>
    <row r="1305" spans="1:75" ht="23.25">
      <c r="C1305" s="100"/>
      <c r="F1305" s="102"/>
      <c r="G1305" s="102"/>
      <c r="I1305" s="505"/>
      <c r="J1305" s="130"/>
      <c r="K1305" s="117"/>
      <c r="L1305" s="117"/>
      <c r="M1305" s="3"/>
      <c r="O1305" s="3"/>
      <c r="Q1305" s="3"/>
      <c r="AB1305" s="173"/>
      <c r="AC1305" s="173"/>
      <c r="AD1305" s="17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T1305" s="3"/>
      <c r="AU1305" s="76"/>
      <c r="AV1305" s="585"/>
      <c r="AY1305" s="269"/>
      <c r="BE1305" s="746"/>
      <c r="BF1305" s="269"/>
      <c r="BG1305" s="750"/>
      <c r="BH1305" s="752"/>
      <c r="BI1305" s="753"/>
      <c r="BJ1305" s="754"/>
      <c r="BK1305" s="171"/>
      <c r="BL1305" s="171"/>
      <c r="BM1305" s="171"/>
      <c r="BN1305" s="171"/>
      <c r="BO1305" s="171"/>
      <c r="BP1305" s="171"/>
      <c r="BQ1305" s="171"/>
      <c r="BR1305" s="171"/>
      <c r="BS1305" s="171"/>
      <c r="BT1305" s="171"/>
      <c r="BU1305" s="171"/>
      <c r="BV1305" s="171"/>
      <c r="BW1305" s="171"/>
    </row>
    <row r="1306" spans="1:75" ht="23.25">
      <c r="C1306" s="100"/>
      <c r="F1306" s="102"/>
      <c r="G1306" s="102"/>
      <c r="I1306" s="505"/>
      <c r="J1306" s="130"/>
      <c r="K1306" s="117"/>
      <c r="L1306" s="117"/>
      <c r="M1306" s="3"/>
      <c r="O1306" s="3"/>
      <c r="Q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T1306" s="3"/>
      <c r="AU1306" s="76"/>
      <c r="AV1306" s="585"/>
      <c r="AY1306" s="269"/>
      <c r="BA1306" s="746"/>
      <c r="BB1306" s="746"/>
      <c r="BC1306" s="746"/>
      <c r="BD1306" s="746"/>
      <c r="BE1306" s="746"/>
      <c r="BF1306" s="269"/>
      <c r="BG1306" s="246"/>
      <c r="BH1306" s="746"/>
      <c r="BI1306" s="746"/>
      <c r="BJ1306" s="746"/>
      <c r="BK1306" s="171"/>
      <c r="BL1306" s="171"/>
      <c r="BM1306" s="171"/>
      <c r="BN1306" s="171"/>
      <c r="BO1306" s="171"/>
      <c r="BP1306" s="171"/>
      <c r="BQ1306" s="171"/>
      <c r="BR1306" s="171"/>
      <c r="BS1306" s="171"/>
      <c r="BT1306" s="171"/>
      <c r="BU1306" s="171"/>
      <c r="BV1306" s="171"/>
      <c r="BW1306" s="171"/>
    </row>
    <row r="1307" spans="1:75" ht="31.5" customHeight="1">
      <c r="C1307" s="100"/>
      <c r="F1307" s="280"/>
      <c r="G1307" s="280"/>
      <c r="H1307" s="231"/>
      <c r="I1307" s="505"/>
      <c r="J1307" s="117"/>
      <c r="K1307" s="117"/>
      <c r="L1307" s="117"/>
      <c r="M1307" s="231"/>
      <c r="N1307" s="231"/>
      <c r="O1307" s="231"/>
      <c r="P1307" s="231"/>
      <c r="Q1307" s="231"/>
      <c r="R1307" s="231"/>
      <c r="S1307" s="231"/>
      <c r="T1307" s="231"/>
      <c r="U1307" s="231"/>
      <c r="V1307" s="231"/>
      <c r="W1307" s="231"/>
      <c r="X1307" s="231"/>
      <c r="Y1307" s="231"/>
      <c r="Z1307" s="231"/>
      <c r="AA1307" s="517"/>
      <c r="AB1307" s="231"/>
      <c r="AC1307" s="231"/>
      <c r="AD1307" s="767"/>
      <c r="AE1307" s="767"/>
      <c r="AF1307" s="269"/>
      <c r="AG1307" s="231"/>
      <c r="AH1307" s="231"/>
      <c r="AI1307" s="231"/>
      <c r="AJ1307" s="231"/>
      <c r="AK1307" s="231"/>
      <c r="AL1307" s="231"/>
      <c r="AM1307" s="231"/>
      <c r="AN1307" s="231"/>
      <c r="AO1307" s="231"/>
      <c r="AP1307" s="231"/>
      <c r="AQ1307" s="231"/>
      <c r="AR1307" s="517"/>
      <c r="AS1307" s="517"/>
      <c r="AT1307" s="231"/>
      <c r="AU1307" s="293"/>
      <c r="AV1307" s="585"/>
      <c r="AY1307" s="269"/>
      <c r="BA1307" s="746"/>
      <c r="BB1307" s="746"/>
      <c r="BC1307" s="746"/>
      <c r="BD1307" s="746"/>
      <c r="BE1307" s="746"/>
      <c r="BF1307" s="269"/>
      <c r="BG1307" s="246"/>
      <c r="BH1307" s="746"/>
      <c r="BI1307" s="746"/>
      <c r="BJ1307" s="746"/>
      <c r="BK1307" s="746"/>
      <c r="BL1307" s="171"/>
      <c r="BM1307" s="171"/>
      <c r="BN1307" s="171"/>
      <c r="BO1307" s="171"/>
      <c r="BP1307" s="171"/>
      <c r="BQ1307" s="171"/>
      <c r="BR1307" s="171"/>
      <c r="BS1307" s="171"/>
      <c r="BT1307" s="171"/>
      <c r="BU1307" s="171"/>
      <c r="BV1307" s="171"/>
      <c r="BW1307" s="171"/>
    </row>
    <row r="1308" spans="1:75" ht="31.5" customHeight="1">
      <c r="C1308" s="100"/>
      <c r="F1308" s="280"/>
      <c r="G1308" s="280"/>
      <c r="H1308" s="231"/>
      <c r="I1308" s="505"/>
      <c r="J1308" s="117"/>
      <c r="K1308" s="117"/>
      <c r="L1308" s="117"/>
      <c r="M1308" s="231"/>
      <c r="N1308" s="231"/>
      <c r="O1308" s="231"/>
      <c r="P1308" s="231"/>
      <c r="Q1308" s="231"/>
      <c r="R1308" s="231"/>
      <c r="S1308" s="231"/>
      <c r="T1308" s="231"/>
      <c r="U1308" s="231"/>
      <c r="V1308" s="231"/>
      <c r="W1308" s="231"/>
      <c r="X1308" s="231"/>
      <c r="Y1308" s="231"/>
      <c r="Z1308" s="231"/>
      <c r="AA1308" s="517"/>
      <c r="AB1308" s="231"/>
      <c r="AC1308" s="231"/>
      <c r="AD1308" s="767"/>
      <c r="AE1308" s="767"/>
      <c r="AF1308" s="269"/>
      <c r="AG1308" s="231"/>
      <c r="AH1308" s="231"/>
      <c r="AI1308" s="231"/>
      <c r="AJ1308" s="231"/>
      <c r="AK1308" s="231"/>
      <c r="AL1308" s="231"/>
      <c r="AM1308" s="231"/>
      <c r="AN1308" s="231"/>
      <c r="AO1308" s="231"/>
      <c r="AP1308" s="231"/>
      <c r="AQ1308" s="231"/>
      <c r="AR1308" s="517"/>
      <c r="AS1308" s="517"/>
      <c r="AT1308" s="231"/>
      <c r="AU1308" s="293"/>
      <c r="AV1308" s="585"/>
      <c r="AY1308" s="269"/>
      <c r="BA1308" s="746"/>
      <c r="BB1308" s="746"/>
      <c r="BC1308" s="746"/>
      <c r="BD1308" s="746"/>
      <c r="BE1308" s="746"/>
      <c r="BF1308" s="746"/>
      <c r="BL1308" s="171"/>
      <c r="BM1308" s="171"/>
      <c r="BN1308" s="171"/>
      <c r="BO1308" s="171"/>
      <c r="BP1308" s="171"/>
      <c r="BQ1308" s="171"/>
      <c r="BR1308" s="171"/>
      <c r="BS1308" s="171"/>
      <c r="BT1308" s="171"/>
      <c r="BU1308" s="171"/>
      <c r="BV1308" s="171"/>
      <c r="BW1308" s="171"/>
    </row>
    <row r="1309" spans="1:75" ht="31.5" customHeight="1">
      <c r="C1309" s="100"/>
      <c r="F1309" s="280"/>
      <c r="G1309" s="280"/>
      <c r="H1309" s="231"/>
      <c r="I1309" s="505"/>
      <c r="J1309" s="117"/>
      <c r="K1309" s="117"/>
      <c r="L1309" s="117"/>
      <c r="M1309" s="231"/>
      <c r="N1309" s="231"/>
      <c r="O1309" s="231"/>
      <c r="P1309" s="231"/>
      <c r="Q1309" s="231"/>
      <c r="R1309" s="231"/>
      <c r="S1309" s="231"/>
      <c r="T1309" s="231"/>
      <c r="U1309" s="231"/>
      <c r="V1309" s="231"/>
      <c r="W1309" s="231"/>
      <c r="X1309" s="231"/>
      <c r="Y1309" s="231"/>
      <c r="Z1309" s="231"/>
      <c r="AA1309" s="517"/>
      <c r="AB1309" s="236"/>
      <c r="AC1309" s="236"/>
      <c r="AD1309" s="767"/>
      <c r="AE1309" s="767"/>
      <c r="AF1309" s="269"/>
      <c r="AG1309" s="231"/>
      <c r="AH1309" s="231"/>
      <c r="AI1309" s="231"/>
      <c r="AJ1309" s="231"/>
      <c r="AK1309" s="231"/>
      <c r="AL1309" s="231"/>
      <c r="AM1309" s="231"/>
      <c r="AO1309" s="231"/>
      <c r="AP1309" s="281"/>
      <c r="AQ1309" s="282"/>
      <c r="AR1309" s="517"/>
      <c r="AS1309" s="517"/>
      <c r="AT1309" s="231"/>
      <c r="AU1309" s="293"/>
      <c r="AV1309" s="457"/>
      <c r="AY1309" s="269"/>
      <c r="BA1309" s="746"/>
      <c r="BB1309" s="746"/>
      <c r="BC1309" s="746"/>
      <c r="BD1309" s="746"/>
      <c r="BE1309" s="746"/>
      <c r="BF1309" s="746"/>
      <c r="BL1309" s="171"/>
      <c r="BM1309" s="171"/>
      <c r="BN1309" s="171"/>
      <c r="BO1309" s="171"/>
      <c r="BP1309" s="171"/>
      <c r="BQ1309" s="171"/>
      <c r="BR1309" s="171"/>
      <c r="BS1309" s="171"/>
      <c r="BT1309" s="171"/>
      <c r="BU1309" s="171"/>
      <c r="BV1309" s="171"/>
      <c r="BW1309" s="171"/>
    </row>
    <row r="1310" spans="1:75" ht="31.5" customHeight="1">
      <c r="C1310" s="100"/>
      <c r="F1310" s="280"/>
      <c r="G1310" s="280"/>
      <c r="H1310" s="231"/>
      <c r="I1310" s="505"/>
      <c r="J1310" s="117"/>
      <c r="K1310" s="117"/>
      <c r="L1310" s="117"/>
      <c r="M1310" s="231"/>
      <c r="N1310" s="231"/>
      <c r="O1310" s="231"/>
      <c r="P1310" s="231"/>
      <c r="Q1310" s="231"/>
      <c r="R1310" s="231"/>
      <c r="S1310" s="231"/>
      <c r="T1310" s="231"/>
      <c r="U1310" s="231"/>
      <c r="V1310" s="231"/>
      <c r="W1310" s="231"/>
      <c r="X1310" s="231"/>
      <c r="Y1310" s="231"/>
      <c r="Z1310" s="231"/>
      <c r="AA1310" s="517"/>
      <c r="AB1310" s="236"/>
      <c r="AC1310" s="236"/>
      <c r="AD1310" s="767"/>
      <c r="AE1310" s="767"/>
      <c r="AF1310" s="269"/>
      <c r="AG1310" s="231"/>
      <c r="AH1310" s="231"/>
      <c r="AI1310" s="231"/>
      <c r="AJ1310" s="231"/>
      <c r="AK1310" s="231"/>
      <c r="AL1310" s="231"/>
      <c r="AM1310" s="231"/>
      <c r="AO1310" s="231"/>
      <c r="AP1310" s="283"/>
      <c r="AQ1310" s="284"/>
      <c r="AR1310" s="517"/>
      <c r="AS1310" s="517"/>
      <c r="AT1310" s="231"/>
      <c r="AU1310" s="293"/>
      <c r="AV1310" s="457"/>
      <c r="AY1310" s="269"/>
      <c r="BA1310" s="746"/>
      <c r="BB1310" s="746"/>
      <c r="BC1310" s="746"/>
      <c r="BD1310" s="746"/>
      <c r="BE1310" s="746"/>
      <c r="BF1310" s="746"/>
      <c r="BL1310" s="171"/>
      <c r="BM1310" s="171"/>
      <c r="BN1310" s="171"/>
      <c r="BO1310" s="171"/>
      <c r="BP1310" s="171"/>
      <c r="BQ1310" s="171"/>
      <c r="BR1310" s="171"/>
      <c r="BS1310" s="171"/>
      <c r="BT1310" s="171"/>
      <c r="BU1310" s="171"/>
      <c r="BV1310" s="171"/>
      <c r="BW1310" s="171"/>
    </row>
    <row r="1311" spans="1:75" ht="31.5" customHeight="1">
      <c r="A1311" s="231"/>
      <c r="F1311" s="280"/>
      <c r="G1311" s="280"/>
      <c r="H1311" s="231"/>
      <c r="I1311" s="117"/>
      <c r="J1311" s="117"/>
      <c r="K1311" s="117"/>
      <c r="L1311" s="285"/>
      <c r="M1311" s="231"/>
      <c r="N1311" s="231"/>
      <c r="O1311" s="231"/>
      <c r="P1311" s="231"/>
      <c r="Q1311" s="231"/>
      <c r="R1311" s="231"/>
      <c r="S1311" s="231"/>
      <c r="T1311" s="231"/>
      <c r="U1311" s="231"/>
      <c r="V1311" s="231"/>
      <c r="W1311" s="231"/>
      <c r="X1311" s="231"/>
      <c r="Y1311" s="231"/>
      <c r="Z1311" s="231"/>
      <c r="AA1311" s="517"/>
      <c r="AB1311" s="236"/>
      <c r="AC1311" s="236"/>
      <c r="AD1311" s="767"/>
      <c r="AE1311" s="767"/>
      <c r="AF1311" s="270"/>
      <c r="AG1311" s="231"/>
      <c r="AH1311" s="231"/>
      <c r="AI1311" s="231"/>
      <c r="AJ1311" s="231"/>
      <c r="AK1311" s="231"/>
      <c r="AL1311" s="231"/>
      <c r="AM1311" s="231"/>
      <c r="AN1311" s="231"/>
      <c r="AO1311" s="231"/>
      <c r="AP1311" s="283"/>
      <c r="AQ1311" s="284"/>
      <c r="AR1311" s="517"/>
      <c r="AS1311" s="517"/>
      <c r="AT1311" s="231"/>
      <c r="AU1311" s="231"/>
      <c r="AV1311" s="457"/>
      <c r="AY1311" s="269"/>
      <c r="BA1311" s="746"/>
      <c r="BB1311" s="746"/>
      <c r="BC1311" s="746"/>
      <c r="BD1311" s="746"/>
      <c r="BE1311" s="746"/>
      <c r="BF1311" s="746"/>
      <c r="BL1311" s="171"/>
      <c r="BM1311" s="171"/>
      <c r="BN1311" s="171"/>
      <c r="BO1311" s="171"/>
      <c r="BP1311" s="171"/>
      <c r="BQ1311" s="171"/>
      <c r="BR1311" s="171"/>
      <c r="BS1311" s="171"/>
      <c r="BT1311" s="171"/>
      <c r="BU1311" s="171"/>
      <c r="BV1311" s="171"/>
      <c r="BW1311" s="171"/>
    </row>
    <row r="1312" spans="1:75" ht="27" customHeight="1">
      <c r="A1312" s="286"/>
      <c r="F1312" s="280"/>
      <c r="G1312" s="280"/>
      <c r="H1312" s="231"/>
      <c r="I1312" s="117"/>
      <c r="J1312" s="117"/>
      <c r="K1312" s="117"/>
      <c r="L1312" s="285"/>
      <c r="M1312" s="231"/>
      <c r="N1312" s="231"/>
      <c r="O1312" s="231"/>
      <c r="P1312" s="285"/>
      <c r="Q1312" s="231"/>
      <c r="R1312" s="285"/>
      <c r="S1312" s="231"/>
      <c r="T1312" s="231"/>
      <c r="U1312" s="287"/>
      <c r="V1312" s="287"/>
      <c r="W1312" s="231"/>
      <c r="X1312" s="231"/>
      <c r="Y1312" s="231"/>
      <c r="Z1312" s="231"/>
      <c r="AA1312" s="517"/>
      <c r="AB1312" s="236"/>
      <c r="AC1312" s="236"/>
      <c r="AD1312" s="234"/>
      <c r="AE1312" s="231"/>
      <c r="AF1312" s="231"/>
      <c r="AG1312" s="231"/>
      <c r="AH1312" s="288"/>
      <c r="AI1312" s="289"/>
      <c r="AJ1312" s="286"/>
      <c r="AK1312" s="286"/>
      <c r="AL1312" s="286"/>
      <c r="AM1312" s="233"/>
      <c r="AN1312" s="233"/>
      <c r="AO1312" s="286"/>
      <c r="AP1312" s="283"/>
      <c r="AQ1312" s="284"/>
      <c r="AR1312" s="517"/>
      <c r="AS1312" s="517"/>
      <c r="AT1312" s="231"/>
      <c r="AU1312" s="294"/>
      <c r="AV1312" s="457"/>
      <c r="AY1312" s="269"/>
      <c r="BA1312" s="746"/>
      <c r="BB1312" s="746"/>
      <c r="BC1312" s="746"/>
      <c r="BD1312" s="746"/>
      <c r="BE1312" s="746"/>
      <c r="BF1312" s="746"/>
      <c r="BL1312" s="171"/>
      <c r="BM1312" s="171"/>
      <c r="BN1312" s="171"/>
      <c r="BO1312" s="171"/>
      <c r="BP1312" s="171"/>
      <c r="BQ1312" s="171"/>
      <c r="BR1312" s="171"/>
      <c r="BS1312" s="171"/>
      <c r="BT1312" s="171"/>
      <c r="BU1312" s="171"/>
      <c r="BV1312" s="171"/>
      <c r="BW1312" s="171"/>
    </row>
    <row r="1313" spans="1:75" ht="27" customHeight="1">
      <c r="A1313" s="286"/>
      <c r="F1313" s="280"/>
      <c r="G1313" s="280"/>
      <c r="H1313" s="231"/>
      <c r="I1313" s="117"/>
      <c r="J1313" s="117"/>
      <c r="K1313" s="117"/>
      <c r="L1313" s="285"/>
      <c r="M1313" s="231"/>
      <c r="N1313" s="231"/>
      <c r="O1313" s="231"/>
      <c r="P1313" s="285"/>
      <c r="Q1313" s="231"/>
      <c r="R1313" s="285"/>
      <c r="S1313" s="231"/>
      <c r="T1313" s="231"/>
      <c r="U1313" s="280"/>
      <c r="V1313" s="280"/>
      <c r="W1313" s="231"/>
      <c r="X1313" s="231"/>
      <c r="Y1313" s="231"/>
      <c r="Z1313" s="231"/>
      <c r="AA1313" s="517"/>
      <c r="AB1313" s="236"/>
      <c r="AC1313" s="236"/>
      <c r="AD1313" s="234"/>
      <c r="AE1313" s="231"/>
      <c r="AF1313" s="231"/>
      <c r="AG1313" s="231"/>
      <c r="AH1313" s="288"/>
      <c r="AI1313" s="289"/>
      <c r="AJ1313" s="286"/>
      <c r="AK1313" s="286"/>
      <c r="AL1313" s="286"/>
      <c r="AM1313" s="233"/>
      <c r="AN1313" s="233"/>
      <c r="AO1313" s="286"/>
      <c r="AP1313" s="232"/>
      <c r="AQ1313" s="232"/>
      <c r="AR1313" s="517"/>
      <c r="AS1313" s="517"/>
      <c r="AT1313" s="231"/>
      <c r="AU1313" s="295"/>
      <c r="AV1313" s="458"/>
      <c r="AY1313" s="269"/>
      <c r="BA1313" s="517"/>
      <c r="BB1313" s="517"/>
      <c r="BC1313" s="517"/>
      <c r="BL1313" s="171"/>
      <c r="BM1313" s="171"/>
      <c r="BN1313" s="171"/>
      <c r="BO1313" s="171"/>
      <c r="BP1313" s="171"/>
      <c r="BQ1313" s="171"/>
      <c r="BR1313" s="171"/>
      <c r="BS1313" s="171"/>
      <c r="BT1313" s="171"/>
      <c r="BU1313" s="171"/>
      <c r="BV1313" s="171"/>
      <c r="BW1313" s="171"/>
    </row>
    <row r="1314" spans="1:75" ht="27" customHeight="1">
      <c r="A1314" s="286"/>
      <c r="F1314" s="280"/>
      <c r="G1314" s="280"/>
      <c r="H1314" s="231"/>
      <c r="I1314" s="117"/>
      <c r="J1314" s="117"/>
      <c r="K1314" s="117"/>
      <c r="L1314" s="285"/>
      <c r="M1314" s="231"/>
      <c r="N1314" s="231"/>
      <c r="O1314" s="231"/>
      <c r="P1314" s="285"/>
      <c r="Q1314" s="231"/>
      <c r="R1314" s="285"/>
      <c r="S1314" s="231"/>
      <c r="T1314" s="231"/>
      <c r="U1314" s="280"/>
      <c r="V1314" s="280"/>
      <c r="W1314" s="231"/>
      <c r="X1314" s="231"/>
      <c r="Y1314" s="231"/>
      <c r="Z1314" s="231"/>
      <c r="AA1314" s="517"/>
      <c r="AB1314" s="236"/>
      <c r="AC1314" s="236"/>
      <c r="AD1314" s="234"/>
      <c r="AE1314" s="231"/>
      <c r="AF1314" s="231"/>
      <c r="AG1314" s="231"/>
      <c r="AH1314" s="288"/>
      <c r="AI1314" s="289"/>
      <c r="AJ1314" s="286"/>
      <c r="AK1314" s="286"/>
      <c r="AL1314" s="286"/>
      <c r="AM1314" s="233"/>
      <c r="AN1314" s="233"/>
      <c r="AO1314" s="286"/>
      <c r="AP1314" s="290"/>
      <c r="AQ1314" s="169"/>
      <c r="AR1314" s="517"/>
      <c r="AS1314" s="517"/>
      <c r="AT1314" s="231"/>
      <c r="AU1314" s="295"/>
      <c r="AV1314" s="458"/>
      <c r="AY1314" s="269"/>
      <c r="BA1314" s="517"/>
      <c r="BB1314" s="517"/>
      <c r="BC1314" s="517"/>
      <c r="BL1314" s="171"/>
      <c r="BM1314" s="171"/>
      <c r="BN1314" s="171"/>
      <c r="BO1314" s="171"/>
      <c r="BP1314" s="171"/>
      <c r="BQ1314" s="171"/>
      <c r="BR1314" s="171"/>
      <c r="BS1314" s="171"/>
      <c r="BT1314" s="171"/>
      <c r="BU1314" s="171"/>
      <c r="BV1314" s="171"/>
      <c r="BW1314" s="171"/>
    </row>
    <row r="1315" spans="1:75" ht="27" customHeight="1">
      <c r="A1315" s="286"/>
      <c r="F1315" s="280"/>
      <c r="G1315" s="280"/>
      <c r="H1315" s="231"/>
      <c r="I1315" s="117"/>
      <c r="J1315" s="117"/>
      <c r="K1315" s="117"/>
      <c r="L1315" s="285"/>
      <c r="M1315" s="231"/>
      <c r="N1315" s="231"/>
      <c r="O1315" s="231"/>
      <c r="P1315" s="285"/>
      <c r="Q1315" s="231"/>
      <c r="R1315" s="285"/>
      <c r="S1315" s="231"/>
      <c r="T1315" s="231"/>
      <c r="U1315" s="280"/>
      <c r="V1315" s="280"/>
      <c r="W1315" s="231"/>
      <c r="X1315" s="231"/>
      <c r="Y1315" s="231"/>
      <c r="Z1315" s="231"/>
      <c r="AA1315" s="517"/>
      <c r="AB1315" s="236"/>
      <c r="AC1315" s="236"/>
      <c r="AD1315" s="235"/>
      <c r="AE1315" s="231"/>
      <c r="AF1315" s="231"/>
      <c r="AG1315" s="231"/>
      <c r="AH1315" s="288"/>
      <c r="AI1315" s="289"/>
      <c r="AJ1315" s="286"/>
      <c r="AK1315" s="286"/>
      <c r="AL1315" s="286"/>
      <c r="AM1315" s="233"/>
      <c r="AN1315" s="233"/>
      <c r="AO1315" s="286"/>
      <c r="AP1315" s="290"/>
      <c r="AQ1315" s="290"/>
      <c r="AT1315" s="231"/>
      <c r="AU1315" s="295"/>
      <c r="AV1315" s="458"/>
      <c r="AY1315" s="269"/>
      <c r="BA1315" s="517"/>
      <c r="BB1315" s="517"/>
      <c r="BC1315" s="517"/>
      <c r="BL1315" s="171"/>
      <c r="BM1315" s="171"/>
      <c r="BN1315" s="171"/>
      <c r="BO1315" s="171"/>
      <c r="BP1315" s="171"/>
      <c r="BQ1315" s="171"/>
      <c r="BR1315" s="171"/>
      <c r="BS1315" s="171"/>
      <c r="BT1315" s="171"/>
      <c r="BU1315" s="171"/>
      <c r="BV1315" s="171"/>
      <c r="BW1315" s="171"/>
    </row>
    <row r="1316" spans="1:75" ht="27" customHeight="1">
      <c r="A1316" s="286"/>
      <c r="F1316" s="280"/>
      <c r="G1316" s="280"/>
      <c r="H1316" s="231"/>
      <c r="I1316" s="117"/>
      <c r="J1316" s="117"/>
      <c r="K1316" s="117"/>
      <c r="L1316" s="285"/>
      <c r="M1316" s="231"/>
      <c r="N1316" s="231"/>
      <c r="O1316" s="231"/>
      <c r="P1316" s="285"/>
      <c r="Q1316" s="231"/>
      <c r="R1316" s="285"/>
      <c r="S1316" s="231"/>
      <c r="T1316" s="231"/>
      <c r="U1316" s="280"/>
      <c r="V1316" s="280"/>
      <c r="W1316" s="231"/>
      <c r="X1316" s="231"/>
      <c r="Y1316" s="231"/>
      <c r="Z1316" s="231"/>
      <c r="AA1316" s="603"/>
      <c r="AB1316" s="280"/>
      <c r="AC1316" s="280"/>
      <c r="AD1316" s="231"/>
      <c r="AE1316" s="288"/>
      <c r="AF1316" s="288"/>
      <c r="AG1316" s="288"/>
      <c r="AH1316" s="288"/>
      <c r="AI1316" s="289"/>
      <c r="AJ1316" s="286"/>
      <c r="AK1316" s="286"/>
      <c r="AL1316" s="286"/>
      <c r="AM1316" s="233"/>
      <c r="AN1316" s="233"/>
      <c r="AO1316" s="286"/>
      <c r="AP1316" s="290"/>
      <c r="AQ1316" s="231"/>
      <c r="AR1316" s="518"/>
      <c r="AS1316" s="518"/>
      <c r="AT1316" s="231"/>
      <c r="AU1316" s="295"/>
      <c r="AV1316" s="458"/>
      <c r="AY1316" s="269"/>
      <c r="BA1316" s="22"/>
      <c r="BB1316" s="269"/>
      <c r="BC1316" s="246"/>
      <c r="BL1316" s="171"/>
      <c r="BM1316" s="171"/>
      <c r="BN1316" s="171"/>
      <c r="BO1316" s="171"/>
      <c r="BP1316" s="171"/>
      <c r="BQ1316" s="171"/>
      <c r="BR1316" s="171"/>
      <c r="BS1316" s="171"/>
      <c r="BT1316" s="171"/>
      <c r="BU1316" s="171"/>
      <c r="BV1316" s="171"/>
      <c r="BW1316" s="171"/>
    </row>
    <row r="1317" spans="1:75" ht="27" customHeight="1">
      <c r="A1317" s="286"/>
      <c r="F1317" s="280"/>
      <c r="G1317" s="280"/>
      <c r="H1317" s="231"/>
      <c r="I1317" s="117"/>
      <c r="J1317" s="117"/>
      <c r="K1317" s="280"/>
      <c r="L1317" s="285"/>
      <c r="M1317" s="231"/>
      <c r="N1317" s="231"/>
      <c r="O1317" s="231"/>
      <c r="P1317" s="285"/>
      <c r="Q1317" s="231"/>
      <c r="R1317" s="285"/>
      <c r="S1317" s="231"/>
      <c r="T1317" s="231"/>
      <c r="U1317" s="280"/>
      <c r="V1317" s="280"/>
      <c r="W1317" s="231"/>
      <c r="X1317" s="231"/>
      <c r="Y1317" s="231"/>
      <c r="Z1317" s="231"/>
      <c r="AA1317" s="603"/>
      <c r="AB1317" s="280"/>
      <c r="AC1317" s="280"/>
      <c r="AD1317" s="231"/>
      <c r="AE1317" s="288"/>
      <c r="AF1317" s="288"/>
      <c r="AG1317" s="288"/>
      <c r="AH1317" s="288"/>
      <c r="AI1317" s="289"/>
      <c r="AJ1317" s="286"/>
      <c r="AK1317" s="286"/>
      <c r="AL1317" s="286"/>
      <c r="AM1317" s="233"/>
      <c r="AN1317" s="233"/>
      <c r="AO1317" s="286"/>
      <c r="AP1317" s="290"/>
      <c r="AQ1317" s="233"/>
      <c r="AT1317" s="231"/>
      <c r="AU1317" s="295"/>
      <c r="AV1317" s="458"/>
      <c r="AY1317" s="269"/>
      <c r="BA1317" s="517"/>
      <c r="BB1317" s="517"/>
      <c r="BC1317" s="517"/>
      <c r="BL1317" s="171"/>
      <c r="BM1317" s="171"/>
      <c r="BN1317" s="171"/>
      <c r="BO1317" s="171"/>
      <c r="BP1317" s="171"/>
      <c r="BQ1317" s="171"/>
      <c r="BR1317" s="171"/>
      <c r="BS1317" s="171"/>
      <c r="BT1317" s="171"/>
      <c r="BU1317" s="171"/>
      <c r="BV1317" s="171"/>
      <c r="BW1317" s="171"/>
    </row>
    <row r="1318" spans="1:75" ht="27" customHeight="1">
      <c r="H1318" s="231"/>
      <c r="I1318" s="231"/>
      <c r="J1318" s="231"/>
      <c r="K1318" s="231"/>
      <c r="L1318" s="231"/>
      <c r="M1318" s="291"/>
      <c r="N1318" s="231"/>
      <c r="O1318" s="292"/>
      <c r="P1318" s="231"/>
      <c r="Q1318" s="285"/>
      <c r="R1318" s="231"/>
      <c r="S1318" s="231"/>
      <c r="T1318" s="231"/>
      <c r="U1318" s="231"/>
      <c r="V1318" s="231"/>
      <c r="W1318" s="231"/>
      <c r="X1318" s="231"/>
      <c r="Y1318" s="231"/>
      <c r="Z1318" s="231"/>
      <c r="AA1318" s="517"/>
      <c r="AB1318" s="231"/>
      <c r="AC1318" s="231"/>
      <c r="AD1318" s="231"/>
      <c r="AE1318" s="231"/>
      <c r="AF1318" s="231"/>
      <c r="AJ1318" s="285"/>
      <c r="AK1318" s="285"/>
      <c r="AL1318" s="285"/>
      <c r="AT1318" s="231"/>
      <c r="AU1318" s="295"/>
      <c r="AY1318" s="269"/>
      <c r="BA1318" s="755"/>
      <c r="BB1318" s="755"/>
      <c r="BC1318" s="755"/>
      <c r="BL1318" s="171"/>
      <c r="BM1318" s="171"/>
      <c r="BN1318" s="171"/>
      <c r="BO1318" s="171"/>
      <c r="BP1318" s="171"/>
      <c r="BQ1318" s="171"/>
      <c r="BR1318" s="171"/>
      <c r="BS1318" s="171"/>
      <c r="BT1318" s="171"/>
      <c r="BU1318" s="171"/>
      <c r="BV1318" s="171"/>
      <c r="BW1318" s="171"/>
    </row>
    <row r="1319" spans="1:75" ht="23.25">
      <c r="H1319" s="231"/>
      <c r="I1319" s="231"/>
      <c r="J1319" s="231"/>
      <c r="K1319" s="231"/>
      <c r="L1319" s="231"/>
      <c r="M1319" s="291"/>
      <c r="N1319" s="231"/>
      <c r="O1319" s="292"/>
      <c r="P1319" s="231"/>
      <c r="Q1319" s="285"/>
      <c r="R1319" s="231"/>
      <c r="S1319" s="231"/>
      <c r="T1319" s="231"/>
      <c r="U1319" s="231"/>
      <c r="V1319" s="231"/>
      <c r="W1319" s="231"/>
      <c r="X1319" s="231"/>
      <c r="Y1319" s="231"/>
      <c r="Z1319" s="231"/>
      <c r="AA1319" s="517"/>
      <c r="AB1319" s="231"/>
      <c r="AC1319" s="231"/>
      <c r="AD1319" s="231"/>
      <c r="AE1319" s="231"/>
      <c r="AF1319" s="231"/>
      <c r="AJ1319" s="285"/>
      <c r="AK1319" s="285"/>
      <c r="AL1319" s="285"/>
      <c r="AY1319" s="269"/>
      <c r="BA1319" s="755"/>
      <c r="BB1319" s="755"/>
      <c r="BC1319" s="755"/>
      <c r="BL1319" s="171"/>
      <c r="BM1319" s="171"/>
      <c r="BN1319" s="171"/>
      <c r="BO1319" s="171"/>
      <c r="BP1319" s="171"/>
      <c r="BQ1319" s="171"/>
      <c r="BR1319" s="171"/>
      <c r="BS1319" s="171"/>
      <c r="BT1319" s="171"/>
      <c r="BU1319" s="171"/>
      <c r="BV1319" s="171"/>
      <c r="BW1319" s="171"/>
    </row>
    <row r="1320" spans="1:75" ht="23.25">
      <c r="H1320" s="231"/>
      <c r="I1320" s="231"/>
      <c r="J1320" s="231"/>
      <c r="K1320" s="231"/>
      <c r="L1320" s="231"/>
      <c r="M1320" s="291"/>
      <c r="N1320" s="231"/>
      <c r="O1320" s="292"/>
      <c r="P1320" s="231"/>
      <c r="Q1320" s="285"/>
      <c r="R1320" s="231"/>
      <c r="S1320" s="231"/>
      <c r="T1320" s="231"/>
      <c r="U1320" s="231"/>
      <c r="V1320" s="231"/>
      <c r="W1320" s="231"/>
      <c r="X1320" s="231"/>
      <c r="Y1320" s="231"/>
      <c r="Z1320" s="231"/>
      <c r="AA1320" s="517"/>
      <c r="AB1320" s="231"/>
      <c r="AC1320" s="231"/>
      <c r="AD1320" s="231"/>
      <c r="AE1320" s="231"/>
      <c r="AF1320" s="231"/>
      <c r="AJ1320" s="285"/>
      <c r="AK1320" s="285"/>
      <c r="AL1320" s="285"/>
      <c r="AY1320" s="269"/>
      <c r="BA1320" s="755"/>
      <c r="BB1320" s="755"/>
      <c r="BC1320" s="755"/>
      <c r="BL1320" s="171"/>
      <c r="BM1320" s="171"/>
      <c r="BN1320" s="171"/>
      <c r="BO1320" s="171"/>
      <c r="BP1320" s="171"/>
      <c r="BQ1320" s="171"/>
      <c r="BR1320" s="171"/>
      <c r="BS1320" s="171"/>
      <c r="BT1320" s="171"/>
      <c r="BU1320" s="171"/>
      <c r="BV1320" s="171"/>
      <c r="BW1320" s="171"/>
    </row>
    <row r="1321" spans="1:75" ht="23.25">
      <c r="H1321" s="231"/>
      <c r="I1321" s="231"/>
      <c r="J1321" s="231"/>
      <c r="K1321" s="231"/>
      <c r="L1321" s="231"/>
      <c r="M1321" s="291"/>
      <c r="N1321" s="231"/>
      <c r="O1321" s="292"/>
      <c r="P1321" s="231"/>
      <c r="Q1321" s="285"/>
      <c r="R1321" s="231"/>
      <c r="S1321" s="231"/>
      <c r="T1321" s="231"/>
      <c r="U1321" s="231"/>
      <c r="V1321" s="231"/>
      <c r="W1321" s="231"/>
      <c r="X1321" s="231"/>
      <c r="Y1321" s="231"/>
      <c r="Z1321" s="231"/>
      <c r="AA1321" s="517"/>
      <c r="AB1321" s="231"/>
      <c r="AC1321" s="231"/>
      <c r="AD1321" s="231"/>
      <c r="AE1321" s="231"/>
      <c r="AF1321" s="231"/>
      <c r="AJ1321" s="285"/>
      <c r="AK1321" s="285"/>
      <c r="AL1321" s="285"/>
      <c r="AY1321" s="269"/>
      <c r="BA1321" s="755"/>
      <c r="BB1321" s="755"/>
      <c r="BC1321" s="755"/>
      <c r="BL1321" s="171"/>
      <c r="BM1321" s="171"/>
      <c r="BN1321" s="171"/>
      <c r="BO1321" s="171"/>
      <c r="BP1321" s="171"/>
      <c r="BQ1321" s="171"/>
      <c r="BR1321" s="171"/>
      <c r="BS1321" s="171"/>
      <c r="BT1321" s="171"/>
      <c r="BU1321" s="171"/>
      <c r="BV1321" s="171"/>
      <c r="BW1321" s="171"/>
    </row>
    <row r="1322" spans="1:75" ht="19.5" customHeight="1">
      <c r="H1322" s="231"/>
      <c r="I1322" s="231"/>
      <c r="J1322" s="231"/>
      <c r="K1322" s="231"/>
      <c r="L1322" s="231"/>
      <c r="M1322" s="291"/>
      <c r="N1322" s="231"/>
      <c r="O1322" s="292"/>
      <c r="P1322" s="231"/>
      <c r="Q1322" s="285"/>
      <c r="R1322" s="231"/>
      <c r="S1322" s="231"/>
      <c r="T1322" s="231"/>
      <c r="U1322" s="231"/>
      <c r="V1322" s="231"/>
      <c r="W1322" s="231"/>
      <c r="X1322" s="231"/>
      <c r="Y1322" s="231"/>
      <c r="Z1322" s="231"/>
      <c r="AA1322" s="517"/>
      <c r="AB1322" s="231"/>
      <c r="AC1322" s="231"/>
      <c r="AD1322" s="231"/>
      <c r="AE1322" s="231"/>
      <c r="AF1322" s="231"/>
      <c r="AJ1322" s="285"/>
      <c r="AK1322" s="285"/>
      <c r="AL1322" s="285"/>
      <c r="AY1322" s="269"/>
      <c r="BA1322" s="755"/>
      <c r="BB1322" s="755"/>
      <c r="BC1322" s="755"/>
      <c r="BD1322" s="755"/>
      <c r="BL1322" s="171"/>
      <c r="BM1322" s="171"/>
      <c r="BN1322" s="171"/>
      <c r="BO1322" s="171"/>
      <c r="BP1322" s="171"/>
      <c r="BQ1322" s="171"/>
      <c r="BR1322" s="171"/>
      <c r="BS1322" s="171"/>
      <c r="BT1322" s="171"/>
      <c r="BU1322" s="171"/>
      <c r="BV1322" s="171"/>
      <c r="BW1322" s="171"/>
    </row>
    <row r="1323" spans="1:75" ht="23.25">
      <c r="H1323" s="231"/>
      <c r="I1323" s="231"/>
      <c r="J1323" s="231"/>
      <c r="K1323" s="231"/>
      <c r="L1323" s="231"/>
      <c r="M1323" s="291"/>
      <c r="N1323" s="231"/>
      <c r="O1323" s="292"/>
      <c r="P1323" s="231"/>
      <c r="Q1323" s="285"/>
      <c r="R1323" s="231"/>
      <c r="S1323" s="231"/>
      <c r="T1323" s="231"/>
      <c r="U1323" s="231"/>
      <c r="V1323" s="231"/>
      <c r="W1323" s="231"/>
      <c r="X1323" s="231"/>
      <c r="Y1323" s="231"/>
      <c r="Z1323" s="231"/>
      <c r="AA1323" s="517"/>
      <c r="AB1323" s="231"/>
      <c r="AC1323" s="231"/>
      <c r="AD1323" s="231"/>
      <c r="AE1323" s="231"/>
      <c r="AF1323" s="231"/>
      <c r="AJ1323" s="285"/>
      <c r="AK1323" s="285"/>
      <c r="AL1323" s="285"/>
      <c r="AY1323" s="269"/>
      <c r="BA1323" s="755"/>
      <c r="BB1323" s="756"/>
      <c r="BC1323" s="756"/>
      <c r="BD1323" s="755"/>
      <c r="BL1323" s="171"/>
      <c r="BM1323" s="171"/>
      <c r="BN1323" s="171"/>
      <c r="BO1323" s="171"/>
      <c r="BP1323" s="171"/>
      <c r="BQ1323" s="171"/>
      <c r="BR1323" s="171"/>
      <c r="BS1323" s="171"/>
      <c r="BT1323" s="171"/>
      <c r="BU1323" s="171"/>
      <c r="BV1323" s="171"/>
      <c r="BW1323" s="171"/>
    </row>
    <row r="1324" spans="1:75" ht="23.25">
      <c r="H1324" s="231"/>
      <c r="I1324" s="231"/>
      <c r="J1324" s="231"/>
      <c r="K1324" s="231"/>
      <c r="L1324" s="231"/>
      <c r="M1324" s="291"/>
      <c r="N1324" s="231"/>
      <c r="O1324" s="292"/>
      <c r="P1324" s="231"/>
      <c r="Q1324" s="285"/>
      <c r="R1324" s="231"/>
      <c r="S1324" s="231"/>
      <c r="T1324" s="231"/>
      <c r="U1324" s="231"/>
      <c r="V1324" s="231"/>
      <c r="W1324" s="231"/>
      <c r="X1324" s="231"/>
      <c r="Y1324" s="231"/>
      <c r="Z1324" s="231"/>
      <c r="AA1324" s="517"/>
      <c r="AB1324" s="231"/>
      <c r="AC1324" s="231"/>
      <c r="AD1324" s="231"/>
      <c r="AE1324" s="231"/>
      <c r="AF1324" s="231"/>
      <c r="AJ1324" s="285"/>
      <c r="AK1324" s="285"/>
      <c r="AL1324" s="285"/>
      <c r="AY1324" s="269"/>
      <c r="BA1324" s="231"/>
      <c r="BB1324" s="269"/>
      <c r="BC1324" s="246"/>
      <c r="BL1324" s="171"/>
      <c r="BM1324" s="171"/>
      <c r="BN1324" s="171"/>
      <c r="BO1324" s="171"/>
      <c r="BP1324" s="171"/>
      <c r="BQ1324" s="171"/>
      <c r="BR1324" s="171"/>
      <c r="BS1324" s="171"/>
      <c r="BT1324" s="171"/>
      <c r="BU1324" s="171"/>
      <c r="BV1324" s="171"/>
      <c r="BW1324" s="171"/>
    </row>
    <row r="1325" spans="1:75" ht="23.25">
      <c r="H1325" s="231"/>
      <c r="I1325" s="231"/>
      <c r="J1325" s="231"/>
      <c r="K1325" s="231"/>
      <c r="L1325" s="231"/>
      <c r="M1325" s="291"/>
      <c r="N1325" s="231"/>
      <c r="O1325" s="292"/>
      <c r="P1325" s="231"/>
      <c r="Q1325" s="285"/>
      <c r="R1325" s="231"/>
      <c r="S1325" s="231"/>
      <c r="T1325" s="231"/>
      <c r="U1325" s="231"/>
      <c r="V1325" s="231"/>
      <c r="W1325" s="231"/>
      <c r="X1325" s="231"/>
      <c r="Y1325" s="231"/>
      <c r="Z1325" s="231"/>
      <c r="AA1325" s="517"/>
      <c r="AB1325" s="231"/>
      <c r="AC1325" s="231"/>
      <c r="AD1325" s="231"/>
      <c r="AE1325" s="231"/>
      <c r="AF1325" s="231"/>
      <c r="AJ1325" s="285"/>
      <c r="AK1325" s="285"/>
      <c r="AL1325" s="285"/>
      <c r="AY1325" s="269"/>
      <c r="BA1325" s="231"/>
      <c r="BB1325" s="269"/>
      <c r="BC1325" s="246"/>
      <c r="BL1325" s="171"/>
      <c r="BM1325" s="171"/>
      <c r="BN1325" s="171"/>
      <c r="BO1325" s="171"/>
      <c r="BP1325" s="171"/>
      <c r="BQ1325" s="171"/>
      <c r="BR1325" s="171"/>
      <c r="BS1325" s="171"/>
      <c r="BT1325" s="171"/>
      <c r="BU1325" s="171"/>
      <c r="BV1325" s="171"/>
      <c r="BW1325" s="171"/>
    </row>
    <row r="1326" spans="1:75" ht="23.25">
      <c r="H1326" s="231"/>
      <c r="I1326" s="231"/>
      <c r="J1326" s="231"/>
      <c r="K1326" s="231"/>
      <c r="L1326" s="231"/>
      <c r="M1326" s="291"/>
      <c r="N1326" s="231"/>
      <c r="O1326" s="292"/>
      <c r="P1326" s="231"/>
      <c r="Q1326" s="285"/>
      <c r="R1326" s="231"/>
      <c r="S1326" s="231"/>
      <c r="T1326" s="231"/>
      <c r="U1326" s="231"/>
      <c r="V1326" s="231"/>
      <c r="W1326" s="231"/>
      <c r="X1326" s="231"/>
      <c r="Y1326" s="231"/>
      <c r="Z1326" s="231"/>
      <c r="AA1326" s="517"/>
      <c r="AB1326" s="231"/>
      <c r="AC1326" s="231"/>
      <c r="AD1326" s="231"/>
      <c r="AE1326" s="231"/>
      <c r="AF1326" s="231"/>
      <c r="AJ1326" s="285"/>
      <c r="AK1326" s="285"/>
      <c r="AL1326" s="285"/>
      <c r="AY1326" s="269"/>
      <c r="BA1326" s="231"/>
      <c r="BB1326" s="269"/>
      <c r="BC1326" s="246"/>
      <c r="BL1326" s="171"/>
      <c r="BM1326" s="171"/>
      <c r="BN1326" s="171"/>
      <c r="BO1326" s="171"/>
      <c r="BP1326" s="171"/>
      <c r="BQ1326" s="171"/>
      <c r="BR1326" s="171"/>
      <c r="BS1326" s="171"/>
      <c r="BT1326" s="171"/>
      <c r="BU1326" s="171"/>
      <c r="BV1326" s="171"/>
      <c r="BW1326" s="171"/>
    </row>
    <row r="1327" spans="1:75" ht="23.25">
      <c r="H1327" s="231"/>
      <c r="I1327" s="231"/>
      <c r="J1327" s="231"/>
      <c r="K1327" s="231"/>
      <c r="L1327" s="231"/>
      <c r="M1327" s="291"/>
      <c r="N1327" s="231"/>
      <c r="O1327" s="292"/>
      <c r="P1327" s="231"/>
      <c r="Q1327" s="285"/>
      <c r="R1327" s="231"/>
      <c r="S1327" s="231"/>
      <c r="T1327" s="231"/>
      <c r="U1327" s="231"/>
      <c r="V1327" s="231"/>
      <c r="W1327" s="231"/>
      <c r="X1327" s="231"/>
      <c r="Y1327" s="231"/>
      <c r="Z1327" s="231"/>
      <c r="AA1327" s="517"/>
      <c r="AB1327" s="231"/>
      <c r="AC1327" s="231"/>
      <c r="AD1327" s="231"/>
      <c r="AE1327" s="231"/>
      <c r="AF1327" s="231"/>
      <c r="AJ1327" s="285"/>
      <c r="AK1327" s="285"/>
      <c r="AL1327" s="285"/>
      <c r="AY1327" s="269"/>
      <c r="BA1327" s="231"/>
      <c r="BB1327" s="269"/>
      <c r="BC1327" s="246"/>
      <c r="BL1327" s="171"/>
      <c r="BM1327" s="171"/>
      <c r="BN1327" s="171"/>
      <c r="BO1327" s="171"/>
      <c r="BP1327" s="171"/>
      <c r="BQ1327" s="171"/>
      <c r="BR1327" s="171"/>
      <c r="BS1327" s="171"/>
      <c r="BT1327" s="171"/>
      <c r="BU1327" s="171"/>
      <c r="BV1327" s="171"/>
      <c r="BW1327" s="171"/>
    </row>
    <row r="1328" spans="1:75" ht="23.25">
      <c r="H1328" s="231"/>
      <c r="I1328" s="231"/>
      <c r="J1328" s="231"/>
      <c r="K1328" s="231"/>
      <c r="L1328" s="231"/>
      <c r="M1328" s="291"/>
      <c r="N1328" s="231"/>
      <c r="O1328" s="292"/>
      <c r="P1328" s="231"/>
      <c r="Q1328" s="285"/>
      <c r="R1328" s="231"/>
      <c r="S1328" s="231"/>
      <c r="T1328" s="231"/>
      <c r="U1328" s="231"/>
      <c r="V1328" s="231"/>
      <c r="W1328" s="231"/>
      <c r="X1328" s="231"/>
      <c r="Y1328" s="231"/>
      <c r="Z1328" s="231"/>
      <c r="AA1328" s="517"/>
      <c r="AB1328" s="231"/>
      <c r="AC1328" s="231"/>
      <c r="AD1328" s="231"/>
      <c r="AE1328" s="231"/>
      <c r="AF1328" s="231"/>
      <c r="AJ1328" s="285"/>
      <c r="AK1328" s="285"/>
      <c r="AL1328" s="285"/>
      <c r="AY1328" s="269"/>
      <c r="BA1328" s="231"/>
      <c r="BB1328" s="269"/>
      <c r="BC1328" s="246"/>
      <c r="BL1328" s="171"/>
      <c r="BM1328" s="171"/>
      <c r="BN1328" s="171"/>
      <c r="BO1328" s="171"/>
      <c r="BP1328" s="171"/>
      <c r="BQ1328" s="171"/>
      <c r="BR1328" s="171"/>
      <c r="BS1328" s="171"/>
      <c r="BT1328" s="171"/>
      <c r="BU1328" s="171"/>
      <c r="BV1328" s="171"/>
      <c r="BW1328" s="171"/>
    </row>
    <row r="1329" spans="8:75" ht="23.25">
      <c r="H1329" s="231"/>
      <c r="I1329" s="231"/>
      <c r="J1329" s="231"/>
      <c r="K1329" s="231"/>
      <c r="L1329" s="231"/>
      <c r="M1329" s="291"/>
      <c r="N1329" s="231"/>
      <c r="O1329" s="292"/>
      <c r="P1329" s="231"/>
      <c r="Q1329" s="285"/>
      <c r="R1329" s="231"/>
      <c r="S1329" s="231"/>
      <c r="T1329" s="231"/>
      <c r="U1329" s="231"/>
      <c r="V1329" s="231"/>
      <c r="W1329" s="231"/>
      <c r="X1329" s="231"/>
      <c r="Y1329" s="231"/>
      <c r="Z1329" s="231"/>
      <c r="AA1329" s="517"/>
      <c r="AB1329" s="231"/>
      <c r="AC1329" s="231"/>
      <c r="AD1329" s="231"/>
      <c r="AE1329" s="231"/>
      <c r="AF1329" s="231"/>
      <c r="AJ1329" s="285"/>
      <c r="AK1329" s="285"/>
      <c r="AL1329" s="285"/>
      <c r="AY1329" s="269"/>
      <c r="BA1329" s="231"/>
      <c r="BB1329" s="269"/>
      <c r="BC1329" s="246"/>
      <c r="BL1329" s="171"/>
      <c r="BM1329" s="171"/>
      <c r="BN1329" s="171"/>
      <c r="BO1329" s="171"/>
      <c r="BP1329" s="171"/>
      <c r="BQ1329" s="171"/>
      <c r="BR1329" s="171"/>
      <c r="BS1329" s="171"/>
      <c r="BT1329" s="171"/>
      <c r="BU1329" s="171"/>
      <c r="BV1329" s="171"/>
      <c r="BW1329" s="171"/>
    </row>
    <row r="1330" spans="8:75" ht="23.25">
      <c r="H1330" s="231"/>
      <c r="I1330" s="231"/>
      <c r="J1330" s="231"/>
      <c r="K1330" s="231"/>
      <c r="L1330" s="231"/>
      <c r="M1330" s="291"/>
      <c r="N1330" s="231"/>
      <c r="O1330" s="292"/>
      <c r="P1330" s="231"/>
      <c r="Q1330" s="285"/>
      <c r="R1330" s="231"/>
      <c r="S1330" s="231"/>
      <c r="T1330" s="231"/>
      <c r="U1330" s="231"/>
      <c r="V1330" s="231"/>
      <c r="W1330" s="231"/>
      <c r="X1330" s="231"/>
      <c r="Y1330" s="231"/>
      <c r="Z1330" s="231"/>
      <c r="AA1330" s="517"/>
      <c r="AB1330" s="231"/>
      <c r="AC1330" s="231"/>
      <c r="AD1330" s="231"/>
      <c r="AE1330" s="231"/>
      <c r="AF1330" s="231"/>
      <c r="AJ1330" s="285"/>
      <c r="AK1330" s="285"/>
      <c r="AL1330" s="285"/>
      <c r="AY1330" s="269"/>
      <c r="BA1330" s="231"/>
      <c r="BB1330" s="269"/>
      <c r="BC1330" s="246"/>
      <c r="BL1330" s="171"/>
      <c r="BM1330" s="171"/>
      <c r="BN1330" s="171"/>
      <c r="BO1330" s="171"/>
      <c r="BP1330" s="171"/>
      <c r="BQ1330" s="171"/>
      <c r="BR1330" s="171"/>
      <c r="BS1330" s="171"/>
      <c r="BT1330" s="171"/>
      <c r="BU1330" s="171"/>
      <c r="BV1330" s="171"/>
      <c r="BW1330" s="171"/>
    </row>
    <row r="1331" spans="8:75" ht="23.25">
      <c r="H1331" s="231"/>
      <c r="I1331" s="231"/>
      <c r="J1331" s="231"/>
      <c r="K1331" s="231"/>
      <c r="L1331" s="231"/>
      <c r="M1331" s="291"/>
      <c r="N1331" s="231"/>
      <c r="O1331" s="292"/>
      <c r="P1331" s="231"/>
      <c r="Q1331" s="285"/>
      <c r="R1331" s="231"/>
      <c r="S1331" s="231"/>
      <c r="T1331" s="231"/>
      <c r="U1331" s="231"/>
      <c r="V1331" s="231"/>
      <c r="W1331" s="231"/>
      <c r="X1331" s="231"/>
      <c r="Y1331" s="231"/>
      <c r="Z1331" s="231"/>
      <c r="AA1331" s="517"/>
      <c r="AB1331" s="231"/>
      <c r="AC1331" s="231"/>
      <c r="AD1331" s="231"/>
      <c r="AE1331" s="231"/>
      <c r="AF1331" s="231"/>
      <c r="AJ1331" s="285"/>
      <c r="AK1331" s="285"/>
      <c r="AL1331" s="285"/>
      <c r="AY1331" s="269"/>
      <c r="BA1331" s="231"/>
      <c r="BB1331" s="269"/>
      <c r="BC1331" s="246"/>
      <c r="BL1331" s="171"/>
      <c r="BM1331" s="171"/>
      <c r="BN1331" s="171"/>
      <c r="BO1331" s="171"/>
      <c r="BP1331" s="171"/>
      <c r="BQ1331" s="171"/>
      <c r="BR1331" s="171"/>
      <c r="BS1331" s="171"/>
      <c r="BT1331" s="171"/>
      <c r="BU1331" s="171"/>
      <c r="BV1331" s="171"/>
      <c r="BW1331" s="171"/>
    </row>
    <row r="1332" spans="8:75" ht="23.25">
      <c r="H1332" s="231"/>
      <c r="I1332" s="231"/>
      <c r="J1332" s="231"/>
      <c r="K1332" s="231"/>
      <c r="L1332" s="231"/>
      <c r="M1332" s="291"/>
      <c r="N1332" s="231"/>
      <c r="O1332" s="292"/>
      <c r="P1332" s="231"/>
      <c r="Q1332" s="285"/>
      <c r="R1332" s="231"/>
      <c r="S1332" s="231"/>
      <c r="T1332" s="231"/>
      <c r="U1332" s="231"/>
      <c r="V1332" s="231"/>
      <c r="W1332" s="231"/>
      <c r="X1332" s="231"/>
      <c r="Y1332" s="231"/>
      <c r="Z1332" s="231"/>
      <c r="AA1332" s="517"/>
      <c r="AB1332" s="231"/>
      <c r="AC1332" s="231"/>
      <c r="AD1332" s="231"/>
      <c r="AE1332" s="231"/>
      <c r="AF1332" s="231"/>
      <c r="AJ1332" s="285"/>
      <c r="AK1332" s="285"/>
      <c r="AL1332" s="285"/>
      <c r="AY1332" s="269"/>
      <c r="BA1332" s="231"/>
      <c r="BB1332" s="269"/>
      <c r="BC1332" s="246"/>
      <c r="BL1332" s="171"/>
      <c r="BM1332" s="171"/>
      <c r="BN1332" s="171"/>
      <c r="BO1332" s="171"/>
      <c r="BP1332" s="171"/>
      <c r="BQ1332" s="171"/>
      <c r="BR1332" s="171"/>
      <c r="BS1332" s="171"/>
      <c r="BT1332" s="171"/>
      <c r="BU1332" s="171"/>
      <c r="BV1332" s="171"/>
      <c r="BW1332" s="171"/>
    </row>
    <row r="1333" spans="8:75" ht="23.25">
      <c r="H1333" s="231"/>
      <c r="I1333" s="231"/>
      <c r="J1333" s="231"/>
      <c r="K1333" s="231"/>
      <c r="L1333" s="231"/>
      <c r="M1333" s="291"/>
      <c r="N1333" s="231"/>
      <c r="O1333" s="292"/>
      <c r="P1333" s="231"/>
      <c r="Q1333" s="285"/>
      <c r="R1333" s="231"/>
      <c r="S1333" s="231"/>
      <c r="T1333" s="231"/>
      <c r="U1333" s="231"/>
      <c r="V1333" s="231"/>
      <c r="W1333" s="231"/>
      <c r="X1333" s="231"/>
      <c r="Y1333" s="231"/>
      <c r="Z1333" s="231"/>
      <c r="AA1333" s="517"/>
      <c r="AB1333" s="231"/>
      <c r="AC1333" s="231"/>
      <c r="AD1333" s="231"/>
      <c r="AE1333" s="231"/>
      <c r="AF1333" s="231"/>
      <c r="AJ1333" s="285"/>
      <c r="AK1333" s="285"/>
      <c r="AL1333" s="285"/>
      <c r="AY1333" s="269"/>
      <c r="BA1333" s="231"/>
      <c r="BB1333" s="269"/>
      <c r="BC1333" s="246"/>
      <c r="BL1333" s="171"/>
      <c r="BM1333" s="171"/>
      <c r="BN1333" s="171"/>
      <c r="BO1333" s="171"/>
      <c r="BP1333" s="171"/>
      <c r="BQ1333" s="171"/>
      <c r="BR1333" s="171"/>
      <c r="BS1333" s="171"/>
      <c r="BT1333" s="171"/>
      <c r="BU1333" s="171"/>
      <c r="BV1333" s="171"/>
      <c r="BW1333" s="171"/>
    </row>
    <row r="1334" spans="8:75" ht="23.25">
      <c r="H1334" s="231"/>
      <c r="I1334" s="231"/>
      <c r="J1334" s="231"/>
      <c r="K1334" s="231"/>
      <c r="L1334" s="231"/>
      <c r="M1334" s="291"/>
      <c r="N1334" s="231"/>
      <c r="O1334" s="292"/>
      <c r="P1334" s="231"/>
      <c r="Q1334" s="285"/>
      <c r="R1334" s="231"/>
      <c r="S1334" s="231"/>
      <c r="T1334" s="231"/>
      <c r="U1334" s="231"/>
      <c r="V1334" s="231"/>
      <c r="W1334" s="231"/>
      <c r="X1334" s="231"/>
      <c r="Y1334" s="231"/>
      <c r="Z1334" s="231"/>
      <c r="AA1334" s="517"/>
      <c r="AB1334" s="231"/>
      <c r="AC1334" s="231"/>
      <c r="AD1334" s="231"/>
      <c r="AE1334" s="231"/>
      <c r="AF1334" s="231"/>
      <c r="AJ1334" s="285"/>
      <c r="AK1334" s="285"/>
      <c r="AL1334" s="285"/>
      <c r="AY1334" s="269"/>
      <c r="BA1334" s="231"/>
      <c r="BB1334" s="269"/>
      <c r="BC1334" s="246"/>
      <c r="BL1334" s="171"/>
      <c r="BM1334" s="171"/>
      <c r="BN1334" s="171"/>
      <c r="BO1334" s="171"/>
      <c r="BP1334" s="171"/>
      <c r="BQ1334" s="171"/>
      <c r="BR1334" s="171"/>
      <c r="BS1334" s="171"/>
      <c r="BT1334" s="171"/>
      <c r="BU1334" s="171"/>
      <c r="BV1334" s="171"/>
      <c r="BW1334" s="171"/>
    </row>
    <row r="1335" spans="8:75" ht="23.25">
      <c r="H1335" s="231"/>
      <c r="I1335" s="231"/>
      <c r="J1335" s="231"/>
      <c r="K1335" s="231"/>
      <c r="L1335" s="231"/>
      <c r="M1335" s="291"/>
      <c r="N1335" s="231"/>
      <c r="O1335" s="292"/>
      <c r="P1335" s="231"/>
      <c r="Q1335" s="285"/>
      <c r="R1335" s="231"/>
      <c r="S1335" s="231"/>
      <c r="T1335" s="231"/>
      <c r="U1335" s="231"/>
      <c r="V1335" s="231"/>
      <c r="W1335" s="231"/>
      <c r="X1335" s="231"/>
      <c r="Y1335" s="231"/>
      <c r="Z1335" s="231"/>
      <c r="AA1335" s="517"/>
      <c r="AB1335" s="231"/>
      <c r="AC1335" s="231"/>
      <c r="AD1335" s="231"/>
      <c r="AE1335" s="231"/>
      <c r="AF1335" s="231"/>
      <c r="AJ1335" s="285"/>
      <c r="AK1335" s="285"/>
      <c r="AL1335" s="285"/>
      <c r="AY1335" s="269"/>
      <c r="BA1335" s="231"/>
      <c r="BB1335" s="269"/>
      <c r="BC1335" s="246"/>
      <c r="BL1335" s="171"/>
      <c r="BM1335" s="171"/>
      <c r="BN1335" s="171"/>
      <c r="BO1335" s="171"/>
      <c r="BP1335" s="171"/>
      <c r="BQ1335" s="171"/>
      <c r="BR1335" s="171"/>
      <c r="BS1335" s="171"/>
      <c r="BT1335" s="171"/>
      <c r="BU1335" s="171"/>
      <c r="BV1335" s="171"/>
      <c r="BW1335" s="171"/>
    </row>
    <row r="1336" spans="8:75" ht="23.25">
      <c r="AY1336" s="269"/>
      <c r="BA1336" s="231"/>
      <c r="BB1336" s="269"/>
      <c r="BC1336" s="246"/>
      <c r="BL1336" s="171"/>
      <c r="BM1336" s="171"/>
      <c r="BN1336" s="171"/>
      <c r="BO1336" s="171"/>
      <c r="BP1336" s="171"/>
      <c r="BQ1336" s="171"/>
      <c r="BR1336" s="171"/>
      <c r="BS1336" s="171"/>
      <c r="BT1336" s="171"/>
      <c r="BU1336" s="171"/>
      <c r="BV1336" s="171"/>
      <c r="BW1336" s="171"/>
    </row>
    <row r="1337" spans="8:75" ht="23.25">
      <c r="AY1337" s="269"/>
      <c r="BA1337" s="231"/>
      <c r="BB1337" s="269"/>
      <c r="BC1337" s="246"/>
      <c r="BL1337" s="171"/>
      <c r="BM1337" s="171"/>
      <c r="BN1337" s="171"/>
      <c r="BO1337" s="171"/>
      <c r="BP1337" s="171"/>
      <c r="BQ1337" s="171"/>
      <c r="BR1337" s="171"/>
      <c r="BS1337" s="171"/>
      <c r="BT1337" s="171"/>
      <c r="BU1337" s="171"/>
      <c r="BV1337" s="171"/>
      <c r="BW1337" s="171"/>
    </row>
    <row r="1338" spans="8:75" ht="23.25">
      <c r="AY1338" s="269"/>
      <c r="BA1338" s="231"/>
      <c r="BB1338" s="269"/>
      <c r="BC1338" s="246"/>
      <c r="BL1338" s="171"/>
      <c r="BM1338" s="171"/>
      <c r="BN1338" s="171"/>
      <c r="BO1338" s="171"/>
      <c r="BP1338" s="171"/>
      <c r="BQ1338" s="171"/>
      <c r="BR1338" s="171"/>
      <c r="BS1338" s="171"/>
      <c r="BT1338" s="171"/>
      <c r="BU1338" s="171"/>
      <c r="BV1338" s="171"/>
      <c r="BW1338" s="171"/>
    </row>
    <row r="1339" spans="8:75" ht="23.25">
      <c r="AY1339" s="269"/>
      <c r="BA1339" s="231"/>
      <c r="BB1339" s="269"/>
      <c r="BC1339" s="246"/>
      <c r="BL1339" s="171"/>
      <c r="BM1339" s="171"/>
      <c r="BN1339" s="171"/>
      <c r="BO1339" s="171"/>
      <c r="BP1339" s="171"/>
      <c r="BQ1339" s="171"/>
      <c r="BR1339" s="171"/>
      <c r="BS1339" s="171"/>
      <c r="BT1339" s="171"/>
      <c r="BU1339" s="171"/>
      <c r="BV1339" s="171"/>
      <c r="BW1339" s="171"/>
    </row>
    <row r="1340" spans="8:75" ht="23.25">
      <c r="AY1340" s="269"/>
      <c r="BA1340" s="231"/>
      <c r="BB1340" s="269"/>
      <c r="BC1340" s="246"/>
      <c r="BL1340" s="171"/>
      <c r="BM1340" s="171"/>
      <c r="BN1340" s="171"/>
      <c r="BO1340" s="171"/>
      <c r="BP1340" s="171"/>
      <c r="BQ1340" s="171"/>
      <c r="BR1340" s="171"/>
      <c r="BS1340" s="171"/>
      <c r="BT1340" s="171"/>
      <c r="BU1340" s="171"/>
      <c r="BV1340" s="171"/>
      <c r="BW1340" s="171"/>
    </row>
    <row r="1341" spans="8:75" ht="23.25">
      <c r="AY1341" s="269"/>
      <c r="BE1341" s="171"/>
      <c r="BF1341" s="171"/>
      <c r="BG1341" s="171"/>
      <c r="BH1341" s="171"/>
      <c r="BI1341" s="171"/>
      <c r="BJ1341" s="171"/>
      <c r="BK1341" s="171"/>
      <c r="BL1341" s="171"/>
      <c r="BM1341" s="171"/>
      <c r="BN1341" s="171"/>
      <c r="BO1341" s="171"/>
      <c r="BP1341" s="171"/>
      <c r="BQ1341" s="171"/>
      <c r="BR1341" s="171"/>
      <c r="BS1341" s="171"/>
      <c r="BT1341" s="171"/>
      <c r="BU1341" s="171"/>
      <c r="BV1341" s="171"/>
      <c r="BW1341" s="171"/>
    </row>
    <row r="1342" spans="8:75" ht="23.25">
      <c r="AY1342" s="269"/>
      <c r="BE1342" s="171"/>
      <c r="BF1342" s="171"/>
      <c r="BG1342" s="171"/>
      <c r="BH1342" s="171"/>
      <c r="BI1342" s="171"/>
      <c r="BJ1342" s="171"/>
      <c r="BK1342" s="171"/>
      <c r="BL1342" s="171"/>
      <c r="BM1342" s="171"/>
      <c r="BN1342" s="171"/>
      <c r="BO1342" s="171"/>
      <c r="BP1342" s="171"/>
      <c r="BQ1342" s="171"/>
      <c r="BR1342" s="171"/>
      <c r="BS1342" s="171"/>
      <c r="BT1342" s="171"/>
      <c r="BU1342" s="171"/>
      <c r="BV1342" s="171"/>
      <c r="BW1342" s="171"/>
    </row>
    <row r="1343" spans="8:75" ht="23.25">
      <c r="AY1343" s="269"/>
      <c r="BE1343" s="171"/>
      <c r="BF1343" s="171"/>
      <c r="BG1343" s="171"/>
      <c r="BH1343" s="171"/>
      <c r="BI1343" s="171"/>
      <c r="BJ1343" s="171"/>
      <c r="BK1343" s="171"/>
      <c r="BL1343" s="171"/>
      <c r="BM1343" s="171"/>
      <c r="BN1343" s="171"/>
      <c r="BO1343" s="171"/>
      <c r="BP1343" s="171"/>
      <c r="BQ1343" s="171"/>
      <c r="BR1343" s="171"/>
      <c r="BS1343" s="171"/>
      <c r="BT1343" s="171"/>
      <c r="BU1343" s="171"/>
      <c r="BV1343" s="171"/>
      <c r="BW1343" s="171"/>
    </row>
    <row r="1344" spans="8:75" ht="23.25">
      <c r="AY1344" s="269"/>
      <c r="BE1344" s="171"/>
      <c r="BF1344" s="171"/>
      <c r="BG1344" s="171"/>
      <c r="BH1344" s="171"/>
      <c r="BI1344" s="171"/>
      <c r="BJ1344" s="171"/>
      <c r="BK1344" s="171"/>
      <c r="BL1344" s="171"/>
      <c r="BM1344" s="171"/>
      <c r="BN1344" s="171"/>
      <c r="BO1344" s="171"/>
      <c r="BP1344" s="171"/>
      <c r="BQ1344" s="171"/>
      <c r="BR1344" s="171"/>
      <c r="BS1344" s="171"/>
      <c r="BT1344" s="171"/>
      <c r="BU1344" s="171"/>
      <c r="BV1344" s="171"/>
      <c r="BW1344" s="171"/>
    </row>
    <row r="1345" spans="51:75" ht="23.25">
      <c r="AY1345" s="269"/>
      <c r="BE1345" s="171"/>
      <c r="BF1345" s="171"/>
      <c r="BG1345" s="171"/>
      <c r="BH1345" s="171"/>
      <c r="BI1345" s="171"/>
      <c r="BJ1345" s="171"/>
      <c r="BK1345" s="171"/>
      <c r="BL1345" s="171"/>
      <c r="BM1345" s="171"/>
      <c r="BN1345" s="171"/>
      <c r="BO1345" s="171"/>
      <c r="BP1345" s="171"/>
      <c r="BQ1345" s="171"/>
      <c r="BR1345" s="171"/>
      <c r="BS1345" s="171"/>
      <c r="BT1345" s="171"/>
      <c r="BU1345" s="171"/>
      <c r="BV1345" s="171"/>
      <c r="BW1345" s="171"/>
    </row>
    <row r="1346" spans="51:75" ht="23.25">
      <c r="AY1346" s="269"/>
      <c r="BE1346" s="171"/>
      <c r="BF1346" s="171"/>
      <c r="BG1346" s="171"/>
      <c r="BH1346" s="171"/>
      <c r="BI1346" s="171"/>
      <c r="BJ1346" s="171"/>
      <c r="BK1346" s="171"/>
      <c r="BL1346" s="171"/>
      <c r="BM1346" s="171"/>
      <c r="BN1346" s="171"/>
      <c r="BO1346" s="171"/>
      <c r="BP1346" s="171"/>
      <c r="BQ1346" s="171"/>
      <c r="BR1346" s="171"/>
      <c r="BS1346" s="171"/>
      <c r="BT1346" s="171"/>
      <c r="BU1346" s="171"/>
      <c r="BV1346" s="171"/>
      <c r="BW1346" s="171"/>
    </row>
    <row r="1347" spans="51:75" ht="23.25">
      <c r="AY1347" s="269"/>
      <c r="BE1347" s="171"/>
      <c r="BF1347" s="171"/>
      <c r="BG1347" s="171"/>
      <c r="BH1347" s="171"/>
      <c r="BI1347" s="171"/>
      <c r="BJ1347" s="171"/>
      <c r="BK1347" s="171"/>
      <c r="BL1347" s="171"/>
      <c r="BM1347" s="171"/>
      <c r="BN1347" s="171"/>
      <c r="BO1347" s="171"/>
      <c r="BP1347" s="171"/>
      <c r="BQ1347" s="171"/>
      <c r="BR1347" s="171"/>
      <c r="BS1347" s="171"/>
      <c r="BT1347" s="171"/>
      <c r="BU1347" s="171"/>
      <c r="BV1347" s="171"/>
      <c r="BW1347" s="171"/>
    </row>
    <row r="1348" spans="51:75" ht="23.25">
      <c r="AY1348" s="269"/>
      <c r="BE1348" s="171"/>
      <c r="BF1348" s="171"/>
      <c r="BG1348" s="171"/>
      <c r="BH1348" s="171"/>
      <c r="BI1348" s="171"/>
      <c r="BJ1348" s="171"/>
      <c r="BK1348" s="171"/>
      <c r="BL1348" s="171"/>
      <c r="BM1348" s="171"/>
      <c r="BN1348" s="171"/>
      <c r="BO1348" s="171"/>
      <c r="BP1348" s="171"/>
      <c r="BQ1348" s="171"/>
      <c r="BR1348" s="171"/>
      <c r="BS1348" s="171"/>
      <c r="BT1348" s="171"/>
      <c r="BU1348" s="171"/>
      <c r="BV1348" s="171"/>
      <c r="BW1348" s="171"/>
    </row>
    <row r="1349" spans="51:75" ht="23.25">
      <c r="AY1349" s="269"/>
      <c r="BE1349" s="171"/>
      <c r="BF1349" s="171"/>
      <c r="BG1349" s="171"/>
      <c r="BH1349" s="171"/>
      <c r="BI1349" s="171"/>
      <c r="BJ1349" s="171"/>
      <c r="BK1349" s="171"/>
      <c r="BL1349" s="171"/>
      <c r="BM1349" s="171"/>
      <c r="BN1349" s="171"/>
      <c r="BO1349" s="171"/>
      <c r="BP1349" s="171"/>
      <c r="BQ1349" s="171"/>
      <c r="BR1349" s="171"/>
      <c r="BS1349" s="171"/>
      <c r="BT1349" s="171"/>
      <c r="BU1349" s="171"/>
      <c r="BV1349" s="171"/>
      <c r="BW1349" s="171"/>
    </row>
    <row r="1350" spans="51:75" ht="23.25">
      <c r="AY1350" s="269"/>
      <c r="BE1350" s="171"/>
      <c r="BF1350" s="171"/>
      <c r="BG1350" s="171"/>
      <c r="BH1350" s="171"/>
      <c r="BI1350" s="171"/>
      <c r="BJ1350" s="171"/>
      <c r="BK1350" s="171"/>
      <c r="BL1350" s="171"/>
      <c r="BM1350" s="171"/>
      <c r="BN1350" s="171"/>
      <c r="BO1350" s="171"/>
      <c r="BP1350" s="171"/>
      <c r="BQ1350" s="171"/>
      <c r="BR1350" s="171"/>
      <c r="BS1350" s="171"/>
      <c r="BT1350" s="171"/>
      <c r="BU1350" s="171"/>
      <c r="BV1350" s="171"/>
      <c r="BW1350" s="171"/>
    </row>
    <row r="1351" spans="51:75" ht="23.25">
      <c r="AY1351" s="269"/>
      <c r="BE1351" s="171"/>
      <c r="BF1351" s="171"/>
      <c r="BG1351" s="171"/>
      <c r="BH1351" s="171"/>
      <c r="BI1351" s="171"/>
      <c r="BJ1351" s="171"/>
      <c r="BK1351" s="171"/>
      <c r="BL1351" s="171"/>
      <c r="BM1351" s="171"/>
      <c r="BN1351" s="171"/>
      <c r="BO1351" s="171"/>
      <c r="BP1351" s="171"/>
      <c r="BQ1351" s="171"/>
      <c r="BR1351" s="171"/>
      <c r="BS1351" s="171"/>
      <c r="BT1351" s="171"/>
      <c r="BU1351" s="171"/>
      <c r="BV1351" s="171"/>
      <c r="BW1351" s="171"/>
    </row>
    <row r="1352" spans="51:75" ht="23.25">
      <c r="AY1352" s="269"/>
      <c r="BE1352" s="171"/>
      <c r="BF1352" s="171"/>
      <c r="BG1352" s="171"/>
      <c r="BH1352" s="171"/>
      <c r="BI1352" s="171"/>
      <c r="BJ1352" s="171"/>
      <c r="BK1352" s="171"/>
      <c r="BL1352" s="171"/>
      <c r="BM1352" s="171"/>
      <c r="BN1352" s="171"/>
      <c r="BO1352" s="171"/>
      <c r="BP1352" s="171"/>
      <c r="BQ1352" s="171"/>
      <c r="BR1352" s="171"/>
      <c r="BS1352" s="171"/>
      <c r="BT1352" s="171"/>
      <c r="BU1352" s="171"/>
      <c r="BV1352" s="171"/>
      <c r="BW1352" s="171"/>
    </row>
    <row r="1353" spans="51:75" ht="23.25">
      <c r="AY1353" s="269"/>
      <c r="BE1353" s="171"/>
      <c r="BF1353" s="171"/>
      <c r="BG1353" s="171"/>
      <c r="BH1353" s="171"/>
      <c r="BI1353" s="171"/>
      <c r="BJ1353" s="171"/>
      <c r="BK1353" s="171"/>
      <c r="BL1353" s="171"/>
      <c r="BM1353" s="171"/>
      <c r="BN1353" s="171"/>
      <c r="BO1353" s="171"/>
      <c r="BP1353" s="171"/>
      <c r="BQ1353" s="171"/>
      <c r="BR1353" s="171"/>
      <c r="BS1353" s="171"/>
      <c r="BT1353" s="171"/>
      <c r="BU1353" s="171"/>
      <c r="BV1353" s="171"/>
      <c r="BW1353" s="171"/>
    </row>
    <row r="1354" spans="51:75" ht="23.25">
      <c r="AY1354" s="269"/>
      <c r="BE1354" s="171"/>
      <c r="BF1354" s="171"/>
      <c r="BG1354" s="171"/>
      <c r="BH1354" s="171"/>
      <c r="BI1354" s="171"/>
      <c r="BJ1354" s="171"/>
      <c r="BK1354" s="171"/>
      <c r="BL1354" s="171"/>
      <c r="BM1354" s="171"/>
      <c r="BN1354" s="171"/>
      <c r="BO1354" s="171"/>
      <c r="BP1354" s="171"/>
      <c r="BQ1354" s="171"/>
      <c r="BR1354" s="171"/>
      <c r="BS1354" s="171"/>
      <c r="BT1354" s="171"/>
      <c r="BU1354" s="171"/>
      <c r="BV1354" s="171"/>
      <c r="BW1354" s="171"/>
    </row>
    <row r="1355" spans="51:75" ht="23.25">
      <c r="AY1355" s="269"/>
      <c r="BE1355" s="171"/>
      <c r="BF1355" s="171"/>
      <c r="BG1355" s="171"/>
      <c r="BH1355" s="171"/>
      <c r="BI1355" s="171"/>
      <c r="BJ1355" s="171"/>
      <c r="BK1355" s="171"/>
      <c r="BL1355" s="171"/>
      <c r="BM1355" s="171"/>
      <c r="BN1355" s="171"/>
      <c r="BO1355" s="171"/>
      <c r="BP1355" s="171"/>
      <c r="BQ1355" s="171"/>
      <c r="BR1355" s="171"/>
      <c r="BS1355" s="171"/>
      <c r="BT1355" s="171"/>
      <c r="BU1355" s="171"/>
      <c r="BV1355" s="171"/>
      <c r="BW1355" s="171"/>
    </row>
    <row r="1356" spans="51:75" ht="23.25">
      <c r="AY1356" s="269"/>
      <c r="BE1356" s="171"/>
      <c r="BF1356" s="171"/>
      <c r="BG1356" s="171"/>
      <c r="BH1356" s="171"/>
      <c r="BI1356" s="171"/>
      <c r="BJ1356" s="171"/>
      <c r="BK1356" s="171"/>
      <c r="BL1356" s="171"/>
      <c r="BM1356" s="171"/>
      <c r="BN1356" s="171"/>
      <c r="BO1356" s="171"/>
      <c r="BP1356" s="171"/>
      <c r="BQ1356" s="171"/>
      <c r="BR1356" s="171"/>
      <c r="BS1356" s="171"/>
      <c r="BT1356" s="171"/>
      <c r="BU1356" s="171"/>
      <c r="BV1356" s="171"/>
      <c r="BW1356" s="171"/>
    </row>
    <row r="1357" spans="51:75" ht="23.25">
      <c r="AY1357" s="269"/>
      <c r="BE1357" s="171"/>
      <c r="BF1357" s="171"/>
      <c r="BG1357" s="171"/>
      <c r="BH1357" s="171"/>
      <c r="BI1357" s="171"/>
      <c r="BJ1357" s="171"/>
      <c r="BK1357" s="171"/>
      <c r="BL1357" s="171"/>
      <c r="BM1357" s="171"/>
      <c r="BN1357" s="171"/>
      <c r="BO1357" s="171"/>
      <c r="BP1357" s="171"/>
      <c r="BQ1357" s="171"/>
      <c r="BR1357" s="171"/>
      <c r="BS1357" s="171"/>
      <c r="BT1357" s="171"/>
      <c r="BU1357" s="171"/>
      <c r="BV1357" s="171"/>
      <c r="BW1357" s="171"/>
    </row>
    <row r="1358" spans="51:75" ht="23.25">
      <c r="AY1358" s="269"/>
      <c r="BE1358" s="171"/>
      <c r="BF1358" s="171"/>
      <c r="BG1358" s="171"/>
      <c r="BH1358" s="171"/>
      <c r="BI1358" s="171"/>
      <c r="BJ1358" s="171"/>
      <c r="BK1358" s="171"/>
      <c r="BL1358" s="171"/>
      <c r="BM1358" s="171"/>
      <c r="BN1358" s="171"/>
      <c r="BO1358" s="171"/>
      <c r="BP1358" s="171"/>
      <c r="BQ1358" s="171"/>
      <c r="BR1358" s="171"/>
      <c r="BS1358" s="171"/>
      <c r="BT1358" s="171"/>
      <c r="BU1358" s="171"/>
      <c r="BV1358" s="171"/>
      <c r="BW1358" s="171"/>
    </row>
    <row r="1359" spans="51:75" ht="23.25">
      <c r="AY1359" s="269"/>
      <c r="BE1359" s="171"/>
      <c r="BF1359" s="171"/>
      <c r="BG1359" s="171"/>
      <c r="BH1359" s="171"/>
      <c r="BI1359" s="171"/>
      <c r="BJ1359" s="171"/>
      <c r="BK1359" s="171"/>
      <c r="BL1359" s="171"/>
      <c r="BM1359" s="171"/>
      <c r="BN1359" s="171"/>
      <c r="BO1359" s="171"/>
      <c r="BP1359" s="171"/>
      <c r="BQ1359" s="171"/>
      <c r="BR1359" s="171"/>
      <c r="BS1359" s="171"/>
      <c r="BT1359" s="171"/>
      <c r="BU1359" s="171"/>
      <c r="BV1359" s="171"/>
      <c r="BW1359" s="171"/>
    </row>
    <row r="1360" spans="51:75" ht="23.25">
      <c r="AY1360" s="269"/>
      <c r="BE1360" s="171"/>
      <c r="BF1360" s="171"/>
      <c r="BG1360" s="171"/>
      <c r="BH1360" s="171"/>
      <c r="BI1360" s="171"/>
      <c r="BJ1360" s="171"/>
      <c r="BK1360" s="171"/>
      <c r="BL1360" s="171"/>
      <c r="BM1360" s="171"/>
      <c r="BN1360" s="171"/>
      <c r="BO1360" s="171"/>
      <c r="BP1360" s="171"/>
      <c r="BQ1360" s="171"/>
      <c r="BR1360" s="171"/>
      <c r="BS1360" s="171"/>
      <c r="BT1360" s="171"/>
      <c r="BU1360" s="171"/>
      <c r="BV1360" s="171"/>
      <c r="BW1360" s="171"/>
    </row>
    <row r="1361" spans="1:75" ht="23.25">
      <c r="AY1361" s="269"/>
      <c r="BE1361" s="171"/>
      <c r="BF1361" s="171"/>
      <c r="BG1361" s="171"/>
      <c r="BH1361" s="171"/>
      <c r="BI1361" s="171"/>
      <c r="BJ1361" s="171"/>
      <c r="BK1361" s="171"/>
      <c r="BL1361" s="171"/>
      <c r="BM1361" s="171"/>
      <c r="BN1361" s="171"/>
      <c r="BO1361" s="171"/>
      <c r="BP1361" s="171"/>
      <c r="BQ1361" s="171"/>
      <c r="BR1361" s="171"/>
      <c r="BS1361" s="171"/>
      <c r="BT1361" s="171"/>
      <c r="BU1361" s="171"/>
      <c r="BV1361" s="171"/>
      <c r="BW1361" s="171"/>
    </row>
    <row r="1362" spans="1:75" ht="23.25">
      <c r="AY1362" s="269"/>
      <c r="BE1362" s="171"/>
      <c r="BF1362" s="171"/>
      <c r="BG1362" s="171"/>
      <c r="BH1362" s="171"/>
      <c r="BI1362" s="171"/>
      <c r="BJ1362" s="171"/>
      <c r="BK1362" s="171"/>
      <c r="BL1362" s="171"/>
      <c r="BM1362" s="171"/>
      <c r="BN1362" s="171"/>
      <c r="BO1362" s="171"/>
      <c r="BP1362" s="171"/>
      <c r="BQ1362" s="171"/>
      <c r="BR1362" s="171"/>
      <c r="BS1362" s="171"/>
      <c r="BT1362" s="171"/>
      <c r="BU1362" s="171"/>
      <c r="BV1362" s="171"/>
      <c r="BW1362" s="171"/>
    </row>
    <row r="1363" spans="1:75" ht="23.25">
      <c r="AY1363" s="269"/>
      <c r="BE1363" s="171"/>
      <c r="BF1363" s="171"/>
      <c r="BG1363" s="171"/>
      <c r="BH1363" s="171"/>
      <c r="BI1363" s="171"/>
      <c r="BJ1363" s="171"/>
      <c r="BK1363" s="171"/>
      <c r="BL1363" s="171"/>
      <c r="BM1363" s="171"/>
      <c r="BN1363" s="171"/>
      <c r="BO1363" s="171"/>
      <c r="BP1363" s="171"/>
      <c r="BQ1363" s="171"/>
      <c r="BR1363" s="171"/>
      <c r="BS1363" s="171"/>
      <c r="BT1363" s="171"/>
      <c r="BU1363" s="171"/>
      <c r="BV1363" s="171"/>
      <c r="BW1363" s="171"/>
    </row>
    <row r="1364" spans="1:75" ht="23.25">
      <c r="AY1364" s="269"/>
      <c r="BE1364" s="171"/>
      <c r="BF1364" s="171"/>
      <c r="BG1364" s="171"/>
      <c r="BH1364" s="171"/>
      <c r="BI1364" s="171"/>
      <c r="BJ1364" s="171"/>
      <c r="BK1364" s="171"/>
      <c r="BL1364" s="171"/>
      <c r="BM1364" s="171"/>
      <c r="BN1364" s="171"/>
      <c r="BO1364" s="171"/>
      <c r="BP1364" s="171"/>
      <c r="BQ1364" s="171"/>
      <c r="BR1364" s="171"/>
      <c r="BS1364" s="171"/>
      <c r="BT1364" s="171"/>
      <c r="BU1364" s="171"/>
      <c r="BV1364" s="171"/>
      <c r="BW1364" s="171"/>
    </row>
    <row r="1365" spans="1:75" ht="23.25">
      <c r="AY1365" s="269"/>
      <c r="BE1365" s="171"/>
      <c r="BF1365" s="171"/>
      <c r="BG1365" s="171"/>
      <c r="BH1365" s="171"/>
      <c r="BI1365" s="171"/>
      <c r="BJ1365" s="171"/>
      <c r="BK1365" s="171"/>
      <c r="BL1365" s="171"/>
      <c r="BM1365" s="171"/>
      <c r="BN1365" s="171"/>
      <c r="BO1365" s="171"/>
      <c r="BP1365" s="171"/>
      <c r="BQ1365" s="171"/>
      <c r="BR1365" s="171"/>
      <c r="BS1365" s="171"/>
      <c r="BT1365" s="171"/>
      <c r="BU1365" s="171"/>
      <c r="BV1365" s="171"/>
      <c r="BW1365" s="171"/>
    </row>
    <row r="1366" spans="1:75" ht="23.25">
      <c r="AY1366" s="269"/>
      <c r="BE1366" s="171"/>
      <c r="BF1366" s="171"/>
      <c r="BG1366" s="171"/>
      <c r="BH1366" s="171"/>
      <c r="BI1366" s="171"/>
      <c r="BJ1366" s="171"/>
      <c r="BK1366" s="171"/>
      <c r="BL1366" s="171"/>
      <c r="BM1366" s="171"/>
      <c r="BN1366" s="171"/>
      <c r="BO1366" s="171"/>
      <c r="BP1366" s="171"/>
      <c r="BQ1366" s="171"/>
      <c r="BR1366" s="171"/>
      <c r="BS1366" s="171"/>
      <c r="BT1366" s="171"/>
      <c r="BU1366" s="171"/>
      <c r="BV1366" s="171"/>
      <c r="BW1366" s="171"/>
    </row>
    <row r="1367" spans="1:75" ht="23.25">
      <c r="AY1367" s="269"/>
      <c r="BE1367" s="171"/>
      <c r="BF1367" s="171"/>
      <c r="BG1367" s="171"/>
      <c r="BH1367" s="171"/>
      <c r="BI1367" s="171"/>
      <c r="BJ1367" s="171"/>
      <c r="BK1367" s="171"/>
      <c r="BL1367" s="171"/>
      <c r="BM1367" s="171"/>
      <c r="BN1367" s="171"/>
      <c r="BO1367" s="171"/>
      <c r="BP1367" s="171"/>
      <c r="BQ1367" s="171"/>
      <c r="BR1367" s="171"/>
      <c r="BS1367" s="171"/>
      <c r="BT1367" s="171"/>
      <c r="BU1367" s="171"/>
      <c r="BV1367" s="171"/>
      <c r="BW1367" s="171"/>
    </row>
    <row r="1368" spans="1:75" ht="23.25">
      <c r="AY1368" s="269"/>
      <c r="BE1368" s="171"/>
      <c r="BF1368" s="171"/>
      <c r="BG1368" s="171"/>
      <c r="BH1368" s="171"/>
      <c r="BI1368" s="171"/>
      <c r="BJ1368" s="171"/>
      <c r="BK1368" s="171"/>
      <c r="BL1368" s="171"/>
      <c r="BM1368" s="171"/>
      <c r="BN1368" s="171"/>
      <c r="BO1368" s="171"/>
      <c r="BP1368" s="171"/>
      <c r="BQ1368" s="171"/>
      <c r="BR1368" s="171"/>
      <c r="BS1368" s="171"/>
      <c r="BT1368" s="171"/>
      <c r="BU1368" s="171"/>
      <c r="BV1368" s="171"/>
      <c r="BW1368" s="171"/>
    </row>
    <row r="1369" spans="1:75" ht="23.25">
      <c r="AY1369" s="269"/>
      <c r="BE1369" s="171"/>
      <c r="BF1369" s="171"/>
      <c r="BG1369" s="171"/>
      <c r="BH1369" s="171"/>
      <c r="BI1369" s="171"/>
      <c r="BJ1369" s="171"/>
      <c r="BK1369" s="171"/>
      <c r="BL1369" s="171"/>
      <c r="BM1369" s="171"/>
      <c r="BN1369" s="171"/>
      <c r="BO1369" s="171"/>
      <c r="BP1369" s="171"/>
      <c r="BQ1369" s="171"/>
      <c r="BR1369" s="171"/>
      <c r="BS1369" s="171"/>
      <c r="BT1369" s="171"/>
      <c r="BU1369" s="171"/>
      <c r="BV1369" s="171"/>
      <c r="BW1369" s="171"/>
    </row>
    <row r="1370" spans="1:75" ht="23.25">
      <c r="AY1370" s="269"/>
      <c r="BE1370" s="171"/>
      <c r="BF1370" s="171"/>
      <c r="BG1370" s="171"/>
      <c r="BH1370" s="171"/>
      <c r="BI1370" s="171"/>
      <c r="BJ1370" s="171"/>
      <c r="BK1370" s="171"/>
      <c r="BL1370" s="171"/>
      <c r="BM1370" s="171"/>
      <c r="BN1370" s="171"/>
      <c r="BO1370" s="171"/>
      <c r="BP1370" s="171"/>
      <c r="BQ1370" s="171"/>
      <c r="BR1370" s="171"/>
      <c r="BS1370" s="171"/>
      <c r="BT1370" s="171"/>
      <c r="BU1370" s="171"/>
      <c r="BV1370" s="171"/>
      <c r="BW1370" s="171"/>
    </row>
    <row r="1371" spans="1:75" ht="23.25">
      <c r="AY1371" s="269"/>
      <c r="BE1371" s="171"/>
      <c r="BF1371" s="171"/>
      <c r="BG1371" s="171"/>
      <c r="BH1371" s="171"/>
      <c r="BI1371" s="171"/>
      <c r="BJ1371" s="171"/>
      <c r="BK1371" s="171"/>
      <c r="BL1371" s="171"/>
      <c r="BM1371" s="171"/>
      <c r="BN1371" s="171"/>
      <c r="BO1371" s="171"/>
      <c r="BP1371" s="171"/>
      <c r="BQ1371" s="171"/>
      <c r="BR1371" s="171"/>
      <c r="BS1371" s="171"/>
      <c r="BT1371" s="171"/>
      <c r="BU1371" s="171"/>
      <c r="BV1371" s="171"/>
      <c r="BW1371" s="171"/>
    </row>
    <row r="1372" spans="1:75" ht="23.25">
      <c r="AY1372" s="269"/>
      <c r="BE1372" s="171"/>
      <c r="BF1372" s="171"/>
      <c r="BG1372" s="171"/>
      <c r="BH1372" s="171"/>
      <c r="BI1372" s="171"/>
      <c r="BJ1372" s="171"/>
      <c r="BK1372" s="171"/>
      <c r="BL1372" s="171"/>
      <c r="BM1372" s="171"/>
      <c r="BN1372" s="171"/>
      <c r="BO1372" s="171"/>
      <c r="BP1372" s="171"/>
      <c r="BQ1372" s="171"/>
      <c r="BR1372" s="171"/>
      <c r="BS1372" s="171"/>
      <c r="BT1372" s="171"/>
      <c r="BU1372" s="171"/>
      <c r="BV1372" s="171"/>
      <c r="BW1372" s="171"/>
    </row>
    <row r="1373" spans="1:75" ht="23.25">
      <c r="AY1373" s="269"/>
      <c r="BE1373" s="171"/>
      <c r="BF1373" s="171"/>
      <c r="BG1373" s="171"/>
      <c r="BH1373" s="171"/>
      <c r="BI1373" s="171"/>
      <c r="BJ1373" s="171"/>
      <c r="BK1373" s="171"/>
      <c r="BL1373" s="171"/>
      <c r="BM1373" s="171"/>
      <c r="BN1373" s="171"/>
      <c r="BO1373" s="171"/>
      <c r="BP1373" s="171"/>
      <c r="BQ1373" s="171"/>
      <c r="BR1373" s="171"/>
      <c r="BS1373" s="171"/>
      <c r="BT1373" s="171"/>
      <c r="BU1373" s="171"/>
      <c r="BV1373" s="171"/>
      <c r="BW1373" s="171"/>
    </row>
    <row r="1374" spans="1:75" ht="26.25">
      <c r="A1374" s="161"/>
      <c r="B1374" s="161"/>
      <c r="C1374" s="161"/>
      <c r="D1374" s="161"/>
      <c r="E1374" s="161"/>
      <c r="F1374" s="162"/>
      <c r="G1374" s="162"/>
      <c r="H1374" s="163"/>
      <c r="I1374" s="163"/>
      <c r="J1374" s="163"/>
      <c r="K1374" s="163"/>
      <c r="L1374" s="163"/>
      <c r="M1374" s="164"/>
      <c r="N1374" s="163"/>
      <c r="O1374" s="165"/>
      <c r="P1374" s="163"/>
      <c r="Q1374" s="165"/>
      <c r="R1374" s="163"/>
      <c r="S1374" s="161"/>
      <c r="T1374" s="163"/>
      <c r="U1374" s="163"/>
      <c r="V1374" s="163"/>
      <c r="W1374" s="163"/>
      <c r="X1374" s="161"/>
      <c r="Y1374" s="163"/>
      <c r="Z1374" s="163"/>
      <c r="AA1374" s="516"/>
      <c r="AB1374" s="163"/>
      <c r="AC1374" s="163"/>
      <c r="AD1374" s="163"/>
      <c r="AE1374" s="166"/>
      <c r="AF1374" s="167"/>
      <c r="AG1374" s="165"/>
      <c r="AH1374" s="22"/>
      <c r="AI1374" s="166"/>
      <c r="AJ1374" s="166"/>
      <c r="AK1374" s="166"/>
      <c r="AL1374" s="166"/>
      <c r="AM1374" s="161"/>
      <c r="AN1374" s="161"/>
      <c r="AO1374" s="168"/>
      <c r="AP1374" s="161"/>
      <c r="AQ1374" s="161"/>
      <c r="AR1374" s="516"/>
      <c r="AS1374" s="516"/>
      <c r="AT1374" s="161"/>
      <c r="AU1374" s="161"/>
      <c r="AV1374" s="459"/>
      <c r="AY1374" s="269"/>
      <c r="BA1374" s="757"/>
      <c r="BE1374" s="171"/>
      <c r="BF1374" s="171"/>
      <c r="BG1374" s="171"/>
      <c r="BH1374" s="171"/>
      <c r="BI1374" s="171"/>
      <c r="BJ1374" s="171"/>
      <c r="BK1374" s="171"/>
      <c r="BL1374" s="171"/>
      <c r="BM1374" s="171"/>
      <c r="BN1374" s="171"/>
      <c r="BO1374" s="171"/>
      <c r="BP1374" s="171"/>
      <c r="BQ1374" s="171"/>
      <c r="BR1374" s="171"/>
      <c r="BS1374" s="171"/>
      <c r="BT1374" s="171"/>
      <c r="BU1374" s="171"/>
      <c r="BV1374" s="171"/>
      <c r="BW1374" s="171"/>
    </row>
    <row r="1375" spans="1:75" ht="40.5" customHeight="1">
      <c r="A1375" s="161"/>
      <c r="B1375" s="161"/>
      <c r="C1375" s="161"/>
      <c r="D1375" s="161"/>
      <c r="E1375" s="161"/>
      <c r="F1375" s="162"/>
      <c r="G1375" s="162"/>
      <c r="H1375" s="163"/>
      <c r="I1375" s="163"/>
      <c r="J1375" s="163"/>
      <c r="K1375" s="163"/>
      <c r="L1375" s="163"/>
      <c r="M1375" s="164"/>
      <c r="N1375" s="163"/>
      <c r="O1375" s="165"/>
      <c r="P1375" s="163"/>
      <c r="Q1375" s="165"/>
      <c r="R1375" s="163"/>
      <c r="S1375" s="161"/>
      <c r="T1375" s="163"/>
      <c r="U1375" s="163"/>
      <c r="V1375" s="163"/>
      <c r="W1375" s="163"/>
      <c r="X1375" s="161"/>
      <c r="Y1375" s="163"/>
      <c r="Z1375" s="163"/>
      <c r="AA1375" s="516"/>
      <c r="AB1375" s="163"/>
      <c r="AC1375" s="163"/>
      <c r="AD1375" s="163"/>
      <c r="AE1375" s="166"/>
      <c r="AF1375" s="167"/>
      <c r="AG1375" s="165"/>
      <c r="AH1375" s="22"/>
      <c r="AI1375" s="166"/>
      <c r="AJ1375" s="166"/>
      <c r="AK1375" s="166"/>
      <c r="AL1375" s="166"/>
      <c r="AM1375" s="161"/>
      <c r="AN1375" s="161"/>
      <c r="AO1375" s="168"/>
      <c r="AP1375" s="161"/>
      <c r="AQ1375" s="161"/>
      <c r="AR1375" s="516"/>
      <c r="AS1375" s="516"/>
      <c r="AT1375" s="161"/>
      <c r="AU1375" s="161"/>
      <c r="AV1375" s="459"/>
      <c r="AY1375" s="269"/>
      <c r="BA1375" s="757"/>
      <c r="BE1375" s="171"/>
      <c r="BF1375" s="171"/>
      <c r="BG1375" s="171"/>
      <c r="BH1375" s="171"/>
      <c r="BI1375" s="171"/>
      <c r="BJ1375" s="171"/>
      <c r="BK1375" s="171"/>
      <c r="BL1375" s="171"/>
      <c r="BM1375" s="171"/>
      <c r="BN1375" s="171"/>
      <c r="BO1375" s="171"/>
      <c r="BP1375" s="171"/>
      <c r="BQ1375" s="171"/>
      <c r="BR1375" s="171"/>
      <c r="BS1375" s="171"/>
      <c r="BT1375" s="171"/>
      <c r="BU1375" s="171"/>
      <c r="BV1375" s="171"/>
      <c r="BW1375" s="171"/>
    </row>
    <row r="1376" spans="1:75" ht="39" customHeight="1">
      <c r="A1376" s="161"/>
      <c r="B1376" s="161"/>
      <c r="C1376" s="161"/>
      <c r="D1376" s="161"/>
      <c r="E1376" s="161"/>
      <c r="F1376" s="162"/>
      <c r="G1376" s="162"/>
      <c r="H1376" s="163"/>
      <c r="I1376" s="163"/>
      <c r="J1376" s="163"/>
      <c r="K1376" s="163"/>
      <c r="L1376" s="163"/>
      <c r="M1376" s="164"/>
      <c r="N1376" s="163"/>
      <c r="O1376" s="165"/>
      <c r="P1376" s="163"/>
      <c r="Q1376" s="165"/>
      <c r="R1376" s="163"/>
      <c r="S1376" s="161"/>
      <c r="T1376" s="163"/>
      <c r="U1376" s="163"/>
      <c r="V1376" s="163"/>
      <c r="W1376" s="163"/>
      <c r="X1376" s="161"/>
      <c r="Y1376" s="163"/>
      <c r="Z1376" s="163"/>
      <c r="AA1376" s="516"/>
      <c r="AB1376" s="163"/>
      <c r="AC1376" s="163"/>
      <c r="AD1376" s="163"/>
      <c r="AE1376" s="166"/>
      <c r="AF1376" s="167"/>
      <c r="AG1376" s="165"/>
      <c r="AH1376" s="22"/>
      <c r="AI1376" s="166"/>
      <c r="AJ1376" s="166"/>
      <c r="AK1376" s="166"/>
      <c r="AL1376" s="166"/>
      <c r="AM1376" s="161"/>
      <c r="AN1376" s="161"/>
      <c r="AO1376" s="168"/>
      <c r="AP1376" s="161"/>
      <c r="AQ1376" s="161"/>
      <c r="AR1376" s="516"/>
      <c r="AS1376" s="516"/>
      <c r="AT1376" s="161"/>
      <c r="AU1376" s="161"/>
      <c r="AV1376" s="459"/>
      <c r="AY1376" s="269"/>
      <c r="BA1376" s="757"/>
      <c r="BE1376" s="171"/>
      <c r="BF1376" s="171"/>
      <c r="BG1376" s="171"/>
      <c r="BH1376" s="171"/>
      <c r="BI1376" s="171"/>
      <c r="BJ1376" s="171"/>
      <c r="BK1376" s="171"/>
      <c r="BL1376" s="171"/>
      <c r="BM1376" s="171"/>
      <c r="BN1376" s="171"/>
      <c r="BO1376" s="171"/>
      <c r="BP1376" s="171"/>
      <c r="BQ1376" s="171"/>
      <c r="BR1376" s="171"/>
      <c r="BS1376" s="171"/>
      <c r="BT1376" s="171"/>
      <c r="BU1376" s="171"/>
      <c r="BV1376" s="171"/>
      <c r="BW1376" s="171"/>
    </row>
    <row r="1377" spans="1:75" ht="26.25">
      <c r="A1377" s="161"/>
      <c r="B1377" s="161"/>
      <c r="C1377" s="161"/>
      <c r="D1377" s="161"/>
      <c r="E1377" s="161"/>
      <c r="F1377" s="162"/>
      <c r="G1377" s="162"/>
      <c r="H1377" s="163"/>
      <c r="I1377" s="163"/>
      <c r="J1377" s="163"/>
      <c r="K1377" s="163"/>
      <c r="L1377" s="163"/>
      <c r="M1377" s="164"/>
      <c r="N1377" s="163"/>
      <c r="O1377" s="165"/>
      <c r="P1377" s="163"/>
      <c r="Q1377" s="165"/>
      <c r="R1377" s="163"/>
      <c r="S1377" s="161"/>
      <c r="T1377" s="163"/>
      <c r="U1377" s="163"/>
      <c r="V1377" s="163"/>
      <c r="W1377" s="163"/>
      <c r="X1377" s="161"/>
      <c r="Y1377" s="163"/>
      <c r="Z1377" s="163"/>
      <c r="AA1377" s="516"/>
      <c r="AB1377" s="163"/>
      <c r="AC1377" s="163"/>
      <c r="AD1377" s="163"/>
      <c r="AE1377" s="166"/>
      <c r="AF1377" s="167"/>
      <c r="AG1377" s="165"/>
      <c r="AH1377" s="22"/>
      <c r="AI1377" s="166"/>
      <c r="AJ1377" s="166"/>
      <c r="AK1377" s="166"/>
      <c r="AL1377" s="166"/>
      <c r="AM1377" s="161"/>
      <c r="AN1377" s="161"/>
      <c r="AO1377" s="168"/>
      <c r="AP1377" s="161"/>
      <c r="AQ1377" s="161"/>
      <c r="AR1377" s="516"/>
      <c r="AS1377" s="516"/>
      <c r="AT1377" s="161"/>
      <c r="AU1377" s="161"/>
      <c r="AV1377" s="459"/>
      <c r="AY1377" s="269"/>
      <c r="BA1377" s="757"/>
      <c r="BE1377" s="171"/>
      <c r="BF1377" s="171"/>
      <c r="BG1377" s="171"/>
      <c r="BH1377" s="171"/>
      <c r="BI1377" s="171"/>
      <c r="BJ1377" s="171"/>
      <c r="BK1377" s="171"/>
      <c r="BL1377" s="171"/>
      <c r="BM1377" s="171"/>
      <c r="BN1377" s="171"/>
      <c r="BO1377" s="171"/>
      <c r="BP1377" s="171"/>
      <c r="BQ1377" s="171"/>
      <c r="BR1377" s="171"/>
      <c r="BS1377" s="171"/>
      <c r="BT1377" s="171"/>
      <c r="BU1377" s="171"/>
      <c r="BV1377" s="171"/>
      <c r="BW1377" s="171"/>
    </row>
    <row r="1378" spans="1:75" ht="26.25">
      <c r="A1378" s="161"/>
      <c r="B1378" s="161"/>
      <c r="C1378" s="161"/>
      <c r="D1378" s="161"/>
      <c r="E1378" s="161"/>
      <c r="F1378" s="162"/>
      <c r="G1378" s="162"/>
      <c r="H1378" s="163"/>
      <c r="I1378" s="163"/>
      <c r="J1378" s="163"/>
      <c r="K1378" s="163"/>
      <c r="L1378" s="163"/>
      <c r="M1378" s="164"/>
      <c r="N1378" s="163"/>
      <c r="O1378" s="165"/>
      <c r="P1378" s="163"/>
      <c r="Q1378" s="165"/>
      <c r="R1378" s="163"/>
      <c r="S1378" s="161"/>
      <c r="T1378" s="163"/>
      <c r="U1378" s="163"/>
      <c r="V1378" s="163"/>
      <c r="W1378" s="163"/>
      <c r="X1378" s="161"/>
      <c r="Y1378" s="163"/>
      <c r="Z1378" s="163"/>
      <c r="AA1378" s="516"/>
      <c r="AB1378" s="163"/>
      <c r="AC1378" s="163"/>
      <c r="AD1378" s="163"/>
      <c r="AE1378" s="166"/>
      <c r="AF1378" s="167"/>
      <c r="AG1378" s="165"/>
      <c r="AH1378" s="22"/>
      <c r="AI1378" s="166"/>
      <c r="AJ1378" s="166"/>
      <c r="AK1378" s="166"/>
      <c r="AL1378" s="166"/>
      <c r="AM1378" s="161"/>
      <c r="AN1378" s="161"/>
      <c r="AO1378" s="168"/>
      <c r="AP1378" s="161"/>
      <c r="AQ1378" s="161"/>
      <c r="AR1378" s="516"/>
      <c r="AS1378" s="516"/>
      <c r="AT1378" s="161"/>
      <c r="AU1378" s="161"/>
      <c r="AV1378" s="459"/>
      <c r="AY1378" s="269"/>
      <c r="BA1378" s="757"/>
      <c r="BE1378" s="171"/>
      <c r="BF1378" s="171"/>
      <c r="BG1378" s="171"/>
      <c r="BH1378" s="171"/>
      <c r="BI1378" s="171"/>
      <c r="BJ1378" s="171"/>
      <c r="BK1378" s="171"/>
      <c r="BL1378" s="171"/>
      <c r="BM1378" s="171"/>
      <c r="BN1378" s="171"/>
      <c r="BO1378" s="171"/>
      <c r="BP1378" s="171"/>
      <c r="BQ1378" s="171"/>
      <c r="BR1378" s="171"/>
      <c r="BS1378" s="171"/>
      <c r="BT1378" s="171"/>
      <c r="BU1378" s="171"/>
      <c r="BV1378" s="171"/>
      <c r="BW1378" s="171"/>
    </row>
    <row r="1379" spans="1:75" ht="26.25">
      <c r="A1379" s="161"/>
      <c r="B1379" s="161"/>
      <c r="C1379" s="161"/>
      <c r="D1379" s="161"/>
      <c r="E1379" s="161"/>
      <c r="F1379" s="162"/>
      <c r="G1379" s="162"/>
      <c r="H1379" s="163"/>
      <c r="I1379" s="163"/>
      <c r="J1379" s="163"/>
      <c r="K1379" s="163"/>
      <c r="L1379" s="163"/>
      <c r="M1379" s="164"/>
      <c r="N1379" s="163"/>
      <c r="O1379" s="165"/>
      <c r="P1379" s="163"/>
      <c r="Q1379" s="165"/>
      <c r="R1379" s="163"/>
      <c r="S1379" s="161"/>
      <c r="T1379" s="163"/>
      <c r="U1379" s="163"/>
      <c r="V1379" s="163"/>
      <c r="W1379" s="163"/>
      <c r="X1379" s="161"/>
      <c r="Y1379" s="163"/>
      <c r="Z1379" s="163"/>
      <c r="AA1379" s="516"/>
      <c r="AB1379" s="163"/>
      <c r="AC1379" s="163"/>
      <c r="AD1379" s="163"/>
      <c r="AE1379" s="166"/>
      <c r="AF1379" s="167"/>
      <c r="AG1379" s="165"/>
      <c r="AH1379" s="22"/>
      <c r="AI1379" s="166"/>
      <c r="AJ1379" s="166"/>
      <c r="AK1379" s="166"/>
      <c r="AL1379" s="166"/>
      <c r="AM1379" s="161"/>
      <c r="AN1379" s="161"/>
      <c r="AO1379" s="168"/>
      <c r="AP1379" s="161"/>
      <c r="AQ1379" s="161"/>
      <c r="AR1379" s="516"/>
      <c r="AS1379" s="516"/>
      <c r="AT1379" s="161"/>
      <c r="AU1379" s="161"/>
      <c r="AV1379" s="459"/>
      <c r="AY1379" s="269"/>
      <c r="BA1379" s="757"/>
      <c r="BE1379" s="171"/>
      <c r="BF1379" s="171"/>
      <c r="BG1379" s="171"/>
      <c r="BH1379" s="171"/>
      <c r="BI1379" s="171"/>
      <c r="BJ1379" s="171"/>
      <c r="BK1379" s="171"/>
      <c r="BL1379" s="171"/>
      <c r="BM1379" s="171"/>
      <c r="BN1379" s="171"/>
      <c r="BO1379" s="171"/>
      <c r="BP1379" s="171"/>
      <c r="BQ1379" s="171"/>
      <c r="BR1379" s="171"/>
      <c r="BS1379" s="171"/>
      <c r="BT1379" s="171"/>
      <c r="BU1379" s="171"/>
      <c r="BV1379" s="171"/>
      <c r="BW1379" s="171"/>
    </row>
    <row r="1380" spans="1:75" ht="23.25">
      <c r="AY1380" s="269"/>
      <c r="BE1380" s="171"/>
      <c r="BF1380" s="171"/>
      <c r="BG1380" s="171"/>
      <c r="BH1380" s="171"/>
      <c r="BI1380" s="171"/>
      <c r="BJ1380" s="171"/>
      <c r="BK1380" s="171"/>
      <c r="BL1380" s="171"/>
      <c r="BM1380" s="171"/>
      <c r="BN1380" s="171"/>
      <c r="BO1380" s="171"/>
      <c r="BP1380" s="171"/>
      <c r="BQ1380" s="171"/>
      <c r="BR1380" s="171"/>
      <c r="BS1380" s="171"/>
      <c r="BT1380" s="171"/>
      <c r="BU1380" s="171"/>
      <c r="BV1380" s="171"/>
      <c r="BW1380" s="171"/>
    </row>
    <row r="1381" spans="1:75" ht="23.25">
      <c r="AY1381" s="269"/>
      <c r="BE1381" s="171"/>
      <c r="BF1381" s="171"/>
      <c r="BG1381" s="171"/>
      <c r="BH1381" s="171"/>
      <c r="BI1381" s="171"/>
      <c r="BJ1381" s="171"/>
      <c r="BK1381" s="171"/>
      <c r="BL1381" s="171"/>
      <c r="BM1381" s="171"/>
      <c r="BN1381" s="171"/>
      <c r="BO1381" s="171"/>
      <c r="BP1381" s="171"/>
      <c r="BQ1381" s="171"/>
      <c r="BR1381" s="171"/>
      <c r="BS1381" s="171"/>
      <c r="BT1381" s="171"/>
      <c r="BU1381" s="171"/>
      <c r="BV1381" s="171"/>
      <c r="BW1381" s="171"/>
    </row>
    <row r="1382" spans="1:75" ht="23.25">
      <c r="AY1382" s="269"/>
      <c r="BE1382" s="171"/>
      <c r="BF1382" s="171"/>
      <c r="BG1382" s="171"/>
      <c r="BH1382" s="171"/>
      <c r="BI1382" s="171"/>
      <c r="BJ1382" s="171"/>
      <c r="BK1382" s="171"/>
      <c r="BL1382" s="171"/>
      <c r="BM1382" s="171"/>
      <c r="BN1382" s="171"/>
      <c r="BO1382" s="171"/>
      <c r="BP1382" s="171"/>
      <c r="BQ1382" s="171"/>
      <c r="BR1382" s="171"/>
      <c r="BS1382" s="171"/>
      <c r="BT1382" s="171"/>
      <c r="BU1382" s="171"/>
      <c r="BV1382" s="171"/>
      <c r="BW1382" s="171"/>
    </row>
    <row r="1383" spans="1:75" ht="23.25">
      <c r="AY1383" s="269"/>
      <c r="BE1383" s="171"/>
      <c r="BF1383" s="171"/>
      <c r="BG1383" s="171"/>
      <c r="BH1383" s="171"/>
      <c r="BI1383" s="171"/>
      <c r="BJ1383" s="171"/>
      <c r="BK1383" s="171"/>
      <c r="BL1383" s="171"/>
      <c r="BM1383" s="171"/>
      <c r="BN1383" s="171"/>
      <c r="BO1383" s="171"/>
      <c r="BP1383" s="171"/>
      <c r="BQ1383" s="171"/>
      <c r="BR1383" s="171"/>
      <c r="BS1383" s="171"/>
      <c r="BT1383" s="171"/>
      <c r="BU1383" s="171"/>
      <c r="BV1383" s="171"/>
      <c r="BW1383" s="171"/>
    </row>
    <row r="1384" spans="1:75" ht="23.25">
      <c r="AY1384" s="269"/>
      <c r="BE1384" s="171"/>
      <c r="BF1384" s="171"/>
      <c r="BG1384" s="171"/>
      <c r="BH1384" s="171"/>
      <c r="BI1384" s="171"/>
      <c r="BJ1384" s="171"/>
      <c r="BK1384" s="171"/>
      <c r="BL1384" s="171"/>
      <c r="BM1384" s="171"/>
      <c r="BN1384" s="171"/>
      <c r="BO1384" s="171"/>
      <c r="BP1384" s="171"/>
      <c r="BQ1384" s="171"/>
      <c r="BR1384" s="171"/>
      <c r="BS1384" s="171"/>
      <c r="BT1384" s="171"/>
      <c r="BU1384" s="171"/>
      <c r="BV1384" s="171"/>
      <c r="BW1384" s="171"/>
    </row>
    <row r="1385" spans="1:75" ht="23.25">
      <c r="AY1385" s="269"/>
      <c r="BE1385" s="171"/>
      <c r="BF1385" s="171"/>
      <c r="BG1385" s="171"/>
      <c r="BH1385" s="171"/>
      <c r="BI1385" s="171"/>
      <c r="BJ1385" s="171"/>
      <c r="BK1385" s="171"/>
      <c r="BL1385" s="171"/>
      <c r="BM1385" s="171"/>
      <c r="BN1385" s="171"/>
      <c r="BO1385" s="171"/>
      <c r="BP1385" s="171"/>
      <c r="BQ1385" s="171"/>
      <c r="BR1385" s="171"/>
      <c r="BS1385" s="171"/>
      <c r="BT1385" s="171"/>
      <c r="BU1385" s="171"/>
      <c r="BV1385" s="171"/>
      <c r="BW1385" s="171"/>
    </row>
    <row r="1386" spans="1:75" ht="23.25">
      <c r="AY1386" s="269"/>
      <c r="BE1386" s="171"/>
      <c r="BF1386" s="171"/>
      <c r="BG1386" s="171"/>
      <c r="BH1386" s="171"/>
      <c r="BI1386" s="171"/>
      <c r="BJ1386" s="171"/>
      <c r="BK1386" s="171"/>
      <c r="BL1386" s="171"/>
      <c r="BM1386" s="171"/>
      <c r="BN1386" s="171"/>
      <c r="BO1386" s="171"/>
      <c r="BP1386" s="171"/>
      <c r="BQ1386" s="171"/>
      <c r="BR1386" s="171"/>
      <c r="BS1386" s="171"/>
      <c r="BT1386" s="171"/>
      <c r="BU1386" s="171"/>
      <c r="BV1386" s="171"/>
      <c r="BW1386" s="171"/>
    </row>
    <row r="1387" spans="1:75" ht="23.25">
      <c r="AY1387" s="269"/>
      <c r="BE1387" s="171"/>
      <c r="BF1387" s="171"/>
      <c r="BG1387" s="171"/>
      <c r="BH1387" s="171"/>
      <c r="BI1387" s="171"/>
      <c r="BJ1387" s="171"/>
      <c r="BK1387" s="171"/>
      <c r="BL1387" s="171"/>
      <c r="BM1387" s="171"/>
      <c r="BN1387" s="171"/>
      <c r="BO1387" s="171"/>
      <c r="BP1387" s="171"/>
      <c r="BQ1387" s="171"/>
      <c r="BR1387" s="171"/>
      <c r="BS1387" s="171"/>
      <c r="BT1387" s="171"/>
      <c r="BU1387" s="171"/>
      <c r="BV1387" s="171"/>
      <c r="BW1387" s="171"/>
    </row>
    <row r="1388" spans="1:75" ht="23.25">
      <c r="AY1388" s="269"/>
      <c r="BE1388" s="171"/>
      <c r="BF1388" s="171"/>
      <c r="BG1388" s="171"/>
      <c r="BH1388" s="171"/>
      <c r="BI1388" s="171"/>
      <c r="BJ1388" s="171"/>
      <c r="BK1388" s="171"/>
      <c r="BL1388" s="171"/>
      <c r="BM1388" s="171"/>
      <c r="BN1388" s="171"/>
      <c r="BO1388" s="171"/>
      <c r="BP1388" s="171"/>
      <c r="BQ1388" s="171"/>
      <c r="BR1388" s="171"/>
      <c r="BS1388" s="171"/>
      <c r="BT1388" s="171"/>
      <c r="BU1388" s="171"/>
      <c r="BV1388" s="171"/>
      <c r="BW1388" s="171"/>
    </row>
    <row r="1389" spans="1:75" ht="23.25">
      <c r="AY1389" s="269"/>
      <c r="BE1389" s="171"/>
      <c r="BF1389" s="171"/>
      <c r="BG1389" s="171"/>
      <c r="BH1389" s="171"/>
      <c r="BI1389" s="171"/>
      <c r="BJ1389" s="171"/>
      <c r="BK1389" s="171"/>
      <c r="BL1389" s="171"/>
      <c r="BM1389" s="171"/>
      <c r="BN1389" s="171"/>
      <c r="BO1389" s="171"/>
      <c r="BP1389" s="171"/>
      <c r="BQ1389" s="171"/>
      <c r="BR1389" s="171"/>
      <c r="BS1389" s="171"/>
      <c r="BT1389" s="171"/>
      <c r="BU1389" s="171"/>
      <c r="BV1389" s="171"/>
      <c r="BW1389" s="171"/>
    </row>
    <row r="1390" spans="1:75" ht="23.25">
      <c r="AY1390" s="269"/>
      <c r="BE1390" s="171"/>
      <c r="BF1390" s="171"/>
      <c r="BG1390" s="171"/>
      <c r="BH1390" s="171"/>
      <c r="BI1390" s="171"/>
      <c r="BJ1390" s="171"/>
      <c r="BK1390" s="171"/>
      <c r="BL1390" s="171"/>
      <c r="BM1390" s="171"/>
      <c r="BN1390" s="171"/>
      <c r="BO1390" s="171"/>
      <c r="BP1390" s="171"/>
      <c r="BQ1390" s="171"/>
      <c r="BR1390" s="171"/>
      <c r="BS1390" s="171"/>
      <c r="BT1390" s="171"/>
      <c r="BU1390" s="171"/>
      <c r="BV1390" s="171"/>
      <c r="BW1390" s="171"/>
    </row>
    <row r="1391" spans="1:75" ht="23.25">
      <c r="AY1391" s="269"/>
      <c r="BE1391" s="171"/>
      <c r="BF1391" s="171"/>
      <c r="BG1391" s="171"/>
      <c r="BH1391" s="171"/>
      <c r="BI1391" s="171"/>
      <c r="BJ1391" s="171"/>
      <c r="BK1391" s="171"/>
      <c r="BL1391" s="171"/>
      <c r="BM1391" s="171"/>
      <c r="BN1391" s="171"/>
      <c r="BO1391" s="171"/>
      <c r="BP1391" s="171"/>
      <c r="BQ1391" s="171"/>
      <c r="BR1391" s="171"/>
      <c r="BS1391" s="171"/>
      <c r="BT1391" s="171"/>
      <c r="BU1391" s="171"/>
      <c r="BV1391" s="171"/>
      <c r="BW1391" s="171"/>
    </row>
    <row r="1392" spans="1:75" ht="23.25">
      <c r="AY1392" s="269"/>
      <c r="BE1392" s="171"/>
      <c r="BF1392" s="171"/>
      <c r="BG1392" s="171"/>
      <c r="BH1392" s="171"/>
      <c r="BI1392" s="171"/>
      <c r="BJ1392" s="171"/>
      <c r="BK1392" s="171"/>
      <c r="BL1392" s="171"/>
      <c r="BM1392" s="171"/>
      <c r="BN1392" s="171"/>
      <c r="BO1392" s="171"/>
      <c r="BP1392" s="171"/>
      <c r="BQ1392" s="171"/>
      <c r="BR1392" s="171"/>
      <c r="BS1392" s="171"/>
      <c r="BT1392" s="171"/>
      <c r="BU1392" s="171"/>
      <c r="BV1392" s="171"/>
      <c r="BW1392" s="171"/>
    </row>
    <row r="1393" spans="51:75" ht="23.25">
      <c r="AY1393" s="269"/>
      <c r="BE1393" s="171"/>
      <c r="BF1393" s="171"/>
      <c r="BG1393" s="171"/>
      <c r="BH1393" s="171"/>
      <c r="BI1393" s="171"/>
      <c r="BJ1393" s="171"/>
      <c r="BK1393" s="171"/>
      <c r="BL1393" s="171"/>
      <c r="BM1393" s="171"/>
      <c r="BN1393" s="171"/>
      <c r="BO1393" s="171"/>
      <c r="BP1393" s="171"/>
      <c r="BQ1393" s="171"/>
      <c r="BR1393" s="171"/>
      <c r="BS1393" s="171"/>
      <c r="BT1393" s="171"/>
      <c r="BU1393" s="171"/>
      <c r="BV1393" s="171"/>
      <c r="BW1393" s="171"/>
    </row>
    <row r="1394" spans="51:75" ht="23.25">
      <c r="AY1394" s="269"/>
      <c r="BE1394" s="171"/>
      <c r="BF1394" s="171"/>
      <c r="BG1394" s="171"/>
      <c r="BH1394" s="171"/>
      <c r="BI1394" s="171"/>
      <c r="BJ1394" s="171"/>
      <c r="BK1394" s="171"/>
      <c r="BL1394" s="171"/>
      <c r="BM1394" s="171"/>
      <c r="BN1394" s="171"/>
      <c r="BO1394" s="171"/>
      <c r="BP1394" s="171"/>
      <c r="BQ1394" s="171"/>
      <c r="BR1394" s="171"/>
      <c r="BS1394" s="171"/>
      <c r="BT1394" s="171"/>
      <c r="BU1394" s="171"/>
      <c r="BV1394" s="171"/>
      <c r="BW1394" s="171"/>
    </row>
    <row r="1395" spans="51:75" ht="23.25">
      <c r="AY1395" s="269"/>
      <c r="BE1395" s="171"/>
      <c r="BF1395" s="171"/>
      <c r="BG1395" s="171"/>
      <c r="BH1395" s="171"/>
      <c r="BI1395" s="171"/>
      <c r="BJ1395" s="171"/>
      <c r="BK1395" s="171"/>
      <c r="BL1395" s="171"/>
      <c r="BM1395" s="171"/>
      <c r="BN1395" s="171"/>
      <c r="BO1395" s="171"/>
      <c r="BP1395" s="171"/>
      <c r="BQ1395" s="171"/>
      <c r="BR1395" s="171"/>
      <c r="BS1395" s="171"/>
      <c r="BT1395" s="171"/>
      <c r="BU1395" s="171"/>
      <c r="BV1395" s="171"/>
      <c r="BW1395" s="171"/>
    </row>
    <row r="1396" spans="51:75" ht="23.25">
      <c r="AY1396" s="269"/>
      <c r="BE1396" s="171"/>
      <c r="BF1396" s="171"/>
      <c r="BG1396" s="171"/>
      <c r="BH1396" s="171"/>
      <c r="BI1396" s="171"/>
      <c r="BJ1396" s="171"/>
      <c r="BK1396" s="171"/>
      <c r="BL1396" s="171"/>
      <c r="BM1396" s="171"/>
      <c r="BN1396" s="171"/>
      <c r="BO1396" s="171"/>
      <c r="BP1396" s="171"/>
      <c r="BQ1396" s="171"/>
      <c r="BR1396" s="171"/>
      <c r="BS1396" s="171"/>
      <c r="BT1396" s="171"/>
      <c r="BU1396" s="171"/>
      <c r="BV1396" s="171"/>
      <c r="BW1396" s="171"/>
    </row>
    <row r="1397" spans="51:75" ht="23.25">
      <c r="AY1397" s="269"/>
      <c r="BE1397" s="171"/>
      <c r="BF1397" s="171"/>
      <c r="BG1397" s="171"/>
      <c r="BH1397" s="171"/>
      <c r="BI1397" s="171"/>
      <c r="BJ1397" s="171"/>
      <c r="BK1397" s="171"/>
      <c r="BL1397" s="171"/>
      <c r="BM1397" s="171"/>
      <c r="BN1397" s="171"/>
      <c r="BO1397" s="171"/>
      <c r="BP1397" s="171"/>
      <c r="BQ1397" s="171"/>
      <c r="BR1397" s="171"/>
      <c r="BS1397" s="171"/>
      <c r="BT1397" s="171"/>
      <c r="BU1397" s="171"/>
      <c r="BV1397" s="171"/>
      <c r="BW1397" s="171"/>
    </row>
    <row r="1398" spans="51:75" ht="23.25">
      <c r="AY1398" s="269"/>
      <c r="BE1398" s="171"/>
      <c r="BF1398" s="171"/>
      <c r="BG1398" s="171"/>
      <c r="BH1398" s="171"/>
      <c r="BI1398" s="171"/>
      <c r="BJ1398" s="171"/>
      <c r="BK1398" s="171"/>
      <c r="BL1398" s="171"/>
      <c r="BM1398" s="171"/>
      <c r="BN1398" s="171"/>
      <c r="BO1398" s="171"/>
      <c r="BP1398" s="171"/>
      <c r="BQ1398" s="171"/>
      <c r="BR1398" s="171"/>
      <c r="BS1398" s="171"/>
      <c r="BT1398" s="171"/>
      <c r="BU1398" s="171"/>
      <c r="BV1398" s="171"/>
      <c r="BW1398" s="171"/>
    </row>
    <row r="1399" spans="51:75" ht="23.25">
      <c r="AY1399" s="269"/>
      <c r="BE1399" s="171"/>
      <c r="BF1399" s="171"/>
      <c r="BG1399" s="171"/>
      <c r="BH1399" s="171"/>
      <c r="BI1399" s="171"/>
      <c r="BJ1399" s="171"/>
      <c r="BK1399" s="171"/>
      <c r="BL1399" s="171"/>
      <c r="BM1399" s="171"/>
      <c r="BN1399" s="171"/>
      <c r="BO1399" s="171"/>
      <c r="BP1399" s="171"/>
      <c r="BQ1399" s="171"/>
      <c r="BR1399" s="171"/>
      <c r="BS1399" s="171"/>
      <c r="BT1399" s="171"/>
      <c r="BU1399" s="171"/>
      <c r="BV1399" s="171"/>
      <c r="BW1399" s="171"/>
    </row>
    <row r="1400" spans="51:75" ht="23.25">
      <c r="BE1400" s="171"/>
      <c r="BF1400" s="171"/>
      <c r="BG1400" s="171"/>
      <c r="BH1400" s="171"/>
      <c r="BI1400" s="171"/>
      <c r="BJ1400" s="171"/>
      <c r="BK1400" s="171"/>
      <c r="BL1400" s="171"/>
      <c r="BM1400" s="171"/>
      <c r="BN1400" s="171"/>
      <c r="BO1400" s="171"/>
      <c r="BP1400" s="171"/>
      <c r="BQ1400" s="171"/>
      <c r="BR1400" s="171"/>
      <c r="BS1400" s="171"/>
      <c r="BT1400" s="171"/>
      <c r="BU1400" s="171"/>
      <c r="BV1400" s="171"/>
      <c r="BW1400" s="171"/>
    </row>
    <row r="1401" spans="51:75" ht="23.25">
      <c r="BE1401" s="171"/>
      <c r="BF1401" s="171"/>
      <c r="BG1401" s="171"/>
      <c r="BH1401" s="171"/>
      <c r="BI1401" s="171"/>
      <c r="BJ1401" s="171"/>
      <c r="BK1401" s="171"/>
      <c r="BL1401" s="171"/>
      <c r="BM1401" s="171"/>
      <c r="BN1401" s="171"/>
      <c r="BO1401" s="171"/>
      <c r="BP1401" s="171"/>
      <c r="BQ1401" s="171"/>
      <c r="BR1401" s="171"/>
      <c r="BS1401" s="171"/>
      <c r="BT1401" s="171"/>
      <c r="BU1401" s="171"/>
      <c r="BV1401" s="171"/>
      <c r="BW1401" s="171"/>
    </row>
    <row r="1402" spans="51:75" ht="23.25">
      <c r="BE1402" s="171"/>
      <c r="BF1402" s="171"/>
      <c r="BG1402" s="171"/>
      <c r="BH1402" s="171"/>
      <c r="BI1402" s="171"/>
      <c r="BJ1402" s="171"/>
      <c r="BK1402" s="171"/>
      <c r="BL1402" s="171"/>
      <c r="BM1402" s="171"/>
      <c r="BN1402" s="171"/>
      <c r="BO1402" s="171"/>
      <c r="BP1402" s="171"/>
      <c r="BQ1402" s="171"/>
      <c r="BR1402" s="171"/>
      <c r="BS1402" s="171"/>
      <c r="BT1402" s="171"/>
      <c r="BU1402" s="171"/>
      <c r="BV1402" s="171"/>
      <c r="BW1402" s="171"/>
    </row>
    <row r="1403" spans="51:75" ht="23.25">
      <c r="BE1403" s="171"/>
      <c r="BF1403" s="171"/>
      <c r="BG1403" s="171"/>
      <c r="BH1403" s="171"/>
      <c r="BI1403" s="171"/>
      <c r="BJ1403" s="171"/>
      <c r="BK1403" s="171"/>
      <c r="BL1403" s="171"/>
      <c r="BM1403" s="171"/>
      <c r="BN1403" s="171"/>
      <c r="BO1403" s="171"/>
      <c r="BP1403" s="171"/>
      <c r="BQ1403" s="171"/>
      <c r="BR1403" s="171"/>
      <c r="BS1403" s="171"/>
      <c r="BT1403" s="171"/>
      <c r="BU1403" s="171"/>
      <c r="BV1403" s="171"/>
      <c r="BW1403" s="171"/>
    </row>
    <row r="1404" spans="51:75" ht="23.25">
      <c r="BE1404" s="171"/>
      <c r="BF1404" s="171"/>
      <c r="BG1404" s="171"/>
      <c r="BH1404" s="171"/>
      <c r="BI1404" s="171"/>
      <c r="BJ1404" s="171"/>
      <c r="BK1404" s="171"/>
      <c r="BL1404" s="171"/>
      <c r="BM1404" s="171"/>
      <c r="BN1404" s="171"/>
      <c r="BO1404" s="171"/>
      <c r="BP1404" s="171"/>
      <c r="BQ1404" s="171"/>
      <c r="BR1404" s="171"/>
      <c r="BS1404" s="171"/>
      <c r="BT1404" s="171"/>
      <c r="BU1404" s="171"/>
      <c r="BV1404" s="171"/>
      <c r="BW1404" s="171"/>
    </row>
    <row r="1405" spans="51:75" ht="23.25">
      <c r="BE1405" s="171"/>
      <c r="BF1405" s="171"/>
      <c r="BG1405" s="171"/>
      <c r="BH1405" s="171"/>
      <c r="BI1405" s="171"/>
      <c r="BJ1405" s="171"/>
      <c r="BK1405" s="171"/>
      <c r="BL1405" s="171"/>
      <c r="BM1405" s="171"/>
      <c r="BN1405" s="171"/>
      <c r="BO1405" s="171"/>
      <c r="BP1405" s="171"/>
      <c r="BQ1405" s="171"/>
      <c r="BR1405" s="171"/>
      <c r="BS1405" s="171"/>
      <c r="BT1405" s="171"/>
      <c r="BU1405" s="171"/>
      <c r="BV1405" s="171"/>
      <c r="BW1405" s="171"/>
    </row>
    <row r="1406" spans="51:75" ht="23.25">
      <c r="BE1406" s="171"/>
      <c r="BF1406" s="171"/>
      <c r="BG1406" s="171"/>
      <c r="BH1406" s="171"/>
      <c r="BI1406" s="171"/>
      <c r="BJ1406" s="171"/>
      <c r="BK1406" s="171"/>
      <c r="BL1406" s="171"/>
      <c r="BM1406" s="171"/>
      <c r="BN1406" s="171"/>
      <c r="BO1406" s="171"/>
      <c r="BP1406" s="171"/>
      <c r="BQ1406" s="171"/>
      <c r="BR1406" s="171"/>
      <c r="BS1406" s="171"/>
      <c r="BT1406" s="171"/>
      <c r="BU1406" s="171"/>
      <c r="BV1406" s="171"/>
      <c r="BW1406" s="171"/>
    </row>
    <row r="1407" spans="51:75" ht="23.25">
      <c r="BE1407" s="171"/>
      <c r="BF1407" s="171"/>
      <c r="BG1407" s="171"/>
      <c r="BH1407" s="171"/>
      <c r="BI1407" s="171"/>
      <c r="BJ1407" s="171"/>
      <c r="BK1407" s="171"/>
      <c r="BL1407" s="171"/>
      <c r="BM1407" s="171"/>
      <c r="BN1407" s="171"/>
      <c r="BO1407" s="171"/>
      <c r="BP1407" s="171"/>
      <c r="BQ1407" s="171"/>
      <c r="BR1407" s="171"/>
      <c r="BS1407" s="171"/>
      <c r="BT1407" s="171"/>
      <c r="BU1407" s="171"/>
      <c r="BV1407" s="171"/>
      <c r="BW1407" s="171"/>
    </row>
    <row r="1408" spans="51:75" ht="23.25">
      <c r="BE1408" s="171"/>
      <c r="BF1408" s="171"/>
      <c r="BG1408" s="171"/>
      <c r="BH1408" s="171"/>
      <c r="BI1408" s="171"/>
      <c r="BJ1408" s="171"/>
      <c r="BK1408" s="171"/>
      <c r="BL1408" s="171"/>
      <c r="BM1408" s="171"/>
      <c r="BN1408" s="171"/>
      <c r="BO1408" s="171"/>
      <c r="BP1408" s="171"/>
      <c r="BQ1408" s="171"/>
      <c r="BR1408" s="171"/>
      <c r="BS1408" s="171"/>
      <c r="BT1408" s="171"/>
      <c r="BU1408" s="171"/>
      <c r="BV1408" s="171"/>
      <c r="BW1408" s="171"/>
    </row>
    <row r="1409" spans="57:75" ht="23.25">
      <c r="BE1409" s="171"/>
      <c r="BF1409" s="171"/>
      <c r="BG1409" s="171"/>
      <c r="BH1409" s="171"/>
      <c r="BI1409" s="171"/>
      <c r="BJ1409" s="171"/>
      <c r="BK1409" s="171"/>
      <c r="BL1409" s="171"/>
      <c r="BM1409" s="171"/>
      <c r="BN1409" s="171"/>
      <c r="BO1409" s="171"/>
      <c r="BP1409" s="171"/>
      <c r="BQ1409" s="171"/>
      <c r="BR1409" s="171"/>
      <c r="BS1409" s="171"/>
      <c r="BT1409" s="171"/>
      <c r="BU1409" s="171"/>
      <c r="BV1409" s="171"/>
      <c r="BW1409" s="171"/>
    </row>
    <row r="1410" spans="57:75" ht="23.25">
      <c r="BE1410" s="171"/>
      <c r="BF1410" s="171"/>
      <c r="BG1410" s="171"/>
      <c r="BH1410" s="171"/>
      <c r="BI1410" s="171"/>
      <c r="BJ1410" s="171"/>
      <c r="BK1410" s="171"/>
      <c r="BL1410" s="171"/>
      <c r="BM1410" s="171"/>
      <c r="BN1410" s="171"/>
      <c r="BO1410" s="171"/>
      <c r="BP1410" s="171"/>
      <c r="BQ1410" s="171"/>
      <c r="BR1410" s="171"/>
      <c r="BS1410" s="171"/>
      <c r="BT1410" s="171"/>
      <c r="BU1410" s="171"/>
      <c r="BV1410" s="171"/>
      <c r="BW1410" s="171"/>
    </row>
    <row r="1411" spans="57:75" ht="23.25">
      <c r="BE1411" s="171"/>
      <c r="BF1411" s="171"/>
      <c r="BG1411" s="171"/>
      <c r="BH1411" s="171"/>
      <c r="BI1411" s="171"/>
      <c r="BJ1411" s="171"/>
      <c r="BK1411" s="171"/>
      <c r="BL1411" s="171"/>
      <c r="BM1411" s="171"/>
      <c r="BN1411" s="171"/>
      <c r="BO1411" s="171"/>
      <c r="BP1411" s="171"/>
      <c r="BQ1411" s="171"/>
      <c r="BR1411" s="171"/>
      <c r="BS1411" s="171"/>
      <c r="BT1411" s="171"/>
      <c r="BU1411" s="171"/>
      <c r="BV1411" s="171"/>
      <c r="BW1411" s="171"/>
    </row>
    <row r="1412" spans="57:75" ht="23.25">
      <c r="BE1412" s="171"/>
      <c r="BF1412" s="171"/>
      <c r="BG1412" s="171"/>
      <c r="BH1412" s="171"/>
      <c r="BI1412" s="171"/>
      <c r="BJ1412" s="171"/>
      <c r="BK1412" s="171"/>
      <c r="BL1412" s="171"/>
      <c r="BM1412" s="171"/>
      <c r="BN1412" s="171"/>
      <c r="BO1412" s="171"/>
      <c r="BP1412" s="171"/>
      <c r="BQ1412" s="171"/>
      <c r="BR1412" s="171"/>
      <c r="BS1412" s="171"/>
      <c r="BT1412" s="171"/>
      <c r="BU1412" s="171"/>
      <c r="BV1412" s="171"/>
      <c r="BW1412" s="171"/>
    </row>
    <row r="1413" spans="57:75" ht="23.25">
      <c r="BE1413" s="171"/>
      <c r="BF1413" s="171"/>
      <c r="BG1413" s="171"/>
      <c r="BH1413" s="171"/>
      <c r="BI1413" s="171"/>
      <c r="BJ1413" s="171"/>
      <c r="BK1413" s="171"/>
      <c r="BL1413" s="171"/>
      <c r="BM1413" s="171"/>
      <c r="BN1413" s="171"/>
      <c r="BO1413" s="171"/>
      <c r="BP1413" s="171"/>
      <c r="BQ1413" s="171"/>
      <c r="BR1413" s="171"/>
      <c r="BS1413" s="171"/>
      <c r="BT1413" s="171"/>
      <c r="BU1413" s="171"/>
      <c r="BV1413" s="171"/>
      <c r="BW1413" s="171"/>
    </row>
    <row r="1414" spans="57:75" ht="23.25">
      <c r="BE1414" s="171"/>
      <c r="BF1414" s="171"/>
      <c r="BG1414" s="171"/>
      <c r="BH1414" s="171"/>
      <c r="BI1414" s="171"/>
      <c r="BJ1414" s="171"/>
      <c r="BK1414" s="171"/>
      <c r="BL1414" s="171"/>
      <c r="BM1414" s="171"/>
      <c r="BN1414" s="171"/>
      <c r="BO1414" s="171"/>
      <c r="BP1414" s="171"/>
      <c r="BQ1414" s="171"/>
      <c r="BR1414" s="171"/>
      <c r="BS1414" s="171"/>
      <c r="BT1414" s="171"/>
      <c r="BU1414" s="171"/>
      <c r="BV1414" s="171"/>
      <c r="BW1414" s="171"/>
    </row>
    <row r="1415" spans="57:75" ht="23.25">
      <c r="BE1415" s="171"/>
      <c r="BF1415" s="171"/>
      <c r="BG1415" s="171"/>
      <c r="BH1415" s="171"/>
      <c r="BI1415" s="171"/>
      <c r="BJ1415" s="171"/>
      <c r="BK1415" s="171"/>
      <c r="BL1415" s="171"/>
      <c r="BM1415" s="171"/>
      <c r="BN1415" s="171"/>
      <c r="BO1415" s="171"/>
      <c r="BP1415" s="171"/>
      <c r="BQ1415" s="171"/>
      <c r="BR1415" s="171"/>
      <c r="BS1415" s="171"/>
      <c r="BT1415" s="171"/>
      <c r="BU1415" s="171"/>
      <c r="BV1415" s="171"/>
      <c r="BW1415" s="171"/>
    </row>
    <row r="1416" spans="57:75" ht="23.25">
      <c r="BE1416" s="171"/>
      <c r="BF1416" s="171"/>
      <c r="BG1416" s="171"/>
      <c r="BH1416" s="171"/>
      <c r="BI1416" s="171"/>
      <c r="BJ1416" s="171"/>
      <c r="BK1416" s="171"/>
      <c r="BL1416" s="171"/>
      <c r="BM1416" s="171"/>
      <c r="BN1416" s="171"/>
      <c r="BO1416" s="171"/>
      <c r="BP1416" s="171"/>
      <c r="BQ1416" s="171"/>
      <c r="BR1416" s="171"/>
      <c r="BS1416" s="171"/>
      <c r="BT1416" s="171"/>
      <c r="BU1416" s="171"/>
      <c r="BV1416" s="171"/>
      <c r="BW1416" s="171"/>
    </row>
    <row r="1417" spans="57:75" ht="23.25">
      <c r="BE1417" s="171"/>
      <c r="BF1417" s="171"/>
      <c r="BG1417" s="171"/>
      <c r="BH1417" s="171"/>
      <c r="BI1417" s="171"/>
      <c r="BJ1417" s="171"/>
      <c r="BK1417" s="171"/>
      <c r="BL1417" s="171"/>
      <c r="BM1417" s="171"/>
      <c r="BN1417" s="171"/>
      <c r="BO1417" s="171"/>
      <c r="BP1417" s="171"/>
      <c r="BQ1417" s="171"/>
      <c r="BR1417" s="171"/>
      <c r="BS1417" s="171"/>
      <c r="BT1417" s="171"/>
      <c r="BU1417" s="171"/>
      <c r="BV1417" s="171"/>
      <c r="BW1417" s="171"/>
    </row>
    <row r="1418" spans="57:75" ht="23.25">
      <c r="BE1418" s="171"/>
      <c r="BF1418" s="171"/>
      <c r="BG1418" s="171"/>
      <c r="BH1418" s="171"/>
      <c r="BI1418" s="171"/>
      <c r="BJ1418" s="171"/>
      <c r="BK1418" s="171"/>
      <c r="BL1418" s="171"/>
      <c r="BM1418" s="171"/>
      <c r="BN1418" s="171"/>
      <c r="BO1418" s="171"/>
      <c r="BP1418" s="171"/>
      <c r="BQ1418" s="171"/>
      <c r="BR1418" s="171"/>
      <c r="BS1418" s="171"/>
      <c r="BT1418" s="171"/>
      <c r="BU1418" s="171"/>
      <c r="BV1418" s="171"/>
      <c r="BW1418" s="171"/>
    </row>
    <row r="1419" spans="57:75" ht="23.25">
      <c r="BE1419" s="171"/>
      <c r="BF1419" s="171"/>
      <c r="BG1419" s="171"/>
      <c r="BH1419" s="171"/>
      <c r="BI1419" s="171"/>
      <c r="BJ1419" s="171"/>
      <c r="BK1419" s="171"/>
      <c r="BL1419" s="171"/>
      <c r="BM1419" s="171"/>
      <c r="BN1419" s="171"/>
      <c r="BO1419" s="171"/>
      <c r="BP1419" s="171"/>
      <c r="BQ1419" s="171"/>
      <c r="BR1419" s="171"/>
      <c r="BS1419" s="171"/>
      <c r="BT1419" s="171"/>
      <c r="BU1419" s="171"/>
      <c r="BV1419" s="171"/>
      <c r="BW1419" s="171"/>
    </row>
    <row r="1420" spans="57:75" ht="23.25">
      <c r="BE1420" s="171"/>
      <c r="BF1420" s="171"/>
      <c r="BG1420" s="171"/>
      <c r="BH1420" s="171"/>
      <c r="BI1420" s="171"/>
      <c r="BJ1420" s="171"/>
      <c r="BK1420" s="171"/>
      <c r="BL1420" s="171"/>
      <c r="BM1420" s="171"/>
      <c r="BN1420" s="171"/>
      <c r="BO1420" s="171"/>
      <c r="BP1420" s="171"/>
      <c r="BQ1420" s="171"/>
      <c r="BR1420" s="171"/>
      <c r="BS1420" s="171"/>
      <c r="BT1420" s="171"/>
      <c r="BU1420" s="171"/>
      <c r="BV1420" s="171"/>
      <c r="BW1420" s="171"/>
    </row>
    <row r="1421" spans="57:75" ht="23.25">
      <c r="BE1421" s="171"/>
      <c r="BF1421" s="171"/>
      <c r="BG1421" s="171"/>
      <c r="BH1421" s="171"/>
      <c r="BI1421" s="171"/>
      <c r="BJ1421" s="171"/>
      <c r="BK1421" s="171"/>
      <c r="BL1421" s="171"/>
      <c r="BM1421" s="171"/>
      <c r="BN1421" s="171"/>
      <c r="BO1421" s="171"/>
      <c r="BP1421" s="171"/>
      <c r="BQ1421" s="171"/>
      <c r="BR1421" s="171"/>
      <c r="BS1421" s="171"/>
      <c r="BT1421" s="171"/>
      <c r="BU1421" s="171"/>
      <c r="BV1421" s="171"/>
      <c r="BW1421" s="171"/>
    </row>
    <row r="1422" spans="57:75" ht="23.25">
      <c r="BE1422" s="171"/>
      <c r="BF1422" s="171"/>
      <c r="BG1422" s="171"/>
      <c r="BH1422" s="171"/>
      <c r="BI1422" s="171"/>
      <c r="BJ1422" s="171"/>
      <c r="BK1422" s="171"/>
      <c r="BL1422" s="171"/>
      <c r="BM1422" s="171"/>
      <c r="BN1422" s="171"/>
      <c r="BO1422" s="171"/>
      <c r="BP1422" s="171"/>
      <c r="BQ1422" s="171"/>
      <c r="BR1422" s="171"/>
      <c r="BS1422" s="171"/>
      <c r="BT1422" s="171"/>
      <c r="BU1422" s="171"/>
      <c r="BV1422" s="171"/>
      <c r="BW1422" s="171"/>
    </row>
    <row r="1423" spans="57:75" ht="23.25">
      <c r="BE1423" s="171"/>
      <c r="BF1423" s="171"/>
      <c r="BG1423" s="171"/>
      <c r="BH1423" s="171"/>
      <c r="BI1423" s="171"/>
      <c r="BJ1423" s="171"/>
      <c r="BK1423" s="171"/>
      <c r="BL1423" s="171"/>
      <c r="BM1423" s="171"/>
      <c r="BN1423" s="171"/>
      <c r="BO1423" s="171"/>
      <c r="BP1423" s="171"/>
      <c r="BQ1423" s="171"/>
      <c r="BR1423" s="171"/>
      <c r="BS1423" s="171"/>
      <c r="BT1423" s="171"/>
      <c r="BU1423" s="171"/>
      <c r="BV1423" s="171"/>
      <c r="BW1423" s="171"/>
    </row>
    <row r="1424" spans="57:75" ht="23.25">
      <c r="BE1424" s="171"/>
      <c r="BF1424" s="171"/>
      <c r="BG1424" s="171"/>
      <c r="BH1424" s="171"/>
      <c r="BI1424" s="171"/>
      <c r="BJ1424" s="171"/>
      <c r="BK1424" s="171"/>
      <c r="BL1424" s="171"/>
      <c r="BM1424" s="171"/>
      <c r="BN1424" s="171"/>
      <c r="BO1424" s="171"/>
      <c r="BP1424" s="171"/>
      <c r="BQ1424" s="171"/>
      <c r="BR1424" s="171"/>
      <c r="BS1424" s="171"/>
      <c r="BT1424" s="171"/>
      <c r="BU1424" s="171"/>
      <c r="BV1424" s="171"/>
      <c r="BW1424" s="171"/>
    </row>
    <row r="1425" spans="57:75" ht="23.25">
      <c r="BE1425" s="171"/>
      <c r="BF1425" s="171"/>
      <c r="BG1425" s="171"/>
      <c r="BH1425" s="171"/>
      <c r="BI1425" s="171"/>
      <c r="BJ1425" s="171"/>
      <c r="BK1425" s="171"/>
      <c r="BL1425" s="171"/>
      <c r="BM1425" s="171"/>
      <c r="BN1425" s="171"/>
      <c r="BO1425" s="171"/>
      <c r="BP1425" s="171"/>
      <c r="BQ1425" s="171"/>
      <c r="BR1425" s="171"/>
      <c r="BS1425" s="171"/>
      <c r="BT1425" s="171"/>
      <c r="BU1425" s="171"/>
      <c r="BV1425" s="171"/>
      <c r="BW1425" s="171"/>
    </row>
    <row r="1426" spans="57:75" ht="23.25">
      <c r="BE1426" s="171"/>
      <c r="BF1426" s="171"/>
      <c r="BG1426" s="171"/>
      <c r="BH1426" s="171"/>
      <c r="BI1426" s="171"/>
      <c r="BJ1426" s="171"/>
      <c r="BK1426" s="171"/>
      <c r="BL1426" s="171"/>
      <c r="BM1426" s="171"/>
      <c r="BN1426" s="171"/>
      <c r="BO1426" s="171"/>
      <c r="BP1426" s="171"/>
      <c r="BQ1426" s="171"/>
      <c r="BR1426" s="171"/>
      <c r="BS1426" s="171"/>
      <c r="BT1426" s="171"/>
      <c r="BU1426" s="171"/>
      <c r="BV1426" s="171"/>
      <c r="BW1426" s="171"/>
    </row>
    <row r="1427" spans="57:75" ht="23.25">
      <c r="BE1427" s="171"/>
      <c r="BF1427" s="171"/>
      <c r="BG1427" s="171"/>
      <c r="BH1427" s="171"/>
      <c r="BI1427" s="171"/>
      <c r="BJ1427" s="171"/>
      <c r="BK1427" s="171"/>
      <c r="BL1427" s="171"/>
      <c r="BM1427" s="171"/>
      <c r="BN1427" s="171"/>
      <c r="BO1427" s="171"/>
      <c r="BP1427" s="171"/>
      <c r="BQ1427" s="171"/>
      <c r="BR1427" s="171"/>
      <c r="BS1427" s="171"/>
      <c r="BT1427" s="171"/>
      <c r="BU1427" s="171"/>
      <c r="BV1427" s="171"/>
      <c r="BW1427" s="171"/>
    </row>
    <row r="1428" spans="57:75" ht="23.25">
      <c r="BE1428" s="171"/>
      <c r="BF1428" s="171"/>
      <c r="BG1428" s="171"/>
      <c r="BH1428" s="171"/>
      <c r="BI1428" s="171"/>
      <c r="BJ1428" s="171"/>
      <c r="BK1428" s="171"/>
      <c r="BL1428" s="171"/>
      <c r="BM1428" s="171"/>
      <c r="BN1428" s="171"/>
      <c r="BO1428" s="171"/>
      <c r="BP1428" s="171"/>
      <c r="BQ1428" s="171"/>
      <c r="BR1428" s="171"/>
      <c r="BS1428" s="171"/>
      <c r="BT1428" s="171"/>
      <c r="BU1428" s="171"/>
      <c r="BV1428" s="171"/>
      <c r="BW1428" s="171"/>
    </row>
  </sheetData>
  <autoFilter ref="A5:BW1291" xr:uid="{00000000-0001-0000-0400-000000000000}">
    <filterColumn colId="5">
      <filters>
        <filter val="P8 - Slitter"/>
      </filters>
    </filterColumn>
  </autoFilter>
  <sortState xmlns:xlrd2="http://schemas.microsoft.com/office/spreadsheetml/2017/richdata2" ref="A6:XEE1328">
    <sortCondition ref="F6:F1328"/>
  </sortState>
  <mergeCells count="25">
    <mergeCell ref="A3:AU3"/>
    <mergeCell ref="A4:A5"/>
    <mergeCell ref="AN4:AN5"/>
    <mergeCell ref="D4:D5"/>
    <mergeCell ref="C4:C5"/>
    <mergeCell ref="B4:B5"/>
    <mergeCell ref="AG4:AG5"/>
    <mergeCell ref="H4:L4"/>
    <mergeCell ref="M4:N4"/>
    <mergeCell ref="O4:P4"/>
    <mergeCell ref="Q4:R4"/>
    <mergeCell ref="AH4:AM4"/>
    <mergeCell ref="F4:F5"/>
    <mergeCell ref="G4:G5"/>
    <mergeCell ref="S4:AF4"/>
    <mergeCell ref="AO4:AS4"/>
    <mergeCell ref="AD1311:AE1311"/>
    <mergeCell ref="AT4:AT5"/>
    <mergeCell ref="AD1307:AE1307"/>
    <mergeCell ref="AD1310:AE1310"/>
    <mergeCell ref="AX4:AX5"/>
    <mergeCell ref="AW4:AW5"/>
    <mergeCell ref="AU4:AU5"/>
    <mergeCell ref="AD1308:AE1308"/>
    <mergeCell ref="AD1309:AE1309"/>
  </mergeCells>
  <phoneticPr fontId="12" type="noConversion"/>
  <conditionalFormatting sqref="B1:B1048576">
    <cfRule type="duplicateValues" dxfId="9" priority="2"/>
  </conditionalFormatting>
  <conditionalFormatting sqref="B1330:B1048576 B2:B5 B1292:B1318">
    <cfRule type="duplicateValues" dxfId="8" priority="14"/>
  </conditionalFormatting>
  <conditionalFormatting sqref="B1374:B1379">
    <cfRule type="duplicateValues" dxfId="7" priority="59"/>
  </conditionalFormatting>
  <conditionalFormatting sqref="B1380:B1048576 B2 B1330:B1373 B4:B5 B1292:B1318">
    <cfRule type="duplicateValues" dxfId="6" priority="16"/>
  </conditionalFormatting>
  <pageMargins left="0" right="0" top="0.19685039370078741" bottom="0.15748031496062992" header="0.15748031496062992" footer="0.15748031496062992"/>
  <pageSetup paperSize="8" scale="38" fitToHeight="30" orientation="landscape" cellComments="atEnd" r:id="rId1"/>
  <headerFooter alignWithMargins="0"/>
  <colBreaks count="1" manualBreakCount="1">
    <brk id="48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619E6-BF30-4CB2-9211-C94C1D105AF1}">
  <sheetPr codeName="Sheet6"/>
  <dimension ref="A2:S1296"/>
  <sheetViews>
    <sheetView view="pageBreakPreview" topLeftCell="B1263" zoomScale="115" zoomScaleNormal="100" zoomScaleSheetLayoutView="115" workbookViewId="0">
      <selection activeCell="F1278" sqref="F1278"/>
    </sheetView>
  </sheetViews>
  <sheetFormatPr defaultRowHeight="12.75"/>
  <cols>
    <col min="1" max="1" width="8.140625" style="193" customWidth="1"/>
    <col min="2" max="2" width="10.28515625" customWidth="1"/>
    <col min="3" max="7" width="23.140625" customWidth="1"/>
    <col min="8" max="8" width="18.85546875" customWidth="1"/>
    <col min="9" max="9" width="43" hidden="1" customWidth="1"/>
    <col min="10" max="10" width="35.85546875" hidden="1" customWidth="1"/>
    <col min="13" max="13" width="12.5703125" customWidth="1"/>
    <col min="19" max="19" width="14" bestFit="1" customWidth="1"/>
  </cols>
  <sheetData>
    <row r="2" spans="1:16" ht="53.25" customHeight="1">
      <c r="A2" s="187"/>
      <c r="B2" s="187"/>
      <c r="C2" s="793" t="s">
        <v>5545</v>
      </c>
      <c r="D2" s="793"/>
      <c r="E2" s="793"/>
      <c r="F2" s="793"/>
      <c r="G2" s="188"/>
    </row>
    <row r="3" spans="1:16" ht="20.25">
      <c r="A3" s="118"/>
      <c r="B3" s="189" t="s">
        <v>191</v>
      </c>
      <c r="C3" s="5"/>
      <c r="D3" s="5"/>
      <c r="E3" s="5"/>
      <c r="F3" s="5"/>
      <c r="G3" s="237"/>
    </row>
    <row r="4" spans="1:16" ht="15.75" thickBot="1">
      <c r="A4" s="118"/>
      <c r="B4" s="191" t="s">
        <v>192</v>
      </c>
      <c r="C4" s="192">
        <f ca="1">TODAY()</f>
        <v>45792</v>
      </c>
      <c r="D4" s="5"/>
      <c r="E4" s="190"/>
      <c r="F4" s="5"/>
      <c r="G4" s="5"/>
    </row>
    <row r="5" spans="1:16" ht="61.5" thickTop="1" thickBot="1">
      <c r="A5" s="200" t="s">
        <v>20</v>
      </c>
      <c r="B5" s="200" t="s">
        <v>21</v>
      </c>
      <c r="C5" s="200" t="s">
        <v>210</v>
      </c>
      <c r="D5" s="200" t="s">
        <v>187</v>
      </c>
      <c r="E5" s="201" t="s">
        <v>188</v>
      </c>
      <c r="F5" s="201" t="s">
        <v>189</v>
      </c>
      <c r="G5" s="200" t="s">
        <v>190</v>
      </c>
    </row>
    <row r="6" spans="1:16" s="461" customFormat="1" ht="18" customHeight="1" thickTop="1">
      <c r="A6" s="547">
        <f>SUBTOTAL(3,B$6:B6)</f>
        <v>1</v>
      </c>
      <c r="B6" s="545" t="s">
        <v>606</v>
      </c>
      <c r="C6" s="545" t="str">
        <f>+VLOOKUP(B6,'Salary sheet'!$B$6:$AX$1386,48,0)</f>
        <v>TRAN THI KIM PHAN</v>
      </c>
      <c r="D6" s="545" t="str">
        <f>+VLOOKUP(B6,'Salary sheet'!$B$6:$BW$1386,49,0)</f>
        <v>050040964964</v>
      </c>
      <c r="E6" s="462">
        <f>+VLOOKUP(B6,'Salary sheet'!$B$6:$AT$1292,45,0)</f>
        <v>7613897</v>
      </c>
      <c r="F6" s="646" t="s">
        <v>5544</v>
      </c>
      <c r="G6" s="545" t="str">
        <f>+VLOOKUP(B6,'Salary sheet'!$B$6:$E$2281,4,0)</f>
        <v>FACTORY A</v>
      </c>
      <c r="H6" s="461" t="str">
        <f>+VLOOKUP(B6,'Salary sheet'!$B$6:$AZ$1386,50,0)</f>
        <v>SK1 Box</v>
      </c>
      <c r="I6" s="461" t="str">
        <f>+CONCATENATE(B6,C6,D6)</f>
        <v>C0873TRAN THI KIM PHAN050040964964</v>
      </c>
      <c r="J6" s="573" t="str">
        <f>+VLOOKUP(B6,'[2]04 2025'!$B$2:$F$1371,5,0)</f>
        <v>C0873TRAN THI KIM PHAN050040964964</v>
      </c>
      <c r="K6" s="461">
        <f>+IF(J6=I6,1,0)</f>
        <v>1</v>
      </c>
      <c r="P6" s="479"/>
    </row>
    <row r="7" spans="1:16" s="461" customFormat="1" ht="18" customHeight="1">
      <c r="A7" s="548">
        <f>SUBTOTAL(3,B$6:B7)</f>
        <v>2</v>
      </c>
      <c r="B7" s="546" t="s">
        <v>609</v>
      </c>
      <c r="C7" s="546" t="str">
        <f>+VLOOKUP(B7,'Salary sheet'!$B$6:$AX$1386,48,0)</f>
        <v>NGUYEN THI HUONG</v>
      </c>
      <c r="D7" s="546" t="str">
        <f>+VLOOKUP(B7,'Salary sheet'!$B$6:$BW$1386,49,0)</f>
        <v>050040850950</v>
      </c>
      <c r="E7" s="462">
        <f>+VLOOKUP(B7,'Salary sheet'!$B$6:$AT$1292,45,0)</f>
        <v>8710599</v>
      </c>
      <c r="F7" s="646" t="s">
        <v>5544</v>
      </c>
      <c r="G7" s="546" t="str">
        <f>+VLOOKUP(B7,'Salary sheet'!$B$6:$E$2281,4,0)</f>
        <v>FACTORY A</v>
      </c>
      <c r="H7" s="461" t="str">
        <f>+VLOOKUP(B7,'Salary sheet'!$B$6:$AZ$1386,50,0)</f>
        <v>SK1 Box</v>
      </c>
      <c r="I7" s="461" t="str">
        <f t="shared" ref="I7:I105" si="0">+CONCATENATE(B7,C7,D7)</f>
        <v>C1007NGUYEN THI HUONG050040850950</v>
      </c>
      <c r="J7" s="573" t="str">
        <f>+VLOOKUP(B7,'[2]04 2025'!$B$2:$F$1371,5,0)</f>
        <v>C1007NGUYEN THI HUONG050040850950</v>
      </c>
      <c r="K7" s="461">
        <f t="shared" ref="K7:K168" si="1">+IF(J7=I7,1,0)</f>
        <v>1</v>
      </c>
      <c r="P7" s="479"/>
    </row>
    <row r="8" spans="1:16" s="461" customFormat="1" ht="18" customHeight="1">
      <c r="A8" s="548">
        <f>SUBTOTAL(3,B$6:B8)</f>
        <v>3</v>
      </c>
      <c r="B8" s="546" t="s">
        <v>611</v>
      </c>
      <c r="C8" s="546" t="str">
        <f>+VLOOKUP(B8,'Salary sheet'!$B$6:$AX$1386,48,0)</f>
        <v>HO THI NGA</v>
      </c>
      <c r="D8" s="546" t="str">
        <f>+VLOOKUP(B8,'Salary sheet'!$B$6:$BW$1386,49,0)</f>
        <v>050040952974</v>
      </c>
      <c r="E8" s="462">
        <f>+VLOOKUP(B8,'Salary sheet'!$B$6:$AT$1292,45,0)</f>
        <v>8425946</v>
      </c>
      <c r="F8" s="646" t="s">
        <v>5544</v>
      </c>
      <c r="G8" s="546" t="str">
        <f>+VLOOKUP(B8,'Salary sheet'!$B$6:$E$2281,4,0)</f>
        <v>FACTORY A</v>
      </c>
      <c r="H8" s="461" t="str">
        <f>+VLOOKUP(B8,'Salary sheet'!$B$6:$AZ$1386,50,0)</f>
        <v>SK1 Box</v>
      </c>
      <c r="I8" s="461" t="str">
        <f t="shared" ref="I8:I10" si="2">+CONCATENATE(B8,C8,D8)</f>
        <v>C1009HO THI NGA050040952974</v>
      </c>
      <c r="J8" s="573" t="str">
        <f>+VLOOKUP(B8,'[2]04 2025'!$B$2:$F$1371,5,0)</f>
        <v>C1009HO THI NGA050040952974</v>
      </c>
      <c r="K8" s="461">
        <f t="shared" ref="K8:K10" si="3">+IF(J8=I8,1,0)</f>
        <v>1</v>
      </c>
      <c r="P8" s="479"/>
    </row>
    <row r="9" spans="1:16" s="461" customFormat="1" ht="18" customHeight="1">
      <c r="A9" s="548">
        <f>SUBTOTAL(3,B$6:B9)</f>
        <v>4</v>
      </c>
      <c r="B9" s="546" t="s">
        <v>613</v>
      </c>
      <c r="C9" s="546" t="str">
        <f>+VLOOKUP(B9,'Salary sheet'!$B$6:$AX$1386,48,0)</f>
        <v>TRAN THI LIEN</v>
      </c>
      <c r="D9" s="546" t="str">
        <f>+VLOOKUP(B9,'Salary sheet'!$B$6:$BW$1386,49,0)</f>
        <v>050104743444</v>
      </c>
      <c r="E9" s="462">
        <f>+VLOOKUP(B9,'Salary sheet'!$B$6:$AT$1292,45,0)</f>
        <v>8431653</v>
      </c>
      <c r="F9" s="646" t="s">
        <v>5544</v>
      </c>
      <c r="G9" s="546" t="str">
        <f>+VLOOKUP(B9,'Salary sheet'!$B$6:$E$2281,4,0)</f>
        <v>FACTORY A</v>
      </c>
      <c r="H9" s="461" t="str">
        <f>+VLOOKUP(B9,'Salary sheet'!$B$6:$AZ$1386,50,0)</f>
        <v>SK1 Box</v>
      </c>
      <c r="I9" s="461" t="str">
        <f t="shared" si="2"/>
        <v>C10454TRAN THI LIEN050104743444</v>
      </c>
      <c r="J9" s="573" t="str">
        <f>+VLOOKUP(B9,'[2]04 2025'!$B$2:$F$1371,5,0)</f>
        <v>C10454TRAN THI LIEN050104743444</v>
      </c>
      <c r="K9" s="461">
        <f t="shared" si="3"/>
        <v>1</v>
      </c>
      <c r="P9" s="479"/>
    </row>
    <row r="10" spans="1:16" s="461" customFormat="1" ht="18" customHeight="1">
      <c r="A10" s="548">
        <f>SUBTOTAL(3,B$6:B10)</f>
        <v>5</v>
      </c>
      <c r="B10" s="546" t="s">
        <v>615</v>
      </c>
      <c r="C10" s="546" t="str">
        <f>+VLOOKUP(B10,'Salary sheet'!$B$6:$AX$1386,48,0)</f>
        <v>NGUYEN HOAI HAN</v>
      </c>
      <c r="D10" s="546" t="str">
        <f>+VLOOKUP(B10,'Salary sheet'!$B$6:$BW$1386,49,0)</f>
        <v>050073573855</v>
      </c>
      <c r="E10" s="462">
        <f>+VLOOKUP(B10,'Salary sheet'!$B$6:$AT$1292,45,0)</f>
        <v>8313872</v>
      </c>
      <c r="F10" s="646" t="s">
        <v>5544</v>
      </c>
      <c r="G10" s="546" t="str">
        <f>+VLOOKUP(B10,'Salary sheet'!$B$6:$E$2281,4,0)</f>
        <v>FACTORY A</v>
      </c>
      <c r="H10" s="461" t="str">
        <f>+VLOOKUP(B10,'Salary sheet'!$B$6:$AZ$1386,50,0)</f>
        <v>SK1 Box</v>
      </c>
      <c r="I10" s="461" t="str">
        <f t="shared" si="2"/>
        <v>C10664NGUYEN HOAI HAN050073573855</v>
      </c>
      <c r="J10" s="573" t="str">
        <f>+VLOOKUP(B10,'[2]04 2025'!$B$2:$F$1371,5,0)</f>
        <v>C10664NGUYEN HOAI HAN050073573855</v>
      </c>
      <c r="K10" s="461">
        <f t="shared" si="3"/>
        <v>1</v>
      </c>
      <c r="P10" s="479"/>
    </row>
    <row r="11" spans="1:16" s="461" customFormat="1" ht="18" customHeight="1">
      <c r="A11" s="548">
        <f>SUBTOTAL(3,B$6:B11)</f>
        <v>6</v>
      </c>
      <c r="B11" s="546" t="s">
        <v>617</v>
      </c>
      <c r="C11" s="546" t="str">
        <f>+VLOOKUP(B11,'Salary sheet'!$B$6:$AX$1386,48,0)</f>
        <v>LE THI KIEU LOAN</v>
      </c>
      <c r="D11" s="546" t="str">
        <f>+VLOOKUP(B11,'Salary sheet'!$B$6:$BW$1386,49,0)</f>
        <v>050106514035</v>
      </c>
      <c r="E11" s="462">
        <f>+VLOOKUP(B11,'Salary sheet'!$B$6:$AT$1292,45,0)</f>
        <v>7939740</v>
      </c>
      <c r="F11" s="646" t="s">
        <v>5544</v>
      </c>
      <c r="G11" s="546" t="str">
        <f>+VLOOKUP(B11,'Salary sheet'!$B$6:$E$2281,4,0)</f>
        <v>FACTORY A</v>
      </c>
      <c r="H11" s="461" t="str">
        <f>+VLOOKUP(B11,'Salary sheet'!$B$6:$AZ$1386,50,0)</f>
        <v>SK1 Box</v>
      </c>
      <c r="I11" s="461" t="str">
        <f t="shared" si="0"/>
        <v>C10665LE THI KIEU LOAN050106514035</v>
      </c>
      <c r="J11" s="573" t="str">
        <f>+VLOOKUP(B11,'[2]04 2025'!$B$2:$F$1371,5,0)</f>
        <v>C10665LE THI KIEU LOAN050106514035</v>
      </c>
      <c r="K11" s="461">
        <f t="shared" si="1"/>
        <v>1</v>
      </c>
      <c r="P11" s="479"/>
    </row>
    <row r="12" spans="1:16" s="461" customFormat="1" ht="18" customHeight="1">
      <c r="A12" s="548">
        <f>SUBTOTAL(3,B$6:B12)</f>
        <v>7</v>
      </c>
      <c r="B12" s="546" t="s">
        <v>620</v>
      </c>
      <c r="C12" s="546" t="str">
        <f>+VLOOKUP(B12,'Salary sheet'!$B$6:$AX$1386,48,0)</f>
        <v>PHAN THI THANH TAM</v>
      </c>
      <c r="D12" s="546" t="str">
        <f>+VLOOKUP(B12,'Salary sheet'!$B$6:$BW$1386,49,0)</f>
        <v>050040932884</v>
      </c>
      <c r="E12" s="462">
        <f>+VLOOKUP(B12,'Salary sheet'!$B$6:$AT$1292,45,0)</f>
        <v>8492426</v>
      </c>
      <c r="F12" s="646" t="s">
        <v>5544</v>
      </c>
      <c r="G12" s="546" t="str">
        <f>+VLOOKUP(B12,'Salary sheet'!$B$6:$E$2281,4,0)</f>
        <v>FACTORY A</v>
      </c>
      <c r="H12" s="461" t="str">
        <f>+VLOOKUP(B12,'Salary sheet'!$B$6:$AZ$1386,50,0)</f>
        <v>SK1 Box</v>
      </c>
      <c r="I12" s="461" t="str">
        <f t="shared" si="0"/>
        <v>C1074PHAN THI THANH TAM050040932884</v>
      </c>
      <c r="J12" s="573" t="str">
        <f>+VLOOKUP(B12,'[2]04 2025'!$B$2:$F$1371,5,0)</f>
        <v>C1074PHAN THI THANH TAM050040932884</v>
      </c>
      <c r="K12" s="461">
        <f t="shared" si="1"/>
        <v>1</v>
      </c>
      <c r="P12" s="479"/>
    </row>
    <row r="13" spans="1:16" s="461" customFormat="1" ht="18" customHeight="1">
      <c r="A13" s="548">
        <f>SUBTOTAL(3,B$6:B13)</f>
        <v>8</v>
      </c>
      <c r="B13" s="546" t="s">
        <v>622</v>
      </c>
      <c r="C13" s="546" t="str">
        <f>+VLOOKUP(B13,'Salary sheet'!$B$6:$AX$1386,48,0)</f>
        <v>LE THI BICH LINH</v>
      </c>
      <c r="D13" s="546" t="str">
        <f>+VLOOKUP(B13,'Salary sheet'!$B$6:$BW$1386,49,0)</f>
        <v>050111434058</v>
      </c>
      <c r="E13" s="462">
        <f>+VLOOKUP(B13,'Salary sheet'!$B$6:$AT$1292,45,0)</f>
        <v>8112662</v>
      </c>
      <c r="F13" s="646" t="s">
        <v>5544</v>
      </c>
      <c r="G13" s="546" t="str">
        <f>+VLOOKUP(B13,'Salary sheet'!$B$6:$E$2281,4,0)</f>
        <v>FACTORY A</v>
      </c>
      <c r="H13" s="461" t="str">
        <f>+VLOOKUP(B13,'Salary sheet'!$B$6:$AZ$1386,50,0)</f>
        <v>SK1 Box</v>
      </c>
      <c r="I13" s="461" t="str">
        <f t="shared" si="0"/>
        <v>C11208LE THI BICH LINH050111434058</v>
      </c>
      <c r="J13" s="573" t="str">
        <f>+VLOOKUP(B13,'[2]04 2025'!$B$2:$F$1371,5,0)</f>
        <v>C11208LE THI BICH LINH050111434058</v>
      </c>
      <c r="K13" s="461">
        <f t="shared" si="1"/>
        <v>1</v>
      </c>
      <c r="P13" s="479"/>
    </row>
    <row r="14" spans="1:16" s="461" customFormat="1" ht="18" customHeight="1">
      <c r="A14" s="548">
        <f>SUBTOTAL(3,B$6:B14)</f>
        <v>9</v>
      </c>
      <c r="B14" s="546" t="s">
        <v>624</v>
      </c>
      <c r="C14" s="546" t="str">
        <f>+VLOOKUP(B14,'Salary sheet'!$B$6:$AX$1386,48,0)</f>
        <v>TRAN HAI NAM</v>
      </c>
      <c r="D14" s="546" t="str">
        <f>+VLOOKUP(B14,'Salary sheet'!$B$6:$BW$1386,49,0)</f>
        <v>050116653033</v>
      </c>
      <c r="E14" s="462">
        <f>+VLOOKUP(B14,'Salary sheet'!$B$6:$AT$1292,45,0)</f>
        <v>8687439</v>
      </c>
      <c r="F14" s="646" t="s">
        <v>5544</v>
      </c>
      <c r="G14" s="546" t="str">
        <f>+VLOOKUP(B14,'Salary sheet'!$B$6:$E$2281,4,0)</f>
        <v>FACTORY A</v>
      </c>
      <c r="H14" s="461" t="str">
        <f>+VLOOKUP(B14,'Salary sheet'!$B$6:$AZ$1386,50,0)</f>
        <v>SK1 Box</v>
      </c>
      <c r="I14" s="461" t="str">
        <f t="shared" ref="I14:I32" si="4">+CONCATENATE(B14,C14,D14)</f>
        <v>C11863TRAN HAI NAM050116653033</v>
      </c>
      <c r="J14" s="573" t="str">
        <f>+VLOOKUP(B14,'[2]04 2025'!$B$2:$F$1371,5,0)</f>
        <v>C11863TRAN HAI NAM050116653033</v>
      </c>
      <c r="K14" s="461">
        <f t="shared" ref="K14:K32" si="5">+IF(J14=I14,1,0)</f>
        <v>1</v>
      </c>
      <c r="P14" s="479"/>
    </row>
    <row r="15" spans="1:16" s="461" customFormat="1" ht="18" customHeight="1">
      <c r="A15" s="548">
        <f>SUBTOTAL(3,B$6:B15)</f>
        <v>10</v>
      </c>
      <c r="B15" s="546" t="s">
        <v>627</v>
      </c>
      <c r="C15" s="546" t="str">
        <f>+VLOOKUP(B15,'Salary sheet'!$B$6:$AX$1386,48,0)</f>
        <v>HO THI NGA</v>
      </c>
      <c r="D15" s="546" t="str">
        <f>+VLOOKUP(B15,'Salary sheet'!$B$6:$BW$1386,49,0)</f>
        <v>050040933910</v>
      </c>
      <c r="E15" s="462">
        <f>+VLOOKUP(B15,'Salary sheet'!$B$6:$AT$1292,45,0)</f>
        <v>7606740</v>
      </c>
      <c r="F15" s="646" t="s">
        <v>5544</v>
      </c>
      <c r="G15" s="546" t="str">
        <f>+VLOOKUP(B15,'Salary sheet'!$B$6:$E$2281,4,0)</f>
        <v>FACTORY A</v>
      </c>
      <c r="H15" s="461" t="str">
        <f>+VLOOKUP(B15,'Salary sheet'!$B$6:$AZ$1386,50,0)</f>
        <v>SK1 Box</v>
      </c>
      <c r="I15" s="461" t="str">
        <f t="shared" si="4"/>
        <v>C1271HO THI NGA050040933910</v>
      </c>
      <c r="J15" s="573" t="str">
        <f>+VLOOKUP(B15,'[2]04 2025'!$B$2:$F$1371,5,0)</f>
        <v>C1271HO THI NGA050040933910</v>
      </c>
      <c r="K15" s="461">
        <f t="shared" si="5"/>
        <v>1</v>
      </c>
      <c r="P15" s="479"/>
    </row>
    <row r="16" spans="1:16" s="461" customFormat="1" ht="18" customHeight="1">
      <c r="A16" s="548">
        <f>SUBTOTAL(3,B$6:B16)</f>
        <v>11</v>
      </c>
      <c r="B16" s="546" t="s">
        <v>628</v>
      </c>
      <c r="C16" s="546" t="str">
        <f>+VLOOKUP(B16,'Salary sheet'!$B$6:$AX$1386,48,0)</f>
        <v>NGUYEN THI TRUC LY</v>
      </c>
      <c r="D16" s="546" t="str">
        <f>+VLOOKUP(B16,'Salary sheet'!$B$6:$BW$1386,49,0)</f>
        <v>050114056372</v>
      </c>
      <c r="E16" s="462">
        <f>+VLOOKUP(B16,'Salary sheet'!$B$6:$AT$1292,45,0)</f>
        <v>8628829</v>
      </c>
      <c r="F16" s="646" t="s">
        <v>5544</v>
      </c>
      <c r="G16" s="546" t="str">
        <f>+VLOOKUP(B16,'Salary sheet'!$B$6:$E$2281,4,0)</f>
        <v>FACTORY A</v>
      </c>
      <c r="H16" s="461" t="str">
        <f>+VLOOKUP(B16,'Salary sheet'!$B$6:$AZ$1386,50,0)</f>
        <v>SK1 Box</v>
      </c>
      <c r="I16" s="461" t="str">
        <f t="shared" si="4"/>
        <v>C12741NGUYEN THI TRUC LY050114056372</v>
      </c>
      <c r="J16" s="573" t="str">
        <f>+VLOOKUP(B16,'[2]04 2025'!$B$2:$F$1371,5,0)</f>
        <v>C12741NGUYEN THI TRUC LY050114056372</v>
      </c>
      <c r="K16" s="461">
        <f t="shared" si="5"/>
        <v>1</v>
      </c>
      <c r="P16" s="479"/>
    </row>
    <row r="17" spans="1:16" s="461" customFormat="1" ht="18" customHeight="1">
      <c r="A17" s="548">
        <f>SUBTOTAL(3,B$6:B17)</f>
        <v>12</v>
      </c>
      <c r="B17" s="546" t="s">
        <v>630</v>
      </c>
      <c r="C17" s="546" t="str">
        <f>+VLOOKUP(B17,'Salary sheet'!$B$6:$AX$1386,48,0)</f>
        <v>LE THI ANH THUONG</v>
      </c>
      <c r="D17" s="546" t="str">
        <f>+VLOOKUP(B17,'Salary sheet'!$B$6:$BW$1386,49,0)</f>
        <v>050040933661</v>
      </c>
      <c r="E17" s="462">
        <f>+VLOOKUP(B17,'Salary sheet'!$B$6:$AT$1292,45,0)</f>
        <v>9423658</v>
      </c>
      <c r="F17" s="646" t="s">
        <v>5544</v>
      </c>
      <c r="G17" s="546" t="str">
        <f>+VLOOKUP(B17,'Salary sheet'!$B$6:$E$2281,4,0)</f>
        <v>FACTORY A</v>
      </c>
      <c r="H17" s="461" t="str">
        <f>+VLOOKUP(B17,'Salary sheet'!$B$6:$AZ$1386,50,0)</f>
        <v>SK1 Box</v>
      </c>
      <c r="I17" s="461" t="str">
        <f t="shared" si="4"/>
        <v>C12781LE THI ANH THUONG050040933661</v>
      </c>
      <c r="J17" s="573" t="str">
        <f>+VLOOKUP(B17,'[2]04 2025'!$B$2:$F$1371,5,0)</f>
        <v>C12781LE THI ANH THUONG050040933661</v>
      </c>
      <c r="K17" s="461">
        <f t="shared" si="5"/>
        <v>1</v>
      </c>
      <c r="P17" s="479"/>
    </row>
    <row r="18" spans="1:16" s="461" customFormat="1" ht="18" customHeight="1">
      <c r="A18" s="548">
        <f>SUBTOTAL(3,B$6:B18)</f>
        <v>13</v>
      </c>
      <c r="B18" s="546" t="s">
        <v>633</v>
      </c>
      <c r="C18" s="546" t="str">
        <f>+VLOOKUP(B18,'Salary sheet'!$B$6:$AX$1386,48,0)</f>
        <v>HUYNH THI KIEU LINH</v>
      </c>
      <c r="D18" s="546" t="str">
        <f>+VLOOKUP(B18,'Salary sheet'!$B$6:$BW$1386,49,0)</f>
        <v>050122807638</v>
      </c>
      <c r="E18" s="462">
        <f>+VLOOKUP(B18,'Salary sheet'!$B$6:$AT$1292,45,0)</f>
        <v>8428829</v>
      </c>
      <c r="F18" s="646" t="s">
        <v>5544</v>
      </c>
      <c r="G18" s="546" t="str">
        <f>+VLOOKUP(B18,'Salary sheet'!$B$6:$E$2281,4,0)</f>
        <v>FACTORY A</v>
      </c>
      <c r="H18" s="461" t="str">
        <f>+VLOOKUP(B18,'Salary sheet'!$B$6:$AZ$1386,50,0)</f>
        <v>SK1 Box</v>
      </c>
      <c r="I18" s="461" t="str">
        <f t="shared" si="4"/>
        <v>C13009HUYNH THI KIEU LINH050122807638</v>
      </c>
      <c r="J18" s="573" t="str">
        <f>+VLOOKUP(B18,'[2]04 2025'!$B$2:$F$1371,5,0)</f>
        <v>C13009HUYNH THI KIEU LINH050122807638</v>
      </c>
      <c r="K18" s="461">
        <f t="shared" si="5"/>
        <v>1</v>
      </c>
      <c r="P18" s="479"/>
    </row>
    <row r="19" spans="1:16" s="461" customFormat="1" ht="18" customHeight="1">
      <c r="A19" s="548">
        <f>SUBTOTAL(3,B$6:B19)</f>
        <v>14</v>
      </c>
      <c r="B19" s="546" t="s">
        <v>635</v>
      </c>
      <c r="C19" s="546" t="str">
        <f>+VLOOKUP(B19,'Salary sheet'!$B$6:$AX$1386,48,0)</f>
        <v>THACH THI DIEM MY</v>
      </c>
      <c r="D19" s="546" t="str">
        <f>+VLOOKUP(B19,'Salary sheet'!$B$6:$BW$1386,49,0)</f>
        <v>050050663466</v>
      </c>
      <c r="E19" s="462">
        <f>+VLOOKUP(B19,'Salary sheet'!$B$6:$AT$1292,45,0)</f>
        <v>8518479</v>
      </c>
      <c r="F19" s="646" t="s">
        <v>5544</v>
      </c>
      <c r="G19" s="546" t="str">
        <f>+VLOOKUP(B19,'Salary sheet'!$B$6:$E$2281,4,0)</f>
        <v>FACTORY A</v>
      </c>
      <c r="H19" s="461" t="str">
        <f>+VLOOKUP(B19,'Salary sheet'!$B$6:$AZ$1386,50,0)</f>
        <v>SK1 Box</v>
      </c>
      <c r="I19" s="461" t="str">
        <f t="shared" si="4"/>
        <v>C13208THACH THI DIEM MY050050663466</v>
      </c>
      <c r="J19" s="573" t="str">
        <f>+VLOOKUP(B19,'[2]04 2025'!$B$2:$F$1371,5,0)</f>
        <v>C13208THACH THI DIEM MY050050663466</v>
      </c>
      <c r="K19" s="461">
        <f t="shared" si="5"/>
        <v>1</v>
      </c>
      <c r="P19" s="479"/>
    </row>
    <row r="20" spans="1:16" s="461" customFormat="1" ht="18" customHeight="1">
      <c r="A20" s="548">
        <f>SUBTOTAL(3,B$6:B20)</f>
        <v>15</v>
      </c>
      <c r="B20" s="546" t="s">
        <v>637</v>
      </c>
      <c r="C20" s="546" t="str">
        <f>+VLOOKUP(B20,'Salary sheet'!$B$6:$AX$1386,48,0)</f>
        <v>DUONG THI BICH HANH</v>
      </c>
      <c r="D20" s="546" t="str">
        <f>+VLOOKUP(B20,'Salary sheet'!$B$6:$BW$1386,49,0)</f>
        <v>050032877017</v>
      </c>
      <c r="E20" s="462">
        <f>+VLOOKUP(B20,'Salary sheet'!$B$6:$AT$1292,45,0)</f>
        <v>8288829</v>
      </c>
      <c r="F20" s="646" t="s">
        <v>5544</v>
      </c>
      <c r="G20" s="546" t="str">
        <f>+VLOOKUP(B20,'Salary sheet'!$B$6:$E$2281,4,0)</f>
        <v>FACTORY A</v>
      </c>
      <c r="H20" s="461" t="str">
        <f>+VLOOKUP(B20,'Salary sheet'!$B$6:$AZ$1386,50,0)</f>
        <v>SK1 Box</v>
      </c>
      <c r="I20" s="461" t="str">
        <f t="shared" si="4"/>
        <v>C13602DUONG THI BICH HANH050032877017</v>
      </c>
      <c r="J20" s="573" t="str">
        <f>+VLOOKUP(B20,'[2]04 2025'!$B$2:$F$1371,5,0)</f>
        <v>C13602DUONG THI BICH HANH050032877017</v>
      </c>
      <c r="K20" s="461">
        <f t="shared" si="5"/>
        <v>1</v>
      </c>
      <c r="P20" s="479"/>
    </row>
    <row r="21" spans="1:16" s="461" customFormat="1" ht="18" customHeight="1">
      <c r="A21" s="548">
        <f>SUBTOTAL(3,B$6:B21)</f>
        <v>16</v>
      </c>
      <c r="B21" s="546" t="s">
        <v>639</v>
      </c>
      <c r="C21" s="546" t="str">
        <f>+VLOOKUP(B21,'Salary sheet'!$B$6:$AX$1386,48,0)</f>
        <v>PHAM THI XUAN</v>
      </c>
      <c r="D21" s="546" t="str">
        <f>+VLOOKUP(B21,'Salary sheet'!$B$6:$BW$1386,49,0)</f>
        <v>050093248810</v>
      </c>
      <c r="E21" s="462">
        <f>+VLOOKUP(B21,'Salary sheet'!$B$6:$AT$1292,45,0)</f>
        <v>6973611</v>
      </c>
      <c r="F21" s="646" t="s">
        <v>5544</v>
      </c>
      <c r="G21" s="546" t="str">
        <f>+VLOOKUP(B21,'Salary sheet'!$B$6:$E$2281,4,0)</f>
        <v>FACTORY A</v>
      </c>
      <c r="H21" s="461" t="str">
        <f>+VLOOKUP(B21,'Salary sheet'!$B$6:$AZ$1386,50,0)</f>
        <v>SK1 Box</v>
      </c>
      <c r="I21" s="461" t="str">
        <f t="shared" si="4"/>
        <v>C14065PHAM THI XUAN050093248810</v>
      </c>
      <c r="J21" s="573" t="str">
        <f>+VLOOKUP(B21,'[2]04 2025'!$B$2:$F$1371,5,0)</f>
        <v>C14065PHAM THI XUAN050093248810</v>
      </c>
      <c r="K21" s="461">
        <f t="shared" si="5"/>
        <v>1</v>
      </c>
      <c r="P21" s="479"/>
    </row>
    <row r="22" spans="1:16" s="461" customFormat="1" ht="18" customHeight="1">
      <c r="A22" s="548">
        <f>SUBTOTAL(3,B$6:B22)</f>
        <v>17</v>
      </c>
      <c r="B22" s="546" t="s">
        <v>641</v>
      </c>
      <c r="C22" s="546" t="str">
        <f>+VLOOKUP(B22,'Salary sheet'!$B$6:$AX$1386,48,0)</f>
        <v>NGUYEN THI THANH HUYEN</v>
      </c>
      <c r="D22" s="546" t="str">
        <f>+VLOOKUP(B22,'Salary sheet'!$B$6:$BW$1386,49,0)</f>
        <v>050120176479</v>
      </c>
      <c r="E22" s="462">
        <f>+VLOOKUP(B22,'Salary sheet'!$B$6:$AT$1292,45,0)</f>
        <v>2573364</v>
      </c>
      <c r="F22" s="646" t="s">
        <v>5544</v>
      </c>
      <c r="G22" s="546" t="str">
        <f>+VLOOKUP(B22,'Salary sheet'!$B$6:$E$2281,4,0)</f>
        <v>FACTORY A</v>
      </c>
      <c r="H22" s="461" t="str">
        <f>+VLOOKUP(B22,'Salary sheet'!$B$6:$AZ$1386,50,0)</f>
        <v>SK1 Box</v>
      </c>
      <c r="I22" s="461" t="str">
        <f t="shared" si="4"/>
        <v>C14134NGUYEN THI THANH HUYEN050120176479</v>
      </c>
      <c r="J22" s="573" t="str">
        <f>+VLOOKUP(B22,'[2]04 2025'!$B$2:$F$1371,5,0)</f>
        <v>C14134NGUYEN THI THANH HUYEN050120176479</v>
      </c>
      <c r="K22" s="461">
        <f t="shared" si="5"/>
        <v>1</v>
      </c>
      <c r="P22" s="479"/>
    </row>
    <row r="23" spans="1:16" s="461" customFormat="1" ht="18" customHeight="1">
      <c r="A23" s="548">
        <f>SUBTOTAL(3,B$6:B23)</f>
        <v>18</v>
      </c>
      <c r="B23" s="546" t="s">
        <v>643</v>
      </c>
      <c r="C23" s="546" t="str">
        <f>+VLOOKUP(B23,'Salary sheet'!$B$6:$AX$1386,48,0)</f>
        <v>DO UT NHANH</v>
      </c>
      <c r="D23" s="546" t="str">
        <f>+VLOOKUP(B23,'Salary sheet'!$B$6:$BW$1386,49,0)</f>
        <v>050111583861</v>
      </c>
      <c r="E23" s="462">
        <f>+VLOOKUP(B23,'Salary sheet'!$B$6:$AT$1292,45,0)</f>
        <v>8629729</v>
      </c>
      <c r="F23" s="646" t="s">
        <v>5544</v>
      </c>
      <c r="G23" s="546" t="str">
        <f>+VLOOKUP(B23,'Salary sheet'!$B$6:$E$2281,4,0)</f>
        <v>FACTORY A</v>
      </c>
      <c r="H23" s="461" t="str">
        <f>+VLOOKUP(B23,'Salary sheet'!$B$6:$AZ$1386,50,0)</f>
        <v>SK1 Box</v>
      </c>
      <c r="I23" s="461" t="str">
        <f t="shared" si="4"/>
        <v>C14757DO UT NHANH050111583861</v>
      </c>
      <c r="J23" s="573" t="str">
        <f>+VLOOKUP(B23,'[2]04 2025'!$B$2:$F$1371,5,0)</f>
        <v>C14757DO UT NHANH050111583861</v>
      </c>
      <c r="K23" s="461">
        <f t="shared" si="5"/>
        <v>1</v>
      </c>
      <c r="P23" s="479"/>
    </row>
    <row r="24" spans="1:16" s="461" customFormat="1" ht="18" customHeight="1">
      <c r="A24" s="548">
        <f>SUBTOTAL(3,B$6:B24)</f>
        <v>19</v>
      </c>
      <c r="B24" s="546" t="s">
        <v>645</v>
      </c>
      <c r="C24" s="546" t="str">
        <f>+VLOOKUP(B24,'Salary sheet'!$B$6:$AX$1386,48,0)</f>
        <v>NGUYEN THI HANG</v>
      </c>
      <c r="D24" s="546" t="str">
        <f>+VLOOKUP(B24,'Salary sheet'!$B$6:$BW$1386,49,0)</f>
        <v>050135730472</v>
      </c>
      <c r="E24" s="462">
        <f>+VLOOKUP(B24,'Salary sheet'!$B$6:$AT$1292,45,0)</f>
        <v>7135674</v>
      </c>
      <c r="F24" s="646" t="s">
        <v>5544</v>
      </c>
      <c r="G24" s="546" t="str">
        <f>+VLOOKUP(B24,'Salary sheet'!$B$6:$E$2281,4,0)</f>
        <v>FACTORY A</v>
      </c>
      <c r="H24" s="461" t="str">
        <f>+VLOOKUP(B24,'Salary sheet'!$B$6:$AZ$1386,50,0)</f>
        <v>SK1 Box</v>
      </c>
      <c r="I24" s="461" t="str">
        <f t="shared" si="4"/>
        <v>C14790NGUYEN THI HANG050135730472</v>
      </c>
      <c r="J24" s="573" t="str">
        <f>+VLOOKUP(B24,'[2]04 2025'!$B$2:$F$1371,5,0)</f>
        <v>C14790NGUYEN THI HANG050135730472</v>
      </c>
      <c r="K24" s="461">
        <f t="shared" si="5"/>
        <v>1</v>
      </c>
      <c r="P24" s="479"/>
    </row>
    <row r="25" spans="1:16" s="461" customFormat="1" ht="18" customHeight="1">
      <c r="A25" s="548">
        <f>SUBTOTAL(3,B$6:B25)</f>
        <v>20</v>
      </c>
      <c r="B25" s="546" t="s">
        <v>647</v>
      </c>
      <c r="C25" s="546" t="str">
        <f>+VLOOKUP(B25,'Salary sheet'!$B$6:$AX$1386,48,0)</f>
        <v>BUI THI BAO NGOC</v>
      </c>
      <c r="D25" s="546" t="str">
        <f>+VLOOKUP(B25,'Salary sheet'!$B$6:$BW$1386,49,0)</f>
        <v>050118478549</v>
      </c>
      <c r="E25" s="462">
        <f>+VLOOKUP(B25,'Salary sheet'!$B$6:$AT$1292,45,0)</f>
        <v>8015301</v>
      </c>
      <c r="F25" s="646" t="s">
        <v>5544</v>
      </c>
      <c r="G25" s="546" t="str">
        <f>+VLOOKUP(B25,'Salary sheet'!$B$6:$E$2281,4,0)</f>
        <v>FACTORY A</v>
      </c>
      <c r="H25" s="461" t="str">
        <f>+VLOOKUP(B25,'Salary sheet'!$B$6:$AZ$1386,50,0)</f>
        <v>SK1 Box</v>
      </c>
      <c r="I25" s="461" t="str">
        <f t="shared" si="4"/>
        <v>C14998BUI THI BAO NGOC050118478549</v>
      </c>
      <c r="J25" s="573" t="str">
        <f>+VLOOKUP(B25,'[2]04 2025'!$B$2:$F$1371,5,0)</f>
        <v>C14998BUI THI BAO NGOC050118478549</v>
      </c>
      <c r="K25" s="461">
        <f t="shared" si="5"/>
        <v>1</v>
      </c>
      <c r="P25" s="479"/>
    </row>
    <row r="26" spans="1:16" s="461" customFormat="1" ht="18" customHeight="1">
      <c r="A26" s="548">
        <f>SUBTOTAL(3,B$6:B26)</f>
        <v>21</v>
      </c>
      <c r="B26" s="546" t="s">
        <v>649</v>
      </c>
      <c r="C26" s="546" t="str">
        <f>+VLOOKUP(B26,'Salary sheet'!$B$6:$AX$1386,48,0)</f>
        <v>MAI THI NHUNG</v>
      </c>
      <c r="D26" s="546" t="str">
        <f>+VLOOKUP(B26,'Salary sheet'!$B$6:$BW$1386,49,0)</f>
        <v>050137060581</v>
      </c>
      <c r="E26" s="462">
        <f>+VLOOKUP(B26,'Salary sheet'!$B$6:$AT$1292,45,0)</f>
        <v>7915006</v>
      </c>
      <c r="F26" s="646" t="s">
        <v>5544</v>
      </c>
      <c r="G26" s="546" t="str">
        <f>+VLOOKUP(B26,'Salary sheet'!$B$6:$E$2281,4,0)</f>
        <v>FACTORY A</v>
      </c>
      <c r="H26" s="461" t="str">
        <f>+VLOOKUP(B26,'Salary sheet'!$B$6:$AZ$1386,50,0)</f>
        <v>SK1 Box</v>
      </c>
      <c r="I26" s="461" t="str">
        <f t="shared" si="4"/>
        <v>C15141MAI THI NHUNG050137060581</v>
      </c>
      <c r="J26" s="573" t="str">
        <f>+VLOOKUP(B26,'[2]04 2025'!$B$2:$F$1371,5,0)</f>
        <v>C15141MAI THI NHUNG050137060581</v>
      </c>
      <c r="K26" s="461">
        <f t="shared" si="5"/>
        <v>1</v>
      </c>
      <c r="P26" s="479"/>
    </row>
    <row r="27" spans="1:16" s="461" customFormat="1" ht="18" customHeight="1">
      <c r="A27" s="548">
        <f>SUBTOTAL(3,B$6:B27)</f>
        <v>22</v>
      </c>
      <c r="B27" s="546" t="s">
        <v>651</v>
      </c>
      <c r="C27" s="546" t="str">
        <f>+VLOOKUP(B27,'Salary sheet'!$B$6:$AX$1386,48,0)</f>
        <v>PHAM THI NGOC THUY</v>
      </c>
      <c r="D27" s="546" t="str">
        <f>+VLOOKUP(B27,'Salary sheet'!$B$6:$BW$1386,49,0)</f>
        <v>050040878413</v>
      </c>
      <c r="E27" s="462">
        <f>+VLOOKUP(B27,'Salary sheet'!$B$6:$AT$1292,45,0)</f>
        <v>8634836</v>
      </c>
      <c r="F27" s="646" t="s">
        <v>5544</v>
      </c>
      <c r="G27" s="546" t="str">
        <f>+VLOOKUP(B27,'Salary sheet'!$B$6:$E$2281,4,0)</f>
        <v>FACTORY A</v>
      </c>
      <c r="H27" s="461" t="str">
        <f>+VLOOKUP(B27,'Salary sheet'!$B$6:$AZ$1386,50,0)</f>
        <v>SK1 Box</v>
      </c>
      <c r="I27" s="461" t="str">
        <f t="shared" si="4"/>
        <v>C15425PHAM THI NGOC THUY050040878413</v>
      </c>
      <c r="J27" s="573" t="str">
        <f>+VLOOKUP(B27,'[2]04 2025'!$B$2:$F$1371,5,0)</f>
        <v>C15425PHAM THI NGOC THUY050040878413</v>
      </c>
      <c r="K27" s="461">
        <f t="shared" si="5"/>
        <v>1</v>
      </c>
      <c r="P27" s="479"/>
    </row>
    <row r="28" spans="1:16" s="461" customFormat="1" ht="18" customHeight="1">
      <c r="A28" s="548">
        <f>SUBTOTAL(3,B$6:B28)</f>
        <v>23</v>
      </c>
      <c r="B28" s="546" t="s">
        <v>653</v>
      </c>
      <c r="C28" s="546" t="str">
        <f>+VLOOKUP(B28,'Salary sheet'!$B$6:$AX$1386,48,0)</f>
        <v>SON THI CO LAP</v>
      </c>
      <c r="D28" s="546" t="str">
        <f>+VLOOKUP(B28,'Salary sheet'!$B$6:$BW$1386,49,0)</f>
        <v>050040879533</v>
      </c>
      <c r="E28" s="462">
        <f>+VLOOKUP(B28,'Salary sheet'!$B$6:$AT$1292,45,0)</f>
        <v>4863890</v>
      </c>
      <c r="F28" s="646" t="s">
        <v>5544</v>
      </c>
      <c r="G28" s="546" t="str">
        <f>+VLOOKUP(B28,'Salary sheet'!$B$6:$E$2281,4,0)</f>
        <v>FACTORY A</v>
      </c>
      <c r="H28" s="461" t="str">
        <f>+VLOOKUP(B28,'Salary sheet'!$B$6:$AZ$1386,50,0)</f>
        <v>SK1 Box</v>
      </c>
      <c r="I28" s="461" t="str">
        <f t="shared" si="4"/>
        <v>C15451SON THI CO LAP050040879533</v>
      </c>
      <c r="J28" s="573" t="str">
        <f>+VLOOKUP(B28,'[2]04 2025'!$B$2:$F$1371,5,0)</f>
        <v>C15451SON THI CO LAP050040879533</v>
      </c>
      <c r="K28" s="461">
        <f t="shared" si="5"/>
        <v>1</v>
      </c>
      <c r="P28" s="479"/>
    </row>
    <row r="29" spans="1:16" s="461" customFormat="1" ht="18" customHeight="1">
      <c r="A29" s="548">
        <f>SUBTOTAL(3,B$6:B29)</f>
        <v>24</v>
      </c>
      <c r="B29" s="546" t="s">
        <v>655</v>
      </c>
      <c r="C29" s="546" t="str">
        <f>+VLOOKUP(B29,'Salary sheet'!$B$6:$AX$1386,48,0)</f>
        <v>NGUYEN THI HAI</v>
      </c>
      <c r="D29" s="546" t="str">
        <f>+VLOOKUP(B29,'Salary sheet'!$B$6:$BW$1386,49,0)</f>
        <v>050149624039</v>
      </c>
      <c r="E29" s="462">
        <f>+VLOOKUP(B29,'Salary sheet'!$B$6:$AT$1292,45,0)</f>
        <v>8076902</v>
      </c>
      <c r="F29" s="646" t="s">
        <v>5544</v>
      </c>
      <c r="G29" s="546" t="str">
        <f>+VLOOKUP(B29,'Salary sheet'!$B$6:$E$2281,4,0)</f>
        <v>FACTORY A</v>
      </c>
      <c r="H29" s="461" t="str">
        <f>+VLOOKUP(B29,'Salary sheet'!$B$6:$AZ$1386,50,0)</f>
        <v>SK1 Box</v>
      </c>
      <c r="I29" s="461" t="str">
        <f t="shared" si="4"/>
        <v>C15528NGUYEN THI HAI050149624039</v>
      </c>
      <c r="J29" s="573" t="str">
        <f>+VLOOKUP(B29,'[2]04 2025'!$B$2:$F$1371,5,0)</f>
        <v>C15528NGUYEN THI HAI050149624039</v>
      </c>
      <c r="K29" s="461">
        <f t="shared" si="5"/>
        <v>1</v>
      </c>
      <c r="P29" s="479"/>
    </row>
    <row r="30" spans="1:16" s="461" customFormat="1" ht="18" customHeight="1">
      <c r="A30" s="548">
        <f>SUBTOTAL(3,B$6:B30)</f>
        <v>25</v>
      </c>
      <c r="B30" s="546" t="s">
        <v>657</v>
      </c>
      <c r="C30" s="546" t="str">
        <f>+VLOOKUP(B30,'Salary sheet'!$B$6:$AX$1386,48,0)</f>
        <v>DIEU DUNG</v>
      </c>
      <c r="D30" s="546" t="str">
        <f>+VLOOKUP(B30,'Salary sheet'!$B$6:$BW$1386,49,0)</f>
        <v>050152610741</v>
      </c>
      <c r="E30" s="462">
        <f>+VLOOKUP(B30,'Salary sheet'!$B$6:$AT$1292,45,0)</f>
        <v>7736964</v>
      </c>
      <c r="F30" s="646" t="s">
        <v>5544</v>
      </c>
      <c r="G30" s="546" t="str">
        <f>+VLOOKUP(B30,'Salary sheet'!$B$6:$E$2281,4,0)</f>
        <v>FACTORY A</v>
      </c>
      <c r="H30" s="461" t="str">
        <f>+VLOOKUP(B30,'Salary sheet'!$B$6:$AZ$1386,50,0)</f>
        <v>SK1 Box</v>
      </c>
      <c r="I30" s="461" t="str">
        <f t="shared" si="4"/>
        <v>C15830DIEU DUNG050152610741</v>
      </c>
      <c r="J30" s="573" t="str">
        <f>+VLOOKUP(B30,'[2]04 2025'!$B$2:$F$1371,5,0)</f>
        <v>C15830DIEU DUNG050152610741</v>
      </c>
      <c r="K30" s="461">
        <f t="shared" si="5"/>
        <v>1</v>
      </c>
      <c r="P30" s="479"/>
    </row>
    <row r="31" spans="1:16" s="461" customFormat="1" ht="18" customHeight="1">
      <c r="A31" s="548">
        <f>SUBTOTAL(3,B$6:B31)</f>
        <v>26</v>
      </c>
      <c r="B31" s="546" t="s">
        <v>658</v>
      </c>
      <c r="C31" s="546" t="str">
        <f>+VLOOKUP(B31,'Salary sheet'!$B$6:$AX$1386,48,0)</f>
        <v>NGUYEN THI THANH HOA</v>
      </c>
      <c r="D31" s="546" t="str">
        <f>+VLOOKUP(B31,'Salary sheet'!$B$6:$BW$1386,49,0)</f>
        <v>050127000211</v>
      </c>
      <c r="E31" s="462">
        <f>+VLOOKUP(B31,'Salary sheet'!$B$6:$AT$1292,45,0)</f>
        <v>7404085</v>
      </c>
      <c r="F31" s="646" t="s">
        <v>5544</v>
      </c>
      <c r="G31" s="546" t="str">
        <f>+VLOOKUP(B31,'Salary sheet'!$B$6:$E$2281,4,0)</f>
        <v>FACTORY A</v>
      </c>
      <c r="H31" s="461" t="str">
        <f>+VLOOKUP(B31,'Salary sheet'!$B$6:$AZ$1386,50,0)</f>
        <v>SK1 Box</v>
      </c>
      <c r="I31" s="461" t="str">
        <f t="shared" si="4"/>
        <v>C16230NGUYEN THI THANH HOA050127000211</v>
      </c>
      <c r="J31" s="573" t="str">
        <f>+VLOOKUP(B31,'[2]04 2025'!$B$2:$F$1371,5,0)</f>
        <v>C16230NGUYEN THI THANH HOA050127000211</v>
      </c>
      <c r="K31" s="461">
        <f t="shared" si="5"/>
        <v>1</v>
      </c>
      <c r="P31" s="479"/>
    </row>
    <row r="32" spans="1:16" s="461" customFormat="1" ht="18" customHeight="1">
      <c r="A32" s="548">
        <f>SUBTOTAL(3,B$6:B32)</f>
        <v>27</v>
      </c>
      <c r="B32" s="546" t="s">
        <v>660</v>
      </c>
      <c r="C32" s="546" t="str">
        <f>+VLOOKUP(B32,'Salary sheet'!$B$6:$AX$1386,48,0)</f>
        <v>THI SUNG LY</v>
      </c>
      <c r="D32" s="546" t="str">
        <f>+VLOOKUP(B32,'Salary sheet'!$B$6:$BW$1386,49,0)</f>
        <v>050117956201</v>
      </c>
      <c r="E32" s="462">
        <f>+VLOOKUP(B32,'Salary sheet'!$B$6:$AT$1292,45,0)</f>
        <v>7482586</v>
      </c>
      <c r="F32" s="646" t="s">
        <v>5544</v>
      </c>
      <c r="G32" s="546" t="str">
        <f>+VLOOKUP(B32,'Salary sheet'!$B$6:$E$2281,4,0)</f>
        <v>FACTORY A</v>
      </c>
      <c r="H32" s="461" t="str">
        <f>+VLOOKUP(B32,'Salary sheet'!$B$6:$AZ$1386,50,0)</f>
        <v>SK1 Box</v>
      </c>
      <c r="I32" s="461" t="str">
        <f t="shared" si="4"/>
        <v>C16240THI SUNG LY050117956201</v>
      </c>
      <c r="J32" s="573" t="str">
        <f>+VLOOKUP(B32,'[2]04 2025'!$B$2:$F$1371,5,0)</f>
        <v>C16240THI SUNG LY050117956201</v>
      </c>
      <c r="K32" s="461">
        <f t="shared" si="5"/>
        <v>1</v>
      </c>
      <c r="P32" s="479"/>
    </row>
    <row r="33" spans="1:16" s="461" customFormat="1" ht="18" customHeight="1">
      <c r="A33" s="548">
        <f>SUBTOTAL(3,B$6:B33)</f>
        <v>28</v>
      </c>
      <c r="B33" s="546" t="s">
        <v>662</v>
      </c>
      <c r="C33" s="546" t="str">
        <f>+VLOOKUP(B33,'Salary sheet'!$B$6:$AX$1386,48,0)</f>
        <v>NGUYEN THI HOAI NHO</v>
      </c>
      <c r="D33" s="546" t="str">
        <f>+VLOOKUP(B33,'Salary sheet'!$B$6:$BW$1386,49,0)</f>
        <v>050117412080</v>
      </c>
      <c r="E33" s="462">
        <f>+VLOOKUP(B33,'Salary sheet'!$B$6:$AT$1292,45,0)</f>
        <v>7073819</v>
      </c>
      <c r="F33" s="646" t="s">
        <v>5544</v>
      </c>
      <c r="G33" s="546" t="str">
        <f>+VLOOKUP(B33,'Salary sheet'!$B$6:$E$2281,4,0)</f>
        <v>FACTORY A</v>
      </c>
      <c r="H33" s="461" t="str">
        <f>+VLOOKUP(B33,'Salary sheet'!$B$6:$AZ$1386,50,0)</f>
        <v>SK1 Box</v>
      </c>
      <c r="I33" s="461" t="str">
        <f t="shared" ref="I33:I35" si="6">+CONCATENATE(B33,C33,D33)</f>
        <v>C16292NGUYEN THI HOAI NHO050117412080</v>
      </c>
      <c r="J33" s="573" t="str">
        <f>+VLOOKUP(B33,'[2]04 2025'!$B$2:$F$1371,5,0)</f>
        <v>C16292NGUYEN THI HOAI NHO050117412080</v>
      </c>
      <c r="K33" s="461">
        <f t="shared" ref="K33:K35" si="7">+IF(J33=I33,1,0)</f>
        <v>1</v>
      </c>
      <c r="P33" s="479"/>
    </row>
    <row r="34" spans="1:16" s="461" customFormat="1" ht="18" customHeight="1">
      <c r="A34" s="548">
        <f>SUBTOTAL(3,B$6:B34)</f>
        <v>29</v>
      </c>
      <c r="B34" s="546" t="s">
        <v>664</v>
      </c>
      <c r="C34" s="546" t="str">
        <f>+VLOOKUP(B34,'Salary sheet'!$B$6:$AX$1386,48,0)</f>
        <v>LE THI MINH TRANG</v>
      </c>
      <c r="D34" s="546" t="str">
        <f>+VLOOKUP(B34,'Salary sheet'!$B$6:$BW$1386,49,0)</f>
        <v>050130574731</v>
      </c>
      <c r="E34" s="462">
        <f>+VLOOKUP(B34,'Salary sheet'!$B$6:$AT$1292,45,0)</f>
        <v>7437882</v>
      </c>
      <c r="F34" s="646" t="s">
        <v>5544</v>
      </c>
      <c r="G34" s="546" t="str">
        <f>+VLOOKUP(B34,'Salary sheet'!$B$6:$E$2281,4,0)</f>
        <v>FACTORY A</v>
      </c>
      <c r="H34" s="461" t="str">
        <f>+VLOOKUP(B34,'Salary sheet'!$B$6:$AZ$1386,50,0)</f>
        <v>SK1 Box</v>
      </c>
      <c r="I34" s="461" t="str">
        <f t="shared" si="6"/>
        <v>C16295LE THI MINH TRANG050130574731</v>
      </c>
      <c r="J34" s="573" t="str">
        <f>+VLOOKUP(B34,'[2]04 2025'!$B$2:$F$1371,5,0)</f>
        <v>C16295LE THI MINH TRANG050130574731</v>
      </c>
      <c r="K34" s="461">
        <f t="shared" si="7"/>
        <v>1</v>
      </c>
      <c r="P34" s="479"/>
    </row>
    <row r="35" spans="1:16" s="461" customFormat="1" ht="18" customHeight="1">
      <c r="A35" s="548">
        <f>SUBTOTAL(3,B$6:B35)</f>
        <v>30</v>
      </c>
      <c r="B35" s="546" t="s">
        <v>666</v>
      </c>
      <c r="C35" s="546" t="str">
        <f>+VLOOKUP(B35,'Salary sheet'!$B$6:$AX$1386,48,0)</f>
        <v>NGUYEN THI DAO</v>
      </c>
      <c r="D35" s="546" t="str">
        <f>+VLOOKUP(B35,'Salary sheet'!$B$6:$BW$1386,49,0)</f>
        <v>050103659628</v>
      </c>
      <c r="E35" s="462">
        <f>+VLOOKUP(B35,'Salary sheet'!$B$6:$AT$1292,45,0)</f>
        <v>7010667</v>
      </c>
      <c r="F35" s="646" t="s">
        <v>5544</v>
      </c>
      <c r="G35" s="546" t="str">
        <f>+VLOOKUP(B35,'Salary sheet'!$B$6:$E$2281,4,0)</f>
        <v>FACTORY A</v>
      </c>
      <c r="H35" s="461" t="str">
        <f>+VLOOKUP(B35,'Salary sheet'!$B$6:$AZ$1386,50,0)</f>
        <v>SK1 Box</v>
      </c>
      <c r="I35" s="461" t="str">
        <f t="shared" si="6"/>
        <v>C16423NGUYEN THI DAO050103659628</v>
      </c>
      <c r="J35" s="573" t="str">
        <f>+VLOOKUP(B35,'[2]04 2025'!$B$2:$F$1371,5,0)</f>
        <v>C16423NGUYEN THI DAO050103659628</v>
      </c>
      <c r="K35" s="461">
        <f t="shared" si="7"/>
        <v>1</v>
      </c>
      <c r="P35" s="479"/>
    </row>
    <row r="36" spans="1:16" s="461" customFormat="1" ht="18" customHeight="1">
      <c r="A36" s="548">
        <f>SUBTOTAL(3,B$6:B36)</f>
        <v>31</v>
      </c>
      <c r="B36" s="546" t="s">
        <v>668</v>
      </c>
      <c r="C36" s="546" t="str">
        <f>+VLOOKUP(B36,'Salary sheet'!$B$6:$AX$1386,48,0)</f>
        <v>RLAN KYIN</v>
      </c>
      <c r="D36" s="546" t="str">
        <f>+VLOOKUP(B36,'Salary sheet'!$B$6:$BW$1386,49,0)</f>
        <v>050116311493</v>
      </c>
      <c r="E36" s="462">
        <f>+VLOOKUP(B36,'Salary sheet'!$B$6:$AT$1292,45,0)</f>
        <v>7415106</v>
      </c>
      <c r="F36" s="646" t="s">
        <v>5544</v>
      </c>
      <c r="G36" s="546" t="str">
        <f>+VLOOKUP(B36,'Salary sheet'!$B$6:$E$2281,4,0)</f>
        <v>FACTORY A</v>
      </c>
      <c r="H36" s="461" t="str">
        <f>+VLOOKUP(B36,'Salary sheet'!$B$6:$AZ$1386,50,0)</f>
        <v>SK1 Box</v>
      </c>
      <c r="I36" s="461" t="str">
        <f t="shared" si="0"/>
        <v>C16492RLAN KYIN050116311493</v>
      </c>
      <c r="J36" s="573" t="str">
        <f>+VLOOKUP(B36,'[2]04 2025'!$B$2:$F$1371,5,0)</f>
        <v>C16492RLAN KYIN050116311493</v>
      </c>
      <c r="K36" s="461">
        <f t="shared" si="1"/>
        <v>1</v>
      </c>
      <c r="P36" s="479"/>
    </row>
    <row r="37" spans="1:16" s="461" customFormat="1" ht="18" customHeight="1">
      <c r="A37" s="548">
        <f>SUBTOTAL(3,B$6:B37)</f>
        <v>32</v>
      </c>
      <c r="B37" s="546" t="s">
        <v>670</v>
      </c>
      <c r="C37" s="546" t="str">
        <f>+VLOOKUP(B37,'Salary sheet'!$B$6:$AX$1386,48,0)</f>
        <v>TRAN THI CHUYEN</v>
      </c>
      <c r="D37" s="546" t="str">
        <f>+VLOOKUP(B37,'Salary sheet'!$B$6:$BW$1386,49,0)</f>
        <v>050040850871</v>
      </c>
      <c r="E37" s="462">
        <f>+VLOOKUP(B37,'Salary sheet'!$B$6:$AT$1292,45,0)</f>
        <v>11810056</v>
      </c>
      <c r="F37" s="646" t="s">
        <v>5544</v>
      </c>
      <c r="G37" s="546" t="str">
        <f>+VLOOKUP(B37,'Salary sheet'!$B$6:$E$2281,4,0)</f>
        <v>FACTORY A</v>
      </c>
      <c r="H37" s="461" t="str">
        <f>+VLOOKUP(B37,'Salary sheet'!$B$6:$AZ$1386,50,0)</f>
        <v>SK1 Box</v>
      </c>
      <c r="I37" s="461" t="str">
        <f t="shared" si="0"/>
        <v>C2317TRAN THI CHUYEN050040850871</v>
      </c>
      <c r="J37" s="573" t="str">
        <f>+VLOOKUP(B37,'[2]04 2025'!$B$2:$F$1371,5,0)</f>
        <v>C2317TRAN THI CHUYEN050040850871</v>
      </c>
      <c r="K37" s="461">
        <f t="shared" si="1"/>
        <v>1</v>
      </c>
      <c r="P37" s="479"/>
    </row>
    <row r="38" spans="1:16" s="461" customFormat="1" ht="18" customHeight="1">
      <c r="A38" s="548">
        <f>SUBTOTAL(3,B$6:B38)</f>
        <v>33</v>
      </c>
      <c r="B38" s="546" t="s">
        <v>673</v>
      </c>
      <c r="C38" s="546" t="str">
        <f>+VLOOKUP(B38,'Salary sheet'!$B$6:$AX$1386,48,0)</f>
        <v>TRAN THI THU HANG</v>
      </c>
      <c r="D38" s="546" t="str">
        <f>+VLOOKUP(B38,'Salary sheet'!$B$6:$BW$1386,49,0)</f>
        <v>050040850926</v>
      </c>
      <c r="E38" s="462">
        <f>+VLOOKUP(B38,'Salary sheet'!$B$6:$AT$1292,45,0)</f>
        <v>8860069</v>
      </c>
      <c r="F38" s="646" t="s">
        <v>5544</v>
      </c>
      <c r="G38" s="546" t="str">
        <f>+VLOOKUP(B38,'Salary sheet'!$B$6:$E$2281,4,0)</f>
        <v>FACTORY A</v>
      </c>
      <c r="H38" s="461" t="str">
        <f>+VLOOKUP(B38,'Salary sheet'!$B$6:$AZ$1386,50,0)</f>
        <v>SK1 Box</v>
      </c>
      <c r="I38" s="461" t="str">
        <f t="shared" si="0"/>
        <v>C2434TRAN THI THU HANG050040850926</v>
      </c>
      <c r="J38" s="573" t="str">
        <f>+VLOOKUP(B38,'[2]04 2025'!$B$2:$F$1371,5,0)</f>
        <v>C2434TRAN THI THU HANG050040850926</v>
      </c>
      <c r="K38" s="461">
        <f t="shared" si="1"/>
        <v>1</v>
      </c>
      <c r="P38" s="479"/>
    </row>
    <row r="39" spans="1:16" s="461" customFormat="1" ht="18" customHeight="1">
      <c r="A39" s="548">
        <f>SUBTOTAL(3,B$6:B39)</f>
        <v>34</v>
      </c>
      <c r="B39" s="546" t="s">
        <v>675</v>
      </c>
      <c r="C39" s="546" t="str">
        <f>+VLOOKUP(B39,'Salary sheet'!$B$6:$AX$1386,48,0)</f>
        <v>DUONG PHI HUNG</v>
      </c>
      <c r="D39" s="546" t="str">
        <f>+VLOOKUP(B39,'Salary sheet'!$B$6:$BW$1386,49,0)</f>
        <v>050040850845</v>
      </c>
      <c r="E39" s="462">
        <f>+VLOOKUP(B39,'Salary sheet'!$B$6:$AT$1292,45,0)</f>
        <v>9104450</v>
      </c>
      <c r="F39" s="646" t="s">
        <v>5544</v>
      </c>
      <c r="G39" s="546" t="str">
        <f>+VLOOKUP(B39,'Salary sheet'!$B$6:$E$2281,4,0)</f>
        <v>FACTORY A</v>
      </c>
      <c r="H39" s="461" t="str">
        <f>+VLOOKUP(B39,'Salary sheet'!$B$6:$AZ$1386,50,0)</f>
        <v>SK1 Box</v>
      </c>
      <c r="I39" s="461" t="str">
        <f t="shared" ref="I39:I100" si="8">+CONCATENATE(B39,C39,D39)</f>
        <v>C3381DUONG PHI HUNG050040850845</v>
      </c>
      <c r="J39" s="573" t="str">
        <f>+VLOOKUP(B39,'[2]04 2025'!$B$2:$F$1371,5,0)</f>
        <v>C3381DUONG PHI HUNG050040850845</v>
      </c>
      <c r="K39" s="461">
        <f t="shared" ref="K39:K100" si="9">+IF(J39=I39,1,0)</f>
        <v>1</v>
      </c>
      <c r="P39" s="479"/>
    </row>
    <row r="40" spans="1:16" s="461" customFormat="1" ht="18" customHeight="1">
      <c r="A40" s="548">
        <f>SUBTOTAL(3,B$6:B40)</f>
        <v>35</v>
      </c>
      <c r="B40" s="546" t="s">
        <v>677</v>
      </c>
      <c r="C40" s="546" t="str">
        <f>+VLOOKUP(B40,'Salary sheet'!$B$6:$AX$1386,48,0)</f>
        <v>LE THI KIM CHI</v>
      </c>
      <c r="D40" s="546" t="str">
        <f>+VLOOKUP(B40,'Salary sheet'!$B$6:$BW$1386,49,0)</f>
        <v>050040850667</v>
      </c>
      <c r="E40" s="462">
        <f>+VLOOKUP(B40,'Salary sheet'!$B$6:$AT$1292,45,0)</f>
        <v>8760069</v>
      </c>
      <c r="F40" s="646" t="s">
        <v>5544</v>
      </c>
      <c r="G40" s="546" t="str">
        <f>+VLOOKUP(B40,'Salary sheet'!$B$6:$E$2281,4,0)</f>
        <v>FACTORY A</v>
      </c>
      <c r="H40" s="461" t="str">
        <f>+VLOOKUP(B40,'Salary sheet'!$B$6:$AZ$1386,50,0)</f>
        <v>SK1 Box</v>
      </c>
      <c r="I40" s="461" t="str">
        <f t="shared" si="8"/>
        <v>C4973LE THI KIM CHI050040850667</v>
      </c>
      <c r="J40" s="573" t="str">
        <f>+VLOOKUP(B40,'[2]04 2025'!$B$2:$F$1371,5,0)</f>
        <v>C4973LE THI KIM CHI050040850667</v>
      </c>
      <c r="K40" s="461">
        <f t="shared" si="9"/>
        <v>1</v>
      </c>
      <c r="P40" s="479"/>
    </row>
    <row r="41" spans="1:16" s="461" customFormat="1" ht="18" customHeight="1">
      <c r="A41" s="548">
        <f>SUBTOTAL(3,B$6:B41)</f>
        <v>36</v>
      </c>
      <c r="B41" s="546" t="s">
        <v>679</v>
      </c>
      <c r="C41" s="546" t="str">
        <f>+VLOOKUP(B41,'Salary sheet'!$B$6:$AX$1386,48,0)</f>
        <v>HO THI LA</v>
      </c>
      <c r="D41" s="546" t="str">
        <f>+VLOOKUP(B41,'Salary sheet'!$B$6:$BW$1386,49,0)</f>
        <v>050041744380</v>
      </c>
      <c r="E41" s="462">
        <f>+VLOOKUP(B41,'Salary sheet'!$B$6:$AT$1292,45,0)</f>
        <v>9062893</v>
      </c>
      <c r="F41" s="646" t="s">
        <v>5544</v>
      </c>
      <c r="G41" s="546" t="str">
        <f>+VLOOKUP(B41,'Salary sheet'!$B$6:$E$2281,4,0)</f>
        <v>FACTORY A</v>
      </c>
      <c r="H41" s="461" t="str">
        <f>+VLOOKUP(B41,'Salary sheet'!$B$6:$AZ$1386,50,0)</f>
        <v>SK1 Box</v>
      </c>
      <c r="I41" s="461" t="str">
        <f t="shared" si="8"/>
        <v>C6231HO THI LA050041744380</v>
      </c>
      <c r="J41" s="573" t="str">
        <f>+VLOOKUP(B41,'[2]04 2025'!$B$2:$F$1371,5,0)</f>
        <v>C6231HO THI LA050041744380</v>
      </c>
      <c r="K41" s="461">
        <f t="shared" si="9"/>
        <v>1</v>
      </c>
      <c r="P41" s="479"/>
    </row>
    <row r="42" spans="1:16" s="461" customFormat="1" ht="18" customHeight="1">
      <c r="A42" s="548">
        <f>SUBTOTAL(3,B$6:B42)</f>
        <v>37</v>
      </c>
      <c r="B42" s="546" t="s">
        <v>681</v>
      </c>
      <c r="C42" s="546" t="str">
        <f>+VLOOKUP(B42,'Salary sheet'!$B$6:$AX$1386,48,0)</f>
        <v>NGUYEN THI HA</v>
      </c>
      <c r="D42" s="546" t="str">
        <f>+VLOOKUP(B42,'Salary sheet'!$B$6:$BW$1386,49,0)</f>
        <v>050060949198</v>
      </c>
      <c r="E42" s="462">
        <f>+VLOOKUP(B42,'Salary sheet'!$B$6:$AT$1292,45,0)</f>
        <v>8439501</v>
      </c>
      <c r="F42" s="646" t="s">
        <v>5544</v>
      </c>
      <c r="G42" s="546" t="str">
        <f>+VLOOKUP(B42,'Salary sheet'!$B$6:$E$2281,4,0)</f>
        <v>FACTORY A</v>
      </c>
      <c r="H42" s="461" t="str">
        <f>+VLOOKUP(B42,'Salary sheet'!$B$6:$AZ$1386,50,0)</f>
        <v>SK1 Box</v>
      </c>
      <c r="I42" s="461" t="str">
        <f t="shared" si="8"/>
        <v>C6557NGUYEN THI HA050060949198</v>
      </c>
      <c r="J42" s="573" t="str">
        <f>+VLOOKUP(B42,'[2]04 2025'!$B$2:$F$1371,5,0)</f>
        <v>C6557NGUYEN THI HA050060949198</v>
      </c>
      <c r="K42" s="461">
        <f t="shared" si="9"/>
        <v>1</v>
      </c>
      <c r="P42" s="479"/>
    </row>
    <row r="43" spans="1:16" s="461" customFormat="1" ht="18" customHeight="1">
      <c r="A43" s="548">
        <f>SUBTOTAL(3,B$6:B43)</f>
        <v>38</v>
      </c>
      <c r="B43" s="546" t="s">
        <v>682</v>
      </c>
      <c r="C43" s="546" t="str">
        <f>+VLOOKUP(B43,'Salary sheet'!$B$6:$AX$1386,48,0)</f>
        <v>NGO THI MINH HIEU</v>
      </c>
      <c r="D43" s="546" t="str">
        <f>+VLOOKUP(B43,'Salary sheet'!$B$6:$BW$1386,49,0)</f>
        <v>050089661738</v>
      </c>
      <c r="E43" s="462">
        <f>+VLOOKUP(B43,'Salary sheet'!$B$6:$AT$1292,45,0)</f>
        <v>8428829</v>
      </c>
      <c r="F43" s="646" t="s">
        <v>5544</v>
      </c>
      <c r="G43" s="546" t="str">
        <f>+VLOOKUP(B43,'Salary sheet'!$B$6:$E$2281,4,0)</f>
        <v>FACTORY A</v>
      </c>
      <c r="H43" s="461" t="str">
        <f>+VLOOKUP(B43,'Salary sheet'!$B$6:$AZ$1386,50,0)</f>
        <v>SK1 Box</v>
      </c>
      <c r="I43" s="461" t="str">
        <f t="shared" si="8"/>
        <v>C7269NGO THI MINH HIEU050089661738</v>
      </c>
      <c r="J43" s="573" t="str">
        <f>+VLOOKUP(B43,'[2]04 2025'!$B$2:$F$1371,5,0)</f>
        <v>C7269NGO THI MINH HIEU050089661738</v>
      </c>
      <c r="K43" s="461">
        <f t="shared" si="9"/>
        <v>1</v>
      </c>
      <c r="P43" s="479"/>
    </row>
    <row r="44" spans="1:16" s="461" customFormat="1" ht="18" customHeight="1">
      <c r="A44" s="548">
        <f>SUBTOTAL(3,B$6:B44)</f>
        <v>39</v>
      </c>
      <c r="B44" s="546" t="s">
        <v>684</v>
      </c>
      <c r="C44" s="546" t="str">
        <f>+VLOOKUP(B44,'Salary sheet'!$B$6:$AX$1386,48,0)</f>
        <v>LE THI DUNG</v>
      </c>
      <c r="D44" s="546" t="str">
        <f>+VLOOKUP(B44,'Salary sheet'!$B$6:$BW$1386,49,0)</f>
        <v>050099643215</v>
      </c>
      <c r="E44" s="462">
        <f>+VLOOKUP(B44,'Salary sheet'!$B$6:$AT$1292,45,0)</f>
        <v>8116757</v>
      </c>
      <c r="F44" s="646" t="s">
        <v>5544</v>
      </c>
      <c r="G44" s="546" t="str">
        <f>+VLOOKUP(B44,'Salary sheet'!$B$6:$E$2281,4,0)</f>
        <v>FACTORY A</v>
      </c>
      <c r="H44" s="461" t="str">
        <f>+VLOOKUP(B44,'Salary sheet'!$B$6:$AZ$1386,50,0)</f>
        <v>SK1 Box</v>
      </c>
      <c r="I44" s="461" t="str">
        <f t="shared" si="8"/>
        <v>C7706LE THI DUNG050099643215</v>
      </c>
      <c r="J44" s="573" t="str">
        <f>+VLOOKUP(B44,'[2]04 2025'!$B$2:$F$1371,5,0)</f>
        <v>C7706LE THI DUNG050099643215</v>
      </c>
      <c r="K44" s="461">
        <f t="shared" si="9"/>
        <v>1</v>
      </c>
      <c r="P44" s="479"/>
    </row>
    <row r="45" spans="1:16" s="461" customFormat="1" ht="18" customHeight="1">
      <c r="A45" s="548">
        <f>SUBTOTAL(3,B$6:B45)</f>
        <v>40</v>
      </c>
      <c r="B45" s="546" t="s">
        <v>686</v>
      </c>
      <c r="C45" s="546" t="str">
        <f>+VLOOKUP(B45,'Salary sheet'!$B$6:$AX$1386,48,0)</f>
        <v>DO THI NGOC TRAM</v>
      </c>
      <c r="D45" s="546" t="str">
        <f>+VLOOKUP(B45,'Salary sheet'!$B$6:$BW$1386,49,0)</f>
        <v>050103659733</v>
      </c>
      <c r="E45" s="462">
        <f>+VLOOKUP(B45,'Salary sheet'!$B$6:$AT$1292,45,0)</f>
        <v>9062893</v>
      </c>
      <c r="F45" s="646" t="s">
        <v>5544</v>
      </c>
      <c r="G45" s="546" t="str">
        <f>+VLOOKUP(B45,'Salary sheet'!$B$6:$E$2281,4,0)</f>
        <v>FACTORY A</v>
      </c>
      <c r="H45" s="461" t="str">
        <f>+VLOOKUP(B45,'Salary sheet'!$B$6:$AZ$1386,50,0)</f>
        <v>SK1 Box</v>
      </c>
      <c r="I45" s="461" t="str">
        <f t="shared" si="8"/>
        <v>C8049DO THI NGOC TRAM050103659733</v>
      </c>
      <c r="J45" s="573" t="str">
        <f>+VLOOKUP(B45,'[2]04 2025'!$B$2:$F$1371,5,0)</f>
        <v>C8049DO THI NGOC TRAM050103659733</v>
      </c>
      <c r="K45" s="461">
        <f t="shared" si="9"/>
        <v>1</v>
      </c>
      <c r="P45" s="479"/>
    </row>
    <row r="46" spans="1:16" s="461" customFormat="1" ht="18" customHeight="1">
      <c r="A46" s="548">
        <f>SUBTOTAL(3,B$6:B46)</f>
        <v>41</v>
      </c>
      <c r="B46" s="546" t="s">
        <v>688</v>
      </c>
      <c r="C46" s="546" t="str">
        <f>+VLOOKUP(B46,'Salary sheet'!$B$6:$AX$1386,48,0)</f>
        <v>NGUYEN THI HONG NHUNG</v>
      </c>
      <c r="D46" s="546" t="str">
        <f>+VLOOKUP(B46,'Salary sheet'!$B$6:$BW$1386,49,0)</f>
        <v>050103659563</v>
      </c>
      <c r="E46" s="462">
        <f>+VLOOKUP(B46,'Salary sheet'!$B$6:$AT$1292,45,0)</f>
        <v>8208003</v>
      </c>
      <c r="F46" s="646" t="s">
        <v>5544</v>
      </c>
      <c r="G46" s="546" t="str">
        <f>+VLOOKUP(B46,'Salary sheet'!$B$6:$E$2281,4,0)</f>
        <v>FACTORY A</v>
      </c>
      <c r="H46" s="461" t="str">
        <f>+VLOOKUP(B46,'Salary sheet'!$B$6:$AZ$1386,50,0)</f>
        <v>SK1 Box</v>
      </c>
      <c r="I46" s="461" t="str">
        <f t="shared" si="8"/>
        <v>C8444NGUYEN THI HONG NHUNG050103659563</v>
      </c>
      <c r="J46" s="573" t="str">
        <f>+VLOOKUP(B46,'[2]04 2025'!$B$2:$F$1371,5,0)</f>
        <v>C8444NGUYEN THI HONG NHUNG050103659563</v>
      </c>
      <c r="K46" s="461">
        <f t="shared" si="9"/>
        <v>1</v>
      </c>
      <c r="P46" s="479"/>
    </row>
    <row r="47" spans="1:16" s="461" customFormat="1" ht="18" customHeight="1">
      <c r="A47" s="548">
        <f>SUBTOTAL(3,B$6:B47)</f>
        <v>42</v>
      </c>
      <c r="B47" s="546" t="s">
        <v>690</v>
      </c>
      <c r="C47" s="546" t="str">
        <f>+VLOOKUP(B47,'Salary sheet'!$B$6:$AX$1386,48,0)</f>
        <v>NGUYEN THI NINH</v>
      </c>
      <c r="D47" s="546" t="str">
        <f>+VLOOKUP(B47,'Salary sheet'!$B$6:$BW$1386,49,0)</f>
        <v>050041687921</v>
      </c>
      <c r="E47" s="462">
        <f>+VLOOKUP(B47,'Salary sheet'!$B$6:$AT$1292,45,0)</f>
        <v>8658889</v>
      </c>
      <c r="F47" s="646" t="s">
        <v>5544</v>
      </c>
      <c r="G47" s="546" t="str">
        <f>+VLOOKUP(B47,'Salary sheet'!$B$6:$E$2281,4,0)</f>
        <v>FACTORY A</v>
      </c>
      <c r="H47" s="461" t="str">
        <f>+VLOOKUP(B47,'Salary sheet'!$B$6:$AZ$1386,50,0)</f>
        <v>SK1 Box</v>
      </c>
      <c r="I47" s="461" t="str">
        <f t="shared" si="8"/>
        <v>C8994NGUYEN THI NINH050041687921</v>
      </c>
      <c r="J47" s="573" t="str">
        <f>+VLOOKUP(B47,'[2]04 2025'!$B$2:$F$1371,5,0)</f>
        <v>C8994NGUYEN THI NINH050041687921</v>
      </c>
      <c r="K47" s="461">
        <f t="shared" si="9"/>
        <v>1</v>
      </c>
      <c r="P47" s="479"/>
    </row>
    <row r="48" spans="1:16" s="461" customFormat="1" ht="18" customHeight="1">
      <c r="A48" s="548">
        <f>SUBTOTAL(3,B$6:B48)</f>
        <v>43</v>
      </c>
      <c r="B48" s="546" t="s">
        <v>692</v>
      </c>
      <c r="C48" s="546" t="str">
        <f>+VLOOKUP(B48,'Salary sheet'!$B$6:$AX$1386,48,0)</f>
        <v>TRAN VAN VINH</v>
      </c>
      <c r="D48" s="546" t="str">
        <f>+VLOOKUP(B48,'Salary sheet'!$B$6:$BW$1386,49,0)</f>
        <v>050097259876</v>
      </c>
      <c r="E48" s="462">
        <f>+VLOOKUP(B48,'Salary sheet'!$B$6:$AT$1292,45,0)</f>
        <v>10277665</v>
      </c>
      <c r="F48" s="646" t="s">
        <v>5544</v>
      </c>
      <c r="G48" s="546" t="str">
        <f>+VLOOKUP(B48,'Salary sheet'!$B$6:$E$2281,4,0)</f>
        <v>FACTORY A</v>
      </c>
      <c r="H48" s="461" t="str">
        <f>+VLOOKUP(B48,'Salary sheet'!$B$6:$AZ$1386,50,0)</f>
        <v>SK1 Box</v>
      </c>
      <c r="I48" s="461" t="str">
        <f t="shared" si="8"/>
        <v>C10851TRAN VAN VINH050097259876</v>
      </c>
      <c r="J48" s="573" t="str">
        <f>+VLOOKUP(B48,'[2]04 2025'!$B$2:$F$1371,5,0)</f>
        <v>C10851TRAN VAN VINH050097259876</v>
      </c>
      <c r="K48" s="461">
        <f t="shared" si="9"/>
        <v>1</v>
      </c>
      <c r="P48" s="479"/>
    </row>
    <row r="49" spans="1:16" s="461" customFormat="1" ht="18" customHeight="1">
      <c r="A49" s="548">
        <f>SUBTOTAL(3,B$6:B49)</f>
        <v>44</v>
      </c>
      <c r="B49" s="546" t="s">
        <v>695</v>
      </c>
      <c r="C49" s="546" t="str">
        <f>+VLOOKUP(B49,'Salary sheet'!$B$6:$AX$1386,48,0)</f>
        <v>DO VAN KHUYEN</v>
      </c>
      <c r="D49" s="546" t="str">
        <f>+VLOOKUP(B49,'Salary sheet'!$B$6:$BW$1386,49,0)</f>
        <v>050095771073</v>
      </c>
      <c r="E49" s="462">
        <f>+VLOOKUP(B49,'Salary sheet'!$B$6:$AT$1292,45,0)</f>
        <v>12792543</v>
      </c>
      <c r="F49" s="646" t="s">
        <v>5544</v>
      </c>
      <c r="G49" s="546" t="str">
        <f>+VLOOKUP(B49,'Salary sheet'!$B$6:$E$2281,4,0)</f>
        <v>FACTORY A</v>
      </c>
      <c r="H49" s="461" t="str">
        <f>+VLOOKUP(B49,'Salary sheet'!$B$6:$AZ$1386,50,0)</f>
        <v>SK1 Box</v>
      </c>
      <c r="I49" s="461" t="str">
        <f t="shared" si="8"/>
        <v>C11605DO VAN KHUYEN050095771073</v>
      </c>
      <c r="J49" s="573" t="str">
        <f>+VLOOKUP(B49,'[2]04 2025'!$B$2:$F$1371,5,0)</f>
        <v>C11605DO VAN KHUYEN050095771073</v>
      </c>
      <c r="K49" s="461">
        <f t="shared" si="9"/>
        <v>1</v>
      </c>
      <c r="P49" s="479"/>
    </row>
    <row r="50" spans="1:16" s="461" customFormat="1" ht="18" customHeight="1">
      <c r="A50" s="548">
        <f>SUBTOTAL(3,B$6:B50)</f>
        <v>45</v>
      </c>
      <c r="B50" s="546" t="s">
        <v>698</v>
      </c>
      <c r="C50" s="546" t="str">
        <f>+VLOOKUP(B50,'Salary sheet'!$B$6:$AX$1386,48,0)</f>
        <v>TRAN VAN HOAN</v>
      </c>
      <c r="D50" s="546" t="str">
        <f>+VLOOKUP(B50,'Salary sheet'!$B$6:$BW$1386,49,0)</f>
        <v>050020218141</v>
      </c>
      <c r="E50" s="462">
        <f>+VLOOKUP(B50,'Salary sheet'!$B$6:$AT$1292,45,0)</f>
        <v>10044031</v>
      </c>
      <c r="F50" s="646" t="s">
        <v>5544</v>
      </c>
      <c r="G50" s="546" t="str">
        <f>+VLOOKUP(B50,'Salary sheet'!$B$6:$E$2281,4,0)</f>
        <v>FACTORY A</v>
      </c>
      <c r="H50" s="461" t="str">
        <f>+VLOOKUP(B50,'Salary sheet'!$B$6:$AZ$1386,50,0)</f>
        <v>SK1 Box</v>
      </c>
      <c r="I50" s="461" t="str">
        <f t="shared" si="8"/>
        <v>C11634TRAN VAN HOAN050020218141</v>
      </c>
      <c r="J50" s="573" t="str">
        <f>+VLOOKUP(B50,'[2]04 2025'!$B$2:$F$1371,5,0)</f>
        <v>C11634TRAN VAN HOAN050020218141</v>
      </c>
      <c r="K50" s="461">
        <f t="shared" si="9"/>
        <v>1</v>
      </c>
      <c r="P50" s="479"/>
    </row>
    <row r="51" spans="1:16" s="461" customFormat="1" ht="18" customHeight="1">
      <c r="A51" s="548">
        <f>SUBTOTAL(3,B$6:B51)</f>
        <v>46</v>
      </c>
      <c r="B51" s="546" t="s">
        <v>701</v>
      </c>
      <c r="C51" s="546" t="str">
        <f>+VLOOKUP(B51,'Salary sheet'!$B$6:$AX$1386,48,0)</f>
        <v>VO VAN THANH</v>
      </c>
      <c r="D51" s="546" t="str">
        <f>+VLOOKUP(B51,'Salary sheet'!$B$6:$BW$1386,49,0)</f>
        <v>050121174550</v>
      </c>
      <c r="E51" s="462">
        <f>+VLOOKUP(B51,'Salary sheet'!$B$6:$AT$1292,45,0)</f>
        <v>3232472</v>
      </c>
      <c r="F51" s="646" t="s">
        <v>5544</v>
      </c>
      <c r="G51" s="546" t="str">
        <f>+VLOOKUP(B51,'Salary sheet'!$B$6:$E$2281,4,0)</f>
        <v>FACTORY A</v>
      </c>
      <c r="H51" s="461" t="str">
        <f>+VLOOKUP(B51,'Salary sheet'!$B$6:$AZ$1386,50,0)</f>
        <v>SK1 Box</v>
      </c>
      <c r="I51" s="461" t="str">
        <f t="shared" si="8"/>
        <v>C12759VO VAN THANH050121174550</v>
      </c>
      <c r="J51" s="573" t="str">
        <f>+VLOOKUP(B51,'[2]04 2025'!$B$2:$F$1371,5,0)</f>
        <v>C12759VO VAN THANH050121174550</v>
      </c>
      <c r="K51" s="461">
        <f t="shared" si="9"/>
        <v>1</v>
      </c>
      <c r="P51" s="479"/>
    </row>
    <row r="52" spans="1:16" s="461" customFormat="1" ht="18" customHeight="1">
      <c r="A52" s="548">
        <f>SUBTOTAL(3,B$6:B52)</f>
        <v>47</v>
      </c>
      <c r="B52" s="546" t="s">
        <v>703</v>
      </c>
      <c r="C52" s="546" t="str">
        <f>+VLOOKUP(B52,'Salary sheet'!$B$6:$AX$1386,48,0)</f>
        <v>NGUYEN TIEN KY</v>
      </c>
      <c r="D52" s="546" t="str">
        <f>+VLOOKUP(B52,'Salary sheet'!$B$6:$BW$1386,49,0)</f>
        <v>050050275725</v>
      </c>
      <c r="E52" s="462">
        <f>+VLOOKUP(B52,'Salary sheet'!$B$6:$AT$1292,45,0)</f>
        <v>9822583</v>
      </c>
      <c r="F52" s="646" t="s">
        <v>5544</v>
      </c>
      <c r="G52" s="546" t="str">
        <f>+VLOOKUP(B52,'Salary sheet'!$B$6:$E$2281,4,0)</f>
        <v>FACTORY A</v>
      </c>
      <c r="H52" s="461" t="str">
        <f>+VLOOKUP(B52,'Salary sheet'!$B$6:$AZ$1386,50,0)</f>
        <v>SK1 Box</v>
      </c>
      <c r="I52" s="461" t="str">
        <f t="shared" si="8"/>
        <v>C13710NGUYEN TIEN KY050050275725</v>
      </c>
      <c r="J52" s="573" t="str">
        <f>+VLOOKUP(B52,'[2]04 2025'!$B$2:$F$1371,5,0)</f>
        <v>C13710NGUYEN TIEN KY050050275725</v>
      </c>
      <c r="K52" s="461">
        <f t="shared" si="9"/>
        <v>1</v>
      </c>
      <c r="P52" s="479"/>
    </row>
    <row r="53" spans="1:16" s="461" customFormat="1" ht="18" customHeight="1">
      <c r="A53" s="548">
        <f>SUBTOTAL(3,B$6:B53)</f>
        <v>48</v>
      </c>
      <c r="B53" s="546" t="s">
        <v>705</v>
      </c>
      <c r="C53" s="546" t="str">
        <f>+VLOOKUP(B53,'Salary sheet'!$B$6:$AX$1386,48,0)</f>
        <v>NGUYEN THANG CUONG</v>
      </c>
      <c r="D53" s="546" t="str">
        <f>+VLOOKUP(B53,'Salary sheet'!$B$6:$BW$1386,49,0)</f>
        <v>050128200999</v>
      </c>
      <c r="E53" s="462">
        <f>+VLOOKUP(B53,'Salary sheet'!$B$6:$AT$1292,45,0)</f>
        <v>9257535</v>
      </c>
      <c r="F53" s="646" t="s">
        <v>5544</v>
      </c>
      <c r="G53" s="546" t="str">
        <f>+VLOOKUP(B53,'Salary sheet'!$B$6:$E$2281,4,0)</f>
        <v>FACTORY A</v>
      </c>
      <c r="H53" s="461" t="str">
        <f>+VLOOKUP(B53,'Salary sheet'!$B$6:$AZ$1386,50,0)</f>
        <v>SK1 Box</v>
      </c>
      <c r="I53" s="461" t="str">
        <f t="shared" si="8"/>
        <v>C14022NGUYEN THANG CUONG050128200999</v>
      </c>
      <c r="J53" s="573" t="str">
        <f>+VLOOKUP(B53,'[2]04 2025'!$B$2:$F$1371,5,0)</f>
        <v>C14022NGUYEN THANG CUONG050128200999</v>
      </c>
      <c r="K53" s="461">
        <f t="shared" si="9"/>
        <v>1</v>
      </c>
      <c r="P53" s="479"/>
    </row>
    <row r="54" spans="1:16" s="461" customFormat="1" ht="18" customHeight="1">
      <c r="A54" s="548">
        <f>SUBTOTAL(3,B$6:B54)</f>
        <v>49</v>
      </c>
      <c r="B54" s="546" t="s">
        <v>708</v>
      </c>
      <c r="C54" s="546" t="str">
        <f>+VLOOKUP(B54,'Salary sheet'!$B$6:$AX$1386,48,0)</f>
        <v>DUONG HOANG NAM</v>
      </c>
      <c r="D54" s="546" t="str">
        <f>+VLOOKUP(B54,'Salary sheet'!$B$6:$BW$1386,49,0)</f>
        <v>050128381391</v>
      </c>
      <c r="E54" s="462">
        <f>+VLOOKUP(B54,'Salary sheet'!$B$6:$AT$1292,45,0)</f>
        <v>10139355</v>
      </c>
      <c r="F54" s="646" t="s">
        <v>5544</v>
      </c>
      <c r="G54" s="546" t="str">
        <f>+VLOOKUP(B54,'Salary sheet'!$B$6:$E$2281,4,0)</f>
        <v>FACTORY A</v>
      </c>
      <c r="H54" s="461" t="str">
        <f>+VLOOKUP(B54,'Salary sheet'!$B$6:$AZ$1386,50,0)</f>
        <v>SK1 Box</v>
      </c>
      <c r="I54" s="461" t="str">
        <f t="shared" si="8"/>
        <v>C14223DUONG HOANG NAM050128381391</v>
      </c>
      <c r="J54" s="573" t="str">
        <f>+VLOOKUP(B54,'[2]04 2025'!$B$2:$F$1371,5,0)</f>
        <v>C14223DUONG HOANG NAM050128381391</v>
      </c>
      <c r="K54" s="461">
        <f t="shared" si="9"/>
        <v>1</v>
      </c>
      <c r="P54" s="479"/>
    </row>
    <row r="55" spans="1:16" s="461" customFormat="1" ht="18" customHeight="1">
      <c r="A55" s="548">
        <f>SUBTOTAL(3,B$6:B55)</f>
        <v>50</v>
      </c>
      <c r="B55" s="546" t="s">
        <v>710</v>
      </c>
      <c r="C55" s="546" t="str">
        <f>+VLOOKUP(B55,'Salary sheet'!$B$6:$AX$1386,48,0)</f>
        <v>DANG HONG TRANG</v>
      </c>
      <c r="D55" s="546" t="str">
        <f>+VLOOKUP(B55,'Salary sheet'!$B$6:$BW$1386,49,0)</f>
        <v>050041001426</v>
      </c>
      <c r="E55" s="462">
        <f>+VLOOKUP(B55,'Salary sheet'!$B$6:$AT$1292,45,0)</f>
        <v>8025312</v>
      </c>
      <c r="F55" s="646" t="s">
        <v>5544</v>
      </c>
      <c r="G55" s="546" t="str">
        <f>+VLOOKUP(B55,'Salary sheet'!$B$6:$E$2281,4,0)</f>
        <v>FACTORY A</v>
      </c>
      <c r="H55" s="461" t="str">
        <f>+VLOOKUP(B55,'Salary sheet'!$B$6:$AZ$1386,50,0)</f>
        <v>SK1 Box</v>
      </c>
      <c r="I55" s="461" t="str">
        <f t="shared" si="8"/>
        <v>C14233DANG HONG TRANG050041001426</v>
      </c>
      <c r="J55" s="573" t="str">
        <f>+VLOOKUP(B55,'[2]04 2025'!$B$2:$F$1371,5,0)</f>
        <v>C14233DANG HONG TRANG050041001426</v>
      </c>
      <c r="K55" s="461">
        <f t="shared" si="9"/>
        <v>1</v>
      </c>
      <c r="P55" s="479"/>
    </row>
    <row r="56" spans="1:16" s="461" customFormat="1" ht="18" customHeight="1">
      <c r="A56" s="548">
        <f>SUBTOTAL(3,B$6:B56)</f>
        <v>51</v>
      </c>
      <c r="B56" s="546" t="s">
        <v>712</v>
      </c>
      <c r="C56" s="546" t="str">
        <f>+VLOOKUP(B56,'Salary sheet'!$B$6:$AX$1386,48,0)</f>
        <v>DO VAN TAM</v>
      </c>
      <c r="D56" s="546" t="str">
        <f>+VLOOKUP(B56,'Salary sheet'!$B$6:$BW$1386,49,0)</f>
        <v>050129246933</v>
      </c>
      <c r="E56" s="462">
        <f>+VLOOKUP(B56,'Salary sheet'!$B$6:$AT$1292,45,0)</f>
        <v>10707566</v>
      </c>
      <c r="F56" s="646" t="s">
        <v>5544</v>
      </c>
      <c r="G56" s="546" t="str">
        <f>+VLOOKUP(B56,'Salary sheet'!$B$6:$E$2281,4,0)</f>
        <v>FACTORY A</v>
      </c>
      <c r="H56" s="461" t="str">
        <f>+VLOOKUP(B56,'Salary sheet'!$B$6:$AZ$1386,50,0)</f>
        <v>SK1 Box</v>
      </c>
      <c r="I56" s="461" t="str">
        <f t="shared" si="8"/>
        <v>C14234DO VAN TAM050129246933</v>
      </c>
      <c r="J56" s="573" t="str">
        <f>+VLOOKUP(B56,'[2]04 2025'!$B$2:$F$1371,5,0)</f>
        <v>C14234DO VAN TAM050129246933</v>
      </c>
      <c r="K56" s="461">
        <f t="shared" si="9"/>
        <v>1</v>
      </c>
      <c r="P56" s="479"/>
    </row>
    <row r="57" spans="1:16" s="461" customFormat="1" ht="18" customHeight="1">
      <c r="A57" s="548">
        <f>SUBTOTAL(3,B$6:B57)</f>
        <v>52</v>
      </c>
      <c r="B57" s="546" t="s">
        <v>714</v>
      </c>
      <c r="C57" s="546" t="str">
        <f>+VLOOKUP(B57,'Salary sheet'!$B$6:$AX$1386,48,0)</f>
        <v>TRUONG DINH SY</v>
      </c>
      <c r="D57" s="546" t="str">
        <f>+VLOOKUP(B57,'Salary sheet'!$B$6:$BW$1386,49,0)</f>
        <v>050135974371</v>
      </c>
      <c r="E57" s="462">
        <f>+VLOOKUP(B57,'Salary sheet'!$B$6:$AT$1292,45,0)</f>
        <v>8806189</v>
      </c>
      <c r="F57" s="646" t="s">
        <v>5544</v>
      </c>
      <c r="G57" s="546" t="str">
        <f>+VLOOKUP(B57,'Salary sheet'!$B$6:$E$2281,4,0)</f>
        <v>FACTORY A</v>
      </c>
      <c r="H57" s="461" t="str">
        <f>+VLOOKUP(B57,'Salary sheet'!$B$6:$AZ$1386,50,0)</f>
        <v>SK1 Box</v>
      </c>
      <c r="I57" s="461" t="str">
        <f t="shared" si="8"/>
        <v>C14767TRUONG DINH SY050135974371</v>
      </c>
      <c r="J57" s="573" t="str">
        <f>+VLOOKUP(B57,'[2]04 2025'!$B$2:$F$1371,5,0)</f>
        <v>C14767TRUONG DINH SY050135974371</v>
      </c>
      <c r="K57" s="461">
        <f t="shared" si="9"/>
        <v>1</v>
      </c>
      <c r="P57" s="479"/>
    </row>
    <row r="58" spans="1:16" s="461" customFormat="1" ht="18" customHeight="1">
      <c r="A58" s="548">
        <f>SUBTOTAL(3,B$6:B58)</f>
        <v>53</v>
      </c>
      <c r="B58" s="546" t="s">
        <v>717</v>
      </c>
      <c r="C58" s="546" t="str">
        <f>+VLOOKUP(B58,'Salary sheet'!$B$6:$AX$1386,48,0)</f>
        <v>KIEU THI NGOC ANH</v>
      </c>
      <c r="D58" s="546" t="str">
        <f>+VLOOKUP(B58,'Salary sheet'!$B$6:$BW$1386,49,0)</f>
        <v>050109837773</v>
      </c>
      <c r="E58" s="462">
        <f>+VLOOKUP(B58,'Salary sheet'!$B$6:$AT$1292,45,0)</f>
        <v>4428522</v>
      </c>
      <c r="F58" s="646" t="s">
        <v>5544</v>
      </c>
      <c r="G58" s="546" t="str">
        <f>+VLOOKUP(B58,'Salary sheet'!$B$6:$E$2281,4,0)</f>
        <v>FACTORY A</v>
      </c>
      <c r="H58" s="461" t="str">
        <f>+VLOOKUP(B58,'Salary sheet'!$B$6:$AZ$1386,50,0)</f>
        <v>SK1 Box</v>
      </c>
      <c r="I58" s="461" t="str">
        <f t="shared" si="8"/>
        <v>C15678KIEU THI NGOC ANH050109837773</v>
      </c>
      <c r="J58" s="573" t="str">
        <f>+VLOOKUP(B58,'[2]04 2025'!$B$2:$F$1371,5,0)</f>
        <v>C15678KIEU THI NGOC ANH050109837773</v>
      </c>
      <c r="K58" s="461">
        <f t="shared" si="9"/>
        <v>1</v>
      </c>
      <c r="P58" s="479"/>
    </row>
    <row r="59" spans="1:16" s="461" customFormat="1" ht="18" customHeight="1">
      <c r="A59" s="548">
        <f>SUBTOTAL(3,B$6:B59)</f>
        <v>54</v>
      </c>
      <c r="B59" s="546" t="s">
        <v>719</v>
      </c>
      <c r="C59" s="546" t="str">
        <f>+VLOOKUP(B59,'Salary sheet'!$B$6:$AX$1386,48,0)</f>
        <v>NGUYEN HUU ANH</v>
      </c>
      <c r="D59" s="546" t="str">
        <f>+VLOOKUP(B59,'Salary sheet'!$B$6:$BW$1386,49,0)</f>
        <v>050117429102</v>
      </c>
      <c r="E59" s="462">
        <f>+VLOOKUP(B59,'Salary sheet'!$B$6:$AT$1292,45,0)</f>
        <v>7608449</v>
      </c>
      <c r="F59" s="646" t="s">
        <v>5544</v>
      </c>
      <c r="G59" s="546" t="str">
        <f>+VLOOKUP(B59,'Salary sheet'!$B$6:$E$2281,4,0)</f>
        <v>FACTORY A</v>
      </c>
      <c r="H59" s="461" t="str">
        <f>+VLOOKUP(B59,'Salary sheet'!$B$6:$AZ$1386,50,0)</f>
        <v>SK1 Box</v>
      </c>
      <c r="I59" s="461" t="str">
        <f t="shared" si="8"/>
        <v>C15785NGUYEN HUU ANH050117429102</v>
      </c>
      <c r="J59" s="573" t="str">
        <f>+VLOOKUP(B59,'[2]04 2025'!$B$2:$F$1371,5,0)</f>
        <v>C15785NGUYEN HUU ANH050117429102</v>
      </c>
      <c r="K59" s="461">
        <f t="shared" si="9"/>
        <v>1</v>
      </c>
      <c r="P59" s="479"/>
    </row>
    <row r="60" spans="1:16" s="461" customFormat="1" ht="18" customHeight="1">
      <c r="A60" s="548">
        <f>SUBTOTAL(3,B$6:B60)</f>
        <v>55</v>
      </c>
      <c r="B60" s="546" t="s">
        <v>722</v>
      </c>
      <c r="C60" s="546" t="str">
        <f>+VLOOKUP(B60,'Salary sheet'!$B$6:$AX$1386,48,0)</f>
        <v>NGUYEN THI HUE</v>
      </c>
      <c r="D60" s="546" t="str">
        <f>+VLOOKUP(B60,'Salary sheet'!$B$6:$BW$1386,49,0)</f>
        <v>050156612208</v>
      </c>
      <c r="E60" s="462">
        <f>+VLOOKUP(B60,'Salary sheet'!$B$6:$AT$1292,45,0)</f>
        <v>7038963</v>
      </c>
      <c r="F60" s="646" t="s">
        <v>5544</v>
      </c>
      <c r="G60" s="546" t="str">
        <f>+VLOOKUP(B60,'Salary sheet'!$B$6:$E$2281,4,0)</f>
        <v>FACTORY A</v>
      </c>
      <c r="H60" s="461" t="str">
        <f>+VLOOKUP(B60,'Salary sheet'!$B$6:$AZ$1386,50,0)</f>
        <v>SK1 Box</v>
      </c>
      <c r="I60" s="461" t="str">
        <f t="shared" si="8"/>
        <v>C16319NGUYEN THI HUE050156612208</v>
      </c>
      <c r="J60" s="573" t="str">
        <f>+VLOOKUP(B60,'[2]04 2025'!$B$2:$F$1371,5,0)</f>
        <v>C16319NGUYEN THI HUE050156612208</v>
      </c>
      <c r="K60" s="461">
        <f t="shared" si="9"/>
        <v>1</v>
      </c>
      <c r="P60" s="479"/>
    </row>
    <row r="61" spans="1:16" s="461" customFormat="1" ht="18" customHeight="1">
      <c r="A61" s="548">
        <f>SUBTOTAL(3,B$6:B61)</f>
        <v>56</v>
      </c>
      <c r="B61" s="546" t="s">
        <v>724</v>
      </c>
      <c r="C61" s="546" t="str">
        <f>+VLOOKUP(B61,'Salary sheet'!$B$6:$AX$1386,48,0)</f>
        <v>NGUYEN THI HONG THAM</v>
      </c>
      <c r="D61" s="546" t="str">
        <f>+VLOOKUP(B61,'Salary sheet'!$B$6:$BW$1386,49,0)</f>
        <v>050126182111</v>
      </c>
      <c r="E61" s="462">
        <f>+VLOOKUP(B61,'Salary sheet'!$B$6:$AT$1292,45,0)</f>
        <v>5276960</v>
      </c>
      <c r="F61" s="646" t="s">
        <v>5544</v>
      </c>
      <c r="G61" s="546" t="str">
        <f>+VLOOKUP(B61,'Salary sheet'!$B$6:$E$2281,4,0)</f>
        <v>FACTORY A</v>
      </c>
      <c r="H61" s="461" t="str">
        <f>+VLOOKUP(B61,'Salary sheet'!$B$6:$AZ$1386,50,0)</f>
        <v>SK1 Box</v>
      </c>
      <c r="I61" s="461" t="str">
        <f t="shared" si="8"/>
        <v>C16386NGUYEN THI HONG THAM050126182111</v>
      </c>
      <c r="J61" s="573" t="str">
        <f>+VLOOKUP(B61,'[2]04 2025'!$B$2:$F$1371,5,0)</f>
        <v>C16386NGUYEN THI HONG THAM050126182111</v>
      </c>
      <c r="K61" s="461">
        <f t="shared" si="9"/>
        <v>1</v>
      </c>
      <c r="P61" s="479"/>
    </row>
    <row r="62" spans="1:16" s="461" customFormat="1" ht="18" customHeight="1">
      <c r="A62" s="548">
        <f>SUBTOTAL(3,B$6:B62)</f>
        <v>57</v>
      </c>
      <c r="B62" s="546" t="s">
        <v>726</v>
      </c>
      <c r="C62" s="546" t="str">
        <f>+VLOOKUP(B62,'Salary sheet'!$B$6:$AX$1386,48,0)</f>
        <v>NIENG THI TE</v>
      </c>
      <c r="D62" s="546" t="str">
        <f>+VLOOKUP(B62,'Salary sheet'!$B$6:$BW$1386,49,0)</f>
        <v>050119623356</v>
      </c>
      <c r="E62" s="462">
        <f>+VLOOKUP(B62,'Salary sheet'!$B$6:$AT$1292,45,0)</f>
        <v>6823420</v>
      </c>
      <c r="F62" s="646" t="s">
        <v>5544</v>
      </c>
      <c r="G62" s="546" t="str">
        <f>+VLOOKUP(B62,'Salary sheet'!$B$6:$E$2281,4,0)</f>
        <v>FACTORY A</v>
      </c>
      <c r="H62" s="461" t="str">
        <f>+VLOOKUP(B62,'Salary sheet'!$B$6:$AZ$1386,50,0)</f>
        <v>SK1 Box</v>
      </c>
      <c r="I62" s="461" t="str">
        <f t="shared" si="8"/>
        <v>C16389NIENG THI TE050119623356</v>
      </c>
      <c r="J62" s="573" t="str">
        <f>+VLOOKUP(B62,'[2]04 2025'!$B$2:$F$1371,5,0)</f>
        <v>C16389NIENG THI TE050119623356</v>
      </c>
      <c r="K62" s="461">
        <f t="shared" si="9"/>
        <v>1</v>
      </c>
      <c r="P62" s="479"/>
    </row>
    <row r="63" spans="1:16" s="461" customFormat="1" ht="18" customHeight="1">
      <c r="A63" s="548">
        <f>SUBTOTAL(3,B$6:B63)</f>
        <v>58</v>
      </c>
      <c r="B63" s="546" t="s">
        <v>728</v>
      </c>
      <c r="C63" s="546" t="str">
        <f>+VLOOKUP(B63,'Salary sheet'!$B$6:$AX$1386,48,0)</f>
        <v>LY THI SOM</v>
      </c>
      <c r="D63" s="546" t="str">
        <f>+VLOOKUP(B63,'Salary sheet'!$B$6:$BW$1386,49,0)</f>
        <v>050053921490</v>
      </c>
      <c r="E63" s="462">
        <f>+VLOOKUP(B63,'Salary sheet'!$B$6:$AT$1292,45,0)</f>
        <v>6918748</v>
      </c>
      <c r="F63" s="646" t="s">
        <v>5544</v>
      </c>
      <c r="G63" s="546" t="str">
        <f>+VLOOKUP(B63,'Salary sheet'!$B$6:$E$2281,4,0)</f>
        <v>FACTORY A</v>
      </c>
      <c r="H63" s="461" t="str">
        <f>+VLOOKUP(B63,'Salary sheet'!$B$6:$AZ$1386,50,0)</f>
        <v>SK1 Box</v>
      </c>
      <c r="I63" s="461" t="str">
        <f t="shared" si="8"/>
        <v>C16452LY THI SOM050053921490</v>
      </c>
      <c r="J63" s="573" t="str">
        <f>+VLOOKUP(B63,'[2]04 2025'!$B$2:$F$1371,5,0)</f>
        <v>C16452LY THI SOM050053921490</v>
      </c>
      <c r="K63" s="461">
        <f t="shared" si="9"/>
        <v>1</v>
      </c>
      <c r="P63" s="479"/>
    </row>
    <row r="64" spans="1:16" s="461" customFormat="1" ht="18" customHeight="1">
      <c r="A64" s="548">
        <f>SUBTOTAL(3,B$6:B64)</f>
        <v>59</v>
      </c>
      <c r="B64" s="546" t="s">
        <v>730</v>
      </c>
      <c r="C64" s="546" t="str">
        <f>+VLOOKUP(B64,'Salary sheet'!$B$6:$AX$1386,48,0)</f>
        <v>NGUYEN THI QUYNH NHU</v>
      </c>
      <c r="D64" s="546" t="str">
        <f>+VLOOKUP(B64,'Salary sheet'!$B$6:$BW$1386,49,0)</f>
        <v>050151733880</v>
      </c>
      <c r="E64" s="462">
        <f>+VLOOKUP(B64,'Salary sheet'!$B$6:$AT$1292,45,0)</f>
        <v>6979966</v>
      </c>
      <c r="F64" s="646" t="s">
        <v>5544</v>
      </c>
      <c r="G64" s="546" t="str">
        <f>+VLOOKUP(B64,'Salary sheet'!$B$6:$E$2281,4,0)</f>
        <v>FACTORY A</v>
      </c>
      <c r="H64" s="461" t="str">
        <f>+VLOOKUP(B64,'Salary sheet'!$B$6:$AZ$1386,50,0)</f>
        <v>SK1 Box</v>
      </c>
      <c r="I64" s="461" t="str">
        <f t="shared" si="8"/>
        <v>C16478NGUYEN THI QUYNH NHU050151733880</v>
      </c>
      <c r="J64" s="573" t="str">
        <f>+VLOOKUP(B64,'[2]04 2025'!$B$2:$F$1371,5,0)</f>
        <v>C16478NGUYEN THI QUYNH NHU050151733880</v>
      </c>
      <c r="K64" s="461">
        <f t="shared" si="9"/>
        <v>1</v>
      </c>
      <c r="P64" s="479"/>
    </row>
    <row r="65" spans="1:16" s="461" customFormat="1" ht="18" customHeight="1">
      <c r="A65" s="548">
        <f>SUBTOTAL(3,B$6:B65)</f>
        <v>60</v>
      </c>
      <c r="B65" s="546" t="s">
        <v>732</v>
      </c>
      <c r="C65" s="546" t="str">
        <f>+VLOOKUP(B65,'Salary sheet'!$B$6:$AX$1386,48,0)</f>
        <v>DANG TAN XUYEN</v>
      </c>
      <c r="D65" s="546" t="str">
        <f>+VLOOKUP(B65,'Salary sheet'!$B$6:$BW$1386,49,0)</f>
        <v>050041029258</v>
      </c>
      <c r="E65" s="462">
        <f>+VLOOKUP(B65,'Salary sheet'!$B$6:$AT$1292,45,0)</f>
        <v>11541909</v>
      </c>
      <c r="F65" s="646" t="s">
        <v>5544</v>
      </c>
      <c r="G65" s="546" t="str">
        <f>+VLOOKUP(B65,'Salary sheet'!$B$6:$E$2281,4,0)</f>
        <v>FACTORY A</v>
      </c>
      <c r="H65" s="461" t="str">
        <f>+VLOOKUP(B65,'Salary sheet'!$B$6:$AZ$1386,50,0)</f>
        <v>SK1 Box</v>
      </c>
      <c r="I65" s="461" t="str">
        <f t="shared" si="8"/>
        <v>C3818DANG TAN XUYEN050041029258</v>
      </c>
      <c r="J65" s="573" t="str">
        <f>+VLOOKUP(B65,'[2]04 2025'!$B$2:$F$1371,5,0)</f>
        <v>C3818DANG TAN XUYEN050041029258</v>
      </c>
      <c r="K65" s="461">
        <f t="shared" si="9"/>
        <v>1</v>
      </c>
      <c r="P65" s="479"/>
    </row>
    <row r="66" spans="1:16" s="461" customFormat="1" ht="18" customHeight="1">
      <c r="A66" s="548">
        <f>SUBTOTAL(3,B$6:B66)</f>
        <v>61</v>
      </c>
      <c r="B66" s="546" t="s">
        <v>734</v>
      </c>
      <c r="C66" s="546" t="str">
        <f>+VLOOKUP(B66,'Salary sheet'!$B$6:$AX$1386,48,0)</f>
        <v>HO THI DANG HONG TUOI</v>
      </c>
      <c r="D66" s="546" t="str">
        <f>+VLOOKUP(B66,'Salary sheet'!$B$6:$BW$1386,49,0)</f>
        <v>050040875872</v>
      </c>
      <c r="E66" s="462">
        <f>+VLOOKUP(B66,'Salary sheet'!$B$6:$AT$1292,45,0)</f>
        <v>8063310</v>
      </c>
      <c r="F66" s="646" t="s">
        <v>5544</v>
      </c>
      <c r="G66" s="546" t="str">
        <f>+VLOOKUP(B66,'Salary sheet'!$B$6:$E$2281,4,0)</f>
        <v>FACTORY A</v>
      </c>
      <c r="H66" s="461" t="str">
        <f>+VLOOKUP(B66,'Salary sheet'!$B$6:$AZ$1386,50,0)</f>
        <v>SK1 Box</v>
      </c>
      <c r="I66" s="461" t="str">
        <f t="shared" si="8"/>
        <v>C5862HO THI DANG HONG TUOI050040875872</v>
      </c>
      <c r="J66" s="573" t="str">
        <f>+VLOOKUP(B66,'[2]04 2025'!$B$2:$F$1371,5,0)</f>
        <v>C5862HO THI DANG HONG TUOI050040875872</v>
      </c>
      <c r="K66" s="461">
        <f t="shared" si="9"/>
        <v>1</v>
      </c>
      <c r="P66" s="479"/>
    </row>
    <row r="67" spans="1:16" s="461" customFormat="1" ht="18" customHeight="1">
      <c r="A67" s="548">
        <f>SUBTOTAL(3,B$6:B67)</f>
        <v>62</v>
      </c>
      <c r="B67" s="546" t="s">
        <v>736</v>
      </c>
      <c r="C67" s="546" t="str">
        <f>+VLOOKUP(B67,'Salary sheet'!$B$6:$AX$1386,48,0)</f>
        <v>DO THI THUY GIANG</v>
      </c>
      <c r="D67" s="546" t="str">
        <f>+VLOOKUP(B67,'Salary sheet'!$B$6:$BW$1386,49,0)</f>
        <v>050070193865</v>
      </c>
      <c r="E67" s="462">
        <f>+VLOOKUP(B67,'Salary sheet'!$B$6:$AT$1292,45,0)</f>
        <v>8196157</v>
      </c>
      <c r="F67" s="646" t="s">
        <v>5544</v>
      </c>
      <c r="G67" s="546" t="str">
        <f>+VLOOKUP(B67,'Salary sheet'!$B$6:$E$2281,4,0)</f>
        <v>FACTORY A</v>
      </c>
      <c r="H67" s="461" t="str">
        <f>+VLOOKUP(B67,'Salary sheet'!$B$6:$AZ$1386,50,0)</f>
        <v>SK1 Box</v>
      </c>
      <c r="I67" s="461" t="str">
        <f t="shared" si="8"/>
        <v>C6572DO THI THUY GIANG050070193865</v>
      </c>
      <c r="J67" s="573" t="str">
        <f>+VLOOKUP(B67,'[2]04 2025'!$B$2:$F$1371,5,0)</f>
        <v>C6572DO THI THUY GIANG050070193865</v>
      </c>
      <c r="K67" s="461">
        <f t="shared" si="9"/>
        <v>1</v>
      </c>
      <c r="P67" s="479"/>
    </row>
    <row r="68" spans="1:16" s="461" customFormat="1" ht="18" customHeight="1">
      <c r="A68" s="548">
        <f>SUBTOTAL(3,B$6:B68)</f>
        <v>63</v>
      </c>
      <c r="B68" s="546" t="s">
        <v>738</v>
      </c>
      <c r="C68" s="546" t="str">
        <f>+VLOOKUP(B68,'Salary sheet'!$B$6:$AX$1386,48,0)</f>
        <v>PHAM HONG PHONG</v>
      </c>
      <c r="D68" s="546" t="str">
        <f>+VLOOKUP(B68,'Salary sheet'!$B$6:$BW$1386,49,0)</f>
        <v>050081198648</v>
      </c>
      <c r="E68" s="462">
        <f>+VLOOKUP(B68,'Salary sheet'!$B$6:$AT$1292,45,0)</f>
        <v>10195433</v>
      </c>
      <c r="F68" s="646" t="s">
        <v>5544</v>
      </c>
      <c r="G68" s="546" t="str">
        <f>+VLOOKUP(B68,'Salary sheet'!$B$6:$E$2281,4,0)</f>
        <v>FACTORY A</v>
      </c>
      <c r="H68" s="461" t="str">
        <f>+VLOOKUP(B68,'Salary sheet'!$B$6:$AZ$1386,50,0)</f>
        <v>SK1 Box</v>
      </c>
      <c r="I68" s="461" t="str">
        <f t="shared" si="8"/>
        <v>C9525PHAM HONG PHONG050081198648</v>
      </c>
      <c r="J68" s="573" t="str">
        <f>+VLOOKUP(B68,'[2]04 2025'!$B$2:$F$1371,5,0)</f>
        <v>C9525PHAM HONG PHONG050081198648</v>
      </c>
      <c r="K68" s="461">
        <f t="shared" si="9"/>
        <v>1</v>
      </c>
      <c r="P68" s="479"/>
    </row>
    <row r="69" spans="1:16" s="461" customFormat="1" ht="18" customHeight="1">
      <c r="A69" s="548">
        <f>SUBTOTAL(3,B$6:B69)</f>
        <v>64</v>
      </c>
      <c r="B69" s="546" t="s">
        <v>740</v>
      </c>
      <c r="C69" s="546" t="str">
        <f>+VLOOKUP(B69,'Salary sheet'!$B$6:$AX$1386,48,0)</f>
        <v>NGUYEN THI LONG</v>
      </c>
      <c r="D69" s="546" t="str">
        <f>+VLOOKUP(B69,'Salary sheet'!$B$6:$BW$1386,49,0)</f>
        <v>050020209851</v>
      </c>
      <c r="E69" s="462">
        <f>+VLOOKUP(B69,'Salary sheet'!$B$6:$AT$1292,45,0)</f>
        <v>7857850</v>
      </c>
      <c r="F69" s="646" t="s">
        <v>5544</v>
      </c>
      <c r="G69" s="546" t="str">
        <f>+VLOOKUP(B69,'Salary sheet'!$B$6:$E$2281,4,0)</f>
        <v>FACTORY A</v>
      </c>
      <c r="H69" s="461" t="str">
        <f>+VLOOKUP(B69,'Salary sheet'!$B$6:$AZ$1386,50,0)</f>
        <v>SK1 Box</v>
      </c>
      <c r="I69" s="461" t="str">
        <f t="shared" si="8"/>
        <v>C10662NGUYEN THI LONG050020209851</v>
      </c>
      <c r="J69" s="573" t="str">
        <f>+VLOOKUP(B69,'[2]04 2025'!$B$2:$F$1371,5,0)</f>
        <v>C10662NGUYEN THI LONG050020209851</v>
      </c>
      <c r="K69" s="461">
        <f t="shared" si="9"/>
        <v>1</v>
      </c>
      <c r="P69" s="479"/>
    </row>
    <row r="70" spans="1:16" s="461" customFormat="1" ht="18" customHeight="1">
      <c r="A70" s="548">
        <f>SUBTOTAL(3,B$6:B70)</f>
        <v>65</v>
      </c>
      <c r="B70" s="546" t="s">
        <v>743</v>
      </c>
      <c r="C70" s="546" t="str">
        <f>+VLOOKUP(B70,'Salary sheet'!$B$6:$AX$1386,48,0)</f>
        <v>RAH LAN XIEN</v>
      </c>
      <c r="D70" s="546" t="str">
        <f>+VLOOKUP(B70,'Salary sheet'!$B$6:$BW$1386,49,0)</f>
        <v>050109871475</v>
      </c>
      <c r="E70" s="462">
        <f>+VLOOKUP(B70,'Salary sheet'!$B$6:$AT$1292,45,0)</f>
        <v>8072660</v>
      </c>
      <c r="F70" s="646" t="s">
        <v>5544</v>
      </c>
      <c r="G70" s="546" t="str">
        <f>+VLOOKUP(B70,'Salary sheet'!$B$6:$E$2281,4,0)</f>
        <v>FACTORY A</v>
      </c>
      <c r="H70" s="461" t="str">
        <f>+VLOOKUP(B70,'Salary sheet'!$B$6:$AZ$1386,50,0)</f>
        <v>SK1 Box</v>
      </c>
      <c r="I70" s="461" t="str">
        <f t="shared" si="8"/>
        <v>C11070RAH LAN XIEN050109871475</v>
      </c>
      <c r="J70" s="573" t="str">
        <f>+VLOOKUP(B70,'[2]04 2025'!$B$2:$F$1371,5,0)</f>
        <v>C11070RAH LAN XIEN050109871475</v>
      </c>
      <c r="K70" s="461">
        <f t="shared" si="9"/>
        <v>1</v>
      </c>
      <c r="P70" s="479"/>
    </row>
    <row r="71" spans="1:16" s="461" customFormat="1" ht="18" customHeight="1">
      <c r="A71" s="548">
        <f>SUBTOTAL(3,B$6:B71)</f>
        <v>66</v>
      </c>
      <c r="B71" s="546" t="s">
        <v>745</v>
      </c>
      <c r="C71" s="546" t="str">
        <f>+VLOOKUP(B71,'Salary sheet'!$B$6:$AX$1386,48,0)</f>
        <v>NGUYEN THI KIM LOAN</v>
      </c>
      <c r="D71" s="546" t="str">
        <f>+VLOOKUP(B71,'Salary sheet'!$B$6:$BW$1386,49,0)</f>
        <v>050114710420</v>
      </c>
      <c r="E71" s="462">
        <f>+VLOOKUP(B71,'Salary sheet'!$B$6:$AT$1292,45,0)</f>
        <v>8267281</v>
      </c>
      <c r="F71" s="646" t="s">
        <v>5544</v>
      </c>
      <c r="G71" s="546" t="str">
        <f>+VLOOKUP(B71,'Salary sheet'!$B$6:$E$2281,4,0)</f>
        <v>FACTORY A</v>
      </c>
      <c r="H71" s="461" t="str">
        <f>+VLOOKUP(B71,'Salary sheet'!$B$6:$AZ$1386,50,0)</f>
        <v>SK1 Box</v>
      </c>
      <c r="I71" s="461" t="str">
        <f t="shared" si="8"/>
        <v>C11698NGUYEN THI KIM LOAN050114710420</v>
      </c>
      <c r="J71" s="573" t="str">
        <f>+VLOOKUP(B71,'[2]04 2025'!$B$2:$F$1371,5,0)</f>
        <v>C11698NGUYEN THI KIM LOAN050114710420</v>
      </c>
      <c r="K71" s="461">
        <f t="shared" si="9"/>
        <v>1</v>
      </c>
      <c r="P71" s="479"/>
    </row>
    <row r="72" spans="1:16" s="461" customFormat="1" ht="18" customHeight="1">
      <c r="A72" s="548">
        <f>SUBTOTAL(3,B$6:B72)</f>
        <v>67</v>
      </c>
      <c r="B72" s="546" t="s">
        <v>747</v>
      </c>
      <c r="C72" s="546" t="str">
        <f>+VLOOKUP(B72,'Salary sheet'!$B$6:$AX$1386,48,0)</f>
        <v>LE THI KIM OANH</v>
      </c>
      <c r="D72" s="546" t="str">
        <f>+VLOOKUP(B72,'Salary sheet'!$B$6:$BW$1386,49,0)</f>
        <v>050055723084</v>
      </c>
      <c r="E72" s="462">
        <f>+VLOOKUP(B72,'Salary sheet'!$B$6:$AT$1292,45,0)</f>
        <v>8048402</v>
      </c>
      <c r="F72" s="646" t="s">
        <v>5544</v>
      </c>
      <c r="G72" s="546" t="str">
        <f>+VLOOKUP(B72,'Salary sheet'!$B$6:$E$2281,4,0)</f>
        <v>FACTORY A</v>
      </c>
      <c r="H72" s="461" t="str">
        <f>+VLOOKUP(B72,'Salary sheet'!$B$6:$AZ$1386,50,0)</f>
        <v>SK1 Box</v>
      </c>
      <c r="I72" s="461" t="str">
        <f t="shared" si="8"/>
        <v>C11773LE THI KIM OANH050055723084</v>
      </c>
      <c r="J72" s="573" t="str">
        <f>+VLOOKUP(B72,'[2]04 2025'!$B$2:$F$1371,5,0)</f>
        <v>C11773LE THI KIM OANH050055723084</v>
      </c>
      <c r="K72" s="461">
        <f t="shared" si="9"/>
        <v>1</v>
      </c>
      <c r="P72" s="479"/>
    </row>
    <row r="73" spans="1:16" s="461" customFormat="1" ht="18" customHeight="1">
      <c r="A73" s="548">
        <f>SUBTOTAL(3,B$6:B73)</f>
        <v>68</v>
      </c>
      <c r="B73" s="546" t="s">
        <v>749</v>
      </c>
      <c r="C73" s="546" t="str">
        <f>+VLOOKUP(B73,'Salary sheet'!$B$6:$AX$1386,48,0)</f>
        <v>HO THI NGHIA</v>
      </c>
      <c r="D73" s="546" t="str">
        <f>+VLOOKUP(B73,'Salary sheet'!$B$6:$BW$1386,49,0)</f>
        <v>050127944072</v>
      </c>
      <c r="E73" s="462">
        <f>+VLOOKUP(B73,'Salary sheet'!$B$6:$AT$1292,45,0)</f>
        <v>7354523</v>
      </c>
      <c r="F73" s="646" t="s">
        <v>5544</v>
      </c>
      <c r="G73" s="546" t="str">
        <f>+VLOOKUP(B73,'Salary sheet'!$B$6:$E$2281,4,0)</f>
        <v>FACTORY A</v>
      </c>
      <c r="H73" s="461" t="str">
        <f>+VLOOKUP(B73,'Salary sheet'!$B$6:$AZ$1386,50,0)</f>
        <v>SK1 Box</v>
      </c>
      <c r="I73" s="461" t="str">
        <f t="shared" si="8"/>
        <v>C13324HO THI NGHIA050127944072</v>
      </c>
      <c r="J73" s="573" t="str">
        <f>+VLOOKUP(B73,'[2]04 2025'!$B$2:$F$1371,5,0)</f>
        <v>C13324HO THI NGHIA050127944072</v>
      </c>
      <c r="K73" s="461">
        <f t="shared" si="9"/>
        <v>1</v>
      </c>
      <c r="P73" s="479"/>
    </row>
    <row r="74" spans="1:16" s="461" customFormat="1" ht="18" customHeight="1">
      <c r="A74" s="548">
        <f>SUBTOTAL(3,B$6:B74)</f>
        <v>69</v>
      </c>
      <c r="B74" s="546" t="s">
        <v>751</v>
      </c>
      <c r="C74" s="546" t="str">
        <f>+VLOOKUP(B74,'Salary sheet'!$B$6:$AX$1386,48,0)</f>
        <v>THI THU</v>
      </c>
      <c r="D74" s="546" t="str">
        <f>+VLOOKUP(B74,'Salary sheet'!$B$6:$BW$1386,49,0)</f>
        <v>050123536484</v>
      </c>
      <c r="E74" s="462">
        <f>+VLOOKUP(B74,'Salary sheet'!$B$6:$AT$1292,45,0)</f>
        <v>7904942</v>
      </c>
      <c r="F74" s="646" t="s">
        <v>5544</v>
      </c>
      <c r="G74" s="546" t="str">
        <f>+VLOOKUP(B74,'Salary sheet'!$B$6:$E$2281,4,0)</f>
        <v>FACTORY A</v>
      </c>
      <c r="H74" s="461" t="str">
        <f>+VLOOKUP(B74,'Salary sheet'!$B$6:$AZ$1386,50,0)</f>
        <v>SK1 Box</v>
      </c>
      <c r="I74" s="461" t="str">
        <f t="shared" si="8"/>
        <v>C14511THI THU050123536484</v>
      </c>
      <c r="J74" s="573" t="str">
        <f>+VLOOKUP(B74,'[2]04 2025'!$B$2:$F$1371,5,0)</f>
        <v>C14511THI THU050123536484</v>
      </c>
      <c r="K74" s="461">
        <f t="shared" si="9"/>
        <v>1</v>
      </c>
      <c r="P74" s="479"/>
    </row>
    <row r="75" spans="1:16" s="461" customFormat="1" ht="18" customHeight="1">
      <c r="A75" s="548">
        <f>SUBTOTAL(3,B$6:B75)</f>
        <v>70</v>
      </c>
      <c r="B75" s="546" t="s">
        <v>753</v>
      </c>
      <c r="C75" s="546" t="str">
        <f>+VLOOKUP(B75,'Salary sheet'!$B$6:$AX$1386,48,0)</f>
        <v>LAM CHUA</v>
      </c>
      <c r="D75" s="546" t="str">
        <f>+VLOOKUP(B75,'Salary sheet'!$B$6:$BW$1386,49,0)</f>
        <v>050116981057</v>
      </c>
      <c r="E75" s="462">
        <f>+VLOOKUP(B75,'Salary sheet'!$B$6:$AT$1292,45,0)</f>
        <v>7812379</v>
      </c>
      <c r="F75" s="646" t="s">
        <v>5544</v>
      </c>
      <c r="G75" s="546" t="str">
        <f>+VLOOKUP(B75,'Salary sheet'!$B$6:$E$2281,4,0)</f>
        <v>FACTORY A</v>
      </c>
      <c r="H75" s="461" t="str">
        <f>+VLOOKUP(B75,'Salary sheet'!$B$6:$AZ$1386,50,0)</f>
        <v>SK1 Box</v>
      </c>
      <c r="I75" s="461" t="str">
        <f t="shared" si="8"/>
        <v>C14792LAM CHUA050116981057</v>
      </c>
      <c r="J75" s="573" t="str">
        <f>+VLOOKUP(B75,'[2]04 2025'!$B$2:$F$1371,5,0)</f>
        <v>C14792LAM CHUA050116981057</v>
      </c>
      <c r="K75" s="461">
        <f t="shared" si="9"/>
        <v>1</v>
      </c>
      <c r="P75" s="479"/>
    </row>
    <row r="76" spans="1:16" s="461" customFormat="1" ht="18" customHeight="1">
      <c r="A76" s="548">
        <f>SUBTOTAL(3,B$6:B76)</f>
        <v>71</v>
      </c>
      <c r="B76" s="546" t="s">
        <v>755</v>
      </c>
      <c r="C76" s="546" t="str">
        <f>+VLOOKUP(B76,'Salary sheet'!$B$6:$AX$1386,48,0)</f>
        <v>PHAM THI TINH</v>
      </c>
      <c r="D76" s="546" t="str">
        <f>+VLOOKUP(B76,'Salary sheet'!$B$6:$BW$1386,49,0)</f>
        <v>050139095100</v>
      </c>
      <c r="E76" s="462">
        <f>+VLOOKUP(B76,'Salary sheet'!$B$6:$AT$1292,45,0)</f>
        <v>7688534</v>
      </c>
      <c r="F76" s="646" t="s">
        <v>5544</v>
      </c>
      <c r="G76" s="546" t="str">
        <f>+VLOOKUP(B76,'Salary sheet'!$B$6:$E$2281,4,0)</f>
        <v>FACTORY A</v>
      </c>
      <c r="H76" s="461" t="str">
        <f>+VLOOKUP(B76,'Salary sheet'!$B$6:$AZ$1386,50,0)</f>
        <v>SK1 Box</v>
      </c>
      <c r="I76" s="461" t="str">
        <f t="shared" si="8"/>
        <v>C15223PHAM THI TINH050139095100</v>
      </c>
      <c r="J76" s="573" t="str">
        <f>+VLOOKUP(B76,'[2]04 2025'!$B$2:$F$1371,5,0)</f>
        <v>C15223PHAM THI TINH050139095100</v>
      </c>
      <c r="K76" s="461">
        <f t="shared" si="9"/>
        <v>1</v>
      </c>
      <c r="P76" s="479"/>
    </row>
    <row r="77" spans="1:16" s="461" customFormat="1" ht="18" customHeight="1">
      <c r="A77" s="548">
        <f>SUBTOTAL(3,B$6:B77)</f>
        <v>72</v>
      </c>
      <c r="B77" s="546" t="s">
        <v>757</v>
      </c>
      <c r="C77" s="546" t="str">
        <f>+VLOOKUP(B77,'Salary sheet'!$B$6:$AX$1386,48,0)</f>
        <v>DO THI KIM HOA</v>
      </c>
      <c r="D77" s="546" t="str">
        <f>+VLOOKUP(B77,'Salary sheet'!$B$6:$BW$1386,49,0)</f>
        <v>050046383459</v>
      </c>
      <c r="E77" s="462">
        <f>+VLOOKUP(B77,'Salary sheet'!$B$6:$AT$1292,45,0)</f>
        <v>8132214</v>
      </c>
      <c r="F77" s="646" t="s">
        <v>5544</v>
      </c>
      <c r="G77" s="546" t="str">
        <f>+VLOOKUP(B77,'Salary sheet'!$B$6:$E$2281,4,0)</f>
        <v>FACTORY A</v>
      </c>
      <c r="H77" s="461" t="str">
        <f>+VLOOKUP(B77,'Salary sheet'!$B$6:$AZ$1386,50,0)</f>
        <v>SK1 Box</v>
      </c>
      <c r="I77" s="461" t="str">
        <f t="shared" si="8"/>
        <v>C15224DO THI KIM HOA050046383459</v>
      </c>
      <c r="J77" s="573" t="str">
        <f>+VLOOKUP(B77,'[2]04 2025'!$B$2:$F$1371,5,0)</f>
        <v>C15224DO THI KIM HOA050046383459</v>
      </c>
      <c r="K77" s="461">
        <f t="shared" si="9"/>
        <v>1</v>
      </c>
      <c r="P77" s="479"/>
    </row>
    <row r="78" spans="1:16" s="461" customFormat="1" ht="18" customHeight="1">
      <c r="A78" s="548">
        <f>SUBTOTAL(3,B$6:B78)</f>
        <v>73</v>
      </c>
      <c r="B78" s="546" t="s">
        <v>759</v>
      </c>
      <c r="C78" s="546" t="str">
        <f>+VLOOKUP(B78,'Salary sheet'!$B$6:$AX$1386,48,0)</f>
        <v>NGUYEN NGOC NGA</v>
      </c>
      <c r="D78" s="546" t="str">
        <f>+VLOOKUP(B78,'Salary sheet'!$B$6:$BW$1386,49,0)</f>
        <v>050117412102</v>
      </c>
      <c r="E78" s="462">
        <f>+VLOOKUP(B78,'Salary sheet'!$B$6:$AT$1292,45,0)</f>
        <v>7680793</v>
      </c>
      <c r="F78" s="646" t="s">
        <v>5544</v>
      </c>
      <c r="G78" s="546" t="str">
        <f>+VLOOKUP(B78,'Salary sheet'!$B$6:$E$2281,4,0)</f>
        <v>FACTORY A</v>
      </c>
      <c r="H78" s="461" t="str">
        <f>+VLOOKUP(B78,'Salary sheet'!$B$6:$AZ$1386,50,0)</f>
        <v>SK1 Box</v>
      </c>
      <c r="I78" s="461" t="str">
        <f t="shared" si="8"/>
        <v>C15452NGUYEN NGOC NGA050117412102</v>
      </c>
      <c r="J78" s="573" t="str">
        <f>+VLOOKUP(B78,'[2]04 2025'!$B$2:$F$1371,5,0)</f>
        <v>C15452NGUYEN NGOC NGA050117412102</v>
      </c>
      <c r="K78" s="461">
        <f t="shared" si="9"/>
        <v>1</v>
      </c>
      <c r="P78" s="479"/>
    </row>
    <row r="79" spans="1:16" s="461" customFormat="1" ht="18" customHeight="1">
      <c r="A79" s="548">
        <f>SUBTOTAL(3,B$6:B79)</f>
        <v>74</v>
      </c>
      <c r="B79" s="546" t="s">
        <v>761</v>
      </c>
      <c r="C79" s="546" t="str">
        <f>+VLOOKUP(B79,'Salary sheet'!$B$6:$AX$1386,48,0)</f>
        <v>HO DUC TUONG</v>
      </c>
      <c r="D79" s="546" t="str">
        <f>+VLOOKUP(B79,'Salary sheet'!$B$6:$BW$1386,49,0)</f>
        <v>050151719977</v>
      </c>
      <c r="E79" s="462">
        <f>+VLOOKUP(B79,'Salary sheet'!$B$6:$AT$1292,45,0)</f>
        <v>7739538</v>
      </c>
      <c r="F79" s="646" t="s">
        <v>5544</v>
      </c>
      <c r="G79" s="546" t="str">
        <f>+VLOOKUP(B79,'Salary sheet'!$B$6:$E$2281,4,0)</f>
        <v>FACTORY A</v>
      </c>
      <c r="H79" s="461" t="str">
        <f>+VLOOKUP(B79,'Salary sheet'!$B$6:$AZ$1386,50,0)</f>
        <v>SK1 Box</v>
      </c>
      <c r="I79" s="461" t="str">
        <f t="shared" si="8"/>
        <v>C15766HO DUC TUONG050151719977</v>
      </c>
      <c r="J79" s="573" t="str">
        <f>+VLOOKUP(B79,'[2]04 2025'!$B$2:$F$1371,5,0)</f>
        <v>C15766HO DUC TUONG050151719977</v>
      </c>
      <c r="K79" s="461">
        <f t="shared" si="9"/>
        <v>1</v>
      </c>
      <c r="P79" s="479"/>
    </row>
    <row r="80" spans="1:16" s="461" customFormat="1" ht="18" customHeight="1">
      <c r="A80" s="548">
        <f>SUBTOTAL(3,B$6:B80)</f>
        <v>75</v>
      </c>
      <c r="B80" s="546" t="s">
        <v>763</v>
      </c>
      <c r="C80" s="546" t="str">
        <f>+VLOOKUP(B80,'Salary sheet'!$B$6:$AX$1386,48,0)</f>
        <v>LE THI LAN</v>
      </c>
      <c r="D80" s="546" t="str">
        <f>+VLOOKUP(B80,'Salary sheet'!$B$6:$BW$1386,49,0)</f>
        <v>050040932841</v>
      </c>
      <c r="E80" s="462">
        <f>+VLOOKUP(B80,'Salary sheet'!$B$6:$AT$1292,45,0)</f>
        <v>7306826</v>
      </c>
      <c r="F80" s="646" t="s">
        <v>5544</v>
      </c>
      <c r="G80" s="546" t="str">
        <f>+VLOOKUP(B80,'Salary sheet'!$B$6:$E$2281,4,0)</f>
        <v>FACTORY A</v>
      </c>
      <c r="H80" s="461" t="str">
        <f>+VLOOKUP(B80,'Salary sheet'!$B$6:$AZ$1386,50,0)</f>
        <v>SK1 Box</v>
      </c>
      <c r="I80" s="461" t="str">
        <f t="shared" si="8"/>
        <v>C16097LE THI LAN050040932841</v>
      </c>
      <c r="J80" s="573" t="str">
        <f>+VLOOKUP(B80,'[2]04 2025'!$B$2:$F$1371,5,0)</f>
        <v>C16097LE THI LAN050040932841</v>
      </c>
      <c r="K80" s="461">
        <f t="shared" si="9"/>
        <v>1</v>
      </c>
      <c r="P80" s="479"/>
    </row>
    <row r="81" spans="1:16" s="461" customFormat="1" ht="18" customHeight="1">
      <c r="A81" s="548">
        <f>SUBTOTAL(3,B$6:B81)</f>
        <v>76</v>
      </c>
      <c r="B81" s="546" t="s">
        <v>765</v>
      </c>
      <c r="C81" s="546" t="str">
        <f>+VLOOKUP(B81,'Salary sheet'!$B$6:$AX$1386,48,0)</f>
        <v>DO DANG HIEN HOA</v>
      </c>
      <c r="D81" s="546" t="str">
        <f>+VLOOKUP(B81,'Salary sheet'!$B$6:$BW$1386,49,0)</f>
        <v>050040933597</v>
      </c>
      <c r="E81" s="462">
        <f>+VLOOKUP(B81,'Salary sheet'!$B$6:$AT$1292,45,0)</f>
        <v>7175684</v>
      </c>
      <c r="F81" s="646" t="s">
        <v>5544</v>
      </c>
      <c r="G81" s="546" t="str">
        <f>+VLOOKUP(B81,'Salary sheet'!$B$6:$E$2281,4,0)</f>
        <v>FACTORY A</v>
      </c>
      <c r="H81" s="461" t="str">
        <f>+VLOOKUP(B81,'Salary sheet'!$B$6:$AZ$1386,50,0)</f>
        <v>SK1 Box</v>
      </c>
      <c r="I81" s="461" t="str">
        <f t="shared" si="8"/>
        <v>C16234DO DANG HIEN HOA050040933597</v>
      </c>
      <c r="J81" s="573" t="str">
        <f>+VLOOKUP(B81,'[2]04 2025'!$B$2:$F$1371,5,0)</f>
        <v>C16234DO DANG HIEN HOA050040933597</v>
      </c>
      <c r="K81" s="461">
        <f t="shared" si="9"/>
        <v>1</v>
      </c>
      <c r="P81" s="479"/>
    </row>
    <row r="82" spans="1:16" s="461" customFormat="1" ht="18" customHeight="1">
      <c r="A82" s="548">
        <f>SUBTOTAL(3,B$6:B82)</f>
        <v>77</v>
      </c>
      <c r="B82" s="546" t="s">
        <v>767</v>
      </c>
      <c r="C82" s="546" t="str">
        <f>+VLOOKUP(B82,'Salary sheet'!$B$6:$AX$1386,48,0)</f>
        <v>THI THIA</v>
      </c>
      <c r="D82" s="546" t="str">
        <f>+VLOOKUP(B82,'Salary sheet'!$B$6:$BW$1386,49,0)</f>
        <v>050156252333</v>
      </c>
      <c r="E82" s="462">
        <f>+VLOOKUP(B82,'Salary sheet'!$B$6:$AT$1292,45,0)</f>
        <v>5173208</v>
      </c>
      <c r="F82" s="646" t="s">
        <v>5544</v>
      </c>
      <c r="G82" s="546" t="str">
        <f>+VLOOKUP(B82,'Salary sheet'!$B$6:$E$2281,4,0)</f>
        <v>FACTORY A</v>
      </c>
      <c r="H82" s="461" t="str">
        <f>+VLOOKUP(B82,'Salary sheet'!$B$6:$AZ$1386,50,0)</f>
        <v>SK1 Box</v>
      </c>
      <c r="I82" s="461" t="str">
        <f t="shared" si="8"/>
        <v>C16293THI THIA050156252333</v>
      </c>
      <c r="J82" s="573" t="str">
        <f>+VLOOKUP(B82,'[2]04 2025'!$B$2:$F$1371,5,0)</f>
        <v>C16293THI THIA050156252333</v>
      </c>
      <c r="K82" s="461">
        <f t="shared" si="9"/>
        <v>1</v>
      </c>
      <c r="P82" s="479"/>
    </row>
    <row r="83" spans="1:16" s="461" customFormat="1" ht="18" customHeight="1">
      <c r="A83" s="548">
        <f>SUBTOTAL(3,B$6:B83)</f>
        <v>78</v>
      </c>
      <c r="B83" s="546" t="s">
        <v>769</v>
      </c>
      <c r="C83" s="546" t="str">
        <f>+VLOOKUP(B83,'Salary sheet'!$B$6:$AX$1386,48,0)</f>
        <v>NGUYEN THI CHAU</v>
      </c>
      <c r="D83" s="546" t="str">
        <f>+VLOOKUP(B83,'Salary sheet'!$B$6:$BW$1386,49,0)</f>
        <v>052212081988</v>
      </c>
      <c r="E83" s="462">
        <f>+VLOOKUP(B83,'Salary sheet'!$B$6:$AT$1292,45,0)</f>
        <v>6889788</v>
      </c>
      <c r="F83" s="646" t="s">
        <v>5544</v>
      </c>
      <c r="G83" s="546" t="str">
        <f>+VLOOKUP(B83,'Salary sheet'!$B$6:$E$2281,4,0)</f>
        <v>FACTORY A</v>
      </c>
      <c r="H83" s="461" t="str">
        <f>+VLOOKUP(B83,'Salary sheet'!$B$6:$AZ$1386,50,0)</f>
        <v>SK1 Box</v>
      </c>
      <c r="I83" s="461" t="str">
        <f t="shared" si="8"/>
        <v>C16320NGUYEN THI CHAU052212081988</v>
      </c>
      <c r="J83" s="573" t="str">
        <f>+VLOOKUP(B83,'[2]04 2025'!$B$2:$F$1371,5,0)</f>
        <v>C16320NGUYEN THI CHAU052212081988</v>
      </c>
      <c r="K83" s="461">
        <f t="shared" si="9"/>
        <v>1</v>
      </c>
      <c r="P83" s="479"/>
    </row>
    <row r="84" spans="1:16" s="461" customFormat="1" ht="18" customHeight="1">
      <c r="A84" s="548">
        <f>SUBTOTAL(3,B$6:B84)</f>
        <v>79</v>
      </c>
      <c r="B84" s="546" t="s">
        <v>771</v>
      </c>
      <c r="C84" s="546" t="str">
        <f>+VLOOKUP(B84,'Salary sheet'!$B$6:$AX$1386,48,0)</f>
        <v>NGUYEN PHAM THANH HAN</v>
      </c>
      <c r="D84" s="546" t="str">
        <f>+VLOOKUP(B84,'Salary sheet'!$B$6:$BW$1386,49,0)</f>
        <v>050156921537</v>
      </c>
      <c r="E84" s="462">
        <f>+VLOOKUP(B84,'Salary sheet'!$B$6:$AT$1292,45,0)</f>
        <v>7083386</v>
      </c>
      <c r="F84" s="646" t="s">
        <v>5544</v>
      </c>
      <c r="G84" s="546" t="str">
        <f>+VLOOKUP(B84,'Salary sheet'!$B$6:$E$2281,4,0)</f>
        <v>FACTORY A</v>
      </c>
      <c r="H84" s="461" t="str">
        <f>+VLOOKUP(B84,'Salary sheet'!$B$6:$AZ$1386,50,0)</f>
        <v>SK1 Box</v>
      </c>
      <c r="I84" s="461" t="str">
        <f t="shared" si="8"/>
        <v>C16367NGUYEN PHAM THANH HAN050156921537</v>
      </c>
      <c r="J84" s="573" t="str">
        <f>+VLOOKUP(B84,'[2]04 2025'!$B$2:$F$1371,5,0)</f>
        <v>C16367NGUYEN PHAM THANH HAN050156921537</v>
      </c>
      <c r="K84" s="461">
        <f t="shared" si="9"/>
        <v>1</v>
      </c>
      <c r="P84" s="479"/>
    </row>
    <row r="85" spans="1:16" s="461" customFormat="1" ht="18" customHeight="1">
      <c r="A85" s="548">
        <f>SUBTOTAL(3,B$6:B85)</f>
        <v>80</v>
      </c>
      <c r="B85" s="546" t="s">
        <v>773</v>
      </c>
      <c r="C85" s="546" t="str">
        <f>+VLOOKUP(B85,'Salary sheet'!$B$6:$AX$1386,48,0)</f>
        <v>TRAN THI KIM LOC</v>
      </c>
      <c r="D85" s="546" t="str">
        <f>+VLOOKUP(B85,'Salary sheet'!$B$6:$BW$1386,49,0)</f>
        <v>050040879622</v>
      </c>
      <c r="E85" s="462">
        <f>+VLOOKUP(B85,'Salary sheet'!$B$6:$AT$1292,45,0)</f>
        <v>6838206</v>
      </c>
      <c r="F85" s="646" t="s">
        <v>5544</v>
      </c>
      <c r="G85" s="546" t="str">
        <f>+VLOOKUP(B85,'Salary sheet'!$B$6:$E$2281,4,0)</f>
        <v>FACTORY A</v>
      </c>
      <c r="H85" s="461" t="str">
        <f>+VLOOKUP(B85,'Salary sheet'!$B$6:$AZ$1386,50,0)</f>
        <v>SK1 Box</v>
      </c>
      <c r="I85" s="461" t="str">
        <f t="shared" si="8"/>
        <v>C2669TRAN THI KIM LOC050040879622</v>
      </c>
      <c r="J85" s="573" t="str">
        <f>+VLOOKUP(B85,'[2]04 2025'!$B$2:$F$1371,5,0)</f>
        <v>C2669TRAN THI KIM LOC050040879622</v>
      </c>
      <c r="K85" s="461">
        <f t="shared" si="9"/>
        <v>1</v>
      </c>
      <c r="P85" s="479"/>
    </row>
    <row r="86" spans="1:16" s="461" customFormat="1" ht="18" customHeight="1">
      <c r="A86" s="548">
        <f>SUBTOTAL(3,B$6:B86)</f>
        <v>81</v>
      </c>
      <c r="B86" s="546" t="s">
        <v>775</v>
      </c>
      <c r="C86" s="546" t="str">
        <f>+VLOOKUP(B86,'Salary sheet'!$B$6:$AX$1386,48,0)</f>
        <v>NGO THI CHI</v>
      </c>
      <c r="D86" s="546" t="str">
        <f>+VLOOKUP(B86,'Salary sheet'!$B$6:$BW$1386,49,0)</f>
        <v>050040966118</v>
      </c>
      <c r="E86" s="462">
        <f>+VLOOKUP(B86,'Salary sheet'!$B$6:$AT$1292,45,0)</f>
        <v>8085708</v>
      </c>
      <c r="F86" s="646" t="s">
        <v>5544</v>
      </c>
      <c r="G86" s="546" t="str">
        <f>+VLOOKUP(B86,'Salary sheet'!$B$6:$E$2281,4,0)</f>
        <v>FACTORY A</v>
      </c>
      <c r="H86" s="461" t="str">
        <f>+VLOOKUP(B86,'Salary sheet'!$B$6:$AZ$1386,50,0)</f>
        <v>SK1 Box</v>
      </c>
      <c r="I86" s="461" t="str">
        <f t="shared" si="8"/>
        <v>C3082NGO THI CHI050040966118</v>
      </c>
      <c r="J86" s="573" t="str">
        <f>+VLOOKUP(B86,'[2]04 2025'!$B$2:$F$1371,5,0)</f>
        <v>C3082NGO THI CHI050040966118</v>
      </c>
      <c r="K86" s="461">
        <f t="shared" si="9"/>
        <v>1</v>
      </c>
      <c r="P86" s="479"/>
    </row>
    <row r="87" spans="1:16" s="461" customFormat="1" ht="18" customHeight="1">
      <c r="A87" s="548">
        <f>SUBTOTAL(3,B$6:B87)</f>
        <v>82</v>
      </c>
      <c r="B87" s="546" t="s">
        <v>777</v>
      </c>
      <c r="C87" s="546" t="str">
        <f>+VLOOKUP(B87,'Salary sheet'!$B$6:$AX$1386,48,0)</f>
        <v>VO THI THANH MAI</v>
      </c>
      <c r="D87" s="546" t="str">
        <f>+VLOOKUP(B87,'Salary sheet'!$B$6:$BW$1386,49,0)</f>
        <v>050040933708</v>
      </c>
      <c r="E87" s="462">
        <f>+VLOOKUP(B87,'Salary sheet'!$B$6:$AT$1292,45,0)</f>
        <v>6508387</v>
      </c>
      <c r="F87" s="646" t="s">
        <v>5544</v>
      </c>
      <c r="G87" s="546" t="str">
        <f>+VLOOKUP(B87,'Salary sheet'!$B$6:$E$2281,4,0)</f>
        <v>FACTORY A</v>
      </c>
      <c r="H87" s="461" t="str">
        <f>+VLOOKUP(B87,'Salary sheet'!$B$6:$AZ$1386,50,0)</f>
        <v>SK1 Box</v>
      </c>
      <c r="I87" s="461" t="str">
        <f t="shared" si="8"/>
        <v>C3930VO THI THANH MAI050040933708</v>
      </c>
      <c r="J87" s="573" t="str">
        <f>+VLOOKUP(B87,'[2]04 2025'!$B$2:$F$1371,5,0)</f>
        <v>C3930VO THI THANH MAI050040933708</v>
      </c>
      <c r="K87" s="461">
        <f t="shared" si="9"/>
        <v>1</v>
      </c>
      <c r="P87" s="479"/>
    </row>
    <row r="88" spans="1:16" s="461" customFormat="1" ht="18" customHeight="1">
      <c r="A88" s="548">
        <f>SUBTOTAL(3,B$6:B88)</f>
        <v>83</v>
      </c>
      <c r="B88" s="546" t="s">
        <v>779</v>
      </c>
      <c r="C88" s="546" t="str">
        <f>+VLOOKUP(B88,'Salary sheet'!$B$6:$AX$1386,48,0)</f>
        <v>TRAN THI BACH YEN</v>
      </c>
      <c r="D88" s="546" t="str">
        <f>+VLOOKUP(B88,'Salary sheet'!$B$6:$BW$1386,49,0)</f>
        <v>050040987247</v>
      </c>
      <c r="E88" s="462">
        <f>+VLOOKUP(B88,'Salary sheet'!$B$6:$AT$1292,45,0)</f>
        <v>7599495</v>
      </c>
      <c r="F88" s="646" t="s">
        <v>5544</v>
      </c>
      <c r="G88" s="546" t="str">
        <f>+VLOOKUP(B88,'Salary sheet'!$B$6:$E$2281,4,0)</f>
        <v>FACTORY A</v>
      </c>
      <c r="H88" s="461" t="str">
        <f>+VLOOKUP(B88,'Salary sheet'!$B$6:$AZ$1386,50,0)</f>
        <v>SK1 Box</v>
      </c>
      <c r="I88" s="461" t="str">
        <f t="shared" si="8"/>
        <v>C5339TRAN THI BACH YEN050040987247</v>
      </c>
      <c r="J88" s="573" t="str">
        <f>+VLOOKUP(B88,'[2]04 2025'!$B$2:$F$1371,5,0)</f>
        <v>C5339TRAN THI BACH YEN050040987247</v>
      </c>
      <c r="K88" s="461">
        <f t="shared" si="9"/>
        <v>1</v>
      </c>
      <c r="P88" s="479"/>
    </row>
    <row r="89" spans="1:16" s="461" customFormat="1" ht="18" customHeight="1">
      <c r="A89" s="548">
        <f>SUBTOTAL(3,B$6:B89)</f>
        <v>84</v>
      </c>
      <c r="B89" s="546" t="s">
        <v>781</v>
      </c>
      <c r="C89" s="546" t="str">
        <f>+VLOOKUP(B89,'Salary sheet'!$B$6:$AX$1386,48,0)</f>
        <v>TRAN VAN NANG</v>
      </c>
      <c r="D89" s="546" t="str">
        <f>+VLOOKUP(B89,'Salary sheet'!$B$6:$BW$1386,49,0)</f>
        <v>050040934801</v>
      </c>
      <c r="E89" s="462">
        <f>+VLOOKUP(B89,'Salary sheet'!$B$6:$AT$1292,45,0)</f>
        <v>9355109</v>
      </c>
      <c r="F89" s="646" t="s">
        <v>5544</v>
      </c>
      <c r="G89" s="546" t="str">
        <f>+VLOOKUP(B89,'Salary sheet'!$B$6:$E$2281,4,0)</f>
        <v>FACTORY A</v>
      </c>
      <c r="H89" s="461" t="str">
        <f>+VLOOKUP(B89,'Salary sheet'!$B$6:$AZ$1386,50,0)</f>
        <v>SK1 Box</v>
      </c>
      <c r="I89" s="461" t="str">
        <f t="shared" si="8"/>
        <v>C5595TRAN VAN NANG050040934801</v>
      </c>
      <c r="J89" s="573" t="str">
        <f>+VLOOKUP(B89,'[2]04 2025'!$B$2:$F$1371,5,0)</f>
        <v>C5595TRAN VAN NANG050040934801</v>
      </c>
      <c r="K89" s="461">
        <f t="shared" si="9"/>
        <v>1</v>
      </c>
      <c r="P89" s="479"/>
    </row>
    <row r="90" spans="1:16" s="461" customFormat="1" ht="18" customHeight="1">
      <c r="A90" s="548">
        <f>SUBTOTAL(3,B$6:B90)</f>
        <v>85</v>
      </c>
      <c r="B90" s="546" t="s">
        <v>783</v>
      </c>
      <c r="C90" s="546" t="str">
        <f>+VLOOKUP(B90,'Salary sheet'!$B$6:$AX$1386,48,0)</f>
        <v>DANG THI THUY DUONG</v>
      </c>
      <c r="D90" s="546" t="str">
        <f>+VLOOKUP(B90,'Salary sheet'!$B$6:$BW$1386,49,0)</f>
        <v>050040876062</v>
      </c>
      <c r="E90" s="462">
        <f>+VLOOKUP(B90,'Salary sheet'!$B$6:$AT$1292,45,0)</f>
        <v>10826072</v>
      </c>
      <c r="F90" s="646" t="s">
        <v>5544</v>
      </c>
      <c r="G90" s="546" t="str">
        <f>+VLOOKUP(B90,'Salary sheet'!$B$6:$E$2281,4,0)</f>
        <v>FACTORY A</v>
      </c>
      <c r="H90" s="461" t="str">
        <f>+VLOOKUP(B90,'Salary sheet'!$B$6:$AZ$1386,50,0)</f>
        <v>SK1 Box</v>
      </c>
      <c r="I90" s="461" t="str">
        <f t="shared" si="8"/>
        <v>C5603DANG THI THUY DUONG050040876062</v>
      </c>
      <c r="J90" s="573" t="str">
        <f>+VLOOKUP(B90,'[2]04 2025'!$B$2:$F$1371,5,0)</f>
        <v>C5603DANG THI THUY DUONG050040876062</v>
      </c>
      <c r="K90" s="461">
        <f t="shared" si="9"/>
        <v>1</v>
      </c>
      <c r="P90" s="479"/>
    </row>
    <row r="91" spans="1:16" s="461" customFormat="1" ht="18" customHeight="1">
      <c r="A91" s="548">
        <f>SUBTOTAL(3,B$6:B91)</f>
        <v>86</v>
      </c>
      <c r="B91" s="546" t="s">
        <v>785</v>
      </c>
      <c r="C91" s="546" t="str">
        <f>+VLOOKUP(B91,'Salary sheet'!$B$6:$AX$1386,48,0)</f>
        <v>NGUYEN THI NGOC TIEN</v>
      </c>
      <c r="D91" s="546" t="str">
        <f>+VLOOKUP(B91,'Salary sheet'!$B$6:$BW$1386,49,0)</f>
        <v>050040933491</v>
      </c>
      <c r="E91" s="462">
        <f>+VLOOKUP(B91,'Salary sheet'!$B$6:$AT$1292,45,0)</f>
        <v>8195528</v>
      </c>
      <c r="F91" s="646" t="s">
        <v>5544</v>
      </c>
      <c r="G91" s="546" t="str">
        <f>+VLOOKUP(B91,'Salary sheet'!$B$6:$E$2281,4,0)</f>
        <v>FACTORY A</v>
      </c>
      <c r="H91" s="461" t="str">
        <f>+VLOOKUP(B91,'Salary sheet'!$B$6:$AZ$1386,50,0)</f>
        <v>SK1 Box</v>
      </c>
      <c r="I91" s="461" t="str">
        <f t="shared" si="8"/>
        <v>C5774NGUYEN THI NGOC TIEN050040933491</v>
      </c>
      <c r="J91" s="573" t="str">
        <f>+VLOOKUP(B91,'[2]04 2025'!$B$2:$F$1371,5,0)</f>
        <v>C5774NGUYEN THI NGOC TIEN050040933491</v>
      </c>
      <c r="K91" s="461">
        <f t="shared" si="9"/>
        <v>1</v>
      </c>
      <c r="P91" s="479"/>
    </row>
    <row r="92" spans="1:16" s="461" customFormat="1" ht="18" customHeight="1">
      <c r="A92" s="548">
        <f>SUBTOTAL(3,B$6:B92)</f>
        <v>87</v>
      </c>
      <c r="B92" s="546" t="s">
        <v>787</v>
      </c>
      <c r="C92" s="546" t="str">
        <f>+VLOOKUP(B92,'Salary sheet'!$B$6:$AX$1386,48,0)</f>
        <v>HUYNH THI TUYET HANH</v>
      </c>
      <c r="D92" s="546" t="str">
        <f>+VLOOKUP(B92,'Salary sheet'!$B$6:$BW$1386,49,0)</f>
        <v>050073841485</v>
      </c>
      <c r="E92" s="462">
        <f>+VLOOKUP(B92,'Salary sheet'!$B$6:$AT$1292,45,0)</f>
        <v>8307161</v>
      </c>
      <c r="F92" s="646" t="s">
        <v>5544</v>
      </c>
      <c r="G92" s="546" t="str">
        <f>+VLOOKUP(B92,'Salary sheet'!$B$6:$E$2281,4,0)</f>
        <v>FACTORY A</v>
      </c>
      <c r="H92" s="461" t="str">
        <f>+VLOOKUP(B92,'Salary sheet'!$B$6:$AZ$1386,50,0)</f>
        <v>SK1 Box</v>
      </c>
      <c r="I92" s="461" t="str">
        <f t="shared" si="8"/>
        <v>C6924HUYNH THI TUYET HANH050073841485</v>
      </c>
      <c r="J92" s="573" t="str">
        <f>+VLOOKUP(B92,'[2]04 2025'!$B$2:$F$1371,5,0)</f>
        <v>C6924HUYNH THI TUYET HANH050073841485</v>
      </c>
      <c r="K92" s="461">
        <f t="shared" si="9"/>
        <v>1</v>
      </c>
      <c r="P92" s="479"/>
    </row>
    <row r="93" spans="1:16" s="461" customFormat="1" ht="18" customHeight="1">
      <c r="A93" s="548">
        <f>SUBTOTAL(3,B$6:B93)</f>
        <v>88</v>
      </c>
      <c r="B93" s="546" t="s">
        <v>789</v>
      </c>
      <c r="C93" s="546" t="str">
        <f>+VLOOKUP(B93,'Salary sheet'!$B$6:$AX$1386,48,0)</f>
        <v>PHAN KIM LU</v>
      </c>
      <c r="D93" s="546" t="str">
        <f>+VLOOKUP(B93,'Salary sheet'!$B$6:$BW$1386,49,0)</f>
        <v>050090486941</v>
      </c>
      <c r="E93" s="462">
        <f>+VLOOKUP(B93,'Salary sheet'!$B$6:$AT$1292,45,0)</f>
        <v>8041690</v>
      </c>
      <c r="F93" s="646" t="s">
        <v>5544</v>
      </c>
      <c r="G93" s="546" t="str">
        <f>+VLOOKUP(B93,'Salary sheet'!$B$6:$E$2281,4,0)</f>
        <v>FACTORY A</v>
      </c>
      <c r="H93" s="461" t="str">
        <f>+VLOOKUP(B93,'Salary sheet'!$B$6:$AZ$1386,50,0)</f>
        <v>SK1 Box</v>
      </c>
      <c r="I93" s="461" t="str">
        <f t="shared" si="8"/>
        <v>C7301PHAN KIM LU050090486941</v>
      </c>
      <c r="J93" s="573" t="str">
        <f>+VLOOKUP(B93,'[2]04 2025'!$B$2:$F$1371,5,0)</f>
        <v>C7301PHAN KIM LU050090486941</v>
      </c>
      <c r="K93" s="461">
        <f t="shared" si="9"/>
        <v>1</v>
      </c>
      <c r="P93" s="479"/>
    </row>
    <row r="94" spans="1:16" s="461" customFormat="1" ht="18" customHeight="1">
      <c r="A94" s="548">
        <f>SUBTOTAL(3,B$6:B94)</f>
        <v>89</v>
      </c>
      <c r="B94" s="546" t="s">
        <v>791</v>
      </c>
      <c r="C94" s="546" t="str">
        <f>+VLOOKUP(B94,'Salary sheet'!$B$6:$AX$1386,48,0)</f>
        <v>DOAN NGOC HONG</v>
      </c>
      <c r="D94" s="546" t="str">
        <f>+VLOOKUP(B94,'Salary sheet'!$B$6:$BW$1386,49,0)</f>
        <v>050044162714</v>
      </c>
      <c r="E94" s="462">
        <f>+VLOOKUP(B94,'Salary sheet'!$B$6:$AT$1292,45,0)</f>
        <v>7863441</v>
      </c>
      <c r="F94" s="646" t="s">
        <v>5544</v>
      </c>
      <c r="G94" s="546" t="str">
        <f>+VLOOKUP(B94,'Salary sheet'!$B$6:$E$2281,4,0)</f>
        <v>FACTORY A</v>
      </c>
      <c r="H94" s="461" t="str">
        <f>+VLOOKUP(B94,'Salary sheet'!$B$6:$AZ$1386,50,0)</f>
        <v>SK1 Box</v>
      </c>
      <c r="I94" s="461" t="str">
        <f t="shared" si="8"/>
        <v>C9447DOAN NGOC HONG050044162714</v>
      </c>
      <c r="J94" s="573" t="str">
        <f>+VLOOKUP(B94,'[2]04 2025'!$B$2:$F$1371,5,0)</f>
        <v>C9447DOAN NGOC HONG050044162714</v>
      </c>
      <c r="K94" s="461">
        <f t="shared" si="9"/>
        <v>1</v>
      </c>
      <c r="P94" s="479"/>
    </row>
    <row r="95" spans="1:16" s="461" customFormat="1" ht="18" customHeight="1">
      <c r="A95" s="548">
        <f>SUBTOTAL(3,B$6:B95)</f>
        <v>90</v>
      </c>
      <c r="B95" s="546" t="s">
        <v>793</v>
      </c>
      <c r="C95" s="546" t="str">
        <f>+VLOOKUP(B95,'Salary sheet'!$B$6:$AX$1386,48,0)</f>
        <v>THACH HOANG EM</v>
      </c>
      <c r="D95" s="546" t="str">
        <f>+VLOOKUP(B95,'Salary sheet'!$B$6:$BW$1386,49,0)</f>
        <v>050116311450</v>
      </c>
      <c r="E95" s="462">
        <f>+VLOOKUP(B95,'Salary sheet'!$B$6:$AT$1292,45,0)</f>
        <v>8978909</v>
      </c>
      <c r="F95" s="646" t="s">
        <v>5544</v>
      </c>
      <c r="G95" s="546" t="str">
        <f>+VLOOKUP(B95,'Salary sheet'!$B$6:$E$2281,4,0)</f>
        <v>FACTORY A</v>
      </c>
      <c r="H95" s="461" t="str">
        <f>+VLOOKUP(B95,'Salary sheet'!$B$6:$AZ$1386,50,0)</f>
        <v>SK1 Box</v>
      </c>
      <c r="I95" s="461" t="str">
        <f t="shared" si="8"/>
        <v>C11797THACH HOANG EM050116311450</v>
      </c>
      <c r="J95" s="573" t="str">
        <f>+VLOOKUP(B95,'[2]04 2025'!$B$2:$F$1371,5,0)</f>
        <v>C11797THACH HOANG EM050116311450</v>
      </c>
      <c r="K95" s="461">
        <f t="shared" si="9"/>
        <v>1</v>
      </c>
      <c r="P95" s="479"/>
    </row>
    <row r="96" spans="1:16" s="461" customFormat="1" ht="18" customHeight="1">
      <c r="A96" s="548">
        <f>SUBTOTAL(3,B$6:B96)</f>
        <v>91</v>
      </c>
      <c r="B96" s="546" t="s">
        <v>796</v>
      </c>
      <c r="C96" s="546" t="str">
        <f>+VLOOKUP(B96,'Salary sheet'!$B$6:$AX$1386,48,0)</f>
        <v>DIEU NAM</v>
      </c>
      <c r="D96" s="546" t="str">
        <f>+VLOOKUP(B96,'Salary sheet'!$B$6:$BW$1386,49,0)</f>
        <v>050116311469</v>
      </c>
      <c r="E96" s="462">
        <f>+VLOOKUP(B96,'Salary sheet'!$B$6:$AT$1292,45,0)</f>
        <v>9370999</v>
      </c>
      <c r="F96" s="646" t="s">
        <v>5544</v>
      </c>
      <c r="G96" s="546" t="str">
        <f>+VLOOKUP(B96,'Salary sheet'!$B$6:$E$2281,4,0)</f>
        <v>FACTORY A</v>
      </c>
      <c r="H96" s="461" t="str">
        <f>+VLOOKUP(B96,'Salary sheet'!$B$6:$AZ$1386,50,0)</f>
        <v>SK1 Box</v>
      </c>
      <c r="I96" s="461" t="str">
        <f t="shared" si="8"/>
        <v>C11814DIEU NAM050116311469</v>
      </c>
      <c r="J96" s="573" t="str">
        <f>+VLOOKUP(B96,'[2]04 2025'!$B$2:$F$1371,5,0)</f>
        <v>C11814DIEU NAM050116311469</v>
      </c>
      <c r="K96" s="461">
        <f t="shared" si="9"/>
        <v>1</v>
      </c>
      <c r="P96" s="479"/>
    </row>
    <row r="97" spans="1:16" s="461" customFormat="1" ht="18" customHeight="1">
      <c r="A97" s="548">
        <f>SUBTOTAL(3,B$6:B97)</f>
        <v>92</v>
      </c>
      <c r="B97" s="546" t="s">
        <v>798</v>
      </c>
      <c r="C97" s="546" t="str">
        <f>+VLOOKUP(B97,'Salary sheet'!$B$6:$AX$1386,48,0)</f>
        <v>VU THI HONG NHUNG</v>
      </c>
      <c r="D97" s="546" t="str">
        <f>+VLOOKUP(B97,'Salary sheet'!$B$6:$BW$1386,49,0)</f>
        <v>050121174372</v>
      </c>
      <c r="E97" s="462">
        <f>+VLOOKUP(B97,'Salary sheet'!$B$6:$AT$1292,45,0)</f>
        <v>8772129</v>
      </c>
      <c r="F97" s="646" t="s">
        <v>5544</v>
      </c>
      <c r="G97" s="546" t="str">
        <f>+VLOOKUP(B97,'Salary sheet'!$B$6:$E$2281,4,0)</f>
        <v>FACTORY A</v>
      </c>
      <c r="H97" s="461" t="str">
        <f>+VLOOKUP(B97,'Salary sheet'!$B$6:$AZ$1386,50,0)</f>
        <v>SK1 Box</v>
      </c>
      <c r="I97" s="461" t="str">
        <f t="shared" si="8"/>
        <v>C12747VU THI HONG NHUNG050121174372</v>
      </c>
      <c r="J97" s="573" t="str">
        <f>+VLOOKUP(B97,'[2]04 2025'!$B$2:$F$1371,5,0)</f>
        <v>C12747VU THI HONG NHUNG050121174372</v>
      </c>
      <c r="K97" s="461">
        <f t="shared" si="9"/>
        <v>1</v>
      </c>
      <c r="P97" s="479"/>
    </row>
    <row r="98" spans="1:16" s="461" customFormat="1" ht="18" customHeight="1">
      <c r="A98" s="548">
        <f>SUBTOTAL(3,B$6:B98)</f>
        <v>93</v>
      </c>
      <c r="B98" s="546" t="s">
        <v>801</v>
      </c>
      <c r="C98" s="546" t="str">
        <f>+VLOOKUP(B98,'Salary sheet'!$B$6:$AX$1386,48,0)</f>
        <v>THI TI</v>
      </c>
      <c r="D98" s="546" t="str">
        <f>+VLOOKUP(B98,'Salary sheet'!$B$6:$BW$1386,49,0)</f>
        <v>060105183871</v>
      </c>
      <c r="E98" s="462">
        <f>+VLOOKUP(B98,'Salary sheet'!$B$6:$AT$1292,45,0)</f>
        <v>8466034</v>
      </c>
      <c r="F98" s="646" t="s">
        <v>5544</v>
      </c>
      <c r="G98" s="546" t="str">
        <f>+VLOOKUP(B98,'Salary sheet'!$B$6:$E$2281,4,0)</f>
        <v>FACTORY A</v>
      </c>
      <c r="H98" s="461" t="str">
        <f>+VLOOKUP(B98,'Salary sheet'!$B$6:$AZ$1386,50,0)</f>
        <v>SK1 Box</v>
      </c>
      <c r="I98" s="461" t="str">
        <f t="shared" si="8"/>
        <v>C12799THI TI060105183871</v>
      </c>
      <c r="J98" s="573" t="str">
        <f>+VLOOKUP(B98,'[2]04 2025'!$B$2:$F$1371,5,0)</f>
        <v>C12799THI TI060105183871</v>
      </c>
      <c r="K98" s="461">
        <f t="shared" si="9"/>
        <v>1</v>
      </c>
      <c r="P98" s="479"/>
    </row>
    <row r="99" spans="1:16" s="461" customFormat="1" ht="18" customHeight="1">
      <c r="A99" s="548">
        <f>SUBTOTAL(3,B$6:B99)</f>
        <v>94</v>
      </c>
      <c r="B99" s="546" t="s">
        <v>803</v>
      </c>
      <c r="C99" s="546" t="str">
        <f>+VLOOKUP(B99,'Salary sheet'!$B$6:$AX$1386,48,0)</f>
        <v>VU THI THAM</v>
      </c>
      <c r="D99" s="546" t="str">
        <f>+VLOOKUP(B99,'Salary sheet'!$B$6:$BW$1386,49,0)</f>
        <v>050121702646</v>
      </c>
      <c r="E99" s="462">
        <f>+VLOOKUP(B99,'Salary sheet'!$B$6:$AT$1292,45,0)</f>
        <v>8894454</v>
      </c>
      <c r="F99" s="646" t="s">
        <v>5544</v>
      </c>
      <c r="G99" s="546" t="str">
        <f>+VLOOKUP(B99,'Salary sheet'!$B$6:$E$2281,4,0)</f>
        <v>FACTORY A</v>
      </c>
      <c r="H99" s="461" t="str">
        <f>+VLOOKUP(B99,'Salary sheet'!$B$6:$AZ$1386,50,0)</f>
        <v>SK1 Box</v>
      </c>
      <c r="I99" s="461" t="str">
        <f t="shared" si="8"/>
        <v>C12826VU THI THAM050121702646</v>
      </c>
      <c r="J99" s="573" t="str">
        <f>+VLOOKUP(B99,'[2]04 2025'!$B$2:$F$1371,5,0)</f>
        <v>C12826VU THI THAM050121702646</v>
      </c>
      <c r="K99" s="461">
        <f t="shared" si="9"/>
        <v>1</v>
      </c>
      <c r="P99" s="479"/>
    </row>
    <row r="100" spans="1:16" s="461" customFormat="1" ht="18" customHeight="1">
      <c r="A100" s="548">
        <f>SUBTOTAL(3,B$6:B100)</f>
        <v>95</v>
      </c>
      <c r="B100" s="546" t="s">
        <v>805</v>
      </c>
      <c r="C100" s="546" t="str">
        <f>+VLOOKUP(B100,'Salary sheet'!$B$6:$AX$1386,48,0)</f>
        <v>NGUYEN THI THU HIEN</v>
      </c>
      <c r="D100" s="546" t="str">
        <f>+VLOOKUP(B100,'Salary sheet'!$B$6:$BW$1386,49,0)</f>
        <v>050041687891</v>
      </c>
      <c r="E100" s="462">
        <f>+VLOOKUP(B100,'Salary sheet'!$B$6:$AT$1292,45,0)</f>
        <v>7059442</v>
      </c>
      <c r="F100" s="646" t="s">
        <v>5544</v>
      </c>
      <c r="G100" s="546" t="str">
        <f>+VLOOKUP(B100,'Salary sheet'!$B$6:$E$2281,4,0)</f>
        <v>FACTORY A</v>
      </c>
      <c r="H100" s="461" t="str">
        <f>+VLOOKUP(B100,'Salary sheet'!$B$6:$AZ$1386,50,0)</f>
        <v>SK1 Box</v>
      </c>
      <c r="I100" s="461" t="str">
        <f t="shared" si="8"/>
        <v>C13204NGUYEN THI THU HIEN050041687891</v>
      </c>
      <c r="J100" s="573" t="str">
        <f>+VLOOKUP(B100,'[2]04 2025'!$B$2:$F$1371,5,0)</f>
        <v>C13204NGUYEN THI THU HIEN050041687891</v>
      </c>
      <c r="K100" s="461">
        <f t="shared" si="9"/>
        <v>1</v>
      </c>
      <c r="P100" s="479"/>
    </row>
    <row r="101" spans="1:16" s="461" customFormat="1" ht="18" customHeight="1">
      <c r="A101" s="548">
        <f>SUBTOTAL(3,B$6:B101)</f>
        <v>96</v>
      </c>
      <c r="B101" s="546" t="s">
        <v>807</v>
      </c>
      <c r="C101" s="546" t="str">
        <f>+VLOOKUP(B101,'Salary sheet'!$B$6:$AX$1386,48,0)</f>
        <v>LE THI QUYNH</v>
      </c>
      <c r="D101" s="546" t="str">
        <f>+VLOOKUP(B101,'Salary sheet'!$B$6:$BW$1386,49,0)</f>
        <v>050126321055</v>
      </c>
      <c r="E101" s="462">
        <f>+VLOOKUP(B101,'Salary sheet'!$B$6:$AT$1292,45,0)</f>
        <v>8603951</v>
      </c>
      <c r="F101" s="646" t="s">
        <v>5544</v>
      </c>
      <c r="G101" s="546" t="str">
        <f>+VLOOKUP(B101,'Salary sheet'!$B$6:$E$2281,4,0)</f>
        <v>FACTORY A</v>
      </c>
      <c r="H101" s="461" t="str">
        <f>+VLOOKUP(B101,'Salary sheet'!$B$6:$AZ$1386,50,0)</f>
        <v>SK1 Box</v>
      </c>
      <c r="I101" s="461" t="str">
        <f t="shared" ref="I101:I102" si="10">+CONCATENATE(B101,C101,D101)</f>
        <v>C13320LE THI QUYNH050126321055</v>
      </c>
      <c r="J101" s="573" t="str">
        <f>+VLOOKUP(B101,'[2]04 2025'!$B$2:$F$1371,5,0)</f>
        <v>C13320LE THI QUYNH050126321055</v>
      </c>
      <c r="K101" s="461">
        <f t="shared" ref="K101:K102" si="11">+IF(J101=I101,1,0)</f>
        <v>1</v>
      </c>
      <c r="P101" s="479"/>
    </row>
    <row r="102" spans="1:16" s="461" customFormat="1" ht="18" customHeight="1">
      <c r="A102" s="548">
        <f>SUBTOTAL(3,B$6:B102)</f>
        <v>97</v>
      </c>
      <c r="B102" s="546" t="s">
        <v>810</v>
      </c>
      <c r="C102" s="546" t="str">
        <f>+VLOOKUP(B102,'Salary sheet'!$B$6:$AX$1386,48,0)</f>
        <v>THAI THI THANG</v>
      </c>
      <c r="D102" s="546" t="str">
        <f>+VLOOKUP(B102,'Salary sheet'!$B$6:$BW$1386,49,0)</f>
        <v>050040821160</v>
      </c>
      <c r="E102" s="462">
        <f>+VLOOKUP(B102,'Salary sheet'!$B$6:$AT$1292,45,0)</f>
        <v>8427499</v>
      </c>
      <c r="F102" s="646" t="s">
        <v>5544</v>
      </c>
      <c r="G102" s="546" t="str">
        <f>+VLOOKUP(B102,'Salary sheet'!$B$6:$E$2281,4,0)</f>
        <v>FACTORY A</v>
      </c>
      <c r="H102" s="461" t="str">
        <f>+VLOOKUP(B102,'Salary sheet'!$B$6:$AZ$1386,50,0)</f>
        <v>SK1 Box</v>
      </c>
      <c r="I102" s="461" t="str">
        <f t="shared" si="10"/>
        <v>C1362THAI THI THANG050040821160</v>
      </c>
      <c r="J102" s="573" t="str">
        <f>+VLOOKUP(B102,'[2]04 2025'!$B$2:$F$1371,5,0)</f>
        <v>C1362THAI THI THANG050040821160</v>
      </c>
      <c r="K102" s="461">
        <f t="shared" si="11"/>
        <v>1</v>
      </c>
      <c r="P102" s="479"/>
    </row>
    <row r="103" spans="1:16" s="461" customFormat="1" ht="18" customHeight="1">
      <c r="A103" s="548">
        <f>SUBTOTAL(3,B$6:B103)</f>
        <v>98</v>
      </c>
      <c r="B103" s="546" t="s">
        <v>812</v>
      </c>
      <c r="C103" s="546" t="str">
        <f>+VLOOKUP(B103,'Salary sheet'!$B$6:$AX$1386,48,0)</f>
        <v>NGUYEN TIEN CUONG</v>
      </c>
      <c r="D103" s="546" t="str">
        <f>+VLOOKUP(B103,'Salary sheet'!$B$6:$BW$1386,49,0)</f>
        <v>050031260032</v>
      </c>
      <c r="E103" s="462">
        <f>+VLOOKUP(B103,'Salary sheet'!$B$6:$AT$1292,45,0)</f>
        <v>8240086</v>
      </c>
      <c r="F103" s="646" t="s">
        <v>5544</v>
      </c>
      <c r="G103" s="546" t="str">
        <f>+VLOOKUP(B103,'Salary sheet'!$B$6:$E$2281,4,0)</f>
        <v>FACTORY A</v>
      </c>
      <c r="H103" s="461" t="str">
        <f>+VLOOKUP(B103,'Salary sheet'!$B$6:$AZ$1386,50,0)</f>
        <v>SK1 Box</v>
      </c>
      <c r="I103" s="461" t="str">
        <f t="shared" si="0"/>
        <v>C14126NGUYEN TIEN CUONG050031260032</v>
      </c>
      <c r="J103" s="573" t="str">
        <f>+VLOOKUP(B103,'[2]04 2025'!$B$2:$F$1371,5,0)</f>
        <v>C14126NGUYEN TIEN CUONG050031260032</v>
      </c>
      <c r="K103" s="461">
        <f t="shared" si="1"/>
        <v>1</v>
      </c>
      <c r="P103" s="479"/>
    </row>
    <row r="104" spans="1:16" s="461" customFormat="1" ht="18" customHeight="1">
      <c r="A104" s="548">
        <f>SUBTOTAL(3,B$6:B104)</f>
        <v>99</v>
      </c>
      <c r="B104" s="546" t="s">
        <v>815</v>
      </c>
      <c r="C104" s="546" t="str">
        <f>+VLOOKUP(B104,'Salary sheet'!$B$6:$AX$1386,48,0)</f>
        <v>THI TRAM</v>
      </c>
      <c r="D104" s="546" t="str">
        <f>+VLOOKUP(B104,'Salary sheet'!$B$6:$BW$1386,49,0)</f>
        <v>050127011076</v>
      </c>
      <c r="E104" s="462">
        <f>+VLOOKUP(B104,'Salary sheet'!$B$6:$AT$1292,45,0)</f>
        <v>7350527</v>
      </c>
      <c r="F104" s="646" t="s">
        <v>5544</v>
      </c>
      <c r="G104" s="546" t="str">
        <f>+VLOOKUP(B104,'Salary sheet'!$B$6:$E$2281,4,0)</f>
        <v>FACTORY A</v>
      </c>
      <c r="H104" s="461" t="str">
        <f>+VLOOKUP(B104,'Salary sheet'!$B$6:$AZ$1386,50,0)</f>
        <v>SK1 Box</v>
      </c>
      <c r="I104" s="461" t="str">
        <f t="shared" si="0"/>
        <v>C14513THI TRAM050127011076</v>
      </c>
      <c r="J104" s="573" t="str">
        <f>+VLOOKUP(B104,'[2]04 2025'!$B$2:$F$1371,5,0)</f>
        <v>C14513THI TRAM050127011076</v>
      </c>
      <c r="K104" s="461">
        <f t="shared" si="1"/>
        <v>1</v>
      </c>
      <c r="P104" s="479"/>
    </row>
    <row r="105" spans="1:16" s="461" customFormat="1" ht="18" customHeight="1">
      <c r="A105" s="548">
        <f>SUBTOTAL(3,B$6:B105)</f>
        <v>100</v>
      </c>
      <c r="B105" s="546" t="s">
        <v>817</v>
      </c>
      <c r="C105" s="546" t="str">
        <f>+VLOOKUP(B105,'Salary sheet'!$B$6:$AX$1386,48,0)</f>
        <v>NGUYEN KHAC THANH</v>
      </c>
      <c r="D105" s="546" t="str">
        <f>+VLOOKUP(B105,'Salary sheet'!$B$6:$BW$1386,49,0)</f>
        <v>050135731312</v>
      </c>
      <c r="E105" s="462">
        <f>+VLOOKUP(B105,'Salary sheet'!$B$6:$AT$1292,45,0)</f>
        <v>9179418</v>
      </c>
      <c r="F105" s="646" t="s">
        <v>5544</v>
      </c>
      <c r="G105" s="546" t="str">
        <f>+VLOOKUP(B105,'Salary sheet'!$B$6:$E$2281,4,0)</f>
        <v>FACTORY A</v>
      </c>
      <c r="H105" s="461" t="str">
        <f>+VLOOKUP(B105,'Salary sheet'!$B$6:$AZ$1386,50,0)</f>
        <v>SK1 Box</v>
      </c>
      <c r="I105" s="461" t="str">
        <f t="shared" si="0"/>
        <v>C14793NGUYEN KHAC THANH050135731312</v>
      </c>
      <c r="J105" s="573" t="str">
        <f>+VLOOKUP(B105,'[2]04 2025'!$B$2:$F$1371,5,0)</f>
        <v>C14793NGUYEN KHAC THANH050135731312</v>
      </c>
      <c r="K105" s="461">
        <f t="shared" si="1"/>
        <v>1</v>
      </c>
      <c r="P105" s="479"/>
    </row>
    <row r="106" spans="1:16" s="461" customFormat="1" ht="18" customHeight="1">
      <c r="A106" s="548">
        <f>SUBTOTAL(3,B$6:B106)</f>
        <v>101</v>
      </c>
      <c r="B106" s="546" t="s">
        <v>819</v>
      </c>
      <c r="C106" s="546" t="str">
        <f>+VLOOKUP(B106,'Salary sheet'!$B$6:$AX$1386,48,0)</f>
        <v>CAO THI HUYNH NHU</v>
      </c>
      <c r="D106" s="546" t="str">
        <f>+VLOOKUP(B106,'Salary sheet'!$B$6:$BW$1386,49,0)</f>
        <v>050137000153</v>
      </c>
      <c r="E106" s="462">
        <f>+VLOOKUP(B106,'Salary sheet'!$B$6:$AT$1292,45,0)</f>
        <v>8651968</v>
      </c>
      <c r="F106" s="646" t="s">
        <v>5544</v>
      </c>
      <c r="G106" s="546" t="str">
        <f>+VLOOKUP(B106,'Salary sheet'!$B$6:$E$2281,4,0)</f>
        <v>FACTORY A</v>
      </c>
      <c r="H106" s="461" t="str">
        <f>+VLOOKUP(B106,'Salary sheet'!$B$6:$AZ$1386,50,0)</f>
        <v>SK1 Box</v>
      </c>
      <c r="I106" s="461" t="str">
        <f t="shared" ref="I106:I567" si="12">+CONCATENATE(B106,C106,D106)</f>
        <v>C15379CAO THI HUYNH NHU050137000153</v>
      </c>
      <c r="J106" s="573" t="str">
        <f>+VLOOKUP(B106,'[2]04 2025'!$B$2:$F$1371,5,0)</f>
        <v>C15379CAO THI HUYNH NHU050137000153</v>
      </c>
      <c r="K106" s="461">
        <f t="shared" si="1"/>
        <v>1</v>
      </c>
      <c r="P106" s="479"/>
    </row>
    <row r="107" spans="1:16" s="461" customFormat="1" ht="18" customHeight="1">
      <c r="A107" s="548">
        <f>SUBTOTAL(3,B$6:B107)</f>
        <v>102</v>
      </c>
      <c r="B107" s="546" t="s">
        <v>821</v>
      </c>
      <c r="C107" s="546" t="str">
        <f>+VLOOKUP(B107,'Salary sheet'!$B$6:$AX$1386,48,0)</f>
        <v>PHAM THI QUYNH ANH</v>
      </c>
      <c r="D107" s="546" t="str">
        <f>+VLOOKUP(B107,'Salary sheet'!$B$6:$BW$1386,49,0)</f>
        <v>050118480527</v>
      </c>
      <c r="E107" s="462">
        <f>+VLOOKUP(B107,'Salary sheet'!$B$6:$AT$1292,45,0)</f>
        <v>7194266</v>
      </c>
      <c r="F107" s="646" t="s">
        <v>5544</v>
      </c>
      <c r="G107" s="546" t="str">
        <f>+VLOOKUP(B107,'Salary sheet'!$B$6:$E$2281,4,0)</f>
        <v>FACTORY A</v>
      </c>
      <c r="H107" s="461" t="str">
        <f>+VLOOKUP(B107,'Salary sheet'!$B$6:$AZ$1386,50,0)</f>
        <v>SK1 Box</v>
      </c>
      <c r="I107" s="461" t="str">
        <f t="shared" ref="I107:I110" si="13">+CONCATENATE(B107,C107,D107)</f>
        <v>C15395PHAM THI QUYNH ANH050118480527</v>
      </c>
      <c r="J107" s="573" t="str">
        <f>+VLOOKUP(B107,'[2]04 2025'!$B$2:$F$1371,5,0)</f>
        <v>C15395PHAM THI QUYNH ANH050118480527</v>
      </c>
      <c r="K107" s="461">
        <f t="shared" ref="K107:K110" si="14">+IF(J107=I107,1,0)</f>
        <v>1</v>
      </c>
      <c r="P107" s="479"/>
    </row>
    <row r="108" spans="1:16" s="461" customFormat="1" ht="18" customHeight="1">
      <c r="A108" s="548">
        <f>SUBTOTAL(3,B$6:B108)</f>
        <v>103</v>
      </c>
      <c r="B108" s="546" t="s">
        <v>823</v>
      </c>
      <c r="C108" s="546" t="str">
        <f>+VLOOKUP(B108,'Salary sheet'!$B$6:$AX$1386,48,0)</f>
        <v>LE THI MAI</v>
      </c>
      <c r="D108" s="546" t="str">
        <f>+VLOOKUP(B108,'Salary sheet'!$B$6:$BW$1386,49,0)</f>
        <v>050041644009</v>
      </c>
      <c r="E108" s="462">
        <f>+VLOOKUP(B108,'Salary sheet'!$B$6:$AT$1292,45,0)</f>
        <v>8312099</v>
      </c>
      <c r="F108" s="646" t="s">
        <v>5544</v>
      </c>
      <c r="G108" s="546" t="str">
        <f>+VLOOKUP(B108,'Salary sheet'!$B$6:$E$2281,4,0)</f>
        <v>FACTORY A</v>
      </c>
      <c r="H108" s="461" t="str">
        <f>+VLOOKUP(B108,'Salary sheet'!$B$6:$AZ$1386,50,0)</f>
        <v>SK1 Box</v>
      </c>
      <c r="I108" s="461" t="str">
        <f t="shared" si="13"/>
        <v>C15624LE THI MAI050041644009</v>
      </c>
      <c r="J108" s="573" t="str">
        <f>+VLOOKUP(B108,'[2]04 2025'!$B$2:$F$1371,5,0)</f>
        <v>C15624LE THI MAI050041644009</v>
      </c>
      <c r="K108" s="461">
        <f t="shared" si="14"/>
        <v>1</v>
      </c>
      <c r="P108" s="479"/>
    </row>
    <row r="109" spans="1:16" s="461" customFormat="1" ht="18" customHeight="1">
      <c r="A109" s="548">
        <f>SUBTOTAL(3,B$6:B109)</f>
        <v>104</v>
      </c>
      <c r="B109" s="546" t="s">
        <v>825</v>
      </c>
      <c r="C109" s="546" t="str">
        <f>+VLOOKUP(B109,'Salary sheet'!$B$6:$AX$1386,48,0)</f>
        <v>HOANG LAM TOI</v>
      </c>
      <c r="D109" s="546" t="str">
        <f>+VLOOKUP(B109,'Salary sheet'!$B$6:$BW$1386,49,0)</f>
        <v>053530499999</v>
      </c>
      <c r="E109" s="462">
        <f>+VLOOKUP(B109,'Salary sheet'!$B$6:$AT$1292,45,0)</f>
        <v>4691858</v>
      </c>
      <c r="F109" s="646" t="s">
        <v>5544</v>
      </c>
      <c r="G109" s="546" t="str">
        <f>+VLOOKUP(B109,'Salary sheet'!$B$6:$E$2281,4,0)</f>
        <v>FACTORY A</v>
      </c>
      <c r="H109" s="461" t="str">
        <f>+VLOOKUP(B109,'Salary sheet'!$B$6:$AZ$1386,50,0)</f>
        <v>SK1 Box</v>
      </c>
      <c r="I109" s="461" t="str">
        <f t="shared" si="13"/>
        <v>C15713HOANG LAM TOI053530499999</v>
      </c>
      <c r="J109" s="573" t="str">
        <f>+VLOOKUP(B109,'[2]04 2025'!$B$2:$F$1371,5,0)</f>
        <v>C15713HOANG LAM TOI053530499999</v>
      </c>
      <c r="K109" s="461">
        <f t="shared" si="14"/>
        <v>1</v>
      </c>
      <c r="P109" s="479"/>
    </row>
    <row r="110" spans="1:16" s="461" customFormat="1" ht="18" customHeight="1">
      <c r="A110" s="548">
        <f>SUBTOTAL(3,B$6:B110)</f>
        <v>105</v>
      </c>
      <c r="B110" s="546" t="s">
        <v>827</v>
      </c>
      <c r="C110" s="546" t="str">
        <f>+VLOOKUP(B110,'Salary sheet'!$B$6:$AX$1386,48,0)</f>
        <v>DO CAO SON</v>
      </c>
      <c r="D110" s="546" t="str">
        <f>+VLOOKUP(B110,'Salary sheet'!$B$6:$BW$1386,49,0)</f>
        <v>050156307308</v>
      </c>
      <c r="E110" s="462">
        <f>+VLOOKUP(B110,'Salary sheet'!$B$6:$AT$1292,45,0)</f>
        <v>7561356</v>
      </c>
      <c r="F110" s="646" t="s">
        <v>5544</v>
      </c>
      <c r="G110" s="546" t="str">
        <f>+VLOOKUP(B110,'Salary sheet'!$B$6:$E$2281,4,0)</f>
        <v>FACTORY A</v>
      </c>
      <c r="H110" s="461" t="str">
        <f>+VLOOKUP(B110,'Salary sheet'!$B$6:$AZ$1386,50,0)</f>
        <v>SK1 Box</v>
      </c>
      <c r="I110" s="461" t="str">
        <f t="shared" si="13"/>
        <v>C16267DO CAO SON050156307308</v>
      </c>
      <c r="J110" s="573" t="str">
        <f>+VLOOKUP(B110,'[2]04 2025'!$B$2:$F$1371,5,0)</f>
        <v>C16267DO CAO SON050156307308</v>
      </c>
      <c r="K110" s="461">
        <f t="shared" si="14"/>
        <v>1</v>
      </c>
      <c r="P110" s="479"/>
    </row>
    <row r="111" spans="1:16" s="461" customFormat="1" ht="18" customHeight="1">
      <c r="A111" s="548">
        <f>SUBTOTAL(3,B$6:B111)</f>
        <v>106</v>
      </c>
      <c r="B111" s="546" t="s">
        <v>829</v>
      </c>
      <c r="C111" s="546" t="str">
        <f>+VLOOKUP(B111,'Salary sheet'!$B$6:$AX$1386,48,0)</f>
        <v>LE XUAN HUYNH</v>
      </c>
      <c r="D111" s="546" t="str">
        <f>+VLOOKUP(B111,'Salary sheet'!$B$6:$BW$1386,49,0)</f>
        <v>050103660464</v>
      </c>
      <c r="E111" s="462">
        <f>+VLOOKUP(B111,'Salary sheet'!$B$6:$AT$1292,45,0)</f>
        <v>7012940</v>
      </c>
      <c r="F111" s="646" t="s">
        <v>5544</v>
      </c>
      <c r="G111" s="546" t="str">
        <f>+VLOOKUP(B111,'Salary sheet'!$B$6:$E$2281,4,0)</f>
        <v>FACTORY A</v>
      </c>
      <c r="H111" s="461" t="str">
        <f>+VLOOKUP(B111,'Salary sheet'!$B$6:$AZ$1386,50,0)</f>
        <v>SK1 Box</v>
      </c>
      <c r="I111" s="461" t="str">
        <f t="shared" si="12"/>
        <v>C16343LE XUAN HUYNH050103660464</v>
      </c>
      <c r="J111" s="573" t="str">
        <f>+VLOOKUP(B111,'[2]04 2025'!$B$2:$F$1371,5,0)</f>
        <v>C16343LE XUAN HUYNH050103660464</v>
      </c>
      <c r="K111" s="461">
        <f t="shared" si="1"/>
        <v>1</v>
      </c>
      <c r="P111" s="479"/>
    </row>
    <row r="112" spans="1:16" s="461" customFormat="1" ht="18" customHeight="1">
      <c r="A112" s="548">
        <f>SUBTOTAL(3,B$6:B112)</f>
        <v>107</v>
      </c>
      <c r="B112" s="546" t="s">
        <v>831</v>
      </c>
      <c r="C112" s="546" t="str">
        <f>+VLOOKUP(B112,'Salary sheet'!$B$6:$AX$1386,48,0)</f>
        <v>NGUYEN HOANG ANH</v>
      </c>
      <c r="D112" s="546" t="str">
        <f>+VLOOKUP(B112,'Salary sheet'!$B$6:$BW$1386,49,0)</f>
        <v>050158061454</v>
      </c>
      <c r="E112" s="462">
        <f>+VLOOKUP(B112,'Salary sheet'!$B$6:$AT$1292,45,0)</f>
        <v>2853785</v>
      </c>
      <c r="F112" s="646" t="s">
        <v>5544</v>
      </c>
      <c r="G112" s="546" t="str">
        <f>+VLOOKUP(B112,'Salary sheet'!$B$6:$E$2281,4,0)</f>
        <v>FACTORY A</v>
      </c>
      <c r="H112" s="461" t="str">
        <f>+VLOOKUP(B112,'Salary sheet'!$B$6:$AZ$1386,50,0)</f>
        <v>SK1 Box</v>
      </c>
      <c r="I112" s="461" t="str">
        <f t="shared" ref="I112:I183" si="15">+CONCATENATE(B112,C112,D112)</f>
        <v>C16396NGUYEN HOANG ANH050158061454</v>
      </c>
      <c r="J112" s="573" t="str">
        <f>+VLOOKUP(B112,'[2]04 2025'!$B$2:$F$1371,5,0)</f>
        <v>C16396NGUYEN HOANG ANH050158061454</v>
      </c>
      <c r="K112" s="461">
        <f t="shared" si="1"/>
        <v>1</v>
      </c>
      <c r="P112" s="479"/>
    </row>
    <row r="113" spans="1:16" s="461" customFormat="1" ht="18" customHeight="1">
      <c r="A113" s="548">
        <f>SUBTOTAL(3,B$6:B113)</f>
        <v>108</v>
      </c>
      <c r="B113" s="546" t="s">
        <v>833</v>
      </c>
      <c r="C113" s="546" t="str">
        <f>+VLOOKUP(B113,'Salary sheet'!$B$6:$AX$1386,48,0)</f>
        <v>PHAM NGOC THUY</v>
      </c>
      <c r="D113" s="546" t="str">
        <f>+VLOOKUP(B113,'Salary sheet'!$B$6:$BW$1386,49,0)</f>
        <v>050138649927</v>
      </c>
      <c r="E113" s="462">
        <f>+VLOOKUP(B113,'Salary sheet'!$B$6:$AT$1292,45,0)</f>
        <v>7201196</v>
      </c>
      <c r="F113" s="646" t="s">
        <v>5544</v>
      </c>
      <c r="G113" s="546" t="str">
        <f>+VLOOKUP(B113,'Salary sheet'!$B$6:$E$2281,4,0)</f>
        <v>FACTORY A</v>
      </c>
      <c r="H113" s="461" t="str">
        <f>+VLOOKUP(B113,'Salary sheet'!$B$6:$AZ$1386,50,0)</f>
        <v>SK1 Box</v>
      </c>
      <c r="I113" s="461" t="str">
        <f t="shared" si="15"/>
        <v>C16422PHAM NGOC THUY050138649927</v>
      </c>
      <c r="J113" s="573" t="str">
        <f>+VLOOKUP(B113,'[2]04 2025'!$B$2:$F$1371,5,0)</f>
        <v>C16422PHAM NGOC THUY050138649927</v>
      </c>
      <c r="K113" s="461">
        <f t="shared" si="1"/>
        <v>1</v>
      </c>
      <c r="P113" s="479"/>
    </row>
    <row r="114" spans="1:16" s="461" customFormat="1" ht="18" customHeight="1">
      <c r="A114" s="548">
        <f>SUBTOTAL(3,B$6:B114)</f>
        <v>109</v>
      </c>
      <c r="B114" s="546" t="s">
        <v>835</v>
      </c>
      <c r="C114" s="546" t="str">
        <f>+VLOOKUP(B114,'Salary sheet'!$B$6:$AX$1386,48,0)</f>
        <v>NGUYEN THI THANH NGA</v>
      </c>
      <c r="D114" s="546" t="str">
        <f>+VLOOKUP(B114,'Salary sheet'!$B$6:$BW$1386,49,0)</f>
        <v>050528049394</v>
      </c>
      <c r="E114" s="462">
        <f>+VLOOKUP(B114,'Salary sheet'!$B$6:$AT$1292,45,0)</f>
        <v>7262557</v>
      </c>
      <c r="F114" s="646" t="s">
        <v>5544</v>
      </c>
      <c r="G114" s="546" t="str">
        <f>+VLOOKUP(B114,'Salary sheet'!$B$6:$E$2281,4,0)</f>
        <v>FACTORY A</v>
      </c>
      <c r="H114" s="461" t="str">
        <f>+VLOOKUP(B114,'Salary sheet'!$B$6:$AZ$1386,50,0)</f>
        <v>SK1 Box</v>
      </c>
      <c r="I114" s="461" t="str">
        <f t="shared" si="15"/>
        <v>C16451NGUYEN THI THANH NGA050528049394</v>
      </c>
      <c r="J114" s="573" t="str">
        <f>+VLOOKUP(B114,'[2]04 2025'!$B$2:$F$1371,5,0)</f>
        <v>C16451NGUYEN THI THANH NGA050528049394</v>
      </c>
      <c r="K114" s="461">
        <f t="shared" si="1"/>
        <v>1</v>
      </c>
      <c r="P114" s="479"/>
    </row>
    <row r="115" spans="1:16" s="461" customFormat="1" ht="18" customHeight="1">
      <c r="A115" s="548">
        <f>SUBTOTAL(3,B$6:B115)</f>
        <v>110</v>
      </c>
      <c r="B115" s="546" t="s">
        <v>837</v>
      </c>
      <c r="C115" s="546" t="str">
        <f>+VLOOKUP(B115,'Salary sheet'!$B$6:$AX$1386,48,0)</f>
        <v>NGUYEN THI VANG</v>
      </c>
      <c r="D115" s="546" t="str">
        <f>+VLOOKUP(B115,'Salary sheet'!$B$6:$BW$1386,49,0)</f>
        <v>050040846678</v>
      </c>
      <c r="E115" s="462">
        <f>+VLOOKUP(B115,'Salary sheet'!$B$6:$AT$1292,45,0)</f>
        <v>10787996</v>
      </c>
      <c r="F115" s="646" t="s">
        <v>5544</v>
      </c>
      <c r="G115" s="546" t="str">
        <f>+VLOOKUP(B115,'Salary sheet'!$B$6:$E$2281,4,0)</f>
        <v>FACTORY A</v>
      </c>
      <c r="H115" s="461" t="str">
        <f>+VLOOKUP(B115,'Salary sheet'!$B$6:$AZ$1386,50,0)</f>
        <v>SK1 Box</v>
      </c>
      <c r="I115" s="461" t="str">
        <f t="shared" si="15"/>
        <v>C5825NGUYEN THI VANG050040846678</v>
      </c>
      <c r="J115" s="573" t="str">
        <f>+VLOOKUP(B115,'[2]04 2025'!$B$2:$F$1371,5,0)</f>
        <v>C5825NGUYEN THI VANG050040846678</v>
      </c>
      <c r="K115" s="461">
        <f t="shared" si="1"/>
        <v>1</v>
      </c>
      <c r="P115" s="479"/>
    </row>
    <row r="116" spans="1:16" s="461" customFormat="1" ht="18" customHeight="1">
      <c r="A116" s="548">
        <f>SUBTOTAL(3,B$6:B116)</f>
        <v>111</v>
      </c>
      <c r="B116" s="546" t="s">
        <v>839</v>
      </c>
      <c r="C116" s="546" t="str">
        <f>+VLOOKUP(B116,'Salary sheet'!$B$6:$AX$1386,48,0)</f>
        <v>NGUYEN THI NGA</v>
      </c>
      <c r="D116" s="546" t="str">
        <f>+VLOOKUP(B116,'Salary sheet'!$B$6:$BW$1386,49,0)</f>
        <v>050052895437</v>
      </c>
      <c r="E116" s="462">
        <f>+VLOOKUP(B116,'Salary sheet'!$B$6:$AT$1292,45,0)</f>
        <v>8410516</v>
      </c>
      <c r="F116" s="646" t="s">
        <v>5544</v>
      </c>
      <c r="G116" s="546" t="str">
        <f>+VLOOKUP(B116,'Salary sheet'!$B$6:$E$2281,4,0)</f>
        <v>FACTORY A</v>
      </c>
      <c r="H116" s="461" t="str">
        <f>+VLOOKUP(B116,'Salary sheet'!$B$6:$AZ$1386,50,0)</f>
        <v>SK1 Box</v>
      </c>
      <c r="I116" s="461" t="str">
        <f t="shared" si="15"/>
        <v>C6375NGUYEN THI NGA050052895437</v>
      </c>
      <c r="J116" s="573" t="str">
        <f>+VLOOKUP(B116,'[2]04 2025'!$B$2:$F$1371,5,0)</f>
        <v>C6375NGUYEN THI NGA050052895437</v>
      </c>
      <c r="K116" s="461">
        <f t="shared" si="1"/>
        <v>1</v>
      </c>
      <c r="P116" s="479"/>
    </row>
    <row r="117" spans="1:16" s="461" customFormat="1" ht="18" customHeight="1">
      <c r="A117" s="548">
        <f>SUBTOTAL(3,B$6:B117)</f>
        <v>112</v>
      </c>
      <c r="B117" s="546" t="s">
        <v>841</v>
      </c>
      <c r="C117" s="546" t="str">
        <f>+VLOOKUP(B117,'Salary sheet'!$B$6:$AX$1386,48,0)</f>
        <v>TRAN THI VAN</v>
      </c>
      <c r="D117" s="546" t="str">
        <f>+VLOOKUP(B117,'Salary sheet'!$B$6:$BW$1386,49,0)</f>
        <v>050055183810</v>
      </c>
      <c r="E117" s="462">
        <f>+VLOOKUP(B117,'Salary sheet'!$B$6:$AT$1292,45,0)</f>
        <v>9316388</v>
      </c>
      <c r="F117" s="646" t="s">
        <v>5544</v>
      </c>
      <c r="G117" s="546" t="str">
        <f>+VLOOKUP(B117,'Salary sheet'!$B$6:$E$2281,4,0)</f>
        <v>FACTORY A</v>
      </c>
      <c r="H117" s="461" t="str">
        <f>+VLOOKUP(B117,'Salary sheet'!$B$6:$AZ$1386,50,0)</f>
        <v>SK1 Box</v>
      </c>
      <c r="I117" s="461" t="str">
        <f t="shared" si="15"/>
        <v>C6382TRAN THI VAN050055183810</v>
      </c>
      <c r="J117" s="573" t="str">
        <f>+VLOOKUP(B117,'[2]04 2025'!$B$2:$F$1371,5,0)</f>
        <v>C6382TRAN THI VAN050055183810</v>
      </c>
      <c r="K117" s="461">
        <f t="shared" si="1"/>
        <v>1</v>
      </c>
      <c r="P117" s="479"/>
    </row>
    <row r="118" spans="1:16" s="461" customFormat="1" ht="18" customHeight="1">
      <c r="A118" s="548">
        <f>SUBTOTAL(3,B$6:B118)</f>
        <v>113</v>
      </c>
      <c r="B118" s="546" t="s">
        <v>843</v>
      </c>
      <c r="C118" s="546" t="str">
        <f>+VLOOKUP(B118,'Salary sheet'!$B$6:$AX$1386,48,0)</f>
        <v>THI HANH</v>
      </c>
      <c r="D118" s="546" t="str">
        <f>+VLOOKUP(B118,'Salary sheet'!$B$6:$BW$1386,49,0)</f>
        <v>050042518368</v>
      </c>
      <c r="E118" s="462">
        <f>+VLOOKUP(B118,'Salary sheet'!$B$6:$AT$1292,45,0)</f>
        <v>8441971</v>
      </c>
      <c r="F118" s="646" t="s">
        <v>5544</v>
      </c>
      <c r="G118" s="546" t="str">
        <f>+VLOOKUP(B118,'Salary sheet'!$B$6:$E$2281,4,0)</f>
        <v>FACTORY A</v>
      </c>
      <c r="H118" s="461" t="str">
        <f>+VLOOKUP(B118,'Salary sheet'!$B$6:$AZ$1386,50,0)</f>
        <v>SK1 Box</v>
      </c>
      <c r="I118" s="461" t="str">
        <f t="shared" si="15"/>
        <v>C7844THI HANH050042518368</v>
      </c>
      <c r="J118" s="573" t="str">
        <f>+VLOOKUP(B118,'[2]04 2025'!$B$2:$F$1371,5,0)</f>
        <v>C7844THI HANH050042518368</v>
      </c>
      <c r="K118" s="461">
        <f t="shared" si="1"/>
        <v>1</v>
      </c>
      <c r="P118" s="479"/>
    </row>
    <row r="119" spans="1:16" s="461" customFormat="1" ht="18" customHeight="1">
      <c r="A119" s="548">
        <f>SUBTOTAL(3,B$6:B119)</f>
        <v>114</v>
      </c>
      <c r="B119" s="546" t="s">
        <v>845</v>
      </c>
      <c r="C119" s="546" t="str">
        <f>+VLOOKUP(B119,'Salary sheet'!$B$6:$AX$1386,48,0)</f>
        <v>NGUYEN THI THAO</v>
      </c>
      <c r="D119" s="546" t="str">
        <f>+VLOOKUP(B119,'Salary sheet'!$B$6:$BW$1386,49,0)</f>
        <v>050040932620</v>
      </c>
      <c r="E119" s="462">
        <f>+VLOOKUP(B119,'Salary sheet'!$B$6:$AT$1292,45,0)</f>
        <v>8239128</v>
      </c>
      <c r="F119" s="646" t="s">
        <v>5544</v>
      </c>
      <c r="G119" s="546" t="str">
        <f>+VLOOKUP(B119,'Salary sheet'!$B$6:$E$2281,4,0)</f>
        <v>FACTORY A</v>
      </c>
      <c r="H119" s="461" t="str">
        <f>+VLOOKUP(B119,'Salary sheet'!$B$6:$AZ$1386,50,0)</f>
        <v>SK1 Box</v>
      </c>
      <c r="I119" s="461" t="str">
        <f t="shared" si="15"/>
        <v>C1038NGUYEN THI THAO050040932620</v>
      </c>
      <c r="J119" s="573" t="str">
        <f>+VLOOKUP(B119,'[2]04 2025'!$B$2:$F$1371,5,0)</f>
        <v>C1038NGUYEN THI THAO050040932620</v>
      </c>
      <c r="K119" s="461">
        <f t="shared" si="1"/>
        <v>1</v>
      </c>
      <c r="P119" s="479"/>
    </row>
    <row r="120" spans="1:16" s="461" customFormat="1" ht="18" customHeight="1">
      <c r="A120" s="548">
        <f>SUBTOTAL(3,B$6:B120)</f>
        <v>115</v>
      </c>
      <c r="B120" s="546" t="s">
        <v>847</v>
      </c>
      <c r="C120" s="546" t="str">
        <f>+VLOOKUP(B120,'Salary sheet'!$B$6:$AX$1386,48,0)</f>
        <v>VU THI KIM YEN</v>
      </c>
      <c r="D120" s="546" t="str">
        <f>+VLOOKUP(B120,'Salary sheet'!$B$6:$BW$1386,49,0)</f>
        <v>050116311541</v>
      </c>
      <c r="E120" s="462">
        <f>+VLOOKUP(B120,'Salary sheet'!$B$6:$AT$1292,45,0)</f>
        <v>7857119</v>
      </c>
      <c r="F120" s="646" t="s">
        <v>5544</v>
      </c>
      <c r="G120" s="546" t="str">
        <f>+VLOOKUP(B120,'Salary sheet'!$B$6:$E$2281,4,0)</f>
        <v>FACTORY A</v>
      </c>
      <c r="H120" s="461" t="str">
        <f>+VLOOKUP(B120,'Salary sheet'!$B$6:$AZ$1386,50,0)</f>
        <v>SK1 Box</v>
      </c>
      <c r="I120" s="461" t="str">
        <f t="shared" si="15"/>
        <v>C11778VU THI KIM YEN050116311541</v>
      </c>
      <c r="J120" s="573" t="str">
        <f>+VLOOKUP(B120,'[2]04 2025'!$B$2:$F$1371,5,0)</f>
        <v>C11778VU THI KIM YEN050116311541</v>
      </c>
      <c r="K120" s="461">
        <f t="shared" si="1"/>
        <v>1</v>
      </c>
      <c r="P120" s="479"/>
    </row>
    <row r="121" spans="1:16" s="461" customFormat="1" ht="18" customHeight="1">
      <c r="A121" s="548">
        <f>SUBTOTAL(3,B$6:B121)</f>
        <v>116</v>
      </c>
      <c r="B121" s="546" t="s">
        <v>849</v>
      </c>
      <c r="C121" s="546" t="str">
        <f>+VLOOKUP(B121,'Salary sheet'!$B$6:$AX$1386,48,0)</f>
        <v>TRINH THI TY</v>
      </c>
      <c r="D121" s="546" t="str">
        <f>+VLOOKUP(B121,'Salary sheet'!$B$6:$BW$1386,49,0)</f>
        <v>050126082603</v>
      </c>
      <c r="E121" s="462">
        <f>+VLOOKUP(B121,'Salary sheet'!$B$6:$AT$1292,45,0)</f>
        <v>8094726</v>
      </c>
      <c r="F121" s="646" t="s">
        <v>5544</v>
      </c>
      <c r="G121" s="546" t="str">
        <f>+VLOOKUP(B121,'Salary sheet'!$B$6:$E$2281,4,0)</f>
        <v>FACTORY A</v>
      </c>
      <c r="H121" s="461" t="str">
        <f>+VLOOKUP(B121,'Salary sheet'!$B$6:$AZ$1386,50,0)</f>
        <v>SK1 Box</v>
      </c>
      <c r="I121" s="461" t="str">
        <f t="shared" si="15"/>
        <v>C13319TRINH THI TY050126082603</v>
      </c>
      <c r="J121" s="573" t="str">
        <f>+VLOOKUP(B121,'[2]04 2025'!$B$2:$F$1371,5,0)</f>
        <v>C13319TRINH THI TY050126082603</v>
      </c>
      <c r="K121" s="461">
        <f t="shared" si="1"/>
        <v>1</v>
      </c>
      <c r="P121" s="479"/>
    </row>
    <row r="122" spans="1:16" s="461" customFormat="1" ht="18" customHeight="1">
      <c r="A122" s="548">
        <f>SUBTOTAL(3,B$6:B122)</f>
        <v>117</v>
      </c>
      <c r="B122" s="546" t="s">
        <v>851</v>
      </c>
      <c r="C122" s="546" t="str">
        <f>+VLOOKUP(B122,'Salary sheet'!$B$6:$AX$1386,48,0)</f>
        <v>VU THI LUYEN</v>
      </c>
      <c r="D122" s="546" t="str">
        <f>+VLOOKUP(B122,'Salary sheet'!$B$6:$BW$1386,49,0)</f>
        <v>050113033980</v>
      </c>
      <c r="E122" s="462">
        <f>+VLOOKUP(B122,'Salary sheet'!$B$6:$AT$1292,45,0)</f>
        <v>7500951</v>
      </c>
      <c r="F122" s="646" t="s">
        <v>5544</v>
      </c>
      <c r="G122" s="546" t="str">
        <f>+VLOOKUP(B122,'Salary sheet'!$B$6:$E$2281,4,0)</f>
        <v>FACTORY A</v>
      </c>
      <c r="H122" s="461" t="str">
        <f>+VLOOKUP(B122,'Salary sheet'!$B$6:$AZ$1386,50,0)</f>
        <v>SK1 Box</v>
      </c>
      <c r="I122" s="461" t="str">
        <f t="shared" si="15"/>
        <v>C15455VU THI LUYEN050113033980</v>
      </c>
      <c r="J122" s="573" t="str">
        <f>+VLOOKUP(B122,'[2]04 2025'!$B$2:$F$1371,5,0)</f>
        <v>C15455VU THI LUYEN050113033980</v>
      </c>
      <c r="K122" s="461">
        <f t="shared" si="1"/>
        <v>1</v>
      </c>
      <c r="P122" s="479"/>
    </row>
    <row r="123" spans="1:16" s="461" customFormat="1" ht="18" customHeight="1">
      <c r="A123" s="548">
        <f>SUBTOTAL(3,B$6:B123)</f>
        <v>118</v>
      </c>
      <c r="B123" s="546" t="s">
        <v>853</v>
      </c>
      <c r="C123" s="546" t="str">
        <f>+VLOOKUP(B123,'Salary sheet'!$B$6:$AX$1386,48,0)</f>
        <v>BUI THI BAO NGUYEN</v>
      </c>
      <c r="D123" s="546" t="str">
        <f>+VLOOKUP(B123,'Salary sheet'!$B$6:$BW$1386,49,0)</f>
        <v>050135128322</v>
      </c>
      <c r="E123" s="462">
        <f>+VLOOKUP(B123,'Salary sheet'!$B$6:$AT$1292,45,0)</f>
        <v>7810562</v>
      </c>
      <c r="F123" s="646" t="s">
        <v>5544</v>
      </c>
      <c r="G123" s="546" t="str">
        <f>+VLOOKUP(B123,'Salary sheet'!$B$6:$E$2281,4,0)</f>
        <v>FACTORY A</v>
      </c>
      <c r="H123" s="461" t="str">
        <f>+VLOOKUP(B123,'Salary sheet'!$B$6:$AZ$1386,50,0)</f>
        <v>SK1 Box</v>
      </c>
      <c r="I123" s="461" t="str">
        <f t="shared" si="15"/>
        <v>C15459BUI THI BAO NGUYEN050135128322</v>
      </c>
      <c r="J123" s="573" t="str">
        <f>+VLOOKUP(B123,'[2]04 2025'!$B$2:$F$1371,5,0)</f>
        <v>C15459BUI THI BAO NGUYEN050135128322</v>
      </c>
      <c r="K123" s="461">
        <f t="shared" si="1"/>
        <v>1</v>
      </c>
      <c r="P123" s="479"/>
    </row>
    <row r="124" spans="1:16" s="461" customFormat="1" ht="18" customHeight="1">
      <c r="A124" s="548">
        <f>SUBTOTAL(3,B$6:B124)</f>
        <v>119</v>
      </c>
      <c r="B124" s="546" t="s">
        <v>855</v>
      </c>
      <c r="C124" s="546" t="str">
        <f>+VLOOKUP(B124,'Salary sheet'!$B$6:$AX$1386,48,0)</f>
        <v>DO THI NGOC NHI</v>
      </c>
      <c r="D124" s="546" t="str">
        <f>+VLOOKUP(B124,'Salary sheet'!$B$6:$BW$1386,49,0)</f>
        <v>050147935142</v>
      </c>
      <c r="E124" s="462">
        <f>+VLOOKUP(B124,'Salary sheet'!$B$6:$AT$1292,45,0)</f>
        <v>7611971</v>
      </c>
      <c r="F124" s="646" t="s">
        <v>5544</v>
      </c>
      <c r="G124" s="546" t="str">
        <f>+VLOOKUP(B124,'Salary sheet'!$B$6:$E$2281,4,0)</f>
        <v>FACTORY A</v>
      </c>
      <c r="H124" s="461" t="str">
        <f>+VLOOKUP(B124,'Salary sheet'!$B$6:$AZ$1386,50,0)</f>
        <v>SK1 Box</v>
      </c>
      <c r="I124" s="461" t="str">
        <f t="shared" si="15"/>
        <v>C15460DO THI NGOC NHI050147935142</v>
      </c>
      <c r="J124" s="573" t="str">
        <f>+VLOOKUP(B124,'[2]04 2025'!$B$2:$F$1371,5,0)</f>
        <v>C15460DO THI NGOC NHI050147935142</v>
      </c>
      <c r="K124" s="461">
        <f t="shared" si="1"/>
        <v>1</v>
      </c>
      <c r="P124" s="479"/>
    </row>
    <row r="125" spans="1:16" s="461" customFormat="1" ht="18" customHeight="1">
      <c r="A125" s="548">
        <f>SUBTOTAL(3,B$6:B125)</f>
        <v>120</v>
      </c>
      <c r="B125" s="546" t="s">
        <v>857</v>
      </c>
      <c r="C125" s="546" t="str">
        <f>+VLOOKUP(B125,'Salary sheet'!$B$6:$AX$1386,48,0)</f>
        <v>LE THI HONG THAO</v>
      </c>
      <c r="D125" s="546" t="str">
        <f>+VLOOKUP(B125,'Salary sheet'!$B$6:$BW$1386,49,0)</f>
        <v>050964281650</v>
      </c>
      <c r="E125" s="462">
        <f>+VLOOKUP(B125,'Salary sheet'!$B$6:$AT$1292,45,0)</f>
        <v>7500051</v>
      </c>
      <c r="F125" s="646" t="s">
        <v>5544</v>
      </c>
      <c r="G125" s="546" t="str">
        <f>+VLOOKUP(B125,'Salary sheet'!$B$6:$E$2281,4,0)</f>
        <v>FACTORY A</v>
      </c>
      <c r="H125" s="461" t="str">
        <f>+VLOOKUP(B125,'Salary sheet'!$B$6:$AZ$1386,50,0)</f>
        <v>SK1 Box</v>
      </c>
      <c r="I125" s="461" t="str">
        <f t="shared" si="15"/>
        <v>C15483LE THI HONG THAO050964281650</v>
      </c>
      <c r="J125" s="573" t="str">
        <f>+VLOOKUP(B125,'[2]04 2025'!$B$2:$F$1371,5,0)</f>
        <v>C15483LE THI HONG THAO050964281650</v>
      </c>
      <c r="K125" s="461">
        <f t="shared" si="1"/>
        <v>1</v>
      </c>
      <c r="P125" s="479"/>
    </row>
    <row r="126" spans="1:16" s="461" customFormat="1" ht="18" customHeight="1">
      <c r="A126" s="548">
        <f>SUBTOTAL(3,B$6:B126)</f>
        <v>121</v>
      </c>
      <c r="B126" s="546" t="s">
        <v>859</v>
      </c>
      <c r="C126" s="546" t="str">
        <f>+VLOOKUP(B126,'Salary sheet'!$B$6:$AX$1386,48,0)</f>
        <v>NGUYEN THI BICH NGUYET</v>
      </c>
      <c r="D126" s="546" t="str">
        <f>+VLOOKUP(B126,'Salary sheet'!$B$6:$BW$1386,49,0)</f>
        <v>050147825746</v>
      </c>
      <c r="E126" s="462">
        <f>+VLOOKUP(B126,'Salary sheet'!$B$6:$AT$1292,45,0)</f>
        <v>7857079</v>
      </c>
      <c r="F126" s="646" t="s">
        <v>5544</v>
      </c>
      <c r="G126" s="546" t="str">
        <f>+VLOOKUP(B126,'Salary sheet'!$B$6:$E$2281,4,0)</f>
        <v>FACTORY A</v>
      </c>
      <c r="H126" s="461" t="str">
        <f>+VLOOKUP(B126,'Salary sheet'!$B$6:$AZ$1386,50,0)</f>
        <v>SK1 Box</v>
      </c>
      <c r="I126" s="461" t="str">
        <f t="shared" si="15"/>
        <v>C15484NGUYEN THI BICH NGUYET050147825746</v>
      </c>
      <c r="J126" s="573" t="str">
        <f>+VLOOKUP(B126,'[2]04 2025'!$B$2:$F$1371,5,0)</f>
        <v>C15484NGUYEN THI BICH NGUYET050147825746</v>
      </c>
      <c r="K126" s="461">
        <f t="shared" si="1"/>
        <v>1</v>
      </c>
      <c r="P126" s="479"/>
    </row>
    <row r="127" spans="1:16" s="461" customFormat="1" ht="18" customHeight="1">
      <c r="A127" s="548">
        <f>SUBTOTAL(3,B$6:B127)</f>
        <v>122</v>
      </c>
      <c r="B127" s="546" t="s">
        <v>861</v>
      </c>
      <c r="C127" s="546" t="str">
        <f>+VLOOKUP(B127,'Salary sheet'!$B$6:$AX$1386,48,0)</f>
        <v>NGU HUE NHI</v>
      </c>
      <c r="D127" s="546" t="str">
        <f>+VLOOKUP(B127,'Salary sheet'!$B$6:$BW$1386,49,0)</f>
        <v>050148148616</v>
      </c>
      <c r="E127" s="462">
        <f>+VLOOKUP(B127,'Salary sheet'!$B$6:$AT$1292,45,0)</f>
        <v>7581368</v>
      </c>
      <c r="F127" s="646" t="s">
        <v>5544</v>
      </c>
      <c r="G127" s="546" t="str">
        <f>+VLOOKUP(B127,'Salary sheet'!$B$6:$E$2281,4,0)</f>
        <v>FACTORY A</v>
      </c>
      <c r="H127" s="461" t="str">
        <f>+VLOOKUP(B127,'Salary sheet'!$B$6:$AZ$1386,50,0)</f>
        <v>SK1 Box</v>
      </c>
      <c r="I127" s="461" t="str">
        <f t="shared" si="15"/>
        <v>C15507NGU HUE NHI050148148616</v>
      </c>
      <c r="J127" s="573" t="str">
        <f>+VLOOKUP(B127,'[2]04 2025'!$B$2:$F$1371,5,0)</f>
        <v>C15507NGU HUE NHI050148148616</v>
      </c>
      <c r="K127" s="461">
        <f t="shared" si="1"/>
        <v>1</v>
      </c>
      <c r="P127" s="479"/>
    </row>
    <row r="128" spans="1:16" s="461" customFormat="1" ht="18" customHeight="1">
      <c r="A128" s="548">
        <f>SUBTOTAL(3,B$6:B128)</f>
        <v>123</v>
      </c>
      <c r="B128" s="546" t="s">
        <v>863</v>
      </c>
      <c r="C128" s="546" t="str">
        <f>+VLOOKUP(B128,'Salary sheet'!$B$6:$AX$1386,48,0)</f>
        <v>LAM SVAY</v>
      </c>
      <c r="D128" s="546" t="str">
        <f>+VLOOKUP(B128,'Salary sheet'!$B$6:$BW$1386,49,0)</f>
        <v>050128706086</v>
      </c>
      <c r="E128" s="462">
        <f>+VLOOKUP(B128,'Salary sheet'!$B$6:$AT$1292,45,0)</f>
        <v>6943790</v>
      </c>
      <c r="F128" s="646" t="s">
        <v>5544</v>
      </c>
      <c r="G128" s="546" t="str">
        <f>+VLOOKUP(B128,'Salary sheet'!$B$6:$E$2281,4,0)</f>
        <v>FACTORY A</v>
      </c>
      <c r="H128" s="461" t="str">
        <f>+VLOOKUP(B128,'Salary sheet'!$B$6:$AZ$1386,50,0)</f>
        <v>SK1 Box</v>
      </c>
      <c r="I128" s="461" t="str">
        <f t="shared" si="15"/>
        <v>C16390LAM SVAY050128706086</v>
      </c>
      <c r="J128" s="573" t="str">
        <f>+VLOOKUP(B128,'[2]04 2025'!$B$2:$F$1371,5,0)</f>
        <v>C16390LAM SVAY050128706086</v>
      </c>
      <c r="K128" s="461">
        <f t="shared" si="1"/>
        <v>1</v>
      </c>
      <c r="P128" s="479"/>
    </row>
    <row r="129" spans="1:16" s="461" customFormat="1" ht="18" customHeight="1">
      <c r="A129" s="548">
        <f>SUBTOTAL(3,B$6:B129)</f>
        <v>124</v>
      </c>
      <c r="B129" s="546" t="s">
        <v>865</v>
      </c>
      <c r="C129" s="546" t="str">
        <f>+VLOOKUP(B129,'Salary sheet'!$B$6:$AX$1386,48,0)</f>
        <v>VO THI PHUONG TRUC</v>
      </c>
      <c r="D129" s="546" t="str">
        <f>+VLOOKUP(B129,'Salary sheet'!$B$6:$BW$1386,49,0)</f>
        <v>050040879789</v>
      </c>
      <c r="E129" s="462">
        <f>+VLOOKUP(B129,'Salary sheet'!$B$6:$AT$1292,45,0)</f>
        <v>9793705</v>
      </c>
      <c r="F129" s="646" t="s">
        <v>5544</v>
      </c>
      <c r="G129" s="546" t="str">
        <f>+VLOOKUP(B129,'Salary sheet'!$B$6:$E$2281,4,0)</f>
        <v>FACTORY A</v>
      </c>
      <c r="H129" s="461" t="str">
        <f>+VLOOKUP(B129,'Salary sheet'!$B$6:$AZ$1386,50,0)</f>
        <v>SK1 Box</v>
      </c>
      <c r="I129" s="461" t="str">
        <f t="shared" si="15"/>
        <v>C1837VO THI PHUONG TRUC050040879789</v>
      </c>
      <c r="J129" s="573" t="str">
        <f>+VLOOKUP(B129,'[2]04 2025'!$B$2:$F$1371,5,0)</f>
        <v>C1837VO THI PHUONG TRUC050040879789</v>
      </c>
      <c r="K129" s="461">
        <f t="shared" si="1"/>
        <v>1</v>
      </c>
      <c r="P129" s="479"/>
    </row>
    <row r="130" spans="1:16" s="461" customFormat="1" ht="18" customHeight="1">
      <c r="A130" s="548">
        <f>SUBTOTAL(3,B$6:B130)</f>
        <v>125</v>
      </c>
      <c r="B130" s="546" t="s">
        <v>867</v>
      </c>
      <c r="C130" s="546" t="str">
        <f>+VLOOKUP(B130,'Salary sheet'!$B$6:$AX$1386,48,0)</f>
        <v>LE HOAI PHUONG</v>
      </c>
      <c r="D130" s="546" t="str">
        <f>+VLOOKUP(B130,'Salary sheet'!$B$6:$BW$1386,49,0)</f>
        <v>050040933740</v>
      </c>
      <c r="E130" s="462">
        <f>+VLOOKUP(B130,'Salary sheet'!$B$6:$AT$1292,45,0)</f>
        <v>8289654</v>
      </c>
      <c r="F130" s="646" t="s">
        <v>5544</v>
      </c>
      <c r="G130" s="546" t="str">
        <f>+VLOOKUP(B130,'Salary sheet'!$B$6:$E$2281,4,0)</f>
        <v>FACTORY A</v>
      </c>
      <c r="H130" s="461" t="str">
        <f>+VLOOKUP(B130,'Salary sheet'!$B$6:$AZ$1386,50,0)</f>
        <v>SK1 Box</v>
      </c>
      <c r="I130" s="461" t="str">
        <f t="shared" si="15"/>
        <v>C2382LE HOAI PHUONG050040933740</v>
      </c>
      <c r="J130" s="573" t="str">
        <f>+VLOOKUP(B130,'[2]04 2025'!$B$2:$F$1371,5,0)</f>
        <v>C2382LE HOAI PHUONG050040933740</v>
      </c>
      <c r="K130" s="461">
        <f t="shared" si="1"/>
        <v>1</v>
      </c>
      <c r="P130" s="479"/>
    </row>
    <row r="131" spans="1:16" s="461" customFormat="1" ht="18" customHeight="1">
      <c r="A131" s="548">
        <f>SUBTOTAL(3,B$6:B131)</f>
        <v>126</v>
      </c>
      <c r="B131" s="546" t="s">
        <v>869</v>
      </c>
      <c r="C131" s="546" t="str">
        <f>+VLOOKUP(B131,'Salary sheet'!$B$6:$AX$1386,48,0)</f>
        <v>TRAN THI TUNG</v>
      </c>
      <c r="D131" s="546" t="str">
        <f>+VLOOKUP(B131,'Salary sheet'!$B$6:$BW$1386,49,0)</f>
        <v>050040879517</v>
      </c>
      <c r="E131" s="462">
        <f>+VLOOKUP(B131,'Salary sheet'!$B$6:$AT$1292,45,0)</f>
        <v>6665869</v>
      </c>
      <c r="F131" s="646" t="s">
        <v>5544</v>
      </c>
      <c r="G131" s="546" t="str">
        <f>+VLOOKUP(B131,'Salary sheet'!$B$6:$E$2281,4,0)</f>
        <v>FACTORY A</v>
      </c>
      <c r="H131" s="461" t="str">
        <f>+VLOOKUP(B131,'Salary sheet'!$B$6:$AZ$1386,50,0)</f>
        <v>SK1 Box</v>
      </c>
      <c r="I131" s="461" t="str">
        <f t="shared" si="15"/>
        <v>C3409TRAN THI TUNG050040879517</v>
      </c>
      <c r="J131" s="573" t="str">
        <f>+VLOOKUP(B131,'[2]04 2025'!$B$2:$F$1371,5,0)</f>
        <v>C3409TRAN THI TUNG050040879517</v>
      </c>
      <c r="K131" s="461">
        <f t="shared" si="1"/>
        <v>1</v>
      </c>
      <c r="P131" s="479"/>
    </row>
    <row r="132" spans="1:16" s="461" customFormat="1" ht="18" customHeight="1">
      <c r="A132" s="548">
        <f>SUBTOTAL(3,B$6:B132)</f>
        <v>127</v>
      </c>
      <c r="B132" s="546" t="s">
        <v>871</v>
      </c>
      <c r="C132" s="546" t="str">
        <f>+VLOOKUP(B132,'Salary sheet'!$B$6:$AX$1386,48,0)</f>
        <v>TRINH THI THUY</v>
      </c>
      <c r="D132" s="546" t="str">
        <f>+VLOOKUP(B132,'Salary sheet'!$B$6:$BW$1386,49,0)</f>
        <v>050040851167</v>
      </c>
      <c r="E132" s="462">
        <f>+VLOOKUP(B132,'Salary sheet'!$B$6:$AT$1292,45,0)</f>
        <v>8259331</v>
      </c>
      <c r="F132" s="646" t="s">
        <v>5544</v>
      </c>
      <c r="G132" s="546" t="str">
        <f>+VLOOKUP(B132,'Salary sheet'!$B$6:$E$2281,4,0)</f>
        <v>FACTORY A</v>
      </c>
      <c r="H132" s="461" t="str">
        <f>+VLOOKUP(B132,'Salary sheet'!$B$6:$AZ$1386,50,0)</f>
        <v>SK1 Box</v>
      </c>
      <c r="I132" s="461" t="str">
        <f t="shared" si="15"/>
        <v>C4056TRINH THI THUY050040851167</v>
      </c>
      <c r="J132" s="573" t="str">
        <f>+VLOOKUP(B132,'[2]04 2025'!$B$2:$F$1371,5,0)</f>
        <v>C4056TRINH THI THUY050040851167</v>
      </c>
      <c r="K132" s="461">
        <f t="shared" si="1"/>
        <v>1</v>
      </c>
      <c r="P132" s="479"/>
    </row>
    <row r="133" spans="1:16" s="461" customFormat="1" ht="18" customHeight="1">
      <c r="A133" s="548">
        <f>SUBTOTAL(3,B$6:B133)</f>
        <v>128</v>
      </c>
      <c r="B133" s="546" t="s">
        <v>873</v>
      </c>
      <c r="C133" s="546" t="str">
        <f>+VLOOKUP(B133,'Salary sheet'!$B$6:$AX$1386,48,0)</f>
        <v>NGUYEN VAN CHI</v>
      </c>
      <c r="D133" s="546" t="str">
        <f>+VLOOKUP(B133,'Salary sheet'!$B$6:$BW$1386,49,0)</f>
        <v>050040934739</v>
      </c>
      <c r="E133" s="462">
        <f>+VLOOKUP(B133,'Salary sheet'!$B$6:$AT$1292,45,0)</f>
        <v>9290933</v>
      </c>
      <c r="F133" s="646" t="s">
        <v>5544</v>
      </c>
      <c r="G133" s="546" t="str">
        <f>+VLOOKUP(B133,'Salary sheet'!$B$6:$E$2281,4,0)</f>
        <v>FACTORY A</v>
      </c>
      <c r="H133" s="461" t="str">
        <f>+VLOOKUP(B133,'Salary sheet'!$B$6:$AZ$1386,50,0)</f>
        <v>SK1 Box</v>
      </c>
      <c r="I133" s="461" t="str">
        <f t="shared" si="15"/>
        <v>C5448NGUYEN VAN CHI050040934739</v>
      </c>
      <c r="J133" s="573" t="str">
        <f>+VLOOKUP(B133,'[2]04 2025'!$B$2:$F$1371,5,0)</f>
        <v>C5448NGUYEN VAN CHI050040934739</v>
      </c>
      <c r="K133" s="461">
        <f t="shared" si="1"/>
        <v>1</v>
      </c>
      <c r="P133" s="479"/>
    </row>
    <row r="134" spans="1:16" s="461" customFormat="1" ht="18" customHeight="1">
      <c r="A134" s="548">
        <f>SUBTOTAL(3,B$6:B134)</f>
        <v>129</v>
      </c>
      <c r="B134" s="546" t="s">
        <v>875</v>
      </c>
      <c r="C134" s="546" t="str">
        <f>+VLOOKUP(B134,'Salary sheet'!$B$6:$AX$1386,48,0)</f>
        <v>VU THI THANH</v>
      </c>
      <c r="D134" s="546" t="str">
        <f>+VLOOKUP(B134,'Salary sheet'!$B$6:$BW$1386,49,0)</f>
        <v>050040820210</v>
      </c>
      <c r="E134" s="462">
        <f>+VLOOKUP(B134,'Salary sheet'!$B$6:$AT$1292,45,0)</f>
        <v>6402727</v>
      </c>
      <c r="F134" s="646" t="s">
        <v>5544</v>
      </c>
      <c r="G134" s="546" t="str">
        <f>+VLOOKUP(B134,'Salary sheet'!$B$6:$E$2281,4,0)</f>
        <v>FACTORY A</v>
      </c>
      <c r="H134" s="461" t="str">
        <f>+VLOOKUP(B134,'Salary sheet'!$B$6:$AZ$1386,50,0)</f>
        <v>SK1 Box</v>
      </c>
      <c r="I134" s="461" t="str">
        <f t="shared" si="15"/>
        <v>C5494VU THI THANH050040820210</v>
      </c>
      <c r="J134" s="573" t="str">
        <f>+VLOOKUP(B134,'[2]04 2025'!$B$2:$F$1371,5,0)</f>
        <v>C5494VU THI THANH050040820210</v>
      </c>
      <c r="K134" s="461">
        <f t="shared" si="1"/>
        <v>1</v>
      </c>
      <c r="P134" s="479"/>
    </row>
    <row r="135" spans="1:16" s="461" customFormat="1" ht="18" customHeight="1">
      <c r="A135" s="548">
        <f>SUBTOTAL(3,B$6:B135)</f>
        <v>130</v>
      </c>
      <c r="B135" s="546" t="s">
        <v>877</v>
      </c>
      <c r="C135" s="546" t="str">
        <f>+VLOOKUP(B135,'Salary sheet'!$B$6:$AX$1386,48,0)</f>
        <v>LE THI NGHI</v>
      </c>
      <c r="D135" s="546" t="str">
        <f>+VLOOKUP(B135,'Salary sheet'!$B$6:$BW$1386,49,0)</f>
        <v>050040875287</v>
      </c>
      <c r="E135" s="462">
        <f>+VLOOKUP(B135,'Salary sheet'!$B$6:$AT$1292,45,0)</f>
        <v>8413406</v>
      </c>
      <c r="F135" s="646" t="s">
        <v>5544</v>
      </c>
      <c r="G135" s="546" t="str">
        <f>+VLOOKUP(B135,'Salary sheet'!$B$6:$E$2281,4,0)</f>
        <v>FACTORY A</v>
      </c>
      <c r="H135" s="461" t="str">
        <f>+VLOOKUP(B135,'Salary sheet'!$B$6:$AZ$1386,50,0)</f>
        <v>SK1 Box</v>
      </c>
      <c r="I135" s="461" t="str">
        <f t="shared" si="15"/>
        <v>C6156LE THI NGHI050040875287</v>
      </c>
      <c r="J135" s="573" t="str">
        <f>+VLOOKUP(B135,'[2]04 2025'!$B$2:$F$1371,5,0)</f>
        <v>C6156LE THI NGHI050040875287</v>
      </c>
      <c r="K135" s="461">
        <f t="shared" si="1"/>
        <v>1</v>
      </c>
      <c r="P135" s="479"/>
    </row>
    <row r="136" spans="1:16" s="461" customFormat="1" ht="18" customHeight="1">
      <c r="A136" s="548">
        <f>SUBTOTAL(3,B$6:B136)</f>
        <v>131</v>
      </c>
      <c r="B136" s="546" t="s">
        <v>879</v>
      </c>
      <c r="C136" s="546" t="str">
        <f>+VLOOKUP(B136,'Salary sheet'!$B$6:$AX$1386,48,0)</f>
        <v>NGUYEN THI TRANG</v>
      </c>
      <c r="D136" s="546" t="str">
        <f>+VLOOKUP(B136,'Salary sheet'!$B$6:$BW$1386,49,0)</f>
        <v>050041643320</v>
      </c>
      <c r="E136" s="462">
        <f>+VLOOKUP(B136,'Salary sheet'!$B$6:$AT$1292,45,0)</f>
        <v>7817004</v>
      </c>
      <c r="F136" s="646" t="s">
        <v>5544</v>
      </c>
      <c r="G136" s="546" t="str">
        <f>+VLOOKUP(B136,'Salary sheet'!$B$6:$E$2281,4,0)</f>
        <v>FACTORY A</v>
      </c>
      <c r="H136" s="461" t="str">
        <f>+VLOOKUP(B136,'Salary sheet'!$B$6:$AZ$1386,50,0)</f>
        <v>SK1 Box</v>
      </c>
      <c r="I136" s="461" t="str">
        <f t="shared" si="15"/>
        <v>C6181NGUYEN THI TRANG050041643320</v>
      </c>
      <c r="J136" s="573" t="str">
        <f>+VLOOKUP(B136,'[2]04 2025'!$B$2:$F$1371,5,0)</f>
        <v>C6181NGUYEN THI TRANG050041643320</v>
      </c>
      <c r="K136" s="461">
        <f t="shared" si="1"/>
        <v>1</v>
      </c>
      <c r="P136" s="479"/>
    </row>
    <row r="137" spans="1:16" s="461" customFormat="1" ht="18" customHeight="1">
      <c r="A137" s="548">
        <f>SUBTOTAL(3,B$6:B137)</f>
        <v>132</v>
      </c>
      <c r="B137" s="546" t="s">
        <v>881</v>
      </c>
      <c r="C137" s="546" t="str">
        <f>+VLOOKUP(B137,'Salary sheet'!$B$6:$AX$1386,48,0)</f>
        <v>NGUYEN THI DUYEN</v>
      </c>
      <c r="D137" s="546" t="str">
        <f>+VLOOKUP(B137,'Salary sheet'!$B$6:$BW$1386,49,0)</f>
        <v>050042513803</v>
      </c>
      <c r="E137" s="462">
        <f>+VLOOKUP(B137,'Salary sheet'!$B$6:$AT$1292,45,0)</f>
        <v>8237946</v>
      </c>
      <c r="F137" s="646" t="s">
        <v>5544</v>
      </c>
      <c r="G137" s="546" t="str">
        <f>+VLOOKUP(B137,'Salary sheet'!$B$6:$E$2281,4,0)</f>
        <v>FACTORY A</v>
      </c>
      <c r="H137" s="461" t="str">
        <f>+VLOOKUP(B137,'Salary sheet'!$B$6:$AZ$1386,50,0)</f>
        <v>SK1 Box</v>
      </c>
      <c r="I137" s="461" t="str">
        <f t="shared" si="15"/>
        <v>C6219NGUYEN THI DUYEN050042513803</v>
      </c>
      <c r="J137" s="573" t="str">
        <f>+VLOOKUP(B137,'[2]04 2025'!$B$2:$F$1371,5,0)</f>
        <v>C6219NGUYEN THI DUYEN050042513803</v>
      </c>
      <c r="K137" s="461">
        <f t="shared" si="1"/>
        <v>1</v>
      </c>
      <c r="P137" s="479"/>
    </row>
    <row r="138" spans="1:16" s="461" customFormat="1" ht="18" customHeight="1">
      <c r="A138" s="548">
        <f>SUBTOTAL(3,B$6:B138)</f>
        <v>133</v>
      </c>
      <c r="B138" s="546" t="s">
        <v>883</v>
      </c>
      <c r="C138" s="546" t="str">
        <f>+VLOOKUP(B138,'Salary sheet'!$B$6:$AX$1386,48,0)</f>
        <v>NGUYEN THI THU PHUONG</v>
      </c>
      <c r="D138" s="546" t="str">
        <f>+VLOOKUP(B138,'Salary sheet'!$B$6:$BW$1386,49,0)</f>
        <v>050067885357</v>
      </c>
      <c r="E138" s="462">
        <f>+VLOOKUP(B138,'Salary sheet'!$B$6:$AT$1292,45,0)</f>
        <v>6811263</v>
      </c>
      <c r="F138" s="646" t="s">
        <v>5544</v>
      </c>
      <c r="G138" s="546" t="str">
        <f>+VLOOKUP(B138,'Salary sheet'!$B$6:$E$2281,4,0)</f>
        <v>FACTORY A</v>
      </c>
      <c r="H138" s="461" t="str">
        <f>+VLOOKUP(B138,'Salary sheet'!$B$6:$AZ$1386,50,0)</f>
        <v>SK1 Box</v>
      </c>
      <c r="I138" s="461" t="str">
        <f t="shared" si="15"/>
        <v>C6821NGUYEN THI THU PHUONG050067885357</v>
      </c>
      <c r="J138" s="573" t="str">
        <f>+VLOOKUP(B138,'[2]04 2025'!$B$2:$F$1371,5,0)</f>
        <v>C6821NGUYEN THI THU PHUONG050067885357</v>
      </c>
      <c r="K138" s="461">
        <f t="shared" si="1"/>
        <v>1</v>
      </c>
      <c r="P138" s="479"/>
    </row>
    <row r="139" spans="1:16" s="461" customFormat="1" ht="18" customHeight="1">
      <c r="A139" s="548">
        <f>SUBTOTAL(3,B$6:B139)</f>
        <v>134</v>
      </c>
      <c r="B139" s="546" t="s">
        <v>885</v>
      </c>
      <c r="C139" s="546" t="str">
        <f>+VLOOKUP(B139,'Salary sheet'!$B$6:$AX$1386,48,0)</f>
        <v>NGO THI MY NHAN</v>
      </c>
      <c r="D139" s="546" t="str">
        <f>+VLOOKUP(B139,'Salary sheet'!$B$6:$BW$1386,49,0)</f>
        <v>050090473457</v>
      </c>
      <c r="E139" s="462">
        <f>+VLOOKUP(B139,'Salary sheet'!$B$6:$AT$1292,45,0)</f>
        <v>8112970</v>
      </c>
      <c r="F139" s="646" t="s">
        <v>5544</v>
      </c>
      <c r="G139" s="546" t="str">
        <f>+VLOOKUP(B139,'Salary sheet'!$B$6:$E$2281,4,0)</f>
        <v>FACTORY A</v>
      </c>
      <c r="H139" s="461" t="str">
        <f>+VLOOKUP(B139,'Salary sheet'!$B$6:$AZ$1386,50,0)</f>
        <v>SK1 Box</v>
      </c>
      <c r="I139" s="461" t="str">
        <f t="shared" si="15"/>
        <v>C7265NGO THI MY NHAN050090473457</v>
      </c>
      <c r="J139" s="573" t="str">
        <f>+VLOOKUP(B139,'[2]04 2025'!$B$2:$F$1371,5,0)</f>
        <v>C7265NGO THI MY NHAN050090473457</v>
      </c>
      <c r="K139" s="461">
        <f t="shared" si="1"/>
        <v>1</v>
      </c>
      <c r="P139" s="479"/>
    </row>
    <row r="140" spans="1:16" s="461" customFormat="1" ht="18" customHeight="1">
      <c r="A140" s="548">
        <f>SUBTOTAL(3,B$6:B140)</f>
        <v>135</v>
      </c>
      <c r="B140" s="546" t="s">
        <v>887</v>
      </c>
      <c r="C140" s="546" t="str">
        <f>+VLOOKUP(B140,'Salary sheet'!$B$6:$AX$1386,48,0)</f>
        <v>NGUYEN THI LY</v>
      </c>
      <c r="D140" s="546" t="str">
        <f>+VLOOKUP(B140,'Salary sheet'!$B$6:$BW$1386,49,0)</f>
        <v>050097075848</v>
      </c>
      <c r="E140" s="462">
        <f>+VLOOKUP(B140,'Salary sheet'!$B$6:$AT$1292,45,0)</f>
        <v>8297886</v>
      </c>
      <c r="F140" s="646" t="s">
        <v>5544</v>
      </c>
      <c r="G140" s="546" t="str">
        <f>+VLOOKUP(B140,'Salary sheet'!$B$6:$E$2281,4,0)</f>
        <v>FACTORY A</v>
      </c>
      <c r="H140" s="461" t="str">
        <f>+VLOOKUP(B140,'Salary sheet'!$B$6:$AZ$1386,50,0)</f>
        <v>SK1 Box</v>
      </c>
      <c r="I140" s="461" t="str">
        <f t="shared" si="15"/>
        <v>C7540NGUYEN THI LY050097075848</v>
      </c>
      <c r="J140" s="573" t="str">
        <f>+VLOOKUP(B140,'[2]04 2025'!$B$2:$F$1371,5,0)</f>
        <v>C7540NGUYEN THI LY050097075848</v>
      </c>
      <c r="K140" s="461">
        <f t="shared" si="1"/>
        <v>1</v>
      </c>
      <c r="P140" s="479"/>
    </row>
    <row r="141" spans="1:16" s="461" customFormat="1" ht="18" customHeight="1">
      <c r="A141" s="548">
        <f>SUBTOTAL(3,B$6:B141)</f>
        <v>136</v>
      </c>
      <c r="B141" s="546" t="s">
        <v>889</v>
      </c>
      <c r="C141" s="546" t="str">
        <f>+VLOOKUP(B141,'Salary sheet'!$B$6:$AX$1386,48,0)</f>
        <v>LE THI LOC</v>
      </c>
      <c r="D141" s="546" t="str">
        <f>+VLOOKUP(B141,'Salary sheet'!$B$6:$BW$1386,49,0)</f>
        <v>050068551134</v>
      </c>
      <c r="E141" s="462">
        <f>+VLOOKUP(B141,'Salary sheet'!$B$6:$AT$1292,45,0)</f>
        <v>5139998</v>
      </c>
      <c r="F141" s="646" t="s">
        <v>5544</v>
      </c>
      <c r="G141" s="546" t="str">
        <f>+VLOOKUP(B141,'Salary sheet'!$B$6:$E$2281,4,0)</f>
        <v>FACTORY A</v>
      </c>
      <c r="H141" s="461" t="str">
        <f>+VLOOKUP(B141,'Salary sheet'!$B$6:$AZ$1386,50,0)</f>
        <v>SK1 Box</v>
      </c>
      <c r="I141" s="461" t="str">
        <f t="shared" si="15"/>
        <v>C9506LE THI LOC050068551134</v>
      </c>
      <c r="J141" s="573" t="str">
        <f>+VLOOKUP(B141,'[2]04 2025'!$B$2:$F$1371,5,0)</f>
        <v>C9506LE THI LOC050068551134</v>
      </c>
      <c r="K141" s="461">
        <f t="shared" si="1"/>
        <v>1</v>
      </c>
      <c r="P141" s="479"/>
    </row>
    <row r="142" spans="1:16" s="461" customFormat="1" ht="18" customHeight="1">
      <c r="A142" s="548">
        <f>SUBTOTAL(3,B$6:B142)</f>
        <v>137</v>
      </c>
      <c r="B142" s="546" t="s">
        <v>891</v>
      </c>
      <c r="C142" s="546" t="str">
        <f>+VLOOKUP(B142,'Salary sheet'!$B$6:$AX$1386,48,0)</f>
        <v>TRAN THI THU</v>
      </c>
      <c r="D142" s="546" t="str">
        <f>+VLOOKUP(B142,'Salary sheet'!$B$6:$BW$1386,49,0)</f>
        <v>050055059702</v>
      </c>
      <c r="E142" s="462">
        <f>+VLOOKUP(B142,'Salary sheet'!$B$6:$AT$1292,45,0)</f>
        <v>5818630</v>
      </c>
      <c r="F142" s="646" t="s">
        <v>5544</v>
      </c>
      <c r="G142" s="546" t="str">
        <f>+VLOOKUP(B142,'Salary sheet'!$B$6:$E$2281,4,0)</f>
        <v>FACTORY A</v>
      </c>
      <c r="H142" s="461" t="str">
        <f>+VLOOKUP(B142,'Salary sheet'!$B$6:$AZ$1386,50,0)</f>
        <v>SK1 Box</v>
      </c>
      <c r="I142" s="461" t="str">
        <f t="shared" si="15"/>
        <v>C16426TRAN THI THU050055059702</v>
      </c>
      <c r="J142" s="573" t="str">
        <f>+VLOOKUP(B142,'[2]04 2025'!$B$2:$F$1371,5,0)</f>
        <v>C16426TRAN THI THU050055059702</v>
      </c>
      <c r="K142" s="461">
        <f t="shared" si="1"/>
        <v>1</v>
      </c>
      <c r="P142" s="479"/>
    </row>
    <row r="143" spans="1:16" s="461" customFormat="1" ht="18" customHeight="1">
      <c r="A143" s="548">
        <f>SUBTOTAL(3,B$6:B143)</f>
        <v>138</v>
      </c>
      <c r="B143" s="546" t="s">
        <v>893</v>
      </c>
      <c r="C143" s="546" t="str">
        <f>+VLOOKUP(B143,'Salary sheet'!$B$6:$AX$1386,48,0)</f>
        <v>THAN THI HONG THAM</v>
      </c>
      <c r="D143" s="546" t="str">
        <f>+VLOOKUP(B143,'Salary sheet'!$B$6:$BW$1386,49,0)</f>
        <v>050040851191</v>
      </c>
      <c r="E143" s="462">
        <f>+VLOOKUP(B143,'Salary sheet'!$B$6:$AT$1292,45,0)</f>
        <v>8219237</v>
      </c>
      <c r="F143" s="646" t="s">
        <v>5544</v>
      </c>
      <c r="G143" s="546" t="str">
        <f>+VLOOKUP(B143,'Salary sheet'!$B$6:$E$2281,4,0)</f>
        <v>FACTORY A</v>
      </c>
      <c r="H143" s="461" t="str">
        <f>+VLOOKUP(B143,'Salary sheet'!$B$6:$AZ$1386,50,0)</f>
        <v>SK1 Box</v>
      </c>
      <c r="I143" s="461" t="str">
        <f t="shared" si="15"/>
        <v>C0415THAN THI HONG THAM050040851191</v>
      </c>
      <c r="J143" s="573" t="str">
        <f>+VLOOKUP(B143,'[2]04 2025'!$B$2:$F$1371,5,0)</f>
        <v>C0415THAN THI HONG THAM050040851191</v>
      </c>
      <c r="K143" s="461">
        <f t="shared" si="1"/>
        <v>1</v>
      </c>
      <c r="P143" s="479"/>
    </row>
    <row r="144" spans="1:16" s="461" customFormat="1" ht="18" customHeight="1">
      <c r="A144" s="548">
        <f>SUBTOTAL(3,B$6:B144)</f>
        <v>139</v>
      </c>
      <c r="B144" s="546" t="s">
        <v>895</v>
      </c>
      <c r="C144" s="546" t="str">
        <f>+VLOOKUP(B144,'Salary sheet'!$B$6:$AX$1386,48,0)</f>
        <v>TO THI XUAN</v>
      </c>
      <c r="D144" s="546" t="str">
        <f>+VLOOKUP(B144,'Salary sheet'!$B$6:$BW$1386,49,0)</f>
        <v>050069429529</v>
      </c>
      <c r="E144" s="462">
        <f>+VLOOKUP(B144,'Salary sheet'!$B$6:$AT$1292,45,0)</f>
        <v>8255020</v>
      </c>
      <c r="F144" s="646" t="s">
        <v>5544</v>
      </c>
      <c r="G144" s="546" t="str">
        <f>+VLOOKUP(B144,'Salary sheet'!$B$6:$E$2281,4,0)</f>
        <v>FACTORY A</v>
      </c>
      <c r="H144" s="461" t="str">
        <f>+VLOOKUP(B144,'Salary sheet'!$B$6:$AZ$1386,50,0)</f>
        <v>SK1 Box</v>
      </c>
      <c r="I144" s="461" t="str">
        <f t="shared" si="15"/>
        <v>C0880TO THI XUAN050069429529</v>
      </c>
      <c r="J144" s="573" t="str">
        <f>+VLOOKUP(B144,'[2]04 2025'!$B$2:$F$1371,5,0)</f>
        <v>C0880TO THI XUAN050069429529</v>
      </c>
      <c r="K144" s="461">
        <f t="shared" si="1"/>
        <v>1</v>
      </c>
      <c r="P144" s="479"/>
    </row>
    <row r="145" spans="1:16" s="461" customFormat="1" ht="18" customHeight="1">
      <c r="A145" s="548">
        <f>SUBTOTAL(3,B$6:B145)</f>
        <v>140</v>
      </c>
      <c r="B145" s="546" t="s">
        <v>897</v>
      </c>
      <c r="C145" s="546" t="str">
        <f>+VLOOKUP(B145,'Salary sheet'!$B$6:$AX$1386,48,0)</f>
        <v>HO THI HIEN</v>
      </c>
      <c r="D145" s="546" t="str">
        <f>+VLOOKUP(B145,'Salary sheet'!$B$6:$BW$1386,49,0)</f>
        <v>050079857197</v>
      </c>
      <c r="E145" s="462">
        <f>+VLOOKUP(B145,'Salary sheet'!$B$6:$AT$1292,45,0)</f>
        <v>8033986</v>
      </c>
      <c r="F145" s="646" t="s">
        <v>5544</v>
      </c>
      <c r="G145" s="546" t="str">
        <f>+VLOOKUP(B145,'Salary sheet'!$B$6:$E$2281,4,0)</f>
        <v>FACTORY A</v>
      </c>
      <c r="H145" s="461" t="str">
        <f>+VLOOKUP(B145,'Salary sheet'!$B$6:$AZ$1386,50,0)</f>
        <v>SK1 Box</v>
      </c>
      <c r="I145" s="461" t="str">
        <f t="shared" si="15"/>
        <v>C10507HO THI HIEN050079857197</v>
      </c>
      <c r="J145" s="573" t="str">
        <f>+VLOOKUP(B145,'[2]04 2025'!$B$2:$F$1371,5,0)</f>
        <v>C10507HO THI HIEN050079857197</v>
      </c>
      <c r="K145" s="461">
        <f t="shared" si="1"/>
        <v>1</v>
      </c>
      <c r="P145" s="479"/>
    </row>
    <row r="146" spans="1:16" s="461" customFormat="1" ht="18" customHeight="1">
      <c r="A146" s="548">
        <f>SUBTOTAL(3,B$6:B146)</f>
        <v>141</v>
      </c>
      <c r="B146" s="546" t="s">
        <v>899</v>
      </c>
      <c r="C146" s="546" t="str">
        <f>+VLOOKUP(B146,'Salary sheet'!$B$6:$AX$1386,48,0)</f>
        <v>VAN THI HUYNH YEN</v>
      </c>
      <c r="D146" s="546" t="str">
        <f>+VLOOKUP(B146,'Salary sheet'!$B$6:$BW$1386,49,0)</f>
        <v>050116635655</v>
      </c>
      <c r="E146" s="462">
        <f>+VLOOKUP(B146,'Salary sheet'!$B$6:$AT$1292,45,0)</f>
        <v>2078169</v>
      </c>
      <c r="F146" s="646" t="s">
        <v>5544</v>
      </c>
      <c r="G146" s="546" t="str">
        <f>+VLOOKUP(B146,'Salary sheet'!$B$6:$E$2281,4,0)</f>
        <v>FACTORY A</v>
      </c>
      <c r="H146" s="461" t="str">
        <f>+VLOOKUP(B146,'Salary sheet'!$B$6:$AZ$1386,50,0)</f>
        <v>SK1 Box</v>
      </c>
      <c r="I146" s="461" t="str">
        <f t="shared" si="15"/>
        <v>C12033VAN THI HUYNH YEN050116635655</v>
      </c>
      <c r="J146" s="573" t="str">
        <f>+VLOOKUP(B146,'[2]04 2025'!$B$2:$F$1371,5,0)</f>
        <v>C12033VAN THI HUYNH YEN050116635655</v>
      </c>
      <c r="K146" s="461">
        <f t="shared" si="1"/>
        <v>1</v>
      </c>
      <c r="P146" s="479"/>
    </row>
    <row r="147" spans="1:16" s="461" customFormat="1" ht="18" customHeight="1">
      <c r="A147" s="548">
        <f>SUBTOTAL(3,B$6:B147)</f>
        <v>142</v>
      </c>
      <c r="B147" s="546" t="s">
        <v>901</v>
      </c>
      <c r="C147" s="546" t="str">
        <f>+VLOOKUP(B147,'Salary sheet'!$B$6:$AX$1386,48,0)</f>
        <v>TRAN THI THU THIEN</v>
      </c>
      <c r="D147" s="546" t="str">
        <f>+VLOOKUP(B147,'Salary sheet'!$B$6:$BW$1386,49,0)</f>
        <v>050040851485</v>
      </c>
      <c r="E147" s="462">
        <f>+VLOOKUP(B147,'Salary sheet'!$B$6:$AT$1292,45,0)</f>
        <v>7806003</v>
      </c>
      <c r="F147" s="646" t="s">
        <v>5544</v>
      </c>
      <c r="G147" s="546" t="str">
        <f>+VLOOKUP(B147,'Salary sheet'!$B$6:$E$2281,4,0)</f>
        <v>FACTORY A</v>
      </c>
      <c r="H147" s="461" t="str">
        <f>+VLOOKUP(B147,'Salary sheet'!$B$6:$AZ$1386,50,0)</f>
        <v>SK1 Box</v>
      </c>
      <c r="I147" s="461" t="str">
        <f t="shared" si="15"/>
        <v>C12597TRAN THI THU THIEN050040851485</v>
      </c>
      <c r="J147" s="573" t="str">
        <f>+VLOOKUP(B147,'[2]04 2025'!$B$2:$F$1371,5,0)</f>
        <v>C12597TRAN THI THU THIEN050040851485</v>
      </c>
      <c r="K147" s="461">
        <f t="shared" si="1"/>
        <v>1</v>
      </c>
      <c r="P147" s="479"/>
    </row>
    <row r="148" spans="1:16" s="461" customFormat="1" ht="18" customHeight="1">
      <c r="A148" s="548">
        <f>SUBTOTAL(3,B$6:B148)</f>
        <v>143</v>
      </c>
      <c r="B148" s="546" t="s">
        <v>904</v>
      </c>
      <c r="C148" s="546" t="str">
        <f>+VLOOKUP(B148,'Salary sheet'!$B$6:$AX$1386,48,0)</f>
        <v>THI HEN</v>
      </c>
      <c r="D148" s="546" t="str">
        <f>+VLOOKUP(B148,'Salary sheet'!$B$6:$BW$1386,49,0)</f>
        <v>050042471809</v>
      </c>
      <c r="E148" s="462">
        <f>+VLOOKUP(B148,'Salary sheet'!$B$6:$AT$1292,45,0)</f>
        <v>7240438</v>
      </c>
      <c r="F148" s="646" t="s">
        <v>5544</v>
      </c>
      <c r="G148" s="546" t="str">
        <f>+VLOOKUP(B148,'Salary sheet'!$B$6:$E$2281,4,0)</f>
        <v>FACTORY A</v>
      </c>
      <c r="H148" s="461" t="str">
        <f>+VLOOKUP(B148,'Salary sheet'!$B$6:$AZ$1386,50,0)</f>
        <v>SK1 Box</v>
      </c>
      <c r="I148" s="461" t="str">
        <f t="shared" si="15"/>
        <v>C12817THI HEN050042471809</v>
      </c>
      <c r="J148" s="573" t="str">
        <f>+VLOOKUP(B148,'[2]04 2025'!$B$2:$F$1371,5,0)</f>
        <v>C12817THI HEN050042471809</v>
      </c>
      <c r="K148" s="461">
        <f t="shared" si="1"/>
        <v>1</v>
      </c>
      <c r="P148" s="479"/>
    </row>
    <row r="149" spans="1:16" s="461" customFormat="1" ht="18" customHeight="1">
      <c r="A149" s="548">
        <f>SUBTOTAL(3,B$6:B149)</f>
        <v>144</v>
      </c>
      <c r="B149" s="546" t="s">
        <v>906</v>
      </c>
      <c r="C149" s="546" t="str">
        <f>+VLOOKUP(B149,'Salary sheet'!$B$6:$AX$1386,48,0)</f>
        <v>NGUYEN DINH CHUYEN</v>
      </c>
      <c r="D149" s="546" t="str">
        <f>+VLOOKUP(B149,'Salary sheet'!$B$6:$BW$1386,49,0)</f>
        <v>050118170447</v>
      </c>
      <c r="E149" s="462">
        <f>+VLOOKUP(B149,'Salary sheet'!$B$6:$AT$1292,45,0)</f>
        <v>6629247</v>
      </c>
      <c r="F149" s="646" t="s">
        <v>5544</v>
      </c>
      <c r="G149" s="546" t="str">
        <f>+VLOOKUP(B149,'Salary sheet'!$B$6:$E$2281,4,0)</f>
        <v>FACTORY A</v>
      </c>
      <c r="H149" s="461" t="str">
        <f>+VLOOKUP(B149,'Salary sheet'!$B$6:$AZ$1386,50,0)</f>
        <v>SK1 Box</v>
      </c>
      <c r="I149" s="461" t="str">
        <f t="shared" si="15"/>
        <v>C13887NGUYEN DINH CHUYEN050118170447</v>
      </c>
      <c r="J149" s="573" t="str">
        <f>+VLOOKUP(B149,'[2]04 2025'!$B$2:$F$1371,5,0)</f>
        <v>C13887NGUYEN DINH CHUYEN050118170447</v>
      </c>
      <c r="K149" s="461">
        <f t="shared" si="1"/>
        <v>1</v>
      </c>
      <c r="P149" s="479"/>
    </row>
    <row r="150" spans="1:16" s="461" customFormat="1" ht="18" customHeight="1">
      <c r="A150" s="548">
        <f>SUBTOTAL(3,B$6:B150)</f>
        <v>145</v>
      </c>
      <c r="B150" s="546" t="s">
        <v>908</v>
      </c>
      <c r="C150" s="546" t="str">
        <f>+VLOOKUP(B150,'Salary sheet'!$B$6:$AX$1386,48,0)</f>
        <v>LE MINH MINH</v>
      </c>
      <c r="D150" s="546" t="str">
        <f>+VLOOKUP(B150,'Salary sheet'!$B$6:$BW$1386,49,0)</f>
        <v>050122381975</v>
      </c>
      <c r="E150" s="462">
        <f>+VLOOKUP(B150,'Salary sheet'!$B$6:$AT$1292,45,0)</f>
        <v>8655481</v>
      </c>
      <c r="F150" s="646" t="s">
        <v>5544</v>
      </c>
      <c r="G150" s="546" t="str">
        <f>+VLOOKUP(B150,'Salary sheet'!$B$6:$E$2281,4,0)</f>
        <v>FACTORY A</v>
      </c>
      <c r="H150" s="461" t="str">
        <f>+VLOOKUP(B150,'Salary sheet'!$B$6:$AZ$1386,50,0)</f>
        <v>SK1 Box</v>
      </c>
      <c r="I150" s="461" t="str">
        <f t="shared" si="15"/>
        <v>C14424LE MINH MINH050122381975</v>
      </c>
      <c r="J150" s="573" t="str">
        <f>+VLOOKUP(B150,'[2]04 2025'!$B$2:$F$1371,5,0)</f>
        <v>C14424LE MINH MINH050122381975</v>
      </c>
      <c r="K150" s="461">
        <f t="shared" si="1"/>
        <v>1</v>
      </c>
      <c r="P150" s="479"/>
    </row>
    <row r="151" spans="1:16" s="461" customFormat="1" ht="18" customHeight="1">
      <c r="A151" s="548">
        <f>SUBTOTAL(3,B$6:B151)</f>
        <v>146</v>
      </c>
      <c r="B151" s="546" t="s">
        <v>910</v>
      </c>
      <c r="C151" s="546" t="str">
        <f>+VLOOKUP(B151,'Salary sheet'!$B$6:$AX$1386,48,0)</f>
        <v>HONG THI THUY HOA</v>
      </c>
      <c r="D151" s="546" t="str">
        <f>+VLOOKUP(B151,'Salary sheet'!$B$6:$BW$1386,49,0)</f>
        <v>050040851371</v>
      </c>
      <c r="E151" s="462">
        <f>+VLOOKUP(B151,'Salary sheet'!$B$6:$AT$1292,45,0)</f>
        <v>8472125</v>
      </c>
      <c r="F151" s="646" t="s">
        <v>5544</v>
      </c>
      <c r="G151" s="546" t="str">
        <f>+VLOOKUP(B151,'Salary sheet'!$B$6:$E$2281,4,0)</f>
        <v>FACTORY A</v>
      </c>
      <c r="H151" s="461" t="str">
        <f>+VLOOKUP(B151,'Salary sheet'!$B$6:$AZ$1386,50,0)</f>
        <v>SK1 Box</v>
      </c>
      <c r="I151" s="461" t="str">
        <f t="shared" si="15"/>
        <v>C14514HONG THI THUY HOA050040851371</v>
      </c>
      <c r="J151" s="573" t="str">
        <f>+VLOOKUP(B151,'[2]04 2025'!$B$2:$F$1371,5,0)</f>
        <v>C14514HONG THI THUY HOA050040851371</v>
      </c>
      <c r="K151" s="461">
        <f t="shared" si="1"/>
        <v>1</v>
      </c>
      <c r="P151" s="479"/>
    </row>
    <row r="152" spans="1:16" s="461" customFormat="1" ht="18" customHeight="1">
      <c r="A152" s="548">
        <f>SUBTOTAL(3,B$6:B152)</f>
        <v>147</v>
      </c>
      <c r="B152" s="546" t="s">
        <v>912</v>
      </c>
      <c r="C152" s="546" t="str">
        <f>+VLOOKUP(B152,'Salary sheet'!$B$6:$AX$1386,48,0)</f>
        <v>NGUYEN THANH HANG</v>
      </c>
      <c r="D152" s="546" t="str">
        <f>+VLOOKUP(B152,'Salary sheet'!$B$6:$BW$1386,49,0)</f>
        <v>050147769625</v>
      </c>
      <c r="E152" s="462">
        <f>+VLOOKUP(B152,'Salary sheet'!$B$6:$AT$1292,45,0)</f>
        <v>7929606</v>
      </c>
      <c r="F152" s="646" t="s">
        <v>5544</v>
      </c>
      <c r="G152" s="546" t="str">
        <f>+VLOOKUP(B152,'Salary sheet'!$B$6:$E$2281,4,0)</f>
        <v>FACTORY A</v>
      </c>
      <c r="H152" s="461" t="str">
        <f>+VLOOKUP(B152,'Salary sheet'!$B$6:$AZ$1386,50,0)</f>
        <v>SK1 Box</v>
      </c>
      <c r="I152" s="461" t="str">
        <f t="shared" si="15"/>
        <v>C15478NGUYEN THANH HANG050147769625</v>
      </c>
      <c r="J152" s="573" t="str">
        <f>+VLOOKUP(B152,'[2]04 2025'!$B$2:$F$1371,5,0)</f>
        <v>C15478NGUYEN THANH HANG050147769625</v>
      </c>
      <c r="K152" s="461">
        <f t="shared" si="1"/>
        <v>1</v>
      </c>
      <c r="P152" s="479"/>
    </row>
    <row r="153" spans="1:16" s="461" customFormat="1" ht="18" customHeight="1">
      <c r="A153" s="548">
        <f>SUBTOTAL(3,B$6:B153)</f>
        <v>148</v>
      </c>
      <c r="B153" s="546" t="s">
        <v>914</v>
      </c>
      <c r="C153" s="546" t="str">
        <f>+VLOOKUP(B153,'Salary sheet'!$B$6:$AX$1386,48,0)</f>
        <v>NGUYEN QUOC THUAN</v>
      </c>
      <c r="D153" s="546" t="str">
        <f>+VLOOKUP(B153,'Salary sheet'!$B$6:$BW$1386,49,0)</f>
        <v>060115030860</v>
      </c>
      <c r="E153" s="462">
        <f>+VLOOKUP(B153,'Salary sheet'!$B$6:$AT$1292,45,0)</f>
        <v>7458068</v>
      </c>
      <c r="F153" s="646" t="s">
        <v>5544</v>
      </c>
      <c r="G153" s="546" t="str">
        <f>+VLOOKUP(B153,'Salary sheet'!$B$6:$E$2281,4,0)</f>
        <v>FACTORY A</v>
      </c>
      <c r="H153" s="461" t="str">
        <f>+VLOOKUP(B153,'Salary sheet'!$B$6:$AZ$1386,50,0)</f>
        <v>SK1 Box</v>
      </c>
      <c r="I153" s="461" t="str">
        <f t="shared" si="15"/>
        <v>C15499NGUYEN QUOC THUAN060115030860</v>
      </c>
      <c r="J153" s="573" t="str">
        <f>+VLOOKUP(B153,'[2]04 2025'!$B$2:$F$1371,5,0)</f>
        <v>C15499NGUYEN QUOC THUAN060115030860</v>
      </c>
      <c r="K153" s="461">
        <f t="shared" si="1"/>
        <v>1</v>
      </c>
      <c r="P153" s="479"/>
    </row>
    <row r="154" spans="1:16" s="461" customFormat="1" ht="18" customHeight="1">
      <c r="A154" s="548">
        <f>SUBTOTAL(3,B$6:B154)</f>
        <v>149</v>
      </c>
      <c r="B154" s="546" t="s">
        <v>916</v>
      </c>
      <c r="C154" s="546" t="str">
        <f>+VLOOKUP(B154,'Salary sheet'!$B$6:$AX$1386,48,0)</f>
        <v>HUYNH THI TU BINH</v>
      </c>
      <c r="D154" s="546" t="str">
        <f>+VLOOKUP(B154,'Salary sheet'!$B$6:$BW$1386,49,0)</f>
        <v>050118880541</v>
      </c>
      <c r="E154" s="462">
        <f>+VLOOKUP(B154,'Salary sheet'!$B$6:$AT$1292,45,0)</f>
        <v>6255236</v>
      </c>
      <c r="F154" s="646" t="s">
        <v>5544</v>
      </c>
      <c r="G154" s="546" t="str">
        <f>+VLOOKUP(B154,'Salary sheet'!$B$6:$E$2281,4,0)</f>
        <v>FACTORY A</v>
      </c>
      <c r="H154" s="461" t="str">
        <f>+VLOOKUP(B154,'Salary sheet'!$B$6:$AZ$1386,50,0)</f>
        <v>SK1 Box</v>
      </c>
      <c r="I154" s="461" t="str">
        <f t="shared" si="15"/>
        <v>C15512HUYNH THI TU BINH050118880541</v>
      </c>
      <c r="J154" s="573" t="str">
        <f>+VLOOKUP(B154,'[2]04 2025'!$B$2:$F$1371,5,0)</f>
        <v>C15512HUYNH THI TU BINH050118880541</v>
      </c>
      <c r="K154" s="461">
        <f t="shared" si="1"/>
        <v>1</v>
      </c>
      <c r="P154" s="479"/>
    </row>
    <row r="155" spans="1:16" s="461" customFormat="1" ht="18" customHeight="1">
      <c r="A155" s="548">
        <f>SUBTOTAL(3,B$6:B155)</f>
        <v>150</v>
      </c>
      <c r="B155" s="546" t="s">
        <v>918</v>
      </c>
      <c r="C155" s="546" t="str">
        <f>+VLOOKUP(B155,'Salary sheet'!$B$6:$AX$1386,48,0)</f>
        <v>MAI NGOC CHAM</v>
      </c>
      <c r="D155" s="546" t="str">
        <f>+VLOOKUP(B155,'Salary sheet'!$B$6:$BW$1386,49,0)</f>
        <v>060086770736</v>
      </c>
      <c r="E155" s="462">
        <f>+VLOOKUP(B155,'Salary sheet'!$B$6:$AT$1292,45,0)</f>
        <v>7600269</v>
      </c>
      <c r="F155" s="646" t="s">
        <v>5544</v>
      </c>
      <c r="G155" s="546" t="str">
        <f>+VLOOKUP(B155,'Salary sheet'!$B$6:$E$2281,4,0)</f>
        <v>FACTORY A</v>
      </c>
      <c r="H155" s="461" t="str">
        <f>+VLOOKUP(B155,'Salary sheet'!$B$6:$AZ$1386,50,0)</f>
        <v>SK1 Box</v>
      </c>
      <c r="I155" s="461" t="str">
        <f t="shared" si="15"/>
        <v>C15518MAI NGOC CHAM060086770736</v>
      </c>
      <c r="J155" s="573" t="str">
        <f>+VLOOKUP(B155,'[2]04 2025'!$B$2:$F$1371,5,0)</f>
        <v>C15518MAI NGOC CHAM060086770736</v>
      </c>
      <c r="K155" s="461">
        <f t="shared" si="1"/>
        <v>1</v>
      </c>
      <c r="P155" s="479"/>
    </row>
    <row r="156" spans="1:16" s="461" customFormat="1" ht="18" customHeight="1">
      <c r="A156" s="548">
        <f>SUBTOTAL(3,B$6:B156)</f>
        <v>151</v>
      </c>
      <c r="B156" s="546" t="s">
        <v>920</v>
      </c>
      <c r="C156" s="546" t="str">
        <f>+VLOOKUP(B156,'Salary sheet'!$B$6:$AX$1386,48,0)</f>
        <v>NGUYEN THI PHUONG THAO</v>
      </c>
      <c r="D156" s="546" t="str">
        <f>+VLOOKUP(B156,'Salary sheet'!$B$6:$BW$1386,49,0)</f>
        <v>050112517968</v>
      </c>
      <c r="E156" s="462">
        <f>+VLOOKUP(B156,'Salary sheet'!$B$6:$AT$1292,45,0)</f>
        <v>5845549</v>
      </c>
      <c r="F156" s="646" t="s">
        <v>5544</v>
      </c>
      <c r="G156" s="546" t="str">
        <f>+VLOOKUP(B156,'Salary sheet'!$B$6:$E$2281,4,0)</f>
        <v>FACTORY A</v>
      </c>
      <c r="H156" s="461" t="str">
        <f>+VLOOKUP(B156,'Salary sheet'!$B$6:$AZ$1386,50,0)</f>
        <v>SK1 Box</v>
      </c>
      <c r="I156" s="461" t="str">
        <f t="shared" si="15"/>
        <v>C15623NGUYEN THI PHUONG THAO050112517968</v>
      </c>
      <c r="J156" s="573" t="str">
        <f>+VLOOKUP(B156,'[2]04 2025'!$B$2:$F$1371,5,0)</f>
        <v>C15623NGUYEN THI PHUONG THAO050112517968</v>
      </c>
      <c r="K156" s="461">
        <f t="shared" si="1"/>
        <v>1</v>
      </c>
      <c r="P156" s="479"/>
    </row>
    <row r="157" spans="1:16" s="461" customFormat="1" ht="18" customHeight="1">
      <c r="A157" s="548">
        <f>SUBTOTAL(3,B$6:B157)</f>
        <v>152</v>
      </c>
      <c r="B157" s="546" t="s">
        <v>922</v>
      </c>
      <c r="C157" s="546" t="str">
        <f>+VLOOKUP(B157,'Salary sheet'!$B$6:$AX$1386,48,0)</f>
        <v>NGO THI GIAU</v>
      </c>
      <c r="D157" s="546" t="str">
        <f>+VLOOKUP(B157,'Salary sheet'!$B$6:$BW$1386,49,0)</f>
        <v>060055351328</v>
      </c>
      <c r="E157" s="462">
        <f>+VLOOKUP(B157,'Salary sheet'!$B$6:$AT$1292,45,0)</f>
        <v>7634466</v>
      </c>
      <c r="F157" s="646" t="s">
        <v>5544</v>
      </c>
      <c r="G157" s="546" t="str">
        <f>+VLOOKUP(B157,'Salary sheet'!$B$6:$E$2281,4,0)</f>
        <v>FACTORY A</v>
      </c>
      <c r="H157" s="461" t="str">
        <f>+VLOOKUP(B157,'Salary sheet'!$B$6:$AZ$1386,50,0)</f>
        <v>SK1 Box</v>
      </c>
      <c r="I157" s="461" t="str">
        <f t="shared" si="15"/>
        <v>C15634NGO THI GIAU060055351328</v>
      </c>
      <c r="J157" s="573" t="str">
        <f>+VLOOKUP(B157,'[2]04 2025'!$B$2:$F$1371,5,0)</f>
        <v>C15634NGO THI GIAU060055351328</v>
      </c>
      <c r="K157" s="461">
        <f t="shared" si="1"/>
        <v>1</v>
      </c>
      <c r="P157" s="479"/>
    </row>
    <row r="158" spans="1:16" s="461" customFormat="1" ht="18" customHeight="1">
      <c r="A158" s="548">
        <f>SUBTOTAL(3,B$6:B158)</f>
        <v>153</v>
      </c>
      <c r="B158" s="546" t="s">
        <v>924</v>
      </c>
      <c r="C158" s="546" t="str">
        <f>+VLOOKUP(B158,'Salary sheet'!$B$6:$AX$1386,48,0)</f>
        <v>LE THI HONG TRANG</v>
      </c>
      <c r="D158" s="546" t="str">
        <f>+VLOOKUP(B158,'Salary sheet'!$B$6:$BW$1386,49,0)</f>
        <v>050040851124</v>
      </c>
      <c r="E158" s="462">
        <f>+VLOOKUP(B158,'Salary sheet'!$B$6:$AT$1292,45,0)</f>
        <v>7375372</v>
      </c>
      <c r="F158" s="646" t="s">
        <v>5544</v>
      </c>
      <c r="G158" s="546" t="str">
        <f>+VLOOKUP(B158,'Salary sheet'!$B$6:$E$2281,4,0)</f>
        <v>FACTORY A</v>
      </c>
      <c r="H158" s="461" t="str">
        <f>+VLOOKUP(B158,'Salary sheet'!$B$6:$AZ$1386,50,0)</f>
        <v>SK1 Box</v>
      </c>
      <c r="I158" s="461" t="str">
        <f t="shared" si="15"/>
        <v>C15707LE THI HONG TRANG050040851124</v>
      </c>
      <c r="J158" s="573" t="str">
        <f>+VLOOKUP(B158,'[2]04 2025'!$B$2:$F$1371,5,0)</f>
        <v>C15707LE THI HONG TRANG050040851124</v>
      </c>
      <c r="K158" s="461">
        <f t="shared" si="1"/>
        <v>1</v>
      </c>
      <c r="P158" s="479"/>
    </row>
    <row r="159" spans="1:16" s="461" customFormat="1" ht="18" customHeight="1">
      <c r="A159" s="548">
        <f>SUBTOTAL(3,B$6:B159)</f>
        <v>154</v>
      </c>
      <c r="B159" s="546" t="s">
        <v>926</v>
      </c>
      <c r="C159" s="546" t="str">
        <f>+VLOOKUP(B159,'Salary sheet'!$B$6:$AX$1386,48,0)</f>
        <v>THI MINH</v>
      </c>
      <c r="D159" s="546" t="str">
        <f>+VLOOKUP(B159,'Salary sheet'!$B$6:$BW$1386,49,0)</f>
        <v>050153344024</v>
      </c>
      <c r="E159" s="462">
        <f>+VLOOKUP(B159,'Salary sheet'!$B$6:$AT$1292,45,0)</f>
        <v>4776347</v>
      </c>
      <c r="F159" s="646" t="s">
        <v>5544</v>
      </c>
      <c r="G159" s="546" t="str">
        <f>+VLOOKUP(B159,'Salary sheet'!$B$6:$E$2281,4,0)</f>
        <v>FACTORY A</v>
      </c>
      <c r="H159" s="461" t="str">
        <f>+VLOOKUP(B159,'Salary sheet'!$B$6:$AZ$1386,50,0)</f>
        <v>SK1 Box</v>
      </c>
      <c r="I159" s="461" t="str">
        <f t="shared" si="15"/>
        <v>C16376THI MINH050153344024</v>
      </c>
      <c r="J159" s="573" t="str">
        <f>+VLOOKUP(B159,'[2]04 2025'!$B$2:$F$1371,5,0)</f>
        <v>C16376THI MINH050153344024</v>
      </c>
      <c r="K159" s="461">
        <f t="shared" si="1"/>
        <v>1</v>
      </c>
      <c r="P159" s="479"/>
    </row>
    <row r="160" spans="1:16" s="461" customFormat="1" ht="18" customHeight="1">
      <c r="A160" s="548">
        <f>SUBTOTAL(3,B$6:B160)</f>
        <v>155</v>
      </c>
      <c r="B160" s="546" t="s">
        <v>928</v>
      </c>
      <c r="C160" s="546" t="str">
        <f>+VLOOKUP(B160,'Salary sheet'!$B$6:$AX$1386,48,0)</f>
        <v>NGUYEN THI NGOC LY</v>
      </c>
      <c r="D160" s="546" t="str">
        <f>+VLOOKUP(B160,'Salary sheet'!$B$6:$BW$1386,49,0)</f>
        <v>050158061594</v>
      </c>
      <c r="E160" s="462">
        <f>+VLOOKUP(B160,'Salary sheet'!$B$6:$AT$1292,45,0)</f>
        <v>4619623</v>
      </c>
      <c r="F160" s="646" t="s">
        <v>5544</v>
      </c>
      <c r="G160" s="546" t="str">
        <f>+VLOOKUP(B160,'Salary sheet'!$B$6:$E$2281,4,0)</f>
        <v>FACTORY A</v>
      </c>
      <c r="H160" s="461" t="str">
        <f>+VLOOKUP(B160,'Salary sheet'!$B$6:$AZ$1386,50,0)</f>
        <v>SK1 Box</v>
      </c>
      <c r="I160" s="461" t="str">
        <f t="shared" si="15"/>
        <v>C16397NGUYEN THI NGOC LY050158061594</v>
      </c>
      <c r="J160" s="573" t="str">
        <f>+VLOOKUP(B160,'[2]04 2025'!$B$2:$F$1371,5,0)</f>
        <v>C16397NGUYEN THI NGOC LY050158061594</v>
      </c>
      <c r="K160" s="461">
        <f t="shared" si="1"/>
        <v>1</v>
      </c>
      <c r="P160" s="479"/>
    </row>
    <row r="161" spans="1:16" s="461" customFormat="1" ht="18" customHeight="1">
      <c r="A161" s="548">
        <f>SUBTOTAL(3,B$6:B161)</f>
        <v>156</v>
      </c>
      <c r="B161" s="546" t="s">
        <v>931</v>
      </c>
      <c r="C161" s="546" t="str">
        <f>+VLOOKUP(B161,'Salary sheet'!$B$6:$AX$1386,48,0)</f>
        <v>DIEU HY</v>
      </c>
      <c r="D161" s="546" t="str">
        <f>+VLOOKUP(B161,'Salary sheet'!$B$6:$BW$1386,49,0)</f>
        <v>050135736713</v>
      </c>
      <c r="E161" s="462">
        <f>+VLOOKUP(B161,'Salary sheet'!$B$6:$AT$1292,45,0)</f>
        <v>6917353</v>
      </c>
      <c r="F161" s="646" t="s">
        <v>5544</v>
      </c>
      <c r="G161" s="546" t="str">
        <f>+VLOOKUP(B161,'Salary sheet'!$B$6:$E$2281,4,0)</f>
        <v>FACTORY A</v>
      </c>
      <c r="H161" s="461" t="str">
        <f>+VLOOKUP(B161,'Salary sheet'!$B$6:$AZ$1386,50,0)</f>
        <v>SK1 Box</v>
      </c>
      <c r="I161" s="461" t="str">
        <f t="shared" si="15"/>
        <v>C16425DIEU HY050135736713</v>
      </c>
      <c r="J161" s="573" t="str">
        <f>+VLOOKUP(B161,'[2]04 2025'!$B$2:$F$1371,5,0)</f>
        <v>C16425DIEU HY050135736713</v>
      </c>
      <c r="K161" s="461">
        <f t="shared" si="1"/>
        <v>1</v>
      </c>
      <c r="P161" s="479"/>
    </row>
    <row r="162" spans="1:16" s="461" customFormat="1" ht="18" customHeight="1">
      <c r="A162" s="548">
        <f>SUBTOTAL(3,B$6:B162)</f>
        <v>157</v>
      </c>
      <c r="B162" s="546" t="s">
        <v>933</v>
      </c>
      <c r="C162" s="546" t="str">
        <f>+VLOOKUP(B162,'Salary sheet'!$B$6:$AX$1386,48,0)</f>
        <v>PHAM THI HONG THU</v>
      </c>
      <c r="D162" s="546" t="str">
        <f>+VLOOKUP(B162,'Salary sheet'!$B$6:$BW$1386,49,0)</f>
        <v>050119372728</v>
      </c>
      <c r="E162" s="462">
        <f>+VLOOKUP(B162,'Salary sheet'!$B$6:$AT$1292,45,0)</f>
        <v>6890777</v>
      </c>
      <c r="F162" s="646" t="s">
        <v>5544</v>
      </c>
      <c r="G162" s="546" t="str">
        <f>+VLOOKUP(B162,'Salary sheet'!$B$6:$E$2281,4,0)</f>
        <v>FACTORY A</v>
      </c>
      <c r="H162" s="461" t="str">
        <f>+VLOOKUP(B162,'Salary sheet'!$B$6:$AZ$1386,50,0)</f>
        <v>SK1 Box</v>
      </c>
      <c r="I162" s="461" t="str">
        <f t="shared" si="15"/>
        <v>C16461PHAM THI HONG THU050119372728</v>
      </c>
      <c r="J162" s="573" t="str">
        <f>+VLOOKUP(B162,'[2]04 2025'!$B$2:$F$1371,5,0)</f>
        <v>C16461PHAM THI HONG THU050119372728</v>
      </c>
      <c r="K162" s="461">
        <f t="shared" si="1"/>
        <v>1</v>
      </c>
      <c r="P162" s="479"/>
    </row>
    <row r="163" spans="1:16" s="461" customFormat="1" ht="18" customHeight="1">
      <c r="A163" s="548">
        <f>SUBTOTAL(3,B$6:B163)</f>
        <v>158</v>
      </c>
      <c r="B163" s="546" t="s">
        <v>935</v>
      </c>
      <c r="C163" s="546" t="str">
        <f>+VLOOKUP(B163,'Salary sheet'!$B$6:$AX$1386,48,0)</f>
        <v>NGUYEN HOANG PHUONG THAO</v>
      </c>
      <c r="D163" s="546" t="str">
        <f>+VLOOKUP(B163,'Salary sheet'!$B$6:$BW$1386,49,0)</f>
        <v>050158450256</v>
      </c>
      <c r="E163" s="462">
        <f>+VLOOKUP(B163,'Salary sheet'!$B$6:$AT$1292,45,0)</f>
        <v>6887381</v>
      </c>
      <c r="F163" s="646" t="s">
        <v>5544</v>
      </c>
      <c r="G163" s="546" t="str">
        <f>+VLOOKUP(B163,'Salary sheet'!$B$6:$E$2281,4,0)</f>
        <v>FACTORY A</v>
      </c>
      <c r="H163" s="461" t="str">
        <f>+VLOOKUP(B163,'Salary sheet'!$B$6:$AZ$1386,50,0)</f>
        <v>SK1 Box</v>
      </c>
      <c r="I163" s="461" t="str">
        <f t="shared" si="15"/>
        <v>C16462NGUYEN HOANG PHUONG THAO050158450256</v>
      </c>
      <c r="J163" s="573" t="str">
        <f>+VLOOKUP(B163,'[2]04 2025'!$B$2:$F$1371,5,0)</f>
        <v>C16462NGUYEN HOANG PHUONG THAO050158450256</v>
      </c>
      <c r="K163" s="461">
        <f t="shared" si="1"/>
        <v>1</v>
      </c>
      <c r="P163" s="479"/>
    </row>
    <row r="164" spans="1:16" s="461" customFormat="1" ht="18" customHeight="1">
      <c r="A164" s="548">
        <f>SUBTOTAL(3,B$6:B164)</f>
        <v>159</v>
      </c>
      <c r="B164" s="546" t="s">
        <v>937</v>
      </c>
      <c r="C164" s="546" t="str">
        <f>+VLOOKUP(B164,'Salary sheet'!$B$6:$AX$1386,48,0)</f>
        <v>THI P LUOT</v>
      </c>
      <c r="D164" s="546" t="str">
        <f>+VLOOKUP(B164,'Salary sheet'!$B$6:$BW$1386,49,0)</f>
        <v>059101011998</v>
      </c>
      <c r="E164" s="462">
        <f>+VLOOKUP(B164,'Salary sheet'!$B$6:$AT$1292,45,0)</f>
        <v>5906378</v>
      </c>
      <c r="F164" s="646" t="s">
        <v>5544</v>
      </c>
      <c r="G164" s="546" t="str">
        <f>+VLOOKUP(B164,'Salary sheet'!$B$6:$E$2281,4,0)</f>
        <v>FACTORY A</v>
      </c>
      <c r="H164" s="461" t="str">
        <f>+VLOOKUP(B164,'Salary sheet'!$B$6:$AZ$1386,50,0)</f>
        <v>SK1 Box</v>
      </c>
      <c r="I164" s="461" t="str">
        <f t="shared" si="15"/>
        <v>C16480THI P LUOT059101011998</v>
      </c>
      <c r="J164" s="573" t="str">
        <f>+VLOOKUP(B164,'[2]04 2025'!$B$2:$F$1371,5,0)</f>
        <v>C16480THI P LUOT059101011998</v>
      </c>
      <c r="K164" s="461">
        <f t="shared" si="1"/>
        <v>1</v>
      </c>
      <c r="P164" s="479"/>
    </row>
    <row r="165" spans="1:16" s="461" customFormat="1" ht="18" customHeight="1">
      <c r="A165" s="548">
        <f>SUBTOTAL(3,B$6:B165)</f>
        <v>160</v>
      </c>
      <c r="B165" s="546" t="s">
        <v>939</v>
      </c>
      <c r="C165" s="546" t="str">
        <f>+VLOOKUP(B165,'Salary sheet'!$B$6:$AX$1386,48,0)</f>
        <v>NGUYEN THI THU THUY</v>
      </c>
      <c r="D165" s="546" t="str">
        <f>+VLOOKUP(B165,'Salary sheet'!$B$6:$BW$1386,49,0)</f>
        <v>050345900530</v>
      </c>
      <c r="E165" s="462">
        <f>+VLOOKUP(B165,'Salary sheet'!$B$6:$AT$1292,45,0)</f>
        <v>6746130</v>
      </c>
      <c r="F165" s="646" t="s">
        <v>5544</v>
      </c>
      <c r="G165" s="546" t="str">
        <f>+VLOOKUP(B165,'Salary sheet'!$B$6:$E$2281,4,0)</f>
        <v>FACTORY A</v>
      </c>
      <c r="H165" s="461" t="str">
        <f>+VLOOKUP(B165,'Salary sheet'!$B$6:$AZ$1386,50,0)</f>
        <v>SK1 Box</v>
      </c>
      <c r="I165" s="461" t="str">
        <f t="shared" si="15"/>
        <v>C16518NGUYEN THI THU THUY050345900530</v>
      </c>
      <c r="J165" s="573" t="str">
        <f>+VLOOKUP(B165,'[2]04 2025'!$B$2:$F$1371,5,0)</f>
        <v>C16518NGUYEN THI THU THUY050345900530</v>
      </c>
      <c r="K165" s="461">
        <f t="shared" si="1"/>
        <v>1</v>
      </c>
      <c r="P165" s="479"/>
    </row>
    <row r="166" spans="1:16" s="461" customFormat="1" ht="18" customHeight="1">
      <c r="A166" s="548">
        <f>SUBTOTAL(3,B$6:B166)</f>
        <v>161</v>
      </c>
      <c r="B166" s="546" t="s">
        <v>941</v>
      </c>
      <c r="C166" s="546" t="str">
        <f>+VLOOKUP(B166,'Salary sheet'!$B$6:$AX$1386,48,0)</f>
        <v>NGUYEN NGOC HANH</v>
      </c>
      <c r="D166" s="546" t="str">
        <f>+VLOOKUP(B166,'Salary sheet'!$B$6:$BW$1386,49,0)</f>
        <v>050117176255</v>
      </c>
      <c r="E166" s="462">
        <f>+VLOOKUP(B166,'Salary sheet'!$B$6:$AT$1292,45,0)</f>
        <v>7283900</v>
      </c>
      <c r="F166" s="646" t="s">
        <v>5544</v>
      </c>
      <c r="G166" s="546" t="str">
        <f>+VLOOKUP(B166,'Salary sheet'!$B$6:$E$2281,4,0)</f>
        <v>FACTORY A</v>
      </c>
      <c r="H166" s="461" t="str">
        <f>+VLOOKUP(B166,'Salary sheet'!$B$6:$AZ$1386,50,0)</f>
        <v>SK1 Box</v>
      </c>
      <c r="I166" s="461" t="str">
        <f t="shared" si="15"/>
        <v>C16521NGUYEN NGOC HANH050117176255</v>
      </c>
      <c r="J166" s="573" t="str">
        <f>+VLOOKUP(B166,'[2]04 2025'!$B$2:$F$1371,5,0)</f>
        <v>C16521NGUYEN NGOC HANH050117176255</v>
      </c>
      <c r="K166" s="461">
        <f t="shared" si="1"/>
        <v>1</v>
      </c>
      <c r="P166" s="479"/>
    </row>
    <row r="167" spans="1:16" s="461" customFormat="1" ht="18" customHeight="1">
      <c r="A167" s="548">
        <f>SUBTOTAL(3,B$6:B167)</f>
        <v>162</v>
      </c>
      <c r="B167" s="546" t="s">
        <v>943</v>
      </c>
      <c r="C167" s="546" t="str">
        <f>+VLOOKUP(B167,'Salary sheet'!$B$6:$AX$1386,48,0)</f>
        <v>THI TRINH</v>
      </c>
      <c r="D167" s="546" t="str">
        <f>+VLOOKUP(B167,'Salary sheet'!$B$6:$BW$1386,49,0)</f>
        <v>0359766121</v>
      </c>
      <c r="E167" s="462">
        <f>+VLOOKUP(B167,'Salary sheet'!$B$6:$AT$1292,45,0)</f>
        <v>5886814</v>
      </c>
      <c r="F167" s="646" t="s">
        <v>5544</v>
      </c>
      <c r="G167" s="546" t="str">
        <f>+VLOOKUP(B167,'Salary sheet'!$B$6:$E$2281,4,0)</f>
        <v>FACTORY A</v>
      </c>
      <c r="H167" s="461" t="str">
        <f>+VLOOKUP(B167,'Salary sheet'!$B$6:$AZ$1386,50,0)</f>
        <v>SK1 Box</v>
      </c>
      <c r="I167" s="461" t="str">
        <f t="shared" si="15"/>
        <v>C16567THI TRINH0359766121</v>
      </c>
      <c r="J167" s="573" t="str">
        <f>+VLOOKUP(B167,'[2]04 2025'!$B$2:$F$1371,5,0)</f>
        <v>C16567THI TRINH0359766121</v>
      </c>
      <c r="K167" s="461">
        <f t="shared" si="1"/>
        <v>1</v>
      </c>
      <c r="P167" s="479"/>
    </row>
    <row r="168" spans="1:16" s="461" customFormat="1" ht="18" customHeight="1">
      <c r="A168" s="548">
        <f>SUBTOTAL(3,B$6:B168)</f>
        <v>163</v>
      </c>
      <c r="B168" s="546" t="s">
        <v>945</v>
      </c>
      <c r="C168" s="546" t="str">
        <f>+VLOOKUP(B168,'Salary sheet'!$B$6:$AX$1386,48,0)</f>
        <v>DIEU THI DANG LY</v>
      </c>
      <c r="D168" s="546" t="str">
        <f>+VLOOKUP(B168,'Salary sheet'!$B$6:$BW$1386,49,0)</f>
        <v>050134666061</v>
      </c>
      <c r="E168" s="462">
        <f>+VLOOKUP(B168,'Salary sheet'!$B$6:$AT$1292,45,0)</f>
        <v>6093731</v>
      </c>
      <c r="F168" s="646" t="s">
        <v>5544</v>
      </c>
      <c r="G168" s="546" t="str">
        <f>+VLOOKUP(B168,'Salary sheet'!$B$6:$E$2281,4,0)</f>
        <v>FACTORY A</v>
      </c>
      <c r="H168" s="461" t="str">
        <f>+VLOOKUP(B168,'Salary sheet'!$B$6:$AZ$1386,50,0)</f>
        <v>SK1 Box</v>
      </c>
      <c r="I168" s="461" t="str">
        <f t="shared" si="15"/>
        <v>C16569DIEU THI DANG LY050134666061</v>
      </c>
      <c r="J168" s="573" t="str">
        <f>+VLOOKUP(B168,'[2]04 2025'!$B$2:$F$1371,5,0)</f>
        <v>C16569DIEU THI DANG LY050134666061</v>
      </c>
      <c r="K168" s="461">
        <f t="shared" si="1"/>
        <v>1</v>
      </c>
      <c r="P168" s="479"/>
    </row>
    <row r="169" spans="1:16" s="461" customFormat="1" ht="18" customHeight="1">
      <c r="A169" s="548">
        <f>SUBTOTAL(3,B$6:B169)</f>
        <v>164</v>
      </c>
      <c r="B169" s="546" t="s">
        <v>5546</v>
      </c>
      <c r="C169" s="546" t="str">
        <f>+VLOOKUP(B169,'Salary sheet'!$B$6:$AX$1386,48,0)</f>
        <v>DANG THI THAO</v>
      </c>
      <c r="D169" s="546" t="str">
        <f>+VLOOKUP(B169,'Salary sheet'!$B$6:$BW$1386,49,0)</f>
        <v>050041500120</v>
      </c>
      <c r="E169" s="462">
        <f>+VLOOKUP(B169,'Salary sheet'!$B$6:$AT$1292,45,0)</f>
        <v>5745768</v>
      </c>
      <c r="F169" s="646" t="s">
        <v>5544</v>
      </c>
      <c r="G169" s="546" t="str">
        <f>+VLOOKUP(B169,'Salary sheet'!$B$6:$E$2281,4,0)</f>
        <v>FACTORY A</v>
      </c>
      <c r="H169" s="461" t="str">
        <f>+VLOOKUP(B169,'Salary sheet'!$B$6:$AZ$1386,50,0)</f>
        <v>SK1 Box</v>
      </c>
      <c r="I169" s="461" t="str">
        <f t="shared" si="15"/>
        <v>C16582DANG THI THAO050041500120</v>
      </c>
      <c r="J169" s="573" t="str">
        <f>+VLOOKUP(B169,'[2]04 2025'!$B$2:$F$1371,5,0)</f>
        <v>C16582DANG THI THAO050041500120</v>
      </c>
      <c r="K169" s="461">
        <f t="shared" ref="K169:K232" si="16">+IF(J169=I169,1,0)</f>
        <v>1</v>
      </c>
      <c r="P169" s="479"/>
    </row>
    <row r="170" spans="1:16" s="461" customFormat="1" ht="18" customHeight="1">
      <c r="A170" s="548">
        <f>SUBTOTAL(3,B$6:B170)</f>
        <v>165</v>
      </c>
      <c r="B170" s="546" t="s">
        <v>5548</v>
      </c>
      <c r="C170" s="546" t="str">
        <f>+VLOOKUP(B170,'Salary sheet'!$B$6:$AX$1386,48,0)</f>
        <v>HO THI CHAC</v>
      </c>
      <c r="D170" s="546" t="str">
        <f>+VLOOKUP(B170,'Salary sheet'!$B$6:$BW$1386,49,0)</f>
        <v>056509091995</v>
      </c>
      <c r="E170" s="462">
        <f>+VLOOKUP(B170,'Salary sheet'!$B$6:$AT$1292,45,0)</f>
        <v>4997693</v>
      </c>
      <c r="F170" s="646" t="s">
        <v>5544</v>
      </c>
      <c r="G170" s="546" t="str">
        <f>+VLOOKUP(B170,'Salary sheet'!$B$6:$E$2281,4,0)</f>
        <v>FACTORY A</v>
      </c>
      <c r="H170" s="461" t="str">
        <f>+VLOOKUP(B170,'Salary sheet'!$B$6:$AZ$1386,50,0)</f>
        <v>SK1 Box</v>
      </c>
      <c r="I170" s="461" t="str">
        <f t="shared" si="15"/>
        <v>C16589HO THI CHAC056509091995</v>
      </c>
      <c r="J170" s="573" t="str">
        <f>+VLOOKUP(B170,'[2]04 2025'!$B$2:$F$1371,5,0)</f>
        <v>C16589HO THI CHAC056509091995</v>
      </c>
      <c r="K170" s="461">
        <f t="shared" si="16"/>
        <v>1</v>
      </c>
      <c r="P170" s="479"/>
    </row>
    <row r="171" spans="1:16" s="461" customFormat="1" ht="18" customHeight="1">
      <c r="A171" s="548">
        <f>SUBTOTAL(3,B$6:B171)</f>
        <v>166</v>
      </c>
      <c r="B171" s="546" t="s">
        <v>5550</v>
      </c>
      <c r="C171" s="546" t="str">
        <f>+VLOOKUP(B171,'Salary sheet'!$B$6:$AX$1386,48,0)</f>
        <v>HO THI THAO VY</v>
      </c>
      <c r="D171" s="546" t="str">
        <f>+VLOOKUP(B171,'Salary sheet'!$B$6:$BW$1386,49,0)</f>
        <v>051127092005</v>
      </c>
      <c r="E171" s="462">
        <f>+VLOOKUP(B171,'Salary sheet'!$B$6:$AT$1292,45,0)</f>
        <v>2473246</v>
      </c>
      <c r="F171" s="646" t="s">
        <v>5544</v>
      </c>
      <c r="G171" s="546" t="str">
        <f>+VLOOKUP(B171,'Salary sheet'!$B$6:$E$2281,4,0)</f>
        <v>FACTORY A</v>
      </c>
      <c r="H171" s="461" t="str">
        <f>+VLOOKUP(B171,'Salary sheet'!$B$6:$AZ$1386,50,0)</f>
        <v>SK1 Box</v>
      </c>
      <c r="I171" s="461" t="str">
        <f t="shared" si="15"/>
        <v>C16602HO THI THAO VY051127092005</v>
      </c>
      <c r="J171" s="573" t="str">
        <f>+VLOOKUP(B171,'[2]04 2025'!$B$2:$F$1371,5,0)</f>
        <v>C16602HO THI THAO VY051127092005</v>
      </c>
      <c r="K171" s="461">
        <f t="shared" si="16"/>
        <v>1</v>
      </c>
      <c r="P171" s="479"/>
    </row>
    <row r="172" spans="1:16" s="461" customFormat="1" ht="18" customHeight="1">
      <c r="A172" s="548">
        <f>SUBTOTAL(3,B$6:B172)</f>
        <v>167</v>
      </c>
      <c r="B172" s="546" t="s">
        <v>5552</v>
      </c>
      <c r="C172" s="546" t="str">
        <f>+VLOOKUP(B172,'Salary sheet'!$B$6:$AX$1386,48,0)</f>
        <v>NGUYEN VO KIM QUYEN</v>
      </c>
      <c r="D172" s="546" t="str">
        <f>+VLOOKUP(B172,'Salary sheet'!$B$6:$BW$1386,49,0)</f>
        <v>050156212811</v>
      </c>
      <c r="E172" s="462">
        <f>+VLOOKUP(B172,'Salary sheet'!$B$6:$AT$1292,45,0)</f>
        <v>3089631</v>
      </c>
      <c r="F172" s="646" t="s">
        <v>5544</v>
      </c>
      <c r="G172" s="546" t="str">
        <f>+VLOOKUP(B172,'Salary sheet'!$B$6:$E$2281,4,0)</f>
        <v>FACTORY A</v>
      </c>
      <c r="H172" s="461" t="str">
        <f>+VLOOKUP(B172,'Salary sheet'!$B$6:$AZ$1386,50,0)</f>
        <v>SK1 Box</v>
      </c>
      <c r="I172" s="461" t="str">
        <f t="shared" si="15"/>
        <v>C16604NGUYEN VO KIM QUYEN050156212811</v>
      </c>
      <c r="J172" s="573" t="str">
        <f>+VLOOKUP(B172,'[2]04 2025'!$B$2:$F$1371,5,0)</f>
        <v>C16604NGUYEN VO KIM QUYEN050156212811</v>
      </c>
      <c r="K172" s="461">
        <f t="shared" si="16"/>
        <v>1</v>
      </c>
      <c r="P172" s="479"/>
    </row>
    <row r="173" spans="1:16" s="461" customFormat="1" ht="18" customHeight="1">
      <c r="A173" s="548">
        <f>SUBTOTAL(3,B$6:B173)</f>
        <v>168</v>
      </c>
      <c r="B173" s="546" t="s">
        <v>5554</v>
      </c>
      <c r="C173" s="546" t="str">
        <f>+VLOOKUP(B173,'Salary sheet'!$B$6:$AX$1386,48,0)</f>
        <v>VUONG PHUNG</v>
      </c>
      <c r="D173" s="546" t="str">
        <f>+VLOOKUP(B173,'Salary sheet'!$B$6:$BW$1386,49,0)</f>
        <v>050072373445</v>
      </c>
      <c r="E173" s="462">
        <f>+VLOOKUP(B173,'Salary sheet'!$B$6:$AT$1292,45,0)</f>
        <v>1279230</v>
      </c>
      <c r="F173" s="646" t="s">
        <v>5544</v>
      </c>
      <c r="G173" s="546" t="str">
        <f>+VLOOKUP(B173,'Salary sheet'!$B$6:$E$2281,4,0)</f>
        <v>FACTORY A</v>
      </c>
      <c r="H173" s="461" t="str">
        <f>+VLOOKUP(B173,'Salary sheet'!$B$6:$AZ$1386,50,0)</f>
        <v>SK1 Box</v>
      </c>
      <c r="I173" s="461" t="str">
        <f t="shared" si="15"/>
        <v>C16628VUONG PHUNG050072373445</v>
      </c>
      <c r="J173" s="573" t="str">
        <f>+VLOOKUP(B173,'[2]04 2025'!$B$2:$F$1371,5,0)</f>
        <v>C16628VUONG PHUNG050072373445</v>
      </c>
      <c r="K173" s="461">
        <f t="shared" si="16"/>
        <v>1</v>
      </c>
      <c r="P173" s="479"/>
    </row>
    <row r="174" spans="1:16" s="461" customFormat="1" ht="18" customHeight="1">
      <c r="A174" s="548">
        <f>SUBTOTAL(3,B$6:B174)</f>
        <v>169</v>
      </c>
      <c r="B174" s="546" t="s">
        <v>947</v>
      </c>
      <c r="C174" s="546" t="str">
        <f>+VLOOKUP(B174,'Salary sheet'!$B$6:$AX$1386,48,0)</f>
        <v>CHU THI LAN HUONG</v>
      </c>
      <c r="D174" s="546" t="str">
        <f>+VLOOKUP(B174,'Salary sheet'!$B$6:$BW$1386,49,0)</f>
        <v>050040933041</v>
      </c>
      <c r="E174" s="462">
        <f>+VLOOKUP(B174,'Salary sheet'!$B$6:$AT$1292,45,0)</f>
        <v>8032440</v>
      </c>
      <c r="F174" s="646" t="s">
        <v>5544</v>
      </c>
      <c r="G174" s="546" t="str">
        <f>+VLOOKUP(B174,'Salary sheet'!$B$6:$E$2281,4,0)</f>
        <v>FACTORY A</v>
      </c>
      <c r="H174" s="461" t="str">
        <f>+VLOOKUP(B174,'Salary sheet'!$B$6:$AZ$1386,50,0)</f>
        <v>SK1 Box</v>
      </c>
      <c r="I174" s="461" t="str">
        <f t="shared" si="15"/>
        <v>C2007CHU THI LAN HUONG050040933041</v>
      </c>
      <c r="J174" s="573" t="str">
        <f>+VLOOKUP(B174,'[2]04 2025'!$B$2:$F$1371,5,0)</f>
        <v>C2007CHU THI LAN HUONG050040933041</v>
      </c>
      <c r="K174" s="461">
        <f t="shared" si="16"/>
        <v>1</v>
      </c>
      <c r="P174" s="479"/>
    </row>
    <row r="175" spans="1:16" s="461" customFormat="1" ht="18" customHeight="1">
      <c r="A175" s="548">
        <f>SUBTOTAL(3,B$6:B175)</f>
        <v>170</v>
      </c>
      <c r="B175" s="546" t="s">
        <v>949</v>
      </c>
      <c r="C175" s="546" t="str">
        <f>+VLOOKUP(B175,'Salary sheet'!$B$6:$AX$1386,48,0)</f>
        <v>TRAN THI THANH TAM</v>
      </c>
      <c r="D175" s="546" t="str">
        <f>+VLOOKUP(B175,'Salary sheet'!$B$6:$BW$1386,49,0)</f>
        <v>050040935336</v>
      </c>
      <c r="E175" s="462">
        <f>+VLOOKUP(B175,'Salary sheet'!$B$6:$AT$1292,45,0)</f>
        <v>8549743</v>
      </c>
      <c r="F175" s="646" t="s">
        <v>5544</v>
      </c>
      <c r="G175" s="546" t="str">
        <f>+VLOOKUP(B175,'Salary sheet'!$B$6:$E$2281,4,0)</f>
        <v>FACTORY A</v>
      </c>
      <c r="H175" s="461" t="str">
        <f>+VLOOKUP(B175,'Salary sheet'!$B$6:$AZ$1386,50,0)</f>
        <v>SK1 Box</v>
      </c>
      <c r="I175" s="461" t="str">
        <f t="shared" si="15"/>
        <v>C2328TRAN THI THANH TAM050040935336</v>
      </c>
      <c r="J175" s="573" t="str">
        <f>+VLOOKUP(B175,'[2]04 2025'!$B$2:$F$1371,5,0)</f>
        <v>C2328TRAN THI THANH TAM050040935336</v>
      </c>
      <c r="K175" s="461">
        <f t="shared" si="16"/>
        <v>1</v>
      </c>
      <c r="P175" s="479"/>
    </row>
    <row r="176" spans="1:16" s="461" customFormat="1" ht="18" customHeight="1">
      <c r="A176" s="548">
        <f>SUBTOTAL(3,B$6:B176)</f>
        <v>171</v>
      </c>
      <c r="B176" s="546" t="s">
        <v>951</v>
      </c>
      <c r="C176" s="546" t="str">
        <f>+VLOOKUP(B176,'Salary sheet'!$B$6:$AX$1386,48,0)</f>
        <v>NGUYEN THI PHUONG</v>
      </c>
      <c r="D176" s="546" t="str">
        <f>+VLOOKUP(B176,'Salary sheet'!$B$6:$BW$1386,49,0)</f>
        <v>050040998559</v>
      </c>
      <c r="E176" s="462">
        <f>+VLOOKUP(B176,'Salary sheet'!$B$6:$AT$1292,45,0)</f>
        <v>8475847</v>
      </c>
      <c r="F176" s="646" t="s">
        <v>5544</v>
      </c>
      <c r="G176" s="546" t="str">
        <f>+VLOOKUP(B176,'Salary sheet'!$B$6:$E$2281,4,0)</f>
        <v>FACTORY A</v>
      </c>
      <c r="H176" s="461" t="str">
        <f>+VLOOKUP(B176,'Salary sheet'!$B$6:$AZ$1386,50,0)</f>
        <v>SK1 Box</v>
      </c>
      <c r="I176" s="461" t="str">
        <f t="shared" si="15"/>
        <v>C3425NGUYEN THI PHUONG050040998559</v>
      </c>
      <c r="J176" s="573" t="str">
        <f>+VLOOKUP(B176,'[2]04 2025'!$B$2:$F$1371,5,0)</f>
        <v>C3425NGUYEN THI PHUONG050040998559</v>
      </c>
      <c r="K176" s="461">
        <f t="shared" si="16"/>
        <v>1</v>
      </c>
      <c r="P176" s="479"/>
    </row>
    <row r="177" spans="1:16" s="461" customFormat="1" ht="18" customHeight="1">
      <c r="A177" s="548">
        <f>SUBTOTAL(3,B$6:B177)</f>
        <v>172</v>
      </c>
      <c r="B177" s="546" t="s">
        <v>953</v>
      </c>
      <c r="C177" s="546" t="str">
        <f>+VLOOKUP(B177,'Salary sheet'!$B$6:$AX$1386,48,0)</f>
        <v>NGO THI LUYEN</v>
      </c>
      <c r="D177" s="546" t="str">
        <f>+VLOOKUP(B177,'Salary sheet'!$B$6:$BW$1386,49,0)</f>
        <v>050040935239</v>
      </c>
      <c r="E177" s="462">
        <f>+VLOOKUP(B177,'Salary sheet'!$B$6:$AT$1292,45,0)</f>
        <v>8975031</v>
      </c>
      <c r="F177" s="646" t="s">
        <v>5544</v>
      </c>
      <c r="G177" s="546" t="str">
        <f>+VLOOKUP(B177,'Salary sheet'!$B$6:$E$2281,4,0)</f>
        <v>FACTORY A</v>
      </c>
      <c r="H177" s="461" t="str">
        <f>+VLOOKUP(B177,'Salary sheet'!$B$6:$AZ$1386,50,0)</f>
        <v>SK1 Box</v>
      </c>
      <c r="I177" s="461" t="str">
        <f t="shared" si="15"/>
        <v>C5164NGO THI LUYEN050040935239</v>
      </c>
      <c r="J177" s="573" t="str">
        <f>+VLOOKUP(B177,'[2]04 2025'!$B$2:$F$1371,5,0)</f>
        <v>C5164NGO THI LUYEN050040935239</v>
      </c>
      <c r="K177" s="461">
        <f t="shared" si="16"/>
        <v>1</v>
      </c>
      <c r="P177" s="479"/>
    </row>
    <row r="178" spans="1:16" s="461" customFormat="1" ht="18" customHeight="1">
      <c r="A178" s="548">
        <f>SUBTOTAL(3,B$6:B178)</f>
        <v>173</v>
      </c>
      <c r="B178" s="546" t="s">
        <v>955</v>
      </c>
      <c r="C178" s="546" t="str">
        <f>+VLOOKUP(B178,'Salary sheet'!$B$6:$AX$1386,48,0)</f>
        <v>NGUYEN THI LUONG</v>
      </c>
      <c r="D178" s="546" t="str">
        <f>+VLOOKUP(B178,'Salary sheet'!$B$6:$BW$1386,49,0)</f>
        <v>050040850551</v>
      </c>
      <c r="E178" s="462">
        <f>+VLOOKUP(B178,'Salary sheet'!$B$6:$AT$1292,45,0)</f>
        <v>7286284</v>
      </c>
      <c r="F178" s="646" t="s">
        <v>5544</v>
      </c>
      <c r="G178" s="546" t="str">
        <f>+VLOOKUP(B178,'Salary sheet'!$B$6:$E$2281,4,0)</f>
        <v>FACTORY A</v>
      </c>
      <c r="H178" s="461" t="str">
        <f>+VLOOKUP(B178,'Salary sheet'!$B$6:$AZ$1386,50,0)</f>
        <v>SK1 Box</v>
      </c>
      <c r="I178" s="461" t="str">
        <f t="shared" si="15"/>
        <v>C5337NGUYEN THI LUONG050040850551</v>
      </c>
      <c r="J178" s="573" t="str">
        <f>+VLOOKUP(B178,'[2]04 2025'!$B$2:$F$1371,5,0)</f>
        <v>C5337NGUYEN THI LUONG050040850551</v>
      </c>
      <c r="K178" s="461">
        <f t="shared" si="16"/>
        <v>1</v>
      </c>
      <c r="P178" s="479"/>
    </row>
    <row r="179" spans="1:16" s="461" customFormat="1" ht="18" customHeight="1">
      <c r="A179" s="548">
        <f>SUBTOTAL(3,B$6:B179)</f>
        <v>174</v>
      </c>
      <c r="B179" s="546" t="s">
        <v>957</v>
      </c>
      <c r="C179" s="546" t="str">
        <f>+VLOOKUP(B179,'Salary sheet'!$B$6:$AX$1386,48,0)</f>
        <v>LE THI HIEN</v>
      </c>
      <c r="D179" s="546" t="str">
        <f>+VLOOKUP(B179,'Salary sheet'!$B$6:$BW$1386,49,0)</f>
        <v>050040935506</v>
      </c>
      <c r="E179" s="462">
        <f>+VLOOKUP(B179,'Salary sheet'!$B$6:$AT$1292,45,0)</f>
        <v>8253266</v>
      </c>
      <c r="F179" s="646" t="s">
        <v>5544</v>
      </c>
      <c r="G179" s="546" t="str">
        <f>+VLOOKUP(B179,'Salary sheet'!$B$6:$E$2281,4,0)</f>
        <v>FACTORY A</v>
      </c>
      <c r="H179" s="461" t="str">
        <f>+VLOOKUP(B179,'Salary sheet'!$B$6:$AZ$1386,50,0)</f>
        <v>SK1 Box</v>
      </c>
      <c r="I179" s="461" t="str">
        <f t="shared" si="15"/>
        <v>C5619LE THI HIEN050040935506</v>
      </c>
      <c r="J179" s="573" t="str">
        <f>+VLOOKUP(B179,'[2]04 2025'!$B$2:$F$1371,5,0)</f>
        <v>C5619LE THI HIEN050040935506</v>
      </c>
      <c r="K179" s="461">
        <f t="shared" si="16"/>
        <v>1</v>
      </c>
      <c r="P179" s="479"/>
    </row>
    <row r="180" spans="1:16" s="461" customFormat="1" ht="18" customHeight="1">
      <c r="A180" s="548">
        <f>SUBTOTAL(3,B$6:B180)</f>
        <v>175</v>
      </c>
      <c r="B180" s="546" t="s">
        <v>959</v>
      </c>
      <c r="C180" s="546" t="str">
        <f>+VLOOKUP(B180,'Salary sheet'!$B$6:$AX$1386,48,0)</f>
        <v>NGUYEN THI NGOC LUA</v>
      </c>
      <c r="D180" s="546" t="str">
        <f>+VLOOKUP(B180,'Salary sheet'!$B$6:$BW$1386,49,0)</f>
        <v>050040935603</v>
      </c>
      <c r="E180" s="462">
        <f>+VLOOKUP(B180,'Salary sheet'!$B$6:$AT$1292,45,0)</f>
        <v>6702596</v>
      </c>
      <c r="F180" s="646" t="s">
        <v>5544</v>
      </c>
      <c r="G180" s="546" t="str">
        <f>+VLOOKUP(B180,'Salary sheet'!$B$6:$E$2281,4,0)</f>
        <v>FACTORY A</v>
      </c>
      <c r="H180" s="461" t="str">
        <f>+VLOOKUP(B180,'Salary sheet'!$B$6:$AZ$1386,50,0)</f>
        <v>SK1 Box</v>
      </c>
      <c r="I180" s="461" t="str">
        <f t="shared" si="15"/>
        <v>C5625NGUYEN THI NGOC LUA050040935603</v>
      </c>
      <c r="J180" s="573" t="str">
        <f>+VLOOKUP(B180,'[2]04 2025'!$B$2:$F$1371,5,0)</f>
        <v>C5625NGUYEN THI NGOC LUA050040935603</v>
      </c>
      <c r="K180" s="461">
        <f t="shared" si="16"/>
        <v>1</v>
      </c>
      <c r="P180" s="479"/>
    </row>
    <row r="181" spans="1:16" s="461" customFormat="1" ht="18" customHeight="1">
      <c r="A181" s="548">
        <f>SUBTOTAL(3,B$6:B181)</f>
        <v>176</v>
      </c>
      <c r="B181" s="546" t="s">
        <v>961</v>
      </c>
      <c r="C181" s="546" t="str">
        <f>+VLOOKUP(B181,'Salary sheet'!$B$6:$AX$1386,48,0)</f>
        <v>TRAN THANH THAO</v>
      </c>
      <c r="D181" s="546" t="str">
        <f>+VLOOKUP(B181,'Salary sheet'!$B$6:$BW$1386,49,0)</f>
        <v>050040935115</v>
      </c>
      <c r="E181" s="462">
        <f>+VLOOKUP(B181,'Salary sheet'!$B$6:$AT$1292,45,0)</f>
        <v>6634184</v>
      </c>
      <c r="F181" s="646" t="s">
        <v>5544</v>
      </c>
      <c r="G181" s="546" t="str">
        <f>+VLOOKUP(B181,'Salary sheet'!$B$6:$E$2281,4,0)</f>
        <v>FACTORY A</v>
      </c>
      <c r="H181" s="461" t="str">
        <f>+VLOOKUP(B181,'Salary sheet'!$B$6:$AZ$1386,50,0)</f>
        <v>SK1 Box</v>
      </c>
      <c r="I181" s="461" t="str">
        <f t="shared" si="15"/>
        <v>C5790TRAN THANH THAO050040935115</v>
      </c>
      <c r="J181" s="573" t="str">
        <f>+VLOOKUP(B181,'[2]04 2025'!$B$2:$F$1371,5,0)</f>
        <v>C5790TRAN THANH THAO050040935115</v>
      </c>
      <c r="K181" s="461">
        <f t="shared" si="16"/>
        <v>1</v>
      </c>
      <c r="P181" s="479"/>
    </row>
    <row r="182" spans="1:16" s="461" customFormat="1" ht="18" customHeight="1">
      <c r="A182" s="548">
        <f>SUBTOTAL(3,B$6:B182)</f>
        <v>177</v>
      </c>
      <c r="B182" s="546" t="s">
        <v>5556</v>
      </c>
      <c r="C182" s="546" t="str">
        <f>+VLOOKUP(B182,'Salary sheet'!$B$6:$AX$1386,48,0)</f>
        <v>NGUYEN THI THANH XUAN</v>
      </c>
      <c r="D182" s="546" t="str">
        <f>+VLOOKUP(B182,'Salary sheet'!$B$6:$BW$1386,49,0)</f>
        <v>050040934127</v>
      </c>
      <c r="E182" s="462">
        <f>+VLOOKUP(B182,'Salary sheet'!$B$6:$AT$1292,45,0)</f>
        <v>663323</v>
      </c>
      <c r="F182" s="646" t="s">
        <v>5544</v>
      </c>
      <c r="G182" s="546" t="str">
        <f>+VLOOKUP(B182,'Salary sheet'!$B$6:$E$2281,4,0)</f>
        <v>FACTORY A</v>
      </c>
      <c r="H182" s="461" t="str">
        <f>+VLOOKUP(B182,'Salary sheet'!$B$6:$AZ$1386,50,0)</f>
        <v>SK1 Box</v>
      </c>
      <c r="I182" s="461" t="str">
        <f t="shared" si="15"/>
        <v>C6162NGUYEN THI THANH XUAN050040934127</v>
      </c>
      <c r="J182" s="573" t="str">
        <f>+VLOOKUP(B182,'[2]04 2025'!$B$2:$F$1371,5,0)</f>
        <v>C6162NGUYEN THI THANH XUAN050040934127</v>
      </c>
      <c r="K182" s="461">
        <f t="shared" si="16"/>
        <v>1</v>
      </c>
      <c r="P182" s="479"/>
    </row>
    <row r="183" spans="1:16" s="461" customFormat="1" ht="18" customHeight="1">
      <c r="A183" s="548">
        <f>SUBTOTAL(3,B$6:B183)</f>
        <v>178</v>
      </c>
      <c r="B183" s="546" t="s">
        <v>963</v>
      </c>
      <c r="C183" s="546" t="str">
        <f>+VLOOKUP(B183,'Salary sheet'!$B$6:$AX$1386,48,0)</f>
        <v>PHAM THI THANH TRANG</v>
      </c>
      <c r="D183" s="546" t="str">
        <f>+VLOOKUP(B183,'Salary sheet'!$B$6:$BW$1386,49,0)</f>
        <v>050040851957</v>
      </c>
      <c r="E183" s="462">
        <f>+VLOOKUP(B183,'Salary sheet'!$B$6:$AT$1292,45,0)</f>
        <v>9355303</v>
      </c>
      <c r="F183" s="646" t="s">
        <v>5544</v>
      </c>
      <c r="G183" s="546" t="str">
        <f>+VLOOKUP(B183,'Salary sheet'!$B$6:$E$2281,4,0)</f>
        <v>FACTORY A</v>
      </c>
      <c r="H183" s="461" t="str">
        <f>+VLOOKUP(B183,'Salary sheet'!$B$6:$AZ$1386,50,0)</f>
        <v>SK1 Box</v>
      </c>
      <c r="I183" s="461" t="str">
        <f t="shared" si="15"/>
        <v>C6372PHAM THI THANH TRANG050040851957</v>
      </c>
      <c r="J183" s="573" t="str">
        <f>+VLOOKUP(B183,'[2]04 2025'!$B$2:$F$1371,5,0)</f>
        <v>C6372PHAM THI THANH TRANG050040851957</v>
      </c>
      <c r="K183" s="461">
        <f t="shared" si="16"/>
        <v>1</v>
      </c>
      <c r="P183" s="479"/>
    </row>
    <row r="184" spans="1:16" s="461" customFormat="1" ht="18" customHeight="1">
      <c r="A184" s="548">
        <f>SUBTOTAL(3,B$6:B184)</f>
        <v>179</v>
      </c>
      <c r="B184" s="546" t="s">
        <v>965</v>
      </c>
      <c r="C184" s="546" t="str">
        <f>+VLOOKUP(B184,'Salary sheet'!$B$6:$AX$1386,48,0)</f>
        <v>NGUYEN THI DIEP TRINH</v>
      </c>
      <c r="D184" s="546" t="str">
        <f>+VLOOKUP(B184,'Salary sheet'!$B$6:$BW$1386,49,0)</f>
        <v>050059877434</v>
      </c>
      <c r="E184" s="462">
        <f>+VLOOKUP(B184,'Salary sheet'!$B$6:$AT$1292,45,0)</f>
        <v>8032393</v>
      </c>
      <c r="F184" s="646" t="s">
        <v>5544</v>
      </c>
      <c r="G184" s="546" t="str">
        <f>+VLOOKUP(B184,'Salary sheet'!$B$6:$E$2281,4,0)</f>
        <v>FACTORY A</v>
      </c>
      <c r="H184" s="461" t="str">
        <f>+VLOOKUP(B184,'Salary sheet'!$B$6:$AZ$1386,50,0)</f>
        <v>SK1 Box</v>
      </c>
      <c r="I184" s="461" t="str">
        <f t="shared" si="12"/>
        <v>C6763NGUYEN THI DIEP TRINH050059877434</v>
      </c>
      <c r="J184" s="573" t="str">
        <f>+VLOOKUP(B184,'[2]04 2025'!$B$2:$F$1371,5,0)</f>
        <v>C6763NGUYEN THI DIEP TRINH050059877434</v>
      </c>
      <c r="K184" s="461">
        <f t="shared" si="16"/>
        <v>1</v>
      </c>
      <c r="P184" s="479"/>
    </row>
    <row r="185" spans="1:16" s="461" customFormat="1" ht="18" customHeight="1">
      <c r="A185" s="548">
        <f>SUBTOTAL(3,B$6:B185)</f>
        <v>180</v>
      </c>
      <c r="B185" s="546" t="s">
        <v>967</v>
      </c>
      <c r="C185" s="546" t="str">
        <f>+VLOOKUP(B185,'Salary sheet'!$B$6:$AX$1386,48,0)</f>
        <v>THI YEN</v>
      </c>
      <c r="D185" s="546" t="str">
        <f>+VLOOKUP(B185,'Salary sheet'!$B$6:$BW$1386,49,0)</f>
        <v>050075311971</v>
      </c>
      <c r="E185" s="462">
        <f>+VLOOKUP(B185,'Salary sheet'!$B$6:$AT$1292,45,0)</f>
        <v>8363680</v>
      </c>
      <c r="F185" s="646" t="s">
        <v>5544</v>
      </c>
      <c r="G185" s="546" t="str">
        <f>+VLOOKUP(B185,'Salary sheet'!$B$6:$E$2281,4,0)</f>
        <v>FACTORY A</v>
      </c>
      <c r="H185" s="461" t="str">
        <f>+VLOOKUP(B185,'Salary sheet'!$B$6:$AZ$1386,50,0)</f>
        <v>SK1 Box</v>
      </c>
      <c r="I185" s="461" t="str">
        <f t="shared" si="12"/>
        <v>C6889THI YEN050075311971</v>
      </c>
      <c r="J185" s="573" t="str">
        <f>+VLOOKUP(B185,'[2]04 2025'!$B$2:$F$1371,5,0)</f>
        <v>C6889THI YEN050075311971</v>
      </c>
      <c r="K185" s="461">
        <f t="shared" si="16"/>
        <v>1</v>
      </c>
      <c r="P185" s="479"/>
    </row>
    <row r="186" spans="1:16" s="461" customFormat="1" ht="18" customHeight="1">
      <c r="A186" s="548">
        <f>SUBTOTAL(3,B$6:B186)</f>
        <v>181</v>
      </c>
      <c r="B186" s="546" t="s">
        <v>969</v>
      </c>
      <c r="C186" s="546" t="str">
        <f>+VLOOKUP(B186,'Salary sheet'!$B$6:$AX$1386,48,0)</f>
        <v>TRAN VAN TUONG</v>
      </c>
      <c r="D186" s="546" t="str">
        <f>+VLOOKUP(B186,'Salary sheet'!$B$6:$BW$1386,49,0)</f>
        <v>050090473600</v>
      </c>
      <c r="E186" s="462">
        <f>+VLOOKUP(B186,'Salary sheet'!$B$6:$AT$1292,45,0)</f>
        <v>7989519</v>
      </c>
      <c r="F186" s="646" t="s">
        <v>5544</v>
      </c>
      <c r="G186" s="546" t="str">
        <f>+VLOOKUP(B186,'Salary sheet'!$B$6:$E$2281,4,0)</f>
        <v>FACTORY A</v>
      </c>
      <c r="H186" s="461" t="str">
        <f>+VLOOKUP(B186,'Salary sheet'!$B$6:$AZ$1386,50,0)</f>
        <v>SK1 Box</v>
      </c>
      <c r="I186" s="461" t="str">
        <f t="shared" si="12"/>
        <v>C7256TRAN VAN TUONG050090473600</v>
      </c>
      <c r="J186" s="573" t="str">
        <f>+VLOOKUP(B186,'[2]04 2025'!$B$2:$F$1371,5,0)</f>
        <v>C7256TRAN VAN TUONG050090473600</v>
      </c>
      <c r="K186" s="461">
        <f t="shared" si="16"/>
        <v>1</v>
      </c>
      <c r="P186" s="479"/>
    </row>
    <row r="187" spans="1:16" s="461" customFormat="1" ht="18" customHeight="1">
      <c r="A187" s="548">
        <f>SUBTOTAL(3,B$6:B187)</f>
        <v>182</v>
      </c>
      <c r="B187" s="546" t="s">
        <v>971</v>
      </c>
      <c r="C187" s="546" t="str">
        <f>+VLOOKUP(B187,'Salary sheet'!$B$6:$AX$1386,48,0)</f>
        <v>LE THI KIM TUYEN</v>
      </c>
      <c r="D187" s="546" t="str">
        <f>+VLOOKUP(B187,'Salary sheet'!$B$6:$BW$1386,49,0)</f>
        <v>050103659512</v>
      </c>
      <c r="E187" s="462">
        <f>+VLOOKUP(B187,'Salary sheet'!$B$6:$AT$1292,45,0)</f>
        <v>8009629</v>
      </c>
      <c r="F187" s="646" t="s">
        <v>5544</v>
      </c>
      <c r="G187" s="546" t="str">
        <f>+VLOOKUP(B187,'Salary sheet'!$B$6:$E$2281,4,0)</f>
        <v>FACTORY A</v>
      </c>
      <c r="H187" s="461" t="str">
        <f>+VLOOKUP(B187,'Salary sheet'!$B$6:$AZ$1386,50,0)</f>
        <v>SK1 Box</v>
      </c>
      <c r="I187" s="461" t="str">
        <f t="shared" si="12"/>
        <v>C7757LE THI KIM TUYEN050103659512</v>
      </c>
      <c r="J187" s="573" t="str">
        <f>+VLOOKUP(B187,'[2]04 2025'!$B$2:$F$1371,5,0)</f>
        <v>C7757LE THI KIM TUYEN050103659512</v>
      </c>
      <c r="K187" s="461">
        <f t="shared" si="16"/>
        <v>1</v>
      </c>
      <c r="P187" s="479"/>
    </row>
    <row r="188" spans="1:16" s="461" customFormat="1" ht="18" customHeight="1">
      <c r="A188" s="548">
        <f>SUBTOTAL(3,B$6:B188)</f>
        <v>183</v>
      </c>
      <c r="B188" s="546" t="s">
        <v>973</v>
      </c>
      <c r="C188" s="546" t="str">
        <f>+VLOOKUP(B188,'Salary sheet'!$B$6:$AX$1386,48,0)</f>
        <v>VU THI LUNG</v>
      </c>
      <c r="D188" s="546" t="str">
        <f>+VLOOKUP(B188,'Salary sheet'!$B$6:$BW$1386,49,0)</f>
        <v>050040935395</v>
      </c>
      <c r="E188" s="462">
        <f>+VLOOKUP(B188,'Salary sheet'!$B$6:$AT$1292,45,0)</f>
        <v>8198728</v>
      </c>
      <c r="F188" s="646" t="s">
        <v>5544</v>
      </c>
      <c r="G188" s="546" t="str">
        <f>+VLOOKUP(B188,'Salary sheet'!$B$6:$E$2281,4,0)</f>
        <v>FACTORY A</v>
      </c>
      <c r="H188" s="461" t="str">
        <f>+VLOOKUP(B188,'Salary sheet'!$B$6:$AZ$1386,50,0)</f>
        <v>SK1 Box</v>
      </c>
      <c r="I188" s="461" t="str">
        <f t="shared" si="12"/>
        <v>C0871VU THI LUNG050040935395</v>
      </c>
      <c r="J188" s="573" t="str">
        <f>+VLOOKUP(B188,'[2]04 2025'!$B$2:$F$1371,5,0)</f>
        <v>C0871VU THI LUNG050040935395</v>
      </c>
      <c r="K188" s="461">
        <f t="shared" si="16"/>
        <v>1</v>
      </c>
      <c r="P188" s="479"/>
    </row>
    <row r="189" spans="1:16" s="461" customFormat="1" ht="18" customHeight="1">
      <c r="A189" s="548">
        <f>SUBTOTAL(3,B$6:B189)</f>
        <v>184</v>
      </c>
      <c r="B189" s="546" t="s">
        <v>975</v>
      </c>
      <c r="C189" s="546" t="str">
        <f>+VLOOKUP(B189,'Salary sheet'!$B$6:$AX$1386,48,0)</f>
        <v>NGUYEN THI PHUONG</v>
      </c>
      <c r="D189" s="546" t="str">
        <f>+VLOOKUP(B189,'Salary sheet'!$B$6:$BW$1386,49,0)</f>
        <v>050079625660</v>
      </c>
      <c r="E189" s="462">
        <f>+VLOOKUP(B189,'Salary sheet'!$B$6:$AT$1292,45,0)</f>
        <v>8205171</v>
      </c>
      <c r="F189" s="646" t="s">
        <v>5544</v>
      </c>
      <c r="G189" s="546" t="str">
        <f>+VLOOKUP(B189,'Salary sheet'!$B$6:$E$2281,4,0)</f>
        <v>FACTORY A</v>
      </c>
      <c r="H189" s="461" t="str">
        <f>+VLOOKUP(B189,'Salary sheet'!$B$6:$AZ$1386,50,0)</f>
        <v>SK1 Box</v>
      </c>
      <c r="I189" s="461" t="str">
        <f t="shared" si="12"/>
        <v>C10608NGUYEN THI PHUONG050079625660</v>
      </c>
      <c r="J189" s="573" t="str">
        <f>+VLOOKUP(B189,'[2]04 2025'!$B$2:$F$1371,5,0)</f>
        <v>C10608NGUYEN THI PHUONG050079625660</v>
      </c>
      <c r="K189" s="461">
        <f t="shared" si="16"/>
        <v>1</v>
      </c>
      <c r="P189" s="479"/>
    </row>
    <row r="190" spans="1:16" s="461" customFormat="1" ht="18" customHeight="1">
      <c r="A190" s="548">
        <f>SUBTOTAL(3,B$6:B190)</f>
        <v>185</v>
      </c>
      <c r="B190" s="546" t="s">
        <v>977</v>
      </c>
      <c r="C190" s="546" t="str">
        <f>+VLOOKUP(B190,'Salary sheet'!$B$6:$AX$1386,48,0)</f>
        <v>KIEU MINH TAM</v>
      </c>
      <c r="D190" s="546" t="str">
        <f>+VLOOKUP(B190,'Salary sheet'!$B$6:$BW$1386,49,0)</f>
        <v>050110754199</v>
      </c>
      <c r="E190" s="462">
        <f>+VLOOKUP(B190,'Salary sheet'!$B$6:$AT$1292,45,0)</f>
        <v>10703696</v>
      </c>
      <c r="F190" s="646" t="s">
        <v>5544</v>
      </c>
      <c r="G190" s="546" t="str">
        <f>+VLOOKUP(B190,'Salary sheet'!$B$6:$E$2281,4,0)</f>
        <v>FACTORY A</v>
      </c>
      <c r="H190" s="461" t="str">
        <f>+VLOOKUP(B190,'Salary sheet'!$B$6:$AZ$1386,50,0)</f>
        <v>SK1 Box</v>
      </c>
      <c r="I190" s="461" t="str">
        <f t="shared" si="12"/>
        <v>C11011KIEU MINH TAM050110754199</v>
      </c>
      <c r="J190" s="573" t="str">
        <f>+VLOOKUP(B190,'[2]04 2025'!$B$2:$F$1371,5,0)</f>
        <v>C11011KIEU MINH TAM050110754199</v>
      </c>
      <c r="K190" s="461">
        <f t="shared" si="16"/>
        <v>1</v>
      </c>
      <c r="P190" s="479"/>
    </row>
    <row r="191" spans="1:16" s="461" customFormat="1" ht="18" customHeight="1">
      <c r="A191" s="548">
        <f>SUBTOTAL(3,B$6:B191)</f>
        <v>186</v>
      </c>
      <c r="B191" s="546" t="s">
        <v>979</v>
      </c>
      <c r="C191" s="546" t="str">
        <f>+VLOOKUP(B191,'Salary sheet'!$B$6:$AX$1386,48,0)</f>
        <v>TRAN THI HAI VAN</v>
      </c>
      <c r="D191" s="546" t="str">
        <f>+VLOOKUP(B191,'Salary sheet'!$B$6:$BW$1386,49,0)</f>
        <v>050059823970</v>
      </c>
      <c r="E191" s="462">
        <f>+VLOOKUP(B191,'Salary sheet'!$B$6:$AT$1292,45,0)</f>
        <v>8324829</v>
      </c>
      <c r="F191" s="646" t="s">
        <v>5544</v>
      </c>
      <c r="G191" s="546" t="str">
        <f>+VLOOKUP(B191,'Salary sheet'!$B$6:$E$2281,4,0)</f>
        <v>FACTORY A</v>
      </c>
      <c r="H191" s="461" t="str">
        <f>+VLOOKUP(B191,'Salary sheet'!$B$6:$AZ$1386,50,0)</f>
        <v>SK1 Box</v>
      </c>
      <c r="I191" s="461" t="str">
        <f t="shared" si="12"/>
        <v>C11167TRAN THI HAI VAN050059823970</v>
      </c>
      <c r="J191" s="573" t="str">
        <f>+VLOOKUP(B191,'[2]04 2025'!$B$2:$F$1371,5,0)</f>
        <v>C11167TRAN THI HAI VAN050059823970</v>
      </c>
      <c r="K191" s="461">
        <f t="shared" si="16"/>
        <v>1</v>
      </c>
      <c r="P191" s="479"/>
    </row>
    <row r="192" spans="1:16" s="461" customFormat="1" ht="18" customHeight="1">
      <c r="A192" s="548">
        <f>SUBTOTAL(3,B$6:B192)</f>
        <v>187</v>
      </c>
      <c r="B192" s="546" t="s">
        <v>981</v>
      </c>
      <c r="C192" s="546" t="str">
        <f>+VLOOKUP(B192,'Salary sheet'!$B$6:$AX$1386,48,0)</f>
        <v>TANG VAN TRUONG</v>
      </c>
      <c r="D192" s="546" t="str">
        <f>+VLOOKUP(B192,'Salary sheet'!$B$6:$BW$1386,49,0)</f>
        <v>050102264719</v>
      </c>
      <c r="E192" s="462">
        <f>+VLOOKUP(B192,'Salary sheet'!$B$6:$AT$1292,45,0)</f>
        <v>10703887</v>
      </c>
      <c r="F192" s="646" t="s">
        <v>5544</v>
      </c>
      <c r="G192" s="546" t="str">
        <f>+VLOOKUP(B192,'Salary sheet'!$B$6:$E$2281,4,0)</f>
        <v>FACTORY A</v>
      </c>
      <c r="H192" s="461" t="str">
        <f>+VLOOKUP(B192,'Salary sheet'!$B$6:$AZ$1386,50,0)</f>
        <v>SK1 Box</v>
      </c>
      <c r="I192" s="461" t="str">
        <f t="shared" si="12"/>
        <v>C11168TANG VAN TRUONG050102264719</v>
      </c>
      <c r="J192" s="573" t="str">
        <f>+VLOOKUP(B192,'[2]04 2025'!$B$2:$F$1371,5,0)</f>
        <v>C11168TANG VAN TRUONG050102264719</v>
      </c>
      <c r="K192" s="461">
        <f t="shared" si="16"/>
        <v>1</v>
      </c>
      <c r="P192" s="479"/>
    </row>
    <row r="193" spans="1:16" s="461" customFormat="1" ht="18" customHeight="1">
      <c r="A193" s="548">
        <f>SUBTOTAL(3,B$6:B193)</f>
        <v>188</v>
      </c>
      <c r="B193" s="546" t="s">
        <v>983</v>
      </c>
      <c r="C193" s="546" t="str">
        <f>+VLOOKUP(B193,'Salary sheet'!$B$6:$AX$1386,48,0)</f>
        <v>KIM VIET</v>
      </c>
      <c r="D193" s="546" t="str">
        <f>+VLOOKUP(B193,'Salary sheet'!$B$6:$BW$1386,49,0)</f>
        <v>050102703054</v>
      </c>
      <c r="E193" s="462">
        <f>+VLOOKUP(B193,'Salary sheet'!$B$6:$AT$1292,45,0)</f>
        <v>6059788</v>
      </c>
      <c r="F193" s="646" t="s">
        <v>5544</v>
      </c>
      <c r="G193" s="546" t="str">
        <f>+VLOOKUP(B193,'Salary sheet'!$B$6:$E$2281,4,0)</f>
        <v>FACTORY A</v>
      </c>
      <c r="H193" s="461" t="str">
        <f>+VLOOKUP(B193,'Salary sheet'!$B$6:$AZ$1386,50,0)</f>
        <v>SK1 Box</v>
      </c>
      <c r="I193" s="461" t="str">
        <f t="shared" si="12"/>
        <v>C12698KIM VIET050102703054</v>
      </c>
      <c r="J193" s="573" t="str">
        <f>+VLOOKUP(B193,'[2]04 2025'!$B$2:$F$1371,5,0)</f>
        <v>C12698KIM VIET050102703054</v>
      </c>
      <c r="K193" s="461">
        <f t="shared" si="16"/>
        <v>1</v>
      </c>
      <c r="P193" s="479"/>
    </row>
    <row r="194" spans="1:16" s="461" customFormat="1" ht="18" customHeight="1">
      <c r="A194" s="548">
        <f>SUBTOTAL(3,B$6:B194)</f>
        <v>189</v>
      </c>
      <c r="B194" s="546" t="s">
        <v>986</v>
      </c>
      <c r="C194" s="546" t="str">
        <f>+VLOOKUP(B194,'Salary sheet'!$B$6:$AX$1386,48,0)</f>
        <v>VU NGOC BE</v>
      </c>
      <c r="D194" s="546" t="str">
        <f>+VLOOKUP(B194,'Salary sheet'!$B$6:$BW$1386,49,0)</f>
        <v>050069057060</v>
      </c>
      <c r="E194" s="462">
        <f>+VLOOKUP(B194,'Salary sheet'!$B$6:$AT$1292,45,0)</f>
        <v>5518266</v>
      </c>
      <c r="F194" s="646" t="s">
        <v>5544</v>
      </c>
      <c r="G194" s="546" t="str">
        <f>+VLOOKUP(B194,'Salary sheet'!$B$6:$E$2281,4,0)</f>
        <v>FACTORY A</v>
      </c>
      <c r="H194" s="461" t="str">
        <f>+VLOOKUP(B194,'Salary sheet'!$B$6:$AZ$1386,50,0)</f>
        <v>SK1 Box</v>
      </c>
      <c r="I194" s="461" t="str">
        <f t="shared" si="12"/>
        <v>C13367VU NGOC BE050069057060</v>
      </c>
      <c r="J194" s="573" t="str">
        <f>+VLOOKUP(B194,'[2]04 2025'!$B$2:$F$1371,5,0)</f>
        <v>C13367VU NGOC BE050069057060</v>
      </c>
      <c r="K194" s="461">
        <f t="shared" si="16"/>
        <v>1</v>
      </c>
      <c r="P194" s="479"/>
    </row>
    <row r="195" spans="1:16" s="461" customFormat="1" ht="18" customHeight="1">
      <c r="A195" s="548">
        <f>SUBTOTAL(3,B$6:B195)</f>
        <v>190</v>
      </c>
      <c r="B195" s="546" t="s">
        <v>988</v>
      </c>
      <c r="C195" s="546" t="str">
        <f>+VLOOKUP(B195,'Salary sheet'!$B$6:$AX$1386,48,0)</f>
        <v>LE NGOC DIEM</v>
      </c>
      <c r="D195" s="546" t="str">
        <f>+VLOOKUP(B195,'Salary sheet'!$B$6:$BW$1386,49,0)</f>
        <v>050132152303</v>
      </c>
      <c r="E195" s="462">
        <f>+VLOOKUP(B195,'Salary sheet'!$B$6:$AT$1292,45,0)</f>
        <v>8341008</v>
      </c>
      <c r="F195" s="646" t="s">
        <v>5544</v>
      </c>
      <c r="G195" s="546" t="str">
        <f>+VLOOKUP(B195,'Salary sheet'!$B$6:$E$2281,4,0)</f>
        <v>FACTORY A</v>
      </c>
      <c r="H195" s="461" t="str">
        <f>+VLOOKUP(B195,'Salary sheet'!$B$6:$AZ$1386,50,0)</f>
        <v>SK1 Box</v>
      </c>
      <c r="I195" s="461" t="str">
        <f t="shared" si="12"/>
        <v>C14224LE NGOC DIEM050132152303</v>
      </c>
      <c r="J195" s="573" t="str">
        <f>+VLOOKUP(B195,'[2]04 2025'!$B$2:$F$1371,5,0)</f>
        <v>C14224LE NGOC DIEM050132152303</v>
      </c>
      <c r="K195" s="461">
        <f t="shared" si="16"/>
        <v>1</v>
      </c>
      <c r="P195" s="479"/>
    </row>
    <row r="196" spans="1:16" s="461" customFormat="1" ht="18" customHeight="1">
      <c r="A196" s="548">
        <f>SUBTOTAL(3,B$6:B196)</f>
        <v>191</v>
      </c>
      <c r="B196" s="546" t="s">
        <v>990</v>
      </c>
      <c r="C196" s="546" t="str">
        <f>+VLOOKUP(B196,'Salary sheet'!$B$6:$AX$1386,48,0)</f>
        <v>HUYNH MINH TOAN</v>
      </c>
      <c r="D196" s="546" t="str">
        <f>+VLOOKUP(B196,'Salary sheet'!$B$6:$BW$1386,49,0)</f>
        <v>050135737728</v>
      </c>
      <c r="E196" s="462">
        <f>+VLOOKUP(B196,'Salary sheet'!$B$6:$AT$1292,45,0)</f>
        <v>8864124</v>
      </c>
      <c r="F196" s="646" t="s">
        <v>5544</v>
      </c>
      <c r="G196" s="546" t="str">
        <f>+VLOOKUP(B196,'Salary sheet'!$B$6:$E$2281,4,0)</f>
        <v>FACTORY A</v>
      </c>
      <c r="H196" s="461" t="str">
        <f>+VLOOKUP(B196,'Salary sheet'!$B$6:$AZ$1386,50,0)</f>
        <v>SK1 Box</v>
      </c>
      <c r="I196" s="461" t="str">
        <f t="shared" si="12"/>
        <v>C14496HUYNH MINH TOAN050135737728</v>
      </c>
      <c r="J196" s="573" t="str">
        <f>+VLOOKUP(B196,'[2]04 2025'!$B$2:$F$1371,5,0)</f>
        <v>C14496HUYNH MINH TOAN050135737728</v>
      </c>
      <c r="K196" s="461">
        <f t="shared" si="16"/>
        <v>1</v>
      </c>
      <c r="P196" s="479"/>
    </row>
    <row r="197" spans="1:16" s="461" customFormat="1" ht="18" customHeight="1">
      <c r="A197" s="548">
        <f>SUBTOTAL(3,B$6:B197)</f>
        <v>192</v>
      </c>
      <c r="B197" s="546" t="s">
        <v>992</v>
      </c>
      <c r="C197" s="546" t="str">
        <f>+VLOOKUP(B197,'Salary sheet'!$B$6:$AX$1386,48,0)</f>
        <v>LAM HONG PHUOC</v>
      </c>
      <c r="D197" s="546" t="str">
        <f>+VLOOKUP(B197,'Salary sheet'!$B$6:$BW$1386,49,0)</f>
        <v>050103659458</v>
      </c>
      <c r="E197" s="462">
        <f>+VLOOKUP(B197,'Salary sheet'!$B$6:$AT$1292,45,0)</f>
        <v>8703497</v>
      </c>
      <c r="F197" s="646" t="s">
        <v>5544</v>
      </c>
      <c r="G197" s="546" t="str">
        <f>+VLOOKUP(B197,'Salary sheet'!$B$6:$E$2281,4,0)</f>
        <v>FACTORY A</v>
      </c>
      <c r="H197" s="461" t="str">
        <f>+VLOOKUP(B197,'Salary sheet'!$B$6:$AZ$1386,50,0)</f>
        <v>SK1 Box</v>
      </c>
      <c r="I197" s="461" t="str">
        <f t="shared" si="12"/>
        <v>C14525LAM HONG PHUOC050103659458</v>
      </c>
      <c r="J197" s="573" t="str">
        <f>+VLOOKUP(B197,'[2]04 2025'!$B$2:$F$1371,5,0)</f>
        <v>C14525LAM HONG PHUOC050103659458</v>
      </c>
      <c r="K197" s="461">
        <f t="shared" si="16"/>
        <v>1</v>
      </c>
      <c r="P197" s="479"/>
    </row>
    <row r="198" spans="1:16" s="461" customFormat="1" ht="18" customHeight="1">
      <c r="A198" s="548">
        <f>SUBTOTAL(3,B$6:B198)</f>
        <v>193</v>
      </c>
      <c r="B198" s="546" t="s">
        <v>5558</v>
      </c>
      <c r="C198" s="546" t="str">
        <f>+VLOOKUP(B198,'Salary sheet'!$B$6:$AX$1386,48,0)</f>
        <v>NGUYEN THI YEN NHI</v>
      </c>
      <c r="D198" s="546" t="str">
        <f>+VLOOKUP(B198,'Salary sheet'!$B$6:$BW$1386,49,0)</f>
        <v>051823062002</v>
      </c>
      <c r="E198" s="462">
        <f>+VLOOKUP(B198,'Salary sheet'!$B$6:$AT$1292,45,0)</f>
        <v>5460275</v>
      </c>
      <c r="F198" s="646" t="s">
        <v>5544</v>
      </c>
      <c r="G198" s="546" t="str">
        <f>+VLOOKUP(B198,'Salary sheet'!$B$6:$E$2281,4,0)</f>
        <v>FACTORY A</v>
      </c>
      <c r="H198" s="461" t="str">
        <f>+VLOOKUP(B198,'Salary sheet'!$B$6:$AZ$1386,50,0)</f>
        <v>SK1 Box</v>
      </c>
      <c r="I198" s="461" t="str">
        <f t="shared" si="12"/>
        <v>C16580NGUYEN THI YEN NHI051823062002</v>
      </c>
      <c r="J198" s="573" t="str">
        <f>+VLOOKUP(B198,'[2]04 2025'!$B$2:$F$1371,5,0)</f>
        <v>C16580NGUYEN THI YEN NHI051823062002</v>
      </c>
      <c r="K198" s="461">
        <f t="shared" si="16"/>
        <v>1</v>
      </c>
      <c r="P198" s="479"/>
    </row>
    <row r="199" spans="1:16" s="461" customFormat="1" ht="18" customHeight="1">
      <c r="A199" s="548">
        <f>SUBTOTAL(3,B$6:B199)</f>
        <v>194</v>
      </c>
      <c r="B199" s="546" t="s">
        <v>5560</v>
      </c>
      <c r="C199" s="546" t="str">
        <f>+VLOOKUP(B199,'Salary sheet'!$B$6:$AX$1386,48,0)</f>
        <v>NGUYEN HAI YEN</v>
      </c>
      <c r="D199" s="546" t="str">
        <f>+VLOOKUP(B199,'Salary sheet'!$B$6:$BW$1386,49,0)</f>
        <v>050114072006</v>
      </c>
      <c r="E199" s="462">
        <f>+VLOOKUP(B199,'Salary sheet'!$B$6:$AT$1292,45,0)</f>
        <v>5551792</v>
      </c>
      <c r="F199" s="646" t="s">
        <v>5544</v>
      </c>
      <c r="G199" s="546" t="str">
        <f>+VLOOKUP(B199,'Salary sheet'!$B$6:$E$2281,4,0)</f>
        <v>FACTORY A</v>
      </c>
      <c r="H199" s="461" t="str">
        <f>+VLOOKUP(B199,'Salary sheet'!$B$6:$AZ$1386,50,0)</f>
        <v>SK1 Box</v>
      </c>
      <c r="I199" s="461" t="str">
        <f t="shared" si="12"/>
        <v>C16581NGUYEN HAI YEN050114072006</v>
      </c>
      <c r="J199" s="573" t="str">
        <f>+VLOOKUP(B199,'[2]04 2025'!$B$2:$F$1371,5,0)</f>
        <v>C16581NGUYEN HAI YEN050114072006</v>
      </c>
      <c r="K199" s="461">
        <f t="shared" si="16"/>
        <v>1</v>
      </c>
      <c r="P199" s="479"/>
    </row>
    <row r="200" spans="1:16" s="461" customFormat="1" ht="18" customHeight="1">
      <c r="A200" s="548">
        <f>SUBTOTAL(3,B$6:B200)</f>
        <v>195</v>
      </c>
      <c r="B200" s="546" t="s">
        <v>995</v>
      </c>
      <c r="C200" s="546" t="str">
        <f>+VLOOKUP(B200,'Salary sheet'!$B$6:$AX$1386,48,0)</f>
        <v>TRAN THI BAC</v>
      </c>
      <c r="D200" s="546" t="str">
        <f>+VLOOKUP(B200,'Salary sheet'!$B$6:$BW$1386,49,0)</f>
        <v>050040933759</v>
      </c>
      <c r="E200" s="462">
        <f>+VLOOKUP(B200,'Salary sheet'!$B$6:$AT$1292,45,0)</f>
        <v>7821898</v>
      </c>
      <c r="F200" s="646" t="s">
        <v>5544</v>
      </c>
      <c r="G200" s="546" t="str">
        <f>+VLOOKUP(B200,'Salary sheet'!$B$6:$E$2281,4,0)</f>
        <v>FACTORY A</v>
      </c>
      <c r="H200" s="461" t="str">
        <f>+VLOOKUP(B200,'Salary sheet'!$B$6:$AZ$1386,50,0)</f>
        <v>SK1 Box</v>
      </c>
      <c r="I200" s="461" t="str">
        <f t="shared" si="12"/>
        <v>C2372TRAN THI BAC050040933759</v>
      </c>
      <c r="J200" s="573" t="str">
        <f>+VLOOKUP(B200,'[2]04 2025'!$B$2:$F$1371,5,0)</f>
        <v>C2372TRAN THI BAC050040933759</v>
      </c>
      <c r="K200" s="461">
        <f t="shared" si="16"/>
        <v>1</v>
      </c>
      <c r="P200" s="479"/>
    </row>
    <row r="201" spans="1:16" s="461" customFormat="1" ht="18" customHeight="1">
      <c r="A201" s="548">
        <f>SUBTOTAL(3,B$6:B201)</f>
        <v>196</v>
      </c>
      <c r="B201" s="546" t="s">
        <v>999</v>
      </c>
      <c r="C201" s="546" t="str">
        <f>+VLOOKUP(B201,'Salary sheet'!$B$6:$AX$1386,48,0)</f>
        <v>LUONG THI THUC</v>
      </c>
      <c r="D201" s="546" t="str">
        <f>+VLOOKUP(B201,'Salary sheet'!$B$6:$BW$1386,49,0)</f>
        <v>050040933147</v>
      </c>
      <c r="E201" s="462">
        <f>+VLOOKUP(B201,'Salary sheet'!$B$6:$AT$1292,45,0)</f>
        <v>8189106</v>
      </c>
      <c r="F201" s="646" t="s">
        <v>5544</v>
      </c>
      <c r="G201" s="546" t="str">
        <f>+VLOOKUP(B201,'Salary sheet'!$B$6:$E$2281,4,0)</f>
        <v>FACTORY A</v>
      </c>
      <c r="H201" s="461" t="str">
        <f>+VLOOKUP(B201,'Salary sheet'!$B$6:$AZ$1386,50,0)</f>
        <v>SK1 Box</v>
      </c>
      <c r="I201" s="461" t="str">
        <f t="shared" si="12"/>
        <v>C3815LUONG THI THUC050040933147</v>
      </c>
      <c r="J201" s="573" t="str">
        <f>+VLOOKUP(B201,'[2]04 2025'!$B$2:$F$1371,5,0)</f>
        <v>C3815LUONG THI THUC050040933147</v>
      </c>
      <c r="K201" s="461">
        <f t="shared" si="16"/>
        <v>1</v>
      </c>
      <c r="P201" s="479"/>
    </row>
    <row r="202" spans="1:16" s="461" customFormat="1" ht="18" customHeight="1">
      <c r="A202" s="548">
        <f>SUBTOTAL(3,B$6:B202)</f>
        <v>197</v>
      </c>
      <c r="B202" s="546" t="s">
        <v>1001</v>
      </c>
      <c r="C202" s="546" t="str">
        <f>+VLOOKUP(B202,'Salary sheet'!$B$6:$AX$1386,48,0)</f>
        <v>LUU THI THANH NGA</v>
      </c>
      <c r="D202" s="546" t="str">
        <f>+VLOOKUP(B202,'Salary sheet'!$B$6:$BW$1386,49,0)</f>
        <v>050040863246</v>
      </c>
      <c r="E202" s="462">
        <f>+VLOOKUP(B202,'Salary sheet'!$B$6:$AT$1292,45,0)</f>
        <v>7847111</v>
      </c>
      <c r="F202" s="646" t="s">
        <v>5544</v>
      </c>
      <c r="G202" s="546" t="str">
        <f>+VLOOKUP(B202,'Salary sheet'!$B$6:$E$2281,4,0)</f>
        <v>FACTORY A</v>
      </c>
      <c r="H202" s="461" t="str">
        <f>+VLOOKUP(B202,'Salary sheet'!$B$6:$AZ$1386,50,0)</f>
        <v>SK1 Box</v>
      </c>
      <c r="I202" s="461" t="str">
        <f t="shared" si="12"/>
        <v>C4471LUU THI THANH NGA050040863246</v>
      </c>
      <c r="J202" s="573" t="str">
        <f>+VLOOKUP(B202,'[2]04 2025'!$B$2:$F$1371,5,0)</f>
        <v>C4471LUU THI THANH NGA050040863246</v>
      </c>
      <c r="K202" s="461">
        <f t="shared" si="16"/>
        <v>1</v>
      </c>
      <c r="P202" s="479"/>
    </row>
    <row r="203" spans="1:16" s="461" customFormat="1" ht="18" customHeight="1">
      <c r="A203" s="548">
        <f>SUBTOTAL(3,B$6:B203)</f>
        <v>198</v>
      </c>
      <c r="B203" s="546" t="s">
        <v>1007</v>
      </c>
      <c r="C203" s="546" t="str">
        <f>+VLOOKUP(B203,'Salary sheet'!$B$6:$AX$1386,48,0)</f>
        <v>NGUYEN THI HONG THI</v>
      </c>
      <c r="D203" s="546" t="str">
        <f>+VLOOKUP(B203,'Salary sheet'!$B$6:$BW$1386,49,0)</f>
        <v>050040787231</v>
      </c>
      <c r="E203" s="462">
        <f>+VLOOKUP(B203,'Salary sheet'!$B$6:$AT$1292,45,0)</f>
        <v>6581206</v>
      </c>
      <c r="F203" s="646" t="s">
        <v>5544</v>
      </c>
      <c r="G203" s="546" t="str">
        <f>+VLOOKUP(B203,'Salary sheet'!$B$6:$E$2281,4,0)</f>
        <v>FACTORY A</v>
      </c>
      <c r="H203" s="461" t="str">
        <f>+VLOOKUP(B203,'Salary sheet'!$B$6:$AZ$1386,50,0)</f>
        <v>SK1 Box</v>
      </c>
      <c r="I203" s="461" t="str">
        <f t="shared" si="12"/>
        <v>C5010NGUYEN THI HONG THI050040787231</v>
      </c>
      <c r="J203" s="573" t="str">
        <f>+VLOOKUP(B203,'[2]04 2025'!$B$2:$F$1371,5,0)</f>
        <v>C5010NGUYEN THI HONG THI050040787231</v>
      </c>
      <c r="K203" s="461">
        <f t="shared" si="16"/>
        <v>1</v>
      </c>
      <c r="P203" s="479"/>
    </row>
    <row r="204" spans="1:16" s="461" customFormat="1" ht="18" customHeight="1">
      <c r="A204" s="548">
        <f>SUBTOTAL(3,B$6:B204)</f>
        <v>199</v>
      </c>
      <c r="B204" s="546" t="s">
        <v>1011</v>
      </c>
      <c r="C204" s="546" t="str">
        <f>+VLOOKUP(B204,'Salary sheet'!$B$6:$AX$1386,48,0)</f>
        <v>LE TIEN THANH</v>
      </c>
      <c r="D204" s="546" t="str">
        <f>+VLOOKUP(B204,'Salary sheet'!$B$6:$BW$1386,49,0)</f>
        <v>050040820148</v>
      </c>
      <c r="E204" s="462">
        <f>+VLOOKUP(B204,'Salary sheet'!$B$6:$AT$1292,45,0)</f>
        <v>11924930</v>
      </c>
      <c r="F204" s="646" t="s">
        <v>5544</v>
      </c>
      <c r="G204" s="546" t="str">
        <f>+VLOOKUP(B204,'Salary sheet'!$B$6:$E$2281,4,0)</f>
        <v>FACTORY A</v>
      </c>
      <c r="H204" s="461" t="str">
        <f>+VLOOKUP(B204,'Salary sheet'!$B$6:$AZ$1386,50,0)</f>
        <v>SK1 Box</v>
      </c>
      <c r="I204" s="461" t="str">
        <f t="shared" si="12"/>
        <v>C5738LE TIEN THANH050040820148</v>
      </c>
      <c r="J204" s="573" t="str">
        <f>+VLOOKUP(B204,'[2]04 2025'!$B$2:$F$1371,5,0)</f>
        <v>C5738LE TIEN THANH050040820148</v>
      </c>
      <c r="K204" s="461">
        <f t="shared" si="16"/>
        <v>1</v>
      </c>
      <c r="P204" s="479"/>
    </row>
    <row r="205" spans="1:16" s="461" customFormat="1" ht="18" customHeight="1">
      <c r="A205" s="548">
        <f>SUBTOTAL(3,B$6:B205)</f>
        <v>200</v>
      </c>
      <c r="B205" s="546" t="s">
        <v>1016</v>
      </c>
      <c r="C205" s="546" t="str">
        <f>+VLOOKUP(B205,'Salary sheet'!$B$6:$AX$1386,48,0)</f>
        <v>NGUYEN VAN HAU</v>
      </c>
      <c r="D205" s="546" t="str">
        <f>+VLOOKUP(B205,'Salary sheet'!$B$6:$BW$1386,49,0)</f>
        <v>050137489918</v>
      </c>
      <c r="E205" s="462">
        <f>+VLOOKUP(B205,'Salary sheet'!$B$6:$AT$1292,45,0)</f>
        <v>10500123</v>
      </c>
      <c r="F205" s="646" t="s">
        <v>5544</v>
      </c>
      <c r="G205" s="546" t="str">
        <f>+VLOOKUP(B205,'Salary sheet'!$B$6:$E$2281,4,0)</f>
        <v>FACTORY A</v>
      </c>
      <c r="H205" s="461" t="str">
        <f>+VLOOKUP(B205,'Salary sheet'!$B$6:$AZ$1386,50,0)</f>
        <v>SK1 Box</v>
      </c>
      <c r="I205" s="461" t="str">
        <f t="shared" si="12"/>
        <v>C6075NGUYEN VAN HAU050137489918</v>
      </c>
      <c r="J205" s="573" t="str">
        <f>+VLOOKUP(B205,'[2]04 2025'!$B$2:$F$1371,5,0)</f>
        <v>C6075NGUYEN VAN HAU050137489918</v>
      </c>
      <c r="K205" s="461">
        <f t="shared" si="16"/>
        <v>1</v>
      </c>
      <c r="P205" s="479"/>
    </row>
    <row r="206" spans="1:16" s="461" customFormat="1" ht="18" customHeight="1">
      <c r="A206" s="548">
        <f>SUBTOTAL(3,B$6:B206)</f>
        <v>201</v>
      </c>
      <c r="B206" s="546" t="s">
        <v>1020</v>
      </c>
      <c r="C206" s="546" t="str">
        <f>+VLOOKUP(B206,'Salary sheet'!$B$6:$AX$1386,48,0)</f>
        <v>NGUYEN VAN HONG HIEU</v>
      </c>
      <c r="D206" s="546" t="str">
        <f>+VLOOKUP(B206,'Salary sheet'!$B$6:$BW$1386,49,0)</f>
        <v>050103660049</v>
      </c>
      <c r="E206" s="462">
        <f>+VLOOKUP(B206,'Salary sheet'!$B$6:$AT$1292,45,0)</f>
        <v>9308037</v>
      </c>
      <c r="F206" s="646" t="s">
        <v>5544</v>
      </c>
      <c r="G206" s="546" t="str">
        <f>+VLOOKUP(B206,'Salary sheet'!$B$6:$E$2281,4,0)</f>
        <v>FACTORY A</v>
      </c>
      <c r="H206" s="461" t="str">
        <f>+VLOOKUP(B206,'Salary sheet'!$B$6:$AZ$1386,50,0)</f>
        <v>SK1 Box</v>
      </c>
      <c r="I206" s="461" t="str">
        <f t="shared" si="12"/>
        <v>C7984NGUYEN VAN HONG HIEU050103660049</v>
      </c>
      <c r="J206" s="573" t="str">
        <f>+VLOOKUP(B206,'[2]04 2025'!$B$2:$F$1371,5,0)</f>
        <v>C7984NGUYEN VAN HONG HIEU050103660049</v>
      </c>
      <c r="K206" s="461">
        <f t="shared" si="16"/>
        <v>1</v>
      </c>
      <c r="P206" s="479"/>
    </row>
    <row r="207" spans="1:16" s="461" customFormat="1" ht="18" customHeight="1">
      <c r="A207" s="548">
        <f>SUBTOTAL(3,B$6:B207)</f>
        <v>202</v>
      </c>
      <c r="B207" s="546" t="s">
        <v>1022</v>
      </c>
      <c r="C207" s="546" t="str">
        <f>+VLOOKUP(B207,'Salary sheet'!$B$6:$AX$1386,48,0)</f>
        <v>NGUYEN THI SEN</v>
      </c>
      <c r="D207" s="546" t="str">
        <f>+VLOOKUP(B207,'Salary sheet'!$B$6:$BW$1386,49,0)</f>
        <v>050040932906</v>
      </c>
      <c r="E207" s="462">
        <f>+VLOOKUP(B207,'Salary sheet'!$B$6:$AT$1292,45,0)</f>
        <v>8062336</v>
      </c>
      <c r="F207" s="646" t="s">
        <v>5544</v>
      </c>
      <c r="G207" s="546" t="str">
        <f>+VLOOKUP(B207,'Salary sheet'!$B$6:$E$2281,4,0)</f>
        <v>FACTORY A</v>
      </c>
      <c r="H207" s="461" t="str">
        <f>+VLOOKUP(B207,'Salary sheet'!$B$6:$AZ$1386,50,0)</f>
        <v>SK1 Box</v>
      </c>
      <c r="I207" s="461" t="str">
        <f t="shared" si="12"/>
        <v>C0823NGUYEN THI SEN050040932906</v>
      </c>
      <c r="J207" s="573" t="str">
        <f>+VLOOKUP(B207,'[2]04 2025'!$B$2:$F$1371,5,0)</f>
        <v>C0823NGUYEN THI SEN050040932906</v>
      </c>
      <c r="K207" s="461">
        <f t="shared" si="16"/>
        <v>1</v>
      </c>
      <c r="P207" s="479"/>
    </row>
    <row r="208" spans="1:16" s="461" customFormat="1" ht="18" customHeight="1">
      <c r="A208" s="548">
        <f>SUBTOTAL(3,B$6:B208)</f>
        <v>203</v>
      </c>
      <c r="B208" s="546" t="s">
        <v>1025</v>
      </c>
      <c r="C208" s="546" t="str">
        <f>+VLOOKUP(B208,'Salary sheet'!$B$6:$AX$1386,48,0)</f>
        <v>LE QUANG LONG</v>
      </c>
      <c r="D208" s="546" t="str">
        <f>+VLOOKUP(B208,'Salary sheet'!$B$6:$BW$1386,49,0)</f>
        <v>050123179266</v>
      </c>
      <c r="E208" s="462">
        <f>+VLOOKUP(B208,'Salary sheet'!$B$6:$AT$1292,45,0)</f>
        <v>7580149</v>
      </c>
      <c r="F208" s="646" t="s">
        <v>5544</v>
      </c>
      <c r="G208" s="546" t="str">
        <f>+VLOOKUP(B208,'Salary sheet'!$B$6:$E$2281,4,0)</f>
        <v>FACTORY A</v>
      </c>
      <c r="H208" s="461" t="str">
        <f>+VLOOKUP(B208,'Salary sheet'!$B$6:$AZ$1386,50,0)</f>
        <v>SK1 Box</v>
      </c>
      <c r="I208" s="461" t="str">
        <f t="shared" si="12"/>
        <v>C13076LE QUANG LONG050123179266</v>
      </c>
      <c r="J208" s="573" t="str">
        <f>+VLOOKUP(B208,'[2]04 2025'!$B$2:$F$1371,5,0)</f>
        <v>C13076LE QUANG LONG050123179266</v>
      </c>
      <c r="K208" s="461">
        <f t="shared" si="16"/>
        <v>1</v>
      </c>
      <c r="P208" s="479"/>
    </row>
    <row r="209" spans="1:16" s="461" customFormat="1" ht="18" customHeight="1">
      <c r="A209" s="548">
        <f>SUBTOTAL(3,B$6:B209)</f>
        <v>204</v>
      </c>
      <c r="B209" s="546" t="s">
        <v>1027</v>
      </c>
      <c r="C209" s="546" t="str">
        <f>+VLOOKUP(B209,'Salary sheet'!$B$6:$AX$1386,48,0)</f>
        <v>NGUYEN THI HANG</v>
      </c>
      <c r="D209" s="546" t="str">
        <f>+VLOOKUP(B209,'Salary sheet'!$B$6:$BW$1386,49,0)</f>
        <v>050060011051</v>
      </c>
      <c r="E209" s="462">
        <f>+VLOOKUP(B209,'Salary sheet'!$B$6:$AT$1292,45,0)</f>
        <v>7822908</v>
      </c>
      <c r="F209" s="646" t="s">
        <v>5544</v>
      </c>
      <c r="G209" s="546" t="str">
        <f>+VLOOKUP(B209,'Salary sheet'!$B$6:$E$2281,4,0)</f>
        <v>FACTORY A</v>
      </c>
      <c r="H209" s="461" t="str">
        <f>+VLOOKUP(B209,'Salary sheet'!$B$6:$AZ$1386,50,0)</f>
        <v>SK1 Box</v>
      </c>
      <c r="I209" s="461" t="str">
        <f t="shared" ref="I209:I255" si="17">+CONCATENATE(B209,C209,D209)</f>
        <v>C13318NGUYEN THI HANG050060011051</v>
      </c>
      <c r="J209" s="573" t="str">
        <f>+VLOOKUP(B209,'[2]04 2025'!$B$2:$F$1371,5,0)</f>
        <v>C13318NGUYEN THI HANG050060011051</v>
      </c>
      <c r="K209" s="461">
        <f t="shared" si="16"/>
        <v>1</v>
      </c>
      <c r="P209" s="479"/>
    </row>
    <row r="210" spans="1:16" s="461" customFormat="1" ht="18" customHeight="1">
      <c r="A210" s="548">
        <f>SUBTOTAL(3,B$6:B210)</f>
        <v>205</v>
      </c>
      <c r="B210" s="546" t="s">
        <v>1028</v>
      </c>
      <c r="C210" s="546" t="str">
        <f>+VLOOKUP(B210,'Salary sheet'!$B$6:$AX$1386,48,0)</f>
        <v>DU THI HA</v>
      </c>
      <c r="D210" s="546" t="str">
        <f>+VLOOKUP(B210,'Salary sheet'!$B$6:$BW$1386,49,0)</f>
        <v>050040932991</v>
      </c>
      <c r="E210" s="462">
        <f>+VLOOKUP(B210,'Salary sheet'!$B$6:$AT$1292,45,0)</f>
        <v>6878686</v>
      </c>
      <c r="F210" s="646" t="s">
        <v>5544</v>
      </c>
      <c r="G210" s="546" t="str">
        <f>+VLOOKUP(B210,'Salary sheet'!$B$6:$E$2281,4,0)</f>
        <v>FACTORY A</v>
      </c>
      <c r="H210" s="461" t="str">
        <f>+VLOOKUP(B210,'Salary sheet'!$B$6:$AZ$1386,50,0)</f>
        <v>SK1 Box</v>
      </c>
      <c r="I210" s="461" t="str">
        <f t="shared" si="17"/>
        <v>C1441DU THI HA050040932991</v>
      </c>
      <c r="J210" s="573" t="str">
        <f>+VLOOKUP(B210,'[2]04 2025'!$B$2:$F$1371,5,0)</f>
        <v>C1441DU THI HA050040932991</v>
      </c>
      <c r="K210" s="461">
        <f t="shared" si="16"/>
        <v>1</v>
      </c>
      <c r="P210" s="479"/>
    </row>
    <row r="211" spans="1:16" s="461" customFormat="1" ht="18" customHeight="1">
      <c r="A211" s="548">
        <f>SUBTOTAL(3,B$6:B211)</f>
        <v>206</v>
      </c>
      <c r="B211" s="546" t="s">
        <v>1030</v>
      </c>
      <c r="C211" s="546" t="str">
        <f>+VLOOKUP(B211,'Salary sheet'!$B$6:$AX$1386,48,0)</f>
        <v>VO THI THANH THUY</v>
      </c>
      <c r="D211" s="546" t="str">
        <f>+VLOOKUP(B211,'Salary sheet'!$B$6:$BW$1386,49,0)</f>
        <v>050135732955</v>
      </c>
      <c r="E211" s="462">
        <f>+VLOOKUP(B211,'Salary sheet'!$B$6:$AT$1292,45,0)</f>
        <v>8201921</v>
      </c>
      <c r="F211" s="646" t="s">
        <v>5544</v>
      </c>
      <c r="G211" s="546" t="str">
        <f>+VLOOKUP(B211,'Salary sheet'!$B$6:$E$2281,4,0)</f>
        <v>FACTORY A</v>
      </c>
      <c r="H211" s="461" t="str">
        <f>+VLOOKUP(B211,'Salary sheet'!$B$6:$AZ$1386,50,0)</f>
        <v>SK1 Box</v>
      </c>
      <c r="I211" s="461" t="str">
        <f t="shared" si="17"/>
        <v>C14510VO THI THANH THUY050135732955</v>
      </c>
      <c r="J211" s="573" t="str">
        <f>+VLOOKUP(B211,'[2]04 2025'!$B$2:$F$1371,5,0)</f>
        <v>C14510VO THI THANH THUY050135732955</v>
      </c>
      <c r="K211" s="461">
        <f t="shared" si="16"/>
        <v>1</v>
      </c>
      <c r="P211" s="479"/>
    </row>
    <row r="212" spans="1:16" s="461" customFormat="1" ht="18" customHeight="1">
      <c r="A212" s="548">
        <f>SUBTOTAL(3,B$6:B212)</f>
        <v>207</v>
      </c>
      <c r="B212" s="546" t="s">
        <v>1032</v>
      </c>
      <c r="C212" s="546" t="str">
        <f>+VLOOKUP(B212,'Salary sheet'!$B$6:$AX$1386,48,0)</f>
        <v>PHAM TU ANH</v>
      </c>
      <c r="D212" s="546" t="str">
        <f>+VLOOKUP(B212,'Salary sheet'!$B$6:$BW$1386,49,0)</f>
        <v>050138683165</v>
      </c>
      <c r="E212" s="462">
        <f>+VLOOKUP(B212,'Salary sheet'!$B$6:$AT$1292,45,0)</f>
        <v>7917650</v>
      </c>
      <c r="F212" s="646" t="s">
        <v>5544</v>
      </c>
      <c r="G212" s="546" t="str">
        <f>+VLOOKUP(B212,'Salary sheet'!$B$6:$E$2281,4,0)</f>
        <v>FACTORY A</v>
      </c>
      <c r="H212" s="461" t="str">
        <f>+VLOOKUP(B212,'Salary sheet'!$B$6:$AZ$1386,50,0)</f>
        <v>SK1 Box</v>
      </c>
      <c r="I212" s="461" t="str">
        <f t="shared" si="17"/>
        <v>C15247PHAM TU ANH050138683165</v>
      </c>
      <c r="J212" s="573" t="str">
        <f>+VLOOKUP(B212,'[2]04 2025'!$B$2:$F$1371,5,0)</f>
        <v>C15247PHAM TU ANH050138683165</v>
      </c>
      <c r="K212" s="461">
        <f t="shared" si="16"/>
        <v>1</v>
      </c>
      <c r="P212" s="479"/>
    </row>
    <row r="213" spans="1:16" s="461" customFormat="1" ht="18" customHeight="1">
      <c r="A213" s="548">
        <f>SUBTOTAL(3,B$6:B213)</f>
        <v>208</v>
      </c>
      <c r="B213" s="546" t="s">
        <v>1034</v>
      </c>
      <c r="C213" s="546" t="str">
        <f>+VLOOKUP(B213,'Salary sheet'!$B$6:$AX$1386,48,0)</f>
        <v>PHAM THI TRAM ANH</v>
      </c>
      <c r="D213" s="546" t="str">
        <f>+VLOOKUP(B213,'Salary sheet'!$B$6:$BW$1386,49,0)</f>
        <v>050113230719</v>
      </c>
      <c r="E213" s="462">
        <f>+VLOOKUP(B213,'Salary sheet'!$B$6:$AT$1292,45,0)</f>
        <v>7931992</v>
      </c>
      <c r="F213" s="646" t="s">
        <v>5544</v>
      </c>
      <c r="G213" s="546" t="str">
        <f>+VLOOKUP(B213,'Salary sheet'!$B$6:$E$2281,4,0)</f>
        <v>FACTORY A</v>
      </c>
      <c r="H213" s="461" t="str">
        <f>+VLOOKUP(B213,'Salary sheet'!$B$6:$AZ$1386,50,0)</f>
        <v>SK1 Box</v>
      </c>
      <c r="I213" s="461" t="str">
        <f t="shared" si="17"/>
        <v>C15248PHAM THI TRAM ANH050113230719</v>
      </c>
      <c r="J213" s="573" t="str">
        <f>+VLOOKUP(B213,'[2]04 2025'!$B$2:$F$1371,5,0)</f>
        <v>C15248PHAM THI TRAM ANH050113230719</v>
      </c>
      <c r="K213" s="461">
        <f t="shared" si="16"/>
        <v>1</v>
      </c>
      <c r="P213" s="479"/>
    </row>
    <row r="214" spans="1:16" s="461" customFormat="1" ht="18" customHeight="1">
      <c r="A214" s="548">
        <f>SUBTOTAL(3,B$6:B214)</f>
        <v>209</v>
      </c>
      <c r="B214" s="546" t="s">
        <v>1036</v>
      </c>
      <c r="C214" s="546" t="str">
        <f>+VLOOKUP(B214,'Salary sheet'!$B$6:$AX$1386,48,0)</f>
        <v>PHAM THI BONG</v>
      </c>
      <c r="D214" s="546" t="str">
        <f>+VLOOKUP(B214,'Salary sheet'!$B$6:$BW$1386,49,0)</f>
        <v>050140885603</v>
      </c>
      <c r="E214" s="462">
        <f>+VLOOKUP(B214,'Salary sheet'!$B$6:$AT$1292,45,0)</f>
        <v>7643012</v>
      </c>
      <c r="F214" s="646" t="s">
        <v>5544</v>
      </c>
      <c r="G214" s="546" t="str">
        <f>+VLOOKUP(B214,'Salary sheet'!$B$6:$E$2281,4,0)</f>
        <v>FACTORY A</v>
      </c>
      <c r="H214" s="461" t="str">
        <f>+VLOOKUP(B214,'Salary sheet'!$B$6:$AZ$1386,50,0)</f>
        <v>SK1 Box</v>
      </c>
      <c r="I214" s="461" t="str">
        <f t="shared" si="17"/>
        <v>C15454PHAM THI BONG050140885603</v>
      </c>
      <c r="J214" s="573" t="str">
        <f>+VLOOKUP(B214,'[2]04 2025'!$B$2:$F$1371,5,0)</f>
        <v>C15454PHAM THI BONG050140885603</v>
      </c>
      <c r="K214" s="461">
        <f t="shared" si="16"/>
        <v>1</v>
      </c>
      <c r="P214" s="479"/>
    </row>
    <row r="215" spans="1:16" s="461" customFormat="1" ht="18" customHeight="1">
      <c r="A215" s="548">
        <f>SUBTOTAL(3,B$6:B215)</f>
        <v>210</v>
      </c>
      <c r="B215" s="546" t="s">
        <v>1038</v>
      </c>
      <c r="C215" s="546" t="str">
        <f>+VLOOKUP(B215,'Salary sheet'!$B$6:$AX$1386,48,0)</f>
        <v>LE THI HANG</v>
      </c>
      <c r="D215" s="546" t="str">
        <f>+VLOOKUP(B215,'Salary sheet'!$B$6:$BW$1386,49,0)</f>
        <v>050040933031</v>
      </c>
      <c r="E215" s="462">
        <f>+VLOOKUP(B215,'Salary sheet'!$B$6:$AT$1292,45,0)</f>
        <v>7026658</v>
      </c>
      <c r="F215" s="646" t="s">
        <v>5544</v>
      </c>
      <c r="G215" s="546" t="str">
        <f>+VLOOKUP(B215,'Salary sheet'!$B$6:$E$2281,4,0)</f>
        <v>FACTORY A</v>
      </c>
      <c r="H215" s="461" t="str">
        <f>+VLOOKUP(B215,'Salary sheet'!$B$6:$AZ$1386,50,0)</f>
        <v>SK1 Box</v>
      </c>
      <c r="I215" s="461" t="str">
        <f t="shared" si="17"/>
        <v>C16358LE THI HANG050040933031</v>
      </c>
      <c r="J215" s="573" t="str">
        <f>+VLOOKUP(B215,'[2]04 2025'!$B$2:$F$1371,5,0)</f>
        <v>C16358LE THI HANG050040933031</v>
      </c>
      <c r="K215" s="461">
        <f t="shared" si="16"/>
        <v>1</v>
      </c>
      <c r="P215" s="479"/>
    </row>
    <row r="216" spans="1:16" s="461" customFormat="1" ht="18" customHeight="1">
      <c r="A216" s="548">
        <f>SUBTOTAL(3,B$6:B216)</f>
        <v>211</v>
      </c>
      <c r="B216" s="546" t="s">
        <v>5562</v>
      </c>
      <c r="C216" s="546" t="str">
        <f>+VLOOKUP(B216,'Salary sheet'!$B$6:$AX$1386,48,0)</f>
        <v>LE LENH TIEN</v>
      </c>
      <c r="D216" s="546" t="str">
        <f>+VLOOKUP(B216,'Salary sheet'!$B$6:$BW$1386,49,0)</f>
        <v>050066214394</v>
      </c>
      <c r="E216" s="462">
        <f>+VLOOKUP(B216,'Salary sheet'!$B$6:$AT$1292,45,0)</f>
        <v>2651757</v>
      </c>
      <c r="F216" s="646" t="s">
        <v>5544</v>
      </c>
      <c r="G216" s="546" t="str">
        <f>+VLOOKUP(B216,'Salary sheet'!$B$6:$E$2281,4,0)</f>
        <v>FACTORY A</v>
      </c>
      <c r="H216" s="461" t="str">
        <f>+VLOOKUP(B216,'Salary sheet'!$B$6:$AZ$1386,50,0)</f>
        <v>SK1 Box</v>
      </c>
      <c r="I216" s="461" t="str">
        <f t="shared" si="17"/>
        <v>C16605LE LENH TIEN050066214394</v>
      </c>
      <c r="J216" s="573" t="str">
        <f>+VLOOKUP(B216,'[2]04 2025'!$B$2:$F$1371,5,0)</f>
        <v>C16605LE LENH TIEN050066214394</v>
      </c>
      <c r="K216" s="461">
        <f t="shared" si="16"/>
        <v>1</v>
      </c>
      <c r="P216" s="479"/>
    </row>
    <row r="217" spans="1:16" s="461" customFormat="1" ht="18" customHeight="1">
      <c r="A217" s="548">
        <f>SUBTOTAL(3,B$6:B217)</f>
        <v>212</v>
      </c>
      <c r="B217" s="546" t="s">
        <v>1040</v>
      </c>
      <c r="C217" s="546" t="str">
        <f>+VLOOKUP(B217,'Salary sheet'!$B$6:$AX$1386,48,0)</f>
        <v>TO MY TRANG</v>
      </c>
      <c r="D217" s="546" t="str">
        <f>+VLOOKUP(B217,'Salary sheet'!$B$6:$BW$1386,49,0)</f>
        <v>050040932817</v>
      </c>
      <c r="E217" s="462">
        <f>+VLOOKUP(B217,'Salary sheet'!$B$6:$AT$1292,45,0)</f>
        <v>8059787</v>
      </c>
      <c r="F217" s="646" t="s">
        <v>5544</v>
      </c>
      <c r="G217" s="546" t="str">
        <f>+VLOOKUP(B217,'Salary sheet'!$B$6:$E$2281,4,0)</f>
        <v>FACTORY A</v>
      </c>
      <c r="H217" s="461" t="str">
        <f>+VLOOKUP(B217,'Salary sheet'!$B$6:$AZ$1386,50,0)</f>
        <v>SK1 Box</v>
      </c>
      <c r="I217" s="461" t="str">
        <f t="shared" si="17"/>
        <v>C2426TO MY TRANG050040932817</v>
      </c>
      <c r="J217" s="573" t="str">
        <f>+VLOOKUP(B217,'[2]04 2025'!$B$2:$F$1371,5,0)</f>
        <v>C2426TO MY TRANG050040932817</v>
      </c>
      <c r="K217" s="461">
        <f t="shared" si="16"/>
        <v>1</v>
      </c>
      <c r="P217" s="479"/>
    </row>
    <row r="218" spans="1:16" s="461" customFormat="1" ht="18" customHeight="1">
      <c r="A218" s="548">
        <f>SUBTOTAL(3,B$6:B218)</f>
        <v>213</v>
      </c>
      <c r="B218" s="546" t="s">
        <v>1042</v>
      </c>
      <c r="C218" s="546" t="str">
        <f>+VLOOKUP(B218,'Salary sheet'!$B$6:$AX$1386,48,0)</f>
        <v>DO THI HANH PHUC</v>
      </c>
      <c r="D218" s="546" t="str">
        <f>+VLOOKUP(B218,'Salary sheet'!$B$6:$BW$1386,49,0)</f>
        <v>050040966045</v>
      </c>
      <c r="E218" s="462">
        <f>+VLOOKUP(B218,'Salary sheet'!$B$6:$AT$1292,45,0)</f>
        <v>8071275</v>
      </c>
      <c r="F218" s="646" t="s">
        <v>5544</v>
      </c>
      <c r="G218" s="546" t="str">
        <f>+VLOOKUP(B218,'Salary sheet'!$B$6:$E$2281,4,0)</f>
        <v>FACTORY A</v>
      </c>
      <c r="H218" s="461" t="str">
        <f>+VLOOKUP(B218,'Salary sheet'!$B$6:$AZ$1386,50,0)</f>
        <v>SK1 Box</v>
      </c>
      <c r="I218" s="461" t="str">
        <f t="shared" si="17"/>
        <v>C3942DO THI HANH PHUC050040966045</v>
      </c>
      <c r="J218" s="573" t="str">
        <f>+VLOOKUP(B218,'[2]04 2025'!$B$2:$F$1371,5,0)</f>
        <v>C3942DO THI HANH PHUC050040966045</v>
      </c>
      <c r="K218" s="461">
        <f t="shared" si="16"/>
        <v>1</v>
      </c>
      <c r="P218" s="479"/>
    </row>
    <row r="219" spans="1:16" s="461" customFormat="1" ht="18" customHeight="1">
      <c r="A219" s="548">
        <f>SUBTOTAL(3,B$6:B219)</f>
        <v>214</v>
      </c>
      <c r="B219" s="546" t="s">
        <v>1044</v>
      </c>
      <c r="C219" s="546" t="str">
        <f>+VLOOKUP(B219,'Salary sheet'!$B$6:$AX$1386,48,0)</f>
        <v>NGUYEN THUY VU THAO</v>
      </c>
      <c r="D219" s="546" t="str">
        <f>+VLOOKUP(B219,'Salary sheet'!$B$6:$BW$1386,49,0)</f>
        <v>050040932868</v>
      </c>
      <c r="E219" s="462">
        <f>+VLOOKUP(B219,'Salary sheet'!$B$6:$AT$1292,45,0)</f>
        <v>4266642</v>
      </c>
      <c r="F219" s="646" t="s">
        <v>5544</v>
      </c>
      <c r="G219" s="546" t="str">
        <f>+VLOOKUP(B219,'Salary sheet'!$B$6:$E$2281,4,0)</f>
        <v>FACTORY A</v>
      </c>
      <c r="H219" s="461" t="str">
        <f>+VLOOKUP(B219,'Salary sheet'!$B$6:$AZ$1386,50,0)</f>
        <v>SK1 Box</v>
      </c>
      <c r="I219" s="461" t="str">
        <f t="shared" si="17"/>
        <v>C4642NGUYEN THUY VU THAO050040932868</v>
      </c>
      <c r="J219" s="573" t="str">
        <f>+VLOOKUP(B219,'[2]04 2025'!$B$2:$F$1371,5,0)</f>
        <v>C4642NGUYEN THUY VU THAO050040932868</v>
      </c>
      <c r="K219" s="461">
        <f t="shared" si="16"/>
        <v>1</v>
      </c>
      <c r="P219" s="479"/>
    </row>
    <row r="220" spans="1:16" s="461" customFormat="1" ht="18" customHeight="1">
      <c r="A220" s="548">
        <f>SUBTOTAL(3,B$6:B220)</f>
        <v>215</v>
      </c>
      <c r="B220" s="546" t="s">
        <v>1046</v>
      </c>
      <c r="C220" s="546" t="str">
        <f>+VLOOKUP(B220,'Salary sheet'!$B$6:$AX$1386,48,0)</f>
        <v>LA THI HUE</v>
      </c>
      <c r="D220" s="546" t="str">
        <f>+VLOOKUP(B220,'Salary sheet'!$B$6:$BW$1386,49,0)</f>
        <v>050040934704</v>
      </c>
      <c r="E220" s="462">
        <f>+VLOOKUP(B220,'Salary sheet'!$B$6:$AT$1292,45,0)</f>
        <v>7969592</v>
      </c>
      <c r="F220" s="646" t="s">
        <v>5544</v>
      </c>
      <c r="G220" s="546" t="str">
        <f>+VLOOKUP(B220,'Salary sheet'!$B$6:$E$2281,4,0)</f>
        <v>FACTORY A</v>
      </c>
      <c r="H220" s="461" t="str">
        <f>+VLOOKUP(B220,'Salary sheet'!$B$6:$AZ$1386,50,0)</f>
        <v>SK1 Box</v>
      </c>
      <c r="I220" s="461" t="str">
        <f t="shared" si="17"/>
        <v>C5408LA THI HUE050040934704</v>
      </c>
      <c r="J220" s="573" t="str">
        <f>+VLOOKUP(B220,'[2]04 2025'!$B$2:$F$1371,5,0)</f>
        <v>C5408LA THI HUE050040934704</v>
      </c>
      <c r="K220" s="461">
        <f t="shared" si="16"/>
        <v>1</v>
      </c>
      <c r="P220" s="479"/>
    </row>
    <row r="221" spans="1:16" s="461" customFormat="1" ht="18" customHeight="1">
      <c r="A221" s="548">
        <f>SUBTOTAL(3,B$6:B221)</f>
        <v>216</v>
      </c>
      <c r="B221" s="546" t="s">
        <v>1048</v>
      </c>
      <c r="C221" s="546" t="str">
        <f>+VLOOKUP(B221,'Salary sheet'!$B$6:$AX$1386,48,0)</f>
        <v>NGUYEN THI LE HANG</v>
      </c>
      <c r="D221" s="546" t="str">
        <f>+VLOOKUP(B221,'Salary sheet'!$B$6:$BW$1386,49,0)</f>
        <v>050040967084</v>
      </c>
      <c r="E221" s="462">
        <f>+VLOOKUP(B221,'Salary sheet'!$B$6:$AT$1292,45,0)</f>
        <v>8540039</v>
      </c>
      <c r="F221" s="646" t="s">
        <v>5544</v>
      </c>
      <c r="G221" s="546" t="str">
        <f>+VLOOKUP(B221,'Salary sheet'!$B$6:$E$2281,4,0)</f>
        <v>FACTORY A</v>
      </c>
      <c r="H221" s="461" t="str">
        <f>+VLOOKUP(B221,'Salary sheet'!$B$6:$AZ$1386,50,0)</f>
        <v>SK1 Box</v>
      </c>
      <c r="I221" s="461" t="str">
        <f t="shared" si="17"/>
        <v>C5587NGUYEN THI LE HANG050040967084</v>
      </c>
      <c r="J221" s="573" t="str">
        <f>+VLOOKUP(B221,'[2]04 2025'!$B$2:$F$1371,5,0)</f>
        <v>C5587NGUYEN THI LE HANG050040967084</v>
      </c>
      <c r="K221" s="461">
        <f t="shared" si="16"/>
        <v>1</v>
      </c>
      <c r="P221" s="479"/>
    </row>
    <row r="222" spans="1:16" s="461" customFormat="1" ht="18" customHeight="1">
      <c r="A222" s="548">
        <f>SUBTOTAL(3,B$6:B222)</f>
        <v>217</v>
      </c>
      <c r="B222" s="546" t="s">
        <v>1050</v>
      </c>
      <c r="C222" s="546" t="str">
        <f>+VLOOKUP(B222,'Salary sheet'!$B$6:$AX$1386,48,0)</f>
        <v>LE THI LIEN</v>
      </c>
      <c r="D222" s="546" t="str">
        <f>+VLOOKUP(B222,'Salary sheet'!$B$6:$BW$1386,49,0)</f>
        <v>050040964069</v>
      </c>
      <c r="E222" s="462">
        <f>+VLOOKUP(B222,'Salary sheet'!$B$6:$AT$1292,45,0)</f>
        <v>7997976</v>
      </c>
      <c r="F222" s="646" t="s">
        <v>5544</v>
      </c>
      <c r="G222" s="546" t="str">
        <f>+VLOOKUP(B222,'Salary sheet'!$B$6:$E$2281,4,0)</f>
        <v>FACTORY A</v>
      </c>
      <c r="H222" s="461" t="str">
        <f>+VLOOKUP(B222,'Salary sheet'!$B$6:$AZ$1386,50,0)</f>
        <v>SK1 Box</v>
      </c>
      <c r="I222" s="461" t="str">
        <f t="shared" si="17"/>
        <v>C5621LE THI LIEN050040964069</v>
      </c>
      <c r="J222" s="573" t="str">
        <f>+VLOOKUP(B222,'[2]04 2025'!$B$2:$F$1371,5,0)</f>
        <v>C5621LE THI LIEN050040964069</v>
      </c>
      <c r="K222" s="461">
        <f t="shared" si="16"/>
        <v>1</v>
      </c>
      <c r="P222" s="479"/>
    </row>
    <row r="223" spans="1:16" s="461" customFormat="1" ht="18" customHeight="1">
      <c r="A223" s="548">
        <f>SUBTOTAL(3,B$6:B223)</f>
        <v>218</v>
      </c>
      <c r="B223" s="546" t="s">
        <v>1052</v>
      </c>
      <c r="C223" s="546" t="str">
        <f>+VLOOKUP(B223,'Salary sheet'!$B$6:$AX$1386,48,0)</f>
        <v>VO THI HONG TIEN</v>
      </c>
      <c r="D223" s="546" t="str">
        <f>+VLOOKUP(B223,'Salary sheet'!$B$6:$BW$1386,49,0)</f>
        <v>050040933198</v>
      </c>
      <c r="E223" s="462">
        <f>+VLOOKUP(B223,'Salary sheet'!$B$6:$AT$1292,45,0)</f>
        <v>8341253</v>
      </c>
      <c r="F223" s="646" t="s">
        <v>5544</v>
      </c>
      <c r="G223" s="546" t="str">
        <f>+VLOOKUP(B223,'Salary sheet'!$B$6:$E$2281,4,0)</f>
        <v>FACTORY A</v>
      </c>
      <c r="H223" s="461" t="str">
        <f>+VLOOKUP(B223,'Salary sheet'!$B$6:$AZ$1386,50,0)</f>
        <v>SK1 Box</v>
      </c>
      <c r="I223" s="461" t="str">
        <f t="shared" si="17"/>
        <v>C6142VO THI HONG TIEN050040933198</v>
      </c>
      <c r="J223" s="573" t="str">
        <f>+VLOOKUP(B223,'[2]04 2025'!$B$2:$F$1371,5,0)</f>
        <v>C6142VO THI HONG TIEN050040933198</v>
      </c>
      <c r="K223" s="461">
        <f t="shared" si="16"/>
        <v>1</v>
      </c>
      <c r="P223" s="479"/>
    </row>
    <row r="224" spans="1:16" s="461" customFormat="1" ht="18" customHeight="1">
      <c r="A224" s="548">
        <f>SUBTOTAL(3,B$6:B224)</f>
        <v>219</v>
      </c>
      <c r="B224" s="546" t="s">
        <v>1055</v>
      </c>
      <c r="C224" s="546" t="str">
        <f>+VLOOKUP(B224,'Salary sheet'!$B$6:$AX$1386,48,0)</f>
        <v>TRAN THI HOANG OANH</v>
      </c>
      <c r="D224" s="546" t="str">
        <f>+VLOOKUP(B224,'Salary sheet'!$B$6:$BW$1386,49,0)</f>
        <v>050098252107</v>
      </c>
      <c r="E224" s="462">
        <f>+VLOOKUP(B224,'Salary sheet'!$B$6:$AT$1292,45,0)</f>
        <v>6743385</v>
      </c>
      <c r="F224" s="646" t="s">
        <v>5544</v>
      </c>
      <c r="G224" s="546" t="str">
        <f>+VLOOKUP(B224,'Salary sheet'!$B$6:$E$2281,4,0)</f>
        <v>FACTORY A</v>
      </c>
      <c r="H224" s="461" t="str">
        <f>+VLOOKUP(B224,'Salary sheet'!$B$6:$AZ$1386,50,0)</f>
        <v>SK1 Box</v>
      </c>
      <c r="I224" s="461" t="str">
        <f t="shared" si="17"/>
        <v>C7538TRAN THI HOANG OANH050098252107</v>
      </c>
      <c r="J224" s="573" t="str">
        <f>+VLOOKUP(B224,'[2]04 2025'!$B$2:$F$1371,5,0)</f>
        <v>C7538TRAN THI HOANG OANH050098252107</v>
      </c>
      <c r="K224" s="461">
        <f t="shared" si="16"/>
        <v>1</v>
      </c>
      <c r="P224" s="479"/>
    </row>
    <row r="225" spans="1:16" s="461" customFormat="1" ht="18" customHeight="1">
      <c r="A225" s="548">
        <f>SUBTOTAL(3,B$6:B225)</f>
        <v>220</v>
      </c>
      <c r="B225" s="546" t="s">
        <v>1057</v>
      </c>
      <c r="C225" s="546" t="str">
        <f>+VLOOKUP(B225,'Salary sheet'!$B$6:$AX$1386,48,0)</f>
        <v>LE THI PHUONG</v>
      </c>
      <c r="D225" s="546" t="str">
        <f>+VLOOKUP(B225,'Salary sheet'!$B$6:$BW$1386,49,0)</f>
        <v>050099760726</v>
      </c>
      <c r="E225" s="462">
        <f>+VLOOKUP(B225,'Salary sheet'!$B$6:$AT$1292,45,0)</f>
        <v>7848646</v>
      </c>
      <c r="F225" s="646" t="s">
        <v>5544</v>
      </c>
      <c r="G225" s="546" t="str">
        <f>+VLOOKUP(B225,'Salary sheet'!$B$6:$E$2281,4,0)</f>
        <v>FACTORY A</v>
      </c>
      <c r="H225" s="461" t="str">
        <f>+VLOOKUP(B225,'Salary sheet'!$B$6:$AZ$1386,50,0)</f>
        <v>SK1 Box</v>
      </c>
      <c r="I225" s="461" t="str">
        <f t="shared" si="17"/>
        <v>C7693LE THI PHUONG050099760726</v>
      </c>
      <c r="J225" s="573" t="str">
        <f>+VLOOKUP(B225,'[2]04 2025'!$B$2:$F$1371,5,0)</f>
        <v>C7693LE THI PHUONG050099760726</v>
      </c>
      <c r="K225" s="461">
        <f t="shared" si="16"/>
        <v>1</v>
      </c>
      <c r="P225" s="479"/>
    </row>
    <row r="226" spans="1:16" s="461" customFormat="1" ht="18" customHeight="1">
      <c r="A226" s="548">
        <f>SUBTOTAL(3,B$6:B226)</f>
        <v>221</v>
      </c>
      <c r="B226" s="546" t="s">
        <v>1059</v>
      </c>
      <c r="C226" s="546" t="str">
        <f>+VLOOKUP(B226,'Salary sheet'!$B$6:$AX$1386,48,0)</f>
        <v>NGUYEN THANH SANG</v>
      </c>
      <c r="D226" s="546" t="str">
        <f>+VLOOKUP(B226,'Salary sheet'!$B$6:$BW$1386,49,0)</f>
        <v>050135731258</v>
      </c>
      <c r="E226" s="462">
        <f>+VLOOKUP(B226,'Salary sheet'!$B$6:$AT$1292,45,0)</f>
        <v>9341158</v>
      </c>
      <c r="F226" s="646" t="s">
        <v>5544</v>
      </c>
      <c r="G226" s="546" t="str">
        <f>+VLOOKUP(B226,'Salary sheet'!$B$6:$E$2281,4,0)</f>
        <v>FACTORY A</v>
      </c>
      <c r="H226" s="461" t="str">
        <f>+VLOOKUP(B226,'Salary sheet'!$B$6:$AZ$1386,50,0)</f>
        <v>SK1 Box</v>
      </c>
      <c r="I226" s="461" t="str">
        <f t="shared" si="17"/>
        <v>C14791NGUYEN THANH SANG050135731258</v>
      </c>
      <c r="J226" s="573" t="str">
        <f>+VLOOKUP(B226,'[2]04 2025'!$B$2:$F$1371,5,0)</f>
        <v>C14791NGUYEN THANH SANG050135731258</v>
      </c>
      <c r="K226" s="461">
        <f t="shared" si="16"/>
        <v>1</v>
      </c>
      <c r="P226" s="479"/>
    </row>
    <row r="227" spans="1:16" s="461" customFormat="1" ht="18" customHeight="1">
      <c r="A227" s="548">
        <f>SUBTOTAL(3,B$6:B227)</f>
        <v>222</v>
      </c>
      <c r="B227" s="546" t="s">
        <v>1061</v>
      </c>
      <c r="C227" s="546" t="str">
        <f>+VLOOKUP(B227,'Salary sheet'!$B$6:$AX$1386,48,0)</f>
        <v>PHAM TRUONG GIANG</v>
      </c>
      <c r="D227" s="546" t="str">
        <f>+VLOOKUP(B227,'Salary sheet'!$B$6:$BW$1386,49,0)</f>
        <v>050040825433</v>
      </c>
      <c r="E227" s="462">
        <f>+VLOOKUP(B227,'Salary sheet'!$B$6:$AT$1292,45,0)</f>
        <v>10245150</v>
      </c>
      <c r="F227" s="646" t="s">
        <v>5544</v>
      </c>
      <c r="G227" s="546" t="str">
        <f>+VLOOKUP(B227,'Salary sheet'!$B$6:$E$2281,4,0)</f>
        <v>FACTORY A</v>
      </c>
      <c r="H227" s="461" t="str">
        <f>+VLOOKUP(B227,'Salary sheet'!$B$6:$AZ$1386,50,0)</f>
        <v>SK1 Box</v>
      </c>
      <c r="I227" s="461" t="str">
        <f t="shared" si="17"/>
        <v>C6119PHAM TRUONG GIANG050040825433</v>
      </c>
      <c r="J227" s="573" t="str">
        <f>+VLOOKUP(B227,'[2]04 2025'!$B$2:$F$1371,5,0)</f>
        <v>C6119PHAM TRUONG GIANG050040825433</v>
      </c>
      <c r="K227" s="461">
        <f t="shared" si="16"/>
        <v>1</v>
      </c>
      <c r="P227" s="479"/>
    </row>
    <row r="228" spans="1:16" s="461" customFormat="1" ht="18" customHeight="1">
      <c r="A228" s="548">
        <f>SUBTOTAL(3,B$6:B228)</f>
        <v>223</v>
      </c>
      <c r="B228" s="546" t="s">
        <v>1063</v>
      </c>
      <c r="C228" s="546" t="str">
        <f>+VLOOKUP(B228,'Salary sheet'!$B$6:$AX$1386,48,0)</f>
        <v>NGUYEN VAN TAI</v>
      </c>
      <c r="D228" s="546" t="str">
        <f>+VLOOKUP(B228,'Salary sheet'!$B$6:$BW$1386,49,0)</f>
        <v>050106514248</v>
      </c>
      <c r="E228" s="462">
        <f>+VLOOKUP(B228,'Salary sheet'!$B$6:$AT$1292,45,0)</f>
        <v>8730417</v>
      </c>
      <c r="F228" s="646" t="s">
        <v>5544</v>
      </c>
      <c r="G228" s="546" t="str">
        <f>+VLOOKUP(B228,'Salary sheet'!$B$6:$E$2281,4,0)</f>
        <v>FACTORY A</v>
      </c>
      <c r="H228" s="461" t="str">
        <f>+VLOOKUP(B228,'Salary sheet'!$B$6:$AZ$1386,50,0)</f>
        <v>SK1 Box</v>
      </c>
      <c r="I228" s="461" t="str">
        <f t="shared" si="17"/>
        <v>C10587NGUYEN VAN TAI050106514248</v>
      </c>
      <c r="J228" s="573" t="str">
        <f>+VLOOKUP(B228,'[2]04 2025'!$B$2:$F$1371,5,0)</f>
        <v>C10587NGUYEN VAN TAI050106514248</v>
      </c>
      <c r="K228" s="461">
        <f t="shared" si="16"/>
        <v>1</v>
      </c>
      <c r="P228" s="479"/>
    </row>
    <row r="229" spans="1:16" s="461" customFormat="1" ht="18" customHeight="1">
      <c r="A229" s="548">
        <f>SUBTOTAL(3,B$6:B229)</f>
        <v>224</v>
      </c>
      <c r="B229" s="546" t="s">
        <v>1065</v>
      </c>
      <c r="C229" s="546" t="str">
        <f>+VLOOKUP(B229,'Salary sheet'!$B$6:$AX$1386,48,0)</f>
        <v>DOAN VAN MINH</v>
      </c>
      <c r="D229" s="546" t="str">
        <f>+VLOOKUP(B229,'Salary sheet'!$B$6:$BW$1386,49,0)</f>
        <v>050106626003</v>
      </c>
      <c r="E229" s="462">
        <f>+VLOOKUP(B229,'Salary sheet'!$B$6:$AT$1292,45,0)</f>
        <v>8223287</v>
      </c>
      <c r="F229" s="646" t="s">
        <v>5544</v>
      </c>
      <c r="G229" s="546" t="str">
        <f>+VLOOKUP(B229,'Salary sheet'!$B$6:$E$2281,4,0)</f>
        <v>FACTORY A</v>
      </c>
      <c r="H229" s="461" t="str">
        <f>+VLOOKUP(B229,'Salary sheet'!$B$6:$AZ$1386,50,0)</f>
        <v>SK1 Box</v>
      </c>
      <c r="I229" s="461" t="str">
        <f t="shared" si="17"/>
        <v>C10660DOAN VAN MINH050106626003</v>
      </c>
      <c r="J229" s="573" t="str">
        <f>+VLOOKUP(B229,'[2]04 2025'!$B$2:$F$1371,5,0)</f>
        <v>C10660DOAN VAN MINH050106626003</v>
      </c>
      <c r="K229" s="461">
        <f t="shared" si="16"/>
        <v>1</v>
      </c>
      <c r="P229" s="479"/>
    </row>
    <row r="230" spans="1:16" s="461" customFormat="1" ht="18" customHeight="1">
      <c r="A230" s="548">
        <f>SUBTOTAL(3,B$6:B230)</f>
        <v>225</v>
      </c>
      <c r="B230" s="546" t="s">
        <v>1067</v>
      </c>
      <c r="C230" s="546" t="str">
        <f>+VLOOKUP(B230,'Salary sheet'!$B$6:$AX$1386,48,0)</f>
        <v>PHAN THI HEN</v>
      </c>
      <c r="D230" s="546" t="str">
        <f>+VLOOKUP(B230,'Salary sheet'!$B$6:$BW$1386,49,0)</f>
        <v>050108563394</v>
      </c>
      <c r="E230" s="462">
        <f>+VLOOKUP(B230,'Salary sheet'!$B$6:$AT$1292,45,0)</f>
        <v>8970702</v>
      </c>
      <c r="F230" s="646" t="s">
        <v>5544</v>
      </c>
      <c r="G230" s="546" t="str">
        <f>+VLOOKUP(B230,'Salary sheet'!$B$6:$E$2281,4,0)</f>
        <v>FACTORY A</v>
      </c>
      <c r="H230" s="461" t="str">
        <f>+VLOOKUP(B230,'Salary sheet'!$B$6:$AZ$1386,50,0)</f>
        <v>SK1 Box</v>
      </c>
      <c r="I230" s="461" t="str">
        <f t="shared" si="17"/>
        <v>C10823PHAN THI HEN050108563394</v>
      </c>
      <c r="J230" s="573" t="str">
        <f>+VLOOKUP(B230,'[2]04 2025'!$B$2:$F$1371,5,0)</f>
        <v>C10823PHAN THI HEN050108563394</v>
      </c>
      <c r="K230" s="461">
        <f t="shared" si="16"/>
        <v>1</v>
      </c>
      <c r="P230" s="479"/>
    </row>
    <row r="231" spans="1:16" s="461" customFormat="1" ht="18" customHeight="1">
      <c r="A231" s="548">
        <f>SUBTOTAL(3,B$6:B231)</f>
        <v>226</v>
      </c>
      <c r="B231" s="546" t="s">
        <v>1069</v>
      </c>
      <c r="C231" s="546" t="str">
        <f>+VLOOKUP(B231,'Salary sheet'!$B$6:$AX$1386,48,0)</f>
        <v>PHAN DAI HOC</v>
      </c>
      <c r="D231" s="546" t="str">
        <f>+VLOOKUP(B231,'Salary sheet'!$B$6:$BW$1386,49,0)</f>
        <v>050110223517</v>
      </c>
      <c r="E231" s="462">
        <f>+VLOOKUP(B231,'Salary sheet'!$B$6:$AT$1292,45,0)</f>
        <v>8600075</v>
      </c>
      <c r="F231" s="646" t="s">
        <v>5544</v>
      </c>
      <c r="G231" s="546" t="str">
        <f>+VLOOKUP(B231,'Salary sheet'!$B$6:$E$2281,4,0)</f>
        <v>FACTORY A</v>
      </c>
      <c r="H231" s="461" t="str">
        <f>+VLOOKUP(B231,'Salary sheet'!$B$6:$AZ$1386,50,0)</f>
        <v>SK1 Box</v>
      </c>
      <c r="I231" s="461" t="str">
        <f t="shared" si="17"/>
        <v>C10984PHAN DAI HOC050110223517</v>
      </c>
      <c r="J231" s="573" t="str">
        <f>+VLOOKUP(B231,'[2]04 2025'!$B$2:$F$1371,5,0)</f>
        <v>C10984PHAN DAI HOC050110223517</v>
      </c>
      <c r="K231" s="461">
        <f t="shared" si="16"/>
        <v>1</v>
      </c>
      <c r="P231" s="479"/>
    </row>
    <row r="232" spans="1:16" s="461" customFormat="1" ht="18" customHeight="1">
      <c r="A232" s="548">
        <f>SUBTOTAL(3,B$6:B232)</f>
        <v>227</v>
      </c>
      <c r="B232" s="546" t="s">
        <v>1071</v>
      </c>
      <c r="C232" s="546" t="str">
        <f>+VLOOKUP(B232,'Salary sheet'!$B$6:$AX$1386,48,0)</f>
        <v>NGUYEN THI THU DUNG</v>
      </c>
      <c r="D232" s="546" t="str">
        <f>+VLOOKUP(B232,'Salary sheet'!$B$6:$BW$1386,49,0)</f>
        <v>050042471681</v>
      </c>
      <c r="E232" s="462">
        <f>+VLOOKUP(B232,'Salary sheet'!$B$6:$AT$1292,45,0)</f>
        <v>8886775</v>
      </c>
      <c r="F232" s="646" t="s">
        <v>5544</v>
      </c>
      <c r="G232" s="546" t="str">
        <f>+VLOOKUP(B232,'Salary sheet'!$B$6:$E$2281,4,0)</f>
        <v>FACTORY A</v>
      </c>
      <c r="H232" s="461" t="str">
        <f>+VLOOKUP(B232,'Salary sheet'!$B$6:$AZ$1386,50,0)</f>
        <v>SK1 Box</v>
      </c>
      <c r="I232" s="461" t="str">
        <f t="shared" si="17"/>
        <v>C11323NGUYEN THI THU DUNG050042471681</v>
      </c>
      <c r="J232" s="573" t="str">
        <f>+VLOOKUP(B232,'[2]04 2025'!$B$2:$F$1371,5,0)</f>
        <v>C11323NGUYEN THI THU DUNG050042471681</v>
      </c>
      <c r="K232" s="461">
        <f t="shared" si="16"/>
        <v>1</v>
      </c>
      <c r="P232" s="479"/>
    </row>
    <row r="233" spans="1:16" s="461" customFormat="1" ht="18" customHeight="1">
      <c r="A233" s="548">
        <f>SUBTOTAL(3,B$6:B233)</f>
        <v>228</v>
      </c>
      <c r="B233" s="546" t="s">
        <v>1073</v>
      </c>
      <c r="C233" s="546" t="str">
        <f>+VLOOKUP(B233,'Salary sheet'!$B$6:$AX$1386,48,0)</f>
        <v>THACH THI XA QUI</v>
      </c>
      <c r="D233" s="546" t="str">
        <f>+VLOOKUP(B233,'Salary sheet'!$B$6:$BW$1386,49,0)</f>
        <v>050093971164</v>
      </c>
      <c r="E233" s="462">
        <f>+VLOOKUP(B233,'Salary sheet'!$B$6:$AT$1292,45,0)</f>
        <v>8945982</v>
      </c>
      <c r="F233" s="646" t="s">
        <v>5544</v>
      </c>
      <c r="G233" s="546" t="str">
        <f>+VLOOKUP(B233,'Salary sheet'!$B$6:$E$2281,4,0)</f>
        <v>FACTORY A</v>
      </c>
      <c r="H233" s="461" t="str">
        <f>+VLOOKUP(B233,'Salary sheet'!$B$6:$AZ$1386,50,0)</f>
        <v>SK1 Box</v>
      </c>
      <c r="I233" s="461" t="str">
        <f t="shared" si="17"/>
        <v>C11552THACH THI XA QUI050093971164</v>
      </c>
      <c r="J233" s="573" t="str">
        <f>+VLOOKUP(B233,'[2]04 2025'!$B$2:$F$1371,5,0)</f>
        <v>C11552THACH THI XA QUI050093971164</v>
      </c>
      <c r="K233" s="461">
        <f t="shared" ref="K233:K296" si="18">+IF(J233=I233,1,0)</f>
        <v>1</v>
      </c>
      <c r="P233" s="479"/>
    </row>
    <row r="234" spans="1:16" s="461" customFormat="1" ht="18" customHeight="1">
      <c r="A234" s="548">
        <f>SUBTOTAL(3,B$6:B234)</f>
        <v>229</v>
      </c>
      <c r="B234" s="546" t="s">
        <v>1075</v>
      </c>
      <c r="C234" s="546" t="str">
        <f>+VLOOKUP(B234,'Salary sheet'!$B$6:$AX$1386,48,0)</f>
        <v>DANG THI KIM LIEN</v>
      </c>
      <c r="D234" s="546" t="str">
        <f>+VLOOKUP(B234,'Salary sheet'!$B$6:$BW$1386,49,0)</f>
        <v>050112496308</v>
      </c>
      <c r="E234" s="462">
        <f>+VLOOKUP(B234,'Salary sheet'!$B$6:$AT$1292,45,0)</f>
        <v>10616490</v>
      </c>
      <c r="F234" s="646" t="s">
        <v>5544</v>
      </c>
      <c r="G234" s="546" t="str">
        <f>+VLOOKUP(B234,'Salary sheet'!$B$6:$E$2281,4,0)</f>
        <v>FACTORY A</v>
      </c>
      <c r="H234" s="461" t="str">
        <f>+VLOOKUP(B234,'Salary sheet'!$B$6:$AZ$1386,50,0)</f>
        <v>SK1 Box</v>
      </c>
      <c r="I234" s="461" t="str">
        <f t="shared" si="17"/>
        <v>C11647DANG THI KIM LIEN050112496308</v>
      </c>
      <c r="J234" s="573" t="str">
        <f>+VLOOKUP(B234,'[2]04 2025'!$B$2:$F$1371,5,0)</f>
        <v>C11647DANG THI KIM LIEN050112496308</v>
      </c>
      <c r="K234" s="461">
        <f t="shared" si="18"/>
        <v>1</v>
      </c>
      <c r="P234" s="479"/>
    </row>
    <row r="235" spans="1:16" s="461" customFormat="1" ht="18" customHeight="1">
      <c r="A235" s="548">
        <f>SUBTOTAL(3,B$6:B235)</f>
        <v>230</v>
      </c>
      <c r="B235" s="546" t="s">
        <v>1078</v>
      </c>
      <c r="C235" s="546" t="str">
        <f>+VLOOKUP(B235,'Salary sheet'!$B$6:$AX$1386,48,0)</f>
        <v>DIEU THI HONG UYEN</v>
      </c>
      <c r="D235" s="546" t="str">
        <f>+VLOOKUP(B235,'Salary sheet'!$B$6:$BW$1386,49,0)</f>
        <v>050116651073</v>
      </c>
      <c r="E235" s="462">
        <f>+VLOOKUP(B235,'Salary sheet'!$B$6:$AT$1292,45,0)</f>
        <v>4357057</v>
      </c>
      <c r="F235" s="646" t="s">
        <v>5544</v>
      </c>
      <c r="G235" s="546" t="str">
        <f>+VLOOKUP(B235,'Salary sheet'!$B$6:$E$2281,4,0)</f>
        <v>FACTORY A</v>
      </c>
      <c r="H235" s="461" t="str">
        <f>+VLOOKUP(B235,'Salary sheet'!$B$6:$AZ$1386,50,0)</f>
        <v>SK1 Box</v>
      </c>
      <c r="I235" s="461" t="str">
        <f t="shared" si="17"/>
        <v>C11865DIEU THI HONG UYEN050116651073</v>
      </c>
      <c r="J235" s="573" t="str">
        <f>+VLOOKUP(B235,'[2]04 2025'!$B$2:$F$1371,5,0)</f>
        <v>C11865DIEU THI HONG UYEN050116651073</v>
      </c>
      <c r="K235" s="461">
        <f t="shared" si="18"/>
        <v>1</v>
      </c>
      <c r="P235" s="479"/>
    </row>
    <row r="236" spans="1:16" s="461" customFormat="1" ht="18" customHeight="1">
      <c r="A236" s="548">
        <f>SUBTOTAL(3,B$6:B236)</f>
        <v>231</v>
      </c>
      <c r="B236" s="546" t="s">
        <v>1080</v>
      </c>
      <c r="C236" s="546" t="str">
        <f>+VLOOKUP(B236,'Salary sheet'!$B$6:$AX$1386,48,0)</f>
        <v>BUI VAN SINH</v>
      </c>
      <c r="D236" s="546" t="str">
        <f>+VLOOKUP(B236,'Salary sheet'!$B$6:$BW$1386,49,0)</f>
        <v>050114056429</v>
      </c>
      <c r="E236" s="462">
        <f>+VLOOKUP(B236,'Salary sheet'!$B$6:$AT$1292,45,0)</f>
        <v>8785599</v>
      </c>
      <c r="F236" s="646" t="s">
        <v>5544</v>
      </c>
      <c r="G236" s="546" t="str">
        <f>+VLOOKUP(B236,'Salary sheet'!$B$6:$E$2281,4,0)</f>
        <v>FACTORY A</v>
      </c>
      <c r="H236" s="461" t="str">
        <f>+VLOOKUP(B236,'Salary sheet'!$B$6:$AZ$1386,50,0)</f>
        <v>SK1 Box</v>
      </c>
      <c r="I236" s="461" t="str">
        <f t="shared" si="17"/>
        <v>C11904BUI VAN SINH050114056429</v>
      </c>
      <c r="J236" s="573" t="str">
        <f>+VLOOKUP(B236,'[2]04 2025'!$B$2:$F$1371,5,0)</f>
        <v>C11904BUI VAN SINH050114056429</v>
      </c>
      <c r="K236" s="461">
        <f t="shared" si="18"/>
        <v>1</v>
      </c>
      <c r="P236" s="479"/>
    </row>
    <row r="237" spans="1:16" s="461" customFormat="1" ht="18" customHeight="1">
      <c r="A237" s="548">
        <f>SUBTOTAL(3,B$6:B237)</f>
        <v>232</v>
      </c>
      <c r="B237" s="546" t="s">
        <v>1082</v>
      </c>
      <c r="C237" s="546" t="str">
        <f>+VLOOKUP(B237,'Salary sheet'!$B$6:$AX$1386,48,0)</f>
        <v>NGUYEN THI PHUNG</v>
      </c>
      <c r="D237" s="546" t="str">
        <f>+VLOOKUP(B237,'Salary sheet'!$B$6:$BW$1386,49,0)</f>
        <v>050048099596</v>
      </c>
      <c r="E237" s="462">
        <f>+VLOOKUP(B237,'Salary sheet'!$B$6:$AT$1292,45,0)</f>
        <v>7134196</v>
      </c>
      <c r="F237" s="646" t="s">
        <v>5544</v>
      </c>
      <c r="G237" s="546" t="str">
        <f>+VLOOKUP(B237,'Salary sheet'!$B$6:$E$2281,4,0)</f>
        <v>FACTORY A</v>
      </c>
      <c r="H237" s="461" t="str">
        <f>+VLOOKUP(B237,'Salary sheet'!$B$6:$AZ$1386,50,0)</f>
        <v>SK1 Box</v>
      </c>
      <c r="I237" s="461" t="str">
        <f t="shared" si="17"/>
        <v>C11909NGUYEN THI PHUNG050048099596</v>
      </c>
      <c r="J237" s="573" t="str">
        <f>+VLOOKUP(B237,'[2]04 2025'!$B$2:$F$1371,5,0)</f>
        <v>C11909NGUYEN THI PHUNG050048099596</v>
      </c>
      <c r="K237" s="461">
        <f t="shared" si="18"/>
        <v>1</v>
      </c>
      <c r="P237" s="479"/>
    </row>
    <row r="238" spans="1:16" s="461" customFormat="1" ht="18" customHeight="1">
      <c r="A238" s="548">
        <f>SUBTOTAL(3,B$6:B238)</f>
        <v>233</v>
      </c>
      <c r="B238" s="546" t="s">
        <v>1084</v>
      </c>
      <c r="C238" s="546" t="str">
        <f>+VLOOKUP(B238,'Salary sheet'!$B$6:$AX$1386,48,0)</f>
        <v>DIEU BANG</v>
      </c>
      <c r="D238" s="546" t="str">
        <f>+VLOOKUP(B238,'Salary sheet'!$B$6:$BW$1386,49,0)</f>
        <v>050116653068</v>
      </c>
      <c r="E238" s="462">
        <f>+VLOOKUP(B238,'Salary sheet'!$B$6:$AT$1292,45,0)</f>
        <v>8678105</v>
      </c>
      <c r="F238" s="646" t="s">
        <v>5544</v>
      </c>
      <c r="G238" s="546" t="str">
        <f>+VLOOKUP(B238,'Salary sheet'!$B$6:$E$2281,4,0)</f>
        <v>FACTORY A</v>
      </c>
      <c r="H238" s="461" t="str">
        <f>+VLOOKUP(B238,'Salary sheet'!$B$6:$AZ$1386,50,0)</f>
        <v>SK1 Box</v>
      </c>
      <c r="I238" s="461" t="str">
        <f t="shared" si="17"/>
        <v>C12035DIEU BANG050116653068</v>
      </c>
      <c r="J238" s="573" t="str">
        <f>+VLOOKUP(B238,'[2]04 2025'!$B$2:$F$1371,5,0)</f>
        <v>C12035DIEU BANG050116653068</v>
      </c>
      <c r="K238" s="461">
        <f t="shared" si="18"/>
        <v>1</v>
      </c>
      <c r="P238" s="479"/>
    </row>
    <row r="239" spans="1:16" s="461" customFormat="1" ht="18" customHeight="1">
      <c r="A239" s="548">
        <f>SUBTOTAL(3,B$6:B239)</f>
        <v>234</v>
      </c>
      <c r="B239" s="546" t="s">
        <v>1086</v>
      </c>
      <c r="C239" s="546" t="str">
        <f>+VLOOKUP(B239,'Salary sheet'!$B$6:$AX$1386,48,0)</f>
        <v>NGUYEN THI KIM YEN</v>
      </c>
      <c r="D239" s="546" t="str">
        <f>+VLOOKUP(B239,'Salary sheet'!$B$6:$BW$1386,49,0)</f>
        <v>050069829462</v>
      </c>
      <c r="E239" s="462">
        <f>+VLOOKUP(B239,'Salary sheet'!$B$6:$AT$1292,45,0)</f>
        <v>8890030</v>
      </c>
      <c r="F239" s="646" t="s">
        <v>5544</v>
      </c>
      <c r="G239" s="546" t="str">
        <f>+VLOOKUP(B239,'Salary sheet'!$B$6:$E$2281,4,0)</f>
        <v>FACTORY A</v>
      </c>
      <c r="H239" s="461" t="str">
        <f>+VLOOKUP(B239,'Salary sheet'!$B$6:$AZ$1386,50,0)</f>
        <v>SK1 Box</v>
      </c>
      <c r="I239" s="461" t="str">
        <f t="shared" si="17"/>
        <v>C12081NGUYEN THI KIM YEN050069829462</v>
      </c>
      <c r="J239" s="573" t="str">
        <f>+VLOOKUP(B239,'[2]04 2025'!$B$2:$F$1371,5,0)</f>
        <v>C12081NGUYEN THI KIM YEN050069829462</v>
      </c>
      <c r="K239" s="461">
        <f t="shared" si="18"/>
        <v>1</v>
      </c>
      <c r="P239" s="479"/>
    </row>
    <row r="240" spans="1:16" s="461" customFormat="1" ht="18" customHeight="1">
      <c r="A240" s="548">
        <f>SUBTOTAL(3,B$6:B240)</f>
        <v>235</v>
      </c>
      <c r="B240" s="546" t="s">
        <v>1088</v>
      </c>
      <c r="C240" s="546" t="str">
        <f>+VLOOKUP(B240,'Salary sheet'!$B$6:$AX$1386,48,0)</f>
        <v>NGO VAN KHA</v>
      </c>
      <c r="D240" s="546" t="str">
        <f>+VLOOKUP(B240,'Salary sheet'!$B$6:$BW$1386,49,0)</f>
        <v>050114273373</v>
      </c>
      <c r="E240" s="462">
        <f>+VLOOKUP(B240,'Salary sheet'!$B$6:$AT$1292,45,0)</f>
        <v>8922882</v>
      </c>
      <c r="F240" s="646" t="s">
        <v>5544</v>
      </c>
      <c r="G240" s="546" t="str">
        <f>+VLOOKUP(B240,'Salary sheet'!$B$6:$E$2281,4,0)</f>
        <v>FACTORY A</v>
      </c>
      <c r="H240" s="461" t="str">
        <f>+VLOOKUP(B240,'Salary sheet'!$B$6:$AZ$1386,50,0)</f>
        <v>SK1 Box</v>
      </c>
      <c r="I240" s="461" t="str">
        <f t="shared" si="17"/>
        <v>C13790NGO VAN KHA050114273373</v>
      </c>
      <c r="J240" s="573" t="str">
        <f>+VLOOKUP(B240,'[2]04 2025'!$B$2:$F$1371,5,0)</f>
        <v>C13790NGO VAN KHA050114273373</v>
      </c>
      <c r="K240" s="461">
        <f t="shared" si="18"/>
        <v>1</v>
      </c>
      <c r="P240" s="479"/>
    </row>
    <row r="241" spans="1:16" s="461" customFormat="1" ht="18" customHeight="1">
      <c r="A241" s="548">
        <f>SUBTOTAL(3,B$6:B241)</f>
        <v>236</v>
      </c>
      <c r="B241" s="546" t="s">
        <v>1090</v>
      </c>
      <c r="C241" s="546" t="str">
        <f>+VLOOKUP(B241,'Salary sheet'!$B$6:$AX$1386,48,0)</f>
        <v>KIEU MINH CHI</v>
      </c>
      <c r="D241" s="546" t="str">
        <f>+VLOOKUP(B241,'Salary sheet'!$B$6:$BW$1386,49,0)</f>
        <v>050119246056</v>
      </c>
      <c r="E241" s="462">
        <f>+VLOOKUP(B241,'Salary sheet'!$B$6:$AT$1292,45,0)</f>
        <v>8484113</v>
      </c>
      <c r="F241" s="646" t="s">
        <v>5544</v>
      </c>
      <c r="G241" s="546" t="str">
        <f>+VLOOKUP(B241,'Salary sheet'!$B$6:$E$2281,4,0)</f>
        <v>FACTORY A</v>
      </c>
      <c r="H241" s="461" t="str">
        <f>+VLOOKUP(B241,'Salary sheet'!$B$6:$AZ$1386,50,0)</f>
        <v>SK1 Box</v>
      </c>
      <c r="I241" s="461" t="str">
        <f t="shared" si="17"/>
        <v>C13815KIEU MINH CHI050119246056</v>
      </c>
      <c r="J241" s="573" t="str">
        <f>+VLOOKUP(B241,'[2]04 2025'!$B$2:$F$1371,5,0)</f>
        <v>C13815KIEU MINH CHI050119246056</v>
      </c>
      <c r="K241" s="461">
        <f t="shared" si="18"/>
        <v>1</v>
      </c>
      <c r="P241" s="479"/>
    </row>
    <row r="242" spans="1:16" s="461" customFormat="1" ht="18" customHeight="1">
      <c r="A242" s="548">
        <f>SUBTOTAL(3,B$6:B242)</f>
        <v>237</v>
      </c>
      <c r="B242" s="546" t="s">
        <v>1092</v>
      </c>
      <c r="C242" s="546" t="str">
        <f>+VLOOKUP(B242,'Salary sheet'!$B$6:$AX$1386,48,0)</f>
        <v>HUYNH NGOC TUAN</v>
      </c>
      <c r="D242" s="546" t="str">
        <f>+VLOOKUP(B242,'Salary sheet'!$B$6:$BW$1386,49,0)</f>
        <v>050131564152</v>
      </c>
      <c r="E242" s="462">
        <f>+VLOOKUP(B242,'Salary sheet'!$B$6:$AT$1292,45,0)</f>
        <v>8517988</v>
      </c>
      <c r="F242" s="646" t="s">
        <v>5544</v>
      </c>
      <c r="G242" s="546" t="str">
        <f>+VLOOKUP(B242,'Salary sheet'!$B$6:$E$2281,4,0)</f>
        <v>FACTORY A</v>
      </c>
      <c r="H242" s="461" t="str">
        <f>+VLOOKUP(B242,'Salary sheet'!$B$6:$AZ$1386,50,0)</f>
        <v>SK1 Box</v>
      </c>
      <c r="I242" s="461" t="str">
        <f t="shared" si="17"/>
        <v>C14239HUYNH NGOC TUAN050131564152</v>
      </c>
      <c r="J242" s="573" t="str">
        <f>+VLOOKUP(B242,'[2]04 2025'!$B$2:$F$1371,5,0)</f>
        <v>C14239HUYNH NGOC TUAN050131564152</v>
      </c>
      <c r="K242" s="461">
        <f t="shared" si="18"/>
        <v>1</v>
      </c>
      <c r="P242" s="479"/>
    </row>
    <row r="243" spans="1:16" s="461" customFormat="1" ht="18" customHeight="1">
      <c r="A243" s="548">
        <f>SUBTOTAL(3,B$6:B243)</f>
        <v>238</v>
      </c>
      <c r="B243" s="546" t="s">
        <v>1094</v>
      </c>
      <c r="C243" s="546" t="str">
        <f>+VLOOKUP(B243,'Salary sheet'!$B$6:$AX$1386,48,0)</f>
        <v>PHAN THI OANH</v>
      </c>
      <c r="D243" s="546" t="str">
        <f>+VLOOKUP(B243,'Salary sheet'!$B$6:$BW$1386,49,0)</f>
        <v>050132089490</v>
      </c>
      <c r="E243" s="462">
        <f>+VLOOKUP(B243,'Salary sheet'!$B$6:$AT$1292,45,0)</f>
        <v>8945982</v>
      </c>
      <c r="F243" s="646" t="s">
        <v>5544</v>
      </c>
      <c r="G243" s="546" t="str">
        <f>+VLOOKUP(B243,'Salary sheet'!$B$6:$E$2281,4,0)</f>
        <v>FACTORY A</v>
      </c>
      <c r="H243" s="461" t="str">
        <f>+VLOOKUP(B243,'Salary sheet'!$B$6:$AZ$1386,50,0)</f>
        <v>SK1 Box</v>
      </c>
      <c r="I243" s="461" t="str">
        <f t="shared" si="17"/>
        <v>C14240PHAN THI OANH050132089490</v>
      </c>
      <c r="J243" s="573" t="str">
        <f>+VLOOKUP(B243,'[2]04 2025'!$B$2:$F$1371,5,0)</f>
        <v>C14240PHAN THI OANH050132089490</v>
      </c>
      <c r="K243" s="461">
        <f t="shared" si="18"/>
        <v>1</v>
      </c>
      <c r="P243" s="479"/>
    </row>
    <row r="244" spans="1:16" s="461" customFormat="1" ht="18" customHeight="1">
      <c r="A244" s="548">
        <f>SUBTOTAL(3,B$6:B244)</f>
        <v>239</v>
      </c>
      <c r="B244" s="546" t="s">
        <v>1096</v>
      </c>
      <c r="C244" s="546" t="str">
        <f>+VLOOKUP(B244,'Salary sheet'!$B$6:$AX$1386,48,0)</f>
        <v>PHAM THI NGOC ANH</v>
      </c>
      <c r="D244" s="546" t="str">
        <f>+VLOOKUP(B244,'Salary sheet'!$B$6:$BW$1386,49,0)</f>
        <v>050040792985</v>
      </c>
      <c r="E244" s="462">
        <f>+VLOOKUP(B244,'Salary sheet'!$B$6:$AT$1292,45,0)</f>
        <v>8842622</v>
      </c>
      <c r="F244" s="646" t="s">
        <v>5544</v>
      </c>
      <c r="G244" s="546" t="str">
        <f>+VLOOKUP(B244,'Salary sheet'!$B$6:$E$2281,4,0)</f>
        <v>FACTORY A</v>
      </c>
      <c r="H244" s="461" t="str">
        <f>+VLOOKUP(B244,'Salary sheet'!$B$6:$AZ$1386,50,0)</f>
        <v>SK1 Box</v>
      </c>
      <c r="I244" s="461" t="str">
        <f t="shared" si="17"/>
        <v>C14982PHAM THI NGOC ANH050040792985</v>
      </c>
      <c r="J244" s="573" t="str">
        <f>+VLOOKUP(B244,'[2]04 2025'!$B$2:$F$1371,5,0)</f>
        <v>C14982PHAM THI NGOC ANH050040792985</v>
      </c>
      <c r="K244" s="461">
        <f t="shared" si="18"/>
        <v>1</v>
      </c>
      <c r="P244" s="479"/>
    </row>
    <row r="245" spans="1:16" s="461" customFormat="1" ht="18" customHeight="1">
      <c r="A245" s="548">
        <f>SUBTOTAL(3,B$6:B245)</f>
        <v>240</v>
      </c>
      <c r="B245" s="546" t="s">
        <v>1098</v>
      </c>
      <c r="C245" s="546" t="str">
        <f>+VLOOKUP(B245,'Salary sheet'!$B$6:$AX$1386,48,0)</f>
        <v>NGUYEN THI KIM MY</v>
      </c>
      <c r="D245" s="546" t="str">
        <f>+VLOOKUP(B245,'Salary sheet'!$B$6:$BW$1386,49,0)</f>
        <v>050045647509</v>
      </c>
      <c r="E245" s="462">
        <f>+VLOOKUP(B245,'Salary sheet'!$B$6:$AT$1292,45,0)</f>
        <v>8213170</v>
      </c>
      <c r="F245" s="646" t="s">
        <v>5544</v>
      </c>
      <c r="G245" s="546" t="str">
        <f>+VLOOKUP(B245,'Salary sheet'!$B$6:$E$2281,4,0)</f>
        <v>FACTORY A</v>
      </c>
      <c r="H245" s="461" t="str">
        <f>+VLOOKUP(B245,'Salary sheet'!$B$6:$AZ$1386,50,0)</f>
        <v>SK1 Box</v>
      </c>
      <c r="I245" s="461" t="str">
        <f t="shared" si="17"/>
        <v>C15449NGUYEN THI KIM MY050045647509</v>
      </c>
      <c r="J245" s="573" t="str">
        <f>+VLOOKUP(B245,'[2]04 2025'!$B$2:$F$1371,5,0)</f>
        <v>C15449NGUYEN THI KIM MY050045647509</v>
      </c>
      <c r="K245" s="461">
        <f t="shared" si="18"/>
        <v>1</v>
      </c>
      <c r="P245" s="479"/>
    </row>
    <row r="246" spans="1:16" s="461" customFormat="1" ht="18" customHeight="1">
      <c r="A246" s="548">
        <f>SUBTOTAL(3,B$6:B246)</f>
        <v>241</v>
      </c>
      <c r="B246" s="546" t="s">
        <v>1100</v>
      </c>
      <c r="C246" s="546" t="str">
        <f>+VLOOKUP(B246,'Salary sheet'!$B$6:$AX$1386,48,0)</f>
        <v>TRAN THI HOANG THUONG</v>
      </c>
      <c r="D246" s="546" t="str">
        <f>+VLOOKUP(B246,'Salary sheet'!$B$6:$BW$1386,49,0)</f>
        <v>050112035203</v>
      </c>
      <c r="E246" s="462">
        <f>+VLOOKUP(B246,'Salary sheet'!$B$6:$AT$1292,45,0)</f>
        <v>8070197</v>
      </c>
      <c r="F246" s="646" t="s">
        <v>5544</v>
      </c>
      <c r="G246" s="546" t="str">
        <f>+VLOOKUP(B246,'Salary sheet'!$B$6:$E$2281,4,0)</f>
        <v>FACTORY A</v>
      </c>
      <c r="H246" s="461" t="str">
        <f>+VLOOKUP(B246,'Salary sheet'!$B$6:$AZ$1386,50,0)</f>
        <v>SK1 Box</v>
      </c>
      <c r="I246" s="461" t="str">
        <f t="shared" si="17"/>
        <v>C15506TRAN THI HOANG THUONG050112035203</v>
      </c>
      <c r="J246" s="573" t="str">
        <f>+VLOOKUP(B246,'[2]04 2025'!$B$2:$F$1371,5,0)</f>
        <v>C15506TRAN THI HOANG THUONG050112035203</v>
      </c>
      <c r="K246" s="461">
        <f t="shared" si="18"/>
        <v>1</v>
      </c>
      <c r="P246" s="479"/>
    </row>
    <row r="247" spans="1:16" s="461" customFormat="1" ht="18" customHeight="1">
      <c r="A247" s="548">
        <f>SUBTOTAL(3,B$6:B247)</f>
        <v>242</v>
      </c>
      <c r="B247" s="546" t="s">
        <v>1102</v>
      </c>
      <c r="C247" s="546" t="str">
        <f>+VLOOKUP(B247,'Salary sheet'!$B$6:$AX$1386,48,0)</f>
        <v>THACH THI THUY TIEN</v>
      </c>
      <c r="D247" s="546" t="str">
        <f>+VLOOKUP(B247,'Salary sheet'!$B$6:$BW$1386,49,0)</f>
        <v>050121173341</v>
      </c>
      <c r="E247" s="462">
        <f>+VLOOKUP(B247,'Salary sheet'!$B$6:$AT$1292,45,0)</f>
        <v>8264559</v>
      </c>
      <c r="F247" s="646" t="s">
        <v>5544</v>
      </c>
      <c r="G247" s="546" t="str">
        <f>+VLOOKUP(B247,'Salary sheet'!$B$6:$E$2281,4,0)</f>
        <v>FACTORY A</v>
      </c>
      <c r="H247" s="461" t="str">
        <f>+VLOOKUP(B247,'Salary sheet'!$B$6:$AZ$1386,50,0)</f>
        <v>SK1 Box</v>
      </c>
      <c r="I247" s="461" t="str">
        <f t="shared" si="17"/>
        <v>C15603THACH THI THUY TIEN050121173341</v>
      </c>
      <c r="J247" s="573" t="str">
        <f>+VLOOKUP(B247,'[2]04 2025'!$B$2:$F$1371,5,0)</f>
        <v>C15603THACH THI THUY TIEN050121173341</v>
      </c>
      <c r="K247" s="461">
        <f t="shared" si="18"/>
        <v>1</v>
      </c>
      <c r="P247" s="479"/>
    </row>
    <row r="248" spans="1:16" s="461" customFormat="1" ht="18" customHeight="1">
      <c r="A248" s="548">
        <f>SUBTOTAL(3,B$6:B248)</f>
        <v>243</v>
      </c>
      <c r="B248" s="546" t="s">
        <v>1104</v>
      </c>
      <c r="C248" s="546" t="str">
        <f>+VLOOKUP(B248,'Salary sheet'!$B$6:$AX$1386,48,0)</f>
        <v>DU VAN QUANG</v>
      </c>
      <c r="D248" s="546" t="str">
        <f>+VLOOKUP(B248,'Salary sheet'!$B$6:$BW$1386,49,0)</f>
        <v>050040825638</v>
      </c>
      <c r="E248" s="462">
        <f>+VLOOKUP(B248,'Salary sheet'!$B$6:$AT$1292,45,0)</f>
        <v>7711711</v>
      </c>
      <c r="F248" s="646" t="s">
        <v>5544</v>
      </c>
      <c r="G248" s="546" t="str">
        <f>+VLOOKUP(B248,'Salary sheet'!$B$6:$E$2281,4,0)</f>
        <v>FACTORY A</v>
      </c>
      <c r="H248" s="461" t="str">
        <f>+VLOOKUP(B248,'Salary sheet'!$B$6:$AZ$1386,50,0)</f>
        <v>SK1 Box</v>
      </c>
      <c r="I248" s="461" t="str">
        <f t="shared" si="17"/>
        <v>C15637DU VAN QUANG050040825638</v>
      </c>
      <c r="J248" s="573" t="str">
        <f>+VLOOKUP(B248,'[2]04 2025'!$B$2:$F$1371,5,0)</f>
        <v>C15637DU VAN QUANG050040825638</v>
      </c>
      <c r="K248" s="461">
        <f t="shared" si="18"/>
        <v>1</v>
      </c>
      <c r="P248" s="479"/>
    </row>
    <row r="249" spans="1:16" s="461" customFormat="1" ht="18" customHeight="1">
      <c r="A249" s="548">
        <f>SUBTOTAL(3,B$6:B249)</f>
        <v>244</v>
      </c>
      <c r="B249" s="546" t="s">
        <v>1106</v>
      </c>
      <c r="C249" s="546" t="str">
        <f>+VLOOKUP(B249,'Salary sheet'!$B$6:$AX$1386,48,0)</f>
        <v>PHAN PHI LONG</v>
      </c>
      <c r="D249" s="546" t="str">
        <f>+VLOOKUP(B249,'Salary sheet'!$B$6:$BW$1386,49,0)</f>
        <v>050051931286</v>
      </c>
      <c r="E249" s="462">
        <f>+VLOOKUP(B249,'Salary sheet'!$B$6:$AT$1292,45,0)</f>
        <v>7471118</v>
      </c>
      <c r="F249" s="646" t="s">
        <v>5544</v>
      </c>
      <c r="G249" s="546" t="str">
        <f>+VLOOKUP(B249,'Salary sheet'!$B$6:$E$2281,4,0)</f>
        <v>FACTORY A</v>
      </c>
      <c r="H249" s="461" t="str">
        <f>+VLOOKUP(B249,'Salary sheet'!$B$6:$AZ$1386,50,0)</f>
        <v>SK1 Box</v>
      </c>
      <c r="I249" s="461" t="str">
        <f t="shared" si="17"/>
        <v>C16096PHAN PHI LONG050051931286</v>
      </c>
      <c r="J249" s="573" t="str">
        <f>+VLOOKUP(B249,'[2]04 2025'!$B$2:$F$1371,5,0)</f>
        <v>C16096PHAN PHI LONG050051931286</v>
      </c>
      <c r="K249" s="461">
        <f t="shared" si="18"/>
        <v>1</v>
      </c>
      <c r="P249" s="479"/>
    </row>
    <row r="250" spans="1:16" s="461" customFormat="1" ht="18" customHeight="1">
      <c r="A250" s="548">
        <f>SUBTOTAL(3,B$6:B250)</f>
        <v>245</v>
      </c>
      <c r="B250" s="546" t="s">
        <v>1108</v>
      </c>
      <c r="C250" s="546" t="str">
        <f>+VLOOKUP(B250,'Salary sheet'!$B$6:$AX$1386,48,0)</f>
        <v>NGUYEN THI KIM TUYEN</v>
      </c>
      <c r="D250" s="546" t="str">
        <f>+VLOOKUP(B250,'Salary sheet'!$B$6:$BW$1386,49,0)</f>
        <v>050040932795</v>
      </c>
      <c r="E250" s="462">
        <f>+VLOOKUP(B250,'Salary sheet'!$B$6:$AT$1292,45,0)</f>
        <v>7683269</v>
      </c>
      <c r="F250" s="646" t="s">
        <v>5544</v>
      </c>
      <c r="G250" s="546" t="str">
        <f>+VLOOKUP(B250,'Salary sheet'!$B$6:$E$2281,4,0)</f>
        <v>FACTORY A</v>
      </c>
      <c r="H250" s="461" t="str">
        <f>+VLOOKUP(B250,'Salary sheet'!$B$6:$AZ$1386,50,0)</f>
        <v>SK1 Box</v>
      </c>
      <c r="I250" s="461" t="str">
        <f t="shared" si="17"/>
        <v>C16136NGUYEN THI KIM TUYEN050040932795</v>
      </c>
      <c r="J250" s="573" t="str">
        <f>+VLOOKUP(B250,'[2]04 2025'!$B$2:$F$1371,5,0)</f>
        <v>C16136NGUYEN THI KIM TUYEN050040932795</v>
      </c>
      <c r="K250" s="461">
        <f t="shared" si="18"/>
        <v>1</v>
      </c>
      <c r="P250" s="479"/>
    </row>
    <row r="251" spans="1:16" s="461" customFormat="1" ht="18" customHeight="1">
      <c r="A251" s="548">
        <f>SUBTOTAL(3,B$6:B251)</f>
        <v>246</v>
      </c>
      <c r="B251" s="546" t="s">
        <v>1110</v>
      </c>
      <c r="C251" s="546" t="str">
        <f>+VLOOKUP(B251,'Salary sheet'!$B$6:$AX$1386,48,0)</f>
        <v>LAM THI NHU QUYNH</v>
      </c>
      <c r="D251" s="546" t="str">
        <f>+VLOOKUP(B251,'Salary sheet'!$B$6:$BW$1386,49,0)</f>
        <v>050135776944</v>
      </c>
      <c r="E251" s="462">
        <f>+VLOOKUP(B251,'Salary sheet'!$B$6:$AT$1292,45,0)</f>
        <v>6553392</v>
      </c>
      <c r="F251" s="646" t="s">
        <v>5544</v>
      </c>
      <c r="G251" s="546" t="str">
        <f>+VLOOKUP(B251,'Salary sheet'!$B$6:$E$2281,4,0)</f>
        <v>FACTORY A</v>
      </c>
      <c r="H251" s="461" t="str">
        <f>+VLOOKUP(B251,'Salary sheet'!$B$6:$AZ$1386,50,0)</f>
        <v>SK1 Box</v>
      </c>
      <c r="I251" s="461" t="str">
        <f t="shared" si="17"/>
        <v>C16235LAM THI NHU QUYNH050135776944</v>
      </c>
      <c r="J251" s="573" t="str">
        <f>+VLOOKUP(B251,'[2]04 2025'!$B$2:$F$1371,5,0)</f>
        <v>C16235LAM THI NHU QUYNH050135776944</v>
      </c>
      <c r="K251" s="461">
        <f t="shared" si="18"/>
        <v>1</v>
      </c>
      <c r="P251" s="479"/>
    </row>
    <row r="252" spans="1:16" s="461" customFormat="1" ht="18" customHeight="1">
      <c r="A252" s="548">
        <f>SUBTOTAL(3,B$6:B252)</f>
        <v>247</v>
      </c>
      <c r="B252" s="546" t="s">
        <v>1112</v>
      </c>
      <c r="C252" s="546" t="str">
        <f>+VLOOKUP(B252,'Salary sheet'!$B$6:$AX$1386,48,0)</f>
        <v>HUYNH VAN HOI</v>
      </c>
      <c r="D252" s="546" t="str">
        <f>+VLOOKUP(B252,'Salary sheet'!$B$6:$BW$1386,49,0)</f>
        <v>050812130424</v>
      </c>
      <c r="E252" s="462">
        <f>+VLOOKUP(B252,'Salary sheet'!$B$6:$AT$1292,45,0)</f>
        <v>5776217</v>
      </c>
      <c r="F252" s="646" t="s">
        <v>5544</v>
      </c>
      <c r="G252" s="546" t="str">
        <f>+VLOOKUP(B252,'Salary sheet'!$B$6:$E$2281,4,0)</f>
        <v>FACTORY A</v>
      </c>
      <c r="H252" s="461" t="str">
        <f>+VLOOKUP(B252,'Salary sheet'!$B$6:$AZ$1386,50,0)</f>
        <v>SK1 Box</v>
      </c>
      <c r="I252" s="461" t="str">
        <f t="shared" si="17"/>
        <v>C16459HUYNH VAN HOI050812130424</v>
      </c>
      <c r="J252" s="573" t="str">
        <f>+VLOOKUP(B252,'[2]04 2025'!$B$2:$F$1371,5,0)</f>
        <v>C16459HUYNH VAN HOI050812130424</v>
      </c>
      <c r="K252" s="461">
        <f t="shared" si="18"/>
        <v>1</v>
      </c>
      <c r="P252" s="479"/>
    </row>
    <row r="253" spans="1:16" s="461" customFormat="1" ht="18" customHeight="1">
      <c r="A253" s="548">
        <f>SUBTOTAL(3,B$6:B253)</f>
        <v>248</v>
      </c>
      <c r="B253" s="546" t="s">
        <v>1114</v>
      </c>
      <c r="C253" s="546" t="str">
        <f>+VLOOKUP(B253,'Salary sheet'!$B$6:$AX$1386,48,0)</f>
        <v>TRAN THI BICH PHUONG</v>
      </c>
      <c r="D253" s="546" t="str">
        <f>+VLOOKUP(B253,'Salary sheet'!$B$6:$BW$1386,49,0)</f>
        <v>050866999671</v>
      </c>
      <c r="E253" s="462">
        <f>+VLOOKUP(B253,'Salary sheet'!$B$6:$AT$1292,45,0)</f>
        <v>7455884</v>
      </c>
      <c r="F253" s="646" t="s">
        <v>5544</v>
      </c>
      <c r="G253" s="546" t="str">
        <f>+VLOOKUP(B253,'Salary sheet'!$B$6:$E$2281,4,0)</f>
        <v>FACTORY A</v>
      </c>
      <c r="H253" s="461" t="str">
        <f>+VLOOKUP(B253,'Salary sheet'!$B$6:$AZ$1386,50,0)</f>
        <v>SK1 Box</v>
      </c>
      <c r="I253" s="461" t="str">
        <f t="shared" si="17"/>
        <v>C16479TRAN THI BICH PHUONG050866999671</v>
      </c>
      <c r="J253" s="573" t="str">
        <f>+VLOOKUP(B253,'[2]04 2025'!$B$2:$F$1371,5,0)</f>
        <v>C16479TRAN THI BICH PHUONG050866999671</v>
      </c>
      <c r="K253" s="461">
        <f t="shared" si="18"/>
        <v>1</v>
      </c>
      <c r="P253" s="479"/>
    </row>
    <row r="254" spans="1:16" s="461" customFormat="1" ht="18" customHeight="1">
      <c r="A254" s="548">
        <f>SUBTOTAL(3,B$6:B254)</f>
        <v>249</v>
      </c>
      <c r="B254" s="546" t="s">
        <v>1116</v>
      </c>
      <c r="C254" s="546" t="str">
        <f>+VLOOKUP(B254,'Salary sheet'!$B$6:$AX$1386,48,0)</f>
        <v>PHAM THI PHUONG DUNG</v>
      </c>
      <c r="D254" s="546" t="str">
        <f>+VLOOKUP(B254,'Salary sheet'!$B$6:$BW$1386,49,0)</f>
        <v>050040846465</v>
      </c>
      <c r="E254" s="462">
        <f>+VLOOKUP(B254,'Salary sheet'!$B$6:$AT$1292,45,0)</f>
        <v>7061092</v>
      </c>
      <c r="F254" s="646" t="s">
        <v>5544</v>
      </c>
      <c r="G254" s="546" t="str">
        <f>+VLOOKUP(B254,'Salary sheet'!$B$6:$E$2281,4,0)</f>
        <v>FACTORY A</v>
      </c>
      <c r="H254" s="461" t="str">
        <f>+VLOOKUP(B254,'Salary sheet'!$B$6:$AZ$1386,50,0)</f>
        <v>SK1 Box</v>
      </c>
      <c r="I254" s="461" t="str">
        <f t="shared" si="17"/>
        <v>C4644PHAM THI PHUONG DUNG050040846465</v>
      </c>
      <c r="J254" s="573" t="str">
        <f>+VLOOKUP(B254,'[2]04 2025'!$B$2:$F$1371,5,0)</f>
        <v>C4644PHAM THI PHUONG DUNG050040846465</v>
      </c>
      <c r="K254" s="461">
        <f t="shared" si="18"/>
        <v>1</v>
      </c>
      <c r="P254" s="479"/>
    </row>
    <row r="255" spans="1:16" s="461" customFormat="1" ht="18" customHeight="1">
      <c r="A255" s="548">
        <f>SUBTOTAL(3,B$6:B255)</f>
        <v>250</v>
      </c>
      <c r="B255" s="546" t="s">
        <v>1118</v>
      </c>
      <c r="C255" s="546" t="str">
        <f>+VLOOKUP(B255,'Salary sheet'!$B$6:$AX$1386,48,0)</f>
        <v>LE THI LUU</v>
      </c>
      <c r="D255" s="546" t="str">
        <f>+VLOOKUP(B255,'Salary sheet'!$B$6:$BW$1386,49,0)</f>
        <v>050040849324</v>
      </c>
      <c r="E255" s="462">
        <f>+VLOOKUP(B255,'Salary sheet'!$B$6:$AT$1292,45,0)</f>
        <v>8942726</v>
      </c>
      <c r="F255" s="646" t="s">
        <v>5544</v>
      </c>
      <c r="G255" s="546" t="str">
        <f>+VLOOKUP(B255,'Salary sheet'!$B$6:$E$2281,4,0)</f>
        <v>FACTORY A</v>
      </c>
      <c r="H255" s="461" t="str">
        <f>+VLOOKUP(B255,'Salary sheet'!$B$6:$AZ$1386,50,0)</f>
        <v>SK1 Box</v>
      </c>
      <c r="I255" s="461" t="str">
        <f t="shared" si="17"/>
        <v>C5776LE THI LUU050040849324</v>
      </c>
      <c r="J255" s="573" t="str">
        <f>+VLOOKUP(B255,'[2]04 2025'!$B$2:$F$1371,5,0)</f>
        <v>C5776LE THI LUU050040849324</v>
      </c>
      <c r="K255" s="461">
        <f t="shared" si="18"/>
        <v>1</v>
      </c>
      <c r="P255" s="479"/>
    </row>
    <row r="256" spans="1:16" s="461" customFormat="1" ht="18" customHeight="1">
      <c r="A256" s="548">
        <f>SUBTOTAL(3,B$6:B256)</f>
        <v>251</v>
      </c>
      <c r="B256" s="546" t="s">
        <v>1120</v>
      </c>
      <c r="C256" s="546" t="str">
        <f>+VLOOKUP(B256,'Salary sheet'!$B$6:$AX$1386,48,0)</f>
        <v>NGUYEN THI HONG</v>
      </c>
      <c r="D256" s="546" t="str">
        <f>+VLOOKUP(B256,'Salary sheet'!$B$6:$BW$1386,49,0)</f>
        <v>050056814377</v>
      </c>
      <c r="E256" s="462">
        <f>+VLOOKUP(B256,'Salary sheet'!$B$6:$AT$1292,45,0)</f>
        <v>8970702</v>
      </c>
      <c r="F256" s="646" t="s">
        <v>5544</v>
      </c>
      <c r="G256" s="546" t="str">
        <f>+VLOOKUP(B256,'Salary sheet'!$B$6:$E$2281,4,0)</f>
        <v>FACTORY A</v>
      </c>
      <c r="H256" s="461" t="str">
        <f>+VLOOKUP(B256,'Salary sheet'!$B$6:$AZ$1386,50,0)</f>
        <v>SK1 Box</v>
      </c>
      <c r="I256" s="461" t="str">
        <f t="shared" ref="I256:I280" si="19">+CONCATENATE(B256,C256,D256)</f>
        <v>C6325NGUYEN THI HONG050056814377</v>
      </c>
      <c r="J256" s="573" t="str">
        <f>+VLOOKUP(B256,'[2]04 2025'!$B$2:$F$1371,5,0)</f>
        <v>C6325NGUYEN THI HONG050056814377</v>
      </c>
      <c r="K256" s="461">
        <f t="shared" si="18"/>
        <v>1</v>
      </c>
      <c r="P256" s="479"/>
    </row>
    <row r="257" spans="1:16" s="461" customFormat="1" ht="18" customHeight="1">
      <c r="A257" s="548">
        <f>SUBTOTAL(3,B$6:B257)</f>
        <v>252</v>
      </c>
      <c r="B257" s="546" t="s">
        <v>1122</v>
      </c>
      <c r="C257" s="546" t="str">
        <f>+VLOOKUP(B257,'Salary sheet'!$B$6:$AX$1386,48,0)</f>
        <v>NGUYEN BA CHAT</v>
      </c>
      <c r="D257" s="546" t="str">
        <f>+VLOOKUP(B257,'Salary sheet'!$B$6:$BW$1386,49,0)</f>
        <v>050073798334</v>
      </c>
      <c r="E257" s="462">
        <f>+VLOOKUP(B257,'Salary sheet'!$B$6:$AT$1292,45,0)</f>
        <v>8650514</v>
      </c>
      <c r="F257" s="646" t="s">
        <v>5544</v>
      </c>
      <c r="G257" s="546" t="str">
        <f>+VLOOKUP(B257,'Salary sheet'!$B$6:$E$2281,4,0)</f>
        <v>FACTORY A</v>
      </c>
      <c r="H257" s="461" t="str">
        <f>+VLOOKUP(B257,'Salary sheet'!$B$6:$AZ$1386,50,0)</f>
        <v>SK1 Box</v>
      </c>
      <c r="I257" s="461" t="str">
        <f t="shared" si="19"/>
        <v>C6820NGUYEN BA CHAT050073798334</v>
      </c>
      <c r="J257" s="573" t="str">
        <f>+VLOOKUP(B257,'[2]04 2025'!$B$2:$F$1371,5,0)</f>
        <v>C6820NGUYEN BA CHAT050073798334</v>
      </c>
      <c r="K257" s="461">
        <f t="shared" si="18"/>
        <v>1</v>
      </c>
      <c r="P257" s="479"/>
    </row>
    <row r="258" spans="1:16" s="461" customFormat="1" ht="18" customHeight="1">
      <c r="A258" s="548">
        <f>SUBTOTAL(3,B$6:B258)</f>
        <v>253</v>
      </c>
      <c r="B258" s="546" t="s">
        <v>1124</v>
      </c>
      <c r="C258" s="546" t="str">
        <f>+VLOOKUP(B258,'Salary sheet'!$B$6:$AX$1386,48,0)</f>
        <v>NGUYEN KIM THO</v>
      </c>
      <c r="D258" s="546" t="str">
        <f>+VLOOKUP(B258,'Salary sheet'!$B$6:$BW$1386,49,0)</f>
        <v>050099761056</v>
      </c>
      <c r="E258" s="462">
        <f>+VLOOKUP(B258,'Salary sheet'!$B$6:$AT$1292,45,0)</f>
        <v>8970702</v>
      </c>
      <c r="F258" s="646" t="s">
        <v>5544</v>
      </c>
      <c r="G258" s="546" t="str">
        <f>+VLOOKUP(B258,'Salary sheet'!$B$6:$E$2281,4,0)</f>
        <v>FACTORY A</v>
      </c>
      <c r="H258" s="461" t="str">
        <f>+VLOOKUP(B258,'Salary sheet'!$B$6:$AZ$1386,50,0)</f>
        <v>SK1 Box</v>
      </c>
      <c r="I258" s="461" t="str">
        <f t="shared" si="19"/>
        <v>C7626NGUYEN KIM THO050099761056</v>
      </c>
      <c r="J258" s="573" t="str">
        <f>+VLOOKUP(B258,'[2]04 2025'!$B$2:$F$1371,5,0)</f>
        <v>C7626NGUYEN KIM THO050099761056</v>
      </c>
      <c r="K258" s="461">
        <f t="shared" si="18"/>
        <v>1</v>
      </c>
      <c r="P258" s="479"/>
    </row>
    <row r="259" spans="1:16" s="461" customFormat="1" ht="18" customHeight="1">
      <c r="A259" s="548">
        <f>SUBTOTAL(3,B$6:B259)</f>
        <v>254</v>
      </c>
      <c r="B259" s="546" t="s">
        <v>1126</v>
      </c>
      <c r="C259" s="546" t="str">
        <f>+VLOOKUP(B259,'Salary sheet'!$B$6:$AX$1386,48,0)</f>
        <v>TRAN THI BE</v>
      </c>
      <c r="D259" s="546" t="str">
        <f>+VLOOKUP(B259,'Salary sheet'!$B$6:$BW$1386,49,0)</f>
        <v>050096625836</v>
      </c>
      <c r="E259" s="462">
        <f>+VLOOKUP(B259,'Salary sheet'!$B$6:$AT$1292,45,0)</f>
        <v>8271713</v>
      </c>
      <c r="F259" s="646" t="s">
        <v>5544</v>
      </c>
      <c r="G259" s="546" t="str">
        <f>+VLOOKUP(B259,'Salary sheet'!$B$6:$E$2281,4,0)</f>
        <v>FACTORY A</v>
      </c>
      <c r="H259" s="461" t="str">
        <f>+VLOOKUP(B259,'Salary sheet'!$B$6:$AZ$1386,50,0)</f>
        <v>SK1 Box</v>
      </c>
      <c r="I259" s="461" t="str">
        <f t="shared" si="19"/>
        <v>C8050TRAN THI BE050096625836</v>
      </c>
      <c r="J259" s="573" t="str">
        <f>+VLOOKUP(B259,'[2]04 2025'!$B$2:$F$1371,5,0)</f>
        <v>C8050TRAN THI BE050096625836</v>
      </c>
      <c r="K259" s="461">
        <f t="shared" si="18"/>
        <v>1</v>
      </c>
      <c r="P259" s="479"/>
    </row>
    <row r="260" spans="1:16" s="461" customFormat="1" ht="18" customHeight="1">
      <c r="A260" s="548">
        <f>SUBTOTAL(3,B$6:B260)</f>
        <v>255</v>
      </c>
      <c r="B260" s="546" t="s">
        <v>1128</v>
      </c>
      <c r="C260" s="546" t="str">
        <f>+VLOOKUP(B260,'Salary sheet'!$B$6:$AX$1386,48,0)</f>
        <v>NGUYEN MINH LINH</v>
      </c>
      <c r="D260" s="546" t="str">
        <f>+VLOOKUP(B260,'Salary sheet'!$B$6:$BW$1386,49,0)</f>
        <v>050103659709</v>
      </c>
      <c r="E260" s="462">
        <f>+VLOOKUP(B260,'Salary sheet'!$B$6:$AT$1292,45,0)</f>
        <v>8813190</v>
      </c>
      <c r="F260" s="646" t="s">
        <v>5544</v>
      </c>
      <c r="G260" s="546" t="str">
        <f>+VLOOKUP(B260,'Salary sheet'!$B$6:$E$2281,4,0)</f>
        <v>FACTORY A</v>
      </c>
      <c r="H260" s="461" t="str">
        <f>+VLOOKUP(B260,'Salary sheet'!$B$6:$AZ$1386,50,0)</f>
        <v>SK1 Box</v>
      </c>
      <c r="I260" s="461" t="str">
        <f t="shared" si="19"/>
        <v>C8278NGUYEN MINH LINH050103659709</v>
      </c>
      <c r="J260" s="573" t="str">
        <f>+VLOOKUP(B260,'[2]04 2025'!$B$2:$F$1371,5,0)</f>
        <v>C8278NGUYEN MINH LINH050103659709</v>
      </c>
      <c r="K260" s="461">
        <f t="shared" si="18"/>
        <v>1</v>
      </c>
      <c r="P260" s="479"/>
    </row>
    <row r="261" spans="1:16" s="461" customFormat="1" ht="18" customHeight="1">
      <c r="A261" s="548">
        <f>SUBTOTAL(3,B$6:B261)</f>
        <v>256</v>
      </c>
      <c r="B261" s="546" t="s">
        <v>1130</v>
      </c>
      <c r="C261" s="546" t="str">
        <f>+VLOOKUP(B261,'Salary sheet'!$B$6:$AX$1386,48,0)</f>
        <v>NGUYEN THI HONG THUAN</v>
      </c>
      <c r="D261" s="546" t="str">
        <f>+VLOOKUP(B261,'Salary sheet'!$B$6:$BW$1386,49,0)</f>
        <v>050040933090</v>
      </c>
      <c r="E261" s="462">
        <f>+VLOOKUP(B261,'Salary sheet'!$B$6:$AT$1292,45,0)</f>
        <v>17325092</v>
      </c>
      <c r="F261" s="646" t="s">
        <v>5544</v>
      </c>
      <c r="G261" s="546" t="str">
        <f>+VLOOKUP(B261,'Salary sheet'!$B$6:$E$2281,4,0)</f>
        <v>FACTORY A</v>
      </c>
      <c r="H261" s="461" t="str">
        <f>+VLOOKUP(B261,'Salary sheet'!$B$6:$AZ$1386,50,0)</f>
        <v>SK1 Box</v>
      </c>
      <c r="I261" s="461" t="str">
        <f t="shared" ref="I261:I267" si="20">+CONCATENATE(B261,C261,D261)</f>
        <v>C11922NGUYEN THI HONG THUAN050040933090</v>
      </c>
      <c r="J261" s="573" t="str">
        <f>+VLOOKUP(B261,'[2]04 2025'!$B$2:$F$1371,5,0)</f>
        <v>C11922NGUYEN THI HONG THUAN050040933090</v>
      </c>
      <c r="K261" s="461">
        <f t="shared" si="18"/>
        <v>1</v>
      </c>
      <c r="P261" s="479"/>
    </row>
    <row r="262" spans="1:16" s="461" customFormat="1" ht="18" customHeight="1">
      <c r="A262" s="548">
        <f>SUBTOTAL(3,B$6:B262)</f>
        <v>257</v>
      </c>
      <c r="B262" s="546" t="s">
        <v>135</v>
      </c>
      <c r="C262" s="546" t="str">
        <f>+VLOOKUP(B262,'Salary sheet'!$B$6:$AX$1386,48,0)</f>
        <v>DOAN THI HIEU LOAN</v>
      </c>
      <c r="D262" s="546" t="str">
        <f>+VLOOKUP(B262,'Salary sheet'!$B$6:$BW$1386,49,0)</f>
        <v>050153746262</v>
      </c>
      <c r="E262" s="462">
        <f>+VLOOKUP(B262,'Salary sheet'!$B$6:$AT$1292,45,0)</f>
        <v>22004164</v>
      </c>
      <c r="F262" s="646" t="s">
        <v>5544</v>
      </c>
      <c r="G262" s="546" t="str">
        <f>+VLOOKUP(B262,'Salary sheet'!$B$6:$E$2281,4,0)</f>
        <v>FACTORY A</v>
      </c>
      <c r="H262" s="461" t="str">
        <f>+VLOOKUP(B262,'Salary sheet'!$B$6:$AZ$1386,50,0)</f>
        <v>SK1 Box</v>
      </c>
      <c r="I262" s="461" t="str">
        <f t="shared" si="20"/>
        <v>C3402DOAN THI HIEU LOAN050153746262</v>
      </c>
      <c r="J262" s="573" t="str">
        <f>+VLOOKUP(B262,'[2]04 2025'!$B$2:$F$1371,5,0)</f>
        <v>C3402DOAN THI HIEU LOAN050153746262</v>
      </c>
      <c r="K262" s="461">
        <f t="shared" si="18"/>
        <v>1</v>
      </c>
      <c r="P262" s="479"/>
    </row>
    <row r="263" spans="1:16" s="461" customFormat="1" ht="18" customHeight="1">
      <c r="A263" s="548">
        <f>SUBTOTAL(3,B$6:B263)</f>
        <v>258</v>
      </c>
      <c r="B263" s="546" t="s">
        <v>1134</v>
      </c>
      <c r="C263" s="546" t="str">
        <f>+VLOOKUP(B263,'Salary sheet'!$B$6:$AX$1386,48,0)</f>
        <v>NGUYEN THI LIEN</v>
      </c>
      <c r="D263" s="546" t="str">
        <f>+VLOOKUP(B263,'Salary sheet'!$B$6:$BW$1386,49,0)</f>
        <v>050040965057</v>
      </c>
      <c r="E263" s="462">
        <f>+VLOOKUP(B263,'Salary sheet'!$B$6:$AT$1292,45,0)</f>
        <v>10870197</v>
      </c>
      <c r="F263" s="646" t="s">
        <v>5544</v>
      </c>
      <c r="G263" s="546" t="str">
        <f>+VLOOKUP(B263,'Salary sheet'!$B$6:$E$2281,4,0)</f>
        <v>FACTORY A</v>
      </c>
      <c r="H263" s="461" t="str">
        <f>+VLOOKUP(B263,'Salary sheet'!$B$6:$AZ$1386,50,0)</f>
        <v>SK1 Box</v>
      </c>
      <c r="I263" s="461" t="str">
        <f t="shared" si="20"/>
        <v>C5606NGUYEN THI LIEN050040965057</v>
      </c>
      <c r="J263" s="573" t="str">
        <f>+VLOOKUP(B263,'[2]04 2025'!$B$2:$F$1371,5,0)</f>
        <v>C5606NGUYEN THI LIEN050040965057</v>
      </c>
      <c r="K263" s="461">
        <f t="shared" si="18"/>
        <v>1</v>
      </c>
      <c r="P263" s="479"/>
    </row>
    <row r="264" spans="1:16" s="461" customFormat="1" ht="18" customHeight="1">
      <c r="A264" s="548">
        <f>SUBTOTAL(3,B$6:B264)</f>
        <v>259</v>
      </c>
      <c r="B264" s="546" t="s">
        <v>50</v>
      </c>
      <c r="C264" s="546" t="str">
        <f>+VLOOKUP(B264,'Salary sheet'!$B$6:$AX$1386,48,0)</f>
        <v>TRAN VAN NHAN</v>
      </c>
      <c r="D264" s="546" t="str">
        <f>+VLOOKUP(B264,'Salary sheet'!$B$6:$BW$1386,49,0)</f>
        <v>050040817023</v>
      </c>
      <c r="E264" s="462">
        <f>+VLOOKUP(B264,'Salary sheet'!$B$6:$AT$1292,45,0)</f>
        <v>22145033</v>
      </c>
      <c r="F264" s="646" t="s">
        <v>5544</v>
      </c>
      <c r="G264" s="546" t="str">
        <f>+VLOOKUP(B264,'Salary sheet'!$B$6:$E$2281,4,0)</f>
        <v>FACTORY A</v>
      </c>
      <c r="H264" s="461" t="str">
        <f>+VLOOKUP(B264,'Salary sheet'!$B$6:$AZ$1386,50,0)</f>
        <v>SK1 Box</v>
      </c>
      <c r="I264" s="461" t="str">
        <f t="shared" si="20"/>
        <v>C5841TRAN VAN NHAN050040817023</v>
      </c>
      <c r="J264" s="573" t="str">
        <f>+VLOOKUP(B264,'[2]04 2025'!$B$2:$F$1371,5,0)</f>
        <v>C5841TRAN VAN NHAN050040817023</v>
      </c>
      <c r="K264" s="461">
        <f t="shared" si="18"/>
        <v>1</v>
      </c>
      <c r="P264" s="479"/>
    </row>
    <row r="265" spans="1:16" s="461" customFormat="1" ht="18" customHeight="1">
      <c r="A265" s="548">
        <f>SUBTOTAL(3,B$6:B265)</f>
        <v>260</v>
      </c>
      <c r="B265" s="546" t="s">
        <v>1137</v>
      </c>
      <c r="C265" s="546" t="str">
        <f>+VLOOKUP(B265,'Salary sheet'!$B$6:$AX$1386,48,0)</f>
        <v>DONG THI THU HIEN</v>
      </c>
      <c r="D265" s="546" t="str">
        <f>+VLOOKUP(B265,'Salary sheet'!$B$6:$BW$1386,49,0)</f>
        <v>050040958301</v>
      </c>
      <c r="E265" s="462">
        <f>+VLOOKUP(B265,'Salary sheet'!$B$6:$AT$1292,45,0)</f>
        <v>15935218</v>
      </c>
      <c r="F265" s="646" t="s">
        <v>5544</v>
      </c>
      <c r="G265" s="546" t="str">
        <f>+VLOOKUP(B265,'Salary sheet'!$B$6:$E$2281,4,0)</f>
        <v>FACTORY A</v>
      </c>
      <c r="H265" s="461" t="str">
        <f>+VLOOKUP(B265,'Salary sheet'!$B$6:$AZ$1386,50,0)</f>
        <v>SK1 Box</v>
      </c>
      <c r="I265" s="461" t="str">
        <f t="shared" si="20"/>
        <v>C6063DONG THI THU HIEN050040958301</v>
      </c>
      <c r="J265" s="573" t="str">
        <f>+VLOOKUP(B265,'[2]04 2025'!$B$2:$F$1371,5,0)</f>
        <v>C6063DONG THI THU HIEN050040958301</v>
      </c>
      <c r="K265" s="461">
        <f t="shared" si="18"/>
        <v>1</v>
      </c>
      <c r="P265" s="479"/>
    </row>
    <row r="266" spans="1:16" s="461" customFormat="1" ht="18" customHeight="1">
      <c r="A266" s="548">
        <f>SUBTOTAL(3,B$6:B266)</f>
        <v>261</v>
      </c>
      <c r="B266" s="546" t="s">
        <v>1139</v>
      </c>
      <c r="C266" s="546" t="str">
        <f>+VLOOKUP(B266,'Salary sheet'!$B$6:$AX$1386,48,0)</f>
        <v>NGUYEN THI CAM TIEN</v>
      </c>
      <c r="D266" s="546" t="str">
        <f>+VLOOKUP(B266,'Salary sheet'!$B$6:$BW$1386,49,0)</f>
        <v>050040965758</v>
      </c>
      <c r="E266" s="462">
        <f>+VLOOKUP(B266,'Salary sheet'!$B$6:$AT$1292,45,0)</f>
        <v>7899349</v>
      </c>
      <c r="F266" s="646" t="s">
        <v>5544</v>
      </c>
      <c r="G266" s="546" t="str">
        <f>+VLOOKUP(B266,'Salary sheet'!$B$6:$E$2281,4,0)</f>
        <v>FACTORY A</v>
      </c>
      <c r="H266" s="461" t="str">
        <f>+VLOOKUP(B266,'Salary sheet'!$B$6:$AZ$1386,50,0)</f>
        <v>SK1 Box</v>
      </c>
      <c r="I266" s="461" t="str">
        <f t="shared" si="20"/>
        <v>C13547NGUYEN THI CAM TIEN050040965758</v>
      </c>
      <c r="J266" s="573" t="str">
        <f>+VLOOKUP(B266,'[2]04 2025'!$B$2:$F$1371,5,0)</f>
        <v>C13547NGUYEN THI CAM TIEN050040965758</v>
      </c>
      <c r="K266" s="461">
        <f t="shared" si="18"/>
        <v>1</v>
      </c>
      <c r="P266" s="479"/>
    </row>
    <row r="267" spans="1:16" s="461" customFormat="1" ht="18" customHeight="1">
      <c r="A267" s="548">
        <f>SUBTOTAL(3,B$6:B267)</f>
        <v>262</v>
      </c>
      <c r="B267" s="546" t="s">
        <v>1142</v>
      </c>
      <c r="C267" s="546" t="str">
        <f>+VLOOKUP(B267,'Salary sheet'!$B$6:$AX$1386,48,0)</f>
        <v>NGUYEN THI TUYET NGAN</v>
      </c>
      <c r="D267" s="546" t="str">
        <f>+VLOOKUP(B267,'Salary sheet'!$B$6:$BW$1386,49,0)</f>
        <v>050127345462</v>
      </c>
      <c r="E267" s="462">
        <f>+VLOOKUP(B267,'Salary sheet'!$B$6:$AT$1292,45,0)</f>
        <v>9089492</v>
      </c>
      <c r="F267" s="646" t="s">
        <v>5544</v>
      </c>
      <c r="G267" s="546" t="str">
        <f>+VLOOKUP(B267,'Salary sheet'!$B$6:$E$2281,4,0)</f>
        <v>FACTORY A</v>
      </c>
      <c r="H267" s="461" t="str">
        <f>+VLOOKUP(B267,'Salary sheet'!$B$6:$AZ$1386,50,0)</f>
        <v>SK1 Box</v>
      </c>
      <c r="I267" s="461" t="str">
        <f t="shared" si="20"/>
        <v>C13762NGUYEN THI TUYET NGAN050127345462</v>
      </c>
      <c r="J267" s="573" t="str">
        <f>+VLOOKUP(B267,'[2]04 2025'!$B$2:$F$1371,5,0)</f>
        <v>C13762NGUYEN THI TUYET NGAN050127345462</v>
      </c>
      <c r="K267" s="461">
        <f t="shared" si="18"/>
        <v>1</v>
      </c>
      <c r="P267" s="479"/>
    </row>
    <row r="268" spans="1:16" s="461" customFormat="1" ht="18" customHeight="1">
      <c r="A268" s="548">
        <f>SUBTOTAL(3,B$6:B268)</f>
        <v>263</v>
      </c>
      <c r="B268" s="546" t="s">
        <v>1145</v>
      </c>
      <c r="C268" s="546" t="str">
        <f>+VLOOKUP(B268,'Salary sheet'!$B$6:$AX$1386,48,0)</f>
        <v>DANG VU THAO HUYEN</v>
      </c>
      <c r="D268" s="546" t="str">
        <f>+VLOOKUP(B268,'Salary sheet'!$B$6:$BW$1386,49,0)</f>
        <v>050120705986</v>
      </c>
      <c r="E268" s="462">
        <f>+VLOOKUP(B268,'Salary sheet'!$B$6:$AT$1292,45,0)</f>
        <v>7998250</v>
      </c>
      <c r="F268" s="646" t="s">
        <v>5544</v>
      </c>
      <c r="G268" s="546" t="str">
        <f>+VLOOKUP(B268,'Salary sheet'!$B$6:$E$2281,4,0)</f>
        <v>FACTORY A</v>
      </c>
      <c r="H268" s="461" t="str">
        <f>+VLOOKUP(B268,'Salary sheet'!$B$6:$AZ$1386,50,0)</f>
        <v>SK1 Box</v>
      </c>
      <c r="I268" s="461" t="str">
        <f t="shared" si="19"/>
        <v>C15453DANG VU THAO HUYEN050120705986</v>
      </c>
      <c r="J268" s="573" t="str">
        <f>+VLOOKUP(B268,'[2]04 2025'!$B$2:$F$1371,5,0)</f>
        <v>C15453DANG VU THAO HUYEN050120705986</v>
      </c>
      <c r="K268" s="461">
        <f t="shared" si="18"/>
        <v>1</v>
      </c>
      <c r="P268" s="479"/>
    </row>
    <row r="269" spans="1:16" s="461" customFormat="1" ht="18" customHeight="1">
      <c r="A269" s="548">
        <f>SUBTOTAL(3,B$6:B269)</f>
        <v>264</v>
      </c>
      <c r="B269" s="546" t="s">
        <v>1147</v>
      </c>
      <c r="C269" s="546" t="str">
        <f>+VLOOKUP(B269,'Salary sheet'!$B$6:$AX$1386,48,0)</f>
        <v>PHAM THI THU THUONG</v>
      </c>
      <c r="D269" s="546" t="str">
        <f>+VLOOKUP(B269,'Salary sheet'!$B$6:$BW$1386,49,0)</f>
        <v>050135011281</v>
      </c>
      <c r="E269" s="462">
        <f>+VLOOKUP(B269,'Salary sheet'!$B$6:$AT$1292,45,0)</f>
        <v>7600200</v>
      </c>
      <c r="F269" s="646" t="s">
        <v>5544</v>
      </c>
      <c r="G269" s="546" t="str">
        <f>+VLOOKUP(B269,'Salary sheet'!$B$6:$E$2281,4,0)</f>
        <v>FACTORY A</v>
      </c>
      <c r="H269" s="461" t="str">
        <f>+VLOOKUP(B269,'Salary sheet'!$B$6:$AZ$1386,50,0)</f>
        <v>SK1 Box</v>
      </c>
      <c r="I269" s="461" t="str">
        <f t="shared" si="19"/>
        <v>C15906PHAM THI THU THUONG050135011281</v>
      </c>
      <c r="J269" s="573" t="str">
        <f>+VLOOKUP(B269,'[2]04 2025'!$B$2:$F$1371,5,0)</f>
        <v>C15906PHAM THI THU THUONG050135011281</v>
      </c>
      <c r="K269" s="461">
        <f t="shared" si="18"/>
        <v>1</v>
      </c>
      <c r="P269" s="479"/>
    </row>
    <row r="270" spans="1:16" s="461" customFormat="1" ht="18" customHeight="1">
      <c r="A270" s="548">
        <f>SUBTOTAL(3,B$6:B270)</f>
        <v>265</v>
      </c>
      <c r="B270" s="546" t="s">
        <v>1149</v>
      </c>
      <c r="C270" s="546" t="str">
        <f>+VLOOKUP(B270,'Salary sheet'!$B$6:$AX$1386,48,0)</f>
        <v>KHIEU THI HOANG VAN</v>
      </c>
      <c r="D270" s="546" t="str">
        <f>+VLOOKUP(B270,'Salary sheet'!$B$6:$BW$1386,49,0)</f>
        <v>050074107580</v>
      </c>
      <c r="E270" s="462">
        <f>+VLOOKUP(B270,'Salary sheet'!$B$6:$AT$1292,45,0)</f>
        <v>7783458</v>
      </c>
      <c r="F270" s="646" t="s">
        <v>5544</v>
      </c>
      <c r="G270" s="546" t="str">
        <f>+VLOOKUP(B270,'Salary sheet'!$B$6:$E$2281,4,0)</f>
        <v>FACTORY A</v>
      </c>
      <c r="H270" s="461" t="str">
        <f>+VLOOKUP(B270,'Salary sheet'!$B$6:$AZ$1386,50,0)</f>
        <v>SK1 Box</v>
      </c>
      <c r="I270" s="461" t="str">
        <f t="shared" si="19"/>
        <v>C15959KHIEU THI HOANG VAN050074107580</v>
      </c>
      <c r="J270" s="573" t="str">
        <f>+VLOOKUP(B270,'[2]04 2025'!$B$2:$F$1371,5,0)</f>
        <v>C15959KHIEU THI HOANG VAN050074107580</v>
      </c>
      <c r="K270" s="461">
        <f t="shared" si="18"/>
        <v>1</v>
      </c>
      <c r="P270" s="479"/>
    </row>
    <row r="271" spans="1:16" s="461" customFormat="1" ht="18" customHeight="1">
      <c r="A271" s="548">
        <f>SUBTOTAL(3,B$6:B271)</f>
        <v>266</v>
      </c>
      <c r="B271" s="546" t="s">
        <v>1151</v>
      </c>
      <c r="C271" s="546" t="str">
        <f>+VLOOKUP(B271,'Salary sheet'!$B$6:$AX$1386,48,0)</f>
        <v>HA NGUYEN TAN TRUNG</v>
      </c>
      <c r="D271" s="546" t="str">
        <f>+VLOOKUP(B271,'Salary sheet'!$B$6:$BW$1386,49,0)</f>
        <v>050968075690</v>
      </c>
      <c r="E271" s="462">
        <f>+VLOOKUP(B271,'Salary sheet'!$B$6:$AT$1292,45,0)</f>
        <v>7222972</v>
      </c>
      <c r="F271" s="646" t="s">
        <v>5544</v>
      </c>
      <c r="G271" s="546" t="str">
        <f>+VLOOKUP(B271,'Salary sheet'!$B$6:$E$2281,4,0)</f>
        <v>FACTORY A</v>
      </c>
      <c r="H271" s="461" t="str">
        <f>+VLOOKUP(B271,'Salary sheet'!$B$6:$AZ$1386,50,0)</f>
        <v>SK1 Box</v>
      </c>
      <c r="I271" s="461" t="str">
        <f t="shared" si="19"/>
        <v>C16460HA NGUYEN TAN TRUNG050968075690</v>
      </c>
      <c r="J271" s="573" t="str">
        <f>+VLOOKUP(B271,'[2]04 2025'!$B$2:$F$1371,5,0)</f>
        <v>C16460HA NGUYEN TAN TRUNG050968075690</v>
      </c>
      <c r="K271" s="461">
        <f t="shared" si="18"/>
        <v>1</v>
      </c>
      <c r="P271" s="479"/>
    </row>
    <row r="272" spans="1:16" s="461" customFormat="1" ht="18" customHeight="1">
      <c r="A272" s="548">
        <f>SUBTOTAL(3,B$6:B272)</f>
        <v>267</v>
      </c>
      <c r="B272" s="546" t="s">
        <v>1153</v>
      </c>
      <c r="C272" s="546" t="str">
        <f>+VLOOKUP(B272,'Salary sheet'!$B$6:$AX$1386,48,0)</f>
        <v>DO THI NGA</v>
      </c>
      <c r="D272" s="546" t="str">
        <f>+VLOOKUP(B272,'Salary sheet'!$B$6:$BW$1386,49,0)</f>
        <v>050040966088</v>
      </c>
      <c r="E272" s="462">
        <f>+VLOOKUP(B272,'Salary sheet'!$B$6:$AT$1292,45,0)</f>
        <v>9290328</v>
      </c>
      <c r="F272" s="646" t="s">
        <v>5544</v>
      </c>
      <c r="G272" s="546" t="str">
        <f>+VLOOKUP(B272,'Salary sheet'!$B$6:$E$2281,4,0)</f>
        <v>FACTORY A</v>
      </c>
      <c r="H272" s="461" t="str">
        <f>+VLOOKUP(B272,'Salary sheet'!$B$6:$AZ$1386,50,0)</f>
        <v>SK1 Box</v>
      </c>
      <c r="I272" s="461" t="str">
        <f t="shared" si="19"/>
        <v>C2982DO THI NGA050040966088</v>
      </c>
      <c r="J272" s="573" t="str">
        <f>+VLOOKUP(B272,'[2]04 2025'!$B$2:$F$1371,5,0)</f>
        <v>C2982DO THI NGA050040966088</v>
      </c>
      <c r="K272" s="461">
        <f t="shared" si="18"/>
        <v>1</v>
      </c>
      <c r="P272" s="479"/>
    </row>
    <row r="273" spans="1:16" s="461" customFormat="1" ht="18" customHeight="1">
      <c r="A273" s="548">
        <f>SUBTOTAL(3,B$6:B273)</f>
        <v>268</v>
      </c>
      <c r="B273" s="546" t="s">
        <v>1155</v>
      </c>
      <c r="C273" s="546" t="str">
        <f>+VLOOKUP(B273,'Salary sheet'!$B$6:$AX$1386,48,0)</f>
        <v>HUYNH VAN MAU TAM</v>
      </c>
      <c r="D273" s="546" t="str">
        <f>+VLOOKUP(B273,'Salary sheet'!$B$6:$BW$1386,49,0)</f>
        <v>050042516527</v>
      </c>
      <c r="E273" s="462">
        <f>+VLOOKUP(B273,'Salary sheet'!$B$6:$AT$1292,45,0)</f>
        <v>19971843</v>
      </c>
      <c r="F273" s="646" t="s">
        <v>5544</v>
      </c>
      <c r="G273" s="546" t="str">
        <f>+VLOOKUP(B273,'Salary sheet'!$B$6:$E$2281,4,0)</f>
        <v>FACTORY A</v>
      </c>
      <c r="H273" s="461" t="str">
        <f>+VLOOKUP(B273,'Salary sheet'!$B$6:$AZ$1386,50,0)</f>
        <v>SK1 Box</v>
      </c>
      <c r="I273" s="461" t="str">
        <f t="shared" si="19"/>
        <v>C6248HUYNH VAN MAU TAM050042516527</v>
      </c>
      <c r="J273" s="573" t="str">
        <f>+VLOOKUP(B273,'[2]04 2025'!$B$2:$F$1371,5,0)</f>
        <v>C6248HUYNH VAN MAU TAM050042516527</v>
      </c>
      <c r="K273" s="461">
        <f t="shared" si="18"/>
        <v>1</v>
      </c>
      <c r="P273" s="479"/>
    </row>
    <row r="274" spans="1:16" s="461" customFormat="1" ht="18" customHeight="1">
      <c r="A274" s="548">
        <f>SUBTOTAL(3,B$6:B274)</f>
        <v>269</v>
      </c>
      <c r="B274" s="546" t="s">
        <v>1158</v>
      </c>
      <c r="C274" s="546" t="str">
        <f>+VLOOKUP(B274,'Salary sheet'!$B$6:$AX$1386,48,0)</f>
        <v>NGUYEN NGOC TUNG</v>
      </c>
      <c r="D274" s="546" t="str">
        <f>+VLOOKUP(B274,'Salary sheet'!$B$6:$BW$1386,49,0)</f>
        <v>050131181482</v>
      </c>
      <c r="E274" s="462">
        <f>+VLOOKUP(B274,'Salary sheet'!$B$6:$AT$1292,45,0)</f>
        <v>8676290</v>
      </c>
      <c r="F274" s="646" t="s">
        <v>5544</v>
      </c>
      <c r="G274" s="546" t="str">
        <f>+VLOOKUP(B274,'Salary sheet'!$B$6:$E$2281,4,0)</f>
        <v>FACTORY A</v>
      </c>
      <c r="H274" s="461" t="str">
        <f>+VLOOKUP(B274,'Salary sheet'!$B$6:$AZ$1386,50,0)</f>
        <v>SK1 Box</v>
      </c>
      <c r="I274" s="461" t="str">
        <f t="shared" si="19"/>
        <v>C14461NGUYEN NGOC TUNG050131181482</v>
      </c>
      <c r="J274" s="573" t="str">
        <f>+VLOOKUP(B274,'[2]04 2025'!$B$2:$F$1371,5,0)</f>
        <v>C14461NGUYEN NGOC TUNG050131181482</v>
      </c>
      <c r="K274" s="461">
        <f t="shared" si="18"/>
        <v>1</v>
      </c>
      <c r="P274" s="479"/>
    </row>
    <row r="275" spans="1:16" s="461" customFormat="1" ht="18" customHeight="1">
      <c r="A275" s="548">
        <f>SUBTOTAL(3,B$6:B275)</f>
        <v>270</v>
      </c>
      <c r="B275" s="546" t="s">
        <v>1161</v>
      </c>
      <c r="C275" s="546" t="str">
        <f>+VLOOKUP(B275,'Salary sheet'!$B$6:$AX$1386,48,0)</f>
        <v>LE THANH HIEN</v>
      </c>
      <c r="D275" s="546" t="str">
        <f>+VLOOKUP(B275,'Salary sheet'!$B$6:$BW$1386,49,0)</f>
        <v>050122289671</v>
      </c>
      <c r="E275" s="462">
        <f>+VLOOKUP(B275,'Salary sheet'!$B$6:$AT$1292,45,0)</f>
        <v>6935222</v>
      </c>
      <c r="F275" s="646" t="s">
        <v>5544</v>
      </c>
      <c r="G275" s="546" t="str">
        <f>+VLOOKUP(B275,'Salary sheet'!$B$6:$E$2281,4,0)</f>
        <v>FACTORY A</v>
      </c>
      <c r="H275" s="461" t="str">
        <f>+VLOOKUP(B275,'Salary sheet'!$B$6:$AZ$1386,50,0)</f>
        <v>Seaman</v>
      </c>
      <c r="I275" s="461" t="str">
        <f t="shared" si="19"/>
        <v>C15431LE THANH HIEN050122289671</v>
      </c>
      <c r="J275" s="573" t="str">
        <f>+VLOOKUP(B275,'[2]04 2025'!$B$2:$F$1371,5,0)</f>
        <v>C15431LE THANH HIEN050122289671</v>
      </c>
      <c r="K275" s="461">
        <f t="shared" si="18"/>
        <v>1</v>
      </c>
      <c r="P275" s="479"/>
    </row>
    <row r="276" spans="1:16" s="461" customFormat="1" ht="18" customHeight="1">
      <c r="A276" s="548">
        <f>SUBTOTAL(3,B$6:B276)</f>
        <v>271</v>
      </c>
      <c r="B276" s="546" t="s">
        <v>1164</v>
      </c>
      <c r="C276" s="546" t="str">
        <f>+VLOOKUP(B276,'Salary sheet'!$B$6:$AX$1386,48,0)</f>
        <v>LE VAN NHO</v>
      </c>
      <c r="D276" s="546" t="str">
        <f>+VLOOKUP(B276,'Salary sheet'!$B$6:$BW$1386,49,0)</f>
        <v>050151637091</v>
      </c>
      <c r="E276" s="462">
        <f>+VLOOKUP(B276,'Salary sheet'!$B$6:$AT$1292,45,0)</f>
        <v>7718671</v>
      </c>
      <c r="F276" s="646" t="s">
        <v>5544</v>
      </c>
      <c r="G276" s="546" t="str">
        <f>+VLOOKUP(B276,'Salary sheet'!$B$6:$E$2281,4,0)</f>
        <v>FACTORY A</v>
      </c>
      <c r="H276" s="461" t="str">
        <f>+VLOOKUP(B276,'Salary sheet'!$B$6:$AZ$1386,50,0)</f>
        <v>Seaman</v>
      </c>
      <c r="I276" s="461" t="str">
        <f t="shared" si="19"/>
        <v>C15564LE VAN NHO050151637091</v>
      </c>
      <c r="J276" s="573" t="str">
        <f>+VLOOKUP(B276,'[2]04 2025'!$B$2:$F$1371,5,0)</f>
        <v>C15564LE VAN NHO050151637091</v>
      </c>
      <c r="K276" s="461">
        <f t="shared" si="18"/>
        <v>1</v>
      </c>
      <c r="P276" s="479"/>
    </row>
    <row r="277" spans="1:16" s="461" customFormat="1" ht="18" customHeight="1">
      <c r="A277" s="548">
        <f>SUBTOTAL(3,B$6:B277)</f>
        <v>272</v>
      </c>
      <c r="B277" s="546" t="s">
        <v>1167</v>
      </c>
      <c r="C277" s="546" t="str">
        <f>+VLOOKUP(B277,'Salary sheet'!$B$6:$AX$1386,48,0)</f>
        <v>NGUYEN LUONG THANH</v>
      </c>
      <c r="D277" s="546" t="str">
        <f>+VLOOKUP(B277,'Salary sheet'!$B$6:$BW$1386,49,0)</f>
        <v>050153655054</v>
      </c>
      <c r="E277" s="462">
        <f>+VLOOKUP(B277,'Salary sheet'!$B$6:$AT$1292,45,0)</f>
        <v>19519174</v>
      </c>
      <c r="F277" s="646" t="s">
        <v>5544</v>
      </c>
      <c r="G277" s="546" t="str">
        <f>+VLOOKUP(B277,'Salary sheet'!$B$6:$E$2281,4,0)</f>
        <v>FACTORY A</v>
      </c>
      <c r="H277" s="461" t="str">
        <f>+VLOOKUP(B277,'Salary sheet'!$B$6:$AZ$1386,50,0)</f>
        <v>Seaman</v>
      </c>
      <c r="I277" s="461" t="str">
        <f t="shared" si="19"/>
        <v>C15953NGUYEN LUONG THANH050153655054</v>
      </c>
      <c r="J277" s="573" t="str">
        <f>+VLOOKUP(B277,'[2]04 2025'!$B$2:$F$1371,5,0)</f>
        <v>C15953NGUYEN LUONG THANH050153655054</v>
      </c>
      <c r="K277" s="461">
        <f t="shared" si="18"/>
        <v>1</v>
      </c>
      <c r="P277" s="479"/>
    </row>
    <row r="278" spans="1:16" s="461" customFormat="1" ht="18" customHeight="1">
      <c r="A278" s="548">
        <f>SUBTOTAL(3,B$6:B278)</f>
        <v>273</v>
      </c>
      <c r="B278" s="546" t="s">
        <v>1170</v>
      </c>
      <c r="C278" s="546" t="str">
        <f>+VLOOKUP(B278,'Salary sheet'!$B$6:$AX$1386,48,0)</f>
        <v>KEO DINH THANH</v>
      </c>
      <c r="D278" s="546" t="str">
        <f>+VLOOKUP(B278,'Salary sheet'!$B$6:$BW$1386,49,0)</f>
        <v>050108198653</v>
      </c>
      <c r="E278" s="462">
        <f>+VLOOKUP(B278,'Salary sheet'!$B$6:$AT$1292,45,0)</f>
        <v>7890478</v>
      </c>
      <c r="F278" s="646" t="s">
        <v>5544</v>
      </c>
      <c r="G278" s="546" t="str">
        <f>+VLOOKUP(B278,'Salary sheet'!$B$6:$E$2281,4,0)</f>
        <v>FACTORY A</v>
      </c>
      <c r="H278" s="461" t="str">
        <f>+VLOOKUP(B278,'Salary sheet'!$B$6:$AZ$1386,50,0)</f>
        <v>Seaman</v>
      </c>
      <c r="I278" s="461" t="str">
        <f t="shared" si="19"/>
        <v>C16455KEO DINH THANH050108198653</v>
      </c>
      <c r="J278" s="573" t="str">
        <f>+VLOOKUP(B278,'[2]04 2025'!$B$2:$F$1371,5,0)</f>
        <v>C16455KEO DINH THANH050108198653</v>
      </c>
      <c r="K278" s="461">
        <f t="shared" si="18"/>
        <v>1</v>
      </c>
      <c r="P278" s="479"/>
    </row>
    <row r="279" spans="1:16" s="461" customFormat="1" ht="18" customHeight="1">
      <c r="A279" s="548">
        <f>SUBTOTAL(3,B$6:B279)</f>
        <v>274</v>
      </c>
      <c r="B279" s="546" t="s">
        <v>1172</v>
      </c>
      <c r="C279" s="546" t="str">
        <f>+VLOOKUP(B279,'Salary sheet'!$B$6:$AX$1386,48,0)</f>
        <v>NGUYEN CHINH TIN</v>
      </c>
      <c r="D279" s="546" t="str">
        <f>+VLOOKUP(B279,'Salary sheet'!$B$6:$BW$1386,49,0)</f>
        <v>050051381723</v>
      </c>
      <c r="E279" s="462">
        <f>+VLOOKUP(B279,'Salary sheet'!$B$6:$AT$1292,45,0)</f>
        <v>7524292</v>
      </c>
      <c r="F279" s="646" t="s">
        <v>5544</v>
      </c>
      <c r="G279" s="546" t="str">
        <f>+VLOOKUP(B279,'Salary sheet'!$B$6:$E$2281,4,0)</f>
        <v>FACTORY A</v>
      </c>
      <c r="H279" s="461" t="str">
        <f>+VLOOKUP(B279,'Salary sheet'!$B$6:$AZ$1386,50,0)</f>
        <v>Seaman</v>
      </c>
      <c r="I279" s="461" t="str">
        <f t="shared" si="19"/>
        <v>C14632NGUYEN CHINH TIN050051381723</v>
      </c>
      <c r="J279" s="573" t="str">
        <f>+VLOOKUP(B279,'[2]04 2025'!$B$2:$F$1371,5,0)</f>
        <v>C14632NGUYEN CHINH TIN050051381723</v>
      </c>
      <c r="K279" s="461">
        <f t="shared" si="18"/>
        <v>1</v>
      </c>
      <c r="P279" s="479"/>
    </row>
    <row r="280" spans="1:16" s="461" customFormat="1" ht="18" customHeight="1">
      <c r="A280" s="548">
        <f>SUBTOTAL(3,B$6:B280)</f>
        <v>275</v>
      </c>
      <c r="B280" s="546" t="s">
        <v>1174</v>
      </c>
      <c r="C280" s="546" t="str">
        <f>+VLOOKUP(B280,'Salary sheet'!$B$6:$AX$1386,48,0)</f>
        <v>DUONG KIM DO</v>
      </c>
      <c r="D280" s="546" t="str">
        <f>+VLOOKUP(B280,'Salary sheet'!$B$6:$BW$1386,49,0)</f>
        <v>050153623608</v>
      </c>
      <c r="E280" s="462">
        <f>+VLOOKUP(B280,'Salary sheet'!$B$6:$AT$1292,45,0)</f>
        <v>24822775</v>
      </c>
      <c r="F280" s="646" t="s">
        <v>5544</v>
      </c>
      <c r="G280" s="546" t="str">
        <f>+VLOOKUP(B280,'Salary sheet'!$B$6:$E$2281,4,0)</f>
        <v>FACTORY A</v>
      </c>
      <c r="H280" s="461" t="str">
        <f>+VLOOKUP(B280,'Salary sheet'!$B$6:$AZ$1386,50,0)</f>
        <v>Seaman</v>
      </c>
      <c r="I280" s="461" t="str">
        <f t="shared" si="19"/>
        <v>C15912DUONG KIM DO050153623608</v>
      </c>
      <c r="J280" s="573" t="str">
        <f>+VLOOKUP(B280,'[2]04 2025'!$B$2:$F$1371,5,0)</f>
        <v>C15912DUONG KIM DO050153623608</v>
      </c>
      <c r="K280" s="461">
        <f t="shared" si="18"/>
        <v>1</v>
      </c>
      <c r="P280" s="479"/>
    </row>
    <row r="281" spans="1:16" s="461" customFormat="1" ht="18" customHeight="1">
      <c r="A281" s="548">
        <f>SUBTOTAL(3,B$6:B281)</f>
        <v>276</v>
      </c>
      <c r="B281" s="546" t="s">
        <v>1176</v>
      </c>
      <c r="C281" s="546" t="str">
        <f>+VLOOKUP(B281,'Salary sheet'!$B$6:$AX$1386,48,0)</f>
        <v>HO VINH BINH</v>
      </c>
      <c r="D281" s="546" t="str">
        <f>+VLOOKUP(B281,'Salary sheet'!$B$6:$BW$1386,49,0)</f>
        <v>050094096895</v>
      </c>
      <c r="E281" s="462">
        <f>+VLOOKUP(B281,'Salary sheet'!$B$6:$AT$1292,45,0)</f>
        <v>13204208</v>
      </c>
      <c r="F281" s="646" t="s">
        <v>5544</v>
      </c>
      <c r="G281" s="546" t="str">
        <f>+VLOOKUP(B281,'Salary sheet'!$B$6:$E$2281,4,0)</f>
        <v>FACTORY A</v>
      </c>
      <c r="H281" s="461" t="str">
        <f>+VLOOKUP(B281,'Salary sheet'!$B$6:$AZ$1386,50,0)</f>
        <v>Seaman</v>
      </c>
      <c r="I281" s="461" t="str">
        <f t="shared" si="12"/>
        <v>C13485HO VINH BINH050094096895</v>
      </c>
      <c r="J281" s="573" t="str">
        <f>+VLOOKUP(B281,'[2]04 2025'!$B$2:$F$1371,5,0)</f>
        <v>C13485HO VINH BINH050094096895</v>
      </c>
      <c r="K281" s="461">
        <f t="shared" si="18"/>
        <v>1</v>
      </c>
      <c r="P281" s="479"/>
    </row>
    <row r="282" spans="1:16" s="461" customFormat="1" ht="18" customHeight="1">
      <c r="A282" s="548">
        <f>SUBTOTAL(3,B$6:B282)</f>
        <v>277</v>
      </c>
      <c r="B282" s="546" t="s">
        <v>1179</v>
      </c>
      <c r="C282" s="546" t="str">
        <f>+VLOOKUP(B282,'Salary sheet'!$B$6:$AX$1386,48,0)</f>
        <v>TRAN THI THAO SUONG</v>
      </c>
      <c r="D282" s="546" t="str">
        <f>+VLOOKUP(B282,'Salary sheet'!$B$6:$BW$1386,49,0)</f>
        <v>050155274732</v>
      </c>
      <c r="E282" s="462">
        <f>+VLOOKUP(B282,'Salary sheet'!$B$6:$AT$1292,45,0)</f>
        <v>6910061</v>
      </c>
      <c r="F282" s="646" t="s">
        <v>5544</v>
      </c>
      <c r="G282" s="546" t="str">
        <f>+VLOOKUP(B282,'Salary sheet'!$B$6:$E$2281,4,0)</f>
        <v>FACTORY A</v>
      </c>
      <c r="H282" s="461" t="str">
        <f>+VLOOKUP(B282,'Salary sheet'!$B$6:$AZ$1386,50,0)</f>
        <v>Seaman</v>
      </c>
      <c r="I282" s="461" t="str">
        <f t="shared" si="12"/>
        <v>C16068TRAN THI THAO SUONG050155274732</v>
      </c>
      <c r="J282" s="573" t="str">
        <f>+VLOOKUP(B282,'[2]04 2025'!$B$2:$F$1371,5,0)</f>
        <v>C16068TRAN THI THAO SUONG050155274732</v>
      </c>
      <c r="K282" s="461">
        <f t="shared" si="18"/>
        <v>1</v>
      </c>
      <c r="P282" s="479"/>
    </row>
    <row r="283" spans="1:16" s="461" customFormat="1" ht="18" customHeight="1">
      <c r="A283" s="548">
        <f>SUBTOTAL(3,B$6:B283)</f>
        <v>278</v>
      </c>
      <c r="B283" s="546" t="s">
        <v>1181</v>
      </c>
      <c r="C283" s="546" t="str">
        <f>+VLOOKUP(B283,'Salary sheet'!$B$6:$AX$1386,48,0)</f>
        <v>NGUYEN MANH HUNG</v>
      </c>
      <c r="D283" s="546" t="str">
        <f>+VLOOKUP(B283,'Salary sheet'!$B$6:$BW$1386,49,0)</f>
        <v>050093875998</v>
      </c>
      <c r="E283" s="462">
        <f>+VLOOKUP(B283,'Salary sheet'!$B$6:$AT$1292,45,0)</f>
        <v>10124019</v>
      </c>
      <c r="F283" s="646" t="s">
        <v>5544</v>
      </c>
      <c r="G283" s="546" t="str">
        <f>+VLOOKUP(B283,'Salary sheet'!$B$6:$E$2281,4,0)</f>
        <v>FACTORY A</v>
      </c>
      <c r="H283" s="461" t="str">
        <f>+VLOOKUP(B283,'Salary sheet'!$B$6:$AZ$1386,50,0)</f>
        <v>Seaman</v>
      </c>
      <c r="I283" s="461" t="str">
        <f t="shared" si="12"/>
        <v>C10711NGUYEN MANH HUNG050093875998</v>
      </c>
      <c r="J283" s="573" t="str">
        <f>+VLOOKUP(B283,'[2]04 2025'!$B$2:$F$1371,5,0)</f>
        <v>C10711NGUYEN MANH HUNG050093875998</v>
      </c>
      <c r="K283" s="461">
        <f t="shared" si="18"/>
        <v>1</v>
      </c>
      <c r="P283" s="479"/>
    </row>
    <row r="284" spans="1:16" s="461" customFormat="1" ht="18" customHeight="1">
      <c r="A284" s="548">
        <f>SUBTOTAL(3,B$6:B284)</f>
        <v>279</v>
      </c>
      <c r="B284" s="546" t="s">
        <v>1183</v>
      </c>
      <c r="C284" s="546" t="str">
        <f>+VLOOKUP(B284,'Salary sheet'!$B$6:$AX$1386,48,0)</f>
        <v>VO THI THANH VAN</v>
      </c>
      <c r="D284" s="546" t="str">
        <f>+VLOOKUP(B284,'Salary sheet'!$B$6:$BW$1386,49,0)</f>
        <v>050130754136</v>
      </c>
      <c r="E284" s="462">
        <f>+VLOOKUP(B284,'Salary sheet'!$B$6:$AT$1292,45,0)</f>
        <v>7497172</v>
      </c>
      <c r="F284" s="646" t="s">
        <v>5544</v>
      </c>
      <c r="G284" s="546" t="str">
        <f>+VLOOKUP(B284,'Salary sheet'!$B$6:$E$2281,4,0)</f>
        <v>FACTORY A</v>
      </c>
      <c r="H284" s="461" t="str">
        <f>+VLOOKUP(B284,'Salary sheet'!$B$6:$AZ$1386,50,0)</f>
        <v>Seaman</v>
      </c>
      <c r="I284" s="461" t="str">
        <f t="shared" si="12"/>
        <v>C15964VO THI THANH VAN050130754136</v>
      </c>
      <c r="J284" s="573" t="str">
        <f>+VLOOKUP(B284,'[2]04 2025'!$B$2:$F$1371,5,0)</f>
        <v>C15964VO THI THANH VAN050130754136</v>
      </c>
      <c r="K284" s="461">
        <f t="shared" si="18"/>
        <v>1</v>
      </c>
      <c r="P284" s="479"/>
    </row>
    <row r="285" spans="1:16" s="461" customFormat="1" ht="18" customHeight="1">
      <c r="A285" s="548">
        <f>SUBTOTAL(3,B$6:B285)</f>
        <v>280</v>
      </c>
      <c r="B285" s="546" t="s">
        <v>1186</v>
      </c>
      <c r="C285" s="546" t="str">
        <f>+VLOOKUP(B285,'Salary sheet'!$B$6:$AX$1386,48,0)</f>
        <v>LUU THI THU HA</v>
      </c>
      <c r="D285" s="546" t="str">
        <f>+VLOOKUP(B285,'Salary sheet'!$B$6:$BW$1386,49,0)</f>
        <v>050116972929</v>
      </c>
      <c r="E285" s="462">
        <f>+VLOOKUP(B285,'Salary sheet'!$B$6:$AT$1292,45,0)</f>
        <v>7152350</v>
      </c>
      <c r="F285" s="646" t="s">
        <v>5544</v>
      </c>
      <c r="G285" s="546" t="str">
        <f>+VLOOKUP(B285,'Salary sheet'!$B$6:$E$2281,4,0)</f>
        <v>FACTORY A</v>
      </c>
      <c r="H285" s="461" t="str">
        <f>+VLOOKUP(B285,'Salary sheet'!$B$6:$AZ$1386,50,0)</f>
        <v>Seaman</v>
      </c>
      <c r="I285" s="461" t="str">
        <f t="shared" si="12"/>
        <v>C15998LUU THI THU HA050116972929</v>
      </c>
      <c r="J285" s="573" t="str">
        <f>+VLOOKUP(B285,'[2]04 2025'!$B$2:$F$1371,5,0)</f>
        <v>C15998LUU THI THU HA050116972929</v>
      </c>
      <c r="K285" s="461">
        <f t="shared" si="18"/>
        <v>1</v>
      </c>
      <c r="P285" s="479"/>
    </row>
    <row r="286" spans="1:16" s="461" customFormat="1" ht="18" customHeight="1">
      <c r="A286" s="548">
        <f>SUBTOTAL(3,B$6:B286)</f>
        <v>281</v>
      </c>
      <c r="B286" s="546" t="s">
        <v>1188</v>
      </c>
      <c r="C286" s="546" t="str">
        <f>+VLOOKUP(B286,'Salary sheet'!$B$6:$AX$1386,48,0)</f>
        <v>DAM VAN LONG</v>
      </c>
      <c r="D286" s="546" t="str">
        <f>+VLOOKUP(B286,'Salary sheet'!$B$6:$BW$1386,49,0)</f>
        <v>050153900131</v>
      </c>
      <c r="E286" s="462">
        <f>+VLOOKUP(B286,'Salary sheet'!$B$6:$AT$1292,45,0)</f>
        <v>8024031</v>
      </c>
      <c r="F286" s="646" t="s">
        <v>5544</v>
      </c>
      <c r="G286" s="546" t="str">
        <f>+VLOOKUP(B286,'Salary sheet'!$B$6:$E$2281,4,0)</f>
        <v>FACTORY A</v>
      </c>
      <c r="H286" s="461" t="str">
        <f>+VLOOKUP(B286,'Salary sheet'!$B$6:$AZ$1386,50,0)</f>
        <v>Seaman</v>
      </c>
      <c r="I286" s="461" t="str">
        <f t="shared" si="12"/>
        <v>C16066DAM VAN LONG050153900131</v>
      </c>
      <c r="J286" s="573" t="str">
        <f>+VLOOKUP(B286,'[2]04 2025'!$B$2:$F$1371,5,0)</f>
        <v>C16066DAM VAN LONG050153900131</v>
      </c>
      <c r="K286" s="461">
        <f t="shared" si="18"/>
        <v>1</v>
      </c>
      <c r="P286" s="479"/>
    </row>
    <row r="287" spans="1:16" s="461" customFormat="1" ht="18" customHeight="1">
      <c r="A287" s="548">
        <f>SUBTOTAL(3,B$6:B287)</f>
        <v>282</v>
      </c>
      <c r="B287" s="546" t="s">
        <v>1190</v>
      </c>
      <c r="C287" s="546" t="str">
        <f>+VLOOKUP(B287,'Salary sheet'!$B$6:$AX$1386,48,0)</f>
        <v>CHAU KHAC CUONG</v>
      </c>
      <c r="D287" s="546" t="str">
        <f>+VLOOKUP(B287,'Salary sheet'!$B$6:$BW$1386,49,0)</f>
        <v>050040786225</v>
      </c>
      <c r="E287" s="462">
        <f>+VLOOKUP(B287,'Salary sheet'!$B$6:$AT$1292,45,0)</f>
        <v>6410789</v>
      </c>
      <c r="F287" s="646" t="s">
        <v>5544</v>
      </c>
      <c r="G287" s="546" t="str">
        <f>+VLOOKUP(B287,'Salary sheet'!$B$6:$E$2281,4,0)</f>
        <v>FACTORY A</v>
      </c>
      <c r="H287" s="461" t="str">
        <f>+VLOOKUP(B287,'Salary sheet'!$B$6:$AZ$1386,50,0)</f>
        <v>Seaman</v>
      </c>
      <c r="I287" s="461" t="str">
        <f t="shared" si="12"/>
        <v>C16436CHAU KHAC CUONG050040786225</v>
      </c>
      <c r="J287" s="573" t="str">
        <f>+VLOOKUP(B287,'[2]04 2025'!$B$2:$F$1371,5,0)</f>
        <v>C16436CHAU KHAC CUONG050040786225</v>
      </c>
      <c r="K287" s="461">
        <f t="shared" si="18"/>
        <v>1</v>
      </c>
      <c r="P287" s="479"/>
    </row>
    <row r="288" spans="1:16" s="461" customFormat="1" ht="18" customHeight="1">
      <c r="A288" s="548">
        <f>SUBTOTAL(3,B$6:B288)</f>
        <v>283</v>
      </c>
      <c r="B288" s="546" t="s">
        <v>5564</v>
      </c>
      <c r="C288" s="546" t="str">
        <f>+VLOOKUP(B288,'Salary sheet'!$B$6:$AX$1386,48,0)</f>
        <v>DO QUOC THAI</v>
      </c>
      <c r="D288" s="546" t="str">
        <f>+VLOOKUP(B288,'Salary sheet'!$B$6:$BW$1386,49,0)</f>
        <v>050357954722</v>
      </c>
      <c r="E288" s="462">
        <f>+VLOOKUP(B288,'Salary sheet'!$B$6:$AT$1292,45,0)</f>
        <v>3326863</v>
      </c>
      <c r="F288" s="646" t="s">
        <v>5544</v>
      </c>
      <c r="G288" s="546" t="str">
        <f>+VLOOKUP(B288,'Salary sheet'!$B$6:$E$2281,4,0)</f>
        <v>FACTORY A</v>
      </c>
      <c r="H288" s="461" t="str">
        <f>+VLOOKUP(B288,'Salary sheet'!$B$6:$AZ$1386,50,0)</f>
        <v>Seaman</v>
      </c>
      <c r="I288" s="461" t="str">
        <f t="shared" si="12"/>
        <v>C16610DO QUOC THAI050357954722</v>
      </c>
      <c r="J288" s="573" t="str">
        <f>+VLOOKUP(B288,'[2]04 2025'!$B$2:$F$1371,5,0)</f>
        <v>C16610DO QUOC THAI050357954722</v>
      </c>
      <c r="K288" s="461">
        <f t="shared" si="18"/>
        <v>1</v>
      </c>
      <c r="P288" s="479"/>
    </row>
    <row r="289" spans="1:16" s="461" customFormat="1" ht="18" customHeight="1">
      <c r="A289" s="548">
        <f>SUBTOTAL(3,B$6:B289)</f>
        <v>284</v>
      </c>
      <c r="B289" s="546" t="s">
        <v>1192</v>
      </c>
      <c r="C289" s="546" t="str">
        <f>+VLOOKUP(B289,'Salary sheet'!$B$6:$AX$1386,48,0)</f>
        <v>QUACH VAN HIEN</v>
      </c>
      <c r="D289" s="546" t="str">
        <f>+VLOOKUP(B289,'Salary sheet'!$B$6:$BW$1386,49,0)</f>
        <v>050058821966</v>
      </c>
      <c r="E289" s="462">
        <f>+VLOOKUP(B289,'Salary sheet'!$B$6:$AT$1292,45,0)</f>
        <v>7240874</v>
      </c>
      <c r="F289" s="646" t="s">
        <v>5544</v>
      </c>
      <c r="G289" s="546" t="str">
        <f>+VLOOKUP(B289,'Salary sheet'!$B$6:$E$2281,4,0)</f>
        <v>FACTORY A</v>
      </c>
      <c r="H289" s="461" t="str">
        <f>+VLOOKUP(B289,'Salary sheet'!$B$6:$AZ$1386,50,0)</f>
        <v>Seaman</v>
      </c>
      <c r="I289" s="461" t="str">
        <f t="shared" si="12"/>
        <v>C16123QUACH VAN HIEN050058821966</v>
      </c>
      <c r="J289" s="573" t="str">
        <f>+VLOOKUP(B289,'[2]04 2025'!$B$2:$F$1371,5,0)</f>
        <v>C16123QUACH VAN HIEN050058821966</v>
      </c>
      <c r="K289" s="461">
        <f t="shared" si="18"/>
        <v>1</v>
      </c>
      <c r="P289" s="479"/>
    </row>
    <row r="290" spans="1:16" s="461" customFormat="1" ht="18" customHeight="1">
      <c r="A290" s="548">
        <f>SUBTOTAL(3,B$6:B290)</f>
        <v>285</v>
      </c>
      <c r="B290" s="546" t="s">
        <v>1194</v>
      </c>
      <c r="C290" s="546" t="str">
        <f>+VLOOKUP(B290,'Salary sheet'!$B$6:$AX$1386,48,0)</f>
        <v>PHAN HO HAI</v>
      </c>
      <c r="D290" s="546" t="str">
        <f>+VLOOKUP(B290,'Salary sheet'!$B$6:$BW$1386,49,0)</f>
        <v>050126776729</v>
      </c>
      <c r="E290" s="462">
        <f>+VLOOKUP(B290,'Salary sheet'!$B$6:$AT$1292,45,0)</f>
        <v>8911372</v>
      </c>
      <c r="F290" s="646" t="s">
        <v>5544</v>
      </c>
      <c r="G290" s="546" t="str">
        <f>+VLOOKUP(B290,'Salary sheet'!$B$6:$E$2281,4,0)</f>
        <v>FACTORY B</v>
      </c>
      <c r="H290" s="461" t="str">
        <f>+VLOOKUP(B290,'Salary sheet'!$B$6:$AZ$1386,50,0)</f>
        <v>SK1 Box</v>
      </c>
      <c r="I290" s="461" t="str">
        <f t="shared" si="12"/>
        <v>C13358PHAN HO HAI050126776729</v>
      </c>
      <c r="J290" s="573" t="str">
        <f>+VLOOKUP(B290,'[2]04 2025'!$B$2:$F$1371,5,0)</f>
        <v>C13358PHAN HO HAI050126776729</v>
      </c>
      <c r="K290" s="461">
        <f t="shared" si="18"/>
        <v>1</v>
      </c>
      <c r="P290" s="479"/>
    </row>
    <row r="291" spans="1:16" s="461" customFormat="1" ht="18" customHeight="1">
      <c r="A291" s="548">
        <f>SUBTOTAL(3,B$6:B291)</f>
        <v>286</v>
      </c>
      <c r="B291" s="546" t="s">
        <v>1197</v>
      </c>
      <c r="C291" s="546" t="str">
        <f>+VLOOKUP(B291,'Salary sheet'!$B$6:$AX$1386,48,0)</f>
        <v>TRAN VAN DUNG</v>
      </c>
      <c r="D291" s="546" t="str">
        <f>+VLOOKUP(B291,'Salary sheet'!$B$6:$BW$1386,49,0)</f>
        <v>050040819042</v>
      </c>
      <c r="E291" s="462">
        <f>+VLOOKUP(B291,'Salary sheet'!$B$6:$AT$1292,45,0)</f>
        <v>11513037</v>
      </c>
      <c r="F291" s="646" t="s">
        <v>5544</v>
      </c>
      <c r="G291" s="546" t="str">
        <f>+VLOOKUP(B291,'Salary sheet'!$B$6:$E$2281,4,0)</f>
        <v>FACTORY B</v>
      </c>
      <c r="H291" s="461" t="str">
        <f>+VLOOKUP(B291,'Salary sheet'!$B$6:$AZ$1386,50,0)</f>
        <v>SK1 Box</v>
      </c>
      <c r="I291" s="461" t="str">
        <f t="shared" si="12"/>
        <v>C2287TRAN VAN DUNG050040819042</v>
      </c>
      <c r="J291" s="573" t="str">
        <f>+VLOOKUP(B291,'[2]04 2025'!$B$2:$F$1371,5,0)</f>
        <v>C2287TRAN VAN DUNG050040819042</v>
      </c>
      <c r="K291" s="461">
        <f t="shared" si="18"/>
        <v>1</v>
      </c>
      <c r="P291" s="479"/>
    </row>
    <row r="292" spans="1:16" s="461" customFormat="1" ht="18" customHeight="1">
      <c r="A292" s="548">
        <f>SUBTOTAL(3,B$6:B292)</f>
        <v>287</v>
      </c>
      <c r="B292" s="546" t="s">
        <v>1200</v>
      </c>
      <c r="C292" s="546" t="str">
        <f>+VLOOKUP(B292,'Salary sheet'!$B$6:$AX$1386,48,0)</f>
        <v>VO MINH THU</v>
      </c>
      <c r="D292" s="546" t="str">
        <f>+VLOOKUP(B292,'Salary sheet'!$B$6:$BW$1386,49,0)</f>
        <v>050040902543</v>
      </c>
      <c r="E292" s="462">
        <f>+VLOOKUP(B292,'Salary sheet'!$B$6:$AT$1292,45,0)</f>
        <v>10504895</v>
      </c>
      <c r="F292" s="646" t="s">
        <v>5544</v>
      </c>
      <c r="G292" s="546" t="str">
        <f>+VLOOKUP(B292,'Salary sheet'!$B$6:$E$2281,4,0)</f>
        <v>FACTORY B</v>
      </c>
      <c r="H292" s="461" t="str">
        <f>+VLOOKUP(B292,'Salary sheet'!$B$6:$AZ$1386,50,0)</f>
        <v>SK1 Box</v>
      </c>
      <c r="I292" s="461" t="str">
        <f t="shared" si="12"/>
        <v>C7226VO MINH THU050040902543</v>
      </c>
      <c r="J292" s="573" t="str">
        <f>+VLOOKUP(B292,'[2]04 2025'!$B$2:$F$1371,5,0)</f>
        <v>C7226VO MINH THU050040902543</v>
      </c>
      <c r="K292" s="461">
        <f t="shared" si="18"/>
        <v>1</v>
      </c>
      <c r="P292" s="479"/>
    </row>
    <row r="293" spans="1:16" s="461" customFormat="1" ht="18" customHeight="1">
      <c r="A293" s="548">
        <f>SUBTOTAL(3,B$6:B293)</f>
        <v>288</v>
      </c>
      <c r="B293" s="546" t="s">
        <v>1202</v>
      </c>
      <c r="C293" s="546" t="str">
        <f>+VLOOKUP(B293,'Salary sheet'!$B$6:$AX$1386,48,0)</f>
        <v>LE VAN MANH</v>
      </c>
      <c r="D293" s="546" t="str">
        <f>+VLOOKUP(B293,'Salary sheet'!$B$6:$BW$1386,49,0)</f>
        <v>050092771250</v>
      </c>
      <c r="E293" s="462">
        <f>+VLOOKUP(B293,'Salary sheet'!$B$6:$AT$1292,45,0)</f>
        <v>8968534</v>
      </c>
      <c r="F293" s="646" t="s">
        <v>5544</v>
      </c>
      <c r="G293" s="546" t="str">
        <f>+VLOOKUP(B293,'Salary sheet'!$B$6:$E$2281,4,0)</f>
        <v>FACTORY B</v>
      </c>
      <c r="H293" s="461" t="str">
        <f>+VLOOKUP(B293,'Salary sheet'!$B$6:$AZ$1386,50,0)</f>
        <v>SK1 Box</v>
      </c>
      <c r="I293" s="461" t="str">
        <f t="shared" si="12"/>
        <v>C7344LE VAN MANH050092771250</v>
      </c>
      <c r="J293" s="573" t="str">
        <f>+VLOOKUP(B293,'[2]04 2025'!$B$2:$F$1371,5,0)</f>
        <v>C7344LE VAN MANH050092771250</v>
      </c>
      <c r="K293" s="461">
        <f t="shared" si="18"/>
        <v>1</v>
      </c>
      <c r="P293" s="479"/>
    </row>
    <row r="294" spans="1:16" s="461" customFormat="1" ht="18" customHeight="1">
      <c r="A294" s="548">
        <f>SUBTOTAL(3,B$6:B294)</f>
        <v>289</v>
      </c>
      <c r="B294" s="546" t="s">
        <v>1205</v>
      </c>
      <c r="C294" s="546" t="str">
        <f>+VLOOKUP(B294,'Salary sheet'!$B$6:$AX$1386,48,0)</f>
        <v>MAI DINH TOAN</v>
      </c>
      <c r="D294" s="546" t="str">
        <f>+VLOOKUP(B294,'Salary sheet'!$B$6:$BW$1386,49,0)</f>
        <v>050054953930</v>
      </c>
      <c r="E294" s="462">
        <f>+VLOOKUP(B294,'Salary sheet'!$B$6:$AT$1292,45,0)</f>
        <v>9920787</v>
      </c>
      <c r="F294" s="646" t="s">
        <v>5544</v>
      </c>
      <c r="G294" s="546" t="str">
        <f>+VLOOKUP(B294,'Salary sheet'!$B$6:$E$2281,4,0)</f>
        <v>FACTORY B</v>
      </c>
      <c r="H294" s="461" t="str">
        <f>+VLOOKUP(B294,'Salary sheet'!$B$6:$AZ$1386,50,0)</f>
        <v>SK1 Bag</v>
      </c>
      <c r="I294" s="461" t="str">
        <f t="shared" si="12"/>
        <v>C13934MAI DINH TOAN050054953930</v>
      </c>
      <c r="J294" s="573" t="str">
        <f>+VLOOKUP(B294,'[2]04 2025'!$B$2:$F$1371,5,0)</f>
        <v>C13934MAI DINH TOAN050054953930</v>
      </c>
      <c r="K294" s="461">
        <f t="shared" si="18"/>
        <v>1</v>
      </c>
      <c r="P294" s="479"/>
    </row>
    <row r="295" spans="1:16" s="461" customFormat="1" ht="18" customHeight="1">
      <c r="A295" s="548">
        <f>SUBTOTAL(3,B$6:B295)</f>
        <v>290</v>
      </c>
      <c r="B295" s="546" t="s">
        <v>1207</v>
      </c>
      <c r="C295" s="546" t="str">
        <f>+VLOOKUP(B295,'Salary sheet'!$B$6:$AX$1386,48,0)</f>
        <v>DO MINH TRI</v>
      </c>
      <c r="D295" s="546" t="str">
        <f>+VLOOKUP(B295,'Salary sheet'!$B$6:$BW$1386,49,0)</f>
        <v>050127733225</v>
      </c>
      <c r="E295" s="462">
        <f>+VLOOKUP(B295,'Salary sheet'!$B$6:$AT$1292,45,0)</f>
        <v>9408937</v>
      </c>
      <c r="F295" s="646" t="s">
        <v>5544</v>
      </c>
      <c r="G295" s="546" t="str">
        <f>+VLOOKUP(B295,'Salary sheet'!$B$6:$E$2281,4,0)</f>
        <v>FACTORY B</v>
      </c>
      <c r="H295" s="461" t="str">
        <f>+VLOOKUP(B295,'Salary sheet'!$B$6:$AZ$1386,50,0)</f>
        <v>SK1 Bag</v>
      </c>
      <c r="I295" s="461" t="str">
        <f t="shared" si="12"/>
        <v>C14085DO MINH TRI050127733225</v>
      </c>
      <c r="J295" s="573" t="str">
        <f>+VLOOKUP(B295,'[2]04 2025'!$B$2:$F$1371,5,0)</f>
        <v>C14085DO MINH TRI050127733225</v>
      </c>
      <c r="K295" s="461">
        <f t="shared" si="18"/>
        <v>1</v>
      </c>
      <c r="P295" s="479"/>
    </row>
    <row r="296" spans="1:16" s="461" customFormat="1" ht="18" customHeight="1">
      <c r="A296" s="548">
        <f>SUBTOTAL(3,B$6:B296)</f>
        <v>291</v>
      </c>
      <c r="B296" s="546" t="s">
        <v>1209</v>
      </c>
      <c r="C296" s="546" t="str">
        <f>+VLOOKUP(B296,'Salary sheet'!$B$6:$AX$1386,48,0)</f>
        <v>LE THANH HAI</v>
      </c>
      <c r="D296" s="546" t="str">
        <f>+VLOOKUP(B296,'Salary sheet'!$B$6:$BW$1386,49,0)</f>
        <v>050112250287</v>
      </c>
      <c r="E296" s="462">
        <f>+VLOOKUP(B296,'Salary sheet'!$B$6:$AT$1292,45,0)</f>
        <v>9464277</v>
      </c>
      <c r="F296" s="646" t="s">
        <v>5544</v>
      </c>
      <c r="G296" s="546" t="str">
        <f>+VLOOKUP(B296,'Salary sheet'!$B$6:$E$2281,4,0)</f>
        <v>FACTORY B</v>
      </c>
      <c r="H296" s="461" t="str">
        <f>+VLOOKUP(B296,'Salary sheet'!$B$6:$AZ$1386,50,0)</f>
        <v>SK1 Bag</v>
      </c>
      <c r="I296" s="461" t="str">
        <f t="shared" si="12"/>
        <v>C14556LE THANH HAI050112250287</v>
      </c>
      <c r="J296" s="573" t="str">
        <f>+VLOOKUP(B296,'[2]04 2025'!$B$2:$F$1371,5,0)</f>
        <v>C14556LE THANH HAI050112250287</v>
      </c>
      <c r="K296" s="461">
        <f t="shared" si="18"/>
        <v>1</v>
      </c>
      <c r="P296" s="479"/>
    </row>
    <row r="297" spans="1:16" s="461" customFormat="1" ht="18" customHeight="1">
      <c r="A297" s="548">
        <f>SUBTOTAL(3,B$6:B297)</f>
        <v>292</v>
      </c>
      <c r="B297" s="546" t="s">
        <v>1211</v>
      </c>
      <c r="C297" s="546" t="str">
        <f>+VLOOKUP(B297,'Salary sheet'!$B$6:$AX$1386,48,0)</f>
        <v>NGUYEN LE LAI</v>
      </c>
      <c r="D297" s="546" t="str">
        <f>+VLOOKUP(B297,'Salary sheet'!$B$6:$BW$1386,49,0)</f>
        <v>050144011039</v>
      </c>
      <c r="E297" s="462">
        <f>+VLOOKUP(B297,'Salary sheet'!$B$6:$AT$1292,45,0)</f>
        <v>7618846</v>
      </c>
      <c r="F297" s="646" t="s">
        <v>5544</v>
      </c>
      <c r="G297" s="546" t="str">
        <f>+VLOOKUP(B297,'Salary sheet'!$B$6:$E$2281,4,0)</f>
        <v>FACTORY B</v>
      </c>
      <c r="H297" s="461" t="str">
        <f>+VLOOKUP(B297,'Salary sheet'!$B$6:$AZ$1386,50,0)</f>
        <v>SK1 Bag</v>
      </c>
      <c r="I297" s="461" t="str">
        <f t="shared" si="12"/>
        <v>C15876NGUYEN LE LAI050144011039</v>
      </c>
      <c r="J297" s="573" t="str">
        <f>+VLOOKUP(B297,'[2]04 2025'!$B$2:$F$1371,5,0)</f>
        <v>C15876NGUYEN LE LAI050144011039</v>
      </c>
      <c r="K297" s="461">
        <f t="shared" ref="K297:K359" si="21">+IF(J297=I297,1,0)</f>
        <v>1</v>
      </c>
      <c r="P297" s="479"/>
    </row>
    <row r="298" spans="1:16" s="461" customFormat="1" ht="18" customHeight="1">
      <c r="A298" s="548">
        <f>SUBTOTAL(3,B$6:B298)</f>
        <v>293</v>
      </c>
      <c r="B298" s="546" t="s">
        <v>1213</v>
      </c>
      <c r="C298" s="546" t="str">
        <f>+VLOOKUP(B298,'Salary sheet'!$B$6:$AX$1386,48,0)</f>
        <v>NGUYEN THANH TUAN</v>
      </c>
      <c r="D298" s="546" t="str">
        <f>+VLOOKUP(B298,'Salary sheet'!$B$6:$BW$1386,49,0)</f>
        <v>050117955912</v>
      </c>
      <c r="E298" s="462">
        <f>+VLOOKUP(B298,'Salary sheet'!$B$6:$AT$1292,45,0)</f>
        <v>7817262</v>
      </c>
      <c r="F298" s="646" t="s">
        <v>5544</v>
      </c>
      <c r="G298" s="546" t="str">
        <f>+VLOOKUP(B298,'Salary sheet'!$B$6:$E$2281,4,0)</f>
        <v>FACTORY B</v>
      </c>
      <c r="H298" s="461" t="str">
        <f>+VLOOKUP(B298,'Salary sheet'!$B$6:$AZ$1386,50,0)</f>
        <v>SK1 Bag</v>
      </c>
      <c r="I298" s="461" t="str">
        <f t="shared" si="12"/>
        <v>C15948NGUYEN THANH TUAN050117955912</v>
      </c>
      <c r="J298" s="573" t="str">
        <f>+VLOOKUP(B298,'[2]04 2025'!$B$2:$F$1371,5,0)</f>
        <v>C15948NGUYEN THANH TUAN050117955912</v>
      </c>
      <c r="K298" s="461">
        <f t="shared" si="21"/>
        <v>1</v>
      </c>
      <c r="P298" s="479"/>
    </row>
    <row r="299" spans="1:16" s="461" customFormat="1" ht="18" customHeight="1">
      <c r="A299" s="548">
        <f>SUBTOTAL(3,B$6:B299)</f>
        <v>294</v>
      </c>
      <c r="B299" s="546" t="s">
        <v>1215</v>
      </c>
      <c r="C299" s="546" t="str">
        <f>+VLOOKUP(B299,'Salary sheet'!$B$6:$AX$1386,48,0)</f>
        <v>LAM VAN XOM</v>
      </c>
      <c r="D299" s="546" t="str">
        <f>+VLOOKUP(B299,'Salary sheet'!$B$6:$BW$1386,49,0)</f>
        <v>0834289556</v>
      </c>
      <c r="E299" s="462">
        <f>+VLOOKUP(B299,'Salary sheet'!$B$6:$AT$1292,45,0)</f>
        <v>7555166</v>
      </c>
      <c r="F299" s="646" t="s">
        <v>5544</v>
      </c>
      <c r="G299" s="546" t="str">
        <f>+VLOOKUP(B299,'Salary sheet'!$B$6:$E$2281,4,0)</f>
        <v>FACTORY B</v>
      </c>
      <c r="H299" s="461" t="str">
        <f>+VLOOKUP(B299,'Salary sheet'!$B$6:$AZ$1386,50,0)</f>
        <v>SK1 Bag</v>
      </c>
      <c r="I299" s="461" t="str">
        <f t="shared" si="12"/>
        <v>C16091LAM VAN XOM0834289556</v>
      </c>
      <c r="J299" s="573" t="str">
        <f>+VLOOKUP(B299,'[2]04 2025'!$B$2:$F$1371,5,0)</f>
        <v>C16091LAM VAN XOM0834289556</v>
      </c>
      <c r="K299" s="461">
        <f t="shared" si="21"/>
        <v>1</v>
      </c>
      <c r="P299" s="479"/>
    </row>
    <row r="300" spans="1:16" s="461" customFormat="1" ht="18" customHeight="1">
      <c r="A300" s="548">
        <f>SUBTOTAL(3,B$6:B300)</f>
        <v>295</v>
      </c>
      <c r="B300" s="546" t="s">
        <v>1218</v>
      </c>
      <c r="C300" s="546" t="str">
        <f>+VLOOKUP(B300,'Salary sheet'!$B$6:$AX$1386,48,0)</f>
        <v>NGUYEN THANH TAM</v>
      </c>
      <c r="D300" s="546" t="str">
        <f>+VLOOKUP(B300,'Salary sheet'!$B$6:$BW$1386,49,0)</f>
        <v>050155273221</v>
      </c>
      <c r="E300" s="462">
        <f>+VLOOKUP(B300,'Salary sheet'!$B$6:$AT$1292,45,0)</f>
        <v>7595795</v>
      </c>
      <c r="F300" s="646" t="s">
        <v>5544</v>
      </c>
      <c r="G300" s="546" t="str">
        <f>+VLOOKUP(B300,'Salary sheet'!$B$6:$E$2281,4,0)</f>
        <v>FACTORY B</v>
      </c>
      <c r="H300" s="461" t="str">
        <f>+VLOOKUP(B300,'Salary sheet'!$B$6:$AZ$1386,50,0)</f>
        <v>SK1 Bag</v>
      </c>
      <c r="I300" s="461" t="str">
        <f t="shared" si="12"/>
        <v>C16152NGUYEN THANH TAM050155273221</v>
      </c>
      <c r="J300" s="573" t="str">
        <f>+VLOOKUP(B300,'[2]04 2025'!$B$2:$F$1371,5,0)</f>
        <v>C16152NGUYEN THANH TAM050155273221</v>
      </c>
      <c r="K300" s="461">
        <f t="shared" si="21"/>
        <v>1</v>
      </c>
      <c r="P300" s="479"/>
    </row>
    <row r="301" spans="1:16" s="461" customFormat="1" ht="18" customHeight="1">
      <c r="A301" s="548">
        <f>SUBTOTAL(3,B$6:B301)</f>
        <v>296</v>
      </c>
      <c r="B301" s="546" t="s">
        <v>1220</v>
      </c>
      <c r="C301" s="546" t="str">
        <f>+VLOOKUP(B301,'Salary sheet'!$B$6:$AX$1386,48,0)</f>
        <v>PHAN MINH THANH</v>
      </c>
      <c r="D301" s="546" t="str">
        <f>+VLOOKUP(B301,'Salary sheet'!$B$6:$BW$1386,49,0)</f>
        <v>050106514132</v>
      </c>
      <c r="E301" s="462">
        <f>+VLOOKUP(B301,'Salary sheet'!$B$6:$AT$1292,45,0)</f>
        <v>7154556</v>
      </c>
      <c r="F301" s="646" t="s">
        <v>5544</v>
      </c>
      <c r="G301" s="546" t="str">
        <f>+VLOOKUP(B301,'Salary sheet'!$B$6:$E$2281,4,0)</f>
        <v>FACTORY B</v>
      </c>
      <c r="H301" s="461" t="str">
        <f>+VLOOKUP(B301,'Salary sheet'!$B$6:$AZ$1386,50,0)</f>
        <v>SK1 Bag</v>
      </c>
      <c r="I301" s="461" t="str">
        <f t="shared" si="12"/>
        <v>C16418PHAN MINH THANH050106514132</v>
      </c>
      <c r="J301" s="573" t="str">
        <f>+VLOOKUP(B301,'[2]04 2025'!$B$2:$F$1371,5,0)</f>
        <v>C16418PHAN MINH THANH050106514132</v>
      </c>
      <c r="K301" s="461">
        <f t="shared" si="21"/>
        <v>1</v>
      </c>
      <c r="P301" s="479"/>
    </row>
    <row r="302" spans="1:16" s="461" customFormat="1" ht="18" customHeight="1">
      <c r="A302" s="548">
        <f>SUBTOTAL(3,B$6:B302)</f>
        <v>297</v>
      </c>
      <c r="B302" s="546" t="s">
        <v>1222</v>
      </c>
      <c r="C302" s="546" t="str">
        <f>+VLOOKUP(B302,'Salary sheet'!$B$6:$AX$1386,48,0)</f>
        <v>LE TIEN PHUC</v>
      </c>
      <c r="D302" s="546" t="str">
        <f>+VLOOKUP(B302,'Salary sheet'!$B$6:$BW$1386,49,0)</f>
        <v>050158103033</v>
      </c>
      <c r="E302" s="462">
        <f>+VLOOKUP(B302,'Salary sheet'!$B$6:$AT$1292,45,0)</f>
        <v>7151568</v>
      </c>
      <c r="F302" s="646" t="s">
        <v>5544</v>
      </c>
      <c r="G302" s="546" t="str">
        <f>+VLOOKUP(B302,'Salary sheet'!$B$6:$E$2281,4,0)</f>
        <v>FACTORY B</v>
      </c>
      <c r="H302" s="461" t="str">
        <f>+VLOOKUP(B302,'Salary sheet'!$B$6:$AZ$1386,50,0)</f>
        <v>SK1 Bag</v>
      </c>
      <c r="I302" s="461" t="str">
        <f t="shared" si="12"/>
        <v>C16427LE TIEN PHUC050158103033</v>
      </c>
      <c r="J302" s="573" t="str">
        <f>+VLOOKUP(B302,'[2]04 2025'!$B$2:$F$1371,5,0)</f>
        <v>C16427LE TIEN PHUC050158103033</v>
      </c>
      <c r="K302" s="461">
        <f t="shared" si="21"/>
        <v>1</v>
      </c>
      <c r="P302" s="479"/>
    </row>
    <row r="303" spans="1:16" s="461" customFormat="1" ht="18" customHeight="1">
      <c r="A303" s="548">
        <f>SUBTOTAL(3,B$6:B303)</f>
        <v>298</v>
      </c>
      <c r="B303" s="546" t="s">
        <v>1224</v>
      </c>
      <c r="C303" s="546" t="str">
        <f>+VLOOKUP(B303,'Salary sheet'!$B$6:$AX$1386,48,0)</f>
        <v>LE VAN DINH</v>
      </c>
      <c r="D303" s="546" t="str">
        <f>+VLOOKUP(B303,'Salary sheet'!$B$6:$BW$1386,49,0)</f>
        <v>050075311939</v>
      </c>
      <c r="E303" s="462">
        <f>+VLOOKUP(B303,'Salary sheet'!$B$6:$AT$1292,45,0)</f>
        <v>7429101</v>
      </c>
      <c r="F303" s="646" t="s">
        <v>5544</v>
      </c>
      <c r="G303" s="546" t="str">
        <f>+VLOOKUP(B303,'Salary sheet'!$B$6:$E$2281,4,0)</f>
        <v>FACTORY B</v>
      </c>
      <c r="H303" s="461" t="str">
        <f>+VLOOKUP(B303,'Salary sheet'!$B$6:$AZ$1386,50,0)</f>
        <v>SK1 Bag</v>
      </c>
      <c r="I303" s="461" t="str">
        <f t="shared" si="12"/>
        <v>C16428LE VAN DINH050075311939</v>
      </c>
      <c r="J303" s="573" t="str">
        <f>+VLOOKUP(B303,'[2]04 2025'!$B$2:$F$1371,5,0)</f>
        <v>C16428LE VAN DINH050075311939</v>
      </c>
      <c r="K303" s="461">
        <f t="shared" si="21"/>
        <v>1</v>
      </c>
      <c r="P303" s="479"/>
    </row>
    <row r="304" spans="1:16" s="461" customFormat="1" ht="18" customHeight="1">
      <c r="A304" s="548">
        <f>SUBTOTAL(3,B$6:B304)</f>
        <v>299</v>
      </c>
      <c r="B304" s="546" t="s">
        <v>1226</v>
      </c>
      <c r="C304" s="546" t="str">
        <f>+VLOOKUP(B304,'Salary sheet'!$B$6:$AX$1386,48,0)</f>
        <v>DUONG QUOC HUYNH</v>
      </c>
      <c r="D304" s="546" t="str">
        <f>+VLOOKUP(B304,'Salary sheet'!$B$6:$BW$1386,49,0)</f>
        <v>050040931667</v>
      </c>
      <c r="E304" s="462">
        <f>+VLOOKUP(B304,'Salary sheet'!$B$6:$AT$1292,45,0)</f>
        <v>12910806</v>
      </c>
      <c r="F304" s="646" t="s">
        <v>5544</v>
      </c>
      <c r="G304" s="546" t="str">
        <f>+VLOOKUP(B304,'Salary sheet'!$B$6:$E$2281,4,0)</f>
        <v>FACTORY B</v>
      </c>
      <c r="H304" s="461" t="str">
        <f>+VLOOKUP(B304,'Salary sheet'!$B$6:$AZ$1386,50,0)</f>
        <v>SK1 Bag</v>
      </c>
      <c r="I304" s="461" t="str">
        <f t="shared" si="12"/>
        <v>C5842DUONG QUOC HUYNH050040931667</v>
      </c>
      <c r="J304" s="573" t="str">
        <f>+VLOOKUP(B304,'[2]04 2025'!$B$2:$F$1371,5,0)</f>
        <v>C5842DUONG QUOC HUYNH050040931667</v>
      </c>
      <c r="K304" s="461">
        <f t="shared" si="21"/>
        <v>1</v>
      </c>
      <c r="P304" s="479"/>
    </row>
    <row r="305" spans="1:16" s="461" customFormat="1" ht="18" customHeight="1">
      <c r="A305" s="548">
        <f>SUBTOTAL(3,B$6:B305)</f>
        <v>300</v>
      </c>
      <c r="B305" s="546" t="s">
        <v>1229</v>
      </c>
      <c r="C305" s="546" t="str">
        <f>+VLOOKUP(B305,'Salary sheet'!$B$6:$AX$1386,48,0)</f>
        <v>DIEU DONG</v>
      </c>
      <c r="D305" s="546" t="str">
        <f>+VLOOKUP(B305,'Salary sheet'!$B$6:$BW$1386,49,0)</f>
        <v>050040931330</v>
      </c>
      <c r="E305" s="462">
        <f>+VLOOKUP(B305,'Salary sheet'!$B$6:$AT$1292,45,0)</f>
        <v>5530955</v>
      </c>
      <c r="F305" s="646" t="s">
        <v>5544</v>
      </c>
      <c r="G305" s="546" t="str">
        <f>+VLOOKUP(B305,'Salary sheet'!$B$6:$E$2281,4,0)</f>
        <v>FACTORY B</v>
      </c>
      <c r="H305" s="461" t="str">
        <f>+VLOOKUP(B305,'Salary sheet'!$B$6:$AZ$1386,50,0)</f>
        <v>SK1 Bag</v>
      </c>
      <c r="I305" s="461" t="str">
        <f t="shared" si="12"/>
        <v>C6004DIEU DONG050040931330</v>
      </c>
      <c r="J305" s="573" t="str">
        <f>+VLOOKUP(B305,'[2]04 2025'!$B$2:$F$1371,5,0)</f>
        <v>C6004DIEU DONG050040931330</v>
      </c>
      <c r="K305" s="461">
        <f t="shared" si="21"/>
        <v>1</v>
      </c>
      <c r="P305" s="479"/>
    </row>
    <row r="306" spans="1:16" s="461" customFormat="1" ht="18" customHeight="1">
      <c r="A306" s="548">
        <f>SUBTOTAL(3,B$6:B306)</f>
        <v>301</v>
      </c>
      <c r="B306" s="546" t="s">
        <v>1231</v>
      </c>
      <c r="C306" s="546" t="str">
        <f>+VLOOKUP(B306,'Salary sheet'!$B$6:$AX$1386,48,0)</f>
        <v>LE HUU NHAN</v>
      </c>
      <c r="D306" s="546" t="str">
        <f>+VLOOKUP(B306,'Salary sheet'!$B$6:$BW$1386,49,0)</f>
        <v>050087500796</v>
      </c>
      <c r="E306" s="462">
        <f>+VLOOKUP(B306,'Salary sheet'!$B$6:$AT$1292,45,0)</f>
        <v>10164849</v>
      </c>
      <c r="F306" s="646" t="s">
        <v>5544</v>
      </c>
      <c r="G306" s="546" t="str">
        <f>+VLOOKUP(B306,'Salary sheet'!$B$6:$E$2281,4,0)</f>
        <v>FACTORY B</v>
      </c>
      <c r="H306" s="461" t="str">
        <f>+VLOOKUP(B306,'Salary sheet'!$B$6:$AZ$1386,50,0)</f>
        <v>SK1 Bag</v>
      </c>
      <c r="I306" s="461" t="str">
        <f t="shared" si="12"/>
        <v>C7190LE HUU NHAN050087500796</v>
      </c>
      <c r="J306" s="573" t="str">
        <f>+VLOOKUP(B306,'[2]04 2025'!$B$2:$F$1371,5,0)</f>
        <v>C7190LE HUU NHAN050087500796</v>
      </c>
      <c r="K306" s="461">
        <f t="shared" si="21"/>
        <v>1</v>
      </c>
      <c r="P306" s="479"/>
    </row>
    <row r="307" spans="1:16" s="461" customFormat="1" ht="18" customHeight="1">
      <c r="A307" s="548">
        <f>SUBTOTAL(3,B$6:B307)</f>
        <v>302</v>
      </c>
      <c r="B307" s="546" t="s">
        <v>1233</v>
      </c>
      <c r="C307" s="546" t="str">
        <f>+VLOOKUP(B307,'Salary sheet'!$B$6:$AX$1386,48,0)</f>
        <v>MAI THI BUOI</v>
      </c>
      <c r="D307" s="546" t="str">
        <f>+VLOOKUP(B307,'Salary sheet'!$B$6:$BW$1386,49,0)</f>
        <v>050040874388</v>
      </c>
      <c r="E307" s="462">
        <f>+VLOOKUP(B307,'Salary sheet'!$B$6:$AT$1292,45,0)</f>
        <v>9670347</v>
      </c>
      <c r="F307" s="646" t="s">
        <v>5544</v>
      </c>
      <c r="G307" s="546" t="str">
        <f>+VLOOKUP(B307,'Salary sheet'!$B$6:$E$2281,4,0)</f>
        <v>FACTORY B</v>
      </c>
      <c r="H307" s="461" t="str">
        <f>+VLOOKUP(B307,'Salary sheet'!$B$6:$AZ$1386,50,0)</f>
        <v>SK1 Box</v>
      </c>
      <c r="I307" s="461" t="str">
        <f t="shared" si="12"/>
        <v>C0718MAI THI BUOI050040874388</v>
      </c>
      <c r="J307" s="573" t="str">
        <f>+VLOOKUP(B307,'[2]04 2025'!$B$2:$F$1371,5,0)</f>
        <v>C0718MAI THI BUOI050040874388</v>
      </c>
      <c r="K307" s="461">
        <f t="shared" si="21"/>
        <v>1</v>
      </c>
      <c r="P307" s="479"/>
    </row>
    <row r="308" spans="1:16" s="461" customFormat="1" ht="18" customHeight="1">
      <c r="A308" s="548">
        <f>SUBTOTAL(3,B$6:B308)</f>
        <v>303</v>
      </c>
      <c r="B308" s="546" t="s">
        <v>1236</v>
      </c>
      <c r="C308" s="546" t="str">
        <f>+VLOOKUP(B308,'Salary sheet'!$B$6:$AX$1386,48,0)</f>
        <v>NGUYEN QUANG LINH</v>
      </c>
      <c r="D308" s="546" t="str">
        <f>+VLOOKUP(B308,'Salary sheet'!$B$6:$BW$1386,49,0)</f>
        <v>050123002102</v>
      </c>
      <c r="E308" s="462">
        <f>+VLOOKUP(B308,'Salary sheet'!$B$6:$AT$1292,45,0)</f>
        <v>9441077</v>
      </c>
      <c r="F308" s="646" t="s">
        <v>5544</v>
      </c>
      <c r="G308" s="546" t="str">
        <f>+VLOOKUP(B308,'Salary sheet'!$B$6:$E$2281,4,0)</f>
        <v>FACTORY B</v>
      </c>
      <c r="H308" s="461" t="str">
        <f>+VLOOKUP(B308,'Salary sheet'!$B$6:$AZ$1386,50,0)</f>
        <v>SK1 Box</v>
      </c>
      <c r="I308" s="461" t="str">
        <f t="shared" si="12"/>
        <v>C13306NGUYEN QUANG LINH050123002102</v>
      </c>
      <c r="J308" s="573" t="str">
        <f>+VLOOKUP(B308,'[2]04 2025'!$B$2:$F$1371,5,0)</f>
        <v>C13306NGUYEN QUANG LINH050123002102</v>
      </c>
      <c r="K308" s="461">
        <f t="shared" si="21"/>
        <v>1</v>
      </c>
      <c r="P308" s="479"/>
    </row>
    <row r="309" spans="1:16" s="461" customFormat="1" ht="18" customHeight="1">
      <c r="A309" s="548">
        <f>SUBTOTAL(3,B$6:B309)</f>
        <v>304</v>
      </c>
      <c r="B309" s="546" t="s">
        <v>1238</v>
      </c>
      <c r="C309" s="546" t="str">
        <f>+VLOOKUP(B309,'Salary sheet'!$B$6:$AX$1386,48,0)</f>
        <v>DIEU TRUNG THANH</v>
      </c>
      <c r="D309" s="546" t="str">
        <f>+VLOOKUP(B309,'Salary sheet'!$B$6:$BW$1386,49,0)</f>
        <v>050040935875</v>
      </c>
      <c r="E309" s="462">
        <f>+VLOOKUP(B309,'Salary sheet'!$B$6:$AT$1292,45,0)</f>
        <v>8145654</v>
      </c>
      <c r="F309" s="646" t="s">
        <v>5544</v>
      </c>
      <c r="G309" s="546" t="str">
        <f>+VLOOKUP(B309,'Salary sheet'!$B$6:$E$2281,4,0)</f>
        <v>FACTORY B</v>
      </c>
      <c r="H309" s="461" t="str">
        <f>+VLOOKUP(B309,'Salary sheet'!$B$6:$AZ$1386,50,0)</f>
        <v>SK1 Box</v>
      </c>
      <c r="I309" s="461" t="str">
        <f t="shared" si="12"/>
        <v>C15575DIEU TRUNG THANH050040935875</v>
      </c>
      <c r="J309" s="573" t="str">
        <f>+VLOOKUP(B309,'[2]04 2025'!$B$2:$F$1371,5,0)</f>
        <v>C15575DIEU TRUNG THANH050040935875</v>
      </c>
      <c r="K309" s="461">
        <f t="shared" si="21"/>
        <v>1</v>
      </c>
      <c r="P309" s="479"/>
    </row>
    <row r="310" spans="1:16" s="461" customFormat="1" ht="18" customHeight="1">
      <c r="A310" s="548">
        <f>SUBTOTAL(3,B$6:B310)</f>
        <v>305</v>
      </c>
      <c r="B310" s="546" t="s">
        <v>1240</v>
      </c>
      <c r="C310" s="546" t="str">
        <f>+VLOOKUP(B310,'Salary sheet'!$B$6:$AX$1386,48,0)</f>
        <v>NGUYEN THI KIM</v>
      </c>
      <c r="D310" s="546" t="str">
        <f>+VLOOKUP(B310,'Salary sheet'!$B$6:$BW$1386,49,0)</f>
        <v>050040931802</v>
      </c>
      <c r="E310" s="462">
        <f>+VLOOKUP(B310,'Salary sheet'!$B$6:$AT$1292,45,0)</f>
        <v>10383022</v>
      </c>
      <c r="F310" s="646" t="s">
        <v>5544</v>
      </c>
      <c r="G310" s="546" t="str">
        <f>+VLOOKUP(B310,'Salary sheet'!$B$6:$E$2281,4,0)</f>
        <v>FACTORY B</v>
      </c>
      <c r="H310" s="461" t="str">
        <f>+VLOOKUP(B310,'Salary sheet'!$B$6:$AZ$1386,50,0)</f>
        <v>SK1 Box</v>
      </c>
      <c r="I310" s="461" t="str">
        <f t="shared" si="12"/>
        <v>C4480NGUYEN THI KIM050040931802</v>
      </c>
      <c r="J310" s="573" t="str">
        <f>+VLOOKUP(B310,'[2]04 2025'!$B$2:$F$1371,5,0)</f>
        <v>C4480NGUYEN THI KIM050040931802</v>
      </c>
      <c r="K310" s="461">
        <f t="shared" si="21"/>
        <v>1</v>
      </c>
      <c r="P310" s="479"/>
    </row>
    <row r="311" spans="1:16" s="461" customFormat="1" ht="18" customHeight="1">
      <c r="A311" s="548">
        <f>SUBTOTAL(3,B$6:B311)</f>
        <v>306</v>
      </c>
      <c r="B311" s="546" t="s">
        <v>1243</v>
      </c>
      <c r="C311" s="546" t="str">
        <f>+VLOOKUP(B311,'Salary sheet'!$B$6:$AX$1386,48,0)</f>
        <v>BUI VAN HAI</v>
      </c>
      <c r="D311" s="546" t="str">
        <f>+VLOOKUP(B311,'Salary sheet'!$B$6:$BW$1386,49,0)</f>
        <v>050077957100</v>
      </c>
      <c r="E311" s="462">
        <f>+VLOOKUP(B311,'Salary sheet'!$B$6:$AT$1292,45,0)</f>
        <v>8436271</v>
      </c>
      <c r="F311" s="646" t="s">
        <v>5544</v>
      </c>
      <c r="G311" s="546" t="str">
        <f>+VLOOKUP(B311,'Salary sheet'!$B$6:$E$2281,4,0)</f>
        <v>FACTORY B</v>
      </c>
      <c r="H311" s="461" t="str">
        <f>+VLOOKUP(B311,'Salary sheet'!$B$6:$AZ$1386,50,0)</f>
        <v>SK1 Bag</v>
      </c>
      <c r="I311" s="461" t="str">
        <f t="shared" si="12"/>
        <v>C15330BUI VAN HAI050077957100</v>
      </c>
      <c r="J311" s="573" t="str">
        <f>+VLOOKUP(B311,'[2]04 2025'!$B$2:$F$1371,5,0)</f>
        <v>C15330BUI VAN HAI050077957100</v>
      </c>
      <c r="K311" s="461">
        <f t="shared" si="21"/>
        <v>1</v>
      </c>
      <c r="P311" s="479"/>
    </row>
    <row r="312" spans="1:16" s="461" customFormat="1" ht="18" customHeight="1">
      <c r="A312" s="548">
        <f>SUBTOTAL(3,B$6:B312)</f>
        <v>307</v>
      </c>
      <c r="B312" s="546" t="s">
        <v>1245</v>
      </c>
      <c r="C312" s="546" t="str">
        <f>+VLOOKUP(B312,'Salary sheet'!$B$6:$AX$1386,48,0)</f>
        <v>LE VAN HUNG</v>
      </c>
      <c r="D312" s="546" t="str">
        <f>+VLOOKUP(B312,'Salary sheet'!$B$6:$BW$1386,49,0)</f>
        <v>050070598237</v>
      </c>
      <c r="E312" s="462">
        <f>+VLOOKUP(B312,'Salary sheet'!$B$6:$AT$1292,45,0)</f>
        <v>8730988</v>
      </c>
      <c r="F312" s="646" t="s">
        <v>5544</v>
      </c>
      <c r="G312" s="546" t="str">
        <f>+VLOOKUP(B312,'Salary sheet'!$B$6:$E$2281,4,0)</f>
        <v>FACTORY B</v>
      </c>
      <c r="H312" s="461" t="str">
        <f>+VLOOKUP(B312,'Salary sheet'!$B$6:$AZ$1386,50,0)</f>
        <v>SK1 Bag</v>
      </c>
      <c r="I312" s="461" t="str">
        <f t="shared" si="12"/>
        <v>C15372LE VAN HUNG050070598237</v>
      </c>
      <c r="J312" s="573" t="str">
        <f>+VLOOKUP(B312,'[2]04 2025'!$B$2:$F$1371,5,0)</f>
        <v>C15372LE VAN HUNG050070598237</v>
      </c>
      <c r="K312" s="461">
        <f t="shared" si="21"/>
        <v>1</v>
      </c>
      <c r="P312" s="479"/>
    </row>
    <row r="313" spans="1:16" s="461" customFormat="1" ht="18" customHeight="1">
      <c r="A313" s="548">
        <f>SUBTOTAL(3,B$6:B313)</f>
        <v>308</v>
      </c>
      <c r="B313" s="546" t="s">
        <v>1247</v>
      </c>
      <c r="C313" s="546" t="str">
        <f>+VLOOKUP(B313,'Salary sheet'!$B$6:$AX$1386,48,0)</f>
        <v>DO MINH TAM</v>
      </c>
      <c r="D313" s="546" t="str">
        <f>+VLOOKUP(B313,'Salary sheet'!$B$6:$BW$1386,49,0)</f>
        <v>050040874280</v>
      </c>
      <c r="E313" s="462">
        <f>+VLOOKUP(B313,'Salary sheet'!$B$6:$AT$1292,45,0)</f>
        <v>5529350</v>
      </c>
      <c r="F313" s="646" t="s">
        <v>5544</v>
      </c>
      <c r="G313" s="546" t="str">
        <f>+VLOOKUP(B313,'Salary sheet'!$B$6:$E$2281,4,0)</f>
        <v>FACTORY B</v>
      </c>
      <c r="H313" s="461" t="str">
        <f>+VLOOKUP(B313,'Salary sheet'!$B$6:$AZ$1386,50,0)</f>
        <v>SK1 Bag</v>
      </c>
      <c r="I313" s="461" t="str">
        <f t="shared" si="12"/>
        <v>C15633DO MINH TAM050040874280</v>
      </c>
      <c r="J313" s="573" t="str">
        <f>+VLOOKUP(B313,'[2]04 2025'!$B$2:$F$1371,5,0)</f>
        <v>C15633DO MINH TAM050040874280</v>
      </c>
      <c r="K313" s="461">
        <f t="shared" si="21"/>
        <v>1</v>
      </c>
      <c r="P313" s="479"/>
    </row>
    <row r="314" spans="1:16" s="461" customFormat="1" ht="18" customHeight="1">
      <c r="A314" s="548">
        <f>SUBTOTAL(3,B$6:B314)</f>
        <v>309</v>
      </c>
      <c r="B314" s="546" t="s">
        <v>1249</v>
      </c>
      <c r="C314" s="546" t="str">
        <f>+VLOOKUP(B314,'Salary sheet'!$B$6:$AX$1386,48,0)</f>
        <v>TRAN PHUOC BINH</v>
      </c>
      <c r="D314" s="546" t="str">
        <f>+VLOOKUP(B314,'Salary sheet'!$B$6:$BW$1386,49,0)</f>
        <v>050119574517</v>
      </c>
      <c r="E314" s="462">
        <f>+VLOOKUP(B314,'Salary sheet'!$B$6:$AT$1292,45,0)</f>
        <v>7415884</v>
      </c>
      <c r="F314" s="646" t="s">
        <v>5544</v>
      </c>
      <c r="G314" s="546" t="str">
        <f>+VLOOKUP(B314,'Salary sheet'!$B$6:$E$2281,4,0)</f>
        <v>FACTORY B</v>
      </c>
      <c r="H314" s="461" t="str">
        <f>+VLOOKUP(B314,'Salary sheet'!$B$6:$AZ$1386,50,0)</f>
        <v>SK1 Bag</v>
      </c>
      <c r="I314" s="461" t="str">
        <f t="shared" si="12"/>
        <v>C16365TRAN PHUOC BINH050119574517</v>
      </c>
      <c r="J314" s="573" t="str">
        <f>+VLOOKUP(B314,'[2]04 2025'!$B$2:$F$1371,5,0)</f>
        <v>C16365TRAN PHUOC BINH050119574517</v>
      </c>
      <c r="K314" s="461">
        <f t="shared" si="21"/>
        <v>1</v>
      </c>
      <c r="P314" s="479"/>
    </row>
    <row r="315" spans="1:16" s="461" customFormat="1" ht="18" customHeight="1">
      <c r="A315" s="548">
        <f>SUBTOTAL(3,B$6:B315)</f>
        <v>310</v>
      </c>
      <c r="B315" s="546" t="s">
        <v>1251</v>
      </c>
      <c r="C315" s="546" t="str">
        <f>+VLOOKUP(B315,'Salary sheet'!$B$6:$AX$1386,48,0)</f>
        <v>NGUYEN VAN NGUYEN</v>
      </c>
      <c r="D315" s="546" t="str">
        <f>+VLOOKUP(B315,'Salary sheet'!$B$6:$BW$1386,49,0)</f>
        <v>050046467253</v>
      </c>
      <c r="E315" s="462">
        <f>+VLOOKUP(B315,'Salary sheet'!$B$6:$AT$1292,45,0)</f>
        <v>10143806</v>
      </c>
      <c r="F315" s="646" t="s">
        <v>5544</v>
      </c>
      <c r="G315" s="546" t="str">
        <f>+VLOOKUP(B315,'Salary sheet'!$B$6:$E$2281,4,0)</f>
        <v>FACTORY B</v>
      </c>
      <c r="H315" s="461" t="str">
        <f>+VLOOKUP(B315,'Salary sheet'!$B$6:$AZ$1386,50,0)</f>
        <v>SK1 Bag</v>
      </c>
      <c r="I315" s="461" t="str">
        <f t="shared" si="12"/>
        <v>C7142NGUYEN VAN NGUYEN050046467253</v>
      </c>
      <c r="J315" s="573" t="str">
        <f>+VLOOKUP(B315,'[2]04 2025'!$B$2:$F$1371,5,0)</f>
        <v>C7142NGUYEN VAN NGUYEN050046467253</v>
      </c>
      <c r="K315" s="461">
        <f t="shared" si="21"/>
        <v>1</v>
      </c>
      <c r="P315" s="479"/>
    </row>
    <row r="316" spans="1:16" s="461" customFormat="1" ht="18" customHeight="1">
      <c r="A316" s="548">
        <f>SUBTOTAL(3,B$6:B316)</f>
        <v>311</v>
      </c>
      <c r="B316" s="546" t="s">
        <v>1253</v>
      </c>
      <c r="C316" s="546" t="str">
        <f>+VLOOKUP(B316,'Salary sheet'!$B$6:$AX$1386,48,0)</f>
        <v>DO THANH CONG</v>
      </c>
      <c r="D316" s="546" t="str">
        <f>+VLOOKUP(B316,'Salary sheet'!$B$6:$BW$1386,49,0)</f>
        <v>050119639422</v>
      </c>
      <c r="E316" s="462">
        <f>+VLOOKUP(B316,'Salary sheet'!$B$6:$AT$1292,45,0)</f>
        <v>9074110</v>
      </c>
      <c r="F316" s="646" t="s">
        <v>5544</v>
      </c>
      <c r="G316" s="546" t="str">
        <f>+VLOOKUP(B316,'Salary sheet'!$B$6:$E$2281,4,0)</f>
        <v>FACTORY B</v>
      </c>
      <c r="H316" s="461" t="str">
        <f>+VLOOKUP(B316,'Salary sheet'!$B$6:$AZ$1386,50,0)</f>
        <v>SK1 Box</v>
      </c>
      <c r="I316" s="461" t="str">
        <f t="shared" si="12"/>
        <v>C12454DO THANH CONG050119639422</v>
      </c>
      <c r="J316" s="573" t="str">
        <f>+VLOOKUP(B316,'[2]04 2025'!$B$2:$F$1371,5,0)</f>
        <v>C12454DO THANH CONG050119639422</v>
      </c>
      <c r="K316" s="461">
        <f t="shared" si="21"/>
        <v>1</v>
      </c>
      <c r="P316" s="479"/>
    </row>
    <row r="317" spans="1:16" s="461" customFormat="1" ht="18" customHeight="1">
      <c r="A317" s="548">
        <f>SUBTOTAL(3,B$6:B317)</f>
        <v>312</v>
      </c>
      <c r="B317" s="546" t="s">
        <v>1255</v>
      </c>
      <c r="C317" s="546" t="str">
        <f>+VLOOKUP(B317,'Salary sheet'!$B$6:$AX$1386,48,0)</f>
        <v>NGUYEN PHUONG BINH</v>
      </c>
      <c r="D317" s="546" t="str">
        <f>+VLOOKUP(B317,'Salary sheet'!$B$6:$BW$1386,49,0)</f>
        <v>050074546721</v>
      </c>
      <c r="E317" s="462">
        <f>+VLOOKUP(B317,'Salary sheet'!$B$6:$AT$1292,45,0)</f>
        <v>8446636</v>
      </c>
      <c r="F317" s="646" t="s">
        <v>5544</v>
      </c>
      <c r="G317" s="546" t="str">
        <f>+VLOOKUP(B317,'Salary sheet'!$B$6:$E$2281,4,0)</f>
        <v>FACTORY B</v>
      </c>
      <c r="H317" s="461" t="str">
        <f>+VLOOKUP(B317,'Salary sheet'!$B$6:$AZ$1386,50,0)</f>
        <v>SK1 Box</v>
      </c>
      <c r="I317" s="461" t="str">
        <f t="shared" si="12"/>
        <v>C12592NGUYEN PHUONG BINH050074546721</v>
      </c>
      <c r="J317" s="573" t="str">
        <f>+VLOOKUP(B317,'[2]04 2025'!$B$2:$F$1371,5,0)</f>
        <v>C12592NGUYEN PHUONG BINH050074546721</v>
      </c>
      <c r="K317" s="461">
        <f t="shared" si="21"/>
        <v>1</v>
      </c>
      <c r="P317" s="479"/>
    </row>
    <row r="318" spans="1:16" s="461" customFormat="1" ht="18" customHeight="1">
      <c r="A318" s="548">
        <f>SUBTOTAL(3,B$6:B318)</f>
        <v>313</v>
      </c>
      <c r="B318" s="546" t="s">
        <v>1257</v>
      </c>
      <c r="C318" s="546" t="str">
        <f>+VLOOKUP(B318,'Salary sheet'!$B$6:$AX$1386,48,0)</f>
        <v>BUI VAN CO</v>
      </c>
      <c r="D318" s="546" t="str">
        <f>+VLOOKUP(B318,'Salary sheet'!$B$6:$BW$1386,49,0)</f>
        <v>050112168203</v>
      </c>
      <c r="E318" s="462">
        <f>+VLOOKUP(B318,'Salary sheet'!$B$6:$AT$1292,45,0)</f>
        <v>10133379</v>
      </c>
      <c r="F318" s="646" t="s">
        <v>5544</v>
      </c>
      <c r="G318" s="546" t="str">
        <f>+VLOOKUP(B318,'Salary sheet'!$B$6:$E$2281,4,0)</f>
        <v>FACTORY B</v>
      </c>
      <c r="H318" s="461" t="str">
        <f>+VLOOKUP(B318,'Salary sheet'!$B$6:$AZ$1386,50,0)</f>
        <v>SK1 Box</v>
      </c>
      <c r="I318" s="461" t="str">
        <f t="shared" si="12"/>
        <v>C12615BUI VAN CO050112168203</v>
      </c>
      <c r="J318" s="573" t="str">
        <f>+VLOOKUP(B318,'[2]04 2025'!$B$2:$F$1371,5,0)</f>
        <v>C12615BUI VAN CO050112168203</v>
      </c>
      <c r="K318" s="461">
        <f t="shared" si="21"/>
        <v>1</v>
      </c>
      <c r="P318" s="479"/>
    </row>
    <row r="319" spans="1:16" s="461" customFormat="1" ht="18" customHeight="1">
      <c r="A319" s="548">
        <f>SUBTOTAL(3,B$6:B319)</f>
        <v>314</v>
      </c>
      <c r="B319" s="546" t="s">
        <v>1259</v>
      </c>
      <c r="C319" s="546" t="str">
        <f>+VLOOKUP(B319,'Salary sheet'!$B$6:$AX$1386,48,0)</f>
        <v>NGUYEN VAN HUNG</v>
      </c>
      <c r="D319" s="546" t="str">
        <f>+VLOOKUP(B319,'Salary sheet'!$B$6:$BW$1386,49,0)</f>
        <v>050119781660</v>
      </c>
      <c r="E319" s="462">
        <f>+VLOOKUP(B319,'Salary sheet'!$B$6:$AT$1292,45,0)</f>
        <v>8630627</v>
      </c>
      <c r="F319" s="646" t="s">
        <v>5544</v>
      </c>
      <c r="G319" s="546" t="str">
        <f>+VLOOKUP(B319,'Salary sheet'!$B$6:$E$2281,4,0)</f>
        <v>FACTORY B</v>
      </c>
      <c r="H319" s="461" t="str">
        <f>+VLOOKUP(B319,'Salary sheet'!$B$6:$AZ$1386,50,0)</f>
        <v>SK1 Box</v>
      </c>
      <c r="I319" s="461" t="str">
        <f t="shared" si="12"/>
        <v>C12639NGUYEN VAN HUNG050119781660</v>
      </c>
      <c r="J319" s="573" t="str">
        <f>+VLOOKUP(B319,'[2]04 2025'!$B$2:$F$1371,5,0)</f>
        <v>C12639NGUYEN VAN HUNG050119781660</v>
      </c>
      <c r="K319" s="461">
        <f t="shared" si="21"/>
        <v>1</v>
      </c>
      <c r="P319" s="479"/>
    </row>
    <row r="320" spans="1:16" s="461" customFormat="1" ht="18" customHeight="1">
      <c r="A320" s="548">
        <f>SUBTOTAL(3,B$6:B320)</f>
        <v>315</v>
      </c>
      <c r="B320" s="546" t="s">
        <v>1261</v>
      </c>
      <c r="C320" s="546" t="str">
        <f>+VLOOKUP(B320,'Salary sheet'!$B$6:$AX$1386,48,0)</f>
        <v>DUONG QUOC ANH</v>
      </c>
      <c r="D320" s="546" t="str">
        <f>+VLOOKUP(B320,'Salary sheet'!$B$6:$BW$1386,49,0)</f>
        <v>050126611703</v>
      </c>
      <c r="E320" s="462">
        <f>+VLOOKUP(B320,'Salary sheet'!$B$6:$AT$1292,45,0)</f>
        <v>7962687</v>
      </c>
      <c r="F320" s="646" t="s">
        <v>5544</v>
      </c>
      <c r="G320" s="546" t="str">
        <f>+VLOOKUP(B320,'Salary sheet'!$B$6:$E$2281,4,0)</f>
        <v>FACTORY B</v>
      </c>
      <c r="H320" s="461" t="str">
        <f>+VLOOKUP(B320,'Salary sheet'!$B$6:$AZ$1386,50,0)</f>
        <v>SK1 Box</v>
      </c>
      <c r="I320" s="461" t="str">
        <f t="shared" si="12"/>
        <v>C14370DUONG QUOC ANH050126611703</v>
      </c>
      <c r="J320" s="573" t="str">
        <f>+VLOOKUP(B320,'[2]04 2025'!$B$2:$F$1371,5,0)</f>
        <v>C14370DUONG QUOC ANH050126611703</v>
      </c>
      <c r="K320" s="461">
        <f t="shared" si="21"/>
        <v>1</v>
      </c>
      <c r="P320" s="479"/>
    </row>
    <row r="321" spans="1:16" s="461" customFormat="1" ht="18" customHeight="1">
      <c r="A321" s="548">
        <f>SUBTOTAL(3,B$6:B321)</f>
        <v>316</v>
      </c>
      <c r="B321" s="546" t="s">
        <v>1263</v>
      </c>
      <c r="C321" s="546" t="str">
        <f>+VLOOKUP(B321,'Salary sheet'!$B$6:$AX$1386,48,0)</f>
        <v>PHAN QUOC HUNG</v>
      </c>
      <c r="D321" s="546" t="str">
        <f>+VLOOKUP(B321,'Salary sheet'!$B$6:$BW$1386,49,0)</f>
        <v>050088729193</v>
      </c>
      <c r="E321" s="462">
        <f>+VLOOKUP(B321,'Salary sheet'!$B$6:$AT$1292,45,0)</f>
        <v>9777807</v>
      </c>
      <c r="F321" s="646" t="s">
        <v>5544</v>
      </c>
      <c r="G321" s="546" t="str">
        <f>+VLOOKUP(B321,'Salary sheet'!$B$6:$E$2281,4,0)</f>
        <v>FACTORY B</v>
      </c>
      <c r="H321" s="461" t="str">
        <f>+VLOOKUP(B321,'Salary sheet'!$B$6:$AZ$1386,50,0)</f>
        <v>SK1 Box</v>
      </c>
      <c r="I321" s="461" t="str">
        <f t="shared" si="12"/>
        <v>C14591PHAN QUOC HUNG050088729193</v>
      </c>
      <c r="J321" s="573" t="str">
        <f>+VLOOKUP(B321,'[2]04 2025'!$B$2:$F$1371,5,0)</f>
        <v>C14591PHAN QUOC HUNG050088729193</v>
      </c>
      <c r="K321" s="461">
        <f t="shared" si="21"/>
        <v>1</v>
      </c>
      <c r="P321" s="479"/>
    </row>
    <row r="322" spans="1:16" s="461" customFormat="1" ht="18" customHeight="1">
      <c r="A322" s="548">
        <f>SUBTOTAL(3,B$6:B322)</f>
        <v>317</v>
      </c>
      <c r="B322" s="546" t="s">
        <v>1265</v>
      </c>
      <c r="C322" s="546" t="str">
        <f>+VLOOKUP(B322,'Salary sheet'!$B$6:$AX$1386,48,0)</f>
        <v>LAM DIEU DUONG</v>
      </c>
      <c r="D322" s="546" t="str">
        <f>+VLOOKUP(B322,'Salary sheet'!$B$6:$BW$1386,49,0)</f>
        <v>0962582741</v>
      </c>
      <c r="E322" s="462">
        <f>+VLOOKUP(B322,'Salary sheet'!$B$6:$AT$1292,45,0)</f>
        <v>6131323</v>
      </c>
      <c r="F322" s="646" t="s">
        <v>5544</v>
      </c>
      <c r="G322" s="546" t="str">
        <f>+VLOOKUP(B322,'Salary sheet'!$B$6:$E$2281,4,0)</f>
        <v>FACTORY B</v>
      </c>
      <c r="H322" s="461" t="str">
        <f>+VLOOKUP(B322,'Salary sheet'!$B$6:$AZ$1386,50,0)</f>
        <v>SK1 Box</v>
      </c>
      <c r="I322" s="461" t="str">
        <f t="shared" si="12"/>
        <v>C16074LAM DIEU DUONG0962582741</v>
      </c>
      <c r="J322" s="573" t="str">
        <f>+VLOOKUP(B322,'[2]04 2025'!$B$2:$F$1371,5,0)</f>
        <v>C16074LAM DIEU DUONG0962582741</v>
      </c>
      <c r="K322" s="461">
        <f t="shared" si="21"/>
        <v>1</v>
      </c>
      <c r="P322" s="479"/>
    </row>
    <row r="323" spans="1:16" s="461" customFormat="1" ht="18" customHeight="1">
      <c r="A323" s="548">
        <f>SUBTOTAL(3,B$6:B323)</f>
        <v>318</v>
      </c>
      <c r="B323" s="546" t="s">
        <v>1267</v>
      </c>
      <c r="C323" s="546" t="str">
        <f>+VLOOKUP(B323,'Salary sheet'!$B$6:$AX$1386,48,0)</f>
        <v>LY TIET THANG</v>
      </c>
      <c r="D323" s="546" t="str">
        <f>+VLOOKUP(B323,'Salary sheet'!$B$6:$BW$1386,49,0)</f>
        <v>050412062005</v>
      </c>
      <c r="E323" s="462">
        <f>+VLOOKUP(B323,'Salary sheet'!$B$6:$AT$1292,45,0)</f>
        <v>6886503</v>
      </c>
      <c r="F323" s="646" t="s">
        <v>5544</v>
      </c>
      <c r="G323" s="546" t="str">
        <f>+VLOOKUP(B323,'Salary sheet'!$B$6:$E$2281,4,0)</f>
        <v>FACTORY B</v>
      </c>
      <c r="H323" s="461" t="str">
        <f>+VLOOKUP(B323,'Salary sheet'!$B$6:$AZ$1386,50,0)</f>
        <v>SK1 Box</v>
      </c>
      <c r="I323" s="461" t="str">
        <f t="shared" si="12"/>
        <v>C16420LY TIET THANG050412062005</v>
      </c>
      <c r="J323" s="573" t="str">
        <f>+VLOOKUP(B323,'[2]04 2025'!$B$2:$F$1371,5,0)</f>
        <v>C16420LY TIET THANG050412062005</v>
      </c>
      <c r="K323" s="461">
        <f t="shared" si="21"/>
        <v>1</v>
      </c>
      <c r="P323" s="479"/>
    </row>
    <row r="324" spans="1:16" s="461" customFormat="1" ht="18" customHeight="1">
      <c r="A324" s="548">
        <f>SUBTOTAL(3,B$6:B324)</f>
        <v>319</v>
      </c>
      <c r="B324" s="546" t="s">
        <v>1269</v>
      </c>
      <c r="C324" s="546" t="str">
        <f>+VLOOKUP(B324,'Salary sheet'!$B$6:$AX$1386,48,0)</f>
        <v>DO VAN NAM</v>
      </c>
      <c r="D324" s="546" t="str">
        <f>+VLOOKUP(B324,'Salary sheet'!$B$6:$BW$1386,49,0)</f>
        <v>050129179918</v>
      </c>
      <c r="E324" s="462">
        <f>+VLOOKUP(B324,'Salary sheet'!$B$6:$AT$1292,45,0)</f>
        <v>6886503</v>
      </c>
      <c r="F324" s="646" t="s">
        <v>5544</v>
      </c>
      <c r="G324" s="546" t="str">
        <f>+VLOOKUP(B324,'Salary sheet'!$B$6:$E$2281,4,0)</f>
        <v>FACTORY B</v>
      </c>
      <c r="H324" s="461" t="str">
        <f>+VLOOKUP(B324,'Salary sheet'!$B$6:$AZ$1386,50,0)</f>
        <v>SK1 Box</v>
      </c>
      <c r="I324" s="461" t="str">
        <f t="shared" si="12"/>
        <v>C16448DO VAN NAM050129179918</v>
      </c>
      <c r="J324" s="573" t="str">
        <f>+VLOOKUP(B324,'[2]04 2025'!$B$2:$F$1371,5,0)</f>
        <v>C16448DO VAN NAM050129179918</v>
      </c>
      <c r="K324" s="461">
        <f t="shared" si="21"/>
        <v>1</v>
      </c>
      <c r="P324" s="479"/>
    </row>
    <row r="325" spans="1:16" s="461" customFormat="1" ht="18" customHeight="1">
      <c r="A325" s="548">
        <f>SUBTOTAL(3,B$6:B325)</f>
        <v>320</v>
      </c>
      <c r="B325" s="546" t="s">
        <v>1271</v>
      </c>
      <c r="C325" s="546" t="str">
        <f>+VLOOKUP(B325,'Salary sheet'!$B$6:$AX$1386,48,0)</f>
        <v>TRAN THIEN TAM</v>
      </c>
      <c r="D325" s="546" t="str">
        <f>+VLOOKUP(B325,'Salary sheet'!$B$6:$BW$1386,49,0)</f>
        <v>053113082002</v>
      </c>
      <c r="E325" s="462">
        <f>+VLOOKUP(B325,'Salary sheet'!$B$6:$AT$1292,45,0)</f>
        <v>6573912</v>
      </c>
      <c r="F325" s="646" t="s">
        <v>5544</v>
      </c>
      <c r="G325" s="546" t="str">
        <f>+VLOOKUP(B325,'Salary sheet'!$B$6:$E$2281,4,0)</f>
        <v>FACTORY B</v>
      </c>
      <c r="H325" s="461" t="str">
        <f>+VLOOKUP(B325,'Salary sheet'!$B$6:$AZ$1386,50,0)</f>
        <v>SK1 Box</v>
      </c>
      <c r="I325" s="461" t="str">
        <f t="shared" si="12"/>
        <v>C16481TRAN THIEN TAM053113082002</v>
      </c>
      <c r="J325" s="573" t="str">
        <f>+VLOOKUP(B325,'[2]04 2025'!$B$2:$F$1371,5,0)</f>
        <v>C16481TRAN THIEN TAM053113082002</v>
      </c>
      <c r="K325" s="461">
        <f t="shared" si="21"/>
        <v>1</v>
      </c>
      <c r="P325" s="479"/>
    </row>
    <row r="326" spans="1:16" s="461" customFormat="1" ht="18" customHeight="1">
      <c r="A326" s="548">
        <f>SUBTOTAL(3,B$6:B326)</f>
        <v>321</v>
      </c>
      <c r="B326" s="546" t="s">
        <v>1275</v>
      </c>
      <c r="C326" s="546" t="str">
        <f>+VLOOKUP(B326,'Salary sheet'!$B$6:$AX$1386,48,0)</f>
        <v>TA KHANH DUY</v>
      </c>
      <c r="D326" s="546" t="str">
        <f>+VLOOKUP(B326,'Salary sheet'!$B$6:$BW$1386,49,0)</f>
        <v>050120336948</v>
      </c>
      <c r="E326" s="462">
        <f>+VLOOKUP(B326,'Salary sheet'!$B$6:$AT$1292,45,0)</f>
        <v>7223321</v>
      </c>
      <c r="F326" s="646" t="s">
        <v>5544</v>
      </c>
      <c r="G326" s="546" t="str">
        <f>+VLOOKUP(B326,'Salary sheet'!$B$6:$E$2281,4,0)</f>
        <v>FACTORY B</v>
      </c>
      <c r="H326" s="461" t="str">
        <f>+VLOOKUP(B326,'Salary sheet'!$B$6:$AZ$1386,50,0)</f>
        <v>SK1 Box</v>
      </c>
      <c r="I326" s="461" t="str">
        <f t="shared" si="12"/>
        <v>C16545TA KHANH DUY050120336948</v>
      </c>
      <c r="J326" s="573" t="str">
        <f>+VLOOKUP(B326,'[2]04 2025'!$B$2:$F$1371,5,0)</f>
        <v>C16545TA KHANH DUY050120336948</v>
      </c>
      <c r="K326" s="461">
        <f t="shared" si="21"/>
        <v>1</v>
      </c>
      <c r="P326" s="479"/>
    </row>
    <row r="327" spans="1:16" s="461" customFormat="1" ht="18" customHeight="1">
      <c r="A327" s="548">
        <f>SUBTOTAL(3,B$6:B327)</f>
        <v>322</v>
      </c>
      <c r="B327" s="546" t="s">
        <v>1277</v>
      </c>
      <c r="C327" s="546" t="str">
        <f>+VLOOKUP(B327,'Salary sheet'!$B$6:$AX$1386,48,0)</f>
        <v>LE VAN THU</v>
      </c>
      <c r="D327" s="546" t="str">
        <f>+VLOOKUP(B327,'Salary sheet'!$B$6:$BW$1386,49,0)</f>
        <v>050040870684</v>
      </c>
      <c r="E327" s="462">
        <f>+VLOOKUP(B327,'Salary sheet'!$B$6:$AT$1292,45,0)</f>
        <v>10745973</v>
      </c>
      <c r="F327" s="646" t="s">
        <v>5544</v>
      </c>
      <c r="G327" s="546" t="str">
        <f>+VLOOKUP(B327,'Salary sheet'!$B$6:$E$2281,4,0)</f>
        <v>FACTORY B</v>
      </c>
      <c r="H327" s="461" t="str">
        <f>+VLOOKUP(B327,'Salary sheet'!$B$6:$AZ$1386,50,0)</f>
        <v>SK1 Box</v>
      </c>
      <c r="I327" s="461" t="str">
        <f t="shared" si="12"/>
        <v>C6000LE VAN THU050040870684</v>
      </c>
      <c r="J327" s="573" t="str">
        <f>+VLOOKUP(B327,'[2]04 2025'!$B$2:$F$1371,5,0)</f>
        <v>C6000LE VAN THU050040870684</v>
      </c>
      <c r="K327" s="461">
        <f t="shared" si="21"/>
        <v>1</v>
      </c>
      <c r="P327" s="479"/>
    </row>
    <row r="328" spans="1:16" s="461" customFormat="1" ht="18" customHeight="1">
      <c r="A328" s="548">
        <f>SUBTOTAL(3,B$6:B328)</f>
        <v>323</v>
      </c>
      <c r="B328" s="546" t="s">
        <v>1279</v>
      </c>
      <c r="C328" s="546" t="str">
        <f>+VLOOKUP(B328,'Salary sheet'!$B$6:$AX$1386,48,0)</f>
        <v>DIEU THANH HAI</v>
      </c>
      <c r="D328" s="546" t="str">
        <f>+VLOOKUP(B328,'Salary sheet'!$B$6:$BW$1386,49,0)</f>
        <v>050087500397</v>
      </c>
      <c r="E328" s="462">
        <f>+VLOOKUP(B328,'Salary sheet'!$B$6:$AT$1292,45,0)</f>
        <v>8596637</v>
      </c>
      <c r="F328" s="646" t="s">
        <v>5544</v>
      </c>
      <c r="G328" s="546" t="str">
        <f>+VLOOKUP(B328,'Salary sheet'!$B$6:$E$2281,4,0)</f>
        <v>FACTORY B</v>
      </c>
      <c r="H328" s="461" t="str">
        <f>+VLOOKUP(B328,'Salary sheet'!$B$6:$AZ$1386,50,0)</f>
        <v>SK1 Box</v>
      </c>
      <c r="I328" s="461" t="str">
        <f t="shared" si="12"/>
        <v>C7219DIEU THANH HAI050087500397</v>
      </c>
      <c r="J328" s="573" t="str">
        <f>+VLOOKUP(B328,'[2]04 2025'!$B$2:$F$1371,5,0)</f>
        <v>C7219DIEU THANH HAI050087500397</v>
      </c>
      <c r="K328" s="461">
        <f t="shared" si="21"/>
        <v>1</v>
      </c>
      <c r="P328" s="479"/>
    </row>
    <row r="329" spans="1:16" s="461" customFormat="1" ht="18" customHeight="1">
      <c r="A329" s="548">
        <f>SUBTOTAL(3,B$6:B329)</f>
        <v>324</v>
      </c>
      <c r="B329" s="546" t="s">
        <v>1281</v>
      </c>
      <c r="C329" s="546" t="str">
        <f>+VLOOKUP(B329,'Salary sheet'!$B$6:$AX$1386,48,0)</f>
        <v>TRUONG MANH HUNG</v>
      </c>
      <c r="D329" s="546" t="str">
        <f>+VLOOKUP(B329,'Salary sheet'!$B$6:$BW$1386,49,0)</f>
        <v>050036745867</v>
      </c>
      <c r="E329" s="462">
        <f>+VLOOKUP(B329,'Salary sheet'!$B$6:$AT$1292,45,0)</f>
        <v>9143671</v>
      </c>
      <c r="F329" s="646" t="s">
        <v>5544</v>
      </c>
      <c r="G329" s="546" t="str">
        <f>+VLOOKUP(B329,'Salary sheet'!$B$6:$E$2281,4,0)</f>
        <v>FACTORY B</v>
      </c>
      <c r="H329" s="461" t="str">
        <f>+VLOOKUP(B329,'Salary sheet'!$B$6:$AZ$1386,50,0)</f>
        <v>SK1 Box</v>
      </c>
      <c r="I329" s="461" t="str">
        <f t="shared" si="12"/>
        <v>C8054TRUONG MANH HUNG050036745867</v>
      </c>
      <c r="J329" s="573" t="str">
        <f>+VLOOKUP(B329,'[2]04 2025'!$B$2:$F$1371,5,0)</f>
        <v>C8054TRUONG MANH HUNG050036745867</v>
      </c>
      <c r="K329" s="461">
        <f t="shared" si="21"/>
        <v>1</v>
      </c>
      <c r="P329" s="479"/>
    </row>
    <row r="330" spans="1:16" s="461" customFormat="1" ht="18" customHeight="1">
      <c r="A330" s="548">
        <f>SUBTOTAL(3,B$6:B330)</f>
        <v>325</v>
      </c>
      <c r="B330" s="546" t="s">
        <v>1283</v>
      </c>
      <c r="C330" s="546" t="str">
        <f>+VLOOKUP(B330,'Salary sheet'!$B$6:$AX$1386,48,0)</f>
        <v>PHAM VAN TUAN</v>
      </c>
      <c r="D330" s="546" t="str">
        <f>+VLOOKUP(B330,'Salary sheet'!$B$6:$BW$1386,49,0)</f>
        <v>050106938250</v>
      </c>
      <c r="E330" s="462">
        <f>+VLOOKUP(B330,'Salary sheet'!$B$6:$AT$1292,45,0)</f>
        <v>10166830</v>
      </c>
      <c r="F330" s="646" t="s">
        <v>5544</v>
      </c>
      <c r="G330" s="546" t="str">
        <f>+VLOOKUP(B330,'Salary sheet'!$B$6:$E$2281,4,0)</f>
        <v>FACTORY B</v>
      </c>
      <c r="H330" s="461" t="str">
        <f>+VLOOKUP(B330,'Salary sheet'!$B$6:$AZ$1386,50,0)</f>
        <v>SK1 Bag</v>
      </c>
      <c r="I330" s="461" t="str">
        <f t="shared" si="12"/>
        <v>C10963PHAM VAN TUAN050106938250</v>
      </c>
      <c r="J330" s="573" t="str">
        <f>+VLOOKUP(B330,'[2]04 2025'!$B$2:$F$1371,5,0)</f>
        <v>C10963PHAM VAN TUAN050106938250</v>
      </c>
      <c r="K330" s="461">
        <f t="shared" si="21"/>
        <v>1</v>
      </c>
      <c r="P330" s="479"/>
    </row>
    <row r="331" spans="1:16" s="461" customFormat="1" ht="18" customHeight="1">
      <c r="A331" s="548">
        <f>SUBTOTAL(3,B$6:B331)</f>
        <v>326</v>
      </c>
      <c r="B331" s="546" t="s">
        <v>1285</v>
      </c>
      <c r="C331" s="546" t="str">
        <f>+VLOOKUP(B331,'Salary sheet'!$B$6:$AX$1386,48,0)</f>
        <v>LE QUOC VIET</v>
      </c>
      <c r="D331" s="546" t="str">
        <f>+VLOOKUP(B331,'Salary sheet'!$B$6:$BW$1386,49,0)</f>
        <v>050135501211</v>
      </c>
      <c r="E331" s="462">
        <f>+VLOOKUP(B331,'Salary sheet'!$B$6:$AT$1292,45,0)</f>
        <v>7493152</v>
      </c>
      <c r="F331" s="646" t="s">
        <v>5544</v>
      </c>
      <c r="G331" s="546" t="str">
        <f>+VLOOKUP(B331,'Salary sheet'!$B$6:$E$2281,4,0)</f>
        <v>FACTORY B</v>
      </c>
      <c r="H331" s="461" t="str">
        <f>+VLOOKUP(B331,'Salary sheet'!$B$6:$AZ$1386,50,0)</f>
        <v>SK1 Bag</v>
      </c>
      <c r="I331" s="461" t="str">
        <f t="shared" si="12"/>
        <v>C14529LE QUOC VIET050135501211</v>
      </c>
      <c r="J331" s="573" t="str">
        <f>+VLOOKUP(B331,'[2]04 2025'!$B$2:$F$1371,5,0)</f>
        <v>C14529LE QUOC VIET050135501211</v>
      </c>
      <c r="K331" s="461">
        <f t="shared" si="21"/>
        <v>1</v>
      </c>
      <c r="P331" s="479"/>
    </row>
    <row r="332" spans="1:16" s="461" customFormat="1" ht="18" customHeight="1">
      <c r="A332" s="548">
        <f>SUBTOTAL(3,B$6:B332)</f>
        <v>327</v>
      </c>
      <c r="B332" s="546" t="s">
        <v>1287</v>
      </c>
      <c r="C332" s="546" t="str">
        <f>+VLOOKUP(B332,'Salary sheet'!$B$6:$AX$1386,48,0)</f>
        <v>LE VAN AN TOAN</v>
      </c>
      <c r="D332" s="546" t="str">
        <f>+VLOOKUP(B332,'Salary sheet'!$B$6:$BW$1386,49,0)</f>
        <v>050151523282</v>
      </c>
      <c r="E332" s="462">
        <f>+VLOOKUP(B332,'Salary sheet'!$B$6:$AT$1292,45,0)</f>
        <v>6581371</v>
      </c>
      <c r="F332" s="646" t="s">
        <v>5544</v>
      </c>
      <c r="G332" s="546" t="str">
        <f>+VLOOKUP(B332,'Salary sheet'!$B$6:$E$2281,4,0)</f>
        <v>FACTORY B</v>
      </c>
      <c r="H332" s="461" t="str">
        <f>+VLOOKUP(B332,'Salary sheet'!$B$6:$AZ$1386,50,0)</f>
        <v>SK1 Bag</v>
      </c>
      <c r="I332" s="461" t="str">
        <f t="shared" si="12"/>
        <v>C15628LE VAN AN TOAN050151523282</v>
      </c>
      <c r="J332" s="573" t="str">
        <f>+VLOOKUP(B332,'[2]04 2025'!$B$2:$F$1371,5,0)</f>
        <v>C15628LE VAN AN TOAN050151523282</v>
      </c>
      <c r="K332" s="461">
        <f t="shared" si="21"/>
        <v>1</v>
      </c>
      <c r="P332" s="479"/>
    </row>
    <row r="333" spans="1:16" s="461" customFormat="1" ht="18" customHeight="1">
      <c r="A333" s="548">
        <f>SUBTOTAL(3,B$6:B333)</f>
        <v>328</v>
      </c>
      <c r="B333" s="546" t="s">
        <v>1289</v>
      </c>
      <c r="C333" s="546" t="str">
        <f>+VLOOKUP(B333,'Salary sheet'!$B$6:$AX$1386,48,0)</f>
        <v>NGUYEN HOANG HUY</v>
      </c>
      <c r="D333" s="546" t="str">
        <f>+VLOOKUP(B333,'Salary sheet'!$B$6:$BW$1386,49,0)</f>
        <v>050151504946</v>
      </c>
      <c r="E333" s="462">
        <f>+VLOOKUP(B333,'Salary sheet'!$B$6:$AT$1292,45,0)</f>
        <v>7269061</v>
      </c>
      <c r="F333" s="646" t="s">
        <v>5544</v>
      </c>
      <c r="G333" s="546" t="str">
        <f>+VLOOKUP(B333,'Salary sheet'!$B$6:$E$2281,4,0)</f>
        <v>FACTORY B</v>
      </c>
      <c r="H333" s="461" t="str">
        <f>+VLOOKUP(B333,'Salary sheet'!$B$6:$AZ$1386,50,0)</f>
        <v>SK1 Bag</v>
      </c>
      <c r="I333" s="461" t="str">
        <f t="shared" si="12"/>
        <v>C15629NGUYEN HOANG HUY050151504946</v>
      </c>
      <c r="J333" s="573" t="str">
        <f>+VLOOKUP(B333,'[2]04 2025'!$B$2:$F$1371,5,0)</f>
        <v>C15629NGUYEN HOANG HUY050151504946</v>
      </c>
      <c r="K333" s="461">
        <f t="shared" si="21"/>
        <v>1</v>
      </c>
      <c r="P333" s="479"/>
    </row>
    <row r="334" spans="1:16" s="461" customFormat="1" ht="18" customHeight="1">
      <c r="A334" s="548">
        <f>SUBTOTAL(3,B$6:B334)</f>
        <v>329</v>
      </c>
      <c r="B334" s="546" t="s">
        <v>1291</v>
      </c>
      <c r="C334" s="546" t="str">
        <f>+VLOOKUP(B334,'Salary sheet'!$B$6:$AX$1386,48,0)</f>
        <v>DIEU TRUNG NGHIA</v>
      </c>
      <c r="D334" s="546" t="str">
        <f>+VLOOKUP(B334,'Salary sheet'!$B$6:$BW$1386,49,0)</f>
        <v>050077956716</v>
      </c>
      <c r="E334" s="462">
        <f>+VLOOKUP(B334,'Salary sheet'!$B$6:$AT$1292,45,0)</f>
        <v>7854830</v>
      </c>
      <c r="F334" s="646" t="s">
        <v>5544</v>
      </c>
      <c r="G334" s="546" t="str">
        <f>+VLOOKUP(B334,'Salary sheet'!$B$6:$E$2281,4,0)</f>
        <v>FACTORY B</v>
      </c>
      <c r="H334" s="461" t="str">
        <f>+VLOOKUP(B334,'Salary sheet'!$B$6:$AZ$1386,50,0)</f>
        <v>SK1 Bag</v>
      </c>
      <c r="I334" s="461" t="str">
        <f t="shared" si="12"/>
        <v>C15630DIEU TRUNG NGHIA050077956716</v>
      </c>
      <c r="J334" s="573" t="str">
        <f>+VLOOKUP(B334,'[2]04 2025'!$B$2:$F$1371,5,0)</f>
        <v>C15630DIEU TRUNG NGHIA050077956716</v>
      </c>
      <c r="K334" s="461">
        <f t="shared" si="21"/>
        <v>1</v>
      </c>
      <c r="P334" s="479"/>
    </row>
    <row r="335" spans="1:16" s="461" customFormat="1" ht="18" customHeight="1">
      <c r="A335" s="548">
        <f>SUBTOTAL(3,B$6:B335)</f>
        <v>330</v>
      </c>
      <c r="B335" s="546" t="s">
        <v>1293</v>
      </c>
      <c r="C335" s="546" t="str">
        <f>+VLOOKUP(B335,'Salary sheet'!$B$6:$AX$1386,48,0)</f>
        <v>VU VAN KY</v>
      </c>
      <c r="D335" s="546" t="str">
        <f>+VLOOKUP(B335,'Salary sheet'!$B$6:$BW$1386,49,0)</f>
        <v>050053265313</v>
      </c>
      <c r="E335" s="462">
        <f>+VLOOKUP(B335,'Salary sheet'!$B$6:$AT$1292,45,0)</f>
        <v>7086076</v>
      </c>
      <c r="F335" s="646" t="s">
        <v>5544</v>
      </c>
      <c r="G335" s="546" t="str">
        <f>+VLOOKUP(B335,'Salary sheet'!$B$6:$E$2281,4,0)</f>
        <v>FACTORY B</v>
      </c>
      <c r="H335" s="461" t="str">
        <f>+VLOOKUP(B335,'Salary sheet'!$B$6:$AZ$1386,50,0)</f>
        <v>SK1 Bag</v>
      </c>
      <c r="I335" s="461" t="str">
        <f t="shared" si="12"/>
        <v>C15910VU VAN KY050053265313</v>
      </c>
      <c r="J335" s="573" t="str">
        <f>+VLOOKUP(B335,'[2]04 2025'!$B$2:$F$1371,5,0)</f>
        <v>C15910VU VAN KY050053265313</v>
      </c>
      <c r="K335" s="461">
        <f t="shared" si="21"/>
        <v>1</v>
      </c>
      <c r="P335" s="479"/>
    </row>
    <row r="336" spans="1:16" s="461" customFormat="1" ht="18" customHeight="1">
      <c r="A336" s="548">
        <f>SUBTOTAL(3,B$6:B336)</f>
        <v>331</v>
      </c>
      <c r="B336" s="546" t="s">
        <v>1295</v>
      </c>
      <c r="C336" s="546" t="str">
        <f>+VLOOKUP(B336,'Salary sheet'!$B$6:$AX$1386,48,0)</f>
        <v>BUI HUU THUONG</v>
      </c>
      <c r="D336" s="546" t="str">
        <f>+VLOOKUP(B336,'Salary sheet'!$B$6:$BW$1386,49,0)</f>
        <v>050150918186</v>
      </c>
      <c r="E336" s="462">
        <f>+VLOOKUP(B336,'Salary sheet'!$B$6:$AT$1292,45,0)</f>
        <v>7273038</v>
      </c>
      <c r="F336" s="646" t="s">
        <v>5544</v>
      </c>
      <c r="G336" s="546" t="str">
        <f>+VLOOKUP(B336,'Salary sheet'!$B$6:$E$2281,4,0)</f>
        <v>FACTORY B</v>
      </c>
      <c r="H336" s="461" t="str">
        <f>+VLOOKUP(B336,'Salary sheet'!$B$6:$AZ$1386,50,0)</f>
        <v>SK1 Bag</v>
      </c>
      <c r="I336" s="461" t="str">
        <f t="shared" si="12"/>
        <v>C15921BUI HUU THUONG050150918186</v>
      </c>
      <c r="J336" s="573" t="str">
        <f>+VLOOKUP(B336,'[2]04 2025'!$B$2:$F$1371,5,0)</f>
        <v>C15921BUI HUU THUONG050150918186</v>
      </c>
      <c r="K336" s="461">
        <f t="shared" si="21"/>
        <v>1</v>
      </c>
      <c r="P336" s="479"/>
    </row>
    <row r="337" spans="1:16" s="461" customFormat="1" ht="18" customHeight="1">
      <c r="A337" s="548">
        <f>SUBTOTAL(3,B$6:B337)</f>
        <v>332</v>
      </c>
      <c r="B337" s="546" t="s">
        <v>1298</v>
      </c>
      <c r="C337" s="546" t="str">
        <f>+VLOOKUP(B337,'Salary sheet'!$B$6:$AX$1386,48,0)</f>
        <v>HOANG VAN HA</v>
      </c>
      <c r="D337" s="546" t="str">
        <f>+VLOOKUP(B337,'Salary sheet'!$B$6:$BW$1386,49,0)</f>
        <v>050116653025</v>
      </c>
      <c r="E337" s="462">
        <f>+VLOOKUP(B337,'Salary sheet'!$B$6:$AT$1292,45,0)</f>
        <v>7564335</v>
      </c>
      <c r="F337" s="646" t="s">
        <v>5544</v>
      </c>
      <c r="G337" s="546" t="str">
        <f>+VLOOKUP(B337,'Salary sheet'!$B$6:$E$2281,4,0)</f>
        <v>FACTORY B</v>
      </c>
      <c r="H337" s="461" t="str">
        <f>+VLOOKUP(B337,'Salary sheet'!$B$6:$AZ$1386,50,0)</f>
        <v>SK1 Bag</v>
      </c>
      <c r="I337" s="461" t="str">
        <f t="shared" si="12"/>
        <v>C15932HOANG VAN HA050116653025</v>
      </c>
      <c r="J337" s="573" t="str">
        <f>+VLOOKUP(B337,'[2]04 2025'!$B$2:$F$1371,5,0)</f>
        <v>C15932HOANG VAN HA050116653025</v>
      </c>
      <c r="K337" s="461">
        <f t="shared" si="21"/>
        <v>1</v>
      </c>
      <c r="P337" s="479"/>
    </row>
    <row r="338" spans="1:16" s="461" customFormat="1" ht="18" customHeight="1">
      <c r="A338" s="548">
        <f>SUBTOTAL(3,B$6:B338)</f>
        <v>333</v>
      </c>
      <c r="B338" s="546" t="s">
        <v>1300</v>
      </c>
      <c r="C338" s="546" t="str">
        <f>+VLOOKUP(B338,'Salary sheet'!$B$6:$AX$1386,48,0)</f>
        <v>NGUYEN VAN CHAT</v>
      </c>
      <c r="D338" s="546" t="str">
        <f>+VLOOKUP(B338,'Salary sheet'!$B$6:$BW$1386,49,0)</f>
        <v>050153703271</v>
      </c>
      <c r="E338" s="462">
        <f>+VLOOKUP(B338,'Salary sheet'!$B$6:$AT$1292,45,0)</f>
        <v>7103340</v>
      </c>
      <c r="F338" s="646" t="s">
        <v>5544</v>
      </c>
      <c r="G338" s="546" t="str">
        <f>+VLOOKUP(B338,'Salary sheet'!$B$6:$E$2281,4,0)</f>
        <v>FACTORY B</v>
      </c>
      <c r="H338" s="461" t="str">
        <f>+VLOOKUP(B338,'Salary sheet'!$B$6:$AZ$1386,50,0)</f>
        <v>SK1 Bag</v>
      </c>
      <c r="I338" s="461" t="str">
        <f t="shared" si="12"/>
        <v>C16137NGUYEN VAN CHAT050153703271</v>
      </c>
      <c r="J338" s="573" t="str">
        <f>+VLOOKUP(B338,'[2]04 2025'!$B$2:$F$1371,5,0)</f>
        <v>C16137NGUYEN VAN CHAT050153703271</v>
      </c>
      <c r="K338" s="461">
        <f t="shared" si="21"/>
        <v>1</v>
      </c>
      <c r="P338" s="479"/>
    </row>
    <row r="339" spans="1:16" s="461" customFormat="1" ht="18" customHeight="1">
      <c r="A339" s="548">
        <f>SUBTOTAL(3,B$6:B339)</f>
        <v>334</v>
      </c>
      <c r="B339" s="546" t="s">
        <v>1302</v>
      </c>
      <c r="C339" s="546" t="str">
        <f>+VLOOKUP(B339,'Salary sheet'!$B$6:$AX$1386,48,0)</f>
        <v>A LAI</v>
      </c>
      <c r="D339" s="546" t="str">
        <f>+VLOOKUP(B339,'Salary sheet'!$B$6:$BW$1386,49,0)</f>
        <v>050158170946</v>
      </c>
      <c r="E339" s="462">
        <f>+VLOOKUP(B339,'Salary sheet'!$B$6:$AT$1292,45,0)</f>
        <v>5978369</v>
      </c>
      <c r="F339" s="646" t="s">
        <v>5544</v>
      </c>
      <c r="G339" s="546" t="str">
        <f>+VLOOKUP(B339,'Salary sheet'!$B$6:$E$2281,4,0)</f>
        <v>FACTORY B</v>
      </c>
      <c r="H339" s="461" t="str">
        <f>+VLOOKUP(B339,'Salary sheet'!$B$6:$AZ$1386,50,0)</f>
        <v>SK1 Bag</v>
      </c>
      <c r="I339" s="461" t="str">
        <f t="shared" si="12"/>
        <v>C16434A LAI050158170946</v>
      </c>
      <c r="J339" s="573" t="str">
        <f>+VLOOKUP(B339,'[2]04 2025'!$B$2:$F$1371,5,0)</f>
        <v>C16434A LAI050158170946</v>
      </c>
      <c r="K339" s="461">
        <f t="shared" si="21"/>
        <v>1</v>
      </c>
      <c r="P339" s="479"/>
    </row>
    <row r="340" spans="1:16" s="461" customFormat="1" ht="18" customHeight="1">
      <c r="A340" s="548">
        <f>SUBTOTAL(3,B$6:B340)</f>
        <v>335</v>
      </c>
      <c r="B340" s="546" t="s">
        <v>1304</v>
      </c>
      <c r="C340" s="546" t="str">
        <f>+VLOOKUP(B340,'Salary sheet'!$B$6:$AX$1386,48,0)</f>
        <v>NGUYEN VAN CUONG</v>
      </c>
      <c r="D340" s="546" t="str">
        <f>+VLOOKUP(B340,'Salary sheet'!$B$6:$BW$1386,49,0)</f>
        <v>050067349455</v>
      </c>
      <c r="E340" s="462">
        <f>+VLOOKUP(B340,'Salary sheet'!$B$6:$AT$1292,45,0)</f>
        <v>5309768</v>
      </c>
      <c r="F340" s="646" t="s">
        <v>5544</v>
      </c>
      <c r="G340" s="546" t="str">
        <f>+VLOOKUP(B340,'Salary sheet'!$B$6:$E$2281,4,0)</f>
        <v>FACTORY B</v>
      </c>
      <c r="H340" s="461" t="str">
        <f>+VLOOKUP(B340,'Salary sheet'!$B$6:$AZ$1386,50,0)</f>
        <v>SK1 Bag</v>
      </c>
      <c r="I340" s="461" t="str">
        <f t="shared" si="12"/>
        <v>C16435NGUYEN VAN CUONG050067349455</v>
      </c>
      <c r="J340" s="573" t="str">
        <f>+VLOOKUP(B340,'[2]04 2025'!$B$2:$F$1371,5,0)</f>
        <v>C16435NGUYEN VAN CUONG050067349455</v>
      </c>
      <c r="K340" s="461">
        <f t="shared" si="21"/>
        <v>1</v>
      </c>
      <c r="P340" s="479"/>
    </row>
    <row r="341" spans="1:16" s="461" customFormat="1" ht="18" customHeight="1">
      <c r="A341" s="548">
        <f>SUBTOTAL(3,B$6:B341)</f>
        <v>336</v>
      </c>
      <c r="B341" s="546" t="s">
        <v>1306</v>
      </c>
      <c r="C341" s="546" t="str">
        <f>+VLOOKUP(B341,'Salary sheet'!$B$6:$AX$1386,48,0)</f>
        <v>DIEU BO</v>
      </c>
      <c r="D341" s="546" t="str">
        <f>+VLOOKUP(B341,'Salary sheet'!$B$6:$BW$1386,49,0)</f>
        <v>050155020072</v>
      </c>
      <c r="E341" s="462">
        <f>+VLOOKUP(B341,'Salary sheet'!$B$6:$AT$1292,45,0)</f>
        <v>4532448</v>
      </c>
      <c r="F341" s="646" t="s">
        <v>5544</v>
      </c>
      <c r="G341" s="546" t="str">
        <f>+VLOOKUP(B341,'Salary sheet'!$B$6:$E$2281,4,0)</f>
        <v>FACTORY B</v>
      </c>
      <c r="H341" s="461" t="str">
        <f>+VLOOKUP(B341,'Salary sheet'!$B$6:$AZ$1386,50,0)</f>
        <v>SK1 Bag</v>
      </c>
      <c r="I341" s="461" t="str">
        <f t="shared" si="12"/>
        <v>C16483DIEU BO050155020072</v>
      </c>
      <c r="J341" s="573" t="str">
        <f>+VLOOKUP(B341,'[2]04 2025'!$B$2:$F$1371,5,0)</f>
        <v>C16483DIEU BO050155020072</v>
      </c>
      <c r="K341" s="461">
        <f t="shared" si="21"/>
        <v>1</v>
      </c>
      <c r="P341" s="479"/>
    </row>
    <row r="342" spans="1:16" s="461" customFormat="1" ht="18" customHeight="1">
      <c r="A342" s="548">
        <f>SUBTOTAL(3,B$6:B342)</f>
        <v>337</v>
      </c>
      <c r="B342" s="546" t="s">
        <v>1308</v>
      </c>
      <c r="C342" s="546" t="str">
        <f>+VLOOKUP(B342,'Salary sheet'!$B$6:$AX$1386,48,0)</f>
        <v>HO MINH HAO</v>
      </c>
      <c r="D342" s="546" t="str">
        <f>+VLOOKUP(B342,'Salary sheet'!$B$6:$BW$1386,49,0)</f>
        <v>050087500443</v>
      </c>
      <c r="E342" s="462">
        <f>+VLOOKUP(B342,'Salary sheet'!$B$6:$AT$1292,45,0)</f>
        <v>11766831</v>
      </c>
      <c r="F342" s="646" t="s">
        <v>5544</v>
      </c>
      <c r="G342" s="546" t="str">
        <f>+VLOOKUP(B342,'Salary sheet'!$B$6:$E$2281,4,0)</f>
        <v>FACTORY B</v>
      </c>
      <c r="H342" s="461" t="str">
        <f>+VLOOKUP(B342,'Salary sheet'!$B$6:$AZ$1386,50,0)</f>
        <v>SK1 Bag</v>
      </c>
      <c r="I342" s="461" t="str">
        <f t="shared" si="12"/>
        <v>C7149HO MINH HAO050087500443</v>
      </c>
      <c r="J342" s="573" t="str">
        <f>+VLOOKUP(B342,'[2]04 2025'!$B$2:$F$1371,5,0)</f>
        <v>C7149HO MINH HAO050087500443</v>
      </c>
      <c r="K342" s="461">
        <f t="shared" si="21"/>
        <v>1</v>
      </c>
      <c r="P342" s="479"/>
    </row>
    <row r="343" spans="1:16" s="461" customFormat="1" ht="18" customHeight="1">
      <c r="A343" s="548">
        <f>SUBTOTAL(3,B$6:B343)</f>
        <v>338</v>
      </c>
      <c r="B343" s="546" t="s">
        <v>1310</v>
      </c>
      <c r="C343" s="546" t="str">
        <f>+VLOOKUP(B343,'Salary sheet'!$B$6:$AX$1386,48,0)</f>
        <v>MAI VAN THO</v>
      </c>
      <c r="D343" s="546" t="str">
        <f>+VLOOKUP(B343,'Salary sheet'!$B$6:$BW$1386,49,0)</f>
        <v>050060274778</v>
      </c>
      <c r="E343" s="462">
        <f>+VLOOKUP(B343,'Salary sheet'!$B$6:$AT$1292,45,0)</f>
        <v>7819903</v>
      </c>
      <c r="F343" s="646" t="s">
        <v>5544</v>
      </c>
      <c r="G343" s="546" t="str">
        <f>+VLOOKUP(B343,'Salary sheet'!$B$6:$E$2281,4,0)</f>
        <v>FACTORY B</v>
      </c>
      <c r="H343" s="461" t="str">
        <f>+VLOOKUP(B343,'Salary sheet'!$B$6:$AZ$1386,50,0)</f>
        <v>SK1 Box</v>
      </c>
      <c r="I343" s="461" t="str">
        <f t="shared" si="12"/>
        <v>C12452MAI VAN THO050060274778</v>
      </c>
      <c r="J343" s="573" t="str">
        <f>+VLOOKUP(B343,'[2]04 2025'!$B$2:$F$1371,5,0)</f>
        <v>C12452MAI VAN THO050060274778</v>
      </c>
      <c r="K343" s="461">
        <f t="shared" si="21"/>
        <v>1</v>
      </c>
      <c r="P343" s="479"/>
    </row>
    <row r="344" spans="1:16" s="461" customFormat="1" ht="18" customHeight="1">
      <c r="A344" s="548">
        <f>SUBTOTAL(3,B$6:B344)</f>
        <v>339</v>
      </c>
      <c r="B344" s="546" t="s">
        <v>1312</v>
      </c>
      <c r="C344" s="546" t="str">
        <f>+VLOOKUP(B344,'Salary sheet'!$B$6:$AX$1386,48,0)</f>
        <v>PHAN THANH PHONG</v>
      </c>
      <c r="D344" s="546" t="str">
        <f>+VLOOKUP(B344,'Salary sheet'!$B$6:$BW$1386,49,0)</f>
        <v>050139281311</v>
      </c>
      <c r="E344" s="462">
        <f>+VLOOKUP(B344,'Salary sheet'!$B$6:$AT$1292,45,0)</f>
        <v>7866674</v>
      </c>
      <c r="F344" s="646" t="s">
        <v>5544</v>
      </c>
      <c r="G344" s="546" t="str">
        <f>+VLOOKUP(B344,'Salary sheet'!$B$6:$E$2281,4,0)</f>
        <v>FACTORY B</v>
      </c>
      <c r="H344" s="461" t="str">
        <f>+VLOOKUP(B344,'Salary sheet'!$B$6:$AZ$1386,50,0)</f>
        <v>SK1 Box</v>
      </c>
      <c r="I344" s="461" t="str">
        <f t="shared" si="12"/>
        <v>C15241PHAN THANH PHONG050139281311</v>
      </c>
      <c r="J344" s="573" t="str">
        <f>+VLOOKUP(B344,'[2]04 2025'!$B$2:$F$1371,5,0)</f>
        <v>C15241PHAN THANH PHONG050139281311</v>
      </c>
      <c r="K344" s="461">
        <f t="shared" si="21"/>
        <v>1</v>
      </c>
      <c r="P344" s="479"/>
    </row>
    <row r="345" spans="1:16" s="461" customFormat="1" ht="18" customHeight="1">
      <c r="A345" s="548">
        <f>SUBTOTAL(3,B$6:B345)</f>
        <v>340</v>
      </c>
      <c r="B345" s="546" t="s">
        <v>1314</v>
      </c>
      <c r="C345" s="546" t="str">
        <f>+VLOOKUP(B345,'Salary sheet'!$B$6:$AX$1386,48,0)</f>
        <v>NGUYEN XUAN NGO</v>
      </c>
      <c r="D345" s="546" t="str">
        <f>+VLOOKUP(B345,'Salary sheet'!$B$6:$BW$1386,49,0)</f>
        <v>050120050017</v>
      </c>
      <c r="E345" s="462">
        <f>+VLOOKUP(B345,'Salary sheet'!$B$6:$AT$1292,45,0)</f>
        <v>7398452</v>
      </c>
      <c r="F345" s="646" t="s">
        <v>5544</v>
      </c>
      <c r="G345" s="546" t="str">
        <f>+VLOOKUP(B345,'Salary sheet'!$B$6:$E$2281,4,0)</f>
        <v>FACTORY B</v>
      </c>
      <c r="H345" s="461" t="str">
        <f>+VLOOKUP(B345,'Salary sheet'!$B$6:$AZ$1386,50,0)</f>
        <v>SK1 Box</v>
      </c>
      <c r="I345" s="461" t="str">
        <f t="shared" si="12"/>
        <v>C15523NGUYEN XUAN NGO050120050017</v>
      </c>
      <c r="J345" s="573" t="str">
        <f>+VLOOKUP(B345,'[2]04 2025'!$B$2:$F$1371,5,0)</f>
        <v>C15523NGUYEN XUAN NGO050120050017</v>
      </c>
      <c r="K345" s="461">
        <f t="shared" si="21"/>
        <v>1</v>
      </c>
      <c r="P345" s="479"/>
    </row>
    <row r="346" spans="1:16" s="461" customFormat="1" ht="18" customHeight="1">
      <c r="A346" s="548">
        <f>SUBTOTAL(3,B$6:B346)</f>
        <v>341</v>
      </c>
      <c r="B346" s="546" t="s">
        <v>1316</v>
      </c>
      <c r="C346" s="546" t="str">
        <f>+VLOOKUP(B346,'Salary sheet'!$B$6:$AX$1386,48,0)</f>
        <v>VU THI XUAN</v>
      </c>
      <c r="D346" s="546" t="str">
        <f>+VLOOKUP(B346,'Salary sheet'!$B$6:$BW$1386,49,0)</f>
        <v>050104425590</v>
      </c>
      <c r="E346" s="462">
        <f>+VLOOKUP(B346,'Salary sheet'!$B$6:$AT$1292,45,0)</f>
        <v>7465644</v>
      </c>
      <c r="F346" s="646" t="s">
        <v>5544</v>
      </c>
      <c r="G346" s="546" t="str">
        <f>+VLOOKUP(B346,'Salary sheet'!$B$6:$E$2281,4,0)</f>
        <v>FACTORY B</v>
      </c>
      <c r="H346" s="461" t="str">
        <f>+VLOOKUP(B346,'Salary sheet'!$B$6:$AZ$1386,50,0)</f>
        <v>SK1 Box</v>
      </c>
      <c r="I346" s="461" t="str">
        <f t="shared" si="12"/>
        <v>C15577VU THI XUAN050104425590</v>
      </c>
      <c r="J346" s="573" t="str">
        <f>+VLOOKUP(B346,'[2]04 2025'!$B$2:$F$1371,5,0)</f>
        <v>C15577VU THI XUAN050104425590</v>
      </c>
      <c r="K346" s="461">
        <f t="shared" si="21"/>
        <v>1</v>
      </c>
      <c r="P346" s="479"/>
    </row>
    <row r="347" spans="1:16" s="461" customFormat="1" ht="18" customHeight="1">
      <c r="A347" s="548">
        <f>SUBTOTAL(3,B$6:B347)</f>
        <v>342</v>
      </c>
      <c r="B347" s="546" t="s">
        <v>1318</v>
      </c>
      <c r="C347" s="546" t="str">
        <f>+VLOOKUP(B347,'Salary sheet'!$B$6:$AX$1386,48,0)</f>
        <v>THI KIM TIEN</v>
      </c>
      <c r="D347" s="546" t="str">
        <f>+VLOOKUP(B347,'Salary sheet'!$B$6:$BW$1386,49,0)</f>
        <v>050154831557</v>
      </c>
      <c r="E347" s="462">
        <f>+VLOOKUP(B347,'Salary sheet'!$B$6:$AT$1292,45,0)</f>
        <v>5714294</v>
      </c>
      <c r="F347" s="646" t="s">
        <v>5544</v>
      </c>
      <c r="G347" s="546" t="str">
        <f>+VLOOKUP(B347,'Salary sheet'!$B$6:$E$2281,4,0)</f>
        <v>FACTORY B</v>
      </c>
      <c r="H347" s="461" t="str">
        <f>+VLOOKUP(B347,'Salary sheet'!$B$6:$AZ$1386,50,0)</f>
        <v>SK1 Box</v>
      </c>
      <c r="I347" s="461" t="str">
        <f t="shared" si="12"/>
        <v>C16078THI KIM TIEN050154831557</v>
      </c>
      <c r="J347" s="573" t="str">
        <f>+VLOOKUP(B347,'[2]04 2025'!$B$2:$F$1371,5,0)</f>
        <v>C16078THI KIM TIEN050154831557</v>
      </c>
      <c r="K347" s="461">
        <f t="shared" si="21"/>
        <v>1</v>
      </c>
      <c r="P347" s="479"/>
    </row>
    <row r="348" spans="1:16" s="461" customFormat="1" ht="18" customHeight="1">
      <c r="A348" s="548">
        <f>SUBTOTAL(3,B$6:B348)</f>
        <v>343</v>
      </c>
      <c r="B348" s="546" t="s">
        <v>1320</v>
      </c>
      <c r="C348" s="546" t="str">
        <f>+VLOOKUP(B348,'Salary sheet'!$B$6:$AX$1386,48,0)</f>
        <v>NGUYEN LAM HAO</v>
      </c>
      <c r="D348" s="546" t="str">
        <f>+VLOOKUP(B348,'Salary sheet'!$B$6:$BW$1386,49,0)</f>
        <v>050108683578</v>
      </c>
      <c r="E348" s="462">
        <f>+VLOOKUP(B348,'Salary sheet'!$B$6:$AT$1292,45,0)</f>
        <v>7055042</v>
      </c>
      <c r="F348" s="646" t="s">
        <v>5544</v>
      </c>
      <c r="G348" s="546" t="str">
        <f>+VLOOKUP(B348,'Salary sheet'!$B$6:$E$2281,4,0)</f>
        <v>FACTORY B</v>
      </c>
      <c r="H348" s="461" t="str">
        <f>+VLOOKUP(B348,'Salary sheet'!$B$6:$AZ$1386,50,0)</f>
        <v>SK1 Box</v>
      </c>
      <c r="I348" s="461" t="str">
        <f t="shared" si="12"/>
        <v>C16206NGUYEN LAM HAO050108683578</v>
      </c>
      <c r="J348" s="573" t="str">
        <f>+VLOOKUP(B348,'[2]04 2025'!$B$2:$F$1371,5,0)</f>
        <v>C16206NGUYEN LAM HAO050108683578</v>
      </c>
      <c r="K348" s="461">
        <f t="shared" si="21"/>
        <v>1</v>
      </c>
      <c r="P348" s="479"/>
    </row>
    <row r="349" spans="1:16" s="461" customFormat="1" ht="18" customHeight="1">
      <c r="A349" s="548">
        <f>SUBTOTAL(3,B$6:B349)</f>
        <v>344</v>
      </c>
      <c r="B349" s="546" t="s">
        <v>1322</v>
      </c>
      <c r="C349" s="546" t="str">
        <f>+VLOOKUP(B349,'Salary sheet'!$B$6:$AX$1386,48,0)</f>
        <v>TRAN VAN TAN</v>
      </c>
      <c r="D349" s="546" t="str">
        <f>+VLOOKUP(B349,'Salary sheet'!$B$6:$BW$1386,49,0)</f>
        <v>050326701941</v>
      </c>
      <c r="E349" s="462">
        <f>+VLOOKUP(B349,'Salary sheet'!$B$6:$AT$1292,45,0)</f>
        <v>6210503</v>
      </c>
      <c r="F349" s="646" t="s">
        <v>5544</v>
      </c>
      <c r="G349" s="546" t="str">
        <f>+VLOOKUP(B349,'Salary sheet'!$B$6:$E$2281,4,0)</f>
        <v>FACTORY B</v>
      </c>
      <c r="H349" s="461" t="str">
        <f>+VLOOKUP(B349,'Salary sheet'!$B$6:$AZ$1386,50,0)</f>
        <v>SK1 Box</v>
      </c>
      <c r="I349" s="461" t="str">
        <f t="shared" si="12"/>
        <v>C16229TRAN VAN TAN050326701941</v>
      </c>
      <c r="J349" s="573" t="str">
        <f>+VLOOKUP(B349,'[2]04 2025'!$B$2:$F$1371,5,0)</f>
        <v>C16229TRAN VAN TAN050326701941</v>
      </c>
      <c r="K349" s="461">
        <f t="shared" si="21"/>
        <v>1</v>
      </c>
      <c r="P349" s="479"/>
    </row>
    <row r="350" spans="1:16" s="461" customFormat="1" ht="18" customHeight="1">
      <c r="A350" s="548">
        <f>SUBTOTAL(3,B$6:B350)</f>
        <v>345</v>
      </c>
      <c r="B350" s="546" t="s">
        <v>1324</v>
      </c>
      <c r="C350" s="546" t="str">
        <f>+VLOOKUP(B350,'Salary sheet'!$B$6:$AX$1386,48,0)</f>
        <v>DIEU CANH</v>
      </c>
      <c r="D350" s="546" t="str">
        <f>+VLOOKUP(B350,'Salary sheet'!$B$6:$BW$1386,49,0)</f>
        <v>050111391022</v>
      </c>
      <c r="E350" s="462">
        <f>+VLOOKUP(B350,'Salary sheet'!$B$6:$AT$1292,45,0)</f>
        <v>6993802</v>
      </c>
      <c r="F350" s="646" t="s">
        <v>5544</v>
      </c>
      <c r="G350" s="546" t="str">
        <f>+VLOOKUP(B350,'Salary sheet'!$B$6:$E$2281,4,0)</f>
        <v>FACTORY B</v>
      </c>
      <c r="H350" s="461" t="str">
        <f>+VLOOKUP(B350,'Salary sheet'!$B$6:$AZ$1386,50,0)</f>
        <v>SK1 Box</v>
      </c>
      <c r="I350" s="461" t="str">
        <f t="shared" si="12"/>
        <v>C16237DIEU CANH050111391022</v>
      </c>
      <c r="J350" s="573" t="str">
        <f>+VLOOKUP(B350,'[2]04 2025'!$B$2:$F$1371,5,0)</f>
        <v>C16237DIEU CANH050111391022</v>
      </c>
      <c r="K350" s="461">
        <f t="shared" si="21"/>
        <v>1</v>
      </c>
      <c r="P350" s="479"/>
    </row>
    <row r="351" spans="1:16" s="461" customFormat="1" ht="18" customHeight="1">
      <c r="A351" s="548">
        <f>SUBTOTAL(3,B$6:B351)</f>
        <v>346</v>
      </c>
      <c r="B351" s="546" t="s">
        <v>1326</v>
      </c>
      <c r="C351" s="546" t="str">
        <f>+VLOOKUP(B351,'Salary sheet'!$B$6:$AX$1386,48,0)</f>
        <v>SON THANH</v>
      </c>
      <c r="D351" s="546" t="str">
        <f>+VLOOKUP(B351,'Salary sheet'!$B$6:$BW$1386,49,0)</f>
        <v>050119623070</v>
      </c>
      <c r="E351" s="462">
        <f>+VLOOKUP(B351,'Salary sheet'!$B$6:$AT$1292,45,0)</f>
        <v>7055042</v>
      </c>
      <c r="F351" s="646" t="s">
        <v>5544</v>
      </c>
      <c r="G351" s="546" t="str">
        <f>+VLOOKUP(B351,'Salary sheet'!$B$6:$E$2281,4,0)</f>
        <v>FACTORY B</v>
      </c>
      <c r="H351" s="461" t="str">
        <f>+VLOOKUP(B351,'Salary sheet'!$B$6:$AZ$1386,50,0)</f>
        <v>SK1 Box</v>
      </c>
      <c r="I351" s="461" t="str">
        <f t="shared" si="12"/>
        <v>C16291SON THANH050119623070</v>
      </c>
      <c r="J351" s="573" t="str">
        <f>+VLOOKUP(B351,'[2]04 2025'!$B$2:$F$1371,5,0)</f>
        <v>C16291SON THANH050119623070</v>
      </c>
      <c r="K351" s="461">
        <f t="shared" si="21"/>
        <v>1</v>
      </c>
      <c r="P351" s="479"/>
    </row>
    <row r="352" spans="1:16" s="461" customFormat="1" ht="18" customHeight="1">
      <c r="A352" s="548">
        <f>SUBTOTAL(3,B$6:B352)</f>
        <v>347</v>
      </c>
      <c r="B352" s="546" t="s">
        <v>1328</v>
      </c>
      <c r="C352" s="546" t="str">
        <f>+VLOOKUP(B352,'Salary sheet'!$B$6:$AX$1386,48,0)</f>
        <v>TRAN THI KIM LOAN</v>
      </c>
      <c r="D352" s="546" t="str">
        <f>+VLOOKUP(B352,'Salary sheet'!$B$6:$BW$1386,49,0)</f>
        <v>050079859432</v>
      </c>
      <c r="E352" s="462">
        <f>+VLOOKUP(B352,'Salary sheet'!$B$6:$AT$1292,45,0)</f>
        <v>6839822</v>
      </c>
      <c r="F352" s="646" t="s">
        <v>5544</v>
      </c>
      <c r="G352" s="546" t="str">
        <f>+VLOOKUP(B352,'Salary sheet'!$B$6:$E$2281,4,0)</f>
        <v>FACTORY B</v>
      </c>
      <c r="H352" s="461" t="str">
        <f>+VLOOKUP(B352,'Salary sheet'!$B$6:$AZ$1386,50,0)</f>
        <v>SK1 Box</v>
      </c>
      <c r="I352" s="461" t="str">
        <f t="shared" si="12"/>
        <v>C16430TRAN THI KIM LOAN050079859432</v>
      </c>
      <c r="J352" s="573" t="str">
        <f>+VLOOKUP(B352,'[2]04 2025'!$B$2:$F$1371,5,0)</f>
        <v>C16430TRAN THI KIM LOAN050079859432</v>
      </c>
      <c r="K352" s="461">
        <f t="shared" si="21"/>
        <v>1</v>
      </c>
      <c r="P352" s="479"/>
    </row>
    <row r="353" spans="1:16" s="461" customFormat="1" ht="18" customHeight="1">
      <c r="A353" s="548">
        <f>SUBTOTAL(3,B$6:B353)</f>
        <v>348</v>
      </c>
      <c r="B353" s="546" t="s">
        <v>1330</v>
      </c>
      <c r="C353" s="546" t="str">
        <f>+VLOOKUP(B353,'Salary sheet'!$B$6:$AX$1386,48,0)</f>
        <v>TRAN ANH TAI</v>
      </c>
      <c r="D353" s="546" t="str">
        <f>+VLOOKUP(B353,'Salary sheet'!$B$6:$BW$1386,49,0)</f>
        <v>050120475451</v>
      </c>
      <c r="E353" s="462">
        <f>+VLOOKUP(B353,'Salary sheet'!$B$6:$AT$1292,45,0)</f>
        <v>6559874</v>
      </c>
      <c r="F353" s="646" t="s">
        <v>5544</v>
      </c>
      <c r="G353" s="546" t="str">
        <f>+VLOOKUP(B353,'Salary sheet'!$B$6:$E$2281,4,0)</f>
        <v>FACTORY B</v>
      </c>
      <c r="H353" s="461" t="str">
        <f>+VLOOKUP(B353,'Salary sheet'!$B$6:$AZ$1386,50,0)</f>
        <v>SK1 Box</v>
      </c>
      <c r="I353" s="461" t="str">
        <f t="shared" si="12"/>
        <v>C16431TRAN ANH TAI050120475451</v>
      </c>
      <c r="J353" s="573" t="str">
        <f>+VLOOKUP(B353,'[2]04 2025'!$B$2:$F$1371,5,0)</f>
        <v>C16431TRAN ANH TAI050120475451</v>
      </c>
      <c r="K353" s="461">
        <f t="shared" si="21"/>
        <v>1</v>
      </c>
      <c r="P353" s="479"/>
    </row>
    <row r="354" spans="1:16" s="461" customFormat="1" ht="18" customHeight="1">
      <c r="A354" s="548">
        <f>SUBTOTAL(3,B$6:B354)</f>
        <v>349</v>
      </c>
      <c r="B354" s="546" t="s">
        <v>1332</v>
      </c>
      <c r="C354" s="546" t="str">
        <f>+VLOOKUP(B354,'Salary sheet'!$B$6:$AX$1386,48,0)</f>
        <v>LUU THI LAN</v>
      </c>
      <c r="D354" s="546" t="str">
        <f>+VLOOKUP(B354,'Salary sheet'!$B$6:$BW$1386,49,0)</f>
        <v>050040820490</v>
      </c>
      <c r="E354" s="462">
        <f>+VLOOKUP(B354,'Salary sheet'!$B$6:$AT$1292,45,0)</f>
        <v>8401195</v>
      </c>
      <c r="F354" s="646" t="s">
        <v>5544</v>
      </c>
      <c r="G354" s="546" t="str">
        <f>+VLOOKUP(B354,'Salary sheet'!$B$6:$E$2281,4,0)</f>
        <v>FACTORY B</v>
      </c>
      <c r="H354" s="461" t="str">
        <f>+VLOOKUP(B354,'Salary sheet'!$B$6:$AZ$1386,50,0)</f>
        <v>SK1 Bag</v>
      </c>
      <c r="I354" s="461" t="str">
        <f t="shared" si="12"/>
        <v>C1315LUU THI LAN050040820490</v>
      </c>
      <c r="J354" s="573" t="str">
        <f>+VLOOKUP(B354,'[2]04 2025'!$B$2:$F$1371,5,0)</f>
        <v>C1315LUU THI LAN050040820490</v>
      </c>
      <c r="K354" s="461">
        <f t="shared" si="21"/>
        <v>1</v>
      </c>
      <c r="P354" s="479"/>
    </row>
    <row r="355" spans="1:16" s="461" customFormat="1" ht="18" customHeight="1">
      <c r="A355" s="548">
        <f>SUBTOTAL(3,B$6:B355)</f>
        <v>350</v>
      </c>
      <c r="B355" s="546" t="s">
        <v>1335</v>
      </c>
      <c r="C355" s="546" t="str">
        <f>+VLOOKUP(B355,'Salary sheet'!$B$6:$AX$1386,48,0)</f>
        <v>DO MINH HIEU</v>
      </c>
      <c r="D355" s="546" t="str">
        <f>+VLOOKUP(B355,'Salary sheet'!$B$6:$BW$1386,49,0)</f>
        <v>050096235248</v>
      </c>
      <c r="E355" s="462">
        <f>+VLOOKUP(B355,'Salary sheet'!$B$6:$AT$1292,45,0)</f>
        <v>9416687</v>
      </c>
      <c r="F355" s="646" t="s">
        <v>5544</v>
      </c>
      <c r="G355" s="546" t="str">
        <f>+VLOOKUP(B355,'Salary sheet'!$B$6:$E$2281,4,0)</f>
        <v>FACTORY B</v>
      </c>
      <c r="H355" s="461" t="str">
        <f>+VLOOKUP(B355,'Salary sheet'!$B$6:$AZ$1386,50,0)</f>
        <v>SK1 Bag</v>
      </c>
      <c r="I355" s="461" t="str">
        <f t="shared" si="12"/>
        <v>C13714DO MINH HIEU050096235248</v>
      </c>
      <c r="J355" s="573" t="str">
        <f>+VLOOKUP(B355,'[2]04 2025'!$B$2:$F$1371,5,0)</f>
        <v>C13714DO MINH HIEU050096235248</v>
      </c>
      <c r="K355" s="461">
        <f t="shared" si="21"/>
        <v>1</v>
      </c>
      <c r="P355" s="479"/>
    </row>
    <row r="356" spans="1:16" s="461" customFormat="1" ht="18" customHeight="1">
      <c r="A356" s="548">
        <f>SUBTOTAL(3,B$6:B356)</f>
        <v>351</v>
      </c>
      <c r="B356" s="546" t="s">
        <v>1337</v>
      </c>
      <c r="C356" s="546" t="str">
        <f>+VLOOKUP(B356,'Salary sheet'!$B$6:$AX$1386,48,0)</f>
        <v>NGO VAN KIET</v>
      </c>
      <c r="D356" s="546" t="str">
        <f>+VLOOKUP(B356,'Salary sheet'!$B$6:$BW$1386,49,0)</f>
        <v>050134596950</v>
      </c>
      <c r="E356" s="462">
        <f>+VLOOKUP(B356,'Salary sheet'!$B$6:$AT$1292,45,0)</f>
        <v>8133392</v>
      </c>
      <c r="F356" s="646" t="s">
        <v>5544</v>
      </c>
      <c r="G356" s="546" t="str">
        <f>+VLOOKUP(B356,'Salary sheet'!$B$6:$E$2281,4,0)</f>
        <v>FACTORY B</v>
      </c>
      <c r="H356" s="461" t="str">
        <f>+VLOOKUP(B356,'Salary sheet'!$B$6:$AZ$1386,50,0)</f>
        <v>SK1 Bag</v>
      </c>
      <c r="I356" s="461" t="str">
        <f t="shared" si="12"/>
        <v>C14432NGO VAN KIET050134596950</v>
      </c>
      <c r="J356" s="573" t="str">
        <f>+VLOOKUP(B356,'[2]04 2025'!$B$2:$F$1371,5,0)</f>
        <v>C14432NGO VAN KIET050134596950</v>
      </c>
      <c r="K356" s="461">
        <f t="shared" si="21"/>
        <v>1</v>
      </c>
      <c r="P356" s="479"/>
    </row>
    <row r="357" spans="1:16" s="461" customFormat="1" ht="18" customHeight="1">
      <c r="A357" s="548">
        <f>SUBTOTAL(3,B$6:B357)</f>
        <v>352</v>
      </c>
      <c r="B357" s="546" t="s">
        <v>1339</v>
      </c>
      <c r="C357" s="546" t="str">
        <f>+VLOOKUP(B357,'Salary sheet'!$B$6:$AX$1386,48,0)</f>
        <v>NGUYEN MINH HOANG</v>
      </c>
      <c r="D357" s="546" t="str">
        <f>+VLOOKUP(B357,'Salary sheet'!$B$6:$BW$1386,49,0)</f>
        <v>050082294632</v>
      </c>
      <c r="E357" s="462">
        <f>+VLOOKUP(B357,'Salary sheet'!$B$6:$AT$1292,45,0)</f>
        <v>9702642</v>
      </c>
      <c r="F357" s="646" t="s">
        <v>5544</v>
      </c>
      <c r="G357" s="546" t="str">
        <f>+VLOOKUP(B357,'Salary sheet'!$B$6:$E$2281,4,0)</f>
        <v>FACTORY B</v>
      </c>
      <c r="H357" s="461" t="str">
        <f>+VLOOKUP(B357,'Salary sheet'!$B$6:$AZ$1386,50,0)</f>
        <v>SK1 Bag</v>
      </c>
      <c r="I357" s="461" t="str">
        <f t="shared" si="12"/>
        <v>C14640NGUYEN MINH HOANG050082294632</v>
      </c>
      <c r="J357" s="573" t="str">
        <f>+VLOOKUP(B357,'[2]04 2025'!$B$2:$F$1371,5,0)</f>
        <v>C14640NGUYEN MINH HOANG050082294632</v>
      </c>
      <c r="K357" s="461">
        <f t="shared" si="21"/>
        <v>1</v>
      </c>
      <c r="P357" s="479"/>
    </row>
    <row r="358" spans="1:16" s="461" customFormat="1" ht="18" customHeight="1">
      <c r="A358" s="548">
        <f>SUBTOTAL(3,B$6:B358)</f>
        <v>353</v>
      </c>
      <c r="B358" s="546" t="s">
        <v>1341</v>
      </c>
      <c r="C358" s="546" t="str">
        <f>+VLOOKUP(B358,'Salary sheet'!$B$6:$AX$1386,48,0)</f>
        <v>TRAN HUY SON</v>
      </c>
      <c r="D358" s="546" t="str">
        <f>+VLOOKUP(B358,'Salary sheet'!$B$6:$BW$1386,49,0)</f>
        <v>050138535417</v>
      </c>
      <c r="E358" s="462">
        <f>+VLOOKUP(B358,'Salary sheet'!$B$6:$AT$1292,45,0)</f>
        <v>9153597</v>
      </c>
      <c r="F358" s="646" t="s">
        <v>5544</v>
      </c>
      <c r="G358" s="546" t="str">
        <f>+VLOOKUP(B358,'Salary sheet'!$B$6:$E$2281,4,0)</f>
        <v>FACTORY B</v>
      </c>
      <c r="H358" s="461" t="str">
        <f>+VLOOKUP(B358,'Salary sheet'!$B$6:$AZ$1386,50,0)</f>
        <v>SK1 Bag</v>
      </c>
      <c r="I358" s="461" t="str">
        <f t="shared" si="12"/>
        <v>C15716TRAN HUY SON050138535417</v>
      </c>
      <c r="J358" s="573" t="str">
        <f>+VLOOKUP(B358,'[2]04 2025'!$B$2:$F$1371,5,0)</f>
        <v>C15716TRAN HUY SON050138535417</v>
      </c>
      <c r="K358" s="461">
        <f t="shared" si="21"/>
        <v>1</v>
      </c>
      <c r="P358" s="479"/>
    </row>
    <row r="359" spans="1:16" s="461" customFormat="1" ht="18" customHeight="1">
      <c r="A359" s="548">
        <f>SUBTOTAL(3,B$6:B359)</f>
        <v>354</v>
      </c>
      <c r="B359" s="546" t="s">
        <v>1343</v>
      </c>
      <c r="C359" s="546" t="str">
        <f>+VLOOKUP(B359,'Salary sheet'!$B$6:$AX$1386,48,0)</f>
        <v>NGUYEN HOANG PHI</v>
      </c>
      <c r="D359" s="546" t="str">
        <f>+VLOOKUP(B359,'Salary sheet'!$B$6:$BW$1386,49,0)</f>
        <v>050091458443</v>
      </c>
      <c r="E359" s="462">
        <f>+VLOOKUP(B359,'Salary sheet'!$B$6:$AT$1292,45,0)</f>
        <v>5047842</v>
      </c>
      <c r="F359" s="646" t="s">
        <v>5544</v>
      </c>
      <c r="G359" s="546" t="str">
        <f>+VLOOKUP(B359,'Salary sheet'!$B$6:$E$2281,4,0)</f>
        <v>FACTORY B</v>
      </c>
      <c r="H359" s="461" t="str">
        <f>+VLOOKUP(B359,'Salary sheet'!$B$6:$AZ$1386,50,0)</f>
        <v>SK1 Bag</v>
      </c>
      <c r="I359" s="461" t="str">
        <f t="shared" si="12"/>
        <v>C15909NGUYEN HOANG PHI050091458443</v>
      </c>
      <c r="J359" s="573" t="str">
        <f>+VLOOKUP(B359,'[2]04 2025'!$B$2:$F$1371,5,0)</f>
        <v>C15909NGUYEN HOANG PHI050091458443</v>
      </c>
      <c r="K359" s="461">
        <f t="shared" si="21"/>
        <v>1</v>
      </c>
      <c r="P359" s="479"/>
    </row>
    <row r="360" spans="1:16" s="461" customFormat="1" ht="18" customHeight="1">
      <c r="A360" s="548">
        <f>SUBTOTAL(3,B$6:B360)</f>
        <v>355</v>
      </c>
      <c r="B360" s="546" t="s">
        <v>1345</v>
      </c>
      <c r="C360" s="546" t="str">
        <f>+VLOOKUP(B360,'Salary sheet'!$B$6:$AX$1386,48,0)</f>
        <v>LE NGUYEN ANH TUAN</v>
      </c>
      <c r="D360" s="546" t="str">
        <f>+VLOOKUP(B360,'Salary sheet'!$B$6:$BW$1386,49,0)</f>
        <v>060280565582</v>
      </c>
      <c r="E360" s="462">
        <f>+VLOOKUP(B360,'Salary sheet'!$B$6:$AT$1292,45,0)</f>
        <v>7096604</v>
      </c>
      <c r="F360" s="646" t="s">
        <v>5544</v>
      </c>
      <c r="G360" s="546" t="str">
        <f>+VLOOKUP(B360,'Salary sheet'!$B$6:$E$2281,4,0)</f>
        <v>FACTORY B</v>
      </c>
      <c r="H360" s="461" t="str">
        <f>+VLOOKUP(B360,'Salary sheet'!$B$6:$AZ$1386,50,0)</f>
        <v>SK1 Bag</v>
      </c>
      <c r="I360" s="461" t="str">
        <f t="shared" si="12"/>
        <v>C15933LE NGUYEN ANH TUAN060280565582</v>
      </c>
      <c r="J360" s="573" t="str">
        <f>+VLOOKUP(B360,'[2]04 2025'!$B$2:$F$1371,5,0)</f>
        <v>C15933LE NGUYEN ANH TUAN060280565582</v>
      </c>
      <c r="K360" s="461">
        <f t="shared" ref="K360:K423" si="22">+IF(J360=I360,1,0)</f>
        <v>1</v>
      </c>
      <c r="P360" s="479"/>
    </row>
    <row r="361" spans="1:16" s="461" customFormat="1" ht="18" customHeight="1">
      <c r="A361" s="548">
        <f>SUBTOTAL(3,B$6:B361)</f>
        <v>356</v>
      </c>
      <c r="B361" s="546" t="s">
        <v>1347</v>
      </c>
      <c r="C361" s="546" t="str">
        <f>+VLOOKUP(B361,'Salary sheet'!$B$6:$AX$1386,48,0)</f>
        <v>LAM XAM BO</v>
      </c>
      <c r="D361" s="546" t="str">
        <f>+VLOOKUP(B361,'Salary sheet'!$B$6:$BW$1386,49,0)</f>
        <v>050150993757</v>
      </c>
      <c r="E361" s="462">
        <f>+VLOOKUP(B361,'Salary sheet'!$B$6:$AT$1292,45,0)</f>
        <v>5402494</v>
      </c>
      <c r="F361" s="646" t="s">
        <v>5544</v>
      </c>
      <c r="G361" s="546" t="str">
        <f>+VLOOKUP(B361,'Salary sheet'!$B$6:$E$2281,4,0)</f>
        <v>FACTORY B</v>
      </c>
      <c r="H361" s="461" t="str">
        <f>+VLOOKUP(B361,'Salary sheet'!$B$6:$AZ$1386,50,0)</f>
        <v>SK1 Bag</v>
      </c>
      <c r="I361" s="461" t="str">
        <f t="shared" si="12"/>
        <v>C16081LAM XAM BO050150993757</v>
      </c>
      <c r="J361" s="573" t="str">
        <f>+VLOOKUP(B361,'[2]04 2025'!$B$2:$F$1371,5,0)</f>
        <v>C16081LAM XAM BO050150993757</v>
      </c>
      <c r="K361" s="461">
        <f t="shared" si="22"/>
        <v>1</v>
      </c>
      <c r="P361" s="479"/>
    </row>
    <row r="362" spans="1:16" s="461" customFormat="1" ht="18" customHeight="1">
      <c r="A362" s="548">
        <f>SUBTOTAL(3,B$6:B362)</f>
        <v>357</v>
      </c>
      <c r="B362" s="546" t="s">
        <v>1349</v>
      </c>
      <c r="C362" s="546" t="str">
        <f>+VLOOKUP(B362,'Salary sheet'!$B$6:$AX$1386,48,0)</f>
        <v>NGUYEN VAN QUY</v>
      </c>
      <c r="D362" s="546" t="str">
        <f>+VLOOKUP(B362,'Salary sheet'!$B$6:$BW$1386,49,0)</f>
        <v>056516061983</v>
      </c>
      <c r="E362" s="462">
        <f>+VLOOKUP(B362,'Salary sheet'!$B$6:$AT$1292,45,0)</f>
        <v>6848363</v>
      </c>
      <c r="F362" s="646" t="s">
        <v>5544</v>
      </c>
      <c r="G362" s="546" t="str">
        <f>+VLOOKUP(B362,'Salary sheet'!$B$6:$E$2281,4,0)</f>
        <v>FACTORY B</v>
      </c>
      <c r="H362" s="461" t="str">
        <f>+VLOOKUP(B362,'Salary sheet'!$B$6:$AZ$1386,50,0)</f>
        <v>SK1 Bag</v>
      </c>
      <c r="I362" s="461" t="str">
        <f t="shared" si="12"/>
        <v>C16218NGUYEN VAN QUY056516061983</v>
      </c>
      <c r="J362" s="573" t="str">
        <f>+VLOOKUP(B362,'[2]04 2025'!$B$2:$F$1371,5,0)</f>
        <v>C16218NGUYEN VAN QUY056516061983</v>
      </c>
      <c r="K362" s="461">
        <f t="shared" si="22"/>
        <v>1</v>
      </c>
      <c r="P362" s="479"/>
    </row>
    <row r="363" spans="1:16" s="461" customFormat="1" ht="18" customHeight="1">
      <c r="A363" s="548">
        <f>SUBTOTAL(3,B$6:B363)</f>
        <v>358</v>
      </c>
      <c r="B363" s="546" t="s">
        <v>1351</v>
      </c>
      <c r="C363" s="546" t="str">
        <f>+VLOOKUP(B363,'Salary sheet'!$B$6:$AX$1386,48,0)</f>
        <v>TRAN VIET HUNG</v>
      </c>
      <c r="D363" s="546" t="str">
        <f>+VLOOKUP(B363,'Salary sheet'!$B$6:$BW$1386,49,0)</f>
        <v>050040934208</v>
      </c>
      <c r="E363" s="462">
        <f>+VLOOKUP(B363,'Salary sheet'!$B$6:$AT$1292,45,0)</f>
        <v>12154861</v>
      </c>
      <c r="F363" s="646" t="s">
        <v>5544</v>
      </c>
      <c r="G363" s="546" t="str">
        <f>+VLOOKUP(B363,'Salary sheet'!$B$6:$E$2281,4,0)</f>
        <v>FACTORY B</v>
      </c>
      <c r="H363" s="461" t="str">
        <f>+VLOOKUP(B363,'Salary sheet'!$B$6:$AZ$1386,50,0)</f>
        <v>SK1 Bag</v>
      </c>
      <c r="I363" s="461" t="str">
        <f t="shared" si="12"/>
        <v>C6164TRAN VIET HUNG050040934208</v>
      </c>
      <c r="J363" s="573" t="str">
        <f>+VLOOKUP(B363,'[2]04 2025'!$B$2:$F$1371,5,0)</f>
        <v>C6164TRAN VIET HUNG050040934208</v>
      </c>
      <c r="K363" s="461">
        <f t="shared" si="22"/>
        <v>1</v>
      </c>
      <c r="P363" s="479"/>
    </row>
    <row r="364" spans="1:16" s="461" customFormat="1" ht="18" customHeight="1">
      <c r="A364" s="548">
        <f>SUBTOTAL(3,B$6:B364)</f>
        <v>359</v>
      </c>
      <c r="B364" s="546" t="s">
        <v>1353</v>
      </c>
      <c r="C364" s="546" t="str">
        <f>+VLOOKUP(B364,'Salary sheet'!$B$6:$AX$1386,48,0)</f>
        <v>NGUYEN HONG PHONG</v>
      </c>
      <c r="D364" s="546" t="str">
        <f>+VLOOKUP(B364,'Salary sheet'!$B$6:$BW$1386,49,0)</f>
        <v>050046448798</v>
      </c>
      <c r="E364" s="462">
        <f>+VLOOKUP(B364,'Salary sheet'!$B$6:$AT$1292,45,0)</f>
        <v>11436702</v>
      </c>
      <c r="F364" s="646" t="s">
        <v>5544</v>
      </c>
      <c r="G364" s="546" t="str">
        <f>+VLOOKUP(B364,'Salary sheet'!$B$6:$E$2281,4,0)</f>
        <v>FACTORY B</v>
      </c>
      <c r="H364" s="461" t="str">
        <f>+VLOOKUP(B364,'Salary sheet'!$B$6:$AZ$1386,50,0)</f>
        <v>SK1 Bag</v>
      </c>
      <c r="I364" s="461" t="str">
        <f t="shared" si="12"/>
        <v>C7152NGUYEN HONG PHONG050046448798</v>
      </c>
      <c r="J364" s="573" t="str">
        <f>+VLOOKUP(B364,'[2]04 2025'!$B$2:$F$1371,5,0)</f>
        <v>C7152NGUYEN HONG PHONG050046448798</v>
      </c>
      <c r="K364" s="461">
        <f t="shared" si="22"/>
        <v>1</v>
      </c>
      <c r="P364" s="479"/>
    </row>
    <row r="365" spans="1:16" s="461" customFormat="1" ht="18" customHeight="1">
      <c r="A365" s="548">
        <f>SUBTOTAL(3,B$6:B365)</f>
        <v>360</v>
      </c>
      <c r="B365" s="546" t="s">
        <v>1355</v>
      </c>
      <c r="C365" s="546" t="str">
        <f>+VLOOKUP(B365,'Salary sheet'!$B$6:$AX$1386,48,0)</f>
        <v>PHAN THANH TAI</v>
      </c>
      <c r="D365" s="546" t="str">
        <f>+VLOOKUP(B365,'Salary sheet'!$B$6:$BW$1386,49,0)</f>
        <v>050133092762</v>
      </c>
      <c r="E365" s="462">
        <f>+VLOOKUP(B365,'Salary sheet'!$B$6:$AT$1292,45,0)</f>
        <v>8852861</v>
      </c>
      <c r="F365" s="646" t="s">
        <v>5544</v>
      </c>
      <c r="G365" s="546" t="str">
        <f>+VLOOKUP(B365,'Salary sheet'!$B$6:$E$2281,4,0)</f>
        <v>FACTORY B</v>
      </c>
      <c r="H365" s="461" t="str">
        <f>+VLOOKUP(B365,'Salary sheet'!$B$6:$AZ$1386,50,0)</f>
        <v>SK1 Box</v>
      </c>
      <c r="I365" s="461" t="str">
        <f t="shared" si="12"/>
        <v>C14433PHAN THANH TAI050133092762</v>
      </c>
      <c r="J365" s="573" t="str">
        <f>+VLOOKUP(B365,'[2]04 2025'!$B$2:$F$1371,5,0)</f>
        <v>C14433PHAN THANH TAI050133092762</v>
      </c>
      <c r="K365" s="461">
        <f t="shared" si="22"/>
        <v>1</v>
      </c>
      <c r="P365" s="479"/>
    </row>
    <row r="366" spans="1:16" s="461" customFormat="1" ht="18" customHeight="1">
      <c r="A366" s="548">
        <f>SUBTOTAL(3,B$6:B366)</f>
        <v>361</v>
      </c>
      <c r="B366" s="546" t="s">
        <v>1357</v>
      </c>
      <c r="C366" s="546" t="str">
        <f>+VLOOKUP(B366,'Salary sheet'!$B$6:$AX$1386,48,0)</f>
        <v>PHAN THANH TUNG</v>
      </c>
      <c r="D366" s="546" t="str">
        <f>+VLOOKUP(B366,'Salary sheet'!$B$6:$BW$1386,49,0)</f>
        <v>050091458168</v>
      </c>
      <c r="E366" s="462">
        <f>+VLOOKUP(B366,'Salary sheet'!$B$6:$AT$1292,45,0)</f>
        <v>9071283</v>
      </c>
      <c r="F366" s="646" t="s">
        <v>5544</v>
      </c>
      <c r="G366" s="546" t="str">
        <f>+VLOOKUP(B366,'Salary sheet'!$B$6:$E$2281,4,0)</f>
        <v>FACTORY B</v>
      </c>
      <c r="H366" s="461" t="str">
        <f>+VLOOKUP(B366,'Salary sheet'!$B$6:$AZ$1386,50,0)</f>
        <v>SK1 Box</v>
      </c>
      <c r="I366" s="461" t="str">
        <f t="shared" si="12"/>
        <v>C15215PHAN THANH TUNG050091458168</v>
      </c>
      <c r="J366" s="573" t="str">
        <f>+VLOOKUP(B366,'[2]04 2025'!$B$2:$F$1371,5,0)</f>
        <v>C15215PHAN THANH TUNG050091458168</v>
      </c>
      <c r="K366" s="461">
        <f t="shared" si="22"/>
        <v>1</v>
      </c>
      <c r="P366" s="479"/>
    </row>
    <row r="367" spans="1:16" s="461" customFormat="1" ht="18" customHeight="1">
      <c r="A367" s="548">
        <f>SUBTOTAL(3,B$6:B367)</f>
        <v>362</v>
      </c>
      <c r="B367" s="546" t="s">
        <v>1359</v>
      </c>
      <c r="C367" s="546" t="str">
        <f>+VLOOKUP(B367,'Salary sheet'!$B$6:$AX$1386,48,0)</f>
        <v>LE BINH DONG</v>
      </c>
      <c r="D367" s="546" t="str">
        <f>+VLOOKUP(B367,'Salary sheet'!$B$6:$BW$1386,49,0)</f>
        <v>050151296154</v>
      </c>
      <c r="E367" s="462">
        <f>+VLOOKUP(B367,'Salary sheet'!$B$6:$AT$1292,45,0)</f>
        <v>6872101</v>
      </c>
      <c r="F367" s="646" t="s">
        <v>5544</v>
      </c>
      <c r="G367" s="546" t="str">
        <f>+VLOOKUP(B367,'Salary sheet'!$B$6:$E$2281,4,0)</f>
        <v>FACTORY B</v>
      </c>
      <c r="H367" s="461" t="str">
        <f>+VLOOKUP(B367,'Salary sheet'!$B$6:$AZ$1386,50,0)</f>
        <v>SK1 Box</v>
      </c>
      <c r="I367" s="461" t="str">
        <f t="shared" si="12"/>
        <v>C15705LE BINH DONG050151296154</v>
      </c>
      <c r="J367" s="573" t="str">
        <f>+VLOOKUP(B367,'[2]04 2025'!$B$2:$F$1371,5,0)</f>
        <v>C15705LE BINH DONG050151296154</v>
      </c>
      <c r="K367" s="461">
        <f t="shared" si="22"/>
        <v>1</v>
      </c>
      <c r="P367" s="479"/>
    </row>
    <row r="368" spans="1:16" s="461" customFormat="1" ht="18" customHeight="1">
      <c r="A368" s="548">
        <f>SUBTOTAL(3,B$6:B368)</f>
        <v>363</v>
      </c>
      <c r="B368" s="546" t="s">
        <v>1361</v>
      </c>
      <c r="C368" s="546" t="str">
        <f>+VLOOKUP(B368,'Salary sheet'!$B$6:$AX$1386,48,0)</f>
        <v>DO NHAT MINH</v>
      </c>
      <c r="D368" s="546" t="str">
        <f>+VLOOKUP(B368,'Salary sheet'!$B$6:$BW$1386,49,0)</f>
        <v>050127714611</v>
      </c>
      <c r="E368" s="462">
        <f>+VLOOKUP(B368,'Salary sheet'!$B$6:$AT$1292,45,0)</f>
        <v>8449393</v>
      </c>
      <c r="F368" s="646" t="s">
        <v>5544</v>
      </c>
      <c r="G368" s="546" t="str">
        <f>+VLOOKUP(B368,'Salary sheet'!$B$6:$E$2281,4,0)</f>
        <v>FACTORY B</v>
      </c>
      <c r="H368" s="461" t="str">
        <f>+VLOOKUP(B368,'Salary sheet'!$B$6:$AZ$1386,50,0)</f>
        <v>SK1 Box</v>
      </c>
      <c r="I368" s="461" t="str">
        <f t="shared" si="12"/>
        <v>C15750DO NHAT MINH050127714611</v>
      </c>
      <c r="J368" s="573" t="str">
        <f>+VLOOKUP(B368,'[2]04 2025'!$B$2:$F$1371,5,0)</f>
        <v>C15750DO NHAT MINH050127714611</v>
      </c>
      <c r="K368" s="461">
        <f t="shared" si="22"/>
        <v>1</v>
      </c>
      <c r="P368" s="479"/>
    </row>
    <row r="369" spans="1:16" s="461" customFormat="1" ht="18" customHeight="1">
      <c r="A369" s="548">
        <f>SUBTOTAL(3,B$6:B369)</f>
        <v>364</v>
      </c>
      <c r="B369" s="546" t="s">
        <v>1363</v>
      </c>
      <c r="C369" s="546" t="str">
        <f>+VLOOKUP(B369,'Salary sheet'!$B$6:$AX$1386,48,0)</f>
        <v>PHAN VAN TUAN</v>
      </c>
      <c r="D369" s="546" t="str">
        <f>+VLOOKUP(B369,'Salary sheet'!$B$6:$BW$1386,49,0)</f>
        <v>050118111701</v>
      </c>
      <c r="E369" s="462">
        <f>+VLOOKUP(B369,'Salary sheet'!$B$6:$AT$1292,45,0)</f>
        <v>7147063</v>
      </c>
      <c r="F369" s="646" t="s">
        <v>5544</v>
      </c>
      <c r="G369" s="546" t="str">
        <f>+VLOOKUP(B369,'Salary sheet'!$B$6:$E$2281,4,0)</f>
        <v>FACTORY B</v>
      </c>
      <c r="H369" s="461" t="str">
        <f>+VLOOKUP(B369,'Salary sheet'!$B$6:$AZ$1386,50,0)</f>
        <v>SK1 Box</v>
      </c>
      <c r="I369" s="461" t="str">
        <f t="shared" si="12"/>
        <v>C16495PHAN VAN TUAN050118111701</v>
      </c>
      <c r="J369" s="573" t="str">
        <f>+VLOOKUP(B369,'[2]04 2025'!$B$2:$F$1371,5,0)</f>
        <v>C16495PHAN VAN TUAN050118111701</v>
      </c>
      <c r="K369" s="461">
        <f t="shared" si="22"/>
        <v>1</v>
      </c>
      <c r="P369" s="479"/>
    </row>
    <row r="370" spans="1:16" s="461" customFormat="1" ht="18" customHeight="1">
      <c r="A370" s="548">
        <f>SUBTOTAL(3,B$6:B370)</f>
        <v>365</v>
      </c>
      <c r="B370" s="546" t="s">
        <v>1365</v>
      </c>
      <c r="C370" s="546" t="str">
        <f>+VLOOKUP(B370,'Salary sheet'!$B$6:$AX$1386,48,0)</f>
        <v>HOANG VAN CHANH</v>
      </c>
      <c r="D370" s="546" t="str">
        <f>+VLOOKUP(B370,'Salary sheet'!$B$6:$BW$1386,49,0)</f>
        <v>050133508985</v>
      </c>
      <c r="E370" s="462">
        <f>+VLOOKUP(B370,'Salary sheet'!$B$6:$AT$1292,45,0)</f>
        <v>6821088</v>
      </c>
      <c r="F370" s="646" t="s">
        <v>5544</v>
      </c>
      <c r="G370" s="546" t="str">
        <f>+VLOOKUP(B370,'Salary sheet'!$B$6:$E$2281,4,0)</f>
        <v>FACTORY B</v>
      </c>
      <c r="H370" s="461" t="str">
        <f>+VLOOKUP(B370,'Salary sheet'!$B$6:$AZ$1386,50,0)</f>
        <v>SK1 Box</v>
      </c>
      <c r="I370" s="461" t="str">
        <f t="shared" si="12"/>
        <v>C16546HOANG VAN CHANH050133508985</v>
      </c>
      <c r="J370" s="573" t="str">
        <f>+VLOOKUP(B370,'[2]04 2025'!$B$2:$F$1371,5,0)</f>
        <v>C16546HOANG VAN CHANH050133508985</v>
      </c>
      <c r="K370" s="461">
        <f t="shared" si="22"/>
        <v>1</v>
      </c>
      <c r="P370" s="479"/>
    </row>
    <row r="371" spans="1:16" s="461" customFormat="1" ht="18" customHeight="1">
      <c r="A371" s="548">
        <f>SUBTOTAL(3,B$6:B371)</f>
        <v>366</v>
      </c>
      <c r="B371" s="546" t="s">
        <v>5566</v>
      </c>
      <c r="C371" s="546" t="str">
        <f>+VLOOKUP(B371,'Salary sheet'!$B$6:$AX$1386,48,0)</f>
        <v>TRAN VAN TOAN</v>
      </c>
      <c r="D371" s="546" t="str">
        <f>+VLOOKUP(B371,'Salary sheet'!$B$6:$BW$1386,49,0)</f>
        <v>057914041977</v>
      </c>
      <c r="E371" s="462">
        <f>+VLOOKUP(B371,'Salary sheet'!$B$6:$AT$1292,45,0)</f>
        <v>5493342</v>
      </c>
      <c r="F371" s="646" t="s">
        <v>5544</v>
      </c>
      <c r="G371" s="546" t="str">
        <f>+VLOOKUP(B371,'Salary sheet'!$B$6:$E$2281,4,0)</f>
        <v>FACTORY B</v>
      </c>
      <c r="H371" s="461" t="str">
        <f>+VLOOKUP(B371,'Salary sheet'!$B$6:$AZ$1386,50,0)</f>
        <v>SK1 Box</v>
      </c>
      <c r="I371" s="461" t="str">
        <f t="shared" si="12"/>
        <v>C16578TRAN VAN TOAN057914041977</v>
      </c>
      <c r="J371" s="573" t="str">
        <f>+VLOOKUP(B371,'[2]04 2025'!$B$2:$F$1371,5,0)</f>
        <v>C16578TRAN VAN TOAN057914041977</v>
      </c>
      <c r="K371" s="461">
        <f t="shared" si="22"/>
        <v>1</v>
      </c>
      <c r="P371" s="479"/>
    </row>
    <row r="372" spans="1:16" s="461" customFormat="1" ht="18" customHeight="1">
      <c r="A372" s="548">
        <f>SUBTOTAL(3,B$6:B372)</f>
        <v>367</v>
      </c>
      <c r="B372" s="546" t="s">
        <v>1367</v>
      </c>
      <c r="C372" s="546" t="str">
        <f>+VLOOKUP(B372,'Salary sheet'!$B$6:$AX$1386,48,0)</f>
        <v>NGUYEN VAN TIEN</v>
      </c>
      <c r="D372" s="546" t="str">
        <f>+VLOOKUP(B372,'Salary sheet'!$B$6:$BW$1386,49,0)</f>
        <v>050040934321</v>
      </c>
      <c r="E372" s="462">
        <f>+VLOOKUP(B372,'Salary sheet'!$B$6:$AT$1292,45,0)</f>
        <v>8931326</v>
      </c>
      <c r="F372" s="646" t="s">
        <v>5544</v>
      </c>
      <c r="G372" s="546" t="str">
        <f>+VLOOKUP(B372,'Salary sheet'!$B$6:$E$2281,4,0)</f>
        <v>FACTORY B</v>
      </c>
      <c r="H372" s="461" t="str">
        <f>+VLOOKUP(B372,'Salary sheet'!$B$6:$AZ$1386,50,0)</f>
        <v>SK1 Box</v>
      </c>
      <c r="I372" s="461" t="str">
        <f t="shared" si="12"/>
        <v>C2236NGUYEN VAN TIEN050040934321</v>
      </c>
      <c r="J372" s="573" t="str">
        <f>+VLOOKUP(B372,'[2]04 2025'!$B$2:$F$1371,5,0)</f>
        <v>C2236NGUYEN VAN TIEN050040934321</v>
      </c>
      <c r="K372" s="461">
        <f t="shared" si="22"/>
        <v>1</v>
      </c>
      <c r="P372" s="479"/>
    </row>
    <row r="373" spans="1:16" s="461" customFormat="1" ht="18" customHeight="1">
      <c r="A373" s="548">
        <f>SUBTOTAL(3,B$6:B373)</f>
        <v>368</v>
      </c>
      <c r="B373" s="546" t="s">
        <v>1369</v>
      </c>
      <c r="C373" s="546" t="str">
        <f>+VLOOKUP(B373,'Salary sheet'!$B$6:$AX$1386,48,0)</f>
        <v>LE VAN DIEM</v>
      </c>
      <c r="D373" s="546" t="str">
        <f>+VLOOKUP(B373,'Salary sheet'!$B$6:$BW$1386,49,0)</f>
        <v>050075311904</v>
      </c>
      <c r="E373" s="462">
        <f>+VLOOKUP(B373,'Salary sheet'!$B$6:$AT$1292,45,0)</f>
        <v>8260228</v>
      </c>
      <c r="F373" s="646" t="s">
        <v>5544</v>
      </c>
      <c r="G373" s="546" t="str">
        <f>+VLOOKUP(B373,'Salary sheet'!$B$6:$E$2281,4,0)</f>
        <v>FACTORY B</v>
      </c>
      <c r="H373" s="461" t="str">
        <f>+VLOOKUP(B373,'Salary sheet'!$B$6:$AZ$1386,50,0)</f>
        <v>SK1 Box</v>
      </c>
      <c r="I373" s="461" t="str">
        <f t="shared" si="12"/>
        <v>C6794LE VAN DIEM050075311904</v>
      </c>
      <c r="J373" s="573" t="str">
        <f>+VLOOKUP(B373,'[2]04 2025'!$B$2:$F$1371,5,0)</f>
        <v>C6794LE VAN DIEM050075311904</v>
      </c>
      <c r="K373" s="461">
        <f t="shared" si="22"/>
        <v>1</v>
      </c>
      <c r="P373" s="479"/>
    </row>
    <row r="374" spans="1:16" s="461" customFormat="1" ht="18" customHeight="1">
      <c r="A374" s="548">
        <f>SUBTOTAL(3,B$6:B374)</f>
        <v>369</v>
      </c>
      <c r="B374" s="546" t="s">
        <v>1371</v>
      </c>
      <c r="C374" s="546" t="str">
        <f>+VLOOKUP(B374,'Salary sheet'!$B$6:$AX$1386,48,0)</f>
        <v>NGUYEN ANH TAI</v>
      </c>
      <c r="D374" s="546" t="str">
        <f>+VLOOKUP(B374,'Salary sheet'!$B$6:$BW$1386,49,0)</f>
        <v>050055721871</v>
      </c>
      <c r="E374" s="462">
        <f>+VLOOKUP(B374,'Salary sheet'!$B$6:$AT$1292,45,0)</f>
        <v>11585000</v>
      </c>
      <c r="F374" s="646" t="s">
        <v>5544</v>
      </c>
      <c r="G374" s="546" t="str">
        <f>+VLOOKUP(B374,'Salary sheet'!$B$6:$E$2281,4,0)</f>
        <v>FACTORY B</v>
      </c>
      <c r="H374" s="461" t="str">
        <f>+VLOOKUP(B374,'Salary sheet'!$B$6:$AZ$1386,50,0)</f>
        <v>SK1 Bag</v>
      </c>
      <c r="I374" s="461" t="str">
        <f t="shared" si="12"/>
        <v>C13990NGUYEN ANH TAI050055721871</v>
      </c>
      <c r="J374" s="573" t="str">
        <f>+VLOOKUP(B374,'[2]04 2025'!$B$2:$F$1371,5,0)</f>
        <v>C13990NGUYEN ANH TAI050055721871</v>
      </c>
      <c r="K374" s="461">
        <f t="shared" si="22"/>
        <v>1</v>
      </c>
      <c r="P374" s="479"/>
    </row>
    <row r="375" spans="1:16" s="461" customFormat="1" ht="18" customHeight="1">
      <c r="A375" s="548">
        <f>SUBTOTAL(3,B$6:B375)</f>
        <v>370</v>
      </c>
      <c r="B375" s="546" t="s">
        <v>1374</v>
      </c>
      <c r="C375" s="546" t="str">
        <f>+VLOOKUP(B375,'Salary sheet'!$B$6:$AX$1386,48,0)</f>
        <v>PHAM MINH TRI</v>
      </c>
      <c r="D375" s="546" t="str">
        <f>+VLOOKUP(B375,'Salary sheet'!$B$6:$BW$1386,49,0)</f>
        <v>050124616351</v>
      </c>
      <c r="E375" s="462">
        <f>+VLOOKUP(B375,'Salary sheet'!$B$6:$AT$1292,45,0)</f>
        <v>6821780</v>
      </c>
      <c r="F375" s="646" t="s">
        <v>5544</v>
      </c>
      <c r="G375" s="546" t="str">
        <f>+VLOOKUP(B375,'Salary sheet'!$B$6:$E$2281,4,0)</f>
        <v>FACTORY B</v>
      </c>
      <c r="H375" s="461" t="str">
        <f>+VLOOKUP(B375,'Salary sheet'!$B$6:$AZ$1386,50,0)</f>
        <v>SK1 Box</v>
      </c>
      <c r="I375" s="461" t="str">
        <f t="shared" si="12"/>
        <v>C13113PHAM MINH TRI050124616351</v>
      </c>
      <c r="J375" s="573" t="str">
        <f>+VLOOKUP(B375,'[2]04 2025'!$B$2:$F$1371,5,0)</f>
        <v>C13113PHAM MINH TRI050124616351</v>
      </c>
      <c r="K375" s="461">
        <f t="shared" si="22"/>
        <v>1</v>
      </c>
      <c r="P375" s="479"/>
    </row>
    <row r="376" spans="1:16" s="461" customFormat="1" ht="18" customHeight="1">
      <c r="A376" s="548">
        <f>SUBTOTAL(3,B$6:B376)</f>
        <v>371</v>
      </c>
      <c r="B376" s="546" t="s">
        <v>1377</v>
      </c>
      <c r="C376" s="546" t="str">
        <f>+VLOOKUP(B376,'Salary sheet'!$B$6:$AX$1386,48,0)</f>
        <v>NGUYEN VAN HIEU</v>
      </c>
      <c r="D376" s="546" t="str">
        <f>+VLOOKUP(B376,'Salary sheet'!$B$6:$BW$1386,49,0)</f>
        <v>050143874351</v>
      </c>
      <c r="E376" s="462">
        <f>+VLOOKUP(B376,'Salary sheet'!$B$6:$AT$1292,45,0)</f>
        <v>11871747</v>
      </c>
      <c r="F376" s="646" t="s">
        <v>5544</v>
      </c>
      <c r="G376" s="546" t="str">
        <f>+VLOOKUP(B376,'Salary sheet'!$B$6:$E$2281,4,0)</f>
        <v>FACTORY B</v>
      </c>
      <c r="H376" s="461" t="str">
        <f>+VLOOKUP(B376,'Salary sheet'!$B$6:$AZ$1386,50,0)</f>
        <v>SK1 Box</v>
      </c>
      <c r="I376" s="461" t="str">
        <f t="shared" si="12"/>
        <v>C15409NGUYEN VAN HIEU050143874351</v>
      </c>
      <c r="J376" s="573" t="str">
        <f>+VLOOKUP(B376,'[2]04 2025'!$B$2:$F$1371,5,0)</f>
        <v>C15409NGUYEN VAN HIEU050143874351</v>
      </c>
      <c r="K376" s="461">
        <f t="shared" si="22"/>
        <v>1</v>
      </c>
      <c r="P376" s="479"/>
    </row>
    <row r="377" spans="1:16" s="461" customFormat="1" ht="18" customHeight="1">
      <c r="A377" s="548">
        <f>SUBTOTAL(3,B$6:B377)</f>
        <v>372</v>
      </c>
      <c r="B377" s="546" t="s">
        <v>1380</v>
      </c>
      <c r="C377" s="546" t="str">
        <f>+VLOOKUP(B377,'Salary sheet'!$B$6:$AX$1386,48,0)</f>
        <v>LUU THANH MINH</v>
      </c>
      <c r="D377" s="546" t="str">
        <f>+VLOOKUP(B377,'Salary sheet'!$B$6:$BW$1386,49,0)</f>
        <v>050057039741</v>
      </c>
      <c r="E377" s="462">
        <f>+VLOOKUP(B377,'Salary sheet'!$B$6:$AT$1292,45,0)</f>
        <v>8060612</v>
      </c>
      <c r="F377" s="646" t="s">
        <v>5544</v>
      </c>
      <c r="G377" s="546" t="str">
        <f>+VLOOKUP(B377,'Salary sheet'!$B$6:$E$2281,4,0)</f>
        <v>FACTORY B</v>
      </c>
      <c r="H377" s="461" t="str">
        <f>+VLOOKUP(B377,'Salary sheet'!$B$6:$AZ$1386,50,0)</f>
        <v>SK1 Box</v>
      </c>
      <c r="I377" s="461" t="str">
        <f t="shared" si="12"/>
        <v>C15987LUU THANH MINH050057039741</v>
      </c>
      <c r="J377" s="573" t="str">
        <f>+VLOOKUP(B377,'[2]04 2025'!$B$2:$F$1371,5,0)</f>
        <v>C15987LUU THANH MINH050057039741</v>
      </c>
      <c r="K377" s="461">
        <f t="shared" si="22"/>
        <v>1</v>
      </c>
      <c r="P377" s="479"/>
    </row>
    <row r="378" spans="1:16" s="461" customFormat="1" ht="18" customHeight="1">
      <c r="A378" s="548">
        <f>SUBTOTAL(3,B$6:B378)</f>
        <v>373</v>
      </c>
      <c r="B378" s="546" t="s">
        <v>1383</v>
      </c>
      <c r="C378" s="546" t="str">
        <f>+VLOOKUP(B378,'Salary sheet'!$B$6:$AX$1386,48,0)</f>
        <v>NGUYEN THI THANH MY</v>
      </c>
      <c r="D378" s="546" t="str">
        <f>+VLOOKUP(B378,'Salary sheet'!$B$6:$BW$1386,49,0)</f>
        <v>050040823201</v>
      </c>
      <c r="E378" s="462">
        <f>+VLOOKUP(B378,'Salary sheet'!$B$6:$AT$1292,45,0)</f>
        <v>11805776</v>
      </c>
      <c r="F378" s="646" t="s">
        <v>5544</v>
      </c>
      <c r="G378" s="546" t="str">
        <f>+VLOOKUP(B378,'Salary sheet'!$B$6:$E$2281,4,0)</f>
        <v>FACTORY B</v>
      </c>
      <c r="H378" s="461" t="str">
        <f>+VLOOKUP(B378,'Salary sheet'!$B$6:$AZ$1386,50,0)</f>
        <v>SK1 Bag</v>
      </c>
      <c r="I378" s="461" t="str">
        <f t="shared" si="12"/>
        <v>C1306NGUYEN THI THANH MY050040823201</v>
      </c>
      <c r="J378" s="573" t="str">
        <f>+VLOOKUP(B378,'[2]04 2025'!$B$2:$F$1371,5,0)</f>
        <v>C1306NGUYEN THI THANH MY050040823201</v>
      </c>
      <c r="K378" s="461">
        <f t="shared" si="22"/>
        <v>1</v>
      </c>
      <c r="P378" s="479"/>
    </row>
    <row r="379" spans="1:16" s="461" customFormat="1" ht="18" customHeight="1">
      <c r="A379" s="548">
        <f>SUBTOTAL(3,B$6:B379)</f>
        <v>374</v>
      </c>
      <c r="B379" s="546" t="s">
        <v>366</v>
      </c>
      <c r="C379" s="546" t="str">
        <f>+VLOOKUP(B379,'Salary sheet'!$B$6:$AX$1386,48,0)</f>
        <v>TRAN VAN HOAI</v>
      </c>
      <c r="D379" s="546" t="str">
        <f>+VLOOKUP(B379,'Salary sheet'!$B$6:$BW$1386,49,0)</f>
        <v>050040818690</v>
      </c>
      <c r="E379" s="462">
        <f>+VLOOKUP(B379,'Salary sheet'!$B$6:$AT$1292,45,0)</f>
        <v>31761766</v>
      </c>
      <c r="F379" s="646" t="s">
        <v>5544</v>
      </c>
      <c r="G379" s="546" t="str">
        <f>+VLOOKUP(B379,'Salary sheet'!$B$6:$E$2281,4,0)</f>
        <v>FACTORY B</v>
      </c>
      <c r="H379" s="461" t="str">
        <f>+VLOOKUP(B379,'Salary sheet'!$B$6:$AZ$1386,50,0)</f>
        <v>SK1 Box</v>
      </c>
      <c r="I379" s="461" t="str">
        <f t="shared" si="12"/>
        <v>C14623TRAN VAN HOAI050040818690</v>
      </c>
      <c r="J379" s="573" t="str">
        <f>+VLOOKUP(B379,'[2]04 2025'!$B$2:$F$1371,5,0)</f>
        <v>C14623TRAN VAN HOAI050040818690</v>
      </c>
      <c r="K379" s="461">
        <f t="shared" si="22"/>
        <v>1</v>
      </c>
      <c r="P379" s="479"/>
    </row>
    <row r="380" spans="1:16" s="461" customFormat="1" ht="18" customHeight="1">
      <c r="A380" s="548">
        <f>SUBTOTAL(3,B$6:B380)</f>
        <v>375</v>
      </c>
      <c r="B380" s="546" t="s">
        <v>1387</v>
      </c>
      <c r="C380" s="546" t="str">
        <f>+VLOOKUP(B380,'Salary sheet'!$B$6:$AX$1386,48,0)</f>
        <v>BUI THI YEN THU</v>
      </c>
      <c r="D380" s="546" t="str">
        <f>+VLOOKUP(B380,'Salary sheet'!$B$6:$BW$1386,49,0)</f>
        <v>050066285429</v>
      </c>
      <c r="E380" s="462">
        <f>+VLOOKUP(B380,'Salary sheet'!$B$6:$AT$1292,45,0)</f>
        <v>8330524</v>
      </c>
      <c r="F380" s="646" t="s">
        <v>5544</v>
      </c>
      <c r="G380" s="546" t="str">
        <f>+VLOOKUP(B380,'Salary sheet'!$B$6:$E$2281,4,0)</f>
        <v>FACTORY B</v>
      </c>
      <c r="H380" s="461" t="str">
        <f>+VLOOKUP(B380,'Salary sheet'!$B$6:$AZ$1386,50,0)</f>
        <v>SK1 Bag</v>
      </c>
      <c r="I380" s="461" t="str">
        <f t="shared" si="12"/>
        <v>C14762BUI THI YEN THU050066285429</v>
      </c>
      <c r="J380" s="573" t="str">
        <f>+VLOOKUP(B380,'[2]04 2025'!$B$2:$F$1371,5,0)</f>
        <v>C14762BUI THI YEN THU050066285429</v>
      </c>
      <c r="K380" s="461">
        <f t="shared" si="22"/>
        <v>1</v>
      </c>
      <c r="P380" s="479"/>
    </row>
    <row r="381" spans="1:16" s="461" customFormat="1" ht="18" customHeight="1">
      <c r="A381" s="548">
        <f>SUBTOTAL(3,B$6:B381)</f>
        <v>376</v>
      </c>
      <c r="B381" s="546" t="s">
        <v>55</v>
      </c>
      <c r="C381" s="546" t="str">
        <f>+VLOOKUP(B381,'Salary sheet'!$B$6:$AX$1386,48,0)</f>
        <v>LE VAN KHOE</v>
      </c>
      <c r="D381" s="546" t="str">
        <f>+VLOOKUP(B381,'Salary sheet'!$B$6:$BW$1386,49,0)</f>
        <v>050040934399</v>
      </c>
      <c r="E381" s="462">
        <f>+VLOOKUP(B381,'Salary sheet'!$B$6:$AT$1292,45,0)</f>
        <v>19758309</v>
      </c>
      <c r="F381" s="646" t="s">
        <v>5544</v>
      </c>
      <c r="G381" s="546" t="str">
        <f>+VLOOKUP(B381,'Salary sheet'!$B$6:$E$2281,4,0)</f>
        <v>FACTORY B</v>
      </c>
      <c r="H381" s="461" t="str">
        <f>+VLOOKUP(B381,'Salary sheet'!$B$6:$AZ$1386,50,0)</f>
        <v>SK1 Box</v>
      </c>
      <c r="I381" s="461" t="str">
        <f t="shared" si="12"/>
        <v>C3465LE VAN KHOE050040934399</v>
      </c>
      <c r="J381" s="573" t="str">
        <f>+VLOOKUP(B381,'[2]04 2025'!$B$2:$F$1371,5,0)</f>
        <v>C3465LE VAN KHOE050040934399</v>
      </c>
      <c r="K381" s="461">
        <f t="shared" si="22"/>
        <v>1</v>
      </c>
      <c r="P381" s="479"/>
    </row>
    <row r="382" spans="1:16" s="461" customFormat="1" ht="18" customHeight="1">
      <c r="A382" s="548">
        <f>SUBTOTAL(3,B$6:B382)</f>
        <v>377</v>
      </c>
      <c r="B382" s="546" t="s">
        <v>1389</v>
      </c>
      <c r="C382" s="546" t="str">
        <f>+VLOOKUP(B382,'Salary sheet'!$B$6:$AX$1386,48,0)</f>
        <v>DAM THI THUY</v>
      </c>
      <c r="D382" s="546" t="str">
        <f>+VLOOKUP(B382,'Salary sheet'!$B$6:$BW$1386,49,0)</f>
        <v>050040820369</v>
      </c>
      <c r="E382" s="462">
        <f>+VLOOKUP(B382,'Salary sheet'!$B$6:$AT$1292,45,0)</f>
        <v>17700420</v>
      </c>
      <c r="F382" s="646" t="s">
        <v>5544</v>
      </c>
      <c r="G382" s="546" t="str">
        <f>+VLOOKUP(B382,'Salary sheet'!$B$6:$E$2281,4,0)</f>
        <v>FACTORY B</v>
      </c>
      <c r="H382" s="461" t="str">
        <f>+VLOOKUP(B382,'Salary sheet'!$B$6:$AZ$1386,50,0)</f>
        <v>SK1 Bag</v>
      </c>
      <c r="I382" s="461" t="str">
        <f t="shared" si="12"/>
        <v>C4110DAM THI THUY050040820369</v>
      </c>
      <c r="J382" s="573" t="str">
        <f>+VLOOKUP(B382,'[2]04 2025'!$B$2:$F$1371,5,0)</f>
        <v>C4110DAM THI THUY050040820369</v>
      </c>
      <c r="K382" s="461">
        <f t="shared" si="22"/>
        <v>1</v>
      </c>
      <c r="P382" s="479"/>
    </row>
    <row r="383" spans="1:16" s="461" customFormat="1" ht="18" customHeight="1">
      <c r="A383" s="548">
        <f>SUBTOTAL(3,B$6:B383)</f>
        <v>378</v>
      </c>
      <c r="B383" s="546" t="s">
        <v>1391</v>
      </c>
      <c r="C383" s="546" t="str">
        <f>+VLOOKUP(B383,'Salary sheet'!$B$6:$AX$1386,48,0)</f>
        <v>VAN THI VU THUONG</v>
      </c>
      <c r="D383" s="546" t="str">
        <f>+VLOOKUP(B383,'Salary sheet'!$B$6:$BW$1386,49,0)</f>
        <v>050040823015</v>
      </c>
      <c r="E383" s="462">
        <f>+VLOOKUP(B383,'Salary sheet'!$B$6:$AT$1292,45,0)</f>
        <v>8010926</v>
      </c>
      <c r="F383" s="646" t="s">
        <v>5544</v>
      </c>
      <c r="G383" s="546" t="str">
        <f>+VLOOKUP(B383,'Salary sheet'!$B$6:$E$2281,4,0)</f>
        <v>FACTORY B</v>
      </c>
      <c r="H383" s="461" t="str">
        <f>+VLOOKUP(B383,'Salary sheet'!$B$6:$AZ$1386,50,0)</f>
        <v>SK1 Bag</v>
      </c>
      <c r="I383" s="461" t="str">
        <f t="shared" si="12"/>
        <v>C15710VAN THI VU THUONG050040823015</v>
      </c>
      <c r="J383" s="573" t="str">
        <f>+VLOOKUP(B383,'[2]04 2025'!$B$2:$F$1371,5,0)</f>
        <v>C15710VAN THI VU THUONG050040823015</v>
      </c>
      <c r="K383" s="461">
        <f t="shared" si="22"/>
        <v>1</v>
      </c>
      <c r="P383" s="479"/>
    </row>
    <row r="384" spans="1:16" s="461" customFormat="1" ht="18" customHeight="1">
      <c r="A384" s="548">
        <f>SUBTOTAL(3,B$6:B384)</f>
        <v>379</v>
      </c>
      <c r="B384" s="546" t="s">
        <v>1394</v>
      </c>
      <c r="C384" s="546" t="str">
        <f>+VLOOKUP(B384,'Salary sheet'!$B$6:$AX$1386,48,0)</f>
        <v>LE THI CAM NHUNG</v>
      </c>
      <c r="D384" s="546" t="str">
        <f>+VLOOKUP(B384,'Salary sheet'!$B$6:$BW$1386,49,0)</f>
        <v>050153430923</v>
      </c>
      <c r="E384" s="462">
        <f>+VLOOKUP(B384,'Salary sheet'!$B$6:$AT$1292,45,0)</f>
        <v>7498057</v>
      </c>
      <c r="F384" s="646" t="s">
        <v>5544</v>
      </c>
      <c r="G384" s="546" t="str">
        <f>+VLOOKUP(B384,'Salary sheet'!$B$6:$E$2281,4,0)</f>
        <v>FACTORY B</v>
      </c>
      <c r="H384" s="461" t="str">
        <f>+VLOOKUP(B384,'Salary sheet'!$B$6:$AZ$1386,50,0)</f>
        <v>SK1 Box</v>
      </c>
      <c r="I384" s="461" t="str">
        <f t="shared" si="12"/>
        <v>C15937LE THI CAM NHUNG050153430923</v>
      </c>
      <c r="J384" s="573" t="str">
        <f>+VLOOKUP(B384,'[2]04 2025'!$B$2:$F$1371,5,0)</f>
        <v>C15937LE THI CAM NHUNG050153430923</v>
      </c>
      <c r="K384" s="461">
        <f t="shared" si="22"/>
        <v>1</v>
      </c>
      <c r="P384" s="479"/>
    </row>
    <row r="385" spans="1:16" s="461" customFormat="1" ht="18" customHeight="1">
      <c r="A385" s="548">
        <f>SUBTOTAL(3,B$6:B385)</f>
        <v>380</v>
      </c>
      <c r="B385" s="546" t="s">
        <v>1396</v>
      </c>
      <c r="C385" s="546" t="str">
        <f>+VLOOKUP(B385,'Salary sheet'!$B$6:$AX$1386,48,0)</f>
        <v>HUYNH THI THU HUONG</v>
      </c>
      <c r="D385" s="546" t="str">
        <f>+VLOOKUP(B385,'Salary sheet'!$B$6:$BW$1386,49,0)</f>
        <v>050133547131</v>
      </c>
      <c r="E385" s="462">
        <f>+VLOOKUP(B385,'Salary sheet'!$B$6:$AT$1292,45,0)</f>
        <v>7394718</v>
      </c>
      <c r="F385" s="646" t="s">
        <v>5544</v>
      </c>
      <c r="G385" s="546" t="str">
        <f>+VLOOKUP(B385,'Salary sheet'!$B$6:$E$2281,4,0)</f>
        <v>FACTORY B</v>
      </c>
      <c r="H385" s="461" t="str">
        <f>+VLOOKUP(B385,'Salary sheet'!$B$6:$AZ$1386,50,0)</f>
        <v>SK1 Box</v>
      </c>
      <c r="I385" s="461" t="str">
        <f t="shared" si="12"/>
        <v>C16417HUYNH THI THU HUONG050133547131</v>
      </c>
      <c r="J385" s="573" t="str">
        <f>+VLOOKUP(B385,'[2]04 2025'!$B$2:$F$1371,5,0)</f>
        <v>C16417HUYNH THI THU HUONG050133547131</v>
      </c>
      <c r="K385" s="461">
        <f t="shared" si="22"/>
        <v>1</v>
      </c>
      <c r="P385" s="479"/>
    </row>
    <row r="386" spans="1:16" s="461" customFormat="1" ht="18" customHeight="1">
      <c r="A386" s="548">
        <f>SUBTOTAL(3,B$6:B386)</f>
        <v>381</v>
      </c>
      <c r="B386" s="546" t="s">
        <v>1398</v>
      </c>
      <c r="C386" s="546" t="str">
        <f>+VLOOKUP(B386,'Salary sheet'!$B$6:$AX$1386,48,0)</f>
        <v>VO THI BICH NGOC</v>
      </c>
      <c r="D386" s="546" t="str">
        <f>+VLOOKUP(B386,'Salary sheet'!$B$6:$BW$1386,49,0)</f>
        <v>050118892981</v>
      </c>
      <c r="E386" s="462">
        <f>+VLOOKUP(B386,'Salary sheet'!$B$6:$AT$1292,45,0)</f>
        <v>6759281</v>
      </c>
      <c r="F386" s="646" t="s">
        <v>5544</v>
      </c>
      <c r="G386" s="546" t="str">
        <f>+VLOOKUP(B386,'Salary sheet'!$B$6:$E$2281,4,0)</f>
        <v>FACTORY B</v>
      </c>
      <c r="H386" s="461" t="str">
        <f>+VLOOKUP(B386,'Salary sheet'!$B$6:$AZ$1386,50,0)</f>
        <v>SK1 Bag</v>
      </c>
      <c r="I386" s="461" t="str">
        <f t="shared" si="12"/>
        <v>C16447VO THI BICH NGOC050118892981</v>
      </c>
      <c r="J386" s="573" t="str">
        <f>+VLOOKUP(B386,'[2]04 2025'!$B$2:$F$1371,5,0)</f>
        <v>C16447VO THI BICH NGOC050118892981</v>
      </c>
      <c r="K386" s="461">
        <f t="shared" si="22"/>
        <v>1</v>
      </c>
      <c r="P386" s="479"/>
    </row>
    <row r="387" spans="1:16" s="461" customFormat="1" ht="18" customHeight="1">
      <c r="A387" s="548">
        <f>SUBTOTAL(3,B$6:B387)</f>
        <v>382</v>
      </c>
      <c r="B387" s="546" t="s">
        <v>1400</v>
      </c>
      <c r="C387" s="546" t="str">
        <f>+VLOOKUP(B387,'Salary sheet'!$B$6:$AX$1386,48,0)</f>
        <v>HUYNH MAU BAY</v>
      </c>
      <c r="D387" s="546" t="str">
        <f>+VLOOKUP(B387,'Salary sheet'!$B$6:$BW$1386,49,0)</f>
        <v>050040931926</v>
      </c>
      <c r="E387" s="462">
        <f>+VLOOKUP(B387,'Salary sheet'!$B$6:$AT$1292,45,0)</f>
        <v>14402999</v>
      </c>
      <c r="F387" s="646" t="s">
        <v>5544</v>
      </c>
      <c r="G387" s="546" t="str">
        <f>+VLOOKUP(B387,'Salary sheet'!$B$6:$E$2281,4,0)</f>
        <v>FACTORY B</v>
      </c>
      <c r="H387" s="461" t="str">
        <f>+VLOOKUP(B387,'Salary sheet'!$B$6:$AZ$1386,50,0)</f>
        <v>SK1 Bag</v>
      </c>
      <c r="I387" s="461" t="str">
        <f t="shared" si="12"/>
        <v>C2079HUYNH MAU BAY050040931926</v>
      </c>
      <c r="J387" s="573" t="str">
        <f>+VLOOKUP(B387,'[2]04 2025'!$B$2:$F$1371,5,0)</f>
        <v>C2079HUYNH MAU BAY050040931926</v>
      </c>
      <c r="K387" s="461">
        <f t="shared" si="22"/>
        <v>1</v>
      </c>
      <c r="P387" s="479"/>
    </row>
    <row r="388" spans="1:16" s="461" customFormat="1" ht="18" customHeight="1">
      <c r="A388" s="548">
        <f>SUBTOTAL(3,B$6:B388)</f>
        <v>383</v>
      </c>
      <c r="B388" s="546" t="s">
        <v>1403</v>
      </c>
      <c r="C388" s="546" t="str">
        <f>+VLOOKUP(B388,'Salary sheet'!$B$6:$AX$1386,48,0)</f>
        <v>LE MONG HANG</v>
      </c>
      <c r="D388" s="546" t="str">
        <f>+VLOOKUP(B388,'Salary sheet'!$B$6:$BW$1386,49,0)</f>
        <v>050040924237</v>
      </c>
      <c r="E388" s="462">
        <f>+VLOOKUP(B388,'Salary sheet'!$B$6:$AT$1292,45,0)</f>
        <v>8813436</v>
      </c>
      <c r="F388" s="646" t="s">
        <v>5544</v>
      </c>
      <c r="G388" s="546" t="str">
        <f>+VLOOKUP(B388,'Salary sheet'!$B$6:$E$2281,4,0)</f>
        <v>FACTORY B</v>
      </c>
      <c r="H388" s="461" t="str">
        <f>+VLOOKUP(B388,'Salary sheet'!$B$6:$AZ$1386,50,0)</f>
        <v>SK1 Box</v>
      </c>
      <c r="I388" s="461" t="str">
        <f t="shared" si="12"/>
        <v>C5204LE MONG HANG050040924237</v>
      </c>
      <c r="J388" s="573" t="str">
        <f>+VLOOKUP(B388,'[2]04 2025'!$B$2:$F$1371,5,0)</f>
        <v>C5204LE MONG HANG050040924237</v>
      </c>
      <c r="K388" s="461">
        <f t="shared" si="22"/>
        <v>1</v>
      </c>
      <c r="P388" s="479"/>
    </row>
    <row r="389" spans="1:16" s="461" customFormat="1" ht="18" customHeight="1">
      <c r="A389" s="548">
        <f>SUBTOTAL(3,B$6:B389)</f>
        <v>384</v>
      </c>
      <c r="B389" s="546" t="s">
        <v>1405</v>
      </c>
      <c r="C389" s="546" t="str">
        <f>+VLOOKUP(B389,'Salary sheet'!$B$6:$AX$1386,48,0)</f>
        <v>VU THI PHUONG</v>
      </c>
      <c r="D389" s="546" t="str">
        <f>+VLOOKUP(B389,'Salary sheet'!$B$6:$BW$1386,49,0)</f>
        <v>050040932450</v>
      </c>
      <c r="E389" s="462">
        <f>+VLOOKUP(B389,'Salary sheet'!$B$6:$AT$1292,45,0)</f>
        <v>9172152</v>
      </c>
      <c r="F389" s="646" t="s">
        <v>5544</v>
      </c>
      <c r="G389" s="546" t="str">
        <f>+VLOOKUP(B389,'Salary sheet'!$B$6:$E$2281,4,0)</f>
        <v>FACTORY B</v>
      </c>
      <c r="H389" s="461" t="str">
        <f>+VLOOKUP(B389,'Salary sheet'!$B$6:$AZ$1386,50,0)</f>
        <v>SK1 Bag</v>
      </c>
      <c r="I389" s="461" t="str">
        <f t="shared" si="12"/>
        <v>C5531VU THI PHUONG050040932450</v>
      </c>
      <c r="J389" s="573" t="str">
        <f>+VLOOKUP(B389,'[2]04 2025'!$B$2:$F$1371,5,0)</f>
        <v>C5531VU THI PHUONG050040932450</v>
      </c>
      <c r="K389" s="461">
        <f t="shared" si="22"/>
        <v>1</v>
      </c>
      <c r="P389" s="479"/>
    </row>
    <row r="390" spans="1:16" s="461" customFormat="1" ht="18" customHeight="1">
      <c r="A390" s="548">
        <f>SUBTOTAL(3,B$6:B390)</f>
        <v>385</v>
      </c>
      <c r="B390" s="546" t="s">
        <v>1407</v>
      </c>
      <c r="C390" s="546" t="str">
        <f>+VLOOKUP(B390,'Salary sheet'!$B$6:$AX$1386,48,0)</f>
        <v>LE THI HUYNH NHU</v>
      </c>
      <c r="D390" s="546" t="str">
        <f>+VLOOKUP(B390,'Salary sheet'!$B$6:$BW$1386,49,0)</f>
        <v>050127733071</v>
      </c>
      <c r="E390" s="462">
        <f>+VLOOKUP(B390,'Salary sheet'!$B$6:$AT$1292,45,0)</f>
        <v>8520029</v>
      </c>
      <c r="F390" s="646" t="s">
        <v>5544</v>
      </c>
      <c r="G390" s="546" t="str">
        <f>+VLOOKUP(B390,'Salary sheet'!$B$6:$E$2281,4,0)</f>
        <v>FACTORY B</v>
      </c>
      <c r="H390" s="461" t="str">
        <f>+VLOOKUP(B390,'Salary sheet'!$B$6:$AZ$1386,50,0)</f>
        <v>SK1 Bag</v>
      </c>
      <c r="I390" s="461" t="str">
        <f t="shared" si="12"/>
        <v>C13967LE THI HUYNH NHU050127733071</v>
      </c>
      <c r="J390" s="573" t="str">
        <f>+VLOOKUP(B390,'[2]04 2025'!$B$2:$F$1371,5,0)</f>
        <v>C13967LE THI HUYNH NHU050127733071</v>
      </c>
      <c r="K390" s="461">
        <f t="shared" si="22"/>
        <v>1</v>
      </c>
      <c r="P390" s="479"/>
    </row>
    <row r="391" spans="1:16" s="461" customFormat="1" ht="18" customHeight="1">
      <c r="A391" s="548">
        <f>SUBTOTAL(3,B$6:B391)</f>
        <v>386</v>
      </c>
      <c r="B391" s="546" t="s">
        <v>1409</v>
      </c>
      <c r="C391" s="546" t="str">
        <f>+VLOOKUP(B391,'Salary sheet'!$B$6:$AX$1386,48,0)</f>
        <v>NGUYEN THI NGOC LAN</v>
      </c>
      <c r="D391" s="546" t="str">
        <f>+VLOOKUP(B391,'Salary sheet'!$B$6:$BW$1386,49,0)</f>
        <v>050040931748</v>
      </c>
      <c r="E391" s="462">
        <f>+VLOOKUP(B391,'Salary sheet'!$B$6:$AT$1292,45,0)</f>
        <v>8538865</v>
      </c>
      <c r="F391" s="646" t="s">
        <v>5544</v>
      </c>
      <c r="G391" s="546" t="str">
        <f>+VLOOKUP(B391,'Salary sheet'!$B$6:$E$2281,4,0)</f>
        <v>FACTORY B</v>
      </c>
      <c r="H391" s="461" t="str">
        <f>+VLOOKUP(B391,'Salary sheet'!$B$6:$AZ$1386,50,0)</f>
        <v>SK1 Bag</v>
      </c>
      <c r="I391" s="461" t="str">
        <f t="shared" si="12"/>
        <v>C1478NGUYEN THI NGOC LAN050040931748</v>
      </c>
      <c r="J391" s="573" t="str">
        <f>+VLOOKUP(B391,'[2]04 2025'!$B$2:$F$1371,5,0)</f>
        <v>C1478NGUYEN THI NGOC LAN050040931748</v>
      </c>
      <c r="K391" s="461">
        <f t="shared" si="22"/>
        <v>1</v>
      </c>
      <c r="P391" s="479"/>
    </row>
    <row r="392" spans="1:16" s="461" customFormat="1" ht="18" customHeight="1">
      <c r="A392" s="548">
        <f>SUBTOTAL(3,B$6:B392)</f>
        <v>387</v>
      </c>
      <c r="B392" s="546" t="s">
        <v>1412</v>
      </c>
      <c r="C392" s="546" t="str">
        <f>+VLOOKUP(B392,'Salary sheet'!$B$6:$AX$1386,48,0)</f>
        <v>NGUYEN THI THU</v>
      </c>
      <c r="D392" s="546" t="str">
        <f>+VLOOKUP(B392,'Salary sheet'!$B$6:$BW$1386,49,0)</f>
        <v>050092772011</v>
      </c>
      <c r="E392" s="462">
        <f>+VLOOKUP(B392,'Salary sheet'!$B$6:$AT$1292,45,0)</f>
        <v>8165298</v>
      </c>
      <c r="F392" s="646" t="s">
        <v>5544</v>
      </c>
      <c r="G392" s="546" t="str">
        <f>+VLOOKUP(B392,'Salary sheet'!$B$6:$E$2281,4,0)</f>
        <v>FACTORY B</v>
      </c>
      <c r="H392" s="461" t="str">
        <f>+VLOOKUP(B392,'Salary sheet'!$B$6:$AZ$1386,50,0)</f>
        <v>SK1 Bag</v>
      </c>
      <c r="I392" s="461" t="str">
        <f t="shared" ref="I392:I500" si="23">+CONCATENATE(B392,C392,D392)</f>
        <v>C15232NGUYEN THI THU050092772011</v>
      </c>
      <c r="J392" s="573" t="str">
        <f>+VLOOKUP(B392,'[2]04 2025'!$B$2:$F$1371,5,0)</f>
        <v>C15232NGUYEN THI THU050092772011</v>
      </c>
      <c r="K392" s="461">
        <f t="shared" si="22"/>
        <v>1</v>
      </c>
      <c r="P392" s="479"/>
    </row>
    <row r="393" spans="1:16" s="461" customFormat="1" ht="18" customHeight="1">
      <c r="A393" s="548">
        <f>SUBTOTAL(3,B$6:B393)</f>
        <v>388</v>
      </c>
      <c r="B393" s="546" t="s">
        <v>1414</v>
      </c>
      <c r="C393" s="546" t="str">
        <f>+VLOOKUP(B393,'Salary sheet'!$B$6:$AX$1386,48,0)</f>
        <v>PHAN NGOC HUONG</v>
      </c>
      <c r="D393" s="546" t="str">
        <f>+VLOOKUP(B393,'Salary sheet'!$B$6:$BW$1386,49,0)</f>
        <v>050046861172</v>
      </c>
      <c r="E393" s="462">
        <f>+VLOOKUP(B393,'Salary sheet'!$B$6:$AT$1292,45,0)</f>
        <v>7873006</v>
      </c>
      <c r="F393" s="646" t="s">
        <v>5544</v>
      </c>
      <c r="G393" s="546" t="str">
        <f>+VLOOKUP(B393,'Salary sheet'!$B$6:$E$2281,4,0)</f>
        <v>FACTORY B</v>
      </c>
      <c r="H393" s="461" t="str">
        <f>+VLOOKUP(B393,'Salary sheet'!$B$6:$AZ$1386,50,0)</f>
        <v>SK1 Bag</v>
      </c>
      <c r="I393" s="461" t="str">
        <f t="shared" si="23"/>
        <v>C15625PHAN NGOC HUONG050046861172</v>
      </c>
      <c r="J393" s="573" t="str">
        <f>+VLOOKUP(B393,'[2]04 2025'!$B$2:$F$1371,5,0)</f>
        <v>C15625PHAN NGOC HUONG050046861172</v>
      </c>
      <c r="K393" s="461">
        <f t="shared" si="22"/>
        <v>1</v>
      </c>
      <c r="P393" s="479"/>
    </row>
    <row r="394" spans="1:16" s="461" customFormat="1" ht="18" customHeight="1">
      <c r="A394" s="548">
        <f>SUBTOTAL(3,B$6:B394)</f>
        <v>389</v>
      </c>
      <c r="B394" s="546" t="s">
        <v>1416</v>
      </c>
      <c r="C394" s="546" t="str">
        <f>+VLOOKUP(B394,'Salary sheet'!$B$6:$AX$1386,48,0)</f>
        <v>THI KIM CHI</v>
      </c>
      <c r="D394" s="546" t="str">
        <f>+VLOOKUP(B394,'Salary sheet'!$B$6:$BW$1386,49,0)</f>
        <v>050075395121</v>
      </c>
      <c r="E394" s="462">
        <f>+VLOOKUP(B394,'Salary sheet'!$B$6:$AT$1292,45,0)</f>
        <v>7278181</v>
      </c>
      <c r="F394" s="646" t="s">
        <v>5544</v>
      </c>
      <c r="G394" s="546" t="str">
        <f>+VLOOKUP(B394,'Salary sheet'!$B$6:$E$2281,4,0)</f>
        <v>FACTORY B</v>
      </c>
      <c r="H394" s="461" t="str">
        <f>+VLOOKUP(B394,'Salary sheet'!$B$6:$AZ$1386,50,0)</f>
        <v>SK1 Bag</v>
      </c>
      <c r="I394" s="461" t="str">
        <f t="shared" si="23"/>
        <v>C15715THI KIM CHI050075395121</v>
      </c>
      <c r="J394" s="573" t="str">
        <f>+VLOOKUP(B394,'[2]04 2025'!$B$2:$F$1371,5,0)</f>
        <v>C15715THI KIM CHI050075395121</v>
      </c>
      <c r="K394" s="461">
        <f t="shared" si="22"/>
        <v>1</v>
      </c>
      <c r="P394" s="479"/>
    </row>
    <row r="395" spans="1:16" s="461" customFormat="1" ht="18" customHeight="1">
      <c r="A395" s="548">
        <f>SUBTOTAL(3,B$6:B395)</f>
        <v>390</v>
      </c>
      <c r="B395" s="546" t="s">
        <v>1418</v>
      </c>
      <c r="C395" s="546" t="str">
        <f>+VLOOKUP(B395,'Salary sheet'!$B$6:$AX$1386,48,0)</f>
        <v>TRAN THI MY XUYEN</v>
      </c>
      <c r="D395" s="546" t="str">
        <f>+VLOOKUP(B395,'Salary sheet'!$B$6:$BW$1386,49,0)</f>
        <v>050152427945</v>
      </c>
      <c r="E395" s="462">
        <f>+VLOOKUP(B395,'Salary sheet'!$B$6:$AT$1292,45,0)</f>
        <v>5641455</v>
      </c>
      <c r="F395" s="646" t="s">
        <v>5544</v>
      </c>
      <c r="G395" s="546" t="str">
        <f>+VLOOKUP(B395,'Salary sheet'!$B$6:$E$2281,4,0)</f>
        <v>FACTORY B</v>
      </c>
      <c r="H395" s="461" t="str">
        <f>+VLOOKUP(B395,'Salary sheet'!$B$6:$AZ$1386,50,0)</f>
        <v>SK1 Bag</v>
      </c>
      <c r="I395" s="461" t="str">
        <f t="shared" si="23"/>
        <v>C15842TRAN THI MY XUYEN050152427945</v>
      </c>
      <c r="J395" s="573" t="str">
        <f>+VLOOKUP(B395,'[2]04 2025'!$B$2:$F$1371,5,0)</f>
        <v>C15842TRAN THI MY XUYEN050152427945</v>
      </c>
      <c r="K395" s="461">
        <f t="shared" si="22"/>
        <v>1</v>
      </c>
      <c r="P395" s="479"/>
    </row>
    <row r="396" spans="1:16" s="461" customFormat="1" ht="18" customHeight="1">
      <c r="A396" s="548">
        <f>SUBTOTAL(3,B$6:B396)</f>
        <v>391</v>
      </c>
      <c r="B396" s="546" t="s">
        <v>1420</v>
      </c>
      <c r="C396" s="546" t="str">
        <f>+VLOOKUP(B396,'Salary sheet'!$B$6:$AX$1386,48,0)</f>
        <v>HUYNH THI CAM TIEN</v>
      </c>
      <c r="D396" s="546" t="str">
        <f>+VLOOKUP(B396,'Salary sheet'!$B$6:$BW$1386,49,0)</f>
        <v>050152439722</v>
      </c>
      <c r="E396" s="462">
        <f>+VLOOKUP(B396,'Salary sheet'!$B$6:$AT$1292,45,0)</f>
        <v>7472004</v>
      </c>
      <c r="F396" s="646" t="s">
        <v>5544</v>
      </c>
      <c r="G396" s="546" t="str">
        <f>+VLOOKUP(B396,'Salary sheet'!$B$6:$E$2281,4,0)</f>
        <v>FACTORY B</v>
      </c>
      <c r="H396" s="461" t="str">
        <f>+VLOOKUP(B396,'Salary sheet'!$B$6:$AZ$1386,50,0)</f>
        <v>SK1 Bag</v>
      </c>
      <c r="I396" s="461" t="str">
        <f t="shared" si="23"/>
        <v>C15843HUYNH THI CAM TIEN050152439722</v>
      </c>
      <c r="J396" s="573" t="str">
        <f>+VLOOKUP(B396,'[2]04 2025'!$B$2:$F$1371,5,0)</f>
        <v>C15843HUYNH THI CAM TIEN050152439722</v>
      </c>
      <c r="K396" s="461">
        <f t="shared" si="22"/>
        <v>1</v>
      </c>
      <c r="P396" s="479"/>
    </row>
    <row r="397" spans="1:16" s="461" customFormat="1" ht="18" customHeight="1">
      <c r="A397" s="548">
        <f>SUBTOTAL(3,B$6:B397)</f>
        <v>392</v>
      </c>
      <c r="B397" s="546" t="s">
        <v>1422</v>
      </c>
      <c r="C397" s="546" t="str">
        <f>+VLOOKUP(B397,'Salary sheet'!$B$6:$AX$1386,48,0)</f>
        <v>PHAM VAN GIAO</v>
      </c>
      <c r="D397" s="546" t="str">
        <f>+VLOOKUP(B397,'Salary sheet'!$B$6:$BW$1386,49,0)</f>
        <v>050152324471</v>
      </c>
      <c r="E397" s="462">
        <f>+VLOOKUP(B397,'Salary sheet'!$B$6:$AT$1292,45,0)</f>
        <v>7446096</v>
      </c>
      <c r="F397" s="646" t="s">
        <v>5544</v>
      </c>
      <c r="G397" s="546" t="str">
        <f>+VLOOKUP(B397,'Salary sheet'!$B$6:$E$2281,4,0)</f>
        <v>FACTORY B</v>
      </c>
      <c r="H397" s="461" t="str">
        <f>+VLOOKUP(B397,'Salary sheet'!$B$6:$AZ$1386,50,0)</f>
        <v>SK1 Bag</v>
      </c>
      <c r="I397" s="461" t="str">
        <f t="shared" si="23"/>
        <v>C15845PHAM VAN GIAO050152324471</v>
      </c>
      <c r="J397" s="573" t="str">
        <f>+VLOOKUP(B397,'[2]04 2025'!$B$2:$F$1371,5,0)</f>
        <v>C15845PHAM VAN GIAO050152324471</v>
      </c>
      <c r="K397" s="461">
        <f t="shared" si="22"/>
        <v>1</v>
      </c>
      <c r="P397" s="479"/>
    </row>
    <row r="398" spans="1:16" s="461" customFormat="1" ht="18" customHeight="1">
      <c r="A398" s="548">
        <f>SUBTOTAL(3,B$6:B398)</f>
        <v>393</v>
      </c>
      <c r="B398" s="546" t="s">
        <v>1424</v>
      </c>
      <c r="C398" s="546" t="str">
        <f>+VLOOKUP(B398,'Salary sheet'!$B$6:$AX$1386,48,0)</f>
        <v>NGUYEN THI PHUONG</v>
      </c>
      <c r="D398" s="546" t="str">
        <f>+VLOOKUP(B398,'Salary sheet'!$B$6:$BW$1386,49,0)</f>
        <v>050153202742</v>
      </c>
      <c r="E398" s="462">
        <f>+VLOOKUP(B398,'Salary sheet'!$B$6:$AT$1292,45,0)</f>
        <v>5210068</v>
      </c>
      <c r="F398" s="646" t="s">
        <v>5544</v>
      </c>
      <c r="G398" s="546" t="str">
        <f>+VLOOKUP(B398,'Salary sheet'!$B$6:$E$2281,4,0)</f>
        <v>FACTORY B</v>
      </c>
      <c r="H398" s="461" t="str">
        <f>+VLOOKUP(B398,'Salary sheet'!$B$6:$AZ$1386,50,0)</f>
        <v>SK1 Bag</v>
      </c>
      <c r="I398" s="461" t="str">
        <f t="shared" si="23"/>
        <v>C15955NGUYEN THI PHUONG050153202742</v>
      </c>
      <c r="J398" s="573" t="str">
        <f>+VLOOKUP(B398,'[2]04 2025'!$B$2:$F$1371,5,0)</f>
        <v>C15955NGUYEN THI PHUONG050153202742</v>
      </c>
      <c r="K398" s="461">
        <f t="shared" si="22"/>
        <v>1</v>
      </c>
      <c r="P398" s="479"/>
    </row>
    <row r="399" spans="1:16" s="461" customFormat="1" ht="18" customHeight="1">
      <c r="A399" s="548">
        <f>SUBTOTAL(3,B$6:B399)</f>
        <v>394</v>
      </c>
      <c r="B399" s="546" t="s">
        <v>1425</v>
      </c>
      <c r="C399" s="546" t="str">
        <f>+VLOOKUP(B399,'Salary sheet'!$B$6:$AX$1386,48,0)</f>
        <v>DIEU PHUOC</v>
      </c>
      <c r="D399" s="546" t="str">
        <f>+VLOOKUP(B399,'Salary sheet'!$B$6:$BW$1386,49,0)</f>
        <v>0969384261</v>
      </c>
      <c r="E399" s="462">
        <f>+VLOOKUP(B399,'Salary sheet'!$B$6:$AT$1292,45,0)</f>
        <v>4576943</v>
      </c>
      <c r="F399" s="646" t="s">
        <v>5544</v>
      </c>
      <c r="G399" s="546" t="str">
        <f>+VLOOKUP(B399,'Salary sheet'!$B$6:$E$2281,4,0)</f>
        <v>FACTORY B</v>
      </c>
      <c r="H399" s="461" t="str">
        <f>+VLOOKUP(B399,'Salary sheet'!$B$6:$AZ$1386,50,0)</f>
        <v>SK1 Bag</v>
      </c>
      <c r="I399" s="461" t="str">
        <f t="shared" si="23"/>
        <v>C16075DIEU PHUOC0969384261</v>
      </c>
      <c r="J399" s="573" t="str">
        <f>+VLOOKUP(B399,'[2]04 2025'!$B$2:$F$1371,5,0)</f>
        <v>C16075DIEU PHUOC0969384261</v>
      </c>
      <c r="K399" s="461">
        <f t="shared" si="22"/>
        <v>1</v>
      </c>
      <c r="P399" s="479"/>
    </row>
    <row r="400" spans="1:16" s="461" customFormat="1" ht="18" customHeight="1">
      <c r="A400" s="548">
        <f>SUBTOTAL(3,B$6:B400)</f>
        <v>395</v>
      </c>
      <c r="B400" s="546" t="s">
        <v>1427</v>
      </c>
      <c r="C400" s="546" t="str">
        <f>+VLOOKUP(B400,'Salary sheet'!$B$6:$AX$1386,48,0)</f>
        <v>NGUYEN THI HONG</v>
      </c>
      <c r="D400" s="546" t="str">
        <f>+VLOOKUP(B400,'Salary sheet'!$B$6:$BW$1386,49,0)</f>
        <v>050040932612</v>
      </c>
      <c r="E400" s="462">
        <f>+VLOOKUP(B400,'Salary sheet'!$B$6:$AT$1292,45,0)</f>
        <v>7942723</v>
      </c>
      <c r="F400" s="646" t="s">
        <v>5544</v>
      </c>
      <c r="G400" s="546" t="str">
        <f>+VLOOKUP(B400,'Salary sheet'!$B$6:$E$2281,4,0)</f>
        <v>FACTORY B</v>
      </c>
      <c r="H400" s="461" t="str">
        <f>+VLOOKUP(B400,'Salary sheet'!$B$6:$AZ$1386,50,0)</f>
        <v>SK1 Bag</v>
      </c>
      <c r="I400" s="461" t="str">
        <f t="shared" si="23"/>
        <v>C16202NGUYEN THI HONG050040932612</v>
      </c>
      <c r="J400" s="573" t="str">
        <f>+VLOOKUP(B400,'[2]04 2025'!$B$2:$F$1371,5,0)</f>
        <v>C16202NGUYEN THI HONG050040932612</v>
      </c>
      <c r="K400" s="461">
        <f t="shared" si="22"/>
        <v>1</v>
      </c>
      <c r="P400" s="479"/>
    </row>
    <row r="401" spans="1:16" s="461" customFormat="1" ht="18" customHeight="1">
      <c r="A401" s="548">
        <f>SUBTOTAL(3,B$6:B401)</f>
        <v>396</v>
      </c>
      <c r="B401" s="546" t="s">
        <v>1428</v>
      </c>
      <c r="C401" s="546" t="str">
        <f>+VLOOKUP(B401,'Salary sheet'!$B$6:$AX$1386,48,0)</f>
        <v>LE THI KIEU OANH</v>
      </c>
      <c r="D401" s="546" t="str">
        <f>+VLOOKUP(B401,'Salary sheet'!$B$6:$BW$1386,49,0)</f>
        <v>050126635394</v>
      </c>
      <c r="E401" s="462">
        <f>+VLOOKUP(B401,'Salary sheet'!$B$6:$AT$1292,45,0)</f>
        <v>5795750</v>
      </c>
      <c r="F401" s="646" t="s">
        <v>5544</v>
      </c>
      <c r="G401" s="546" t="str">
        <f>+VLOOKUP(B401,'Salary sheet'!$B$6:$E$2281,4,0)</f>
        <v>FACTORY B</v>
      </c>
      <c r="H401" s="461" t="str">
        <f>+VLOOKUP(B401,'Salary sheet'!$B$6:$AZ$1386,50,0)</f>
        <v>SK1 Bag</v>
      </c>
      <c r="I401" s="461" t="str">
        <f t="shared" si="23"/>
        <v>C16457LE THI KIEU OANH050126635394</v>
      </c>
      <c r="J401" s="573" t="str">
        <f>+VLOOKUP(B401,'[2]04 2025'!$B$2:$F$1371,5,0)</f>
        <v>C16457LE THI KIEU OANH050126635394</v>
      </c>
      <c r="K401" s="461">
        <f t="shared" si="22"/>
        <v>1</v>
      </c>
      <c r="P401" s="479"/>
    </row>
    <row r="402" spans="1:16" s="461" customFormat="1" ht="18" customHeight="1">
      <c r="A402" s="548">
        <f>SUBTOTAL(3,B$6:B402)</f>
        <v>397</v>
      </c>
      <c r="B402" s="546" t="s">
        <v>1430</v>
      </c>
      <c r="C402" s="546" t="str">
        <f>+VLOOKUP(B402,'Salary sheet'!$B$6:$AX$1386,48,0)</f>
        <v>PHAM THI MINH HIEN</v>
      </c>
      <c r="D402" s="546" t="str">
        <f>+VLOOKUP(B402,'Salary sheet'!$B$6:$BW$1386,49,0)</f>
        <v>050041002007</v>
      </c>
      <c r="E402" s="462">
        <f>+VLOOKUP(B402,'Salary sheet'!$B$6:$AT$1292,45,0)</f>
        <v>8547570</v>
      </c>
      <c r="F402" s="646" t="s">
        <v>5544</v>
      </c>
      <c r="G402" s="546" t="str">
        <f>+VLOOKUP(B402,'Salary sheet'!$B$6:$E$2281,4,0)</f>
        <v>FACTORY B</v>
      </c>
      <c r="H402" s="461" t="str">
        <f>+VLOOKUP(B402,'Salary sheet'!$B$6:$AZ$1386,50,0)</f>
        <v>SK1 Bag</v>
      </c>
      <c r="I402" s="461" t="str">
        <f t="shared" si="23"/>
        <v>C5432PHAM THI MINH HIEN050041002007</v>
      </c>
      <c r="J402" s="573" t="str">
        <f>+VLOOKUP(B402,'[2]04 2025'!$B$2:$F$1371,5,0)</f>
        <v>C5432PHAM THI MINH HIEN050041002007</v>
      </c>
      <c r="K402" s="461">
        <f t="shared" si="22"/>
        <v>1</v>
      </c>
      <c r="P402" s="479"/>
    </row>
    <row r="403" spans="1:16" s="461" customFormat="1" ht="18" customHeight="1">
      <c r="A403" s="548">
        <f>SUBTOTAL(3,B$6:B403)</f>
        <v>398</v>
      </c>
      <c r="B403" s="546" t="s">
        <v>1432</v>
      </c>
      <c r="C403" s="546" t="str">
        <f>+VLOOKUP(B403,'Salary sheet'!$B$6:$AX$1386,48,0)</f>
        <v>TRAN THI TRINH TUY</v>
      </c>
      <c r="D403" s="546" t="str">
        <f>+VLOOKUP(B403,'Salary sheet'!$B$6:$BW$1386,49,0)</f>
        <v>050040932574</v>
      </c>
      <c r="E403" s="462">
        <f>+VLOOKUP(B403,'Salary sheet'!$B$6:$AT$1292,45,0)</f>
        <v>9429551</v>
      </c>
      <c r="F403" s="646" t="s">
        <v>5544</v>
      </c>
      <c r="G403" s="546" t="str">
        <f>+VLOOKUP(B403,'Salary sheet'!$B$6:$E$2281,4,0)</f>
        <v>FACTORY B</v>
      </c>
      <c r="H403" s="461" t="str">
        <f>+VLOOKUP(B403,'Salary sheet'!$B$6:$AZ$1386,50,0)</f>
        <v>SK1 Bag</v>
      </c>
      <c r="I403" s="461" t="str">
        <f t="shared" si="23"/>
        <v>C5433TRAN THI TRINH TUY050040932574</v>
      </c>
      <c r="J403" s="573" t="str">
        <f>+VLOOKUP(B403,'[2]04 2025'!$B$2:$F$1371,5,0)</f>
        <v>C5433TRAN THI TRINH TUY050040932574</v>
      </c>
      <c r="K403" s="461">
        <f t="shared" si="22"/>
        <v>1</v>
      </c>
      <c r="P403" s="479"/>
    </row>
    <row r="404" spans="1:16" s="461" customFormat="1" ht="18" customHeight="1">
      <c r="A404" s="548">
        <f>SUBTOTAL(3,B$6:B404)</f>
        <v>399</v>
      </c>
      <c r="B404" s="546" t="s">
        <v>1434</v>
      </c>
      <c r="C404" s="546" t="str">
        <f>+VLOOKUP(B404,'Salary sheet'!$B$6:$AX$1386,48,0)</f>
        <v>PHAM THI PHUONG THAO</v>
      </c>
      <c r="D404" s="546" t="str">
        <f>+VLOOKUP(B404,'Salary sheet'!$B$6:$BW$1386,49,0)</f>
        <v>050060848227</v>
      </c>
      <c r="E404" s="462">
        <f>+VLOOKUP(B404,'Salary sheet'!$B$6:$AT$1292,45,0)</f>
        <v>5679412</v>
      </c>
      <c r="F404" s="646" t="s">
        <v>5544</v>
      </c>
      <c r="G404" s="546" t="str">
        <f>+VLOOKUP(B404,'Salary sheet'!$B$6:$E$2281,4,0)</f>
        <v>FACTORY B</v>
      </c>
      <c r="H404" s="461" t="str">
        <f>+VLOOKUP(B404,'Salary sheet'!$B$6:$AZ$1386,50,0)</f>
        <v>SK1 Bag</v>
      </c>
      <c r="I404" s="461" t="str">
        <f t="shared" si="23"/>
        <v>C7968PHAM THI PHUONG THAO050060848227</v>
      </c>
      <c r="J404" s="573" t="str">
        <f>+VLOOKUP(B404,'[2]04 2025'!$B$2:$F$1371,5,0)</f>
        <v>C7968PHAM THI PHUONG THAO050060848227</v>
      </c>
      <c r="K404" s="461">
        <f t="shared" si="22"/>
        <v>1</v>
      </c>
      <c r="P404" s="479"/>
    </row>
    <row r="405" spans="1:16" s="461" customFormat="1" ht="18" customHeight="1">
      <c r="A405" s="548">
        <f>SUBTOTAL(3,B$6:B405)</f>
        <v>400</v>
      </c>
      <c r="B405" s="546" t="s">
        <v>1436</v>
      </c>
      <c r="C405" s="546" t="str">
        <f>+VLOOKUP(B405,'Salary sheet'!$B$6:$AX$1386,48,0)</f>
        <v>LE THI THEM</v>
      </c>
      <c r="D405" s="546" t="str">
        <f>+VLOOKUP(B405,'Salary sheet'!$B$6:$BW$1386,49,0)</f>
        <v>050073841523</v>
      </c>
      <c r="E405" s="462">
        <f>+VLOOKUP(B405,'Salary sheet'!$B$6:$AT$1292,45,0)</f>
        <v>8185795</v>
      </c>
      <c r="F405" s="646" t="s">
        <v>5544</v>
      </c>
      <c r="G405" s="546" t="str">
        <f>+VLOOKUP(B405,'Salary sheet'!$B$6:$E$2281,4,0)</f>
        <v>FACTORY B</v>
      </c>
      <c r="H405" s="461" t="str">
        <f>+VLOOKUP(B405,'Salary sheet'!$B$6:$AZ$1386,50,0)</f>
        <v>SK1 Bag</v>
      </c>
      <c r="I405" s="461" t="str">
        <f t="shared" si="23"/>
        <v>C9333LE THI THEM050073841523</v>
      </c>
      <c r="J405" s="573" t="str">
        <f>+VLOOKUP(B405,'[2]04 2025'!$B$2:$F$1371,5,0)</f>
        <v>C9333LE THI THEM050073841523</v>
      </c>
      <c r="K405" s="461">
        <f t="shared" si="22"/>
        <v>1</v>
      </c>
      <c r="P405" s="479"/>
    </row>
    <row r="406" spans="1:16" s="461" customFormat="1" ht="18" customHeight="1">
      <c r="A406" s="548">
        <f>SUBTOTAL(3,B$6:B406)</f>
        <v>401</v>
      </c>
      <c r="B406" s="546" t="s">
        <v>1438</v>
      </c>
      <c r="C406" s="546" t="str">
        <f>+VLOOKUP(B406,'Salary sheet'!$B$6:$AX$1386,48,0)</f>
        <v>LE THI THANH GIAU</v>
      </c>
      <c r="D406" s="546" t="str">
        <f>+VLOOKUP(B406,'Salary sheet'!$B$6:$BW$1386,49,0)</f>
        <v>050117707560</v>
      </c>
      <c r="E406" s="462">
        <f>+VLOOKUP(B406,'Salary sheet'!$B$6:$AT$1292,45,0)</f>
        <v>7881371</v>
      </c>
      <c r="F406" s="646" t="s">
        <v>5544</v>
      </c>
      <c r="G406" s="546" t="str">
        <f>+VLOOKUP(B406,'Salary sheet'!$B$6:$E$2281,4,0)</f>
        <v>FACTORY B</v>
      </c>
      <c r="H406" s="461" t="str">
        <f>+VLOOKUP(B406,'Salary sheet'!$B$6:$AZ$1386,50,0)</f>
        <v>SK1 Box</v>
      </c>
      <c r="I406" s="461" t="str">
        <f t="shared" si="23"/>
        <v>C11871LE THI THANH GIAU050117707560</v>
      </c>
      <c r="J406" s="573" t="str">
        <f>+VLOOKUP(B406,'[2]04 2025'!$B$2:$F$1371,5,0)</f>
        <v>C11871LE THI THANH GIAU050117707560</v>
      </c>
      <c r="K406" s="461">
        <f t="shared" si="22"/>
        <v>1</v>
      </c>
      <c r="P406" s="479"/>
    </row>
    <row r="407" spans="1:16" s="461" customFormat="1" ht="18" customHeight="1">
      <c r="A407" s="548">
        <f>SUBTOTAL(3,B$6:B407)</f>
        <v>402</v>
      </c>
      <c r="B407" s="546" t="s">
        <v>1440</v>
      </c>
      <c r="C407" s="546" t="str">
        <f>+VLOOKUP(B407,'Salary sheet'!$B$6:$AX$1386,48,0)</f>
        <v>NGUYEN THI THU TRANG</v>
      </c>
      <c r="D407" s="546" t="str">
        <f>+VLOOKUP(B407,'Salary sheet'!$B$6:$BW$1386,49,0)</f>
        <v>050106514078</v>
      </c>
      <c r="E407" s="462">
        <f>+VLOOKUP(B407,'Salary sheet'!$B$6:$AT$1292,45,0)</f>
        <v>7686997</v>
      </c>
      <c r="F407" s="646" t="s">
        <v>5544</v>
      </c>
      <c r="G407" s="546" t="str">
        <f>+VLOOKUP(B407,'Salary sheet'!$B$6:$E$2281,4,0)</f>
        <v>FACTORY B</v>
      </c>
      <c r="H407" s="461" t="str">
        <f>+VLOOKUP(B407,'Salary sheet'!$B$6:$AZ$1386,50,0)</f>
        <v>SK1 Box</v>
      </c>
      <c r="I407" s="461" t="str">
        <f t="shared" si="23"/>
        <v>C13251NGUYEN THI THU TRANG050106514078</v>
      </c>
      <c r="J407" s="573" t="str">
        <f>+VLOOKUP(B407,'[2]04 2025'!$B$2:$F$1371,5,0)</f>
        <v>C13251NGUYEN THI THU TRANG050106514078</v>
      </c>
      <c r="K407" s="461">
        <f t="shared" si="22"/>
        <v>1</v>
      </c>
      <c r="P407" s="479"/>
    </row>
    <row r="408" spans="1:16" s="461" customFormat="1" ht="18" customHeight="1">
      <c r="A408" s="548">
        <f>SUBTOTAL(3,B$6:B408)</f>
        <v>403</v>
      </c>
      <c r="B408" s="546" t="s">
        <v>1442</v>
      </c>
      <c r="C408" s="546" t="str">
        <f>+VLOOKUP(B408,'Salary sheet'!$B$6:$AX$1386,48,0)</f>
        <v>LE THI TRANG</v>
      </c>
      <c r="D408" s="546" t="str">
        <f>+VLOOKUP(B408,'Salary sheet'!$B$6:$BW$1386,49,0)</f>
        <v>050126082654</v>
      </c>
      <c r="E408" s="462">
        <f>+VLOOKUP(B408,'Salary sheet'!$B$6:$AT$1292,45,0)</f>
        <v>8674380</v>
      </c>
      <c r="F408" s="646" t="s">
        <v>5544</v>
      </c>
      <c r="G408" s="546" t="str">
        <f>+VLOOKUP(B408,'Salary sheet'!$B$6:$E$2281,4,0)</f>
        <v>FACTORY B</v>
      </c>
      <c r="H408" s="461" t="str">
        <f>+VLOOKUP(B408,'Salary sheet'!$B$6:$AZ$1386,50,0)</f>
        <v>SK1 Box</v>
      </c>
      <c r="I408" s="461" t="str">
        <f t="shared" si="23"/>
        <v>C13274LE THI TRANG050126082654</v>
      </c>
      <c r="J408" s="573" t="str">
        <f>+VLOOKUP(B408,'[2]04 2025'!$B$2:$F$1371,5,0)</f>
        <v>C13274LE THI TRANG050126082654</v>
      </c>
      <c r="K408" s="461">
        <f t="shared" si="22"/>
        <v>1</v>
      </c>
      <c r="P408" s="479"/>
    </row>
    <row r="409" spans="1:16" s="461" customFormat="1" ht="18" customHeight="1">
      <c r="A409" s="548">
        <f>SUBTOTAL(3,B$6:B409)</f>
        <v>404</v>
      </c>
      <c r="B409" s="546" t="s">
        <v>1444</v>
      </c>
      <c r="C409" s="546" t="str">
        <f>+VLOOKUP(B409,'Salary sheet'!$B$6:$AX$1386,48,0)</f>
        <v>TRAN THI THUY QUYEN</v>
      </c>
      <c r="D409" s="546" t="str">
        <f>+VLOOKUP(B409,'Salary sheet'!$B$6:$BW$1386,49,0)</f>
        <v>050126544380</v>
      </c>
      <c r="E409" s="462">
        <f>+VLOOKUP(B409,'Salary sheet'!$B$6:$AT$1292,45,0)</f>
        <v>8244777</v>
      </c>
      <c r="F409" s="646" t="s">
        <v>5544</v>
      </c>
      <c r="G409" s="546" t="str">
        <f>+VLOOKUP(B409,'Salary sheet'!$B$6:$E$2281,4,0)</f>
        <v>FACTORY B</v>
      </c>
      <c r="H409" s="461" t="str">
        <f>+VLOOKUP(B409,'Salary sheet'!$B$6:$AZ$1386,50,0)</f>
        <v>SK1 Box</v>
      </c>
      <c r="I409" s="461" t="str">
        <f t="shared" si="23"/>
        <v>C13357TRAN THI THUY QUYEN050126544380</v>
      </c>
      <c r="J409" s="573" t="str">
        <f>+VLOOKUP(B409,'[2]04 2025'!$B$2:$F$1371,5,0)</f>
        <v>C13357TRAN THI THUY QUYEN050126544380</v>
      </c>
      <c r="K409" s="461">
        <f t="shared" si="22"/>
        <v>1</v>
      </c>
      <c r="P409" s="479"/>
    </row>
    <row r="410" spans="1:16" s="461" customFormat="1" ht="18" customHeight="1">
      <c r="A410" s="548">
        <f>SUBTOTAL(3,B$6:B410)</f>
        <v>405</v>
      </c>
      <c r="B410" s="546" t="s">
        <v>1446</v>
      </c>
      <c r="C410" s="546" t="str">
        <f>+VLOOKUP(B410,'Salary sheet'!$B$6:$AX$1386,48,0)</f>
        <v>DU THI NHUNG</v>
      </c>
      <c r="D410" s="546" t="str">
        <f>+VLOOKUP(B410,'Salary sheet'!$B$6:$BW$1386,49,0)</f>
        <v>050128517410</v>
      </c>
      <c r="E410" s="462">
        <f>+VLOOKUP(B410,'Salary sheet'!$B$6:$AT$1292,45,0)</f>
        <v>8269449</v>
      </c>
      <c r="F410" s="646" t="s">
        <v>5544</v>
      </c>
      <c r="G410" s="546" t="str">
        <f>+VLOOKUP(B410,'Salary sheet'!$B$6:$E$2281,4,0)</f>
        <v>FACTORY B</v>
      </c>
      <c r="H410" s="461" t="str">
        <f>+VLOOKUP(B410,'Salary sheet'!$B$6:$AZ$1386,50,0)</f>
        <v>SK1 Box</v>
      </c>
      <c r="I410" s="461" t="str">
        <f t="shared" si="23"/>
        <v>C13909DU THI NHUNG050128517410</v>
      </c>
      <c r="J410" s="573" t="str">
        <f>+VLOOKUP(B410,'[2]04 2025'!$B$2:$F$1371,5,0)</f>
        <v>C13909DU THI NHUNG050128517410</v>
      </c>
      <c r="K410" s="461">
        <f t="shared" si="22"/>
        <v>1</v>
      </c>
      <c r="P410" s="479"/>
    </row>
    <row r="411" spans="1:16" s="461" customFormat="1" ht="18" customHeight="1">
      <c r="A411" s="548">
        <f>SUBTOTAL(3,B$6:B411)</f>
        <v>406</v>
      </c>
      <c r="B411" s="546" t="s">
        <v>1448</v>
      </c>
      <c r="C411" s="546" t="str">
        <f>+VLOOKUP(B411,'Salary sheet'!$B$6:$AX$1386,48,0)</f>
        <v>LE THI NGOC THAO</v>
      </c>
      <c r="D411" s="546" t="str">
        <f>+VLOOKUP(B411,'Salary sheet'!$B$6:$BW$1386,49,0)</f>
        <v>050128086053</v>
      </c>
      <c r="E411" s="462">
        <f>+VLOOKUP(B411,'Salary sheet'!$B$6:$AT$1292,45,0)</f>
        <v>7450161</v>
      </c>
      <c r="F411" s="646" t="s">
        <v>5544</v>
      </c>
      <c r="G411" s="546" t="str">
        <f>+VLOOKUP(B411,'Salary sheet'!$B$6:$E$2281,4,0)</f>
        <v>FACTORY B</v>
      </c>
      <c r="H411" s="461" t="str">
        <f>+VLOOKUP(B411,'Salary sheet'!$B$6:$AZ$1386,50,0)</f>
        <v>SK1 Box</v>
      </c>
      <c r="I411" s="461" t="str">
        <f t="shared" si="23"/>
        <v>C15826LE THI NGOC THAO050128086053</v>
      </c>
      <c r="J411" s="573" t="str">
        <f>+VLOOKUP(B411,'[2]04 2025'!$B$2:$F$1371,5,0)</f>
        <v>C15826LE THI NGOC THAO050128086053</v>
      </c>
      <c r="K411" s="461">
        <f t="shared" si="22"/>
        <v>1</v>
      </c>
      <c r="P411" s="479"/>
    </row>
    <row r="412" spans="1:16" s="461" customFormat="1" ht="18" customHeight="1">
      <c r="A412" s="548">
        <f>SUBTOTAL(3,B$6:B412)</f>
        <v>407</v>
      </c>
      <c r="B412" s="546" t="s">
        <v>1450</v>
      </c>
      <c r="C412" s="546" t="str">
        <f>+VLOOKUP(B412,'Salary sheet'!$B$6:$AX$1386,48,0)</f>
        <v>DANG THI ALYNA</v>
      </c>
      <c r="D412" s="546" t="str">
        <f>+VLOOKUP(B412,'Salary sheet'!$B$6:$BW$1386,49,0)</f>
        <v>050143585112</v>
      </c>
      <c r="E412" s="462">
        <f>+VLOOKUP(B412,'Salary sheet'!$B$6:$AT$1292,45,0)</f>
        <v>7357538</v>
      </c>
      <c r="F412" s="646" t="s">
        <v>5544</v>
      </c>
      <c r="G412" s="546" t="str">
        <f>+VLOOKUP(B412,'Salary sheet'!$B$6:$E$2281,4,0)</f>
        <v>FACTORY B</v>
      </c>
      <c r="H412" s="461" t="str">
        <f>+VLOOKUP(B412,'Salary sheet'!$B$6:$AZ$1386,50,0)</f>
        <v>SK1 Box</v>
      </c>
      <c r="I412" s="461" t="str">
        <f t="shared" si="23"/>
        <v>C15829DANG THI ALYNA050143585112</v>
      </c>
      <c r="J412" s="573" t="str">
        <f>+VLOOKUP(B412,'[2]04 2025'!$B$2:$F$1371,5,0)</f>
        <v>C15829DANG THI ALYNA050143585112</v>
      </c>
      <c r="K412" s="461">
        <f t="shared" si="22"/>
        <v>1</v>
      </c>
      <c r="P412" s="479"/>
    </row>
    <row r="413" spans="1:16" s="461" customFormat="1" ht="18" customHeight="1">
      <c r="A413" s="548">
        <f>SUBTOTAL(3,B$6:B413)</f>
        <v>408</v>
      </c>
      <c r="B413" s="546" t="s">
        <v>1452</v>
      </c>
      <c r="C413" s="546" t="str">
        <f>+VLOOKUP(B413,'Salary sheet'!$B$6:$AX$1386,48,0)</f>
        <v>NGUYEN THI THANH HIEN</v>
      </c>
      <c r="D413" s="546" t="str">
        <f>+VLOOKUP(B413,'Salary sheet'!$B$6:$BW$1386,49,0)</f>
        <v>050044163672</v>
      </c>
      <c r="E413" s="462">
        <f>+VLOOKUP(B413,'Salary sheet'!$B$6:$AT$1292,45,0)</f>
        <v>7196147</v>
      </c>
      <c r="F413" s="646" t="s">
        <v>5544</v>
      </c>
      <c r="G413" s="546" t="str">
        <f>+VLOOKUP(B413,'Salary sheet'!$B$6:$E$2281,4,0)</f>
        <v>FACTORY B</v>
      </c>
      <c r="H413" s="461" t="str">
        <f>+VLOOKUP(B413,'Salary sheet'!$B$6:$AZ$1386,50,0)</f>
        <v>SK1 Box</v>
      </c>
      <c r="I413" s="461" t="str">
        <f t="shared" si="23"/>
        <v>C15994NGUYEN THI THANH HIEN050044163672</v>
      </c>
      <c r="J413" s="573" t="str">
        <f>+VLOOKUP(B413,'[2]04 2025'!$B$2:$F$1371,5,0)</f>
        <v>C15994NGUYEN THI THANH HIEN050044163672</v>
      </c>
      <c r="K413" s="461">
        <f t="shared" si="22"/>
        <v>1</v>
      </c>
      <c r="P413" s="479"/>
    </row>
    <row r="414" spans="1:16" s="461" customFormat="1" ht="18" customHeight="1">
      <c r="A414" s="548">
        <f>SUBTOTAL(3,B$6:B414)</f>
        <v>409</v>
      </c>
      <c r="B414" s="546" t="s">
        <v>1454</v>
      </c>
      <c r="C414" s="546" t="str">
        <f>+VLOOKUP(B414,'Salary sheet'!$B$6:$AX$1386,48,0)</f>
        <v>TRAN THI TUYEN TRINH</v>
      </c>
      <c r="D414" s="546" t="str">
        <f>+VLOOKUP(B414,'Salary sheet'!$B$6:$BW$1386,49,0)</f>
        <v>050111835850</v>
      </c>
      <c r="E414" s="462">
        <f>+VLOOKUP(B414,'Salary sheet'!$B$6:$AT$1292,45,0)</f>
        <v>7131884</v>
      </c>
      <c r="F414" s="646" t="s">
        <v>5544</v>
      </c>
      <c r="G414" s="546" t="str">
        <f>+VLOOKUP(B414,'Salary sheet'!$B$6:$E$2281,4,0)</f>
        <v>FACTORY B</v>
      </c>
      <c r="H414" s="461" t="str">
        <f>+VLOOKUP(B414,'Salary sheet'!$B$6:$AZ$1386,50,0)</f>
        <v>SK1 Box</v>
      </c>
      <c r="I414" s="461" t="str">
        <f t="shared" si="23"/>
        <v>C16022TRAN THI TUYEN TRINH050111835850</v>
      </c>
      <c r="J414" s="573" t="str">
        <f>+VLOOKUP(B414,'[2]04 2025'!$B$2:$F$1371,5,0)</f>
        <v>C16022TRAN THI TUYEN TRINH050111835850</v>
      </c>
      <c r="K414" s="461">
        <f t="shared" si="22"/>
        <v>1</v>
      </c>
      <c r="P414" s="479"/>
    </row>
    <row r="415" spans="1:16" s="461" customFormat="1" ht="18" customHeight="1">
      <c r="A415" s="548">
        <f>SUBTOTAL(3,B$6:B415)</f>
        <v>410</v>
      </c>
      <c r="B415" s="546" t="s">
        <v>1456</v>
      </c>
      <c r="C415" s="546" t="str">
        <f>+VLOOKUP(B415,'Salary sheet'!$B$6:$AX$1386,48,0)</f>
        <v>LUONG THI KIM HUE</v>
      </c>
      <c r="D415" s="546" t="str">
        <f>+VLOOKUP(B415,'Salary sheet'!$B$6:$BW$1386,49,0)</f>
        <v>050056222275</v>
      </c>
      <c r="E415" s="462">
        <f>+VLOOKUP(B415,'Salary sheet'!$B$6:$AT$1292,45,0)</f>
        <v>7446351</v>
      </c>
      <c r="F415" s="646" t="s">
        <v>5544</v>
      </c>
      <c r="G415" s="546" t="str">
        <f>+VLOOKUP(B415,'Salary sheet'!$B$6:$E$2281,4,0)</f>
        <v>FACTORY B</v>
      </c>
      <c r="H415" s="461" t="str">
        <f>+VLOOKUP(B415,'Salary sheet'!$B$6:$AZ$1386,50,0)</f>
        <v>SK1 Box</v>
      </c>
      <c r="I415" s="461" t="str">
        <f t="shared" si="23"/>
        <v>C16089LUONG THI KIM HUE050056222275</v>
      </c>
      <c r="J415" s="573" t="str">
        <f>+VLOOKUP(B415,'[2]04 2025'!$B$2:$F$1371,5,0)</f>
        <v>C16089LUONG THI KIM HUE050056222275</v>
      </c>
      <c r="K415" s="461">
        <f t="shared" si="22"/>
        <v>1</v>
      </c>
      <c r="P415" s="479"/>
    </row>
    <row r="416" spans="1:16" s="461" customFormat="1" ht="18" customHeight="1">
      <c r="A416" s="548">
        <f>SUBTOTAL(3,B$6:B416)</f>
        <v>411</v>
      </c>
      <c r="B416" s="546" t="s">
        <v>1458</v>
      </c>
      <c r="C416" s="546" t="str">
        <f>+VLOOKUP(B416,'Salary sheet'!$B$6:$AX$1386,48,0)</f>
        <v>TRAN THI THOA</v>
      </c>
      <c r="D416" s="546" t="str">
        <f>+VLOOKUP(B416,'Salary sheet'!$B$6:$BW$1386,49,0)</f>
        <v>050063533006</v>
      </c>
      <c r="E416" s="462">
        <f>+VLOOKUP(B416,'Salary sheet'!$B$6:$AT$1292,45,0)</f>
        <v>5157516</v>
      </c>
      <c r="F416" s="646" t="s">
        <v>5544</v>
      </c>
      <c r="G416" s="546" t="str">
        <f>+VLOOKUP(B416,'Salary sheet'!$B$6:$E$2281,4,0)</f>
        <v>FACTORY B</v>
      </c>
      <c r="H416" s="461" t="str">
        <f>+VLOOKUP(B416,'Salary sheet'!$B$6:$AZ$1386,50,0)</f>
        <v>SK1 Box</v>
      </c>
      <c r="I416" s="461" t="str">
        <f t="shared" si="23"/>
        <v>C16256TRAN THI THOA050063533006</v>
      </c>
      <c r="J416" s="573" t="str">
        <f>+VLOOKUP(B416,'[2]04 2025'!$B$2:$F$1371,5,0)</f>
        <v>C16256TRAN THI THOA050063533006</v>
      </c>
      <c r="K416" s="461">
        <f t="shared" si="22"/>
        <v>1</v>
      </c>
      <c r="P416" s="479"/>
    </row>
    <row r="417" spans="1:16" s="461" customFormat="1" ht="18" customHeight="1">
      <c r="A417" s="548">
        <f>SUBTOTAL(3,B$6:B417)</f>
        <v>412</v>
      </c>
      <c r="B417" s="546" t="s">
        <v>1460</v>
      </c>
      <c r="C417" s="546" t="str">
        <f>+VLOOKUP(B417,'Salary sheet'!$B$6:$AX$1386,48,0)</f>
        <v>TRAN THI VAN CHI</v>
      </c>
      <c r="D417" s="546" t="str">
        <f>+VLOOKUP(B417,'Salary sheet'!$B$6:$BW$1386,49,0)</f>
        <v>050040931373</v>
      </c>
      <c r="E417" s="462">
        <f>+VLOOKUP(B417,'Salary sheet'!$B$6:$AT$1292,45,0)</f>
        <v>5932016</v>
      </c>
      <c r="F417" s="646" t="s">
        <v>5544</v>
      </c>
      <c r="G417" s="546" t="str">
        <f>+VLOOKUP(B417,'Salary sheet'!$B$6:$E$2281,4,0)</f>
        <v>FACTORY B</v>
      </c>
      <c r="H417" s="461" t="str">
        <f>+VLOOKUP(B417,'Salary sheet'!$B$6:$AZ$1386,50,0)</f>
        <v>SK1 Box</v>
      </c>
      <c r="I417" s="461" t="str">
        <f t="shared" si="23"/>
        <v>C2832TRAN THI VAN CHI050040931373</v>
      </c>
      <c r="J417" s="573" t="str">
        <f>+VLOOKUP(B417,'[2]04 2025'!$B$2:$F$1371,5,0)</f>
        <v>C2832TRAN THI VAN CHI050040931373</v>
      </c>
      <c r="K417" s="461">
        <f t="shared" si="22"/>
        <v>1</v>
      </c>
      <c r="P417" s="479"/>
    </row>
    <row r="418" spans="1:16" s="461" customFormat="1" ht="18" customHeight="1">
      <c r="A418" s="548">
        <f>SUBTOTAL(3,B$6:B418)</f>
        <v>413</v>
      </c>
      <c r="B418" s="546" t="s">
        <v>1462</v>
      </c>
      <c r="C418" s="546" t="str">
        <f>+VLOOKUP(B418,'Salary sheet'!$B$6:$AX$1386,48,0)</f>
        <v>NGUYEN THI THANH</v>
      </c>
      <c r="D418" s="546" t="str">
        <f>+VLOOKUP(B418,'Salary sheet'!$B$6:$BW$1386,49,0)</f>
        <v>050040931454</v>
      </c>
      <c r="E418" s="462">
        <f>+VLOOKUP(B418,'Salary sheet'!$B$6:$AT$1292,45,0)</f>
        <v>8501894</v>
      </c>
      <c r="F418" s="646" t="s">
        <v>5544</v>
      </c>
      <c r="G418" s="546" t="str">
        <f>+VLOOKUP(B418,'Salary sheet'!$B$6:$E$2281,4,0)</f>
        <v>FACTORY B</v>
      </c>
      <c r="H418" s="461" t="str">
        <f>+VLOOKUP(B418,'Salary sheet'!$B$6:$AZ$1386,50,0)</f>
        <v>SK1 Box</v>
      </c>
      <c r="I418" s="461" t="str">
        <f t="shared" si="23"/>
        <v>C3894NGUYEN THI THANH050040931454</v>
      </c>
      <c r="J418" s="573" t="str">
        <f>+VLOOKUP(B418,'[2]04 2025'!$B$2:$F$1371,5,0)</f>
        <v>C3894NGUYEN THI THANH050040931454</v>
      </c>
      <c r="K418" s="461">
        <f t="shared" si="22"/>
        <v>1</v>
      </c>
      <c r="P418" s="479"/>
    </row>
    <row r="419" spans="1:16" s="461" customFormat="1" ht="18" customHeight="1">
      <c r="A419" s="548">
        <f>SUBTOTAL(3,B$6:B419)</f>
        <v>414</v>
      </c>
      <c r="B419" s="546" t="s">
        <v>1464</v>
      </c>
      <c r="C419" s="546" t="str">
        <f>+VLOOKUP(B419,'Salary sheet'!$B$6:$AX$1386,48,0)</f>
        <v>TRAN THI VAN PHUONG</v>
      </c>
      <c r="D419" s="546" t="str">
        <f>+VLOOKUP(B419,'Salary sheet'!$B$6:$BW$1386,49,0)</f>
        <v>050040931284</v>
      </c>
      <c r="E419" s="462">
        <f>+VLOOKUP(B419,'Salary sheet'!$B$6:$AT$1292,45,0)</f>
        <v>8482554</v>
      </c>
      <c r="F419" s="646" t="s">
        <v>5544</v>
      </c>
      <c r="G419" s="546" t="str">
        <f>+VLOOKUP(B419,'Salary sheet'!$B$6:$E$2281,4,0)</f>
        <v>FACTORY B</v>
      </c>
      <c r="H419" s="461" t="str">
        <f>+VLOOKUP(B419,'Salary sheet'!$B$6:$AZ$1386,50,0)</f>
        <v>SK1 Box</v>
      </c>
      <c r="I419" s="461" t="str">
        <f t="shared" si="23"/>
        <v>C5156TRAN THI VAN PHUONG050040931284</v>
      </c>
      <c r="J419" s="573" t="str">
        <f>+VLOOKUP(B419,'[2]04 2025'!$B$2:$F$1371,5,0)</f>
        <v>C5156TRAN THI VAN PHUONG050040931284</v>
      </c>
      <c r="K419" s="461">
        <f t="shared" si="22"/>
        <v>1</v>
      </c>
      <c r="P419" s="479"/>
    </row>
    <row r="420" spans="1:16" s="461" customFormat="1" ht="18" customHeight="1">
      <c r="A420" s="548">
        <f>SUBTOTAL(3,B$6:B420)</f>
        <v>415</v>
      </c>
      <c r="B420" s="546" t="s">
        <v>1466</v>
      </c>
      <c r="C420" s="546" t="str">
        <f>+VLOOKUP(B420,'Salary sheet'!$B$6:$AX$1386,48,0)</f>
        <v>HOANG THI CUC</v>
      </c>
      <c r="D420" s="546" t="str">
        <f>+VLOOKUP(B420,'Salary sheet'!$B$6:$BW$1386,49,0)</f>
        <v>050042476363</v>
      </c>
      <c r="E420" s="462">
        <f>+VLOOKUP(B420,'Salary sheet'!$B$6:$AT$1292,45,0)</f>
        <v>7447284</v>
      </c>
      <c r="F420" s="646" t="s">
        <v>5544</v>
      </c>
      <c r="G420" s="546" t="str">
        <f>+VLOOKUP(B420,'Salary sheet'!$B$6:$E$2281,4,0)</f>
        <v>FACTORY B</v>
      </c>
      <c r="H420" s="461" t="str">
        <f>+VLOOKUP(B420,'Salary sheet'!$B$6:$AZ$1386,50,0)</f>
        <v>SK1 Box</v>
      </c>
      <c r="I420" s="461" t="str">
        <f t="shared" si="23"/>
        <v>C6482HOANG THI CUC050042476363</v>
      </c>
      <c r="J420" s="573" t="str">
        <f>+VLOOKUP(B420,'[2]04 2025'!$B$2:$F$1371,5,0)</f>
        <v>C6482HOANG THI CUC050042476363</v>
      </c>
      <c r="K420" s="461">
        <f t="shared" si="22"/>
        <v>1</v>
      </c>
      <c r="P420" s="479"/>
    </row>
    <row r="421" spans="1:16" s="461" customFormat="1" ht="18" customHeight="1">
      <c r="A421" s="548">
        <f>SUBTOTAL(3,B$6:B421)</f>
        <v>416</v>
      </c>
      <c r="B421" s="546" t="s">
        <v>1468</v>
      </c>
      <c r="C421" s="546" t="str">
        <f>+VLOOKUP(B421,'Salary sheet'!$B$6:$AX$1386,48,0)</f>
        <v>THI THAM</v>
      </c>
      <c r="D421" s="546" t="str">
        <f>+VLOOKUP(B421,'Salary sheet'!$B$6:$BW$1386,49,0)</f>
        <v>050076195304</v>
      </c>
      <c r="E421" s="462">
        <f>+VLOOKUP(B421,'Salary sheet'!$B$6:$AT$1292,45,0)</f>
        <v>7857650</v>
      </c>
      <c r="F421" s="646" t="s">
        <v>5544</v>
      </c>
      <c r="G421" s="546" t="str">
        <f>+VLOOKUP(B421,'Salary sheet'!$B$6:$E$2281,4,0)</f>
        <v>FACTORY B</v>
      </c>
      <c r="H421" s="461" t="str">
        <f>+VLOOKUP(B421,'Salary sheet'!$B$6:$AZ$1386,50,0)</f>
        <v>SK1 Box</v>
      </c>
      <c r="I421" s="461" t="str">
        <f t="shared" si="23"/>
        <v>C9048THI THAM050076195304</v>
      </c>
      <c r="J421" s="573" t="str">
        <f>+VLOOKUP(B421,'[2]04 2025'!$B$2:$F$1371,5,0)</f>
        <v>C9048THI THAM050076195304</v>
      </c>
      <c r="K421" s="461">
        <f t="shared" si="22"/>
        <v>1</v>
      </c>
      <c r="P421" s="479"/>
    </row>
    <row r="422" spans="1:16" s="461" customFormat="1" ht="18" customHeight="1">
      <c r="A422" s="548">
        <f>SUBTOTAL(3,B$6:B422)</f>
        <v>417</v>
      </c>
      <c r="B422" s="546" t="s">
        <v>1470</v>
      </c>
      <c r="C422" s="546" t="str">
        <f>+VLOOKUP(B422,'Salary sheet'!$B$6:$AX$1386,48,0)</f>
        <v>TRAN THI NHUNG</v>
      </c>
      <c r="D422" s="546" t="str">
        <f>+VLOOKUP(B422,'Salary sheet'!$B$6:$BW$1386,49,0)</f>
        <v>050076206217</v>
      </c>
      <c r="E422" s="462">
        <f>+VLOOKUP(B422,'Salary sheet'!$B$6:$AT$1292,45,0)</f>
        <v>8032918</v>
      </c>
      <c r="F422" s="646" t="s">
        <v>5544</v>
      </c>
      <c r="G422" s="546" t="str">
        <f>+VLOOKUP(B422,'Salary sheet'!$B$6:$E$2281,4,0)</f>
        <v>FACTORY B</v>
      </c>
      <c r="H422" s="461" t="str">
        <f>+VLOOKUP(B422,'Salary sheet'!$B$6:$AZ$1386,50,0)</f>
        <v>SK1 Box</v>
      </c>
      <c r="I422" s="461" t="str">
        <f t="shared" si="23"/>
        <v>C10515TRAN THI NHUNG050076206217</v>
      </c>
      <c r="J422" s="573" t="str">
        <f>+VLOOKUP(B422,'[2]04 2025'!$B$2:$F$1371,5,0)</f>
        <v>C10515TRAN THI NHUNG050076206217</v>
      </c>
      <c r="K422" s="461">
        <f t="shared" si="22"/>
        <v>1</v>
      </c>
      <c r="P422" s="479"/>
    </row>
    <row r="423" spans="1:16" s="461" customFormat="1" ht="18" customHeight="1">
      <c r="A423" s="548">
        <f>SUBTOTAL(3,B$6:B423)</f>
        <v>418</v>
      </c>
      <c r="B423" s="546" t="s">
        <v>1472</v>
      </c>
      <c r="C423" s="546" t="str">
        <f>+VLOOKUP(B423,'Salary sheet'!$B$6:$AX$1386,48,0)</f>
        <v>NGUYEN THUY TIEN</v>
      </c>
      <c r="D423" s="546" t="str">
        <f>+VLOOKUP(B423,'Salary sheet'!$B$6:$BW$1386,49,0)</f>
        <v>050135679302</v>
      </c>
      <c r="E423" s="462">
        <f>+VLOOKUP(B423,'Salary sheet'!$B$6:$AT$1292,45,0)</f>
        <v>7975743</v>
      </c>
      <c r="F423" s="646" t="s">
        <v>5544</v>
      </c>
      <c r="G423" s="546" t="str">
        <f>+VLOOKUP(B423,'Salary sheet'!$B$6:$E$2281,4,0)</f>
        <v>FACTORY B</v>
      </c>
      <c r="H423" s="461" t="str">
        <f>+VLOOKUP(B423,'Salary sheet'!$B$6:$AZ$1386,50,0)</f>
        <v>SK1 Box</v>
      </c>
      <c r="I423" s="461" t="str">
        <f t="shared" si="23"/>
        <v>C14430NGUYEN THUY TIEN050135679302</v>
      </c>
      <c r="J423" s="573" t="str">
        <f>+VLOOKUP(B423,'[2]04 2025'!$B$2:$F$1371,5,0)</f>
        <v>C14430NGUYEN THUY TIEN050135679302</v>
      </c>
      <c r="K423" s="461">
        <f t="shared" si="22"/>
        <v>1</v>
      </c>
      <c r="P423" s="479"/>
    </row>
    <row r="424" spans="1:16" s="461" customFormat="1" ht="18" customHeight="1">
      <c r="A424" s="548">
        <f>SUBTOTAL(3,B$6:B424)</f>
        <v>419</v>
      </c>
      <c r="B424" s="546" t="s">
        <v>1474</v>
      </c>
      <c r="C424" s="546" t="str">
        <f>+VLOOKUP(B424,'Salary sheet'!$B$6:$AX$1386,48,0)</f>
        <v>VO THI MY DUNG</v>
      </c>
      <c r="D424" s="546" t="str">
        <f>+VLOOKUP(B424,'Salary sheet'!$B$6:$BW$1386,49,0)</f>
        <v>050143874416</v>
      </c>
      <c r="E424" s="462">
        <f>+VLOOKUP(B424,'Salary sheet'!$B$6:$AT$1292,45,0)</f>
        <v>7863577</v>
      </c>
      <c r="F424" s="646" t="s">
        <v>5544</v>
      </c>
      <c r="G424" s="546" t="str">
        <f>+VLOOKUP(B424,'Salary sheet'!$B$6:$E$2281,4,0)</f>
        <v>FACTORY B</v>
      </c>
      <c r="H424" s="461" t="str">
        <f>+VLOOKUP(B424,'Salary sheet'!$B$6:$AZ$1386,50,0)</f>
        <v>SK1 Box</v>
      </c>
      <c r="I424" s="461" t="str">
        <f t="shared" si="23"/>
        <v>C15417VO THI MY DUNG050143874416</v>
      </c>
      <c r="J424" s="573" t="str">
        <f>+VLOOKUP(B424,'[2]04 2025'!$B$2:$F$1371,5,0)</f>
        <v>C15417VO THI MY DUNG050143874416</v>
      </c>
      <c r="K424" s="461">
        <f t="shared" ref="K424:K485" si="24">+IF(J424=I424,1,0)</f>
        <v>1</v>
      </c>
      <c r="P424" s="479"/>
    </row>
    <row r="425" spans="1:16" s="461" customFormat="1" ht="18" customHeight="1">
      <c r="A425" s="548">
        <f>SUBTOTAL(3,B$6:B425)</f>
        <v>420</v>
      </c>
      <c r="B425" s="546" t="s">
        <v>1476</v>
      </c>
      <c r="C425" s="546" t="str">
        <f>+VLOOKUP(B425,'Salary sheet'!$B$6:$AX$1386,48,0)</f>
        <v>TRAN MINH PHAT</v>
      </c>
      <c r="D425" s="546" t="str">
        <f>+VLOOKUP(B425,'Salary sheet'!$B$6:$BW$1386,49,0)</f>
        <v>050143874386</v>
      </c>
      <c r="E425" s="462">
        <f>+VLOOKUP(B425,'Salary sheet'!$B$6:$AT$1292,45,0)</f>
        <v>8140861</v>
      </c>
      <c r="F425" s="646" t="s">
        <v>5544</v>
      </c>
      <c r="G425" s="546" t="str">
        <f>+VLOOKUP(B425,'Salary sheet'!$B$6:$E$2281,4,0)</f>
        <v>FACTORY B</v>
      </c>
      <c r="H425" s="461" t="str">
        <f>+VLOOKUP(B425,'Salary sheet'!$B$6:$AZ$1386,50,0)</f>
        <v>SK1 Box</v>
      </c>
      <c r="I425" s="461" t="str">
        <f t="shared" si="23"/>
        <v>C15418TRAN MINH PHAT050143874386</v>
      </c>
      <c r="J425" s="573" t="str">
        <f>+VLOOKUP(B425,'[2]04 2025'!$B$2:$F$1371,5,0)</f>
        <v>C15418TRAN MINH PHAT050143874386</v>
      </c>
      <c r="K425" s="461">
        <f t="shared" si="24"/>
        <v>1</v>
      </c>
      <c r="P425" s="479"/>
    </row>
    <row r="426" spans="1:16" s="461" customFormat="1" ht="18" customHeight="1">
      <c r="A426" s="548">
        <f>SUBTOTAL(3,B$6:B426)</f>
        <v>421</v>
      </c>
      <c r="B426" s="546" t="s">
        <v>1478</v>
      </c>
      <c r="C426" s="546" t="str">
        <f>+VLOOKUP(B426,'Salary sheet'!$B$6:$AX$1386,48,0)</f>
        <v>LE THI YEN</v>
      </c>
      <c r="D426" s="546" t="str">
        <f>+VLOOKUP(B426,'Salary sheet'!$B$6:$BW$1386,49,0)</f>
        <v>050150910878</v>
      </c>
      <c r="E426" s="462">
        <f>+VLOOKUP(B426,'Salary sheet'!$B$6:$AT$1292,45,0)</f>
        <v>7152363</v>
      </c>
      <c r="F426" s="646" t="s">
        <v>5544</v>
      </c>
      <c r="G426" s="546" t="str">
        <f>+VLOOKUP(B426,'Salary sheet'!$B$6:$E$2281,4,0)</f>
        <v>FACTORY B</v>
      </c>
      <c r="H426" s="461" t="str">
        <f>+VLOOKUP(B426,'Salary sheet'!$B$6:$AZ$1386,50,0)</f>
        <v>SK1 Box</v>
      </c>
      <c r="I426" s="461" t="str">
        <f t="shared" si="23"/>
        <v>C15919LE THI YEN050150910878</v>
      </c>
      <c r="J426" s="573" t="str">
        <f>+VLOOKUP(B426,'[2]04 2025'!$B$2:$F$1371,5,0)</f>
        <v>C15919LE THI YEN050150910878</v>
      </c>
      <c r="K426" s="461">
        <f t="shared" si="24"/>
        <v>1</v>
      </c>
      <c r="P426" s="479"/>
    </row>
    <row r="427" spans="1:16" s="461" customFormat="1" ht="18" customHeight="1">
      <c r="A427" s="548">
        <f>SUBTOTAL(3,B$6:B427)</f>
        <v>422</v>
      </c>
      <c r="B427" s="546" t="s">
        <v>1480</v>
      </c>
      <c r="C427" s="546" t="str">
        <f>+VLOOKUP(B427,'Salary sheet'!$B$6:$AX$1386,48,0)</f>
        <v>NGUYEN THI NGOC XUAN</v>
      </c>
      <c r="D427" s="546" t="str">
        <f>+VLOOKUP(B427,'Salary sheet'!$B$6:$BW$1386,49,0)</f>
        <v>050153752157</v>
      </c>
      <c r="E427" s="462">
        <f>+VLOOKUP(B427,'Salary sheet'!$B$6:$AT$1292,45,0)</f>
        <v>7434059</v>
      </c>
      <c r="F427" s="646" t="s">
        <v>5544</v>
      </c>
      <c r="G427" s="546" t="str">
        <f>+VLOOKUP(B427,'Salary sheet'!$B$6:$E$2281,4,0)</f>
        <v>FACTORY B</v>
      </c>
      <c r="H427" s="461" t="str">
        <f>+VLOOKUP(B427,'Salary sheet'!$B$6:$AZ$1386,50,0)</f>
        <v>SK1 Box</v>
      </c>
      <c r="I427" s="461" t="str">
        <f t="shared" si="23"/>
        <v>C16004NGUYEN THI NGOC XUAN050153752157</v>
      </c>
      <c r="J427" s="573" t="str">
        <f>+VLOOKUP(B427,'[2]04 2025'!$B$2:$F$1371,5,0)</f>
        <v>C16004NGUYEN THI NGOC XUAN050153752157</v>
      </c>
      <c r="K427" s="461">
        <f t="shared" si="24"/>
        <v>1</v>
      </c>
      <c r="P427" s="479"/>
    </row>
    <row r="428" spans="1:16" s="461" customFormat="1" ht="18" customHeight="1">
      <c r="A428" s="548">
        <f>SUBTOTAL(3,B$6:B428)</f>
        <v>423</v>
      </c>
      <c r="B428" s="546" t="s">
        <v>1482</v>
      </c>
      <c r="C428" s="546" t="str">
        <f>+VLOOKUP(B428,'Salary sheet'!$B$6:$AX$1386,48,0)</f>
        <v>DANG THI KIM HOA</v>
      </c>
      <c r="D428" s="546" t="str">
        <f>+VLOOKUP(B428,'Salary sheet'!$B$6:$BW$1386,49,0)</f>
        <v>050085003809</v>
      </c>
      <c r="E428" s="462">
        <f>+VLOOKUP(B428,'Salary sheet'!$B$6:$AT$1292,45,0)</f>
        <v>6896947</v>
      </c>
      <c r="F428" s="646" t="s">
        <v>5544</v>
      </c>
      <c r="G428" s="546" t="str">
        <f>+VLOOKUP(B428,'Salary sheet'!$B$6:$E$2281,4,0)</f>
        <v>FACTORY B</v>
      </c>
      <c r="H428" s="461" t="str">
        <f>+VLOOKUP(B428,'Salary sheet'!$B$6:$AZ$1386,50,0)</f>
        <v>SK1 Box</v>
      </c>
      <c r="I428" s="461" t="str">
        <f t="shared" si="23"/>
        <v>C16419DANG THI KIM HOA050085003809</v>
      </c>
      <c r="J428" s="573" t="str">
        <f>+VLOOKUP(B428,'[2]04 2025'!$B$2:$F$1371,5,0)</f>
        <v>C16419DANG THI KIM HOA050085003809</v>
      </c>
      <c r="K428" s="461">
        <f t="shared" si="24"/>
        <v>1</v>
      </c>
      <c r="P428" s="479"/>
    </row>
    <row r="429" spans="1:16" s="461" customFormat="1" ht="18" customHeight="1">
      <c r="A429" s="548">
        <f>SUBTOTAL(3,B$6:B429)</f>
        <v>424</v>
      </c>
      <c r="B429" s="546" t="s">
        <v>1484</v>
      </c>
      <c r="C429" s="546" t="str">
        <f>+VLOOKUP(B429,'Salary sheet'!$B$6:$AX$1386,48,0)</f>
        <v>DANG THI THU TRUYEN</v>
      </c>
      <c r="D429" s="546" t="str">
        <f>+VLOOKUP(B429,'Salary sheet'!$B$6:$BW$1386,49,0)</f>
        <v>050115839095</v>
      </c>
      <c r="E429" s="462">
        <f>+VLOOKUP(B429,'Salary sheet'!$B$6:$AT$1292,45,0)</f>
        <v>6896947</v>
      </c>
      <c r="F429" s="646" t="s">
        <v>5544</v>
      </c>
      <c r="G429" s="546" t="str">
        <f>+VLOOKUP(B429,'Salary sheet'!$B$6:$E$2281,4,0)</f>
        <v>FACTORY B</v>
      </c>
      <c r="H429" s="461" t="str">
        <f>+VLOOKUP(B429,'Salary sheet'!$B$6:$AZ$1386,50,0)</f>
        <v>SK1 Box</v>
      </c>
      <c r="I429" s="461" t="str">
        <f t="shared" si="23"/>
        <v>C16429DANG THI THU TRUYEN050115839095</v>
      </c>
      <c r="J429" s="573" t="str">
        <f>+VLOOKUP(B429,'[2]04 2025'!$B$2:$F$1371,5,0)</f>
        <v>C16429DANG THI THU TRUYEN050115839095</v>
      </c>
      <c r="K429" s="461">
        <f t="shared" si="24"/>
        <v>1</v>
      </c>
      <c r="P429" s="479"/>
    </row>
    <row r="430" spans="1:16" s="461" customFormat="1" ht="18" customHeight="1">
      <c r="A430" s="548">
        <f>SUBTOTAL(3,B$6:B430)</f>
        <v>425</v>
      </c>
      <c r="B430" s="546" t="s">
        <v>1486</v>
      </c>
      <c r="C430" s="546" t="str">
        <f>+VLOOKUP(B430,'Salary sheet'!$B$6:$AX$1386,48,0)</f>
        <v>NGO THI BAO CHAU</v>
      </c>
      <c r="D430" s="546" t="str">
        <f>+VLOOKUP(B430,'Salary sheet'!$B$6:$BW$1386,49,0)</f>
        <v>050113031015</v>
      </c>
      <c r="E430" s="462">
        <f>+VLOOKUP(B430,'Salary sheet'!$B$6:$AT$1292,45,0)</f>
        <v>7415913</v>
      </c>
      <c r="F430" s="646" t="s">
        <v>5544</v>
      </c>
      <c r="G430" s="546" t="str">
        <f>+VLOOKUP(B430,'Salary sheet'!$B$6:$E$2281,4,0)</f>
        <v>FACTORY B</v>
      </c>
      <c r="H430" s="461" t="str">
        <f>+VLOOKUP(B430,'Salary sheet'!$B$6:$AZ$1386,50,0)</f>
        <v>SK1 Bag</v>
      </c>
      <c r="I430" s="461" t="str">
        <f t="shared" si="23"/>
        <v>C13884NGO THI BAO CHAU050113031015</v>
      </c>
      <c r="J430" s="573" t="str">
        <f>+VLOOKUP(B430,'[2]04 2025'!$B$2:$F$1371,5,0)</f>
        <v>C13884NGO THI BAO CHAU050113031015</v>
      </c>
      <c r="K430" s="461">
        <f t="shared" si="24"/>
        <v>1</v>
      </c>
      <c r="P430" s="479"/>
    </row>
    <row r="431" spans="1:16" s="461" customFormat="1" ht="18" customHeight="1">
      <c r="A431" s="548">
        <f>SUBTOTAL(3,B$6:B431)</f>
        <v>426</v>
      </c>
      <c r="B431" s="546" t="s">
        <v>1488</v>
      </c>
      <c r="C431" s="546" t="str">
        <f>+VLOOKUP(B431,'Salary sheet'!$B$6:$AX$1386,48,0)</f>
        <v>VO ANH QUAN</v>
      </c>
      <c r="D431" s="546" t="str">
        <f>+VLOOKUP(B431,'Salary sheet'!$B$6:$BW$1386,49,0)</f>
        <v>050127502975</v>
      </c>
      <c r="E431" s="462">
        <f>+VLOOKUP(B431,'Salary sheet'!$B$6:$AT$1292,45,0)</f>
        <v>8404548</v>
      </c>
      <c r="F431" s="646" t="s">
        <v>5544</v>
      </c>
      <c r="G431" s="546" t="str">
        <f>+VLOOKUP(B431,'Salary sheet'!$B$6:$E$2281,4,0)</f>
        <v>FACTORY B</v>
      </c>
      <c r="H431" s="461" t="str">
        <f>+VLOOKUP(B431,'Salary sheet'!$B$6:$AZ$1386,50,0)</f>
        <v>SK1 Bag</v>
      </c>
      <c r="I431" s="461" t="str">
        <f t="shared" si="23"/>
        <v>C14086VO ANH QUAN050127502975</v>
      </c>
      <c r="J431" s="573" t="str">
        <f>+VLOOKUP(B431,'[2]04 2025'!$B$2:$F$1371,5,0)</f>
        <v>C14086VO ANH QUAN050127502975</v>
      </c>
      <c r="K431" s="461">
        <f t="shared" si="24"/>
        <v>1</v>
      </c>
      <c r="P431" s="479"/>
    </row>
    <row r="432" spans="1:16" s="461" customFormat="1" ht="18" customHeight="1">
      <c r="A432" s="548">
        <f>SUBTOTAL(3,B$6:B432)</f>
        <v>427</v>
      </c>
      <c r="B432" s="546" t="s">
        <v>1490</v>
      </c>
      <c r="C432" s="546" t="str">
        <f>+VLOOKUP(B432,'Salary sheet'!$B$6:$AX$1386,48,0)</f>
        <v>NGUYEN VAN TOAN</v>
      </c>
      <c r="D432" s="546" t="str">
        <f>+VLOOKUP(B432,'Salary sheet'!$B$6:$BW$1386,49,0)</f>
        <v>050063552851</v>
      </c>
      <c r="E432" s="462">
        <f>+VLOOKUP(B432,'Salary sheet'!$B$6:$AT$1292,45,0)</f>
        <v>7526180</v>
      </c>
      <c r="F432" s="646" t="s">
        <v>5544</v>
      </c>
      <c r="G432" s="546" t="str">
        <f>+VLOOKUP(B432,'Salary sheet'!$B$6:$E$2281,4,0)</f>
        <v>FACTORY B</v>
      </c>
      <c r="H432" s="461" t="str">
        <f>+VLOOKUP(B432,'Salary sheet'!$B$6:$AZ$1386,50,0)</f>
        <v>SK1 Bag</v>
      </c>
      <c r="I432" s="461" t="str">
        <f t="shared" si="23"/>
        <v>C15368NGUYEN VAN TOAN050063552851</v>
      </c>
      <c r="J432" s="573" t="str">
        <f>+VLOOKUP(B432,'[2]04 2025'!$B$2:$F$1371,5,0)</f>
        <v>C15368NGUYEN VAN TOAN050063552851</v>
      </c>
      <c r="K432" s="461">
        <f t="shared" si="24"/>
        <v>1</v>
      </c>
      <c r="P432" s="479"/>
    </row>
    <row r="433" spans="1:16" s="461" customFormat="1" ht="18" customHeight="1">
      <c r="A433" s="548">
        <f>SUBTOTAL(3,B$6:B433)</f>
        <v>428</v>
      </c>
      <c r="B433" s="546" t="s">
        <v>1492</v>
      </c>
      <c r="C433" s="546" t="str">
        <f>+VLOOKUP(B433,'Salary sheet'!$B$6:$AX$1386,48,0)</f>
        <v>LAM VAN RON</v>
      </c>
      <c r="D433" s="546" t="str">
        <f>+VLOOKUP(B433,'Salary sheet'!$B$6:$BW$1386,49,0)</f>
        <v>050109870177</v>
      </c>
      <c r="E433" s="462">
        <f>+VLOOKUP(B433,'Salary sheet'!$B$6:$AT$1292,45,0)</f>
        <v>5457473</v>
      </c>
      <c r="F433" s="646" t="s">
        <v>5544</v>
      </c>
      <c r="G433" s="546" t="str">
        <f>+VLOOKUP(B433,'Salary sheet'!$B$6:$E$2281,4,0)</f>
        <v>FACTORY B</v>
      </c>
      <c r="H433" s="461" t="str">
        <f>+VLOOKUP(B433,'Salary sheet'!$B$6:$AZ$1386,50,0)</f>
        <v>SK1 Bag</v>
      </c>
      <c r="I433" s="461" t="str">
        <f t="shared" si="23"/>
        <v>C15918LAM VAN RON050109870177</v>
      </c>
      <c r="J433" s="573" t="str">
        <f>+VLOOKUP(B433,'[2]04 2025'!$B$2:$F$1371,5,0)</f>
        <v>C15918LAM VAN RON050109870177</v>
      </c>
      <c r="K433" s="461">
        <f t="shared" si="24"/>
        <v>1</v>
      </c>
      <c r="P433" s="479"/>
    </row>
    <row r="434" spans="1:16" s="461" customFormat="1" ht="18" customHeight="1">
      <c r="A434" s="548">
        <f>SUBTOTAL(3,B$6:B434)</f>
        <v>429</v>
      </c>
      <c r="B434" s="546" t="s">
        <v>1494</v>
      </c>
      <c r="C434" s="546" t="str">
        <f>+VLOOKUP(B434,'Salary sheet'!$B$6:$AX$1386,48,0)</f>
        <v>DO THANH HAI</v>
      </c>
      <c r="D434" s="546" t="str">
        <f>+VLOOKUP(B434,'Salary sheet'!$B$6:$BW$1386,49,0)</f>
        <v>050152960260</v>
      </c>
      <c r="E434" s="462">
        <f>+VLOOKUP(B434,'Salary sheet'!$B$6:$AT$1292,45,0)</f>
        <v>5780519</v>
      </c>
      <c r="F434" s="646" t="s">
        <v>5544</v>
      </c>
      <c r="G434" s="546" t="str">
        <f>+VLOOKUP(B434,'Salary sheet'!$B$6:$E$2281,4,0)</f>
        <v>FACTORY B</v>
      </c>
      <c r="H434" s="461" t="str">
        <f>+VLOOKUP(B434,'Salary sheet'!$B$6:$AZ$1386,50,0)</f>
        <v>SK1 Bag</v>
      </c>
      <c r="I434" s="461" t="str">
        <f t="shared" si="23"/>
        <v>C15938DO THANH HAI050152960260</v>
      </c>
      <c r="J434" s="573" t="str">
        <f>+VLOOKUP(B434,'[2]04 2025'!$B$2:$F$1371,5,0)</f>
        <v>C15938DO THANH HAI050152960260</v>
      </c>
      <c r="K434" s="461">
        <f t="shared" si="24"/>
        <v>1</v>
      </c>
      <c r="P434" s="479"/>
    </row>
    <row r="435" spans="1:16" s="461" customFormat="1" ht="18" customHeight="1">
      <c r="A435" s="548">
        <f>SUBTOTAL(3,B$6:B435)</f>
        <v>430</v>
      </c>
      <c r="B435" s="546" t="s">
        <v>1496</v>
      </c>
      <c r="C435" s="546" t="str">
        <f>+VLOOKUP(B435,'Salary sheet'!$B$6:$AX$1386,48,0)</f>
        <v>TRAN THI HOANG YEN</v>
      </c>
      <c r="D435" s="546" t="str">
        <f>+VLOOKUP(B435,'Salary sheet'!$B$6:$BW$1386,49,0)</f>
        <v>050126086595</v>
      </c>
      <c r="E435" s="462">
        <f>+VLOOKUP(B435,'Salary sheet'!$B$6:$AT$1292,45,0)</f>
        <v>4552262</v>
      </c>
      <c r="F435" s="646" t="s">
        <v>5544</v>
      </c>
      <c r="G435" s="546" t="str">
        <f>+VLOOKUP(B435,'Salary sheet'!$B$6:$E$2281,4,0)</f>
        <v>FACTORY B</v>
      </c>
      <c r="H435" s="461" t="str">
        <f>+VLOOKUP(B435,'Salary sheet'!$B$6:$AZ$1386,50,0)</f>
        <v>SK1 Bag</v>
      </c>
      <c r="I435" s="461" t="str">
        <f t="shared" si="23"/>
        <v>C15986TRAN THI HOANG YEN050126086595</v>
      </c>
      <c r="J435" s="573" t="str">
        <f>+VLOOKUP(B435,'[2]04 2025'!$B$2:$F$1371,5,0)</f>
        <v>C15986TRAN THI HOANG YEN050126086595</v>
      </c>
      <c r="K435" s="461">
        <f t="shared" si="24"/>
        <v>1</v>
      </c>
      <c r="P435" s="479"/>
    </row>
    <row r="436" spans="1:16" s="461" customFormat="1" ht="18" customHeight="1">
      <c r="A436" s="548">
        <f>SUBTOTAL(3,B$6:B436)</f>
        <v>431</v>
      </c>
      <c r="B436" s="546" t="s">
        <v>1498</v>
      </c>
      <c r="C436" s="546" t="str">
        <f>+VLOOKUP(B436,'Salary sheet'!$B$6:$AX$1386,48,0)</f>
        <v>NGUYEN VAN NGHIEP</v>
      </c>
      <c r="D436" s="546" t="str">
        <f>+VLOOKUP(B436,'Salary sheet'!$B$6:$BW$1386,49,0)</f>
        <v>050098252190</v>
      </c>
      <c r="E436" s="462">
        <f>+VLOOKUP(B436,'Salary sheet'!$B$6:$AT$1292,45,0)</f>
        <v>3874061</v>
      </c>
      <c r="F436" s="646" t="s">
        <v>5544</v>
      </c>
      <c r="G436" s="546" t="str">
        <f>+VLOOKUP(B436,'Salary sheet'!$B$6:$E$2281,4,0)</f>
        <v>FACTORY B</v>
      </c>
      <c r="H436" s="461" t="str">
        <f>+VLOOKUP(B436,'Salary sheet'!$B$6:$AZ$1386,50,0)</f>
        <v>SK1 Bag</v>
      </c>
      <c r="I436" s="461" t="str">
        <f t="shared" si="23"/>
        <v>C16021NGUYEN VAN NGHIEP050098252190</v>
      </c>
      <c r="J436" s="573" t="str">
        <f>+VLOOKUP(B436,'[2]04 2025'!$B$2:$F$1371,5,0)</f>
        <v>C16021NGUYEN VAN NGHIEP050098252190</v>
      </c>
      <c r="K436" s="461">
        <f t="shared" si="24"/>
        <v>1</v>
      </c>
      <c r="P436" s="479"/>
    </row>
    <row r="437" spans="1:16" s="461" customFormat="1" ht="18" customHeight="1">
      <c r="A437" s="548">
        <f>SUBTOTAL(3,B$6:B437)</f>
        <v>432</v>
      </c>
      <c r="B437" s="546" t="s">
        <v>1500</v>
      </c>
      <c r="C437" s="546" t="str">
        <f>+VLOOKUP(B437,'Salary sheet'!$B$6:$AX$1386,48,0)</f>
        <v>NGUYEN THI THANH</v>
      </c>
      <c r="D437" s="546" t="str">
        <f>+VLOOKUP(B437,'Salary sheet'!$B$6:$BW$1386,49,0)</f>
        <v>050155538357</v>
      </c>
      <c r="E437" s="462">
        <f>+VLOOKUP(B437,'Salary sheet'!$B$6:$AT$1292,45,0)</f>
        <v>6879482</v>
      </c>
      <c r="F437" s="646" t="s">
        <v>5544</v>
      </c>
      <c r="G437" s="546" t="str">
        <f>+VLOOKUP(B437,'Salary sheet'!$B$6:$E$2281,4,0)</f>
        <v>FACTORY B</v>
      </c>
      <c r="H437" s="461" t="str">
        <f>+VLOOKUP(B437,'Salary sheet'!$B$6:$AZ$1386,50,0)</f>
        <v>SK1 Bag</v>
      </c>
      <c r="I437" s="461" t="str">
        <f t="shared" si="23"/>
        <v>C16204NGUYEN THI THANH050155538357</v>
      </c>
      <c r="J437" s="573" t="str">
        <f>+VLOOKUP(B437,'[2]04 2025'!$B$2:$F$1371,5,0)</f>
        <v>C16204NGUYEN THI THANH050155538357</v>
      </c>
      <c r="K437" s="461">
        <f t="shared" si="24"/>
        <v>1</v>
      </c>
      <c r="P437" s="479"/>
    </row>
    <row r="438" spans="1:16" s="461" customFormat="1" ht="18" customHeight="1">
      <c r="A438" s="548">
        <f>SUBTOTAL(3,B$6:B438)</f>
        <v>433</v>
      </c>
      <c r="B438" s="546" t="s">
        <v>1501</v>
      </c>
      <c r="C438" s="546" t="str">
        <f>+VLOOKUP(B438,'Salary sheet'!$B$6:$AX$1386,48,0)</f>
        <v>VU THANH CHUNG</v>
      </c>
      <c r="D438" s="546" t="str">
        <f>+VLOOKUP(B438,'Salary sheet'!$B$6:$BW$1386,49,0)</f>
        <v>050129505246</v>
      </c>
      <c r="E438" s="462">
        <f>+VLOOKUP(B438,'Salary sheet'!$B$6:$AT$1292,45,0)</f>
        <v>6529524</v>
      </c>
      <c r="F438" s="646" t="s">
        <v>5544</v>
      </c>
      <c r="G438" s="546" t="str">
        <f>+VLOOKUP(B438,'Salary sheet'!$B$6:$E$2281,4,0)</f>
        <v>FACTORY B</v>
      </c>
      <c r="H438" s="461" t="str">
        <f>+VLOOKUP(B438,'Salary sheet'!$B$6:$AZ$1386,50,0)</f>
        <v>SK1 Bag</v>
      </c>
      <c r="I438" s="461" t="str">
        <f t="shared" si="23"/>
        <v>C16432VU THANH CHUNG050129505246</v>
      </c>
      <c r="J438" s="573" t="str">
        <f>+VLOOKUP(B438,'[2]04 2025'!$B$2:$F$1371,5,0)</f>
        <v>C16432VU THANH CHUNG050129505246</v>
      </c>
      <c r="K438" s="461">
        <f t="shared" si="24"/>
        <v>1</v>
      </c>
      <c r="P438" s="479"/>
    </row>
    <row r="439" spans="1:16" s="461" customFormat="1" ht="18" customHeight="1">
      <c r="A439" s="548">
        <f>SUBTOTAL(3,B$6:B439)</f>
        <v>434</v>
      </c>
      <c r="B439" s="546" t="s">
        <v>1503</v>
      </c>
      <c r="C439" s="546" t="str">
        <f>+VLOOKUP(B439,'Salary sheet'!$B$6:$AX$1386,48,0)</f>
        <v>NGUYEN THANH TAM</v>
      </c>
      <c r="D439" s="546" t="str">
        <f>+VLOOKUP(B439,'Salary sheet'!$B$6:$BW$1386,49,0)</f>
        <v>050157974881</v>
      </c>
      <c r="E439" s="462">
        <f>+VLOOKUP(B439,'Salary sheet'!$B$6:$AT$1292,45,0)</f>
        <v>6565810</v>
      </c>
      <c r="F439" s="646" t="s">
        <v>5544</v>
      </c>
      <c r="G439" s="546" t="str">
        <f>+VLOOKUP(B439,'Salary sheet'!$B$6:$E$2281,4,0)</f>
        <v>FACTORY B</v>
      </c>
      <c r="H439" s="461" t="str">
        <f>+VLOOKUP(B439,'Salary sheet'!$B$6:$AZ$1386,50,0)</f>
        <v>SK1 Bag</v>
      </c>
      <c r="I439" s="461" t="str">
        <f t="shared" si="23"/>
        <v>C16433NGUYEN THANH TAM050157974881</v>
      </c>
      <c r="J439" s="573" t="str">
        <f>+VLOOKUP(B439,'[2]04 2025'!$B$2:$F$1371,5,0)</f>
        <v>C16433NGUYEN THANH TAM050157974881</v>
      </c>
      <c r="K439" s="461">
        <f t="shared" si="24"/>
        <v>1</v>
      </c>
      <c r="P439" s="479"/>
    </row>
    <row r="440" spans="1:16" s="461" customFormat="1" ht="18" customHeight="1">
      <c r="A440" s="548">
        <f>SUBTOTAL(3,B$6:B440)</f>
        <v>435</v>
      </c>
      <c r="B440" s="546" t="s">
        <v>1504</v>
      </c>
      <c r="C440" s="546" t="str">
        <f>+VLOOKUP(B440,'Salary sheet'!$B$6:$AX$1386,48,0)</f>
        <v>NGUYEN VAN KIEN</v>
      </c>
      <c r="D440" s="546" t="str">
        <f>+VLOOKUP(B440,'Salary sheet'!$B$6:$BW$1386,49,0)</f>
        <v>050065220757</v>
      </c>
      <c r="E440" s="462">
        <f>+VLOOKUP(B440,'Salary sheet'!$B$6:$AT$1292,45,0)</f>
        <v>5475926</v>
      </c>
      <c r="F440" s="646" t="s">
        <v>5544</v>
      </c>
      <c r="G440" s="546" t="str">
        <f>+VLOOKUP(B440,'Salary sheet'!$B$6:$E$2281,4,0)</f>
        <v>FACTORY B</v>
      </c>
      <c r="H440" s="461" t="str">
        <f>+VLOOKUP(B440,'Salary sheet'!$B$6:$AZ$1386,50,0)</f>
        <v>SK1 Bag</v>
      </c>
      <c r="I440" s="461" t="str">
        <f t="shared" si="23"/>
        <v>C8051NGUYEN VAN KIEN050065220757</v>
      </c>
      <c r="J440" s="573" t="str">
        <f>+VLOOKUP(B440,'[2]04 2025'!$B$2:$F$1371,5,0)</f>
        <v>C8051NGUYEN VAN KIEN050065220757</v>
      </c>
      <c r="K440" s="461">
        <f t="shared" si="24"/>
        <v>1</v>
      </c>
      <c r="P440" s="479"/>
    </row>
    <row r="441" spans="1:16" s="461" customFormat="1" ht="18" customHeight="1">
      <c r="A441" s="548">
        <f>SUBTOTAL(3,B$6:B441)</f>
        <v>436</v>
      </c>
      <c r="B441" s="546" t="s">
        <v>1506</v>
      </c>
      <c r="C441" s="546" t="str">
        <f>+VLOOKUP(B441,'Salary sheet'!$B$6:$AX$1386,48,0)</f>
        <v>LE THI ANH THU</v>
      </c>
      <c r="D441" s="546" t="str">
        <f>+VLOOKUP(B441,'Salary sheet'!$B$6:$BW$1386,49,0)</f>
        <v>050103659792</v>
      </c>
      <c r="E441" s="462">
        <f>+VLOOKUP(B441,'Salary sheet'!$B$6:$AT$1292,45,0)</f>
        <v>9534106</v>
      </c>
      <c r="F441" s="646" t="s">
        <v>5544</v>
      </c>
      <c r="G441" s="546" t="str">
        <f>+VLOOKUP(B441,'Salary sheet'!$B$6:$E$2281,4,0)</f>
        <v>FACTORY B</v>
      </c>
      <c r="H441" s="461" t="str">
        <f>+VLOOKUP(B441,'Salary sheet'!$B$6:$AZ$1386,50,0)</f>
        <v>SK1 Bag</v>
      </c>
      <c r="I441" s="461" t="str">
        <f t="shared" si="23"/>
        <v>C8055LE THI ANH THU050103659792</v>
      </c>
      <c r="J441" s="573" t="str">
        <f>+VLOOKUP(B441,'[2]04 2025'!$B$2:$F$1371,5,0)</f>
        <v>C8055LE THI ANH THU050103659792</v>
      </c>
      <c r="K441" s="461">
        <f t="shared" si="24"/>
        <v>1</v>
      </c>
      <c r="P441" s="479"/>
    </row>
    <row r="442" spans="1:16" s="461" customFormat="1" ht="18" customHeight="1">
      <c r="A442" s="548">
        <f>SUBTOTAL(3,B$6:B442)</f>
        <v>437</v>
      </c>
      <c r="B442" s="546" t="s">
        <v>1509</v>
      </c>
      <c r="C442" s="546" t="str">
        <f>+VLOOKUP(B442,'Salary sheet'!$B$6:$AX$1386,48,0)</f>
        <v>NGUYEN QUANG DUC</v>
      </c>
      <c r="D442" s="546" t="str">
        <f>+VLOOKUP(B442,'Salary sheet'!$B$6:$BW$1386,49,0)</f>
        <v>050116651243</v>
      </c>
      <c r="E442" s="462">
        <f>+VLOOKUP(B442,'Salary sheet'!$B$6:$AT$1292,45,0)</f>
        <v>5023504</v>
      </c>
      <c r="F442" s="646" t="s">
        <v>5544</v>
      </c>
      <c r="G442" s="546" t="str">
        <f>+VLOOKUP(B442,'Salary sheet'!$B$6:$E$2281,4,0)</f>
        <v>FACTORY B</v>
      </c>
      <c r="H442" s="461" t="str">
        <f>+VLOOKUP(B442,'Salary sheet'!$B$6:$AZ$1386,50,0)</f>
        <v>SK1 Box</v>
      </c>
      <c r="I442" s="461" t="str">
        <f t="shared" si="23"/>
        <v>C13709NGUYEN QUANG DUC050116651243</v>
      </c>
      <c r="J442" s="573" t="str">
        <f>+VLOOKUP(B442,'[2]04 2025'!$B$2:$F$1371,5,0)</f>
        <v>C13709NGUYEN QUANG DUC050116651243</v>
      </c>
      <c r="K442" s="461">
        <f t="shared" si="24"/>
        <v>1</v>
      </c>
      <c r="P442" s="479"/>
    </row>
    <row r="443" spans="1:16" s="461" customFormat="1" ht="18" customHeight="1">
      <c r="A443" s="548">
        <f>SUBTOTAL(3,B$6:B443)</f>
        <v>438</v>
      </c>
      <c r="B443" s="546" t="s">
        <v>1511</v>
      </c>
      <c r="C443" s="546" t="str">
        <f>+VLOOKUP(B443,'Salary sheet'!$B$6:$AX$1386,48,0)</f>
        <v>NGUYEN TUAN KIET</v>
      </c>
      <c r="D443" s="546" t="str">
        <f>+VLOOKUP(B443,'Salary sheet'!$B$6:$BW$1386,49,0)</f>
        <v>050123002005</v>
      </c>
      <c r="E443" s="462">
        <f>+VLOOKUP(B443,'Salary sheet'!$B$6:$AT$1292,45,0)</f>
        <v>4481272</v>
      </c>
      <c r="F443" s="646" t="s">
        <v>5544</v>
      </c>
      <c r="G443" s="546" t="str">
        <f>+VLOOKUP(B443,'Salary sheet'!$B$6:$E$2281,4,0)</f>
        <v>FACTORY B</v>
      </c>
      <c r="H443" s="461" t="str">
        <f>+VLOOKUP(B443,'Salary sheet'!$B$6:$AZ$1386,50,0)</f>
        <v>SK1 Box</v>
      </c>
      <c r="I443" s="461" t="str">
        <f t="shared" si="23"/>
        <v>C15522NGUYEN TUAN KIET050123002005</v>
      </c>
      <c r="J443" s="573" t="str">
        <f>+VLOOKUP(B443,'[2]04 2025'!$B$2:$F$1371,5,0)</f>
        <v>C15522NGUYEN TUAN KIET050123002005</v>
      </c>
      <c r="K443" s="461">
        <f t="shared" si="24"/>
        <v>1</v>
      </c>
      <c r="P443" s="479"/>
    </row>
    <row r="444" spans="1:16" s="461" customFormat="1" ht="18" customHeight="1">
      <c r="A444" s="548">
        <f>SUBTOTAL(3,B$6:B444)</f>
        <v>439</v>
      </c>
      <c r="B444" s="546" t="s">
        <v>1513</v>
      </c>
      <c r="C444" s="546" t="str">
        <f>+VLOOKUP(B444,'Salary sheet'!$B$6:$AX$1386,48,0)</f>
        <v>QUACH NGOC KIM THU</v>
      </c>
      <c r="D444" s="546" t="str">
        <f>+VLOOKUP(B444,'Salary sheet'!$B$6:$BW$1386,49,0)</f>
        <v>050151290903</v>
      </c>
      <c r="E444" s="462">
        <f>+VLOOKUP(B444,'Salary sheet'!$B$6:$AT$1292,45,0)</f>
        <v>7288927</v>
      </c>
      <c r="F444" s="646" t="s">
        <v>5544</v>
      </c>
      <c r="G444" s="546" t="str">
        <f>+VLOOKUP(B444,'Salary sheet'!$B$6:$E$2281,4,0)</f>
        <v>FACTORY B</v>
      </c>
      <c r="H444" s="461" t="str">
        <f>+VLOOKUP(B444,'Salary sheet'!$B$6:$AZ$1386,50,0)</f>
        <v>SK1 Box</v>
      </c>
      <c r="I444" s="461" t="str">
        <f t="shared" si="23"/>
        <v>C15570QUACH NGOC KIM THU050151290903</v>
      </c>
      <c r="J444" s="573" t="str">
        <f>+VLOOKUP(B444,'[2]04 2025'!$B$2:$F$1371,5,0)</f>
        <v>C15570QUACH NGOC KIM THU050151290903</v>
      </c>
      <c r="K444" s="461">
        <f t="shared" si="24"/>
        <v>1</v>
      </c>
      <c r="P444" s="479"/>
    </row>
    <row r="445" spans="1:16" s="461" customFormat="1" ht="18" customHeight="1">
      <c r="A445" s="548">
        <f>SUBTOTAL(3,B$6:B445)</f>
        <v>440</v>
      </c>
      <c r="B445" s="546" t="s">
        <v>1515</v>
      </c>
      <c r="C445" s="546" t="str">
        <f>+VLOOKUP(B445,'Salary sheet'!$B$6:$AX$1386,48,0)</f>
        <v>NGUYEN TRONG NGHIA</v>
      </c>
      <c r="D445" s="546" t="str">
        <f>+VLOOKUP(B445,'Salary sheet'!$B$6:$BW$1386,49,0)</f>
        <v>050102386083</v>
      </c>
      <c r="E445" s="462">
        <f>+VLOOKUP(B445,'Salary sheet'!$B$6:$AT$1292,45,0)</f>
        <v>3698126</v>
      </c>
      <c r="F445" s="646" t="s">
        <v>5544</v>
      </c>
      <c r="G445" s="546" t="str">
        <f>+VLOOKUP(B445,'Salary sheet'!$B$6:$E$2281,4,0)</f>
        <v>FACTORY B</v>
      </c>
      <c r="H445" s="461" t="str">
        <f>+VLOOKUP(B445,'Salary sheet'!$B$6:$AZ$1386,50,0)</f>
        <v>SK1 Box</v>
      </c>
      <c r="I445" s="461" t="str">
        <f t="shared" si="23"/>
        <v>C15626NGUYEN TRONG NGHIA050102386083</v>
      </c>
      <c r="J445" s="573" t="str">
        <f>+VLOOKUP(B445,'[2]04 2025'!$B$2:$F$1371,5,0)</f>
        <v>C15626NGUYEN TRONG NGHIA050102386083</v>
      </c>
      <c r="K445" s="461">
        <f t="shared" si="24"/>
        <v>1</v>
      </c>
      <c r="P445" s="479"/>
    </row>
    <row r="446" spans="1:16" s="461" customFormat="1" ht="18" customHeight="1">
      <c r="A446" s="548">
        <f>SUBTOTAL(3,B$6:B446)</f>
        <v>441</v>
      </c>
      <c r="B446" s="546" t="s">
        <v>1517</v>
      </c>
      <c r="C446" s="546" t="str">
        <f>+VLOOKUP(B446,'Salary sheet'!$B$6:$AX$1386,48,0)</f>
        <v>VO THI THANH NGAN</v>
      </c>
      <c r="D446" s="546" t="str">
        <f>+VLOOKUP(B446,'Salary sheet'!$B$6:$BW$1386,49,0)</f>
        <v>050116653531</v>
      </c>
      <c r="E446" s="462">
        <f>+VLOOKUP(B446,'Salary sheet'!$B$6:$AT$1292,45,0)</f>
        <v>7347281</v>
      </c>
      <c r="F446" s="646" t="s">
        <v>5544</v>
      </c>
      <c r="G446" s="546" t="str">
        <f>+VLOOKUP(B446,'Salary sheet'!$B$6:$E$2281,4,0)</f>
        <v>FACTORY B</v>
      </c>
      <c r="H446" s="461" t="str">
        <f>+VLOOKUP(B446,'Salary sheet'!$B$6:$AZ$1386,50,0)</f>
        <v>SK1 Box</v>
      </c>
      <c r="I446" s="461" t="str">
        <f t="shared" si="23"/>
        <v>C15704VO THI THANH NGAN050116653531</v>
      </c>
      <c r="J446" s="573" t="str">
        <f>+VLOOKUP(B446,'[2]04 2025'!$B$2:$F$1371,5,0)</f>
        <v>C15704VO THI THANH NGAN050116653531</v>
      </c>
      <c r="K446" s="461">
        <f t="shared" si="24"/>
        <v>1</v>
      </c>
      <c r="P446" s="479"/>
    </row>
    <row r="447" spans="1:16" s="461" customFormat="1" ht="18" customHeight="1">
      <c r="A447" s="548">
        <f>SUBTOTAL(3,B$6:B447)</f>
        <v>442</v>
      </c>
      <c r="B447" s="546" t="s">
        <v>1519</v>
      </c>
      <c r="C447" s="546" t="str">
        <f>+VLOOKUP(B447,'Salary sheet'!$B$6:$AX$1386,48,0)</f>
        <v>LE THANH SANG</v>
      </c>
      <c r="D447" s="546" t="str">
        <f>+VLOOKUP(B447,'Salary sheet'!$B$6:$BW$1386,49,0)</f>
        <v>050151740178</v>
      </c>
      <c r="E447" s="462">
        <f>+VLOOKUP(B447,'Salary sheet'!$B$6:$AT$1292,45,0)</f>
        <v>7135895</v>
      </c>
      <c r="F447" s="646" t="s">
        <v>5544</v>
      </c>
      <c r="G447" s="546" t="str">
        <f>+VLOOKUP(B447,'Salary sheet'!$B$6:$E$2281,4,0)</f>
        <v>FACTORY B</v>
      </c>
      <c r="H447" s="461" t="str">
        <f>+VLOOKUP(B447,'Salary sheet'!$B$6:$AZ$1386,50,0)</f>
        <v>SK1 Box</v>
      </c>
      <c r="I447" s="461" t="str">
        <f t="shared" si="23"/>
        <v>C15770LE THANH SANG050151740178</v>
      </c>
      <c r="J447" s="573" t="str">
        <f>+VLOOKUP(B447,'[2]04 2025'!$B$2:$F$1371,5,0)</f>
        <v>C15770LE THANH SANG050151740178</v>
      </c>
      <c r="K447" s="461">
        <f t="shared" si="24"/>
        <v>1</v>
      </c>
      <c r="P447" s="479"/>
    </row>
    <row r="448" spans="1:16" s="461" customFormat="1" ht="18" customHeight="1">
      <c r="A448" s="548">
        <f>SUBTOTAL(3,B$6:B448)</f>
        <v>443</v>
      </c>
      <c r="B448" s="546" t="s">
        <v>1521</v>
      </c>
      <c r="C448" s="546" t="str">
        <f>+VLOOKUP(B448,'Salary sheet'!$B$6:$AX$1386,48,0)</f>
        <v>HOANG THI CA</v>
      </c>
      <c r="D448" s="546" t="str">
        <f>+VLOOKUP(B448,'Salary sheet'!$B$6:$BW$1386,49,0)</f>
        <v>050116653051</v>
      </c>
      <c r="E448" s="462">
        <f>+VLOOKUP(B448,'Salary sheet'!$B$6:$AT$1292,45,0)</f>
        <v>6609390</v>
      </c>
      <c r="F448" s="646" t="s">
        <v>5544</v>
      </c>
      <c r="G448" s="546" t="str">
        <f>+VLOOKUP(B448,'Salary sheet'!$B$6:$E$2281,4,0)</f>
        <v>FACTORY B</v>
      </c>
      <c r="H448" s="461" t="str">
        <f>+VLOOKUP(B448,'Salary sheet'!$B$6:$AZ$1386,50,0)</f>
        <v>SK1 Box</v>
      </c>
      <c r="I448" s="461" t="str">
        <f t="shared" si="23"/>
        <v>C16153HOANG THI CA050116653051</v>
      </c>
      <c r="J448" s="573" t="str">
        <f>+VLOOKUP(B448,'[2]04 2025'!$B$2:$F$1371,5,0)</f>
        <v>C16153HOANG THI CA050116653051</v>
      </c>
      <c r="K448" s="461">
        <f t="shared" si="24"/>
        <v>1</v>
      </c>
      <c r="P448" s="479"/>
    </row>
    <row r="449" spans="1:16" s="461" customFormat="1" ht="18" customHeight="1">
      <c r="A449" s="548">
        <f>SUBTOTAL(3,B$6:B449)</f>
        <v>444</v>
      </c>
      <c r="B449" s="546" t="s">
        <v>1523</v>
      </c>
      <c r="C449" s="546" t="str">
        <f>+VLOOKUP(B449,'Salary sheet'!$B$6:$AX$1386,48,0)</f>
        <v>HOANG THI SANG</v>
      </c>
      <c r="D449" s="546" t="str">
        <f>+VLOOKUP(B449,'Salary sheet'!$B$6:$BW$1386,49,0)</f>
        <v>050155983989</v>
      </c>
      <c r="E449" s="462">
        <f>+VLOOKUP(B449,'Salary sheet'!$B$6:$AT$1292,45,0)</f>
        <v>6829365</v>
      </c>
      <c r="F449" s="646" t="s">
        <v>5544</v>
      </c>
      <c r="G449" s="546" t="str">
        <f>+VLOOKUP(B449,'Salary sheet'!$B$6:$E$2281,4,0)</f>
        <v>FACTORY B</v>
      </c>
      <c r="H449" s="461" t="str">
        <f>+VLOOKUP(B449,'Salary sheet'!$B$6:$AZ$1386,50,0)</f>
        <v>SK1 Box</v>
      </c>
      <c r="I449" s="461" t="str">
        <f t="shared" si="23"/>
        <v>C16238HOANG THI SANG050155983989</v>
      </c>
      <c r="J449" s="573" t="str">
        <f>+VLOOKUP(B449,'[2]04 2025'!$B$2:$F$1371,5,0)</f>
        <v>C16238HOANG THI SANG050155983989</v>
      </c>
      <c r="K449" s="461">
        <f t="shared" si="24"/>
        <v>1</v>
      </c>
      <c r="P449" s="479"/>
    </row>
    <row r="450" spans="1:16" s="461" customFormat="1" ht="18" customHeight="1">
      <c r="A450" s="548">
        <f>SUBTOTAL(3,B$6:B450)</f>
        <v>445</v>
      </c>
      <c r="B450" s="546" t="s">
        <v>1525</v>
      </c>
      <c r="C450" s="546" t="str">
        <f>+VLOOKUP(B450,'Salary sheet'!$B$6:$AX$1386,48,0)</f>
        <v>THI PHUONG</v>
      </c>
      <c r="D450" s="546" t="str">
        <f>+VLOOKUP(B450,'Salary sheet'!$B$6:$BW$1386,49,0)</f>
        <v>050042567466</v>
      </c>
      <c r="E450" s="462">
        <f>+VLOOKUP(B450,'Salary sheet'!$B$6:$AT$1292,45,0)</f>
        <v>6492929</v>
      </c>
      <c r="F450" s="646" t="s">
        <v>5544</v>
      </c>
      <c r="G450" s="546" t="str">
        <f>+VLOOKUP(B450,'Salary sheet'!$B$6:$E$2281,4,0)</f>
        <v>FACTORY B</v>
      </c>
      <c r="H450" s="461" t="str">
        <f>+VLOOKUP(B450,'Salary sheet'!$B$6:$AZ$1386,50,0)</f>
        <v>SK1 Box</v>
      </c>
      <c r="I450" s="461" t="str">
        <f t="shared" si="23"/>
        <v>C16449THI PHUONG050042567466</v>
      </c>
      <c r="J450" s="573" t="str">
        <f>+VLOOKUP(B450,'[2]04 2025'!$B$2:$F$1371,5,0)</f>
        <v>C16449THI PHUONG050042567466</v>
      </c>
      <c r="K450" s="461">
        <f t="shared" si="24"/>
        <v>1</v>
      </c>
      <c r="P450" s="479"/>
    </row>
    <row r="451" spans="1:16" s="461" customFormat="1" ht="18" customHeight="1">
      <c r="A451" s="548">
        <f>SUBTOTAL(3,B$6:B451)</f>
        <v>446</v>
      </c>
      <c r="B451" s="546" t="s">
        <v>1527</v>
      </c>
      <c r="C451" s="546" t="str">
        <f>+VLOOKUP(B451,'Salary sheet'!$B$6:$AX$1386,48,0)</f>
        <v>CHAU THI HONG YEN</v>
      </c>
      <c r="D451" s="546" t="str">
        <f>+VLOOKUP(B451,'Salary sheet'!$B$6:$BW$1386,49,0)</f>
        <v>050156266725</v>
      </c>
      <c r="E451" s="462">
        <f>+VLOOKUP(B451,'Salary sheet'!$B$6:$AT$1292,45,0)</f>
        <v>3975583</v>
      </c>
      <c r="F451" s="646" t="s">
        <v>5544</v>
      </c>
      <c r="G451" s="546" t="str">
        <f>+VLOOKUP(B451,'Salary sheet'!$B$6:$E$2281,4,0)</f>
        <v>FACTORY B</v>
      </c>
      <c r="H451" s="461" t="str">
        <f>+VLOOKUP(B451,'Salary sheet'!$B$6:$AZ$1386,50,0)</f>
        <v>SK1 Box</v>
      </c>
      <c r="I451" s="461" t="str">
        <f t="shared" si="23"/>
        <v>C16450CHAU THI HONG YEN050156266725</v>
      </c>
      <c r="J451" s="573" t="str">
        <f>+VLOOKUP(B451,'[2]04 2025'!$B$2:$F$1371,5,0)</f>
        <v>C16450CHAU THI HONG YEN050156266725</v>
      </c>
      <c r="K451" s="461">
        <f t="shared" si="24"/>
        <v>1</v>
      </c>
      <c r="P451" s="479"/>
    </row>
    <row r="452" spans="1:16" s="461" customFormat="1" ht="18" customHeight="1">
      <c r="A452" s="548">
        <f>SUBTOTAL(3,B$6:B452)</f>
        <v>447</v>
      </c>
      <c r="B452" s="546" t="s">
        <v>1529</v>
      </c>
      <c r="C452" s="546" t="str">
        <f>+VLOOKUP(B452,'Salary sheet'!$B$6:$AX$1386,48,0)</f>
        <v>LE SY HOA</v>
      </c>
      <c r="D452" s="546" t="str">
        <f>+VLOOKUP(B452,'Salary sheet'!$B$6:$BW$1386,49,0)</f>
        <v>050131296050</v>
      </c>
      <c r="E452" s="462">
        <f>+VLOOKUP(B452,'Salary sheet'!$B$6:$AT$1292,45,0)</f>
        <v>8312385</v>
      </c>
      <c r="F452" s="646" t="s">
        <v>5544</v>
      </c>
      <c r="G452" s="546" t="str">
        <f>+VLOOKUP(B452,'Salary sheet'!$B$6:$E$2281,4,0)</f>
        <v>FACTORY B</v>
      </c>
      <c r="H452" s="461" t="str">
        <f>+VLOOKUP(B452,'Salary sheet'!$B$6:$AZ$1386,50,0)</f>
        <v>SK1 Box</v>
      </c>
      <c r="I452" s="461" t="str">
        <f t="shared" si="23"/>
        <v>C4042LE SY HOA050131296050</v>
      </c>
      <c r="J452" s="573" t="str">
        <f>+VLOOKUP(B452,'[2]04 2025'!$B$2:$F$1371,5,0)</f>
        <v>C4042LE SY HOA050131296050</v>
      </c>
      <c r="K452" s="461">
        <f t="shared" si="24"/>
        <v>1</v>
      </c>
      <c r="P452" s="479"/>
    </row>
    <row r="453" spans="1:16" s="461" customFormat="1" ht="18" customHeight="1">
      <c r="A453" s="548">
        <f>SUBTOTAL(3,B$6:B453)</f>
        <v>448</v>
      </c>
      <c r="B453" s="546" t="s">
        <v>1531</v>
      </c>
      <c r="C453" s="546" t="str">
        <f>+VLOOKUP(B453,'Salary sheet'!$B$6:$AX$1386,48,0)</f>
        <v>PHAM THI CAM CHAU</v>
      </c>
      <c r="D453" s="546" t="str">
        <f>+VLOOKUP(B453,'Salary sheet'!$B$6:$BW$1386,49,0)</f>
        <v>050113873490</v>
      </c>
      <c r="E453" s="462">
        <f>+VLOOKUP(B453,'Salary sheet'!$B$6:$AT$1292,45,0)</f>
        <v>7965684</v>
      </c>
      <c r="F453" s="646" t="s">
        <v>5544</v>
      </c>
      <c r="G453" s="546" t="str">
        <f>+VLOOKUP(B453,'Salary sheet'!$B$6:$E$2281,4,0)</f>
        <v>FACTORY B</v>
      </c>
      <c r="H453" s="461" t="str">
        <f>+VLOOKUP(B453,'Salary sheet'!$B$6:$AZ$1386,50,0)</f>
        <v>SK1 Bag</v>
      </c>
      <c r="I453" s="461" t="str">
        <f t="shared" si="23"/>
        <v>C11673PHAM THI CAM CHAU050113873490</v>
      </c>
      <c r="J453" s="573" t="str">
        <f>+VLOOKUP(B453,'[2]04 2025'!$B$2:$F$1371,5,0)</f>
        <v>C11673PHAM THI CAM CHAU050113873490</v>
      </c>
      <c r="K453" s="461">
        <f t="shared" si="24"/>
        <v>1</v>
      </c>
      <c r="P453" s="479"/>
    </row>
    <row r="454" spans="1:16" s="461" customFormat="1" ht="18" customHeight="1">
      <c r="A454" s="548">
        <f>SUBTOTAL(3,B$6:B454)</f>
        <v>449</v>
      </c>
      <c r="B454" s="546" t="s">
        <v>1533</v>
      </c>
      <c r="C454" s="546" t="str">
        <f>+VLOOKUP(B454,'Salary sheet'!$B$6:$AX$1386,48,0)</f>
        <v>TRAN THI THUY</v>
      </c>
      <c r="D454" s="546" t="str">
        <f>+VLOOKUP(B454,'Salary sheet'!$B$6:$BW$1386,49,0)</f>
        <v>050040932426</v>
      </c>
      <c r="E454" s="462">
        <f>+VLOOKUP(B454,'Salary sheet'!$B$6:$AT$1292,45,0)</f>
        <v>8073761</v>
      </c>
      <c r="F454" s="646" t="s">
        <v>5544</v>
      </c>
      <c r="G454" s="546" t="str">
        <f>+VLOOKUP(B454,'Salary sheet'!$B$6:$E$2281,4,0)</f>
        <v>FACTORY B</v>
      </c>
      <c r="H454" s="461" t="str">
        <f>+VLOOKUP(B454,'Salary sheet'!$B$6:$AZ$1386,50,0)</f>
        <v>SK1 Bag</v>
      </c>
      <c r="I454" s="461" t="str">
        <f t="shared" si="23"/>
        <v>C1730TRAN THI THUY050040932426</v>
      </c>
      <c r="J454" s="573" t="str">
        <f>+VLOOKUP(B454,'[2]04 2025'!$B$2:$F$1371,5,0)</f>
        <v>C1730TRAN THI THUY050040932426</v>
      </c>
      <c r="K454" s="461">
        <f t="shared" si="24"/>
        <v>1</v>
      </c>
      <c r="P454" s="479"/>
    </row>
    <row r="455" spans="1:16" s="461" customFormat="1" ht="18" customHeight="1">
      <c r="A455" s="548">
        <f>SUBTOTAL(3,B$6:B455)</f>
        <v>450</v>
      </c>
      <c r="B455" s="546" t="s">
        <v>1535</v>
      </c>
      <c r="C455" s="546" t="str">
        <f>+VLOOKUP(B455,'Salary sheet'!$B$6:$AX$1386,48,0)</f>
        <v>PHAM THUY HONG</v>
      </c>
      <c r="D455" s="546" t="str">
        <f>+VLOOKUP(B455,'Salary sheet'!$B$6:$BW$1386,49,0)</f>
        <v>050040936030</v>
      </c>
      <c r="E455" s="462">
        <f>+VLOOKUP(B455,'Salary sheet'!$B$6:$AT$1292,45,0)</f>
        <v>7973761</v>
      </c>
      <c r="F455" s="646" t="s">
        <v>5544</v>
      </c>
      <c r="G455" s="546" t="str">
        <f>+VLOOKUP(B455,'Salary sheet'!$B$6:$E$2281,4,0)</f>
        <v>FACTORY B</v>
      </c>
      <c r="H455" s="461" t="str">
        <f>+VLOOKUP(B455,'Salary sheet'!$B$6:$AZ$1386,50,0)</f>
        <v>SK1 Bag</v>
      </c>
      <c r="I455" s="461" t="str">
        <f t="shared" si="23"/>
        <v>C2963PHAM THUY HONG050040936030</v>
      </c>
      <c r="J455" s="573" t="str">
        <f>+VLOOKUP(B455,'[2]04 2025'!$B$2:$F$1371,5,0)</f>
        <v>C2963PHAM THUY HONG050040936030</v>
      </c>
      <c r="K455" s="461">
        <f t="shared" si="24"/>
        <v>1</v>
      </c>
      <c r="P455" s="479"/>
    </row>
    <row r="456" spans="1:16" s="461" customFormat="1" ht="18" customHeight="1">
      <c r="A456" s="548">
        <f>SUBTOTAL(3,B$6:B456)</f>
        <v>451</v>
      </c>
      <c r="B456" s="546" t="s">
        <v>1537</v>
      </c>
      <c r="C456" s="546" t="str">
        <f>+VLOOKUP(B456,'Salary sheet'!$B$6:$AX$1386,48,0)</f>
        <v>HO THI VAN</v>
      </c>
      <c r="D456" s="546" t="str">
        <f>+VLOOKUP(B456,'Salary sheet'!$B$6:$BW$1386,49,0)</f>
        <v>050040936049</v>
      </c>
      <c r="E456" s="462">
        <f>+VLOOKUP(B456,'Salary sheet'!$B$6:$AT$1292,45,0)</f>
        <v>9036673</v>
      </c>
      <c r="F456" s="646" t="s">
        <v>5544</v>
      </c>
      <c r="G456" s="546" t="str">
        <f>+VLOOKUP(B456,'Salary sheet'!$B$6:$E$2281,4,0)</f>
        <v>FACTORY B</v>
      </c>
      <c r="H456" s="461" t="str">
        <f>+VLOOKUP(B456,'Salary sheet'!$B$6:$AZ$1386,50,0)</f>
        <v>SK1 Bag</v>
      </c>
      <c r="I456" s="461" t="str">
        <f t="shared" si="23"/>
        <v>C3518HO THI VAN050040936049</v>
      </c>
      <c r="J456" s="573" t="str">
        <f>+VLOOKUP(B456,'[2]04 2025'!$B$2:$F$1371,5,0)</f>
        <v>C3518HO THI VAN050040936049</v>
      </c>
      <c r="K456" s="461">
        <f t="shared" si="24"/>
        <v>1</v>
      </c>
      <c r="P456" s="479"/>
    </row>
    <row r="457" spans="1:16" s="461" customFormat="1" ht="18" customHeight="1">
      <c r="A457" s="548">
        <f>SUBTOTAL(3,B$6:B457)</f>
        <v>452</v>
      </c>
      <c r="B457" s="546" t="s">
        <v>1540</v>
      </c>
      <c r="C457" s="546" t="str">
        <f>+VLOOKUP(B457,'Salary sheet'!$B$6:$AX$1386,48,0)</f>
        <v>LE THI THUY HANG</v>
      </c>
      <c r="D457" s="546" t="str">
        <f>+VLOOKUP(B457,'Salary sheet'!$B$6:$BW$1386,49,0)</f>
        <v>050040856657</v>
      </c>
      <c r="E457" s="462">
        <f>+VLOOKUP(B457,'Salary sheet'!$B$6:$AT$1292,45,0)</f>
        <v>5343895</v>
      </c>
      <c r="F457" s="646" t="s">
        <v>5544</v>
      </c>
      <c r="G457" s="546" t="str">
        <f>+VLOOKUP(B457,'Salary sheet'!$B$6:$E$2281,4,0)</f>
        <v>FACTORY B</v>
      </c>
      <c r="H457" s="461" t="str">
        <f>+VLOOKUP(B457,'Salary sheet'!$B$6:$AZ$1386,50,0)</f>
        <v>SK1 Bag</v>
      </c>
      <c r="I457" s="461" t="str">
        <f t="shared" si="23"/>
        <v>C4275LE THI THUY HANG050040856657</v>
      </c>
      <c r="J457" s="573" t="str">
        <f>+VLOOKUP(B457,'[2]04 2025'!$B$2:$F$1371,5,0)</f>
        <v>C4275LE THI THUY HANG050040856657</v>
      </c>
      <c r="K457" s="461">
        <f t="shared" si="24"/>
        <v>1</v>
      </c>
      <c r="P457" s="479"/>
    </row>
    <row r="458" spans="1:16" s="461" customFormat="1" ht="18" customHeight="1">
      <c r="A458" s="548">
        <f>SUBTOTAL(3,B$6:B458)</f>
        <v>453</v>
      </c>
      <c r="B458" s="546" t="s">
        <v>1542</v>
      </c>
      <c r="C458" s="546" t="str">
        <f>+VLOOKUP(B458,'Salary sheet'!$B$6:$AX$1386,48,0)</f>
        <v>TRAN THI THU</v>
      </c>
      <c r="D458" s="546" t="str">
        <f>+VLOOKUP(B458,'Salary sheet'!$B$6:$BW$1386,49,0)</f>
        <v>050040854336</v>
      </c>
      <c r="E458" s="462">
        <f>+VLOOKUP(B458,'Salary sheet'!$B$6:$AT$1292,45,0)</f>
        <v>8183049</v>
      </c>
      <c r="F458" s="646" t="s">
        <v>5544</v>
      </c>
      <c r="G458" s="546" t="str">
        <f>+VLOOKUP(B458,'Salary sheet'!$B$6:$E$2281,4,0)</f>
        <v>FACTORY B</v>
      </c>
      <c r="H458" s="461" t="str">
        <f>+VLOOKUP(B458,'Salary sheet'!$B$6:$AZ$1386,50,0)</f>
        <v>SK1 Bag</v>
      </c>
      <c r="I458" s="461" t="str">
        <f t="shared" si="23"/>
        <v>C4641TRAN THI THU050040854336</v>
      </c>
      <c r="J458" s="573" t="str">
        <f>+VLOOKUP(B458,'[2]04 2025'!$B$2:$F$1371,5,0)</f>
        <v>C4641TRAN THI THU050040854336</v>
      </c>
      <c r="K458" s="461">
        <f t="shared" si="24"/>
        <v>1</v>
      </c>
      <c r="P458" s="479"/>
    </row>
    <row r="459" spans="1:16" s="461" customFormat="1" ht="18" customHeight="1">
      <c r="A459" s="548">
        <f>SUBTOTAL(3,B$6:B459)</f>
        <v>454</v>
      </c>
      <c r="B459" s="546" t="s">
        <v>1544</v>
      </c>
      <c r="C459" s="546" t="str">
        <f>+VLOOKUP(B459,'Salary sheet'!$B$6:$AX$1386,48,0)</f>
        <v>HOANG THI NGOC BINH</v>
      </c>
      <c r="D459" s="546" t="str">
        <f>+VLOOKUP(B459,'Salary sheet'!$B$6:$BW$1386,49,0)</f>
        <v>050040936121</v>
      </c>
      <c r="E459" s="462">
        <f>+VLOOKUP(B459,'Salary sheet'!$B$6:$AT$1292,45,0)</f>
        <v>8173008</v>
      </c>
      <c r="F459" s="646" t="s">
        <v>5544</v>
      </c>
      <c r="G459" s="546" t="str">
        <f>+VLOOKUP(B459,'Salary sheet'!$B$6:$E$2281,4,0)</f>
        <v>FACTORY B</v>
      </c>
      <c r="H459" s="461" t="str">
        <f>+VLOOKUP(B459,'Salary sheet'!$B$6:$AZ$1386,50,0)</f>
        <v>SK1 Bag</v>
      </c>
      <c r="I459" s="461" t="str">
        <f t="shared" si="23"/>
        <v>C6149HOANG THI NGOC BINH050040936121</v>
      </c>
      <c r="J459" s="573" t="str">
        <f>+VLOOKUP(B459,'[2]04 2025'!$B$2:$F$1371,5,0)</f>
        <v>C6149HOANG THI NGOC BINH050040936121</v>
      </c>
      <c r="K459" s="461">
        <f t="shared" si="24"/>
        <v>1</v>
      </c>
      <c r="P459" s="479"/>
    </row>
    <row r="460" spans="1:16" s="461" customFormat="1" ht="18" customHeight="1">
      <c r="A460" s="548">
        <f>SUBTOTAL(3,B$6:B460)</f>
        <v>455</v>
      </c>
      <c r="B460" s="546" t="s">
        <v>1546</v>
      </c>
      <c r="C460" s="546" t="str">
        <f>+VLOOKUP(B460,'Salary sheet'!$B$6:$AX$1386,48,0)</f>
        <v>THI TUYET</v>
      </c>
      <c r="D460" s="546" t="str">
        <f>+VLOOKUP(B460,'Salary sheet'!$B$6:$BW$1386,49,0)</f>
        <v>050070010523</v>
      </c>
      <c r="E460" s="462">
        <f>+VLOOKUP(B460,'Salary sheet'!$B$6:$AT$1292,45,0)</f>
        <v>7920465</v>
      </c>
      <c r="F460" s="646" t="s">
        <v>5544</v>
      </c>
      <c r="G460" s="546" t="str">
        <f>+VLOOKUP(B460,'Salary sheet'!$B$6:$E$2281,4,0)</f>
        <v>FACTORY B</v>
      </c>
      <c r="H460" s="461" t="str">
        <f>+VLOOKUP(B460,'Salary sheet'!$B$6:$AZ$1386,50,0)</f>
        <v>SK1 Bag</v>
      </c>
      <c r="I460" s="461" t="str">
        <f t="shared" si="23"/>
        <v>C6757THI TUYET050070010523</v>
      </c>
      <c r="J460" s="573" t="str">
        <f>+VLOOKUP(B460,'[2]04 2025'!$B$2:$F$1371,5,0)</f>
        <v>C6757THI TUYET050070010523</v>
      </c>
      <c r="K460" s="461">
        <f t="shared" si="24"/>
        <v>1</v>
      </c>
      <c r="P460" s="479"/>
    </row>
    <row r="461" spans="1:16" s="461" customFormat="1" ht="18" customHeight="1">
      <c r="A461" s="548">
        <f>SUBTOTAL(3,B$6:B461)</f>
        <v>456</v>
      </c>
      <c r="B461" s="546" t="s">
        <v>1548</v>
      </c>
      <c r="C461" s="546" t="str">
        <f>+VLOOKUP(B461,'Salary sheet'!$B$6:$AX$1386,48,0)</f>
        <v>CHAU THI BACH TUYET</v>
      </c>
      <c r="D461" s="546" t="str">
        <f>+VLOOKUP(B461,'Salary sheet'!$B$6:$BW$1386,49,0)</f>
        <v>050042466996</v>
      </c>
      <c r="E461" s="462">
        <f>+VLOOKUP(B461,'Salary sheet'!$B$6:$AT$1292,45,0)</f>
        <v>7730491</v>
      </c>
      <c r="F461" s="646" t="s">
        <v>5544</v>
      </c>
      <c r="G461" s="546" t="str">
        <f>+VLOOKUP(B461,'Salary sheet'!$B$6:$E$2281,4,0)</f>
        <v>FACTORY B</v>
      </c>
      <c r="H461" s="461" t="str">
        <f>+VLOOKUP(B461,'Salary sheet'!$B$6:$AZ$1386,50,0)</f>
        <v>SK1 Bag</v>
      </c>
      <c r="I461" s="461" t="str">
        <f t="shared" si="23"/>
        <v>C6923CHAU THI BACH TUYET050042466996</v>
      </c>
      <c r="J461" s="573" t="str">
        <f>+VLOOKUP(B461,'[2]04 2025'!$B$2:$F$1371,5,0)</f>
        <v>C6923CHAU THI BACH TUYET050042466996</v>
      </c>
      <c r="K461" s="461">
        <f t="shared" si="24"/>
        <v>1</v>
      </c>
      <c r="P461" s="479"/>
    </row>
    <row r="462" spans="1:16" s="461" customFormat="1" ht="18" customHeight="1">
      <c r="A462" s="548">
        <f>SUBTOTAL(3,B$6:B462)</f>
        <v>457</v>
      </c>
      <c r="B462" s="546" t="s">
        <v>1550</v>
      </c>
      <c r="C462" s="546" t="str">
        <f>+VLOOKUP(B462,'Salary sheet'!$B$6:$AX$1386,48,0)</f>
        <v>VO THI DUNG MY</v>
      </c>
      <c r="D462" s="546" t="str">
        <f>+VLOOKUP(B462,'Salary sheet'!$B$6:$BW$1386,49,0)</f>
        <v>050139639143</v>
      </c>
      <c r="E462" s="462">
        <f>+VLOOKUP(B462,'Salary sheet'!$B$6:$AT$1292,45,0)</f>
        <v>6161999</v>
      </c>
      <c r="F462" s="646" t="s">
        <v>5544</v>
      </c>
      <c r="G462" s="546" t="str">
        <f>+VLOOKUP(B462,'Salary sheet'!$B$6:$E$2281,4,0)</f>
        <v>FACTORY B</v>
      </c>
      <c r="H462" s="461" t="str">
        <f>+VLOOKUP(B462,'Salary sheet'!$B$6:$AZ$1386,50,0)</f>
        <v>SK1 Bag</v>
      </c>
      <c r="I462" s="461" t="str">
        <f t="shared" si="23"/>
        <v>C15285VO THI DUNG MY050139639143</v>
      </c>
      <c r="J462" s="573" t="str">
        <f>+VLOOKUP(B462,'[2]04 2025'!$B$2:$F$1371,5,0)</f>
        <v>C15285VO THI DUNG MY050139639143</v>
      </c>
      <c r="K462" s="461">
        <f t="shared" si="24"/>
        <v>1</v>
      </c>
      <c r="P462" s="479"/>
    </row>
    <row r="463" spans="1:16" s="461" customFormat="1" ht="18" customHeight="1">
      <c r="A463" s="548">
        <f>SUBTOTAL(3,B$6:B463)</f>
        <v>458</v>
      </c>
      <c r="B463" s="546" t="s">
        <v>1552</v>
      </c>
      <c r="C463" s="546" t="str">
        <f>+VLOOKUP(B463,'Salary sheet'!$B$6:$AX$1386,48,0)</f>
        <v>NGUYEN MINH LUAN</v>
      </c>
      <c r="D463" s="546" t="str">
        <f>+VLOOKUP(B463,'Salary sheet'!$B$6:$BW$1386,49,0)</f>
        <v>050134828711</v>
      </c>
      <c r="E463" s="462">
        <f>+VLOOKUP(B463,'Salary sheet'!$B$6:$AT$1292,45,0)</f>
        <v>7169892</v>
      </c>
      <c r="F463" s="646" t="s">
        <v>5544</v>
      </c>
      <c r="G463" s="546" t="str">
        <f>+VLOOKUP(B463,'Salary sheet'!$B$6:$E$2281,4,0)</f>
        <v>FACTORY B</v>
      </c>
      <c r="H463" s="461" t="str">
        <f>+VLOOKUP(B463,'Salary sheet'!$B$6:$AZ$1386,50,0)</f>
        <v>SK1 Bag</v>
      </c>
      <c r="I463" s="461" t="str">
        <f t="shared" si="23"/>
        <v>C15908NGUYEN MINH LUAN050134828711</v>
      </c>
      <c r="J463" s="573" t="str">
        <f>+VLOOKUP(B463,'[2]04 2025'!$B$2:$F$1371,5,0)</f>
        <v>C15908NGUYEN MINH LUAN050134828711</v>
      </c>
      <c r="K463" s="461">
        <f t="shared" si="24"/>
        <v>1</v>
      </c>
      <c r="P463" s="479"/>
    </row>
    <row r="464" spans="1:16" s="461" customFormat="1" ht="18" customHeight="1">
      <c r="A464" s="548">
        <f>SUBTOTAL(3,B$6:B464)</f>
        <v>459</v>
      </c>
      <c r="B464" s="546" t="s">
        <v>1554</v>
      </c>
      <c r="C464" s="546" t="str">
        <f>+VLOOKUP(B464,'Salary sheet'!$B$6:$AX$1386,48,0)</f>
        <v>NGUYEN THI CHUNG</v>
      </c>
      <c r="D464" s="546" t="str">
        <f>+VLOOKUP(B464,'Salary sheet'!$B$6:$BW$1386,49,0)</f>
        <v>050040863521</v>
      </c>
      <c r="E464" s="462">
        <f>+VLOOKUP(B464,'Salary sheet'!$B$6:$AT$1292,45,0)</f>
        <v>8257473</v>
      </c>
      <c r="F464" s="646" t="s">
        <v>5544</v>
      </c>
      <c r="G464" s="546" t="str">
        <f>+VLOOKUP(B464,'Salary sheet'!$B$6:$E$2281,4,0)</f>
        <v>FACTORY B</v>
      </c>
      <c r="H464" s="461" t="str">
        <f>+VLOOKUP(B464,'Salary sheet'!$B$6:$AZ$1386,50,0)</f>
        <v>SK1 Bag</v>
      </c>
      <c r="I464" s="461" t="str">
        <f t="shared" si="23"/>
        <v>C4669NGUYEN THI CHUNG050040863521</v>
      </c>
      <c r="J464" s="573" t="str">
        <f>+VLOOKUP(B464,'[2]04 2025'!$B$2:$F$1371,5,0)</f>
        <v>C4669NGUYEN THI CHUNG050040863521</v>
      </c>
      <c r="K464" s="461">
        <f t="shared" si="24"/>
        <v>1</v>
      </c>
      <c r="P464" s="479"/>
    </row>
    <row r="465" spans="1:16" s="461" customFormat="1" ht="18" customHeight="1">
      <c r="A465" s="548">
        <f>SUBTOTAL(3,B$6:B465)</f>
        <v>460</v>
      </c>
      <c r="B465" s="546" t="s">
        <v>1556</v>
      </c>
      <c r="C465" s="546" t="str">
        <f>+VLOOKUP(B465,'Salary sheet'!$B$6:$AX$1386,48,0)</f>
        <v>LAM SA NEN</v>
      </c>
      <c r="D465" s="546" t="str">
        <f>+VLOOKUP(B465,'Salary sheet'!$B$6:$BW$1386,49,0)</f>
        <v>050113388622</v>
      </c>
      <c r="E465" s="462">
        <f>+VLOOKUP(B465,'Salary sheet'!$B$6:$AT$1292,45,0)</f>
        <v>3384675</v>
      </c>
      <c r="F465" s="646" t="s">
        <v>5544</v>
      </c>
      <c r="G465" s="546" t="str">
        <f>+VLOOKUP(B465,'Salary sheet'!$B$6:$E$2281,4,0)</f>
        <v>FACTORY B</v>
      </c>
      <c r="H465" s="461" t="str">
        <f>+VLOOKUP(B465,'Salary sheet'!$B$6:$AZ$1386,50,0)</f>
        <v>SK1 Box</v>
      </c>
      <c r="I465" s="461" t="str">
        <f t="shared" si="23"/>
        <v>C11379LAM SA NEN050113388622</v>
      </c>
      <c r="J465" s="573" t="str">
        <f>+VLOOKUP(B465,'[2]04 2025'!$B$2:$F$1371,5,0)</f>
        <v>C11379LAM SA NEN050113388622</v>
      </c>
      <c r="K465" s="461">
        <f t="shared" si="24"/>
        <v>1</v>
      </c>
      <c r="P465" s="479"/>
    </row>
    <row r="466" spans="1:16" s="461" customFormat="1" ht="18" customHeight="1">
      <c r="A466" s="548">
        <f>SUBTOTAL(3,B$6:B466)</f>
        <v>461</v>
      </c>
      <c r="B466" s="546" t="s">
        <v>1559</v>
      </c>
      <c r="C466" s="546" t="str">
        <f>+VLOOKUP(B466,'Salary sheet'!$B$6:$AX$1386,48,0)</f>
        <v>NGUYEN NGOC LAM</v>
      </c>
      <c r="D466" s="546" t="str">
        <f>+VLOOKUP(B466,'Salary sheet'!$B$6:$BW$1386,49,0)</f>
        <v>058201012004</v>
      </c>
      <c r="E466" s="462">
        <f>+VLOOKUP(B466,'Salary sheet'!$B$6:$AT$1292,45,0)</f>
        <v>6695194</v>
      </c>
      <c r="F466" s="646" t="s">
        <v>5544</v>
      </c>
      <c r="G466" s="546" t="str">
        <f>+VLOOKUP(B466,'Salary sheet'!$B$6:$E$2281,4,0)</f>
        <v>FACTORY B</v>
      </c>
      <c r="H466" s="461" t="str">
        <f>+VLOOKUP(B466,'Salary sheet'!$B$6:$AZ$1386,50,0)</f>
        <v>SK1 Box</v>
      </c>
      <c r="I466" s="461" t="str">
        <f t="shared" si="23"/>
        <v>C15917NGUYEN NGOC LAM058201012004</v>
      </c>
      <c r="J466" s="573" t="str">
        <f>+VLOOKUP(B466,'[2]04 2025'!$B$2:$F$1371,5,0)</f>
        <v>C15917NGUYEN NGOC LAM058201012004</v>
      </c>
      <c r="K466" s="461">
        <f t="shared" si="24"/>
        <v>1</v>
      </c>
      <c r="P466" s="479"/>
    </row>
    <row r="467" spans="1:16" s="461" customFormat="1" ht="18" customHeight="1">
      <c r="A467" s="548">
        <f>SUBTOTAL(3,B$6:B467)</f>
        <v>462</v>
      </c>
      <c r="B467" s="546" t="s">
        <v>1561</v>
      </c>
      <c r="C467" s="546" t="str">
        <f>+VLOOKUP(B467,'Salary sheet'!$B$6:$AX$1386,48,0)</f>
        <v>NGUYEN THI THU HOA</v>
      </c>
      <c r="D467" s="546" t="str">
        <f>+VLOOKUP(B467,'Salary sheet'!$B$6:$BW$1386,49,0)</f>
        <v>050154087831</v>
      </c>
      <c r="E467" s="462">
        <f>+VLOOKUP(B467,'Salary sheet'!$B$6:$AT$1292,45,0)</f>
        <v>5951648</v>
      </c>
      <c r="F467" s="646" t="s">
        <v>5544</v>
      </c>
      <c r="G467" s="546" t="str">
        <f>+VLOOKUP(B467,'Salary sheet'!$B$6:$E$2281,4,0)</f>
        <v>FACTORY B</v>
      </c>
      <c r="H467" s="461" t="str">
        <f>+VLOOKUP(B467,'Salary sheet'!$B$6:$AZ$1386,50,0)</f>
        <v>SK1 Box</v>
      </c>
      <c r="I467" s="461" t="str">
        <f t="shared" si="23"/>
        <v>C15950NGUYEN THI THU HOA050154087831</v>
      </c>
      <c r="J467" s="573" t="str">
        <f>+VLOOKUP(B467,'[2]04 2025'!$B$2:$F$1371,5,0)</f>
        <v>C15950NGUYEN THI THU HOA050154087831</v>
      </c>
      <c r="K467" s="461">
        <f t="shared" si="24"/>
        <v>1</v>
      </c>
      <c r="P467" s="479"/>
    </row>
    <row r="468" spans="1:16" s="461" customFormat="1" ht="18" customHeight="1">
      <c r="A468" s="548">
        <f>SUBTOTAL(3,B$6:B468)</f>
        <v>463</v>
      </c>
      <c r="B468" s="546" t="s">
        <v>1563</v>
      </c>
      <c r="C468" s="546" t="str">
        <f>+VLOOKUP(B468,'Salary sheet'!$B$6:$AX$1386,48,0)</f>
        <v>NGUYEN LE THUY VY</v>
      </c>
      <c r="D468" s="546" t="str">
        <f>+VLOOKUP(B468,'Salary sheet'!$B$6:$BW$1386,49,0)</f>
        <v>050155758721</v>
      </c>
      <c r="E468" s="462">
        <f>+VLOOKUP(B468,'Salary sheet'!$B$6:$AT$1292,45,0)</f>
        <v>7210089</v>
      </c>
      <c r="F468" s="646" t="s">
        <v>5544</v>
      </c>
      <c r="G468" s="546" t="str">
        <f>+VLOOKUP(B468,'Salary sheet'!$B$6:$E$2281,4,0)</f>
        <v>FACTORY B</v>
      </c>
      <c r="H468" s="461" t="str">
        <f>+VLOOKUP(B468,'Salary sheet'!$B$6:$AZ$1386,50,0)</f>
        <v>SK1 Box</v>
      </c>
      <c r="I468" s="461" t="str">
        <f t="shared" si="23"/>
        <v>C16203NGUYEN LE THUY VY050155758721</v>
      </c>
      <c r="J468" s="573" t="str">
        <f>+VLOOKUP(B468,'[2]04 2025'!$B$2:$F$1371,5,0)</f>
        <v>C16203NGUYEN LE THUY VY050155758721</v>
      </c>
      <c r="K468" s="461">
        <f t="shared" si="24"/>
        <v>1</v>
      </c>
      <c r="P468" s="479"/>
    </row>
    <row r="469" spans="1:16" s="461" customFormat="1" ht="18" customHeight="1">
      <c r="A469" s="548">
        <f>SUBTOTAL(3,B$6:B469)</f>
        <v>464</v>
      </c>
      <c r="B469" s="546" t="s">
        <v>1565</v>
      </c>
      <c r="C469" s="546" t="str">
        <f>+VLOOKUP(B469,'Salary sheet'!$B$6:$AX$1386,48,0)</f>
        <v>VO THI SANG</v>
      </c>
      <c r="D469" s="546" t="str">
        <f>+VLOOKUP(B469,'Salary sheet'!$B$6:$BW$1386,49,0)</f>
        <v>050067514898</v>
      </c>
      <c r="E469" s="462">
        <f>+VLOOKUP(B469,'Salary sheet'!$B$6:$AT$1292,45,0)</f>
        <v>7613003</v>
      </c>
      <c r="F469" s="646" t="s">
        <v>5544</v>
      </c>
      <c r="G469" s="546" t="str">
        <f>+VLOOKUP(B469,'Salary sheet'!$B$6:$E$2281,4,0)</f>
        <v>FACTORY D</v>
      </c>
      <c r="H469" s="461" t="str">
        <f>+VLOOKUP(B469,'Salary sheet'!$B$6:$AZ$1386,50,0)</f>
        <v>SK1 Bag</v>
      </c>
      <c r="I469" s="461" t="str">
        <f t="shared" si="23"/>
        <v>C4100VO THI SANG050067514898</v>
      </c>
      <c r="J469" s="573" t="str">
        <f>+VLOOKUP(B469,'[2]04 2025'!$B$2:$F$1371,5,0)</f>
        <v>C4100VO THI SANG050067514898</v>
      </c>
      <c r="K469" s="461">
        <f t="shared" si="24"/>
        <v>1</v>
      </c>
      <c r="P469" s="479"/>
    </row>
    <row r="470" spans="1:16" s="461" customFormat="1" ht="18" customHeight="1">
      <c r="A470" s="548">
        <f>SUBTOTAL(3,B$6:B470)</f>
        <v>465</v>
      </c>
      <c r="B470" s="546" t="s">
        <v>1567</v>
      </c>
      <c r="C470" s="546" t="str">
        <f>+VLOOKUP(B470,'Salary sheet'!$B$6:$AX$1386,48,0)</f>
        <v>LE THI THIEN</v>
      </c>
      <c r="D470" s="546" t="str">
        <f>+VLOOKUP(B470,'Salary sheet'!$B$6:$BW$1386,49,0)</f>
        <v>050040870846</v>
      </c>
      <c r="E470" s="462">
        <f>+VLOOKUP(B470,'Salary sheet'!$B$6:$AT$1292,45,0)</f>
        <v>10320085</v>
      </c>
      <c r="F470" s="646" t="s">
        <v>5544</v>
      </c>
      <c r="G470" s="546" t="str">
        <f>+VLOOKUP(B470,'Salary sheet'!$B$6:$E$2281,4,0)</f>
        <v>FACTORY D</v>
      </c>
      <c r="H470" s="461" t="str">
        <f>+VLOOKUP(B470,'Salary sheet'!$B$6:$AZ$1386,50,0)</f>
        <v>SK1 Bag</v>
      </c>
      <c r="I470" s="461" t="str">
        <f t="shared" si="23"/>
        <v>C0585LE THI THIEN050040870846</v>
      </c>
      <c r="J470" s="573" t="str">
        <f>+VLOOKUP(B470,'[2]04 2025'!$B$2:$F$1371,5,0)</f>
        <v>C0585LE THI THIEN050040870846</v>
      </c>
      <c r="K470" s="461">
        <f t="shared" si="24"/>
        <v>1</v>
      </c>
      <c r="P470" s="479"/>
    </row>
    <row r="471" spans="1:16" s="461" customFormat="1" ht="18" customHeight="1">
      <c r="A471" s="548">
        <f>SUBTOTAL(3,B$6:B471)</f>
        <v>466</v>
      </c>
      <c r="B471" s="546" t="s">
        <v>1570</v>
      </c>
      <c r="C471" s="546" t="str">
        <f>+VLOOKUP(B471,'Salary sheet'!$B$6:$AX$1386,48,0)</f>
        <v>NGUYEN THI THUY</v>
      </c>
      <c r="D471" s="546" t="str">
        <f>+VLOOKUP(B471,'Salary sheet'!$B$6:$BW$1386,49,0)</f>
        <v>050040870633</v>
      </c>
      <c r="E471" s="462">
        <f>+VLOOKUP(B471,'Salary sheet'!$B$6:$AT$1292,45,0)</f>
        <v>7473089</v>
      </c>
      <c r="F471" s="646" t="s">
        <v>5544</v>
      </c>
      <c r="G471" s="546" t="str">
        <f>+VLOOKUP(B471,'Salary sheet'!$B$6:$E$2281,4,0)</f>
        <v>FACTORY D</v>
      </c>
      <c r="H471" s="461" t="str">
        <f>+VLOOKUP(B471,'Salary sheet'!$B$6:$AZ$1386,50,0)</f>
        <v>SK1 Bag</v>
      </c>
      <c r="I471" s="461" t="str">
        <f t="shared" si="23"/>
        <v>C0816NGUYEN THI THUY050040870633</v>
      </c>
      <c r="J471" s="573" t="str">
        <f>+VLOOKUP(B471,'[2]04 2025'!$B$2:$F$1371,5,0)</f>
        <v>C0816NGUYEN THI THUY050040870633</v>
      </c>
      <c r="K471" s="461">
        <f t="shared" si="24"/>
        <v>1</v>
      </c>
      <c r="P471" s="479"/>
    </row>
    <row r="472" spans="1:16" s="461" customFormat="1" ht="18" customHeight="1">
      <c r="A472" s="548">
        <f>SUBTOTAL(3,B$6:B472)</f>
        <v>467</v>
      </c>
      <c r="B472" s="546" t="s">
        <v>1572</v>
      </c>
      <c r="C472" s="546" t="str">
        <f>+VLOOKUP(B472,'Salary sheet'!$B$6:$AX$1386,48,0)</f>
        <v>VU THI LIEN</v>
      </c>
      <c r="D472" s="546" t="str">
        <f>+VLOOKUP(B472,'Salary sheet'!$B$6:$BW$1386,49,0)</f>
        <v>050040927309</v>
      </c>
      <c r="E472" s="462">
        <f>+VLOOKUP(B472,'Salary sheet'!$B$6:$AT$1292,45,0)</f>
        <v>7484948</v>
      </c>
      <c r="F472" s="646" t="s">
        <v>5544</v>
      </c>
      <c r="G472" s="546" t="str">
        <f>+VLOOKUP(B472,'Salary sheet'!$B$6:$E$2281,4,0)</f>
        <v>FACTORY D</v>
      </c>
      <c r="H472" s="461" t="str">
        <f>+VLOOKUP(B472,'Salary sheet'!$B$6:$AZ$1386,50,0)</f>
        <v>SK1 Bag</v>
      </c>
      <c r="I472" s="461" t="str">
        <f t="shared" si="23"/>
        <v>C1030VU THI LIEN050040927309</v>
      </c>
      <c r="J472" s="573" t="str">
        <f>+VLOOKUP(B472,'[2]04 2025'!$B$2:$F$1371,5,0)</f>
        <v>C1030VU THI LIEN050040927309</v>
      </c>
      <c r="K472" s="461">
        <f t="shared" si="24"/>
        <v>1</v>
      </c>
      <c r="P472" s="479"/>
    </row>
    <row r="473" spans="1:16" s="461" customFormat="1" ht="18" customHeight="1">
      <c r="A473" s="548">
        <f>SUBTOTAL(3,B$6:B473)</f>
        <v>468</v>
      </c>
      <c r="B473" s="546" t="s">
        <v>1574</v>
      </c>
      <c r="C473" s="546" t="str">
        <f>+VLOOKUP(B473,'Salary sheet'!$B$6:$AX$1386,48,0)</f>
        <v>TRAN VAN LUONG</v>
      </c>
      <c r="D473" s="546" t="str">
        <f>+VLOOKUP(B473,'Salary sheet'!$B$6:$BW$1386,49,0)</f>
        <v>050126082662</v>
      </c>
      <c r="E473" s="462">
        <f>+VLOOKUP(B473,'Salary sheet'!$B$6:$AT$1292,45,0)</f>
        <v>7442176</v>
      </c>
      <c r="F473" s="646" t="s">
        <v>5544</v>
      </c>
      <c r="G473" s="546" t="str">
        <f>+VLOOKUP(B473,'Salary sheet'!$B$6:$E$2281,4,0)</f>
        <v>FACTORY D</v>
      </c>
      <c r="H473" s="461" t="str">
        <f>+VLOOKUP(B473,'Salary sheet'!$B$6:$AZ$1386,50,0)</f>
        <v>SK1 Bag</v>
      </c>
      <c r="I473" s="461" t="str">
        <f t="shared" si="23"/>
        <v>C13192TRAN VAN LUONG050126082662</v>
      </c>
      <c r="J473" s="573" t="str">
        <f>+VLOOKUP(B473,'[2]04 2025'!$B$2:$F$1371,5,0)</f>
        <v>C13192TRAN VAN LUONG050126082662</v>
      </c>
      <c r="K473" s="461">
        <f t="shared" si="24"/>
        <v>1</v>
      </c>
      <c r="P473" s="479"/>
    </row>
    <row r="474" spans="1:16" s="461" customFormat="1" ht="18" customHeight="1">
      <c r="A474" s="548">
        <f>SUBTOTAL(3,B$6:B474)</f>
        <v>469</v>
      </c>
      <c r="B474" s="546" t="s">
        <v>1576</v>
      </c>
      <c r="C474" s="546" t="str">
        <f>+VLOOKUP(B474,'Salary sheet'!$B$6:$AX$1386,48,0)</f>
        <v>VO THI NGUYEN</v>
      </c>
      <c r="D474" s="546" t="str">
        <f>+VLOOKUP(B474,'Salary sheet'!$B$6:$BW$1386,49,0)</f>
        <v>050117912547</v>
      </c>
      <c r="E474" s="462">
        <f>+VLOOKUP(B474,'Salary sheet'!$B$6:$AT$1292,45,0)</f>
        <v>7463547</v>
      </c>
      <c r="F474" s="646" t="s">
        <v>5544</v>
      </c>
      <c r="G474" s="546" t="str">
        <f>+VLOOKUP(B474,'Salary sheet'!$B$6:$E$2281,4,0)</f>
        <v>FACTORY D</v>
      </c>
      <c r="H474" s="461" t="str">
        <f>+VLOOKUP(B474,'Salary sheet'!$B$6:$AZ$1386,50,0)</f>
        <v>SK1 Bag</v>
      </c>
      <c r="I474" s="461" t="str">
        <f t="shared" si="23"/>
        <v>C13605VO THI NGUYEN050117912547</v>
      </c>
      <c r="J474" s="573" t="str">
        <f>+VLOOKUP(B474,'[2]04 2025'!$B$2:$F$1371,5,0)</f>
        <v>C13605VO THI NGUYEN050117912547</v>
      </c>
      <c r="K474" s="461">
        <f t="shared" si="24"/>
        <v>1</v>
      </c>
      <c r="P474" s="479"/>
    </row>
    <row r="475" spans="1:16" s="461" customFormat="1" ht="18" customHeight="1">
      <c r="A475" s="548">
        <f>SUBTOTAL(3,B$6:B475)</f>
        <v>470</v>
      </c>
      <c r="B475" s="546" t="s">
        <v>1578</v>
      </c>
      <c r="C475" s="546" t="str">
        <f>+VLOOKUP(B475,'Salary sheet'!$B$6:$AX$1386,48,0)</f>
        <v>LE THI TRANG</v>
      </c>
      <c r="D475" s="546" t="str">
        <f>+VLOOKUP(B475,'Salary sheet'!$B$6:$BW$1386,49,0)</f>
        <v>050135503522</v>
      </c>
      <c r="E475" s="462">
        <f>+VLOOKUP(B475,'Salary sheet'!$B$6:$AT$1292,45,0)</f>
        <v>7280130</v>
      </c>
      <c r="F475" s="646" t="s">
        <v>5544</v>
      </c>
      <c r="G475" s="546" t="str">
        <f>+VLOOKUP(B475,'Salary sheet'!$B$6:$E$2281,4,0)</f>
        <v>FACTORY D</v>
      </c>
      <c r="H475" s="461" t="str">
        <f>+VLOOKUP(B475,'Salary sheet'!$B$6:$AZ$1386,50,0)</f>
        <v>SK1 Bag</v>
      </c>
      <c r="I475" s="461" t="str">
        <f t="shared" si="23"/>
        <v>C15178LE THI TRANG050135503522</v>
      </c>
      <c r="J475" s="573" t="str">
        <f>+VLOOKUP(B475,'[2]04 2025'!$B$2:$F$1371,5,0)</f>
        <v>C15178LE THI TRANG050135503522</v>
      </c>
      <c r="K475" s="461">
        <f t="shared" si="24"/>
        <v>1</v>
      </c>
      <c r="P475" s="479"/>
    </row>
    <row r="476" spans="1:16" s="461" customFormat="1" ht="18" customHeight="1">
      <c r="A476" s="548">
        <f>SUBTOTAL(3,B$6:B476)</f>
        <v>471</v>
      </c>
      <c r="B476" s="546" t="s">
        <v>1579</v>
      </c>
      <c r="C476" s="546" t="str">
        <f>+VLOOKUP(B476,'Salary sheet'!$B$6:$AX$1386,48,0)</f>
        <v>THI SVIN</v>
      </c>
      <c r="D476" s="546" t="str">
        <f>+VLOOKUP(B476,'Salary sheet'!$B$6:$BW$1386,49,0)</f>
        <v>050109387581</v>
      </c>
      <c r="E476" s="462">
        <f>+VLOOKUP(B476,'Salary sheet'!$B$6:$AT$1292,45,0)</f>
        <v>6602945</v>
      </c>
      <c r="F476" s="646" t="s">
        <v>5544</v>
      </c>
      <c r="G476" s="546" t="str">
        <f>+VLOOKUP(B476,'Salary sheet'!$B$6:$E$2281,4,0)</f>
        <v>FACTORY D</v>
      </c>
      <c r="H476" s="461" t="str">
        <f>+VLOOKUP(B476,'Salary sheet'!$B$6:$AZ$1386,50,0)</f>
        <v>SK1 Bag</v>
      </c>
      <c r="I476" s="461" t="str">
        <f t="shared" si="23"/>
        <v>C15220THI SVIN050109387581</v>
      </c>
      <c r="J476" s="573" t="str">
        <f>+VLOOKUP(B476,'[2]04 2025'!$B$2:$F$1371,5,0)</f>
        <v>C15220THI SVIN050109387581</v>
      </c>
      <c r="K476" s="461">
        <f t="shared" si="24"/>
        <v>1</v>
      </c>
      <c r="P476" s="479"/>
    </row>
    <row r="477" spans="1:16" s="461" customFormat="1" ht="18" customHeight="1">
      <c r="A477" s="548">
        <f>SUBTOTAL(3,B$6:B477)</f>
        <v>472</v>
      </c>
      <c r="B477" s="546" t="s">
        <v>1581</v>
      </c>
      <c r="C477" s="546" t="str">
        <f>+VLOOKUP(B477,'Salary sheet'!$B$6:$AX$1386,48,0)</f>
        <v>TRUONG THI HAU</v>
      </c>
      <c r="D477" s="546" t="str">
        <f>+VLOOKUP(B477,'Salary sheet'!$B$6:$BW$1386,49,0)</f>
        <v>050157151913</v>
      </c>
      <c r="E477" s="462">
        <f>+VLOOKUP(B477,'Salary sheet'!$B$6:$AT$1292,45,0)</f>
        <v>6787084</v>
      </c>
      <c r="F477" s="646" t="s">
        <v>5544</v>
      </c>
      <c r="G477" s="546" t="str">
        <f>+VLOOKUP(B477,'Salary sheet'!$B$6:$E$2281,4,0)</f>
        <v>FACTORY D</v>
      </c>
      <c r="H477" s="461" t="str">
        <f>+VLOOKUP(B477,'Salary sheet'!$B$6:$AZ$1386,50,0)</f>
        <v>SK1 Bag</v>
      </c>
      <c r="I477" s="461" t="str">
        <f t="shared" si="23"/>
        <v>C15957TRUONG THI HAU050157151913</v>
      </c>
      <c r="J477" s="573" t="str">
        <f>+VLOOKUP(B477,'[2]04 2025'!$B$2:$F$1371,5,0)</f>
        <v>C15957TRUONG THI HAU050157151913</v>
      </c>
      <c r="K477" s="461">
        <f t="shared" si="24"/>
        <v>1</v>
      </c>
      <c r="P477" s="479"/>
    </row>
    <row r="478" spans="1:16" s="461" customFormat="1" ht="18" customHeight="1">
      <c r="A478" s="548">
        <f>SUBTOTAL(3,B$6:B478)</f>
        <v>473</v>
      </c>
      <c r="B478" s="546" t="s">
        <v>1583</v>
      </c>
      <c r="C478" s="546" t="str">
        <f>+VLOOKUP(B478,'Salary sheet'!$B$6:$AX$1386,48,0)</f>
        <v>VU THI THU HA</v>
      </c>
      <c r="D478" s="546" t="str">
        <f>+VLOOKUP(B478,'Salary sheet'!$B$6:$BW$1386,49,0)</f>
        <v>050040927465</v>
      </c>
      <c r="E478" s="462">
        <f>+VLOOKUP(B478,'Salary sheet'!$B$6:$AT$1292,45,0)</f>
        <v>7479558</v>
      </c>
      <c r="F478" s="646" t="s">
        <v>5544</v>
      </c>
      <c r="G478" s="546" t="str">
        <f>+VLOOKUP(B478,'Salary sheet'!$B$6:$E$2281,4,0)</f>
        <v>FACTORY D</v>
      </c>
      <c r="H478" s="461" t="str">
        <f>+VLOOKUP(B478,'Salary sheet'!$B$6:$AZ$1386,50,0)</f>
        <v>SK1 Bag</v>
      </c>
      <c r="I478" s="461" t="str">
        <f t="shared" si="23"/>
        <v>C1640VU THI THU HA050040927465</v>
      </c>
      <c r="J478" s="573" t="str">
        <f>+VLOOKUP(B478,'[2]04 2025'!$B$2:$F$1371,5,0)</f>
        <v>C1640VU THI THU HA050040927465</v>
      </c>
      <c r="K478" s="461">
        <f t="shared" si="24"/>
        <v>1</v>
      </c>
      <c r="P478" s="479"/>
    </row>
    <row r="479" spans="1:16" s="461" customFormat="1" ht="18" customHeight="1">
      <c r="A479" s="548">
        <f>SUBTOTAL(3,B$6:B479)</f>
        <v>474</v>
      </c>
      <c r="B479" s="546" t="s">
        <v>5568</v>
      </c>
      <c r="C479" s="546" t="str">
        <f>+VLOOKUP(B479,'Salary sheet'!$B$6:$AX$1386,48,0)</f>
        <v>DIEU KIET</v>
      </c>
      <c r="D479" s="546" t="str">
        <f>+VLOOKUP(B479,'Salary sheet'!$B$6:$BW$1386,49,0)</f>
        <v>050140061023</v>
      </c>
      <c r="E479" s="462">
        <f>+VLOOKUP(B479,'Salary sheet'!$B$6:$AT$1292,45,0)</f>
        <v>4897493</v>
      </c>
      <c r="F479" s="646" t="s">
        <v>5544</v>
      </c>
      <c r="G479" s="546" t="str">
        <f>+VLOOKUP(B479,'Salary sheet'!$B$6:$E$2281,4,0)</f>
        <v>FACTORY D</v>
      </c>
      <c r="H479" s="461" t="str">
        <f>+VLOOKUP(B479,'Salary sheet'!$B$6:$AZ$1386,50,0)</f>
        <v>SK1 Bag</v>
      </c>
      <c r="I479" s="461" t="str">
        <f t="shared" si="23"/>
        <v>C16583DIEU KIET050140061023</v>
      </c>
      <c r="J479" s="573" t="str">
        <f>+VLOOKUP(B479,'[2]04 2025'!$B$2:$F$1371,5,0)</f>
        <v>C16583DIEU KIET050140061023</v>
      </c>
      <c r="K479" s="461">
        <f t="shared" si="24"/>
        <v>1</v>
      </c>
      <c r="P479" s="479"/>
    </row>
    <row r="480" spans="1:16" s="461" customFormat="1" ht="18" customHeight="1">
      <c r="A480" s="548">
        <f>SUBTOTAL(3,B$6:B480)</f>
        <v>475</v>
      </c>
      <c r="B480" s="546" t="s">
        <v>5570</v>
      </c>
      <c r="C480" s="546" t="str">
        <f>+VLOOKUP(B480,'Salary sheet'!$B$6:$AX$1386,48,0)</f>
        <v>THI NGUYET</v>
      </c>
      <c r="D480" s="546" t="str">
        <f>+VLOOKUP(B480,'Salary sheet'!$B$6:$BW$1386,49,0)</f>
        <v>050149334103</v>
      </c>
      <c r="E480" s="462">
        <f>+VLOOKUP(B480,'Salary sheet'!$B$6:$AT$1292,45,0)</f>
        <v>4739859</v>
      </c>
      <c r="F480" s="646" t="s">
        <v>5544</v>
      </c>
      <c r="G480" s="546" t="str">
        <f>+VLOOKUP(B480,'Salary sheet'!$B$6:$E$2281,4,0)</f>
        <v>FACTORY D</v>
      </c>
      <c r="H480" s="461" t="str">
        <f>+VLOOKUP(B480,'Salary sheet'!$B$6:$AZ$1386,50,0)</f>
        <v>SK1 Bag</v>
      </c>
      <c r="I480" s="461" t="str">
        <f t="shared" si="23"/>
        <v>C16584THI NGUYET050149334103</v>
      </c>
      <c r="J480" s="573" t="str">
        <f>+VLOOKUP(B480,'[2]04 2025'!$B$2:$F$1371,5,0)</f>
        <v>C16584THI NGUYET050149334103</v>
      </c>
      <c r="K480" s="461">
        <f t="shared" si="24"/>
        <v>1</v>
      </c>
      <c r="P480" s="479"/>
    </row>
    <row r="481" spans="1:16" s="461" customFormat="1" ht="18" customHeight="1">
      <c r="A481" s="548">
        <f>SUBTOTAL(3,B$6:B481)</f>
        <v>476</v>
      </c>
      <c r="B481" s="546" t="s">
        <v>1585</v>
      </c>
      <c r="C481" s="546" t="str">
        <f>+VLOOKUP(B481,'Salary sheet'!$B$6:$AX$1386,48,0)</f>
        <v>VO THI HONG GAM</v>
      </c>
      <c r="D481" s="546" t="str">
        <f>+VLOOKUP(B481,'Salary sheet'!$B$6:$BW$1386,49,0)</f>
        <v>050040852147</v>
      </c>
      <c r="E481" s="462">
        <f>+VLOOKUP(B481,'Salary sheet'!$B$6:$AT$1292,45,0)</f>
        <v>7656865</v>
      </c>
      <c r="F481" s="646" t="s">
        <v>5544</v>
      </c>
      <c r="G481" s="546" t="str">
        <f>+VLOOKUP(B481,'Salary sheet'!$B$6:$E$2281,4,0)</f>
        <v>FACTORY D</v>
      </c>
      <c r="H481" s="461" t="str">
        <f>+VLOOKUP(B481,'Salary sheet'!$B$6:$AZ$1386,50,0)</f>
        <v>SK1 Bag</v>
      </c>
      <c r="I481" s="461" t="str">
        <f t="shared" si="23"/>
        <v>C2783VO THI HONG GAM050040852147</v>
      </c>
      <c r="J481" s="573" t="str">
        <f>+VLOOKUP(B481,'[2]04 2025'!$B$2:$F$1371,5,0)</f>
        <v>C2783VO THI HONG GAM050040852147</v>
      </c>
      <c r="K481" s="461">
        <f t="shared" si="24"/>
        <v>1</v>
      </c>
      <c r="P481" s="479"/>
    </row>
    <row r="482" spans="1:16" s="461" customFormat="1" ht="18" customHeight="1">
      <c r="A482" s="548">
        <f>SUBTOTAL(3,B$6:B482)</f>
        <v>477</v>
      </c>
      <c r="B482" s="546" t="s">
        <v>1587</v>
      </c>
      <c r="C482" s="546" t="str">
        <f>+VLOOKUP(B482,'Salary sheet'!$B$6:$AX$1386,48,0)</f>
        <v>HO THI LIEN</v>
      </c>
      <c r="D482" s="546" t="str">
        <f>+VLOOKUP(B482,'Salary sheet'!$B$6:$BW$1386,49,0)</f>
        <v>050040931357</v>
      </c>
      <c r="E482" s="462">
        <f>+VLOOKUP(B482,'Salary sheet'!$B$6:$AT$1292,45,0)</f>
        <v>7194891</v>
      </c>
      <c r="F482" s="646" t="s">
        <v>5544</v>
      </c>
      <c r="G482" s="546" t="str">
        <f>+VLOOKUP(B482,'Salary sheet'!$B$6:$E$2281,4,0)</f>
        <v>FACTORY D</v>
      </c>
      <c r="H482" s="461" t="str">
        <f>+VLOOKUP(B482,'Salary sheet'!$B$6:$AZ$1386,50,0)</f>
        <v>SK1 Bag</v>
      </c>
      <c r="I482" s="461" t="str">
        <f t="shared" si="23"/>
        <v>C4389HO THI LIEN050040931357</v>
      </c>
      <c r="J482" s="573" t="str">
        <f>+VLOOKUP(B482,'[2]04 2025'!$B$2:$F$1371,5,0)</f>
        <v>C4389HO THI LIEN050040931357</v>
      </c>
      <c r="K482" s="461">
        <f t="shared" si="24"/>
        <v>1</v>
      </c>
      <c r="P482" s="479"/>
    </row>
    <row r="483" spans="1:16" s="461" customFormat="1" ht="18" customHeight="1">
      <c r="A483" s="548">
        <f>SUBTOTAL(3,B$6:B483)</f>
        <v>478</v>
      </c>
      <c r="B483" s="546" t="s">
        <v>1589</v>
      </c>
      <c r="C483" s="546" t="str">
        <f>+VLOOKUP(B483,'Salary sheet'!$B$6:$AX$1386,48,0)</f>
        <v>LE THI THU HANG</v>
      </c>
      <c r="D483" s="546" t="str">
        <f>+VLOOKUP(B483,'Salary sheet'!$B$6:$BW$1386,49,0)</f>
        <v>050040845515</v>
      </c>
      <c r="E483" s="462">
        <f>+VLOOKUP(B483,'Salary sheet'!$B$6:$AT$1292,45,0)</f>
        <v>7523319</v>
      </c>
      <c r="F483" s="646" t="s">
        <v>5544</v>
      </c>
      <c r="G483" s="546" t="str">
        <f>+VLOOKUP(B483,'Salary sheet'!$B$6:$E$2281,4,0)</f>
        <v>FACTORY D</v>
      </c>
      <c r="H483" s="461" t="str">
        <f>+VLOOKUP(B483,'Salary sheet'!$B$6:$AZ$1386,50,0)</f>
        <v>SK1 Bag</v>
      </c>
      <c r="I483" s="461" t="str">
        <f t="shared" si="23"/>
        <v>C4392LE THI THU HANG050040845515</v>
      </c>
      <c r="J483" s="573" t="str">
        <f>+VLOOKUP(B483,'[2]04 2025'!$B$2:$F$1371,5,0)</f>
        <v>C4392LE THI THU HANG050040845515</v>
      </c>
      <c r="K483" s="461">
        <f t="shared" si="24"/>
        <v>1</v>
      </c>
      <c r="P483" s="479"/>
    </row>
    <row r="484" spans="1:16" s="461" customFormat="1" ht="18" customHeight="1">
      <c r="A484" s="548">
        <f>SUBTOTAL(3,B$6:B484)</f>
        <v>479</v>
      </c>
      <c r="B484" s="546" t="s">
        <v>1591</v>
      </c>
      <c r="C484" s="546" t="str">
        <f>+VLOOKUP(B484,'Salary sheet'!$B$6:$AX$1386,48,0)</f>
        <v>VU THI THAO</v>
      </c>
      <c r="D484" s="546" t="str">
        <f>+VLOOKUP(B484,'Salary sheet'!$B$6:$BW$1386,49,0)</f>
        <v>050040931462</v>
      </c>
      <c r="E484" s="462">
        <f>+VLOOKUP(B484,'Salary sheet'!$B$6:$AT$1292,45,0)</f>
        <v>1951910</v>
      </c>
      <c r="F484" s="646" t="s">
        <v>5544</v>
      </c>
      <c r="G484" s="546" t="str">
        <f>+VLOOKUP(B484,'Salary sheet'!$B$6:$E$2281,4,0)</f>
        <v>FACTORY D</v>
      </c>
      <c r="H484" s="461" t="str">
        <f>+VLOOKUP(B484,'Salary sheet'!$B$6:$AZ$1386,50,0)</f>
        <v>SK1 Bag</v>
      </c>
      <c r="I484" s="461" t="str">
        <f t="shared" si="23"/>
        <v>C4506VU THI THAO050040931462</v>
      </c>
      <c r="J484" s="573" t="str">
        <f>+VLOOKUP(B484,'[2]04 2025'!$B$2:$F$1371,5,0)</f>
        <v>C4506VU THI THAO050040931462</v>
      </c>
      <c r="K484" s="461">
        <f t="shared" si="24"/>
        <v>1</v>
      </c>
      <c r="P484" s="479"/>
    </row>
    <row r="485" spans="1:16" s="461" customFormat="1" ht="18" customHeight="1">
      <c r="A485" s="548">
        <f>SUBTOTAL(3,B$6:B485)</f>
        <v>480</v>
      </c>
      <c r="B485" s="546" t="s">
        <v>1593</v>
      </c>
      <c r="C485" s="546" t="str">
        <f>+VLOOKUP(B485,'Salary sheet'!$B$6:$AX$1386,48,0)</f>
        <v>HO THI NGUYET</v>
      </c>
      <c r="D485" s="546" t="str">
        <f>+VLOOKUP(B485,'Salary sheet'!$B$6:$BW$1386,49,0)</f>
        <v>050040934161</v>
      </c>
      <c r="E485" s="462">
        <f>+VLOOKUP(B485,'Salary sheet'!$B$6:$AT$1292,45,0)</f>
        <v>7476192</v>
      </c>
      <c r="F485" s="646" t="s">
        <v>5544</v>
      </c>
      <c r="G485" s="546" t="str">
        <f>+VLOOKUP(B485,'Salary sheet'!$B$6:$E$2281,4,0)</f>
        <v>FACTORY D</v>
      </c>
      <c r="H485" s="461" t="str">
        <f>+VLOOKUP(B485,'Salary sheet'!$B$6:$AZ$1386,50,0)</f>
        <v>SK1 Bag</v>
      </c>
      <c r="I485" s="461" t="str">
        <f t="shared" si="23"/>
        <v>C5061HO THI NGUYET050040934161</v>
      </c>
      <c r="J485" s="573" t="str">
        <f>+VLOOKUP(B485,'[2]04 2025'!$B$2:$F$1371,5,0)</f>
        <v>C5061HO THI NGUYET050040934161</v>
      </c>
      <c r="K485" s="461">
        <f t="shared" si="24"/>
        <v>1</v>
      </c>
      <c r="P485" s="479"/>
    </row>
    <row r="486" spans="1:16" s="461" customFormat="1" ht="18" customHeight="1">
      <c r="A486" s="548">
        <f>SUBTOTAL(3,B$6:B486)</f>
        <v>481</v>
      </c>
      <c r="B486" s="546" t="s">
        <v>1595</v>
      </c>
      <c r="C486" s="546" t="str">
        <f>+VLOOKUP(B486,'Salary sheet'!$B$6:$AX$1386,48,0)</f>
        <v>VU THI HAU</v>
      </c>
      <c r="D486" s="546" t="str">
        <f>+VLOOKUP(B486,'Salary sheet'!$B$6:$BW$1386,49,0)</f>
        <v>050067513395</v>
      </c>
      <c r="E486" s="462">
        <f>+VLOOKUP(B486,'Salary sheet'!$B$6:$AT$1292,45,0)</f>
        <v>7649645</v>
      </c>
      <c r="F486" s="646" t="s">
        <v>5544</v>
      </c>
      <c r="G486" s="546" t="str">
        <f>+VLOOKUP(B486,'Salary sheet'!$B$6:$E$2281,4,0)</f>
        <v>FACTORY D</v>
      </c>
      <c r="H486" s="461" t="str">
        <f>+VLOOKUP(B486,'Salary sheet'!$B$6:$AZ$1386,50,0)</f>
        <v>SK1 Bag</v>
      </c>
      <c r="I486" s="461" t="str">
        <f t="shared" si="23"/>
        <v>C6656VU THI HAU050067513395</v>
      </c>
      <c r="J486" s="573" t="str">
        <f>+VLOOKUP(B486,'[2]04 2025'!$B$2:$F$1371,5,0)</f>
        <v>C6656VU THI HAU050067513395</v>
      </c>
      <c r="K486" s="461">
        <f t="shared" ref="K486:K549" si="25">+IF(J486=I486,1,0)</f>
        <v>1</v>
      </c>
      <c r="P486" s="479"/>
    </row>
    <row r="487" spans="1:16" s="461" customFormat="1" ht="18" customHeight="1">
      <c r="A487" s="548">
        <f>SUBTOTAL(3,B$6:B487)</f>
        <v>482</v>
      </c>
      <c r="B487" s="546" t="s">
        <v>1597</v>
      </c>
      <c r="C487" s="546" t="str">
        <f>+VLOOKUP(B487,'Salary sheet'!$B$6:$AX$1386,48,0)</f>
        <v>PHAN THI BICH THUY</v>
      </c>
      <c r="D487" s="546" t="str">
        <f>+VLOOKUP(B487,'Salary sheet'!$B$6:$BW$1386,49,0)</f>
        <v>050082787957</v>
      </c>
      <c r="E487" s="462">
        <f>+VLOOKUP(B487,'Salary sheet'!$B$6:$AT$1292,45,0)</f>
        <v>7412327</v>
      </c>
      <c r="F487" s="646" t="s">
        <v>5544</v>
      </c>
      <c r="G487" s="546" t="str">
        <f>+VLOOKUP(B487,'Salary sheet'!$B$6:$E$2281,4,0)</f>
        <v>FACTORY D</v>
      </c>
      <c r="H487" s="461" t="str">
        <f>+VLOOKUP(B487,'Salary sheet'!$B$6:$AZ$1386,50,0)</f>
        <v>SK1 Bag</v>
      </c>
      <c r="I487" s="461" t="str">
        <f t="shared" si="23"/>
        <v>C6978PHAN THI BICH THUY050082787957</v>
      </c>
      <c r="J487" s="573" t="str">
        <f>+VLOOKUP(B487,'[2]04 2025'!$B$2:$F$1371,5,0)</f>
        <v>C6978PHAN THI BICH THUY050082787957</v>
      </c>
      <c r="K487" s="461">
        <f t="shared" si="25"/>
        <v>1</v>
      </c>
      <c r="P487" s="479"/>
    </row>
    <row r="488" spans="1:16" s="461" customFormat="1" ht="18" customHeight="1">
      <c r="A488" s="548">
        <f>SUBTOTAL(3,B$6:B488)</f>
        <v>483</v>
      </c>
      <c r="B488" s="546" t="s">
        <v>1599</v>
      </c>
      <c r="C488" s="546" t="str">
        <f>+VLOOKUP(B488,'Salary sheet'!$B$6:$AX$1386,48,0)</f>
        <v>NGUYEN HOAI BAO</v>
      </c>
      <c r="D488" s="546" t="str">
        <f>+VLOOKUP(B488,'Salary sheet'!$B$6:$BW$1386,49,0)</f>
        <v>050087243084</v>
      </c>
      <c r="E488" s="462">
        <f>+VLOOKUP(B488,'Salary sheet'!$B$6:$AT$1292,45,0)</f>
        <v>4116946</v>
      </c>
      <c r="F488" s="646" t="s">
        <v>5544</v>
      </c>
      <c r="G488" s="546" t="str">
        <f>+VLOOKUP(B488,'Salary sheet'!$B$6:$E$2281,4,0)</f>
        <v>FACTORY D</v>
      </c>
      <c r="H488" s="461" t="str">
        <f>+VLOOKUP(B488,'Salary sheet'!$B$6:$AZ$1386,50,0)</f>
        <v>SK1 Bag</v>
      </c>
      <c r="I488" s="461" t="str">
        <f t="shared" si="23"/>
        <v>C7165NGUYEN HOAI BAO050087243084</v>
      </c>
      <c r="J488" s="573" t="str">
        <f>+VLOOKUP(B488,'[2]04 2025'!$B$2:$F$1371,5,0)</f>
        <v>C7165NGUYEN HOAI BAO050087243084</v>
      </c>
      <c r="K488" s="461">
        <f t="shared" si="25"/>
        <v>1</v>
      </c>
      <c r="P488" s="479"/>
    </row>
    <row r="489" spans="1:16" s="461" customFormat="1" ht="18" customHeight="1">
      <c r="A489" s="548">
        <f>SUBTOTAL(3,B$6:B489)</f>
        <v>484</v>
      </c>
      <c r="B489" s="546" t="s">
        <v>1601</v>
      </c>
      <c r="C489" s="546" t="str">
        <f>+VLOOKUP(B489,'Salary sheet'!$B$6:$AX$1386,48,0)</f>
        <v>THI UT HOA</v>
      </c>
      <c r="D489" s="546" t="str">
        <f>+VLOOKUP(B489,'Salary sheet'!$B$6:$BW$1386,49,0)</f>
        <v>050088947311</v>
      </c>
      <c r="E489" s="462">
        <f>+VLOOKUP(B489,'Salary sheet'!$B$6:$AT$1292,45,0)</f>
        <v>7717725</v>
      </c>
      <c r="F489" s="646" t="s">
        <v>5544</v>
      </c>
      <c r="G489" s="546" t="str">
        <f>+VLOOKUP(B489,'Salary sheet'!$B$6:$E$2281,4,0)</f>
        <v>FACTORY D</v>
      </c>
      <c r="H489" s="461" t="str">
        <f>+VLOOKUP(B489,'Salary sheet'!$B$6:$AZ$1386,50,0)</f>
        <v>SK1 Bag</v>
      </c>
      <c r="I489" s="461" t="str">
        <f t="shared" si="23"/>
        <v>C7272THI UT HOA050088947311</v>
      </c>
      <c r="J489" s="573" t="str">
        <f>+VLOOKUP(B489,'[2]04 2025'!$B$2:$F$1371,5,0)</f>
        <v>C7272THI UT HOA050088947311</v>
      </c>
      <c r="K489" s="461">
        <f t="shared" si="25"/>
        <v>1</v>
      </c>
      <c r="P489" s="479"/>
    </row>
    <row r="490" spans="1:16" s="461" customFormat="1" ht="18" customHeight="1">
      <c r="A490" s="548">
        <f>SUBTOTAL(3,B$6:B490)</f>
        <v>485</v>
      </c>
      <c r="B490" s="546" t="s">
        <v>1603</v>
      </c>
      <c r="C490" s="546" t="str">
        <f>+VLOOKUP(B490,'Salary sheet'!$B$6:$AX$1386,48,0)</f>
        <v>THI THAO</v>
      </c>
      <c r="D490" s="546" t="str">
        <f>+VLOOKUP(B490,'Salary sheet'!$B$6:$BW$1386,49,0)</f>
        <v>050088948308</v>
      </c>
      <c r="E490" s="462">
        <f>+VLOOKUP(B490,'Salary sheet'!$B$6:$AT$1292,45,0)</f>
        <v>7435093</v>
      </c>
      <c r="F490" s="646" t="s">
        <v>5544</v>
      </c>
      <c r="G490" s="546" t="str">
        <f>+VLOOKUP(B490,'Salary sheet'!$B$6:$E$2281,4,0)</f>
        <v>FACTORY D</v>
      </c>
      <c r="H490" s="461" t="str">
        <f>+VLOOKUP(B490,'Salary sheet'!$B$6:$AZ$1386,50,0)</f>
        <v>SK1 Bag</v>
      </c>
      <c r="I490" s="461" t="str">
        <f t="shared" si="23"/>
        <v>C7273THI THAO050088948308</v>
      </c>
      <c r="J490" s="573" t="str">
        <f>+VLOOKUP(B490,'[2]04 2025'!$B$2:$F$1371,5,0)</f>
        <v>C7273THI THAO050088948308</v>
      </c>
      <c r="K490" s="461">
        <f t="shared" si="25"/>
        <v>1</v>
      </c>
      <c r="P490" s="479"/>
    </row>
    <row r="491" spans="1:16" s="461" customFormat="1" ht="18" customHeight="1">
      <c r="A491" s="548">
        <f>SUBTOTAL(3,B$6:B491)</f>
        <v>486</v>
      </c>
      <c r="B491" s="546" t="s">
        <v>1605</v>
      </c>
      <c r="C491" s="546" t="str">
        <f>+VLOOKUP(B491,'Salary sheet'!$B$6:$AX$1386,48,0)</f>
        <v>PHAM MINH HIEU</v>
      </c>
      <c r="D491" s="546" t="str">
        <f>+VLOOKUP(B491,'Salary sheet'!$B$6:$BW$1386,49,0)</f>
        <v>050095313156</v>
      </c>
      <c r="E491" s="462">
        <f>+VLOOKUP(B491,'Salary sheet'!$B$6:$AT$1292,45,0)</f>
        <v>6183626</v>
      </c>
      <c r="F491" s="646" t="s">
        <v>5544</v>
      </c>
      <c r="G491" s="546" t="str">
        <f>+VLOOKUP(B491,'Salary sheet'!$B$6:$E$2281,4,0)</f>
        <v>FACTORY D</v>
      </c>
      <c r="H491" s="461" t="str">
        <f>+VLOOKUP(B491,'Salary sheet'!$B$6:$AZ$1386,50,0)</f>
        <v>SK1 Bag</v>
      </c>
      <c r="I491" s="461" t="str">
        <f t="shared" si="23"/>
        <v>C7396PHAM MINH HIEU050095313156</v>
      </c>
      <c r="J491" s="573" t="str">
        <f>+VLOOKUP(B491,'[2]04 2025'!$B$2:$F$1371,5,0)</f>
        <v>C7396PHAM MINH HIEU050095313156</v>
      </c>
      <c r="K491" s="461">
        <f t="shared" si="25"/>
        <v>1</v>
      </c>
      <c r="P491" s="479"/>
    </row>
    <row r="492" spans="1:16" s="461" customFormat="1" ht="18" customHeight="1">
      <c r="A492" s="548">
        <f>SUBTOTAL(3,B$6:B492)</f>
        <v>487</v>
      </c>
      <c r="B492" s="546" t="s">
        <v>1607</v>
      </c>
      <c r="C492" s="546" t="str">
        <f>+VLOOKUP(B492,'Salary sheet'!$B$6:$AX$1386,48,0)</f>
        <v>LE TRUNG HOA</v>
      </c>
      <c r="D492" s="546" t="str">
        <f>+VLOOKUP(B492,'Salary sheet'!$B$6:$BW$1386,49,0)</f>
        <v>050095670651</v>
      </c>
      <c r="E492" s="462">
        <f>+VLOOKUP(B492,'Salary sheet'!$B$6:$AT$1292,45,0)</f>
        <v>7701108</v>
      </c>
      <c r="F492" s="646" t="s">
        <v>5544</v>
      </c>
      <c r="G492" s="546" t="str">
        <f>+VLOOKUP(B492,'Salary sheet'!$B$6:$E$2281,4,0)</f>
        <v>FACTORY D</v>
      </c>
      <c r="H492" s="461" t="str">
        <f>+VLOOKUP(B492,'Salary sheet'!$B$6:$AZ$1386,50,0)</f>
        <v>SK1 Bag</v>
      </c>
      <c r="I492" s="461" t="str">
        <f t="shared" si="23"/>
        <v>C7441LE TRUNG HOA050095670651</v>
      </c>
      <c r="J492" s="573" t="str">
        <f>+VLOOKUP(B492,'[2]04 2025'!$B$2:$F$1371,5,0)</f>
        <v>C7441LE TRUNG HOA050095670651</v>
      </c>
      <c r="K492" s="461">
        <f t="shared" si="25"/>
        <v>1</v>
      </c>
      <c r="P492" s="479"/>
    </row>
    <row r="493" spans="1:16" s="461" customFormat="1" ht="18" customHeight="1">
      <c r="A493" s="548">
        <f>SUBTOTAL(3,B$6:B493)</f>
        <v>488</v>
      </c>
      <c r="B493" s="546" t="s">
        <v>1609</v>
      </c>
      <c r="C493" s="546" t="str">
        <f>+VLOOKUP(B493,'Salary sheet'!$B$6:$AX$1386,48,0)</f>
        <v>NGUYEN MANH TIEN</v>
      </c>
      <c r="D493" s="546" t="str">
        <f>+VLOOKUP(B493,'Salary sheet'!$B$6:$BW$1386,49,0)</f>
        <v>050103659334</v>
      </c>
      <c r="E493" s="462">
        <f>+VLOOKUP(B493,'Salary sheet'!$B$6:$AT$1292,45,0)</f>
        <v>6093013</v>
      </c>
      <c r="F493" s="646" t="s">
        <v>5544</v>
      </c>
      <c r="G493" s="546" t="str">
        <f>+VLOOKUP(B493,'Salary sheet'!$B$6:$E$2281,4,0)</f>
        <v>FACTORY D</v>
      </c>
      <c r="H493" s="461" t="str">
        <f>+VLOOKUP(B493,'Salary sheet'!$B$6:$AZ$1386,50,0)</f>
        <v>SK1 Bag</v>
      </c>
      <c r="I493" s="461" t="str">
        <f t="shared" si="23"/>
        <v>C8307NGUYEN MANH TIEN050103659334</v>
      </c>
      <c r="J493" s="573" t="str">
        <f>+VLOOKUP(B493,'[2]04 2025'!$B$2:$F$1371,5,0)</f>
        <v>C8307NGUYEN MANH TIEN050103659334</v>
      </c>
      <c r="K493" s="461">
        <f t="shared" si="25"/>
        <v>1</v>
      </c>
      <c r="P493" s="479"/>
    </row>
    <row r="494" spans="1:16" s="461" customFormat="1" ht="18" customHeight="1">
      <c r="A494" s="548">
        <f>SUBTOTAL(3,B$6:B494)</f>
        <v>489</v>
      </c>
      <c r="B494" s="546" t="s">
        <v>1611</v>
      </c>
      <c r="C494" s="546" t="str">
        <f>+VLOOKUP(B494,'Salary sheet'!$B$6:$AX$1386,48,0)</f>
        <v>VU THI TRA MY</v>
      </c>
      <c r="D494" s="546" t="str">
        <f>+VLOOKUP(B494,'Salary sheet'!$B$6:$BW$1386,49,0)</f>
        <v>050108107518</v>
      </c>
      <c r="E494" s="462">
        <f>+VLOOKUP(B494,'Salary sheet'!$B$6:$AT$1292,45,0)</f>
        <v>7239866</v>
      </c>
      <c r="F494" s="646" t="s">
        <v>5544</v>
      </c>
      <c r="G494" s="546" t="str">
        <f>+VLOOKUP(B494,'Salary sheet'!$B$6:$E$2281,4,0)</f>
        <v>FACTORY D</v>
      </c>
      <c r="H494" s="461" t="str">
        <f>+VLOOKUP(B494,'Salary sheet'!$B$6:$AZ$1386,50,0)</f>
        <v>SK1 Bag</v>
      </c>
      <c r="I494" s="461" t="str">
        <f t="shared" si="23"/>
        <v>C10829VU THI TRA MY050108107518</v>
      </c>
      <c r="J494" s="573" t="str">
        <f>+VLOOKUP(B494,'[2]04 2025'!$B$2:$F$1371,5,0)</f>
        <v>C10829VU THI TRA MY050108107518</v>
      </c>
      <c r="K494" s="461">
        <f t="shared" si="25"/>
        <v>1</v>
      </c>
      <c r="P494" s="479"/>
    </row>
    <row r="495" spans="1:16" s="461" customFormat="1" ht="18" customHeight="1">
      <c r="A495" s="548">
        <f>SUBTOTAL(3,B$6:B495)</f>
        <v>490</v>
      </c>
      <c r="B495" s="546" t="s">
        <v>1613</v>
      </c>
      <c r="C495" s="546" t="str">
        <f>+VLOOKUP(B495,'Salary sheet'!$B$6:$AX$1386,48,0)</f>
        <v>LE NGUYEN THUY DUNG</v>
      </c>
      <c r="D495" s="546" t="str">
        <f>+VLOOKUP(B495,'Salary sheet'!$B$6:$BW$1386,49,0)</f>
        <v>050117707048</v>
      </c>
      <c r="E495" s="462">
        <f>+VLOOKUP(B495,'Salary sheet'!$B$6:$AT$1292,45,0)</f>
        <v>7385516</v>
      </c>
      <c r="F495" s="646" t="s">
        <v>5544</v>
      </c>
      <c r="G495" s="546" t="str">
        <f>+VLOOKUP(B495,'Salary sheet'!$B$6:$E$2281,4,0)</f>
        <v>FACTORY D</v>
      </c>
      <c r="H495" s="461" t="str">
        <f>+VLOOKUP(B495,'Salary sheet'!$B$6:$AZ$1386,50,0)</f>
        <v>SK1 Bag</v>
      </c>
      <c r="I495" s="461" t="str">
        <f t="shared" si="23"/>
        <v>C13662LE NGUYEN THUY DUNG050117707048</v>
      </c>
      <c r="J495" s="573" t="str">
        <f>+VLOOKUP(B495,'[2]04 2025'!$B$2:$F$1371,5,0)</f>
        <v>C13662LE NGUYEN THUY DUNG050117707048</v>
      </c>
      <c r="K495" s="461">
        <f t="shared" si="25"/>
        <v>1</v>
      </c>
      <c r="P495" s="479"/>
    </row>
    <row r="496" spans="1:16" s="461" customFormat="1" ht="18" customHeight="1">
      <c r="A496" s="548">
        <f>SUBTOTAL(3,B$6:B496)</f>
        <v>491</v>
      </c>
      <c r="B496" s="546" t="s">
        <v>1615</v>
      </c>
      <c r="C496" s="546" t="str">
        <f>+VLOOKUP(B496,'Salary sheet'!$B$6:$AX$1386,48,0)</f>
        <v>NGUYEN THI TAM</v>
      </c>
      <c r="D496" s="546" t="str">
        <f>+VLOOKUP(B496,'Salary sheet'!$B$6:$BW$1386,49,0)</f>
        <v>050127345888</v>
      </c>
      <c r="E496" s="462">
        <f>+VLOOKUP(B496,'Salary sheet'!$B$6:$AT$1292,45,0)</f>
        <v>7354432</v>
      </c>
      <c r="F496" s="646" t="s">
        <v>5544</v>
      </c>
      <c r="G496" s="546" t="str">
        <f>+VLOOKUP(B496,'Salary sheet'!$B$6:$E$2281,4,0)</f>
        <v>FACTORY D</v>
      </c>
      <c r="H496" s="461" t="str">
        <f>+VLOOKUP(B496,'Salary sheet'!$B$6:$AZ$1386,50,0)</f>
        <v>SK1 Bag</v>
      </c>
      <c r="I496" s="461" t="str">
        <f t="shared" si="23"/>
        <v>C13819NGUYEN THI TAM050127345888</v>
      </c>
      <c r="J496" s="573" t="str">
        <f>+VLOOKUP(B496,'[2]04 2025'!$B$2:$F$1371,5,0)</f>
        <v>C13819NGUYEN THI TAM050127345888</v>
      </c>
      <c r="K496" s="461">
        <f t="shared" si="25"/>
        <v>1</v>
      </c>
      <c r="P496" s="479"/>
    </row>
    <row r="497" spans="1:16" s="461" customFormat="1" ht="18" customHeight="1">
      <c r="A497" s="548">
        <f>SUBTOTAL(3,B$6:B497)</f>
        <v>492</v>
      </c>
      <c r="B497" s="546" t="s">
        <v>5571</v>
      </c>
      <c r="C497" s="546" t="str">
        <f>+VLOOKUP(B497,'Salary sheet'!$B$6:$AX$1386,48,0)</f>
        <v>PHAM DUONG NHU Y</v>
      </c>
      <c r="D497" s="546" t="str">
        <f>+VLOOKUP(B497,'Salary sheet'!$B$6:$BW$1386,49,0)</f>
        <v>050082294314</v>
      </c>
      <c r="E497" s="462">
        <f>+VLOOKUP(B497,'Salary sheet'!$B$6:$AT$1292,45,0)</f>
        <v>6775779</v>
      </c>
      <c r="F497" s="646" t="s">
        <v>5544</v>
      </c>
      <c r="G497" s="546" t="str">
        <f>+VLOOKUP(B497,'Salary sheet'!$B$6:$E$2281,4,0)</f>
        <v>FACTORY D</v>
      </c>
      <c r="H497" s="461" t="str">
        <f>+VLOOKUP(B497,'Salary sheet'!$B$6:$AZ$1386,50,0)</f>
        <v>SK1 Bag</v>
      </c>
      <c r="I497" s="461" t="str">
        <f t="shared" si="23"/>
        <v>C14494PHAM DUONG NHU Y050082294314</v>
      </c>
      <c r="J497" s="573" t="str">
        <f>+VLOOKUP(B497,'[2]04 2025'!$B$2:$F$1371,5,0)</f>
        <v>C14494PHAM DUONG NHU Y050082294314</v>
      </c>
      <c r="K497" s="461">
        <f t="shared" si="25"/>
        <v>1</v>
      </c>
      <c r="P497" s="479"/>
    </row>
    <row r="498" spans="1:16" s="461" customFormat="1" ht="18" customHeight="1">
      <c r="A498" s="548">
        <f>SUBTOTAL(3,B$6:B498)</f>
        <v>493</v>
      </c>
      <c r="B498" s="546" t="s">
        <v>1617</v>
      </c>
      <c r="C498" s="546" t="str">
        <f>+VLOOKUP(B498,'Salary sheet'!$B$6:$AX$1386,48,0)</f>
        <v>NGUYEN MINH TAM</v>
      </c>
      <c r="D498" s="546" t="str">
        <f>+VLOOKUP(B498,'Salary sheet'!$B$6:$BW$1386,49,0)</f>
        <v>050155725564</v>
      </c>
      <c r="E498" s="462">
        <f>+VLOOKUP(B498,'Salary sheet'!$B$6:$AT$1292,45,0)</f>
        <v>6519640</v>
      </c>
      <c r="F498" s="646" t="s">
        <v>5544</v>
      </c>
      <c r="G498" s="546" t="str">
        <f>+VLOOKUP(B498,'Salary sheet'!$B$6:$E$2281,4,0)</f>
        <v>FACTORY D</v>
      </c>
      <c r="H498" s="461" t="str">
        <f>+VLOOKUP(B498,'Salary sheet'!$B$6:$AZ$1386,50,0)</f>
        <v>SK1 Bag</v>
      </c>
      <c r="I498" s="461" t="str">
        <f t="shared" si="23"/>
        <v>C16219NGUYEN MINH TAM050155725564</v>
      </c>
      <c r="J498" s="573" t="str">
        <f>+VLOOKUP(B498,'[2]04 2025'!$B$2:$F$1371,5,0)</f>
        <v>C16219NGUYEN MINH TAM050155725564</v>
      </c>
      <c r="K498" s="461">
        <f t="shared" si="25"/>
        <v>1</v>
      </c>
      <c r="P498" s="479"/>
    </row>
    <row r="499" spans="1:16" s="461" customFormat="1" ht="18" customHeight="1">
      <c r="A499" s="548">
        <f>SUBTOTAL(3,B$6:B499)</f>
        <v>494</v>
      </c>
      <c r="B499" s="546" t="s">
        <v>1619</v>
      </c>
      <c r="C499" s="546" t="str">
        <f>+VLOOKUP(B499,'Salary sheet'!$B$6:$AX$1386,48,0)</f>
        <v>NGUYEN LAN VY</v>
      </c>
      <c r="D499" s="546" t="str">
        <f>+VLOOKUP(B499,'Salary sheet'!$B$6:$BW$1386,49,0)</f>
        <v>050155393405</v>
      </c>
      <c r="E499" s="462">
        <f>+VLOOKUP(B499,'Salary sheet'!$B$6:$AT$1292,45,0)</f>
        <v>6419243</v>
      </c>
      <c r="F499" s="646" t="s">
        <v>5544</v>
      </c>
      <c r="G499" s="546" t="str">
        <f>+VLOOKUP(B499,'Salary sheet'!$B$6:$E$2281,4,0)</f>
        <v>FACTORY D</v>
      </c>
      <c r="H499" s="461" t="str">
        <f>+VLOOKUP(B499,'Salary sheet'!$B$6:$AZ$1386,50,0)</f>
        <v>SK1 Bag</v>
      </c>
      <c r="I499" s="461" t="str">
        <f t="shared" si="23"/>
        <v>C16341NGUYEN LAN VY050155393405</v>
      </c>
      <c r="J499" s="573" t="str">
        <f>+VLOOKUP(B499,'[2]04 2025'!$B$2:$F$1371,5,0)</f>
        <v>C16341NGUYEN LAN VY050155393405</v>
      </c>
      <c r="K499" s="461">
        <f t="shared" si="25"/>
        <v>1</v>
      </c>
      <c r="P499" s="479"/>
    </row>
    <row r="500" spans="1:16" s="461" customFormat="1" ht="18" customHeight="1">
      <c r="A500" s="548">
        <f>SUBTOTAL(3,B$6:B500)</f>
        <v>495</v>
      </c>
      <c r="B500" s="546" t="s">
        <v>1621</v>
      </c>
      <c r="C500" s="546" t="str">
        <f>+VLOOKUP(B500,'Salary sheet'!$B$6:$AX$1386,48,0)</f>
        <v>CAO THI TU</v>
      </c>
      <c r="D500" s="546" t="str">
        <f>+VLOOKUP(B500,'Salary sheet'!$B$6:$BW$1386,49,0)</f>
        <v>050040851991</v>
      </c>
      <c r="E500" s="462">
        <f>+VLOOKUP(B500,'Salary sheet'!$B$6:$AT$1292,45,0)</f>
        <v>6544415</v>
      </c>
      <c r="F500" s="646" t="s">
        <v>5544</v>
      </c>
      <c r="G500" s="546" t="str">
        <f>+VLOOKUP(B500,'Salary sheet'!$B$6:$E$2281,4,0)</f>
        <v>FACTORY D</v>
      </c>
      <c r="H500" s="461" t="str">
        <f>+VLOOKUP(B500,'Salary sheet'!$B$6:$AZ$1386,50,0)</f>
        <v>SK1 Bag</v>
      </c>
      <c r="I500" s="461" t="str">
        <f t="shared" si="23"/>
        <v>C16342CAO THI TU050040851991</v>
      </c>
      <c r="J500" s="573" t="str">
        <f>+VLOOKUP(B500,'[2]04 2025'!$B$2:$F$1371,5,0)</f>
        <v>C16342CAO THI TU050040851991</v>
      </c>
      <c r="K500" s="461">
        <f t="shared" si="25"/>
        <v>1</v>
      </c>
      <c r="P500" s="479"/>
    </row>
    <row r="501" spans="1:16" s="461" customFormat="1" ht="18" customHeight="1">
      <c r="A501" s="548">
        <f>SUBTOTAL(3,B$6:B501)</f>
        <v>496</v>
      </c>
      <c r="B501" s="546" t="s">
        <v>1623</v>
      </c>
      <c r="C501" s="546" t="str">
        <f>+VLOOKUP(B501,'Salary sheet'!$B$6:$AX$1386,48,0)</f>
        <v>TRUONG MINH KHAI</v>
      </c>
      <c r="D501" s="546" t="str">
        <f>+VLOOKUP(B501,'Salary sheet'!$B$6:$BW$1386,49,0)</f>
        <v>050111254394</v>
      </c>
      <c r="E501" s="462">
        <f>+VLOOKUP(B501,'Salary sheet'!$B$6:$AT$1292,45,0)</f>
        <v>6317207</v>
      </c>
      <c r="F501" s="646" t="s">
        <v>5544</v>
      </c>
      <c r="G501" s="546" t="str">
        <f>+VLOOKUP(B501,'Salary sheet'!$B$6:$E$2281,4,0)</f>
        <v>FACTORY D</v>
      </c>
      <c r="H501" s="461" t="str">
        <f>+VLOOKUP(B501,'Salary sheet'!$B$6:$AZ$1386,50,0)</f>
        <v>SK1 Bag</v>
      </c>
      <c r="I501" s="461" t="str">
        <f t="shared" si="12"/>
        <v>C16464TRUONG MINH KHAI050111254394</v>
      </c>
      <c r="J501" s="573" t="str">
        <f>+VLOOKUP(B501,'[2]04 2025'!$B$2:$F$1371,5,0)</f>
        <v>C16464TRUONG MINH KHAI050111254394</v>
      </c>
      <c r="K501" s="461">
        <f t="shared" si="25"/>
        <v>1</v>
      </c>
      <c r="P501" s="479"/>
    </row>
    <row r="502" spans="1:16" s="461" customFormat="1" ht="18" customHeight="1">
      <c r="A502" s="548">
        <f>SUBTOTAL(3,B$6:B502)</f>
        <v>497</v>
      </c>
      <c r="B502" s="546" t="s">
        <v>1625</v>
      </c>
      <c r="C502" s="546" t="str">
        <f>+VLOOKUP(B502,'Salary sheet'!$B$6:$AX$1386,48,0)</f>
        <v>TRIEU VAN TAM</v>
      </c>
      <c r="D502" s="546" t="str">
        <f>+VLOOKUP(B502,'Salary sheet'!$B$6:$BW$1386,49,0)</f>
        <v>050845186039</v>
      </c>
      <c r="E502" s="462">
        <f>+VLOOKUP(B502,'Salary sheet'!$B$6:$AT$1292,45,0)</f>
        <v>6344007</v>
      </c>
      <c r="F502" s="646" t="s">
        <v>5544</v>
      </c>
      <c r="G502" s="546" t="str">
        <f>+VLOOKUP(B502,'Salary sheet'!$B$6:$E$2281,4,0)</f>
        <v>FACTORY D</v>
      </c>
      <c r="H502" s="461" t="str">
        <f>+VLOOKUP(B502,'Salary sheet'!$B$6:$AZ$1386,50,0)</f>
        <v>SK1 Bag</v>
      </c>
      <c r="I502" s="461" t="str">
        <f t="shared" si="12"/>
        <v>C16465TRIEU VAN TAM050845186039</v>
      </c>
      <c r="J502" s="573" t="str">
        <f>+VLOOKUP(B502,'[2]04 2025'!$B$2:$F$1371,5,0)</f>
        <v>C16465TRIEU VAN TAM050845186039</v>
      </c>
      <c r="K502" s="461">
        <f t="shared" si="25"/>
        <v>1</v>
      </c>
      <c r="P502" s="479"/>
    </row>
    <row r="503" spans="1:16" s="461" customFormat="1" ht="18" customHeight="1">
      <c r="A503" s="548">
        <f>SUBTOTAL(3,B$6:B503)</f>
        <v>498</v>
      </c>
      <c r="B503" s="546" t="s">
        <v>1627</v>
      </c>
      <c r="C503" s="546" t="str">
        <f>+VLOOKUP(B503,'Salary sheet'!$B$6:$AX$1386,48,0)</f>
        <v>VU THI THU THAO</v>
      </c>
      <c r="D503" s="546" t="str">
        <f>+VLOOKUP(B503,'Salary sheet'!$B$6:$BW$1386,49,0)</f>
        <v>050124144288</v>
      </c>
      <c r="E503" s="462">
        <f>+VLOOKUP(B503,'Salary sheet'!$B$6:$AT$1292,45,0)</f>
        <v>6473650</v>
      </c>
      <c r="F503" s="646" t="s">
        <v>5544</v>
      </c>
      <c r="G503" s="546" t="str">
        <f>+VLOOKUP(B503,'Salary sheet'!$B$6:$E$2281,4,0)</f>
        <v>FACTORY D</v>
      </c>
      <c r="H503" s="461" t="str">
        <f>+VLOOKUP(B503,'Salary sheet'!$B$6:$AZ$1386,50,0)</f>
        <v>SK1 Bag</v>
      </c>
      <c r="I503" s="461" t="str">
        <f t="shared" si="12"/>
        <v>C16540VU THI THU THAO050124144288</v>
      </c>
      <c r="J503" s="573" t="str">
        <f>+VLOOKUP(B503,'[2]04 2025'!$B$2:$F$1371,5,0)</f>
        <v>C16540VU THI THU THAO050124144288</v>
      </c>
      <c r="K503" s="461">
        <f t="shared" si="25"/>
        <v>1</v>
      </c>
      <c r="P503" s="479"/>
    </row>
    <row r="504" spans="1:16" s="461" customFormat="1" ht="18" customHeight="1">
      <c r="A504" s="548">
        <f>SUBTOTAL(3,B$6:B504)</f>
        <v>499</v>
      </c>
      <c r="B504" s="546" t="s">
        <v>1629</v>
      </c>
      <c r="C504" s="546" t="str">
        <f>+VLOOKUP(B504,'Salary sheet'!$B$6:$AX$1386,48,0)</f>
        <v>DIEU GIANG</v>
      </c>
      <c r="D504" s="546" t="str">
        <f>+VLOOKUP(B504,'Salary sheet'!$B$6:$BW$1386,49,0)</f>
        <v>050087243149</v>
      </c>
      <c r="E504" s="462">
        <f>+VLOOKUP(B504,'Salary sheet'!$B$6:$AT$1292,45,0)</f>
        <v>5885250</v>
      </c>
      <c r="F504" s="646" t="s">
        <v>5544</v>
      </c>
      <c r="G504" s="546" t="str">
        <f>+VLOOKUP(B504,'Salary sheet'!$B$6:$E$2281,4,0)</f>
        <v>FACTORY D</v>
      </c>
      <c r="H504" s="461" t="str">
        <f>+VLOOKUP(B504,'Salary sheet'!$B$6:$AZ$1386,50,0)</f>
        <v>SK1 Bag</v>
      </c>
      <c r="I504" s="461" t="str">
        <f t="shared" si="12"/>
        <v>C16563DIEU GIANG050087243149</v>
      </c>
      <c r="J504" s="573" t="str">
        <f>+VLOOKUP(B504,'[2]04 2025'!$B$2:$F$1371,5,0)</f>
        <v>C16563DIEU GIANG050087243149</v>
      </c>
      <c r="K504" s="461">
        <f t="shared" si="25"/>
        <v>1</v>
      </c>
      <c r="P504" s="479"/>
    </row>
    <row r="505" spans="1:16" s="461" customFormat="1" ht="18" customHeight="1">
      <c r="A505" s="548">
        <f>SUBTOTAL(3,B$6:B505)</f>
        <v>500</v>
      </c>
      <c r="B505" s="546" t="s">
        <v>5573</v>
      </c>
      <c r="C505" s="546" t="str">
        <f>+VLOOKUP(B505,'Salary sheet'!$B$6:$AX$1386,48,0)</f>
        <v>LE DINH CONG</v>
      </c>
      <c r="D505" s="546" t="str">
        <f>+VLOOKUP(B505,'Salary sheet'!$B$6:$BW$1386,49,0)</f>
        <v>050147459091</v>
      </c>
      <c r="E505" s="462">
        <f>+VLOOKUP(B505,'Salary sheet'!$B$6:$AT$1292,45,0)</f>
        <v>2907404</v>
      </c>
      <c r="F505" s="646" t="s">
        <v>5544</v>
      </c>
      <c r="G505" s="546" t="str">
        <f>+VLOOKUP(B505,'Salary sheet'!$B$6:$E$2281,4,0)</f>
        <v>FACTORY D</v>
      </c>
      <c r="H505" s="461" t="str">
        <f>+VLOOKUP(B505,'Salary sheet'!$B$6:$AZ$1386,50,0)</f>
        <v>SK1 Bag</v>
      </c>
      <c r="I505" s="461" t="str">
        <f t="shared" si="12"/>
        <v>C16608LE DINH CONG050147459091</v>
      </c>
      <c r="J505" s="573" t="str">
        <f>+VLOOKUP(B505,'[2]04 2025'!$B$2:$F$1371,5,0)</f>
        <v>C16608LE DINH CONG050147459091</v>
      </c>
      <c r="K505" s="461">
        <f t="shared" si="25"/>
        <v>1</v>
      </c>
      <c r="P505" s="479"/>
    </row>
    <row r="506" spans="1:16" s="461" customFormat="1" ht="18" customHeight="1">
      <c r="A506" s="548">
        <f>SUBTOTAL(3,B$6:B506)</f>
        <v>501</v>
      </c>
      <c r="B506" s="546" t="s">
        <v>1631</v>
      </c>
      <c r="C506" s="546" t="str">
        <f>+VLOOKUP(B506,'Salary sheet'!$B$6:$AX$1386,48,0)</f>
        <v>DUONG THI THANH NHI</v>
      </c>
      <c r="D506" s="546" t="str">
        <f>+VLOOKUP(B506,'Salary sheet'!$B$6:$BW$1386,49,0)</f>
        <v>050040852211</v>
      </c>
      <c r="E506" s="462">
        <f>+VLOOKUP(B506,'Salary sheet'!$B$6:$AT$1292,45,0)</f>
        <v>10248043</v>
      </c>
      <c r="F506" s="646" t="s">
        <v>5544</v>
      </c>
      <c r="G506" s="546" t="str">
        <f>+VLOOKUP(B506,'Salary sheet'!$B$6:$E$2281,4,0)</f>
        <v>FACTORY D</v>
      </c>
      <c r="H506" s="461" t="str">
        <f>+VLOOKUP(B506,'Salary sheet'!$B$6:$AZ$1386,50,0)</f>
        <v>SK1 Bag</v>
      </c>
      <c r="I506" s="461" t="str">
        <f t="shared" si="12"/>
        <v>C1708DUONG THI THANH NHI050040852211</v>
      </c>
      <c r="J506" s="573" t="str">
        <f>+VLOOKUP(B506,'[2]04 2025'!$B$2:$F$1371,5,0)</f>
        <v>C1708DUONG THI THANH NHI050040852211</v>
      </c>
      <c r="K506" s="461">
        <f t="shared" si="25"/>
        <v>1</v>
      </c>
      <c r="P506" s="479"/>
    </row>
    <row r="507" spans="1:16" s="461" customFormat="1" ht="18" customHeight="1">
      <c r="A507" s="548">
        <f>SUBTOTAL(3,B$6:B507)</f>
        <v>502</v>
      </c>
      <c r="B507" s="546" t="s">
        <v>1633</v>
      </c>
      <c r="C507" s="546" t="str">
        <f>+VLOOKUP(B507,'Salary sheet'!$B$6:$AX$1386,48,0)</f>
        <v>TRAN THI HONG HANH</v>
      </c>
      <c r="D507" s="546" t="str">
        <f>+VLOOKUP(B507,'Salary sheet'!$B$6:$BW$1386,49,0)</f>
        <v>050040852198</v>
      </c>
      <c r="E507" s="462">
        <f>+VLOOKUP(B507,'Salary sheet'!$B$6:$AT$1292,45,0)</f>
        <v>7372362</v>
      </c>
      <c r="F507" s="646" t="s">
        <v>5544</v>
      </c>
      <c r="G507" s="546" t="str">
        <f>+VLOOKUP(B507,'Salary sheet'!$B$6:$E$2281,4,0)</f>
        <v>FACTORY D</v>
      </c>
      <c r="H507" s="461" t="str">
        <f>+VLOOKUP(B507,'Salary sheet'!$B$6:$AZ$1386,50,0)</f>
        <v>SK1 Bag</v>
      </c>
      <c r="I507" s="461" t="str">
        <f t="shared" si="12"/>
        <v>C2564TRAN THI HONG HANH050040852198</v>
      </c>
      <c r="J507" s="573" t="str">
        <f>+VLOOKUP(B507,'[2]04 2025'!$B$2:$F$1371,5,0)</f>
        <v>C2564TRAN THI HONG HANH050040852198</v>
      </c>
      <c r="K507" s="461">
        <f t="shared" si="25"/>
        <v>1</v>
      </c>
      <c r="P507" s="479"/>
    </row>
    <row r="508" spans="1:16" s="461" customFormat="1" ht="18" customHeight="1">
      <c r="A508" s="548">
        <f>SUBTOTAL(3,B$6:B508)</f>
        <v>503</v>
      </c>
      <c r="B508" s="546" t="s">
        <v>1635</v>
      </c>
      <c r="C508" s="546" t="str">
        <f>+VLOOKUP(B508,'Salary sheet'!$B$6:$AX$1386,48,0)</f>
        <v>NGUYEN THI THAO</v>
      </c>
      <c r="D508" s="546" t="str">
        <f>+VLOOKUP(B508,'Salary sheet'!$B$6:$BW$1386,49,0)</f>
        <v>050040795771</v>
      </c>
      <c r="E508" s="462">
        <f>+VLOOKUP(B508,'Salary sheet'!$B$6:$AT$1292,45,0)</f>
        <v>7488952</v>
      </c>
      <c r="F508" s="646" t="s">
        <v>5544</v>
      </c>
      <c r="G508" s="546" t="str">
        <f>+VLOOKUP(B508,'Salary sheet'!$B$6:$E$2281,4,0)</f>
        <v>FACTORY D</v>
      </c>
      <c r="H508" s="461" t="str">
        <f>+VLOOKUP(B508,'Salary sheet'!$B$6:$AZ$1386,50,0)</f>
        <v>SK1 Bag</v>
      </c>
      <c r="I508" s="461" t="str">
        <f t="shared" si="12"/>
        <v>C5322NGUYEN THI THAO050040795771</v>
      </c>
      <c r="J508" s="573" t="str">
        <f>+VLOOKUP(B508,'[2]04 2025'!$B$2:$F$1371,5,0)</f>
        <v>C5322NGUYEN THI THAO050040795771</v>
      </c>
      <c r="K508" s="461">
        <f t="shared" si="25"/>
        <v>1</v>
      </c>
      <c r="P508" s="479"/>
    </row>
    <row r="509" spans="1:16" s="461" customFormat="1" ht="18" customHeight="1">
      <c r="A509" s="548">
        <f>SUBTOTAL(3,B$6:B509)</f>
        <v>504</v>
      </c>
      <c r="B509" s="546" t="s">
        <v>1636</v>
      </c>
      <c r="C509" s="546" t="str">
        <f>+VLOOKUP(B509,'Salary sheet'!$B$6:$AX$1386,48,0)</f>
        <v>LUU THI THANH MY</v>
      </c>
      <c r="D509" s="546" t="str">
        <f>+VLOOKUP(B509,'Salary sheet'!$B$6:$BW$1386,49,0)</f>
        <v>050040871648</v>
      </c>
      <c r="E509" s="462">
        <f>+VLOOKUP(B509,'Salary sheet'!$B$6:$AT$1292,45,0)</f>
        <v>7597472</v>
      </c>
      <c r="F509" s="646" t="s">
        <v>5544</v>
      </c>
      <c r="G509" s="546" t="str">
        <f>+VLOOKUP(B509,'Salary sheet'!$B$6:$E$2281,4,0)</f>
        <v>FACTORY D</v>
      </c>
      <c r="H509" s="461" t="str">
        <f>+VLOOKUP(B509,'Salary sheet'!$B$6:$AZ$1386,50,0)</f>
        <v>SK1 Bag</v>
      </c>
      <c r="I509" s="461" t="str">
        <f t="shared" si="12"/>
        <v>C5955LUU THI THANH MY050040871648</v>
      </c>
      <c r="J509" s="573" t="str">
        <f>+VLOOKUP(B509,'[2]04 2025'!$B$2:$F$1371,5,0)</f>
        <v>C5955LUU THI THANH MY050040871648</v>
      </c>
      <c r="K509" s="461">
        <f t="shared" si="25"/>
        <v>1</v>
      </c>
      <c r="P509" s="479"/>
    </row>
    <row r="510" spans="1:16" s="461" customFormat="1" ht="18" customHeight="1">
      <c r="A510" s="548">
        <f>SUBTOTAL(3,B$6:B510)</f>
        <v>505</v>
      </c>
      <c r="B510" s="546" t="s">
        <v>1638</v>
      </c>
      <c r="C510" s="546" t="str">
        <f>+VLOOKUP(B510,'Salary sheet'!$B$6:$AX$1386,48,0)</f>
        <v>NHIN DO NGOC TIEN</v>
      </c>
      <c r="D510" s="546" t="str">
        <f>+VLOOKUP(B510,'Salary sheet'!$B$6:$BW$1386,49,0)</f>
        <v>050040851973</v>
      </c>
      <c r="E510" s="462">
        <f>+VLOOKUP(B510,'Salary sheet'!$B$6:$AT$1292,45,0)</f>
        <v>7414750</v>
      </c>
      <c r="F510" s="646" t="s">
        <v>5544</v>
      </c>
      <c r="G510" s="546" t="str">
        <f>+VLOOKUP(B510,'Salary sheet'!$B$6:$E$2281,4,0)</f>
        <v>FACTORY D</v>
      </c>
      <c r="H510" s="461" t="str">
        <f>+VLOOKUP(B510,'Salary sheet'!$B$6:$AZ$1386,50,0)</f>
        <v>SK1 Bag</v>
      </c>
      <c r="I510" s="461" t="str">
        <f t="shared" si="12"/>
        <v>C6086NHIN DO NGOC TIEN050040851973</v>
      </c>
      <c r="J510" s="573" t="str">
        <f>+VLOOKUP(B510,'[2]04 2025'!$B$2:$F$1371,5,0)</f>
        <v>C6086NHIN DO NGOC TIEN050040851973</v>
      </c>
      <c r="K510" s="461">
        <f t="shared" si="25"/>
        <v>1</v>
      </c>
      <c r="P510" s="479"/>
    </row>
    <row r="511" spans="1:16" s="461" customFormat="1" ht="18" customHeight="1">
      <c r="A511" s="548">
        <f>SUBTOTAL(3,B$6:B511)</f>
        <v>506</v>
      </c>
      <c r="B511" s="546" t="s">
        <v>1640</v>
      </c>
      <c r="C511" s="546" t="str">
        <f>+VLOOKUP(B511,'Salary sheet'!$B$6:$AX$1386,48,0)</f>
        <v>HO THI HIEN</v>
      </c>
      <c r="D511" s="546" t="str">
        <f>+VLOOKUP(B511,'Salary sheet'!$B$6:$BW$1386,49,0)</f>
        <v>050054823921</v>
      </c>
      <c r="E511" s="462">
        <f>+VLOOKUP(B511,'Salary sheet'!$B$6:$AT$1292,45,0)</f>
        <v>7290310</v>
      </c>
      <c r="F511" s="646" t="s">
        <v>5544</v>
      </c>
      <c r="G511" s="546" t="str">
        <f>+VLOOKUP(B511,'Salary sheet'!$B$6:$E$2281,4,0)</f>
        <v>FACTORY D</v>
      </c>
      <c r="H511" s="461" t="str">
        <f>+VLOOKUP(B511,'Salary sheet'!$B$6:$AZ$1386,50,0)</f>
        <v>SK1 Bag</v>
      </c>
      <c r="I511" s="461" t="str">
        <f t="shared" si="12"/>
        <v>C6368HO THI HIEN050054823921</v>
      </c>
      <c r="J511" s="573" t="str">
        <f>+VLOOKUP(B511,'[2]04 2025'!$B$2:$F$1371,5,0)</f>
        <v>C6368HO THI HIEN050054823921</v>
      </c>
      <c r="K511" s="461">
        <f t="shared" si="25"/>
        <v>1</v>
      </c>
      <c r="P511" s="479"/>
    </row>
    <row r="512" spans="1:16" s="461" customFormat="1" ht="18" customHeight="1">
      <c r="A512" s="548">
        <f>SUBTOTAL(3,B$6:B512)</f>
        <v>507</v>
      </c>
      <c r="B512" s="546" t="s">
        <v>1641</v>
      </c>
      <c r="C512" s="546" t="str">
        <f>+VLOOKUP(B512,'Salary sheet'!$B$6:$AX$1386,48,0)</f>
        <v>THI HANG</v>
      </c>
      <c r="D512" s="546" t="str">
        <f>+VLOOKUP(B512,'Salary sheet'!$B$6:$BW$1386,49,0)</f>
        <v>050049176314</v>
      </c>
      <c r="E512" s="462">
        <f>+VLOOKUP(B512,'Salary sheet'!$B$6:$AT$1292,45,0)</f>
        <v>7397928</v>
      </c>
      <c r="F512" s="646" t="s">
        <v>5544</v>
      </c>
      <c r="G512" s="546" t="str">
        <f>+VLOOKUP(B512,'Salary sheet'!$B$6:$E$2281,4,0)</f>
        <v>FACTORY D</v>
      </c>
      <c r="H512" s="461" t="str">
        <f>+VLOOKUP(B512,'Salary sheet'!$B$6:$AZ$1386,50,0)</f>
        <v>SK1 Bag</v>
      </c>
      <c r="I512" s="461" t="str">
        <f t="shared" si="12"/>
        <v>C7138THI HANG050049176314</v>
      </c>
      <c r="J512" s="573" t="str">
        <f>+VLOOKUP(B512,'[2]04 2025'!$B$2:$F$1371,5,0)</f>
        <v>C7138THI HANG050049176314</v>
      </c>
      <c r="K512" s="461">
        <f t="shared" si="25"/>
        <v>1</v>
      </c>
      <c r="P512" s="479"/>
    </row>
    <row r="513" spans="1:16" s="461" customFormat="1" ht="18" customHeight="1">
      <c r="A513" s="548">
        <f>SUBTOTAL(3,B$6:B513)</f>
        <v>508</v>
      </c>
      <c r="B513" s="546" t="s">
        <v>1643</v>
      </c>
      <c r="C513" s="546" t="str">
        <f>+VLOOKUP(B513,'Salary sheet'!$B$6:$AX$1386,48,0)</f>
        <v>PHAN TRUC LINH</v>
      </c>
      <c r="D513" s="546" t="str">
        <f>+VLOOKUP(B513,'Salary sheet'!$B$6:$BW$1386,49,0)</f>
        <v>050103660121</v>
      </c>
      <c r="E513" s="462">
        <f>+VLOOKUP(B513,'Salary sheet'!$B$6:$AT$1292,45,0)</f>
        <v>7359600</v>
      </c>
      <c r="F513" s="646" t="s">
        <v>5544</v>
      </c>
      <c r="G513" s="546" t="str">
        <f>+VLOOKUP(B513,'Salary sheet'!$B$6:$E$2281,4,0)</f>
        <v>FACTORY D</v>
      </c>
      <c r="H513" s="461" t="str">
        <f>+VLOOKUP(B513,'Salary sheet'!$B$6:$AZ$1386,50,0)</f>
        <v>SK1 Bag</v>
      </c>
      <c r="I513" s="461" t="str">
        <f t="shared" si="12"/>
        <v>C7785PHAN TRUC LINH050103660121</v>
      </c>
      <c r="J513" s="573" t="str">
        <f>+VLOOKUP(B513,'[2]04 2025'!$B$2:$F$1371,5,0)</f>
        <v>C7785PHAN TRUC LINH050103660121</v>
      </c>
      <c r="K513" s="461">
        <f t="shared" si="25"/>
        <v>1</v>
      </c>
      <c r="P513" s="479"/>
    </row>
    <row r="514" spans="1:16" s="461" customFormat="1" ht="18" customHeight="1">
      <c r="A514" s="548">
        <f>SUBTOTAL(3,B$6:B514)</f>
        <v>509</v>
      </c>
      <c r="B514" s="546" t="s">
        <v>1645</v>
      </c>
      <c r="C514" s="546" t="str">
        <f>+VLOOKUP(B514,'Salary sheet'!$B$6:$AX$1386,48,0)</f>
        <v>THI NGAN</v>
      </c>
      <c r="D514" s="546" t="str">
        <f>+VLOOKUP(B514,'Salary sheet'!$B$6:$BW$1386,49,0)</f>
        <v>050103659131</v>
      </c>
      <c r="E514" s="462">
        <f>+VLOOKUP(B514,'Salary sheet'!$B$6:$AT$1292,45,0)</f>
        <v>7065064</v>
      </c>
      <c r="F514" s="646" t="s">
        <v>5544</v>
      </c>
      <c r="G514" s="546" t="str">
        <f>+VLOOKUP(B514,'Salary sheet'!$B$6:$E$2281,4,0)</f>
        <v>FACTORY D</v>
      </c>
      <c r="H514" s="461" t="str">
        <f>+VLOOKUP(B514,'Salary sheet'!$B$6:$AZ$1386,50,0)</f>
        <v>SK1 Bag</v>
      </c>
      <c r="I514" s="461" t="str">
        <f t="shared" si="12"/>
        <v>C7897THI NGAN050103659131</v>
      </c>
      <c r="J514" s="573" t="str">
        <f>+VLOOKUP(B514,'[2]04 2025'!$B$2:$F$1371,5,0)</f>
        <v>C7897THI NGAN050103659131</v>
      </c>
      <c r="K514" s="461">
        <f t="shared" si="25"/>
        <v>1</v>
      </c>
      <c r="P514" s="479"/>
    </row>
    <row r="515" spans="1:16" s="461" customFormat="1" ht="18" customHeight="1">
      <c r="A515" s="548">
        <f>SUBTOTAL(3,B$6:B515)</f>
        <v>510</v>
      </c>
      <c r="B515" s="546" t="s">
        <v>1647</v>
      </c>
      <c r="C515" s="546" t="str">
        <f>+VLOOKUP(B515,'Salary sheet'!$B$6:$AX$1386,48,0)</f>
        <v>HOANG PHUOC THANG</v>
      </c>
      <c r="D515" s="546" t="str">
        <f>+VLOOKUP(B515,'Salary sheet'!$B$6:$BW$1386,49,0)</f>
        <v>050106614838</v>
      </c>
      <c r="E515" s="462">
        <f>+VLOOKUP(B515,'Salary sheet'!$B$6:$AT$1292,45,0)</f>
        <v>7302672</v>
      </c>
      <c r="F515" s="646" t="s">
        <v>5544</v>
      </c>
      <c r="G515" s="546" t="str">
        <f>+VLOOKUP(B515,'Salary sheet'!$B$6:$E$2281,4,0)</f>
        <v>FACTORY D</v>
      </c>
      <c r="H515" s="461" t="str">
        <f>+VLOOKUP(B515,'Salary sheet'!$B$6:$AZ$1386,50,0)</f>
        <v>SK1 Bag</v>
      </c>
      <c r="I515" s="461" t="str">
        <f t="shared" si="12"/>
        <v>C8290HOANG PHUOC THANG050106614838</v>
      </c>
      <c r="J515" s="573" t="str">
        <f>+VLOOKUP(B515,'[2]04 2025'!$B$2:$F$1371,5,0)</f>
        <v>C8290HOANG PHUOC THANG050106614838</v>
      </c>
      <c r="K515" s="461">
        <f t="shared" si="25"/>
        <v>1</v>
      </c>
      <c r="P515" s="479"/>
    </row>
    <row r="516" spans="1:16" s="461" customFormat="1" ht="18" customHeight="1">
      <c r="A516" s="548">
        <f>SUBTOTAL(3,B$6:B516)</f>
        <v>511</v>
      </c>
      <c r="B516" s="546" t="s">
        <v>1649</v>
      </c>
      <c r="C516" s="546" t="str">
        <f>+VLOOKUP(B516,'Salary sheet'!$B$6:$AX$1386,48,0)</f>
        <v>QUACH THI HOA</v>
      </c>
      <c r="D516" s="546" t="str">
        <f>+VLOOKUP(B516,'Salary sheet'!$B$6:$BW$1386,49,0)</f>
        <v>050103659490</v>
      </c>
      <c r="E516" s="462">
        <f>+VLOOKUP(B516,'Salary sheet'!$B$6:$AT$1292,45,0)</f>
        <v>7546013</v>
      </c>
      <c r="F516" s="646" t="s">
        <v>5544</v>
      </c>
      <c r="G516" s="546" t="str">
        <f>+VLOOKUP(B516,'Salary sheet'!$B$6:$E$2281,4,0)</f>
        <v>FACTORY D</v>
      </c>
      <c r="H516" s="461" t="str">
        <f>+VLOOKUP(B516,'Salary sheet'!$B$6:$AZ$1386,50,0)</f>
        <v>SK1 Bag</v>
      </c>
      <c r="I516" s="461" t="str">
        <f t="shared" ref="I516:I518" si="26">+CONCATENATE(B516,C516,D516)</f>
        <v>C8294QUACH THI HOA050103659490</v>
      </c>
      <c r="J516" s="573" t="str">
        <f>+VLOOKUP(B516,'[2]04 2025'!$B$2:$F$1371,5,0)</f>
        <v>C8294QUACH THI HOA050103659490</v>
      </c>
      <c r="K516" s="461">
        <f t="shared" si="25"/>
        <v>1</v>
      </c>
      <c r="P516" s="479"/>
    </row>
    <row r="517" spans="1:16" s="461" customFormat="1" ht="18" customHeight="1">
      <c r="A517" s="548">
        <f>SUBTOTAL(3,B$6:B517)</f>
        <v>512</v>
      </c>
      <c r="B517" s="546" t="s">
        <v>1651</v>
      </c>
      <c r="C517" s="546" t="str">
        <f>+VLOOKUP(B517,'Salary sheet'!$B$6:$AX$1386,48,0)</f>
        <v>THI THANH NGA</v>
      </c>
      <c r="D517" s="546" t="str">
        <f>+VLOOKUP(B517,'Salary sheet'!$B$6:$BW$1386,49,0)</f>
        <v>050068040482</v>
      </c>
      <c r="E517" s="462">
        <f>+VLOOKUP(B517,'Salary sheet'!$B$6:$AT$1292,45,0)</f>
        <v>6386545</v>
      </c>
      <c r="F517" s="646" t="s">
        <v>5544</v>
      </c>
      <c r="G517" s="546" t="str">
        <f>+VLOOKUP(B517,'Salary sheet'!$B$6:$E$2281,4,0)</f>
        <v>FACTORY D</v>
      </c>
      <c r="H517" s="461" t="str">
        <f>+VLOOKUP(B517,'Salary sheet'!$B$6:$AZ$1386,50,0)</f>
        <v>SK1 Bag</v>
      </c>
      <c r="I517" s="461" t="str">
        <f t="shared" si="26"/>
        <v>C8815THI THANH NGA050068040482</v>
      </c>
      <c r="J517" s="573" t="str">
        <f>+VLOOKUP(B517,'[2]04 2025'!$B$2:$F$1371,5,0)</f>
        <v>C8815THI THANH NGA050068040482</v>
      </c>
      <c r="K517" s="461">
        <f t="shared" si="25"/>
        <v>1</v>
      </c>
      <c r="P517" s="479"/>
    </row>
    <row r="518" spans="1:16" s="461" customFormat="1" ht="18" customHeight="1">
      <c r="A518" s="548">
        <f>SUBTOTAL(3,B$6:B518)</f>
        <v>513</v>
      </c>
      <c r="B518" s="546" t="s">
        <v>1653</v>
      </c>
      <c r="C518" s="546" t="str">
        <f>+VLOOKUP(B518,'Salary sheet'!$B$6:$AX$1386,48,0)</f>
        <v>DO THI THAI</v>
      </c>
      <c r="D518" s="546" t="str">
        <f>+VLOOKUP(B518,'Salary sheet'!$B$6:$BW$1386,49,0)</f>
        <v>050106514086</v>
      </c>
      <c r="E518" s="462">
        <f>+VLOOKUP(B518,'Salary sheet'!$B$6:$AT$1292,45,0)</f>
        <v>7380833</v>
      </c>
      <c r="F518" s="646" t="s">
        <v>5544</v>
      </c>
      <c r="G518" s="546" t="str">
        <f>+VLOOKUP(B518,'Salary sheet'!$B$6:$E$2281,4,0)</f>
        <v>FACTORY D</v>
      </c>
      <c r="H518" s="461" t="str">
        <f>+VLOOKUP(B518,'Salary sheet'!$B$6:$AZ$1386,50,0)</f>
        <v>SK1 Bag</v>
      </c>
      <c r="I518" s="461" t="str">
        <f t="shared" si="26"/>
        <v>C10461DO THI THAI050106514086</v>
      </c>
      <c r="J518" s="573" t="str">
        <f>+VLOOKUP(B518,'[2]04 2025'!$B$2:$F$1371,5,0)</f>
        <v>C10461DO THI THAI050106514086</v>
      </c>
      <c r="K518" s="461">
        <f t="shared" si="25"/>
        <v>1</v>
      </c>
      <c r="P518" s="479"/>
    </row>
    <row r="519" spans="1:16" s="461" customFormat="1" ht="18" customHeight="1">
      <c r="A519" s="548">
        <f>SUBTOTAL(3,B$6:B519)</f>
        <v>514</v>
      </c>
      <c r="B519" s="546" t="s">
        <v>1655</v>
      </c>
      <c r="C519" s="546" t="str">
        <f>+VLOOKUP(B519,'Salary sheet'!$B$6:$AX$1386,48,0)</f>
        <v>VO HOAI THU</v>
      </c>
      <c r="D519" s="546" t="str">
        <f>+VLOOKUP(B519,'Salary sheet'!$B$6:$BW$1386,49,0)</f>
        <v>060219118883</v>
      </c>
      <c r="E519" s="462">
        <f>+VLOOKUP(B519,'Salary sheet'!$B$6:$AT$1292,45,0)</f>
        <v>7334761</v>
      </c>
      <c r="F519" s="646" t="s">
        <v>5544</v>
      </c>
      <c r="G519" s="546" t="str">
        <f>+VLOOKUP(B519,'Salary sheet'!$B$6:$E$2281,4,0)</f>
        <v>FACTORY D</v>
      </c>
      <c r="H519" s="461" t="str">
        <f>+VLOOKUP(B519,'Salary sheet'!$B$6:$AZ$1386,50,0)</f>
        <v>SK1 Bag</v>
      </c>
      <c r="I519" s="461" t="str">
        <f t="shared" si="12"/>
        <v>C13115VO HOAI THU060219118883</v>
      </c>
      <c r="J519" s="573" t="str">
        <f>+VLOOKUP(B519,'[2]04 2025'!$B$2:$F$1371,5,0)</f>
        <v>C13115VO HOAI THU060219118883</v>
      </c>
      <c r="K519" s="461">
        <f t="shared" si="25"/>
        <v>1</v>
      </c>
      <c r="P519" s="479"/>
    </row>
    <row r="520" spans="1:16" s="461" customFormat="1" ht="18" customHeight="1">
      <c r="A520" s="548">
        <f>SUBTOTAL(3,B$6:B520)</f>
        <v>515</v>
      </c>
      <c r="B520" s="546" t="s">
        <v>1657</v>
      </c>
      <c r="C520" s="546" t="str">
        <f>+VLOOKUP(B520,'Salary sheet'!$B$6:$AX$1386,48,0)</f>
        <v>VO THI NGOC CUC</v>
      </c>
      <c r="D520" s="546" t="str">
        <f>+VLOOKUP(B520,'Salary sheet'!$B$6:$BW$1386,49,0)</f>
        <v>050018990137</v>
      </c>
      <c r="E520" s="462">
        <f>+VLOOKUP(B520,'Salary sheet'!$B$6:$AT$1292,45,0)</f>
        <v>7367731</v>
      </c>
      <c r="F520" s="646" t="s">
        <v>5544</v>
      </c>
      <c r="G520" s="546" t="str">
        <f>+VLOOKUP(B520,'Salary sheet'!$B$6:$E$2281,4,0)</f>
        <v>FACTORY D</v>
      </c>
      <c r="H520" s="461" t="str">
        <f>+VLOOKUP(B520,'Salary sheet'!$B$6:$AZ$1386,50,0)</f>
        <v>SK1 Bag</v>
      </c>
      <c r="I520" s="461" t="str">
        <f t="shared" si="12"/>
        <v>C13331VO THI NGOC CUC050018990137</v>
      </c>
      <c r="J520" s="573" t="str">
        <f>+VLOOKUP(B520,'[2]04 2025'!$B$2:$F$1371,5,0)</f>
        <v>C13331VO THI NGOC CUC050018990137</v>
      </c>
      <c r="K520" s="461">
        <f t="shared" si="25"/>
        <v>1</v>
      </c>
      <c r="P520" s="479"/>
    </row>
    <row r="521" spans="1:16" s="461" customFormat="1" ht="18" customHeight="1">
      <c r="A521" s="548">
        <f>SUBTOTAL(3,B$6:B521)</f>
        <v>516</v>
      </c>
      <c r="B521" s="546" t="s">
        <v>1659</v>
      </c>
      <c r="C521" s="546" t="str">
        <f>+VLOOKUP(B521,'Salary sheet'!$B$6:$AX$1386,48,0)</f>
        <v>LE HUU PHU</v>
      </c>
      <c r="D521" s="546" t="str">
        <f>+VLOOKUP(B521,'Salary sheet'!$B$6:$BW$1386,49,0)</f>
        <v>050050274532</v>
      </c>
      <c r="E521" s="462">
        <f>+VLOOKUP(B521,'Salary sheet'!$B$6:$AT$1292,45,0)</f>
        <v>7435348</v>
      </c>
      <c r="F521" s="646" t="s">
        <v>5544</v>
      </c>
      <c r="G521" s="546" t="str">
        <f>+VLOOKUP(B521,'Salary sheet'!$B$6:$E$2281,4,0)</f>
        <v>FACTORY D</v>
      </c>
      <c r="H521" s="461" t="str">
        <f>+VLOOKUP(B521,'Salary sheet'!$B$6:$AZ$1386,50,0)</f>
        <v>SK1 Bag</v>
      </c>
      <c r="I521" s="461" t="str">
        <f t="shared" si="12"/>
        <v>C14118LE HUU PHU050050274532</v>
      </c>
      <c r="J521" s="573" t="str">
        <f>+VLOOKUP(B521,'[2]04 2025'!$B$2:$F$1371,5,0)</f>
        <v>C14118LE HUU PHU050050274532</v>
      </c>
      <c r="K521" s="461">
        <f t="shared" si="25"/>
        <v>1</v>
      </c>
      <c r="P521" s="479"/>
    </row>
    <row r="522" spans="1:16" s="461" customFormat="1" ht="18" customHeight="1">
      <c r="A522" s="548">
        <f>SUBTOTAL(3,B$6:B522)</f>
        <v>517</v>
      </c>
      <c r="B522" s="546" t="s">
        <v>1661</v>
      </c>
      <c r="C522" s="546" t="str">
        <f>+VLOOKUP(B522,'Salary sheet'!$B$6:$AX$1386,48,0)</f>
        <v>HOANG VAN THUY</v>
      </c>
      <c r="D522" s="546" t="str">
        <f>+VLOOKUP(B522,'Salary sheet'!$B$6:$BW$1386,49,0)</f>
        <v>050128255394</v>
      </c>
      <c r="E522" s="462">
        <f>+VLOOKUP(B522,'Salary sheet'!$B$6:$AT$1292,45,0)</f>
        <v>5803246</v>
      </c>
      <c r="F522" s="646" t="s">
        <v>5544</v>
      </c>
      <c r="G522" s="546" t="str">
        <f>+VLOOKUP(B522,'Salary sheet'!$B$6:$E$2281,4,0)</f>
        <v>FACTORY D</v>
      </c>
      <c r="H522" s="461" t="str">
        <f>+VLOOKUP(B522,'Salary sheet'!$B$6:$AZ$1386,50,0)</f>
        <v>SK1 Bag</v>
      </c>
      <c r="I522" s="461" t="str">
        <f t="shared" si="12"/>
        <v>C14206HOANG VAN THUY050128255394</v>
      </c>
      <c r="J522" s="573" t="str">
        <f>+VLOOKUP(B522,'[2]04 2025'!$B$2:$F$1371,5,0)</f>
        <v>C14206HOANG VAN THUY050128255394</v>
      </c>
      <c r="K522" s="461">
        <f t="shared" si="25"/>
        <v>1</v>
      </c>
      <c r="P522" s="479"/>
    </row>
    <row r="523" spans="1:16" s="461" customFormat="1" ht="18" customHeight="1">
      <c r="A523" s="548">
        <f>SUBTOTAL(3,B$6:B523)</f>
        <v>518</v>
      </c>
      <c r="B523" s="546" t="s">
        <v>1663</v>
      </c>
      <c r="C523" s="546" t="str">
        <f>+VLOOKUP(B523,'Salary sheet'!$B$6:$AX$1386,48,0)</f>
        <v>NGUYEN THI NGAN THANH</v>
      </c>
      <c r="D523" s="546" t="str">
        <f>+VLOOKUP(B523,'Salary sheet'!$B$6:$BW$1386,49,0)</f>
        <v>050129683470</v>
      </c>
      <c r="E523" s="462">
        <f>+VLOOKUP(B523,'Salary sheet'!$B$6:$AT$1292,45,0)</f>
        <v>7455309</v>
      </c>
      <c r="F523" s="646" t="s">
        <v>5544</v>
      </c>
      <c r="G523" s="546" t="str">
        <f>+VLOOKUP(B523,'Salary sheet'!$B$6:$E$2281,4,0)</f>
        <v>FACTORY D</v>
      </c>
      <c r="H523" s="461" t="str">
        <f>+VLOOKUP(B523,'Salary sheet'!$B$6:$AZ$1386,50,0)</f>
        <v>SK1 Bag</v>
      </c>
      <c r="I523" s="461" t="str">
        <f t="shared" si="12"/>
        <v>C14312NGUYEN THI NGAN THANH050129683470</v>
      </c>
      <c r="J523" s="573" t="str">
        <f>+VLOOKUP(B523,'[2]04 2025'!$B$2:$F$1371,5,0)</f>
        <v>C14312NGUYEN THI NGAN THANH050129683470</v>
      </c>
      <c r="K523" s="461">
        <f t="shared" si="25"/>
        <v>1</v>
      </c>
      <c r="P523" s="479"/>
    </row>
    <row r="524" spans="1:16" s="461" customFormat="1" ht="18" customHeight="1">
      <c r="A524" s="548">
        <f>SUBTOTAL(3,B$6:B524)</f>
        <v>519</v>
      </c>
      <c r="B524" s="546" t="s">
        <v>1665</v>
      </c>
      <c r="C524" s="546" t="str">
        <f>+VLOOKUP(B524,'Salary sheet'!$B$6:$AX$1386,48,0)</f>
        <v>DO QUANG TRUC</v>
      </c>
      <c r="D524" s="546" t="str">
        <f>+VLOOKUP(B524,'Salary sheet'!$B$6:$BW$1386,49,0)</f>
        <v>050118111335</v>
      </c>
      <c r="E524" s="462">
        <f>+VLOOKUP(B524,'Salary sheet'!$B$6:$AT$1292,45,0)</f>
        <v>7293575</v>
      </c>
      <c r="F524" s="646" t="s">
        <v>5544</v>
      </c>
      <c r="G524" s="546" t="str">
        <f>+VLOOKUP(B524,'Salary sheet'!$B$6:$E$2281,4,0)</f>
        <v>FACTORY D</v>
      </c>
      <c r="H524" s="461" t="str">
        <f>+VLOOKUP(B524,'Salary sheet'!$B$6:$AZ$1386,50,0)</f>
        <v>SK1 Bag</v>
      </c>
      <c r="I524" s="461" t="str">
        <f t="shared" si="12"/>
        <v>C15228DO QUANG TRUC050118111335</v>
      </c>
      <c r="J524" s="573" t="str">
        <f>+VLOOKUP(B524,'[2]04 2025'!$B$2:$F$1371,5,0)</f>
        <v>C15228DO QUANG TRUC050118111335</v>
      </c>
      <c r="K524" s="461">
        <f t="shared" si="25"/>
        <v>1</v>
      </c>
      <c r="P524" s="479"/>
    </row>
    <row r="525" spans="1:16" s="461" customFormat="1" ht="18" customHeight="1">
      <c r="A525" s="548">
        <f>SUBTOTAL(3,B$6:B525)</f>
        <v>520</v>
      </c>
      <c r="B525" s="546" t="s">
        <v>1667</v>
      </c>
      <c r="C525" s="546" t="str">
        <f>+VLOOKUP(B525,'Salary sheet'!$B$6:$AX$1386,48,0)</f>
        <v>NGUYEN DINH CUONG</v>
      </c>
      <c r="D525" s="546" t="str">
        <f>+VLOOKUP(B525,'Salary sheet'!$B$6:$BW$1386,49,0)</f>
        <v>050139639216</v>
      </c>
      <c r="E525" s="462">
        <f>+VLOOKUP(B525,'Salary sheet'!$B$6:$AT$1292,45,0)</f>
        <v>7301332</v>
      </c>
      <c r="F525" s="646" t="s">
        <v>5544</v>
      </c>
      <c r="G525" s="546" t="str">
        <f>+VLOOKUP(B525,'Salary sheet'!$B$6:$E$2281,4,0)</f>
        <v>FACTORY D</v>
      </c>
      <c r="H525" s="461" t="str">
        <f>+VLOOKUP(B525,'Salary sheet'!$B$6:$AZ$1386,50,0)</f>
        <v>SK1 Bag</v>
      </c>
      <c r="I525" s="461" t="str">
        <f t="shared" si="12"/>
        <v>C15331NGUYEN DINH CUONG050139639216</v>
      </c>
      <c r="J525" s="573" t="str">
        <f>+VLOOKUP(B525,'[2]04 2025'!$B$2:$F$1371,5,0)</f>
        <v>C15331NGUYEN DINH CUONG050139639216</v>
      </c>
      <c r="K525" s="461">
        <f t="shared" si="25"/>
        <v>1</v>
      </c>
      <c r="P525" s="479"/>
    </row>
    <row r="526" spans="1:16" s="461" customFormat="1" ht="18" customHeight="1">
      <c r="A526" s="548">
        <f>SUBTOTAL(3,B$6:B526)</f>
        <v>521</v>
      </c>
      <c r="B526" s="546" t="s">
        <v>1669</v>
      </c>
      <c r="C526" s="546" t="str">
        <f>+VLOOKUP(B526,'Salary sheet'!$B$6:$AX$1386,48,0)</f>
        <v>CHAU THI HONG NHIEN</v>
      </c>
      <c r="D526" s="546" t="str">
        <f>+VLOOKUP(B526,'Salary sheet'!$B$6:$BW$1386,49,0)</f>
        <v>050138191203</v>
      </c>
      <c r="E526" s="462">
        <f>+VLOOKUP(B526,'Salary sheet'!$B$6:$AT$1292,45,0)</f>
        <v>4742141</v>
      </c>
      <c r="F526" s="646" t="s">
        <v>5544</v>
      </c>
      <c r="G526" s="546" t="str">
        <f>+VLOOKUP(B526,'Salary sheet'!$B$6:$E$2281,4,0)</f>
        <v>FACTORY D</v>
      </c>
      <c r="H526" s="461" t="str">
        <f>+VLOOKUP(B526,'Salary sheet'!$B$6:$AZ$1386,50,0)</f>
        <v>SK1 Bag</v>
      </c>
      <c r="I526" s="461" t="str">
        <f t="shared" si="12"/>
        <v>C15543CHAU THI HONG NHIEN050138191203</v>
      </c>
      <c r="J526" s="573" t="str">
        <f>+VLOOKUP(B526,'[2]04 2025'!$B$2:$F$1371,5,0)</f>
        <v>C15543CHAU THI HONG NHIEN050138191203</v>
      </c>
      <c r="K526" s="461">
        <f t="shared" si="25"/>
        <v>1</v>
      </c>
      <c r="P526" s="479"/>
    </row>
    <row r="527" spans="1:16" s="461" customFormat="1" ht="18" customHeight="1">
      <c r="A527" s="548">
        <f>SUBTOTAL(3,B$6:B527)</f>
        <v>522</v>
      </c>
      <c r="B527" s="546" t="s">
        <v>1671</v>
      </c>
      <c r="C527" s="546" t="str">
        <f>+VLOOKUP(B527,'Salary sheet'!$B$6:$AX$1386,48,0)</f>
        <v>DANG THI HOAI THUONG</v>
      </c>
      <c r="D527" s="546" t="str">
        <f>+VLOOKUP(B527,'Salary sheet'!$B$6:$BW$1386,49,0)</f>
        <v>050121340167</v>
      </c>
      <c r="E527" s="462">
        <f>+VLOOKUP(B527,'Salary sheet'!$B$6:$AT$1292,45,0)</f>
        <v>5254293</v>
      </c>
      <c r="F527" s="646" t="s">
        <v>5544</v>
      </c>
      <c r="G527" s="546" t="str">
        <f>+VLOOKUP(B527,'Salary sheet'!$B$6:$E$2281,4,0)</f>
        <v>FACTORY D</v>
      </c>
      <c r="H527" s="461" t="str">
        <f>+VLOOKUP(B527,'Salary sheet'!$B$6:$AZ$1386,50,0)</f>
        <v>SK1 Bag</v>
      </c>
      <c r="I527" s="461" t="str">
        <f t="shared" si="12"/>
        <v>C15604DANG THI HOAI THUONG050121340167</v>
      </c>
      <c r="J527" s="573" t="str">
        <f>+VLOOKUP(B527,'[2]04 2025'!$B$2:$F$1371,5,0)</f>
        <v>C15604DANG THI HOAI THUONG050121340167</v>
      </c>
      <c r="K527" s="461">
        <f t="shared" si="25"/>
        <v>1</v>
      </c>
      <c r="P527" s="479"/>
    </row>
    <row r="528" spans="1:16" s="461" customFormat="1" ht="18" customHeight="1">
      <c r="A528" s="548">
        <f>SUBTOTAL(3,B$6:B528)</f>
        <v>523</v>
      </c>
      <c r="B528" s="546" t="s">
        <v>1673</v>
      </c>
      <c r="C528" s="546" t="str">
        <f>+VLOOKUP(B528,'Salary sheet'!$B$6:$AX$1386,48,0)</f>
        <v>HUYNH THI THANH HANG</v>
      </c>
      <c r="D528" s="546" t="str">
        <f>+VLOOKUP(B528,'Salary sheet'!$B$6:$BW$1386,49,0)</f>
        <v>050091850671</v>
      </c>
      <c r="E528" s="462">
        <f>+VLOOKUP(B528,'Salary sheet'!$B$6:$AT$1292,45,0)</f>
        <v>7165287</v>
      </c>
      <c r="F528" s="646" t="s">
        <v>5544</v>
      </c>
      <c r="G528" s="546" t="str">
        <f>+VLOOKUP(B528,'Salary sheet'!$B$6:$E$2281,4,0)</f>
        <v>FACTORY D</v>
      </c>
      <c r="H528" s="461" t="str">
        <f>+VLOOKUP(B528,'Salary sheet'!$B$6:$AZ$1386,50,0)</f>
        <v>SK1 Bag</v>
      </c>
      <c r="I528" s="461" t="str">
        <f t="shared" si="12"/>
        <v>C15823HUYNH THI THANH HANG050091850671</v>
      </c>
      <c r="J528" s="573" t="str">
        <f>+VLOOKUP(B528,'[2]04 2025'!$B$2:$F$1371,5,0)</f>
        <v>C15823HUYNH THI THANH HANG050091850671</v>
      </c>
      <c r="K528" s="461">
        <f t="shared" si="25"/>
        <v>1</v>
      </c>
      <c r="P528" s="479"/>
    </row>
    <row r="529" spans="1:16" s="461" customFormat="1" ht="18" customHeight="1">
      <c r="A529" s="548">
        <f>SUBTOTAL(3,B$6:B529)</f>
        <v>524</v>
      </c>
      <c r="B529" s="546" t="s">
        <v>1675</v>
      </c>
      <c r="C529" s="546" t="str">
        <f>+VLOOKUP(B529,'Salary sheet'!$B$6:$AX$1386,48,0)</f>
        <v>HUYNH THI NGOC THU</v>
      </c>
      <c r="D529" s="546" t="str">
        <f>+VLOOKUP(B529,'Salary sheet'!$B$6:$BW$1386,49,0)</f>
        <v>050155964518</v>
      </c>
      <c r="E529" s="462">
        <f>+VLOOKUP(B529,'Salary sheet'!$B$6:$AT$1292,45,0)</f>
        <v>4851438</v>
      </c>
      <c r="F529" s="646" t="s">
        <v>5544</v>
      </c>
      <c r="G529" s="546" t="str">
        <f>+VLOOKUP(B529,'Salary sheet'!$B$6:$E$2281,4,0)</f>
        <v>FACTORY D</v>
      </c>
      <c r="H529" s="461" t="str">
        <f>+VLOOKUP(B529,'Salary sheet'!$B$6:$AZ$1386,50,0)</f>
        <v>SK1 Bag</v>
      </c>
      <c r="I529" s="461" t="str">
        <f t="shared" si="12"/>
        <v>C16220HUYNH THI NGOC THU050155964518</v>
      </c>
      <c r="J529" s="573" t="str">
        <f>+VLOOKUP(B529,'[2]04 2025'!$B$2:$F$1371,5,0)</f>
        <v>C16220HUYNH THI NGOC THU050155964518</v>
      </c>
      <c r="K529" s="461">
        <f t="shared" si="25"/>
        <v>1</v>
      </c>
      <c r="P529" s="479"/>
    </row>
    <row r="530" spans="1:16" s="461" customFormat="1" ht="18" customHeight="1">
      <c r="A530" s="548">
        <f>SUBTOTAL(3,B$6:B530)</f>
        <v>525</v>
      </c>
      <c r="B530" s="546" t="s">
        <v>1677</v>
      </c>
      <c r="C530" s="546" t="str">
        <f>+VLOOKUP(B530,'Salary sheet'!$B$6:$AX$1386,48,0)</f>
        <v>HUYNH THI HUONG</v>
      </c>
      <c r="D530" s="546" t="str">
        <f>+VLOOKUP(B530,'Salary sheet'!$B$6:$BW$1386,49,0)</f>
        <v>0392227807</v>
      </c>
      <c r="E530" s="462">
        <f>+VLOOKUP(B530,'Salary sheet'!$B$6:$AT$1292,45,0)</f>
        <v>3959330</v>
      </c>
      <c r="F530" s="646" t="s">
        <v>5544</v>
      </c>
      <c r="G530" s="546" t="str">
        <f>+VLOOKUP(B530,'Salary sheet'!$B$6:$E$2281,4,0)</f>
        <v>FACTORY D</v>
      </c>
      <c r="H530" s="461" t="str">
        <f>+VLOOKUP(B530,'Salary sheet'!$B$6:$AZ$1386,50,0)</f>
        <v>SK1 Bag</v>
      </c>
      <c r="I530" s="461" t="str">
        <f t="shared" si="12"/>
        <v>C16221HUYNH THI HUONG0392227807</v>
      </c>
      <c r="J530" s="573" t="str">
        <f>+VLOOKUP(B530,'[2]04 2025'!$B$2:$F$1371,5,0)</f>
        <v>C16221HUYNH THI HUONG0392227807</v>
      </c>
      <c r="K530" s="461">
        <f t="shared" si="25"/>
        <v>1</v>
      </c>
      <c r="P530" s="479"/>
    </row>
    <row r="531" spans="1:16" s="461" customFormat="1" ht="18" customHeight="1">
      <c r="A531" s="548">
        <f>SUBTOTAL(3,B$6:B531)</f>
        <v>526</v>
      </c>
      <c r="B531" s="546" t="s">
        <v>1679</v>
      </c>
      <c r="C531" s="546" t="str">
        <f>+VLOOKUP(B531,'Salary sheet'!$B$6:$AX$1386,48,0)</f>
        <v>NGUYEN VAN NHO</v>
      </c>
      <c r="D531" s="546" t="str">
        <f>+VLOOKUP(B531,'Salary sheet'!$B$6:$BW$1386,49,0)</f>
        <v>050105122001</v>
      </c>
      <c r="E531" s="462">
        <f>+VLOOKUP(B531,'Salary sheet'!$B$6:$AT$1292,45,0)</f>
        <v>5957465</v>
      </c>
      <c r="F531" s="646" t="s">
        <v>5544</v>
      </c>
      <c r="G531" s="546" t="str">
        <f>+VLOOKUP(B531,'Salary sheet'!$B$6:$E$2281,4,0)</f>
        <v>FACTORY D</v>
      </c>
      <c r="H531" s="461" t="str">
        <f>+VLOOKUP(B531,'Salary sheet'!$B$6:$AZ$1386,50,0)</f>
        <v>SK1 Bag</v>
      </c>
      <c r="I531" s="461" t="str">
        <f t="shared" si="12"/>
        <v>C16566NGUYEN VAN NHO050105122001</v>
      </c>
      <c r="J531" s="573" t="str">
        <f>+VLOOKUP(B531,'[2]04 2025'!$B$2:$F$1371,5,0)</f>
        <v>C16566NGUYEN VAN NHO050105122001</v>
      </c>
      <c r="K531" s="461">
        <f t="shared" si="25"/>
        <v>1</v>
      </c>
      <c r="P531" s="479"/>
    </row>
    <row r="532" spans="1:16" s="461" customFormat="1" ht="18" customHeight="1">
      <c r="A532" s="548">
        <f>SUBTOTAL(3,B$6:B532)</f>
        <v>527</v>
      </c>
      <c r="B532" s="546" t="s">
        <v>5575</v>
      </c>
      <c r="C532" s="546" t="str">
        <f>+VLOOKUP(B532,'Salary sheet'!$B$6:$AX$1386,48,0)</f>
        <v>NGUYEN QUACH DUONG</v>
      </c>
      <c r="D532" s="546" t="str">
        <f>+VLOOKUP(B532,'Salary sheet'!$B$6:$BW$1386,49,0)</f>
        <v>050159273234</v>
      </c>
      <c r="E532" s="462">
        <f>+VLOOKUP(B532,'Salary sheet'!$B$6:$AT$1292,45,0)</f>
        <v>4527496</v>
      </c>
      <c r="F532" s="646" t="s">
        <v>5544</v>
      </c>
      <c r="G532" s="546" t="str">
        <f>+VLOOKUP(B532,'Salary sheet'!$B$6:$E$2281,4,0)</f>
        <v>FACTORY D</v>
      </c>
      <c r="H532" s="461" t="str">
        <f>+VLOOKUP(B532,'Salary sheet'!$B$6:$AZ$1386,50,0)</f>
        <v>SK1 Bag</v>
      </c>
      <c r="I532" s="461" t="str">
        <f t="shared" si="12"/>
        <v>C16586NGUYEN QUACH DUONG050159273234</v>
      </c>
      <c r="J532" s="573" t="str">
        <f>+VLOOKUP(B532,'[2]04 2025'!$B$2:$F$1371,5,0)</f>
        <v>C16586NGUYEN QUACH DUONG050159273234</v>
      </c>
      <c r="K532" s="461">
        <f t="shared" si="25"/>
        <v>1</v>
      </c>
      <c r="P532" s="479"/>
    </row>
    <row r="533" spans="1:16" s="461" customFormat="1" ht="18" customHeight="1">
      <c r="A533" s="548">
        <f>SUBTOTAL(3,B$6:B533)</f>
        <v>528</v>
      </c>
      <c r="B533" s="546" t="s">
        <v>1681</v>
      </c>
      <c r="C533" s="546" t="str">
        <f>+VLOOKUP(B533,'Salary sheet'!$B$6:$AX$1386,48,0)</f>
        <v>DANG THI DUNG</v>
      </c>
      <c r="D533" s="546" t="str">
        <f>+VLOOKUP(B533,'Salary sheet'!$B$6:$BW$1386,49,0)</f>
        <v>050040927503</v>
      </c>
      <c r="E533" s="462">
        <f>+VLOOKUP(B533,'Salary sheet'!$B$6:$AT$1292,45,0)</f>
        <v>7623718</v>
      </c>
      <c r="F533" s="646" t="s">
        <v>5544</v>
      </c>
      <c r="G533" s="546" t="str">
        <f>+VLOOKUP(B533,'Salary sheet'!$B$6:$E$2281,4,0)</f>
        <v>FACTORY D</v>
      </c>
      <c r="H533" s="461" t="str">
        <f>+VLOOKUP(B533,'Salary sheet'!$B$6:$AZ$1386,50,0)</f>
        <v>SK1 Bag</v>
      </c>
      <c r="I533" s="461" t="str">
        <f t="shared" si="12"/>
        <v>C1782DANG THI DUNG050040927503</v>
      </c>
      <c r="J533" s="573" t="str">
        <f>+VLOOKUP(B533,'[2]04 2025'!$B$2:$F$1371,5,0)</f>
        <v>C1782DANG THI DUNG050040927503</v>
      </c>
      <c r="K533" s="461">
        <f t="shared" si="25"/>
        <v>1</v>
      </c>
      <c r="P533" s="479"/>
    </row>
    <row r="534" spans="1:16" s="461" customFormat="1" ht="18" customHeight="1">
      <c r="A534" s="548">
        <f>SUBTOTAL(3,B$6:B534)</f>
        <v>529</v>
      </c>
      <c r="B534" s="546" t="s">
        <v>1683</v>
      </c>
      <c r="C534" s="546" t="str">
        <f>+VLOOKUP(B534,'Salary sheet'!$B$6:$AX$1386,48,0)</f>
        <v>HUYNH THI NHUNG</v>
      </c>
      <c r="D534" s="546" t="str">
        <f>+VLOOKUP(B534,'Salary sheet'!$B$6:$BW$1386,49,0)</f>
        <v>050040852112</v>
      </c>
      <c r="E534" s="462">
        <f>+VLOOKUP(B534,'Salary sheet'!$B$6:$AT$1292,45,0)</f>
        <v>7426386</v>
      </c>
      <c r="F534" s="646" t="s">
        <v>5544</v>
      </c>
      <c r="G534" s="546" t="str">
        <f>+VLOOKUP(B534,'Salary sheet'!$B$6:$E$2281,4,0)</f>
        <v>FACTORY D</v>
      </c>
      <c r="H534" s="461" t="str">
        <f>+VLOOKUP(B534,'Salary sheet'!$B$6:$AZ$1386,50,0)</f>
        <v>SK1 Bag</v>
      </c>
      <c r="I534" s="461" t="str">
        <f t="shared" si="12"/>
        <v>C3812HUYNH THI NHUNG050040852112</v>
      </c>
      <c r="J534" s="573" t="str">
        <f>+VLOOKUP(B534,'[2]04 2025'!$B$2:$F$1371,5,0)</f>
        <v>C3812HUYNH THI NHUNG050040852112</v>
      </c>
      <c r="K534" s="461">
        <f t="shared" si="25"/>
        <v>1</v>
      </c>
      <c r="P534" s="479"/>
    </row>
    <row r="535" spans="1:16" s="461" customFormat="1" ht="18" customHeight="1">
      <c r="A535" s="548">
        <f>SUBTOTAL(3,B$6:B535)</f>
        <v>530</v>
      </c>
      <c r="B535" s="546" t="s">
        <v>1685</v>
      </c>
      <c r="C535" s="546" t="str">
        <f>+VLOOKUP(B535,'Salary sheet'!$B$6:$AX$1386,48,0)</f>
        <v>TRUONG THI THAI</v>
      </c>
      <c r="D535" s="546" t="str">
        <f>+VLOOKUP(B535,'Salary sheet'!$B$6:$BW$1386,49,0)</f>
        <v>050040931160</v>
      </c>
      <c r="E535" s="462">
        <f>+VLOOKUP(B535,'Salary sheet'!$B$6:$AT$1292,45,0)</f>
        <v>7336366</v>
      </c>
      <c r="F535" s="646" t="s">
        <v>5544</v>
      </c>
      <c r="G535" s="546" t="str">
        <f>+VLOOKUP(B535,'Salary sheet'!$B$6:$E$2281,4,0)</f>
        <v>FACTORY D</v>
      </c>
      <c r="H535" s="461" t="str">
        <f>+VLOOKUP(B535,'Salary sheet'!$B$6:$AZ$1386,50,0)</f>
        <v>SK1 Bag</v>
      </c>
      <c r="I535" s="461" t="str">
        <f t="shared" si="12"/>
        <v>C3823TRUONG THI THAI050040931160</v>
      </c>
      <c r="J535" s="573" t="str">
        <f>+VLOOKUP(B535,'[2]04 2025'!$B$2:$F$1371,5,0)</f>
        <v>C3823TRUONG THI THAI050040931160</v>
      </c>
      <c r="K535" s="461">
        <f t="shared" si="25"/>
        <v>1</v>
      </c>
      <c r="P535" s="479"/>
    </row>
    <row r="536" spans="1:16" s="461" customFormat="1" ht="18" customHeight="1">
      <c r="A536" s="548">
        <f>SUBTOTAL(3,B$6:B536)</f>
        <v>531</v>
      </c>
      <c r="B536" s="546" t="s">
        <v>1687</v>
      </c>
      <c r="C536" s="546" t="str">
        <f>+VLOOKUP(B536,'Salary sheet'!$B$6:$AX$1386,48,0)</f>
        <v>BUI THI ANH HONG</v>
      </c>
      <c r="D536" s="546" t="str">
        <f>+VLOOKUP(B536,'Salary sheet'!$B$6:$BW$1386,49,0)</f>
        <v>050040796018</v>
      </c>
      <c r="E536" s="462">
        <f>+VLOOKUP(B536,'Salary sheet'!$B$6:$AT$1292,45,0)</f>
        <v>7644278</v>
      </c>
      <c r="F536" s="646" t="s">
        <v>5544</v>
      </c>
      <c r="G536" s="546" t="str">
        <f>+VLOOKUP(B536,'Salary sheet'!$B$6:$E$2281,4,0)</f>
        <v>FACTORY D</v>
      </c>
      <c r="H536" s="461" t="str">
        <f>+VLOOKUP(B536,'Salary sheet'!$B$6:$AZ$1386,50,0)</f>
        <v>SK1 Bag</v>
      </c>
      <c r="I536" s="461" t="str">
        <f t="shared" si="12"/>
        <v>C3910BUI THI ANH HONG050040796018</v>
      </c>
      <c r="J536" s="573" t="str">
        <f>+VLOOKUP(B536,'[2]04 2025'!$B$2:$F$1371,5,0)</f>
        <v>C3910BUI THI ANH HONG050040796018</v>
      </c>
      <c r="K536" s="461">
        <f t="shared" si="25"/>
        <v>1</v>
      </c>
      <c r="P536" s="479"/>
    </row>
    <row r="537" spans="1:16" s="461" customFormat="1" ht="18" customHeight="1">
      <c r="A537" s="548">
        <f>SUBTOTAL(3,B$6:B537)</f>
        <v>532</v>
      </c>
      <c r="B537" s="546" t="s">
        <v>1689</v>
      </c>
      <c r="C537" s="546" t="str">
        <f>+VLOOKUP(B537,'Salary sheet'!$B$6:$AX$1386,48,0)</f>
        <v>DO THI THAM</v>
      </c>
      <c r="D537" s="546" t="str">
        <f>+VLOOKUP(B537,'Salary sheet'!$B$6:$BW$1386,49,0)</f>
        <v>050067514928</v>
      </c>
      <c r="E537" s="462">
        <f>+VLOOKUP(B537,'Salary sheet'!$B$6:$AT$1292,45,0)</f>
        <v>7418949</v>
      </c>
      <c r="F537" s="646" t="s">
        <v>5544</v>
      </c>
      <c r="G537" s="546" t="str">
        <f>+VLOOKUP(B537,'Salary sheet'!$B$6:$E$2281,4,0)</f>
        <v>FACTORY D</v>
      </c>
      <c r="H537" s="461" t="str">
        <f>+VLOOKUP(B537,'Salary sheet'!$B$6:$AZ$1386,50,0)</f>
        <v>SK1 Bag</v>
      </c>
      <c r="I537" s="461" t="str">
        <f t="shared" si="12"/>
        <v>C4951DO THI THAM050067514928</v>
      </c>
      <c r="J537" s="573" t="str">
        <f>+VLOOKUP(B537,'[2]04 2025'!$B$2:$F$1371,5,0)</f>
        <v>C4951DO THI THAM050067514928</v>
      </c>
      <c r="K537" s="461">
        <f t="shared" si="25"/>
        <v>1</v>
      </c>
      <c r="P537" s="479"/>
    </row>
    <row r="538" spans="1:16" s="461" customFormat="1" ht="18" customHeight="1">
      <c r="A538" s="548">
        <f>SUBTOTAL(3,B$6:B538)</f>
        <v>533</v>
      </c>
      <c r="B538" s="546" t="s">
        <v>1691</v>
      </c>
      <c r="C538" s="546" t="str">
        <f>+VLOOKUP(B538,'Salary sheet'!$B$6:$AX$1386,48,0)</f>
        <v>VO THI NHA PHUONG</v>
      </c>
      <c r="D538" s="546" t="str">
        <f>+VLOOKUP(B538,'Salary sheet'!$B$6:$BW$1386,49,0)</f>
        <v>050040795811</v>
      </c>
      <c r="E538" s="462">
        <f>+VLOOKUP(B538,'Salary sheet'!$B$6:$AT$1292,45,0)</f>
        <v>6330592</v>
      </c>
      <c r="F538" s="646" t="s">
        <v>5544</v>
      </c>
      <c r="G538" s="546" t="str">
        <f>+VLOOKUP(B538,'Salary sheet'!$B$6:$E$2281,4,0)</f>
        <v>FACTORY D</v>
      </c>
      <c r="H538" s="461" t="str">
        <f>+VLOOKUP(B538,'Salary sheet'!$B$6:$AZ$1386,50,0)</f>
        <v>SK1 Bag</v>
      </c>
      <c r="I538" s="461" t="str">
        <f t="shared" si="12"/>
        <v>C5323VO THI NHA PHUONG050040795811</v>
      </c>
      <c r="J538" s="573" t="str">
        <f>+VLOOKUP(B538,'[2]04 2025'!$B$2:$F$1371,5,0)</f>
        <v>C5323VO THI NHA PHUONG050040795811</v>
      </c>
      <c r="K538" s="461">
        <f t="shared" si="25"/>
        <v>1</v>
      </c>
      <c r="P538" s="479"/>
    </row>
    <row r="539" spans="1:16" s="461" customFormat="1" ht="18" customHeight="1">
      <c r="A539" s="548">
        <f>SUBTOTAL(3,B$6:B539)</f>
        <v>534</v>
      </c>
      <c r="B539" s="546" t="s">
        <v>1693</v>
      </c>
      <c r="C539" s="546" t="str">
        <f>+VLOOKUP(B539,'Salary sheet'!$B$6:$AX$1386,48,0)</f>
        <v>BUI THI THAO</v>
      </c>
      <c r="D539" s="546" t="str">
        <f>+VLOOKUP(B539,'Salary sheet'!$B$6:$BW$1386,49,0)</f>
        <v>050032872392</v>
      </c>
      <c r="E539" s="462">
        <f>+VLOOKUP(B539,'Salary sheet'!$B$6:$AT$1292,45,0)</f>
        <v>8361161</v>
      </c>
      <c r="F539" s="646" t="s">
        <v>5544</v>
      </c>
      <c r="G539" s="546" t="str">
        <f>+VLOOKUP(B539,'Salary sheet'!$B$6:$E$2281,4,0)</f>
        <v>FACTORY D</v>
      </c>
      <c r="H539" s="461" t="str">
        <f>+VLOOKUP(B539,'Salary sheet'!$B$6:$AZ$1386,50,0)</f>
        <v>SK1 Bag</v>
      </c>
      <c r="I539" s="461" t="str">
        <f t="shared" si="12"/>
        <v>C5719BUI THI THAO050032872392</v>
      </c>
      <c r="J539" s="573" t="str">
        <f>+VLOOKUP(B539,'[2]04 2025'!$B$2:$F$1371,5,0)</f>
        <v>C5719BUI THI THAO050032872392</v>
      </c>
      <c r="K539" s="461">
        <f t="shared" si="25"/>
        <v>1</v>
      </c>
      <c r="P539" s="479"/>
    </row>
    <row r="540" spans="1:16" s="461" customFormat="1" ht="18" customHeight="1">
      <c r="A540" s="548">
        <f>SUBTOTAL(3,B$6:B540)</f>
        <v>535</v>
      </c>
      <c r="B540" s="546" t="s">
        <v>1695</v>
      </c>
      <c r="C540" s="546" t="str">
        <f>+VLOOKUP(B540,'Salary sheet'!$B$6:$AX$1386,48,0)</f>
        <v>DANG PHAN HONG VAN</v>
      </c>
      <c r="D540" s="546" t="str">
        <f>+VLOOKUP(B540,'Salary sheet'!$B$6:$BW$1386,49,0)</f>
        <v>050082309559</v>
      </c>
      <c r="E540" s="462">
        <f>+VLOOKUP(B540,'Salary sheet'!$B$6:$AT$1292,45,0)</f>
        <v>7478120</v>
      </c>
      <c r="F540" s="646" t="s">
        <v>5544</v>
      </c>
      <c r="G540" s="546" t="str">
        <f>+VLOOKUP(B540,'Salary sheet'!$B$6:$E$2281,4,0)</f>
        <v>FACTORY D</v>
      </c>
      <c r="H540" s="461" t="str">
        <f>+VLOOKUP(B540,'Salary sheet'!$B$6:$AZ$1386,50,0)</f>
        <v>SK1 Bag</v>
      </c>
      <c r="I540" s="461" t="str">
        <f t="shared" si="12"/>
        <v>C7300DANG PHAN HONG VAN050082309559</v>
      </c>
      <c r="J540" s="573" t="str">
        <f>+VLOOKUP(B540,'[2]04 2025'!$B$2:$F$1371,5,0)</f>
        <v>C7300DANG PHAN HONG VAN050082309559</v>
      </c>
      <c r="K540" s="461">
        <f t="shared" si="25"/>
        <v>1</v>
      </c>
      <c r="P540" s="479"/>
    </row>
    <row r="541" spans="1:16" s="461" customFormat="1" ht="18" customHeight="1">
      <c r="A541" s="548">
        <f>SUBTOTAL(3,B$6:B541)</f>
        <v>536</v>
      </c>
      <c r="B541" s="546" t="s">
        <v>1697</v>
      </c>
      <c r="C541" s="546" t="str">
        <f>+VLOOKUP(B541,'Salary sheet'!$B$6:$AX$1386,48,0)</f>
        <v>NGUYEN THI TY</v>
      </c>
      <c r="D541" s="546" t="str">
        <f>+VLOOKUP(B541,'Salary sheet'!$B$6:$BW$1386,49,0)</f>
        <v>050040902217</v>
      </c>
      <c r="E541" s="462">
        <f>+VLOOKUP(B541,'Salary sheet'!$B$6:$AT$1292,45,0)</f>
        <v>7504230</v>
      </c>
      <c r="F541" s="646" t="s">
        <v>5544</v>
      </c>
      <c r="G541" s="546" t="str">
        <f>+VLOOKUP(B541,'Salary sheet'!$B$6:$E$2281,4,0)</f>
        <v>FACTORY D</v>
      </c>
      <c r="H541" s="461" t="str">
        <f>+VLOOKUP(B541,'Salary sheet'!$B$6:$AZ$1386,50,0)</f>
        <v>SK1 Bag</v>
      </c>
      <c r="I541" s="461" t="str">
        <f t="shared" si="12"/>
        <v>C0730NGUYEN THI TY050040902217</v>
      </c>
      <c r="J541" s="573" t="str">
        <f>+VLOOKUP(B541,'[2]04 2025'!$B$2:$F$1371,5,0)</f>
        <v>C0730NGUYEN THI TY050040902217</v>
      </c>
      <c r="K541" s="461">
        <f t="shared" si="25"/>
        <v>1</v>
      </c>
      <c r="P541" s="479"/>
    </row>
    <row r="542" spans="1:16" s="461" customFormat="1" ht="18" customHeight="1">
      <c r="A542" s="548">
        <f>SUBTOTAL(3,B$6:B542)</f>
        <v>537</v>
      </c>
      <c r="B542" s="546" t="s">
        <v>1699</v>
      </c>
      <c r="C542" s="546" t="str">
        <f>+VLOOKUP(B542,'Salary sheet'!$B$6:$AX$1386,48,0)</f>
        <v>TRAN THI SA</v>
      </c>
      <c r="D542" s="546" t="str">
        <f>+VLOOKUP(B542,'Salary sheet'!$B$6:$BW$1386,49,0)</f>
        <v>050115373657</v>
      </c>
      <c r="E542" s="462">
        <f>+VLOOKUP(B542,'Salary sheet'!$B$6:$AT$1292,45,0)</f>
        <v>7509498</v>
      </c>
      <c r="F542" s="646" t="s">
        <v>5544</v>
      </c>
      <c r="G542" s="546" t="str">
        <f>+VLOOKUP(B542,'Salary sheet'!$B$6:$E$2281,4,0)</f>
        <v>FACTORY D</v>
      </c>
      <c r="H542" s="461" t="str">
        <f>+VLOOKUP(B542,'Salary sheet'!$B$6:$AZ$1386,50,0)</f>
        <v>SK1 Bag</v>
      </c>
      <c r="I542" s="461" t="str">
        <f t="shared" si="12"/>
        <v>C11713TRAN THI SA050115373657</v>
      </c>
      <c r="J542" s="573" t="str">
        <f>+VLOOKUP(B542,'[2]04 2025'!$B$2:$F$1371,5,0)</f>
        <v>C11713TRAN THI SA050115373657</v>
      </c>
      <c r="K542" s="461">
        <f t="shared" si="25"/>
        <v>1</v>
      </c>
      <c r="P542" s="479"/>
    </row>
    <row r="543" spans="1:16" s="461" customFormat="1" ht="18" customHeight="1">
      <c r="A543" s="548">
        <f>SUBTOTAL(3,B$6:B543)</f>
        <v>538</v>
      </c>
      <c r="B543" s="546" t="s">
        <v>1701</v>
      </c>
      <c r="C543" s="546" t="str">
        <f>+VLOOKUP(B543,'Salary sheet'!$B$6:$AX$1386,48,0)</f>
        <v>NGUYEN THI THANH NHAN</v>
      </c>
      <c r="D543" s="546" t="str">
        <f>+VLOOKUP(B543,'Salary sheet'!$B$6:$BW$1386,49,0)</f>
        <v>050124667639</v>
      </c>
      <c r="E543" s="462">
        <f>+VLOOKUP(B543,'Salary sheet'!$B$6:$AT$1292,45,0)</f>
        <v>5601324</v>
      </c>
      <c r="F543" s="646" t="s">
        <v>5544</v>
      </c>
      <c r="G543" s="546" t="str">
        <f>+VLOOKUP(B543,'Salary sheet'!$B$6:$E$2281,4,0)</f>
        <v>FACTORY D</v>
      </c>
      <c r="H543" s="461" t="str">
        <f>+VLOOKUP(B543,'Salary sheet'!$B$6:$AZ$1386,50,0)</f>
        <v>SK1 Bag</v>
      </c>
      <c r="I543" s="461" t="str">
        <f t="shared" si="12"/>
        <v>C12559NGUYEN THI THANH NHAN050124667639</v>
      </c>
      <c r="J543" s="573" t="str">
        <f>+VLOOKUP(B543,'[2]04 2025'!$B$2:$F$1371,5,0)</f>
        <v>C12559NGUYEN THI THANH NHAN050124667639</v>
      </c>
      <c r="K543" s="461">
        <f t="shared" si="25"/>
        <v>1</v>
      </c>
      <c r="P543" s="479"/>
    </row>
    <row r="544" spans="1:16" s="461" customFormat="1" ht="18" customHeight="1">
      <c r="A544" s="548">
        <f>SUBTOTAL(3,B$6:B544)</f>
        <v>539</v>
      </c>
      <c r="B544" s="546" t="s">
        <v>1703</v>
      </c>
      <c r="C544" s="546" t="str">
        <f>+VLOOKUP(B544,'Salary sheet'!$B$6:$AX$1386,48,0)</f>
        <v>LE NGOC LUA</v>
      </c>
      <c r="D544" s="546" t="str">
        <f>+VLOOKUP(B544,'Salary sheet'!$B$6:$BW$1386,49,0)</f>
        <v>050117070041</v>
      </c>
      <c r="E544" s="462">
        <f>+VLOOKUP(B544,'Salary sheet'!$B$6:$AT$1292,45,0)</f>
        <v>7498089</v>
      </c>
      <c r="F544" s="646" t="s">
        <v>5544</v>
      </c>
      <c r="G544" s="546" t="str">
        <f>+VLOOKUP(B544,'Salary sheet'!$B$6:$E$2281,4,0)</f>
        <v>FACTORY D</v>
      </c>
      <c r="H544" s="461" t="str">
        <f>+VLOOKUP(B544,'Salary sheet'!$B$6:$AZ$1386,50,0)</f>
        <v>SK1 Bag</v>
      </c>
      <c r="I544" s="461" t="str">
        <f t="shared" si="12"/>
        <v>C14354LE NGOC LUA050117070041</v>
      </c>
      <c r="J544" s="573" t="str">
        <f>+VLOOKUP(B544,'[2]04 2025'!$B$2:$F$1371,5,0)</f>
        <v>C14354LE NGOC LUA050117070041</v>
      </c>
      <c r="K544" s="461">
        <f t="shared" si="25"/>
        <v>1</v>
      </c>
      <c r="P544" s="479"/>
    </row>
    <row r="545" spans="1:16" s="461" customFormat="1" ht="18" customHeight="1">
      <c r="A545" s="548">
        <f>SUBTOTAL(3,B$6:B545)</f>
        <v>540</v>
      </c>
      <c r="B545" s="546" t="s">
        <v>1705</v>
      </c>
      <c r="C545" s="546" t="str">
        <f>+VLOOKUP(B545,'Salary sheet'!$B$6:$AX$1386,48,0)</f>
        <v>VIEN THI NGOC</v>
      </c>
      <c r="D545" s="546" t="str">
        <f>+VLOOKUP(B545,'Salary sheet'!$B$6:$BW$1386,49,0)</f>
        <v>050040832316</v>
      </c>
      <c r="E545" s="462">
        <f>+VLOOKUP(B545,'Salary sheet'!$B$6:$AT$1292,45,0)</f>
        <v>10356450</v>
      </c>
      <c r="F545" s="646" t="s">
        <v>5544</v>
      </c>
      <c r="G545" s="546" t="str">
        <f>+VLOOKUP(B545,'Salary sheet'!$B$6:$E$2281,4,0)</f>
        <v>FACTORY D</v>
      </c>
      <c r="H545" s="461" t="str">
        <f>+VLOOKUP(B545,'Salary sheet'!$B$6:$AZ$1386,50,0)</f>
        <v>SK1 Bag</v>
      </c>
      <c r="I545" s="461" t="str">
        <f t="shared" si="12"/>
        <v>C1451VIEN THI NGOC050040832316</v>
      </c>
      <c r="J545" s="573" t="str">
        <f>+VLOOKUP(B545,'[2]04 2025'!$B$2:$F$1371,5,0)</f>
        <v>C1451VIEN THI NGOC050040832316</v>
      </c>
      <c r="K545" s="461">
        <f t="shared" si="25"/>
        <v>1</v>
      </c>
      <c r="P545" s="479"/>
    </row>
    <row r="546" spans="1:16" s="461" customFormat="1" ht="18" customHeight="1">
      <c r="A546" s="548">
        <f>SUBTOTAL(3,B$6:B546)</f>
        <v>541</v>
      </c>
      <c r="B546" s="546" t="s">
        <v>1707</v>
      </c>
      <c r="C546" s="546" t="str">
        <f>+VLOOKUP(B546,'Salary sheet'!$B$6:$AX$1386,48,0)</f>
        <v>KSOR BUIH</v>
      </c>
      <c r="D546" s="546" t="str">
        <f>+VLOOKUP(B546,'Salary sheet'!$B$6:$BW$1386,49,0)</f>
        <v>050137313496</v>
      </c>
      <c r="E546" s="462">
        <f>+VLOOKUP(B546,'Salary sheet'!$B$6:$AT$1292,45,0)</f>
        <v>7292330</v>
      </c>
      <c r="F546" s="646" t="s">
        <v>5544</v>
      </c>
      <c r="G546" s="546" t="str">
        <f>+VLOOKUP(B546,'Salary sheet'!$B$6:$E$2281,4,0)</f>
        <v>FACTORY D</v>
      </c>
      <c r="H546" s="461" t="str">
        <f>+VLOOKUP(B546,'Salary sheet'!$B$6:$AZ$1386,50,0)</f>
        <v>SK1 Bag</v>
      </c>
      <c r="I546" s="461" t="str">
        <f t="shared" si="12"/>
        <v>C15035KSOR BUIH050137313496</v>
      </c>
      <c r="J546" s="573" t="str">
        <f>+VLOOKUP(B546,'[2]04 2025'!$B$2:$F$1371,5,0)</f>
        <v>C15035KSOR BUIH050137313496</v>
      </c>
      <c r="K546" s="461">
        <f t="shared" si="25"/>
        <v>1</v>
      </c>
      <c r="P546" s="479"/>
    </row>
    <row r="547" spans="1:16" s="461" customFormat="1" ht="18" customHeight="1">
      <c r="A547" s="548">
        <f>SUBTOTAL(3,B$6:B547)</f>
        <v>542</v>
      </c>
      <c r="B547" s="546" t="s">
        <v>1709</v>
      </c>
      <c r="C547" s="546" t="str">
        <f>+VLOOKUP(B547,'Salary sheet'!$B$6:$AX$1386,48,0)</f>
        <v>MAI THANH TAI</v>
      </c>
      <c r="D547" s="546" t="str">
        <f>+VLOOKUP(B547,'Salary sheet'!$B$6:$BW$1386,49,0)</f>
        <v>050121173856</v>
      </c>
      <c r="E547" s="462">
        <f>+VLOOKUP(B547,'Salary sheet'!$B$6:$AT$1292,45,0)</f>
        <v>6819637</v>
      </c>
      <c r="F547" s="646" t="s">
        <v>5544</v>
      </c>
      <c r="G547" s="546" t="str">
        <f>+VLOOKUP(B547,'Salary sheet'!$B$6:$E$2281,4,0)</f>
        <v>FACTORY D</v>
      </c>
      <c r="H547" s="461" t="str">
        <f>+VLOOKUP(B547,'Salary sheet'!$B$6:$AZ$1386,50,0)</f>
        <v>SK1 Bag</v>
      </c>
      <c r="I547" s="461" t="str">
        <f t="shared" si="12"/>
        <v>C15930MAI THANH TAI050121173856</v>
      </c>
      <c r="J547" s="573" t="str">
        <f>+VLOOKUP(B547,'[2]04 2025'!$B$2:$F$1371,5,0)</f>
        <v>C15930MAI THANH TAI050121173856</v>
      </c>
      <c r="K547" s="461">
        <f t="shared" si="25"/>
        <v>1</v>
      </c>
      <c r="P547" s="479"/>
    </row>
    <row r="548" spans="1:16" s="461" customFormat="1" ht="18" customHeight="1">
      <c r="A548" s="548">
        <f>SUBTOTAL(3,B$6:B548)</f>
        <v>543</v>
      </c>
      <c r="B548" s="546" t="s">
        <v>1711</v>
      </c>
      <c r="C548" s="546" t="str">
        <f>+VLOOKUP(B548,'Salary sheet'!$B$6:$AX$1386,48,0)</f>
        <v>TRAN VAN LONG</v>
      </c>
      <c r="D548" s="546" t="str">
        <f>+VLOOKUP(B548,'Salary sheet'!$B$6:$BW$1386,49,0)</f>
        <v>050153175877</v>
      </c>
      <c r="E548" s="462">
        <f>+VLOOKUP(B548,'Salary sheet'!$B$6:$AT$1292,45,0)</f>
        <v>6821855</v>
      </c>
      <c r="F548" s="646" t="s">
        <v>5544</v>
      </c>
      <c r="G548" s="546" t="str">
        <f>+VLOOKUP(B548,'Salary sheet'!$B$6:$E$2281,4,0)</f>
        <v>FACTORY D</v>
      </c>
      <c r="H548" s="461" t="str">
        <f>+VLOOKUP(B548,'Salary sheet'!$B$6:$AZ$1386,50,0)</f>
        <v>SK1 Bag</v>
      </c>
      <c r="I548" s="461" t="str">
        <f t="shared" si="12"/>
        <v>C15931TRAN VAN LONG050153175877</v>
      </c>
      <c r="J548" s="573" t="str">
        <f>+VLOOKUP(B548,'[2]04 2025'!$B$2:$F$1371,5,0)</f>
        <v>C15931TRAN VAN LONG050153175877</v>
      </c>
      <c r="K548" s="461">
        <f t="shared" si="25"/>
        <v>1</v>
      </c>
      <c r="P548" s="479"/>
    </row>
    <row r="549" spans="1:16" s="461" customFormat="1" ht="18" customHeight="1">
      <c r="A549" s="548">
        <f>SUBTOTAL(3,B$6:B549)</f>
        <v>544</v>
      </c>
      <c r="B549" s="546" t="s">
        <v>1713</v>
      </c>
      <c r="C549" s="546" t="str">
        <f>+VLOOKUP(B549,'Salary sheet'!$B$6:$AX$1386,48,0)</f>
        <v>TO THI CUC MAI</v>
      </c>
      <c r="D549" s="546" t="str">
        <f>+VLOOKUP(B549,'Salary sheet'!$B$6:$BW$1386,49,0)</f>
        <v>050202022005</v>
      </c>
      <c r="E549" s="462">
        <f>+VLOOKUP(B549,'Salary sheet'!$B$6:$AT$1292,45,0)</f>
        <v>5482569</v>
      </c>
      <c r="F549" s="646" t="s">
        <v>5544</v>
      </c>
      <c r="G549" s="546" t="str">
        <f>+VLOOKUP(B549,'Salary sheet'!$B$6:$E$2281,4,0)</f>
        <v>FACTORY D</v>
      </c>
      <c r="H549" s="461" t="str">
        <f>+VLOOKUP(B549,'Salary sheet'!$B$6:$AZ$1386,50,0)</f>
        <v>SK1 Bag</v>
      </c>
      <c r="I549" s="461" t="str">
        <f t="shared" si="12"/>
        <v>C16542TO THI CUC MAI050202022005</v>
      </c>
      <c r="J549" s="573" t="str">
        <f>+VLOOKUP(B549,'[2]04 2025'!$B$2:$F$1371,5,0)</f>
        <v>C16542TO THI CUC MAI050202022005</v>
      </c>
      <c r="K549" s="461">
        <f t="shared" si="25"/>
        <v>1</v>
      </c>
      <c r="P549" s="479"/>
    </row>
    <row r="550" spans="1:16" s="461" customFormat="1" ht="18" customHeight="1">
      <c r="A550" s="548">
        <f>SUBTOTAL(3,B$6:B550)</f>
        <v>545</v>
      </c>
      <c r="B550" s="546" t="s">
        <v>1715</v>
      </c>
      <c r="C550" s="546" t="str">
        <f>+VLOOKUP(B550,'Salary sheet'!$B$6:$AX$1386,48,0)</f>
        <v>DO HOAI HAN</v>
      </c>
      <c r="D550" s="546" t="str">
        <f>+VLOOKUP(B550,'Salary sheet'!$B$6:$BW$1386,49,0)</f>
        <v>056409022006</v>
      </c>
      <c r="E550" s="462">
        <f>+VLOOKUP(B550,'Salary sheet'!$B$6:$AT$1292,45,0)</f>
        <v>6499334</v>
      </c>
      <c r="F550" s="646" t="s">
        <v>5544</v>
      </c>
      <c r="G550" s="546" t="str">
        <f>+VLOOKUP(B550,'Salary sheet'!$B$6:$E$2281,4,0)</f>
        <v>FACTORY D</v>
      </c>
      <c r="H550" s="461" t="str">
        <f>+VLOOKUP(B550,'Salary sheet'!$B$6:$AZ$1386,50,0)</f>
        <v>SK1 Bag</v>
      </c>
      <c r="I550" s="461" t="str">
        <f t="shared" si="12"/>
        <v>C16543DO HOAI HAN056409022006</v>
      </c>
      <c r="J550" s="573" t="str">
        <f>+VLOOKUP(B550,'[2]04 2025'!$B$2:$F$1371,5,0)</f>
        <v>C16543DO HOAI HAN056409022006</v>
      </c>
      <c r="K550" s="461">
        <f t="shared" ref="K550:K613" si="27">+IF(J550=I550,1,0)</f>
        <v>1</v>
      </c>
      <c r="P550" s="479"/>
    </row>
    <row r="551" spans="1:16" s="461" customFormat="1" ht="18" customHeight="1">
      <c r="A551" s="548">
        <f>SUBTOTAL(3,B$6:B551)</f>
        <v>546</v>
      </c>
      <c r="B551" s="546" t="s">
        <v>1717</v>
      </c>
      <c r="C551" s="546" t="str">
        <f>+VLOOKUP(B551,'Salary sheet'!$B$6:$AX$1386,48,0)</f>
        <v>THI LIEN</v>
      </c>
      <c r="D551" s="546" t="str">
        <f>+VLOOKUP(B551,'Salary sheet'!$B$6:$BW$1386,49,0)</f>
        <v>050040845418</v>
      </c>
      <c r="E551" s="462">
        <f>+VLOOKUP(B551,'Salary sheet'!$B$6:$AT$1292,45,0)</f>
        <v>7455748</v>
      </c>
      <c r="F551" s="646" t="s">
        <v>5544</v>
      </c>
      <c r="G551" s="546" t="str">
        <f>+VLOOKUP(B551,'Salary sheet'!$B$6:$E$2281,4,0)</f>
        <v>FACTORY D</v>
      </c>
      <c r="H551" s="461" t="str">
        <f>+VLOOKUP(B551,'Salary sheet'!$B$6:$AZ$1386,50,0)</f>
        <v>SK1 Bag</v>
      </c>
      <c r="I551" s="461" t="str">
        <f t="shared" si="12"/>
        <v>C4213THI LIEN050040845418</v>
      </c>
      <c r="J551" s="573" t="str">
        <f>+VLOOKUP(B551,'[2]04 2025'!$B$2:$F$1371,5,0)</f>
        <v>C4213THI LIEN050040845418</v>
      </c>
      <c r="K551" s="461">
        <f t="shared" si="27"/>
        <v>1</v>
      </c>
      <c r="P551" s="479"/>
    </row>
    <row r="552" spans="1:16" s="461" customFormat="1" ht="18" customHeight="1">
      <c r="A552" s="548">
        <f>SUBTOTAL(3,B$6:B552)</f>
        <v>547</v>
      </c>
      <c r="B552" s="546" t="s">
        <v>1719</v>
      </c>
      <c r="C552" s="546" t="str">
        <f>+VLOOKUP(B552,'Salary sheet'!$B$6:$AX$1386,48,0)</f>
        <v>LE THI DAO</v>
      </c>
      <c r="D552" s="546" t="str">
        <f>+VLOOKUP(B552,'Salary sheet'!$B$6:$BW$1386,49,0)</f>
        <v>050040934593</v>
      </c>
      <c r="E552" s="462">
        <f>+VLOOKUP(B552,'Salary sheet'!$B$6:$AT$1292,45,0)</f>
        <v>7584582</v>
      </c>
      <c r="F552" s="646" t="s">
        <v>5544</v>
      </c>
      <c r="G552" s="546" t="str">
        <f>+VLOOKUP(B552,'Salary sheet'!$B$6:$E$2281,4,0)</f>
        <v>FACTORY D</v>
      </c>
      <c r="H552" s="461" t="str">
        <f>+VLOOKUP(B552,'Salary sheet'!$B$6:$AZ$1386,50,0)</f>
        <v>SK1 Bag</v>
      </c>
      <c r="I552" s="461" t="str">
        <f t="shared" si="12"/>
        <v>C5326LE THI DAO050040934593</v>
      </c>
      <c r="J552" s="573" t="str">
        <f>+VLOOKUP(B552,'[2]04 2025'!$B$2:$F$1371,5,0)</f>
        <v>C5326LE THI DAO050040934593</v>
      </c>
      <c r="K552" s="461">
        <f t="shared" si="27"/>
        <v>1</v>
      </c>
      <c r="P552" s="479"/>
    </row>
    <row r="553" spans="1:16" s="461" customFormat="1" ht="18" customHeight="1">
      <c r="A553" s="548">
        <f>SUBTOTAL(3,B$6:B553)</f>
        <v>548</v>
      </c>
      <c r="B553" s="546" t="s">
        <v>1721</v>
      </c>
      <c r="C553" s="546" t="str">
        <f>+VLOOKUP(B553,'Salary sheet'!$B$6:$AX$1386,48,0)</f>
        <v>PHAN THI BICH</v>
      </c>
      <c r="D553" s="546" t="str">
        <f>+VLOOKUP(B553,'Salary sheet'!$B$6:$BW$1386,49,0)</f>
        <v>050079012121</v>
      </c>
      <c r="E553" s="462">
        <f>+VLOOKUP(B553,'Salary sheet'!$B$6:$AT$1292,45,0)</f>
        <v>7396823</v>
      </c>
      <c r="F553" s="646" t="s">
        <v>5544</v>
      </c>
      <c r="G553" s="546" t="str">
        <f>+VLOOKUP(B553,'Salary sheet'!$B$6:$E$2281,4,0)</f>
        <v>FACTORY D</v>
      </c>
      <c r="H553" s="461" t="str">
        <f>+VLOOKUP(B553,'Salary sheet'!$B$6:$AZ$1386,50,0)</f>
        <v>SK1 Bag</v>
      </c>
      <c r="I553" s="461" t="str">
        <f t="shared" si="12"/>
        <v>C6879PHAN THI BICH050079012121</v>
      </c>
      <c r="J553" s="573" t="str">
        <f>+VLOOKUP(B553,'[2]04 2025'!$B$2:$F$1371,5,0)</f>
        <v>C6879PHAN THI BICH050079012121</v>
      </c>
      <c r="K553" s="461">
        <f t="shared" si="27"/>
        <v>1</v>
      </c>
      <c r="P553" s="479"/>
    </row>
    <row r="554" spans="1:16" s="461" customFormat="1" ht="18" customHeight="1">
      <c r="A554" s="548">
        <f>SUBTOTAL(3,B$6:B554)</f>
        <v>549</v>
      </c>
      <c r="B554" s="546" t="s">
        <v>1723</v>
      </c>
      <c r="C554" s="546" t="str">
        <f>+VLOOKUP(B554,'Salary sheet'!$B$6:$AX$1386,48,0)</f>
        <v>THI THU</v>
      </c>
      <c r="D554" s="546" t="str">
        <f>+VLOOKUP(B554,'Salary sheet'!$B$6:$BW$1386,49,0)</f>
        <v>050087243076</v>
      </c>
      <c r="E554" s="462">
        <f>+VLOOKUP(B554,'Salary sheet'!$B$6:$AT$1292,45,0)</f>
        <v>7523148</v>
      </c>
      <c r="F554" s="646" t="s">
        <v>5544</v>
      </c>
      <c r="G554" s="546" t="str">
        <f>+VLOOKUP(B554,'Salary sheet'!$B$6:$E$2281,4,0)</f>
        <v>FACTORY D</v>
      </c>
      <c r="H554" s="461" t="str">
        <f>+VLOOKUP(B554,'Salary sheet'!$B$6:$AZ$1386,50,0)</f>
        <v>SK1 Bag</v>
      </c>
      <c r="I554" s="461" t="str">
        <f t="shared" si="12"/>
        <v>C7197THI THU050087243076</v>
      </c>
      <c r="J554" s="573" t="str">
        <f>+VLOOKUP(B554,'[2]04 2025'!$B$2:$F$1371,5,0)</f>
        <v>C7197THI THU050087243076</v>
      </c>
      <c r="K554" s="461">
        <f t="shared" si="27"/>
        <v>1</v>
      </c>
      <c r="P554" s="479"/>
    </row>
    <row r="555" spans="1:16" s="461" customFormat="1" ht="18" customHeight="1">
      <c r="A555" s="548">
        <f>SUBTOTAL(3,B$6:B555)</f>
        <v>550</v>
      </c>
      <c r="B555" s="546" t="s">
        <v>1725</v>
      </c>
      <c r="C555" s="546" t="str">
        <f>+VLOOKUP(B555,'Salary sheet'!$B$6:$AX$1386,48,0)</f>
        <v>HO THI BONG</v>
      </c>
      <c r="D555" s="546" t="str">
        <f>+VLOOKUP(B555,'Salary sheet'!$B$6:$BW$1386,49,0)</f>
        <v>050056785989</v>
      </c>
      <c r="E555" s="462">
        <f>+VLOOKUP(B555,'Salary sheet'!$B$6:$AT$1292,45,0)</f>
        <v>6378283</v>
      </c>
      <c r="F555" s="646" t="s">
        <v>5544</v>
      </c>
      <c r="G555" s="546" t="str">
        <f>+VLOOKUP(B555,'Salary sheet'!$B$6:$E$2281,4,0)</f>
        <v>FACTORY D</v>
      </c>
      <c r="H555" s="461" t="str">
        <f>+VLOOKUP(B555,'Salary sheet'!$B$6:$AZ$1386,50,0)</f>
        <v>SK1 Bag</v>
      </c>
      <c r="I555" s="461" t="str">
        <f t="shared" si="12"/>
        <v>C7288HO THI BONG050056785989</v>
      </c>
      <c r="J555" s="573" t="str">
        <f>+VLOOKUP(B555,'[2]04 2025'!$B$2:$F$1371,5,0)</f>
        <v>C7288HO THI BONG050056785989</v>
      </c>
      <c r="K555" s="461">
        <f t="shared" si="27"/>
        <v>1</v>
      </c>
      <c r="P555" s="479"/>
    </row>
    <row r="556" spans="1:16" s="461" customFormat="1" ht="18" customHeight="1">
      <c r="A556" s="548">
        <f>SUBTOTAL(3,B$6:B556)</f>
        <v>551</v>
      </c>
      <c r="B556" s="546" t="s">
        <v>1727</v>
      </c>
      <c r="C556" s="546" t="str">
        <f>+VLOOKUP(B556,'Salary sheet'!$B$6:$AX$1386,48,0)</f>
        <v>NGUYEN NGOC ANH</v>
      </c>
      <c r="D556" s="546" t="str">
        <f>+VLOOKUP(B556,'Salary sheet'!$B$6:$BW$1386,49,0)</f>
        <v>050103659067</v>
      </c>
      <c r="E556" s="462">
        <f>+VLOOKUP(B556,'Salary sheet'!$B$6:$AT$1292,45,0)</f>
        <v>7583717</v>
      </c>
      <c r="F556" s="646" t="s">
        <v>5544</v>
      </c>
      <c r="G556" s="546" t="str">
        <f>+VLOOKUP(B556,'Salary sheet'!$B$6:$E$2281,4,0)</f>
        <v>FACTORY D</v>
      </c>
      <c r="H556" s="461" t="str">
        <f>+VLOOKUP(B556,'Salary sheet'!$B$6:$AZ$1386,50,0)</f>
        <v>SK1 Bag</v>
      </c>
      <c r="I556" s="461" t="str">
        <f t="shared" si="12"/>
        <v>C7818NGUYEN NGOC ANH050103659067</v>
      </c>
      <c r="J556" s="573" t="str">
        <f>+VLOOKUP(B556,'[2]04 2025'!$B$2:$F$1371,5,0)</f>
        <v>C7818NGUYEN NGOC ANH050103659067</v>
      </c>
      <c r="K556" s="461">
        <f t="shared" si="27"/>
        <v>1</v>
      </c>
      <c r="P556" s="479"/>
    </row>
    <row r="557" spans="1:16" s="461" customFormat="1" ht="18" customHeight="1">
      <c r="A557" s="548">
        <f>SUBTOTAL(3,B$6:B557)</f>
        <v>552</v>
      </c>
      <c r="B557" s="546" t="s">
        <v>1729</v>
      </c>
      <c r="C557" s="546" t="str">
        <f>+VLOOKUP(B557,'Salary sheet'!$B$6:$AX$1386,48,0)</f>
        <v>TRAN THI LAN</v>
      </c>
      <c r="D557" s="546" t="str">
        <f>+VLOOKUP(B557,'Salary sheet'!$B$6:$BW$1386,49,0)</f>
        <v>050103659075</v>
      </c>
      <c r="E557" s="462">
        <f>+VLOOKUP(B557,'Salary sheet'!$B$6:$AT$1292,45,0)</f>
        <v>7571836</v>
      </c>
      <c r="F557" s="646" t="s">
        <v>5544</v>
      </c>
      <c r="G557" s="546" t="str">
        <f>+VLOOKUP(B557,'Salary sheet'!$B$6:$E$2281,4,0)</f>
        <v>FACTORY D</v>
      </c>
      <c r="H557" s="461" t="str">
        <f>+VLOOKUP(B557,'Salary sheet'!$B$6:$AZ$1386,50,0)</f>
        <v>SK1 Bag</v>
      </c>
      <c r="I557" s="461" t="str">
        <f t="shared" si="12"/>
        <v>C8002TRAN THI LAN050103659075</v>
      </c>
      <c r="J557" s="573" t="str">
        <f>+VLOOKUP(B557,'[2]04 2025'!$B$2:$F$1371,5,0)</f>
        <v>C8002TRAN THI LAN050103659075</v>
      </c>
      <c r="K557" s="461">
        <f t="shared" si="27"/>
        <v>1</v>
      </c>
      <c r="P557" s="479"/>
    </row>
    <row r="558" spans="1:16" s="461" customFormat="1" ht="18" customHeight="1">
      <c r="A558" s="548">
        <f>SUBTOTAL(3,B$6:B558)</f>
        <v>553</v>
      </c>
      <c r="B558" s="546" t="s">
        <v>1730</v>
      </c>
      <c r="C558" s="546" t="str">
        <f>+VLOOKUP(B558,'Salary sheet'!$B$6:$AX$1386,48,0)</f>
        <v>DIEU SON</v>
      </c>
      <c r="D558" s="546" t="str">
        <f>+VLOOKUP(B558,'Salary sheet'!$B$6:$BW$1386,49,0)</f>
        <v>050106514388</v>
      </c>
      <c r="E558" s="462">
        <f>+VLOOKUP(B558,'Salary sheet'!$B$6:$AT$1292,45,0)</f>
        <v>7583608</v>
      </c>
      <c r="F558" s="646" t="s">
        <v>5544</v>
      </c>
      <c r="G558" s="546" t="str">
        <f>+VLOOKUP(B558,'Salary sheet'!$B$6:$E$2281,4,0)</f>
        <v>FACTORY D</v>
      </c>
      <c r="H558" s="461" t="str">
        <f>+VLOOKUP(B558,'Salary sheet'!$B$6:$AZ$1386,50,0)</f>
        <v>SK1 Bag</v>
      </c>
      <c r="I558" s="461" t="str">
        <f t="shared" si="12"/>
        <v>C8063DIEU SON050106514388</v>
      </c>
      <c r="J558" s="573" t="str">
        <f>+VLOOKUP(B558,'[2]04 2025'!$B$2:$F$1371,5,0)</f>
        <v>C8063DIEU SON050106514388</v>
      </c>
      <c r="K558" s="461">
        <f t="shared" si="27"/>
        <v>1</v>
      </c>
      <c r="P558" s="479"/>
    </row>
    <row r="559" spans="1:16" s="461" customFormat="1" ht="18" customHeight="1">
      <c r="A559" s="548">
        <f>SUBTOTAL(3,B$6:B559)</f>
        <v>554</v>
      </c>
      <c r="B559" s="546" t="s">
        <v>1732</v>
      </c>
      <c r="C559" s="546" t="str">
        <f>+VLOOKUP(B559,'Salary sheet'!$B$6:$AX$1386,48,0)</f>
        <v>HO THI NHA</v>
      </c>
      <c r="D559" s="546" t="str">
        <f>+VLOOKUP(B559,'Salary sheet'!$B$6:$BW$1386,49,0)</f>
        <v>050103659032</v>
      </c>
      <c r="E559" s="462">
        <f>+VLOOKUP(B559,'Salary sheet'!$B$6:$AT$1292,45,0)</f>
        <v>7642270</v>
      </c>
      <c r="F559" s="646" t="s">
        <v>5544</v>
      </c>
      <c r="G559" s="546" t="str">
        <f>+VLOOKUP(B559,'Salary sheet'!$B$6:$E$2281,4,0)</f>
        <v>FACTORY D</v>
      </c>
      <c r="H559" s="461" t="str">
        <f>+VLOOKUP(B559,'Salary sheet'!$B$6:$AZ$1386,50,0)</f>
        <v>SK1 Bag</v>
      </c>
      <c r="I559" s="461" t="str">
        <f t="shared" si="12"/>
        <v>C8064HO THI NHA050103659032</v>
      </c>
      <c r="J559" s="573" t="str">
        <f>+VLOOKUP(B559,'[2]04 2025'!$B$2:$F$1371,5,0)</f>
        <v>C8064HO THI NHA050103659032</v>
      </c>
      <c r="K559" s="461">
        <f t="shared" si="27"/>
        <v>1</v>
      </c>
      <c r="P559" s="479"/>
    </row>
    <row r="560" spans="1:16" s="461" customFormat="1" ht="18" customHeight="1">
      <c r="A560" s="548">
        <f>SUBTOTAL(3,B$6:B560)</f>
        <v>555</v>
      </c>
      <c r="B560" s="546" t="s">
        <v>1734</v>
      </c>
      <c r="C560" s="546" t="str">
        <f>+VLOOKUP(B560,'Salary sheet'!$B$6:$AX$1386,48,0)</f>
        <v>PHAN NHAT HOANG</v>
      </c>
      <c r="D560" s="546" t="str">
        <f>+VLOOKUP(B560,'Salary sheet'!$B$6:$BW$1386,49,0)</f>
        <v>050103659482</v>
      </c>
      <c r="E560" s="462">
        <f>+VLOOKUP(B560,'Salary sheet'!$B$6:$AT$1292,45,0)</f>
        <v>7357535</v>
      </c>
      <c r="F560" s="646" t="s">
        <v>5544</v>
      </c>
      <c r="G560" s="546" t="str">
        <f>+VLOOKUP(B560,'Salary sheet'!$B$6:$E$2281,4,0)</f>
        <v>FACTORY D</v>
      </c>
      <c r="H560" s="461" t="str">
        <f>+VLOOKUP(B560,'Salary sheet'!$B$6:$AZ$1386,50,0)</f>
        <v>SK1 Bag</v>
      </c>
      <c r="I560" s="461" t="str">
        <f t="shared" si="12"/>
        <v>C8293PHAN NHAT HOANG050103659482</v>
      </c>
      <c r="J560" s="573" t="str">
        <f>+VLOOKUP(B560,'[2]04 2025'!$B$2:$F$1371,5,0)</f>
        <v>C8293PHAN NHAT HOANG050103659482</v>
      </c>
      <c r="K560" s="461">
        <f t="shared" si="27"/>
        <v>1</v>
      </c>
      <c r="P560" s="479"/>
    </row>
    <row r="561" spans="1:16" s="461" customFormat="1" ht="18" customHeight="1">
      <c r="A561" s="548">
        <f>SUBTOTAL(3,B$6:B561)</f>
        <v>556</v>
      </c>
      <c r="B561" s="546" t="s">
        <v>1736</v>
      </c>
      <c r="C561" s="546" t="str">
        <f>+VLOOKUP(B561,'Salary sheet'!$B$6:$AX$1386,48,0)</f>
        <v>LE ANH VU</v>
      </c>
      <c r="D561" s="546" t="str">
        <f>+VLOOKUP(B561,'Salary sheet'!$B$6:$BW$1386,49,0)</f>
        <v>050106621176</v>
      </c>
      <c r="E561" s="462">
        <f>+VLOOKUP(B561,'Salary sheet'!$B$6:$AT$1292,45,0)</f>
        <v>6602511</v>
      </c>
      <c r="F561" s="646" t="s">
        <v>5544</v>
      </c>
      <c r="G561" s="546" t="str">
        <f>+VLOOKUP(B561,'Salary sheet'!$B$6:$E$2281,4,0)</f>
        <v>FACTORY D</v>
      </c>
      <c r="H561" s="461" t="str">
        <f>+VLOOKUP(B561,'Salary sheet'!$B$6:$AZ$1386,50,0)</f>
        <v>SK1 Bag</v>
      </c>
      <c r="I561" s="461" t="str">
        <f t="shared" si="12"/>
        <v>C10604LE ANH VU050106621176</v>
      </c>
      <c r="J561" s="573" t="str">
        <f>+VLOOKUP(B561,'[2]04 2025'!$B$2:$F$1371,5,0)</f>
        <v>C10604LE ANH VU050106621176</v>
      </c>
      <c r="K561" s="461">
        <f t="shared" si="27"/>
        <v>1</v>
      </c>
      <c r="P561" s="479"/>
    </row>
    <row r="562" spans="1:16" s="461" customFormat="1" ht="18" customHeight="1">
      <c r="A562" s="548">
        <f>SUBTOTAL(3,B$6:B562)</f>
        <v>557</v>
      </c>
      <c r="B562" s="546" t="s">
        <v>1738</v>
      </c>
      <c r="C562" s="546" t="str">
        <f>+VLOOKUP(B562,'Salary sheet'!$B$6:$AX$1386,48,0)</f>
        <v>NGUYEN THI HOANG</v>
      </c>
      <c r="D562" s="546" t="str">
        <f>+VLOOKUP(B562,'Salary sheet'!$B$6:$BW$1386,49,0)</f>
        <v>050127672560</v>
      </c>
      <c r="E562" s="462">
        <f>+VLOOKUP(B562,'Salary sheet'!$B$6:$AT$1292,45,0)</f>
        <v>7499524</v>
      </c>
      <c r="F562" s="646" t="s">
        <v>5544</v>
      </c>
      <c r="G562" s="546" t="str">
        <f>+VLOOKUP(B562,'Salary sheet'!$B$6:$E$2281,4,0)</f>
        <v>FACTORY D</v>
      </c>
      <c r="H562" s="461" t="str">
        <f>+VLOOKUP(B562,'Salary sheet'!$B$6:$AZ$1386,50,0)</f>
        <v>SK1 Bag</v>
      </c>
      <c r="I562" s="461" t="str">
        <f t="shared" si="12"/>
        <v>C13707NGUYEN THI HOANG050127672560</v>
      </c>
      <c r="J562" s="573" t="str">
        <f>+VLOOKUP(B562,'[2]04 2025'!$B$2:$F$1371,5,0)</f>
        <v>C13707NGUYEN THI HOANG050127672560</v>
      </c>
      <c r="K562" s="461">
        <f t="shared" si="27"/>
        <v>1</v>
      </c>
      <c r="P562" s="479"/>
    </row>
    <row r="563" spans="1:16" s="461" customFormat="1" ht="18" customHeight="1">
      <c r="A563" s="548">
        <f>SUBTOTAL(3,B$6:B563)</f>
        <v>558</v>
      </c>
      <c r="B563" s="546" t="s">
        <v>1740</v>
      </c>
      <c r="C563" s="546" t="str">
        <f>+VLOOKUP(B563,'Salary sheet'!$B$6:$AX$1386,48,0)</f>
        <v>HO THI THIET</v>
      </c>
      <c r="D563" s="546" t="str">
        <f>+VLOOKUP(B563,'Salary sheet'!$B$6:$BW$1386,49,0)</f>
        <v>050040936022</v>
      </c>
      <c r="E563" s="462">
        <f>+VLOOKUP(B563,'Salary sheet'!$B$6:$AT$1292,45,0)</f>
        <v>7522335</v>
      </c>
      <c r="F563" s="646" t="s">
        <v>5544</v>
      </c>
      <c r="G563" s="546" t="str">
        <f>+VLOOKUP(B563,'Salary sheet'!$B$6:$E$2281,4,0)</f>
        <v>FACTORY D</v>
      </c>
      <c r="H563" s="461" t="str">
        <f>+VLOOKUP(B563,'Salary sheet'!$B$6:$AZ$1386,50,0)</f>
        <v>SK1 Bag</v>
      </c>
      <c r="I563" s="461" t="str">
        <f t="shared" si="12"/>
        <v>C1418HO THI THIET050040936022</v>
      </c>
      <c r="J563" s="573" t="str">
        <f>+VLOOKUP(B563,'[2]04 2025'!$B$2:$F$1371,5,0)</f>
        <v>C1418HO THI THIET050040936022</v>
      </c>
      <c r="K563" s="461">
        <f t="shared" si="27"/>
        <v>1</v>
      </c>
      <c r="P563" s="479"/>
    </row>
    <row r="564" spans="1:16" s="461" customFormat="1" ht="18" customHeight="1">
      <c r="A564" s="548">
        <f>SUBTOTAL(3,B$6:B564)</f>
        <v>559</v>
      </c>
      <c r="B564" s="546" t="s">
        <v>1742</v>
      </c>
      <c r="C564" s="546" t="str">
        <f>+VLOOKUP(B564,'Salary sheet'!$B$6:$AX$1386,48,0)</f>
        <v>DUONG TAN PHUOC</v>
      </c>
      <c r="D564" s="546" t="str">
        <f>+VLOOKUP(B564,'Salary sheet'!$B$6:$BW$1386,49,0)</f>
        <v>050121702387</v>
      </c>
      <c r="E564" s="462">
        <f>+VLOOKUP(B564,'Salary sheet'!$B$6:$AT$1292,45,0)</f>
        <v>7546723</v>
      </c>
      <c r="F564" s="646" t="s">
        <v>5544</v>
      </c>
      <c r="G564" s="546" t="str">
        <f>+VLOOKUP(B564,'Salary sheet'!$B$6:$E$2281,4,0)</f>
        <v>FACTORY D</v>
      </c>
      <c r="H564" s="461" t="str">
        <f>+VLOOKUP(B564,'Salary sheet'!$B$6:$AZ$1386,50,0)</f>
        <v>SK1 Bag</v>
      </c>
      <c r="I564" s="461" t="str">
        <f t="shared" si="12"/>
        <v>C14678DUONG TAN PHUOC050121702387</v>
      </c>
      <c r="J564" s="573" t="str">
        <f>+VLOOKUP(B564,'[2]04 2025'!$B$2:$F$1371,5,0)</f>
        <v>C14678DUONG TAN PHUOC050121702387</v>
      </c>
      <c r="K564" s="461">
        <f t="shared" si="27"/>
        <v>1</v>
      </c>
      <c r="P564" s="479"/>
    </row>
    <row r="565" spans="1:16" s="461" customFormat="1" ht="18" customHeight="1">
      <c r="A565" s="548">
        <f>SUBTOTAL(3,B$6:B565)</f>
        <v>560</v>
      </c>
      <c r="B565" s="546" t="s">
        <v>1744</v>
      </c>
      <c r="C565" s="546" t="str">
        <f>+VLOOKUP(B565,'Salary sheet'!$B$6:$AX$1386,48,0)</f>
        <v>NGUYEN THANH HAI</v>
      </c>
      <c r="D565" s="546" t="str">
        <f>+VLOOKUP(B565,'Salary sheet'!$B$6:$BW$1386,49,0)</f>
        <v>050137738497</v>
      </c>
      <c r="E565" s="462">
        <f>+VLOOKUP(B565,'Salary sheet'!$B$6:$AT$1292,45,0)</f>
        <v>7435756</v>
      </c>
      <c r="F565" s="646" t="s">
        <v>5544</v>
      </c>
      <c r="G565" s="546" t="str">
        <f>+VLOOKUP(B565,'Salary sheet'!$B$6:$E$2281,4,0)</f>
        <v>FACTORY D</v>
      </c>
      <c r="H565" s="461" t="str">
        <f>+VLOOKUP(B565,'Salary sheet'!$B$6:$AZ$1386,50,0)</f>
        <v>SK1 Bag</v>
      </c>
      <c r="I565" s="461" t="str">
        <f t="shared" si="12"/>
        <v>C15119NGUYEN THANH HAI050137738497</v>
      </c>
      <c r="J565" s="573" t="str">
        <f>+VLOOKUP(B565,'[2]04 2025'!$B$2:$F$1371,5,0)</f>
        <v>C15119NGUYEN THANH HAI050137738497</v>
      </c>
      <c r="K565" s="461">
        <f t="shared" si="27"/>
        <v>1</v>
      </c>
      <c r="P565" s="479"/>
    </row>
    <row r="566" spans="1:16" s="461" customFormat="1" ht="18" customHeight="1">
      <c r="A566" s="548">
        <f>SUBTOTAL(3,B$6:B566)</f>
        <v>561</v>
      </c>
      <c r="B566" s="546" t="s">
        <v>1746</v>
      </c>
      <c r="C566" s="546" t="str">
        <f>+VLOOKUP(B566,'Salary sheet'!$B$6:$AX$1386,48,0)</f>
        <v>NGUYEN THI KIM PHUONG</v>
      </c>
      <c r="D566" s="546" t="str">
        <f>+VLOOKUP(B566,'Salary sheet'!$B$6:$BW$1386,49,0)</f>
        <v>050067841082</v>
      </c>
      <c r="E566" s="462">
        <f>+VLOOKUP(B566,'Salary sheet'!$B$6:$AT$1292,45,0)</f>
        <v>7498735</v>
      </c>
      <c r="F566" s="646" t="s">
        <v>5544</v>
      </c>
      <c r="G566" s="546" t="str">
        <f>+VLOOKUP(B566,'Salary sheet'!$B$6:$E$2281,4,0)</f>
        <v>FACTORY D</v>
      </c>
      <c r="H566" s="461" t="str">
        <f>+VLOOKUP(B566,'Salary sheet'!$B$6:$AZ$1386,50,0)</f>
        <v>SK1 Bag</v>
      </c>
      <c r="I566" s="461" t="str">
        <f t="shared" si="12"/>
        <v>C15321NGUYEN THI KIM PHUONG050067841082</v>
      </c>
      <c r="J566" s="573" t="str">
        <f>+VLOOKUP(B566,'[2]04 2025'!$B$2:$F$1371,5,0)</f>
        <v>C15321NGUYEN THI KIM PHUONG050067841082</v>
      </c>
      <c r="K566" s="461">
        <f t="shared" si="27"/>
        <v>1</v>
      </c>
      <c r="P566" s="479"/>
    </row>
    <row r="567" spans="1:16" s="461" customFormat="1" ht="18" customHeight="1">
      <c r="A567" s="548">
        <f>SUBTOTAL(3,B$6:B567)</f>
        <v>562</v>
      </c>
      <c r="B567" s="546" t="s">
        <v>1748</v>
      </c>
      <c r="C567" s="546" t="str">
        <f>+VLOOKUP(B567,'Salary sheet'!$B$6:$AX$1386,48,0)</f>
        <v>NGUYEN THI MY THU</v>
      </c>
      <c r="D567" s="546" t="str">
        <f>+VLOOKUP(B567,'Salary sheet'!$B$6:$BW$1386,49,0)</f>
        <v>050139072240</v>
      </c>
      <c r="E567" s="462">
        <f>+VLOOKUP(B567,'Salary sheet'!$B$6:$AT$1292,45,0)</f>
        <v>7580378</v>
      </c>
      <c r="F567" s="646" t="s">
        <v>5544</v>
      </c>
      <c r="G567" s="546" t="str">
        <f>+VLOOKUP(B567,'Salary sheet'!$B$6:$E$2281,4,0)</f>
        <v>FACTORY D</v>
      </c>
      <c r="H567" s="461" t="str">
        <f>+VLOOKUP(B567,'Salary sheet'!$B$6:$AZ$1386,50,0)</f>
        <v>SK1 Bag</v>
      </c>
      <c r="I567" s="461" t="str">
        <f t="shared" si="12"/>
        <v>C15322NGUYEN THI MY THU050139072240</v>
      </c>
      <c r="J567" s="573" t="str">
        <f>+VLOOKUP(B567,'[2]04 2025'!$B$2:$F$1371,5,0)</f>
        <v>C15322NGUYEN THI MY THU050139072240</v>
      </c>
      <c r="K567" s="461">
        <f t="shared" si="27"/>
        <v>1</v>
      </c>
      <c r="P567" s="479"/>
    </row>
    <row r="568" spans="1:16" s="461" customFormat="1" ht="18" customHeight="1">
      <c r="A568" s="548">
        <f>SUBTOTAL(3,B$6:B568)</f>
        <v>563</v>
      </c>
      <c r="B568" s="546" t="s">
        <v>1750</v>
      </c>
      <c r="C568" s="546" t="str">
        <f>+VLOOKUP(B568,'Salary sheet'!$B$6:$AX$1386,48,0)</f>
        <v>VO TRAN TAN LOC</v>
      </c>
      <c r="D568" s="546" t="str">
        <f>+VLOOKUP(B568,'Salary sheet'!$B$6:$BW$1386,49,0)</f>
        <v>050389907877</v>
      </c>
      <c r="E568" s="462">
        <f>+VLOOKUP(B568,'Salary sheet'!$B$6:$AT$1292,45,0)</f>
        <v>7338759</v>
      </c>
      <c r="F568" s="646" t="s">
        <v>5544</v>
      </c>
      <c r="G568" s="546" t="str">
        <f>+VLOOKUP(B568,'Salary sheet'!$B$6:$E$2281,4,0)</f>
        <v>FACTORY D</v>
      </c>
      <c r="H568" s="461" t="str">
        <f>+VLOOKUP(B568,'Salary sheet'!$B$6:$AZ$1386,50,0)</f>
        <v>SK1 Bag</v>
      </c>
      <c r="I568" s="461" t="str">
        <f t="shared" ref="I568:I631" si="28">+CONCATENATE(B568,C568,D568)</f>
        <v>C15466VO TRAN TAN LOC050389907877</v>
      </c>
      <c r="J568" s="573" t="str">
        <f>+VLOOKUP(B568,'[2]04 2025'!$B$2:$F$1371,5,0)</f>
        <v>C15466VO TRAN TAN LOC050389907877</v>
      </c>
      <c r="K568" s="461">
        <f t="shared" si="27"/>
        <v>1</v>
      </c>
      <c r="P568" s="479"/>
    </row>
    <row r="569" spans="1:16" s="461" customFormat="1" ht="18" customHeight="1">
      <c r="A569" s="548">
        <f>SUBTOTAL(3,B$6:B569)</f>
        <v>564</v>
      </c>
      <c r="B569" s="546" t="s">
        <v>1752</v>
      </c>
      <c r="C569" s="546" t="str">
        <f>+VLOOKUP(B569,'Salary sheet'!$B$6:$AX$1386,48,0)</f>
        <v>NGUYEN THI MY DUYEN</v>
      </c>
      <c r="D569" s="546" t="str">
        <f>+VLOOKUP(B569,'Salary sheet'!$B$6:$BW$1386,49,0)</f>
        <v>050122461812</v>
      </c>
      <c r="E569" s="462">
        <f>+VLOOKUP(B569,'Salary sheet'!$B$6:$AT$1292,45,0)</f>
        <v>7224852</v>
      </c>
      <c r="F569" s="646" t="s">
        <v>5544</v>
      </c>
      <c r="G569" s="546" t="str">
        <f>+VLOOKUP(B569,'Salary sheet'!$B$6:$E$2281,4,0)</f>
        <v>FACTORY D</v>
      </c>
      <c r="H569" s="461" t="str">
        <f>+VLOOKUP(B569,'Salary sheet'!$B$6:$AZ$1386,50,0)</f>
        <v>SK1 Bag</v>
      </c>
      <c r="I569" s="461" t="str">
        <f t="shared" si="28"/>
        <v>C15475NGUYEN THI MY DUYEN050122461812</v>
      </c>
      <c r="J569" s="573" t="str">
        <f>+VLOOKUP(B569,'[2]04 2025'!$B$2:$F$1371,5,0)</f>
        <v>C15475NGUYEN THI MY DUYEN050122461812</v>
      </c>
      <c r="K569" s="461">
        <f t="shared" si="27"/>
        <v>1</v>
      </c>
      <c r="P569" s="479"/>
    </row>
    <row r="570" spans="1:16" s="461" customFormat="1" ht="18" customHeight="1">
      <c r="A570" s="548">
        <f>SUBTOTAL(3,B$6:B570)</f>
        <v>565</v>
      </c>
      <c r="B570" s="546" t="s">
        <v>1754</v>
      </c>
      <c r="C570" s="546" t="str">
        <f>+VLOOKUP(B570,'Salary sheet'!$B$6:$AX$1386,48,0)</f>
        <v>NGUYEN CA THI</v>
      </c>
      <c r="D570" s="546" t="str">
        <f>+VLOOKUP(B570,'Salary sheet'!$B$6:$BW$1386,49,0)</f>
        <v>050147898999</v>
      </c>
      <c r="E570" s="462">
        <f>+VLOOKUP(B570,'Salary sheet'!$B$6:$AT$1292,45,0)</f>
        <v>7133756</v>
      </c>
      <c r="F570" s="646" t="s">
        <v>5544</v>
      </c>
      <c r="G570" s="546" t="str">
        <f>+VLOOKUP(B570,'Salary sheet'!$B$6:$E$2281,4,0)</f>
        <v>FACTORY D</v>
      </c>
      <c r="H570" s="461" t="str">
        <f>+VLOOKUP(B570,'Salary sheet'!$B$6:$AZ$1386,50,0)</f>
        <v>SK1 Bag</v>
      </c>
      <c r="I570" s="461" t="str">
        <f t="shared" si="28"/>
        <v>C15492NGUYEN CA THI050147898999</v>
      </c>
      <c r="J570" s="573" t="str">
        <f>+VLOOKUP(B570,'[2]04 2025'!$B$2:$F$1371,5,0)</f>
        <v>C15492NGUYEN CA THI050147898999</v>
      </c>
      <c r="K570" s="461">
        <f t="shared" si="27"/>
        <v>1</v>
      </c>
      <c r="P570" s="479"/>
    </row>
    <row r="571" spans="1:16" s="461" customFormat="1" ht="18" customHeight="1">
      <c r="A571" s="548">
        <f>SUBTOTAL(3,B$6:B571)</f>
        <v>566</v>
      </c>
      <c r="B571" s="546" t="s">
        <v>1756</v>
      </c>
      <c r="C571" s="546" t="str">
        <f>+VLOOKUP(B571,'Salary sheet'!$B$6:$AX$1386,48,0)</f>
        <v>DIEU LINH EM</v>
      </c>
      <c r="D571" s="546" t="str">
        <f>+VLOOKUP(B571,'Salary sheet'!$B$6:$BW$1386,49,0)</f>
        <v>050143746639</v>
      </c>
      <c r="E571" s="462">
        <f>+VLOOKUP(B571,'Salary sheet'!$B$6:$AT$1292,45,0)</f>
        <v>7051820</v>
      </c>
      <c r="F571" s="646" t="s">
        <v>5544</v>
      </c>
      <c r="G571" s="546" t="str">
        <f>+VLOOKUP(B571,'Salary sheet'!$B$6:$E$2281,4,0)</f>
        <v>FACTORY D</v>
      </c>
      <c r="H571" s="461" t="str">
        <f>+VLOOKUP(B571,'Salary sheet'!$B$6:$AZ$1386,50,0)</f>
        <v>SK1 Bag</v>
      </c>
      <c r="I571" s="461" t="str">
        <f t="shared" si="28"/>
        <v>C15606DIEU LINH EM050143746639</v>
      </c>
      <c r="J571" s="573" t="str">
        <f>+VLOOKUP(B571,'[2]04 2025'!$B$2:$F$1371,5,0)</f>
        <v>C15606DIEU LINH EM050143746639</v>
      </c>
      <c r="K571" s="461">
        <f t="shared" si="27"/>
        <v>1</v>
      </c>
      <c r="P571" s="479"/>
    </row>
    <row r="572" spans="1:16" s="461" customFormat="1" ht="18" customHeight="1">
      <c r="A572" s="548">
        <f>SUBTOTAL(3,B$6:B572)</f>
        <v>567</v>
      </c>
      <c r="B572" s="546" t="s">
        <v>1758</v>
      </c>
      <c r="C572" s="546" t="str">
        <f>+VLOOKUP(B572,'Salary sheet'!$B$6:$AX$1386,48,0)</f>
        <v>HUYNH THI MONG THU</v>
      </c>
      <c r="D572" s="546" t="str">
        <f>+VLOOKUP(B572,'Salary sheet'!$B$6:$BW$1386,49,0)</f>
        <v>050152268022</v>
      </c>
      <c r="E572" s="462">
        <f>+VLOOKUP(B572,'Salary sheet'!$B$6:$AT$1292,45,0)</f>
        <v>7116736</v>
      </c>
      <c r="F572" s="646" t="s">
        <v>5544</v>
      </c>
      <c r="G572" s="546" t="str">
        <f>+VLOOKUP(B572,'Salary sheet'!$B$6:$E$2281,4,0)</f>
        <v>FACTORY D</v>
      </c>
      <c r="H572" s="461" t="str">
        <f>+VLOOKUP(B572,'Salary sheet'!$B$6:$AZ$1386,50,0)</f>
        <v>SK1 Bag</v>
      </c>
      <c r="I572" s="461" t="str">
        <f t="shared" si="28"/>
        <v>C15846HUYNH THI MONG THU050152268022</v>
      </c>
      <c r="J572" s="573" t="str">
        <f>+VLOOKUP(B572,'[2]04 2025'!$B$2:$F$1371,5,0)</f>
        <v>C15846HUYNH THI MONG THU050152268022</v>
      </c>
      <c r="K572" s="461">
        <f t="shared" si="27"/>
        <v>1</v>
      </c>
      <c r="P572" s="479"/>
    </row>
    <row r="573" spans="1:16" s="461" customFormat="1" ht="18" customHeight="1">
      <c r="A573" s="548">
        <f>SUBTOTAL(3,B$6:B573)</f>
        <v>568</v>
      </c>
      <c r="B573" s="546" t="s">
        <v>1760</v>
      </c>
      <c r="C573" s="546" t="str">
        <f>+VLOOKUP(B573,'Salary sheet'!$B$6:$AX$1386,48,0)</f>
        <v>LUU THI THUY HA</v>
      </c>
      <c r="D573" s="546" t="str">
        <f>+VLOOKUP(B573,'Salary sheet'!$B$6:$BW$1386,49,0)</f>
        <v>050053941068</v>
      </c>
      <c r="E573" s="462">
        <f>+VLOOKUP(B573,'Salary sheet'!$B$6:$AT$1292,45,0)</f>
        <v>6939886</v>
      </c>
      <c r="F573" s="646" t="s">
        <v>5544</v>
      </c>
      <c r="G573" s="546" t="str">
        <f>+VLOOKUP(B573,'Salary sheet'!$B$6:$E$2281,4,0)</f>
        <v>FACTORY D</v>
      </c>
      <c r="H573" s="461" t="str">
        <f>+VLOOKUP(B573,'Salary sheet'!$B$6:$AZ$1386,50,0)</f>
        <v>SK1 Bag</v>
      </c>
      <c r="I573" s="461" t="str">
        <f t="shared" si="28"/>
        <v>C15984LUU THI THUY HA050053941068</v>
      </c>
      <c r="J573" s="573" t="str">
        <f>+VLOOKUP(B573,'[2]04 2025'!$B$2:$F$1371,5,0)</f>
        <v>C15984LUU THI THUY HA050053941068</v>
      </c>
      <c r="K573" s="461">
        <f t="shared" si="27"/>
        <v>1</v>
      </c>
      <c r="P573" s="479"/>
    </row>
    <row r="574" spans="1:16" s="461" customFormat="1" ht="18" customHeight="1">
      <c r="A574" s="548">
        <f>SUBTOTAL(3,B$6:B574)</f>
        <v>569</v>
      </c>
      <c r="B574" s="546" t="s">
        <v>1762</v>
      </c>
      <c r="C574" s="546" t="str">
        <f>+VLOOKUP(B574,'Salary sheet'!$B$6:$AX$1386,48,0)</f>
        <v>TRAN VAN XUAN</v>
      </c>
      <c r="D574" s="546" t="str">
        <f>+VLOOKUP(B574,'Salary sheet'!$B$6:$BW$1386,49,0)</f>
        <v>050153477865</v>
      </c>
      <c r="E574" s="462">
        <f>+VLOOKUP(B574,'Salary sheet'!$B$6:$AT$1292,45,0)</f>
        <v>6671840</v>
      </c>
      <c r="F574" s="646" t="s">
        <v>5544</v>
      </c>
      <c r="G574" s="546" t="str">
        <f>+VLOOKUP(B574,'Salary sheet'!$B$6:$E$2281,4,0)</f>
        <v>FACTORY D</v>
      </c>
      <c r="H574" s="461" t="str">
        <f>+VLOOKUP(B574,'Salary sheet'!$B$6:$AZ$1386,50,0)</f>
        <v>SK1 Bag</v>
      </c>
      <c r="I574" s="461" t="str">
        <f t="shared" si="28"/>
        <v>C16357TRAN VAN XUAN050153477865</v>
      </c>
      <c r="J574" s="573" t="str">
        <f>+VLOOKUP(B574,'[2]04 2025'!$B$2:$F$1371,5,0)</f>
        <v>C16357TRAN VAN XUAN050153477865</v>
      </c>
      <c r="K574" s="461">
        <f t="shared" si="27"/>
        <v>1</v>
      </c>
      <c r="P574" s="479"/>
    </row>
    <row r="575" spans="1:16" s="461" customFormat="1" ht="18" customHeight="1">
      <c r="A575" s="548">
        <f>SUBTOTAL(3,B$6:B575)</f>
        <v>570</v>
      </c>
      <c r="B575" s="546" t="s">
        <v>1764</v>
      </c>
      <c r="C575" s="546" t="str">
        <f>+VLOOKUP(B575,'Salary sheet'!$B$6:$AX$1386,48,0)</f>
        <v>LE THI CAM TU</v>
      </c>
      <c r="D575" s="546" t="str">
        <f>+VLOOKUP(B575,'Salary sheet'!$B$6:$BW$1386,49,0)</f>
        <v>050156858789</v>
      </c>
      <c r="E575" s="462">
        <f>+VLOOKUP(B575,'Salary sheet'!$B$6:$AT$1292,45,0)</f>
        <v>6603990</v>
      </c>
      <c r="F575" s="646" t="s">
        <v>5544</v>
      </c>
      <c r="G575" s="546" t="str">
        <f>+VLOOKUP(B575,'Salary sheet'!$B$6:$E$2281,4,0)</f>
        <v>FACTORY D</v>
      </c>
      <c r="H575" s="461" t="str">
        <f>+VLOOKUP(B575,'Salary sheet'!$B$6:$AZ$1386,50,0)</f>
        <v>SK1 Bag</v>
      </c>
      <c r="I575" s="461" t="str">
        <f t="shared" si="28"/>
        <v>C16366LE THI CAM TU050156858789</v>
      </c>
      <c r="J575" s="573" t="str">
        <f>+VLOOKUP(B575,'[2]04 2025'!$B$2:$F$1371,5,0)</f>
        <v>C16366LE THI CAM TU050156858789</v>
      </c>
      <c r="K575" s="461">
        <f t="shared" si="27"/>
        <v>1</v>
      </c>
      <c r="P575" s="479"/>
    </row>
    <row r="576" spans="1:16" s="461" customFormat="1" ht="18" customHeight="1">
      <c r="A576" s="548">
        <f>SUBTOTAL(3,B$6:B576)</f>
        <v>571</v>
      </c>
      <c r="B576" s="546" t="s">
        <v>1766</v>
      </c>
      <c r="C576" s="546" t="str">
        <f>+VLOOKUP(B576,'Salary sheet'!$B$6:$AX$1386,48,0)</f>
        <v>TRAN THI PHUONG HUYEN</v>
      </c>
      <c r="D576" s="546" t="str">
        <f>+VLOOKUP(B576,'Salary sheet'!$B$6:$BW$1386,49,0)</f>
        <v>050153069570</v>
      </c>
      <c r="E576" s="462">
        <f>+VLOOKUP(B576,'Salary sheet'!$B$6:$AT$1292,45,0)</f>
        <v>5733971</v>
      </c>
      <c r="F576" s="646" t="s">
        <v>5544</v>
      </c>
      <c r="G576" s="546" t="str">
        <f>+VLOOKUP(B576,'Salary sheet'!$B$6:$E$2281,4,0)</f>
        <v>FACTORY D</v>
      </c>
      <c r="H576" s="461" t="str">
        <f>+VLOOKUP(B576,'Salary sheet'!$B$6:$AZ$1386,50,0)</f>
        <v>SK1 Bag</v>
      </c>
      <c r="I576" s="461" t="str">
        <f t="shared" si="28"/>
        <v>C16544TRAN THI PHUONG HUYEN050153069570</v>
      </c>
      <c r="J576" s="573" t="str">
        <f>+VLOOKUP(B576,'[2]04 2025'!$B$2:$F$1371,5,0)</f>
        <v>C16544TRAN THI PHUONG HUYEN050153069570</v>
      </c>
      <c r="K576" s="461">
        <f t="shared" si="27"/>
        <v>1</v>
      </c>
      <c r="P576" s="479"/>
    </row>
    <row r="577" spans="1:16" s="461" customFormat="1" ht="18" customHeight="1">
      <c r="A577" s="548">
        <f>SUBTOTAL(3,B$6:B577)</f>
        <v>572</v>
      </c>
      <c r="B577" s="546" t="s">
        <v>1768</v>
      </c>
      <c r="C577" s="546" t="str">
        <f>+VLOOKUP(B577,'Salary sheet'!$B$6:$AX$1386,48,0)</f>
        <v>VU THI MINH</v>
      </c>
      <c r="D577" s="546" t="str">
        <f>+VLOOKUP(B577,'Salary sheet'!$B$6:$BW$1386,49,0)</f>
        <v>050114267594</v>
      </c>
      <c r="E577" s="462">
        <f>+VLOOKUP(B577,'Salary sheet'!$B$6:$AT$1292,45,0)</f>
        <v>6202334</v>
      </c>
      <c r="F577" s="646" t="s">
        <v>5544</v>
      </c>
      <c r="G577" s="546" t="str">
        <f>+VLOOKUP(B577,'Salary sheet'!$B$6:$E$2281,4,0)</f>
        <v>FACTORY D</v>
      </c>
      <c r="H577" s="461" t="str">
        <f>+VLOOKUP(B577,'Salary sheet'!$B$6:$AZ$1386,50,0)</f>
        <v>SK1 Bag</v>
      </c>
      <c r="I577" s="461" t="str">
        <f t="shared" si="28"/>
        <v>C16561VU THI MINH050114267594</v>
      </c>
      <c r="J577" s="573" t="str">
        <f>+VLOOKUP(B577,'[2]04 2025'!$B$2:$F$1371,5,0)</f>
        <v>C16561VU THI MINH050114267594</v>
      </c>
      <c r="K577" s="461">
        <f t="shared" si="27"/>
        <v>1</v>
      </c>
      <c r="P577" s="479"/>
    </row>
    <row r="578" spans="1:16" s="461" customFormat="1" ht="18" customHeight="1">
      <c r="A578" s="548">
        <f>SUBTOTAL(3,B$6:B578)</f>
        <v>573</v>
      </c>
      <c r="B578" s="546" t="s">
        <v>1770</v>
      </c>
      <c r="C578" s="546" t="str">
        <f>+VLOOKUP(B578,'Salary sheet'!$B$6:$AX$1386,48,0)</f>
        <v>DAO TAN HUNG</v>
      </c>
      <c r="D578" s="546" t="str">
        <f>+VLOOKUP(B578,'Salary sheet'!$B$6:$BW$1386,49,0)</f>
        <v>050327557739</v>
      </c>
      <c r="E578" s="462">
        <f>+VLOOKUP(B578,'Salary sheet'!$B$6:$AT$1292,45,0)</f>
        <v>5833131</v>
      </c>
      <c r="F578" s="646" t="s">
        <v>5544</v>
      </c>
      <c r="G578" s="546" t="str">
        <f>+VLOOKUP(B578,'Salary sheet'!$B$6:$E$2281,4,0)</f>
        <v>FACTORY D</v>
      </c>
      <c r="H578" s="461" t="str">
        <f>+VLOOKUP(B578,'Salary sheet'!$B$6:$AZ$1386,50,0)</f>
        <v>SK1 Bag</v>
      </c>
      <c r="I578" s="461" t="str">
        <f t="shared" si="28"/>
        <v>C16565DAO TAN HUNG050327557739</v>
      </c>
      <c r="J578" s="573" t="str">
        <f>+VLOOKUP(B578,'[2]04 2025'!$B$2:$F$1371,5,0)</f>
        <v>C16565DAO TAN HUNG050327557739</v>
      </c>
      <c r="K578" s="461">
        <f t="shared" si="27"/>
        <v>1</v>
      </c>
      <c r="P578" s="479"/>
    </row>
    <row r="579" spans="1:16" s="461" customFormat="1" ht="18" customHeight="1">
      <c r="A579" s="548">
        <f>SUBTOTAL(3,B$6:B579)</f>
        <v>574</v>
      </c>
      <c r="B579" s="546" t="s">
        <v>5579</v>
      </c>
      <c r="C579" s="546" t="str">
        <f>+VLOOKUP(B579,'Salary sheet'!$B$6:$AX$1386,48,0)</f>
        <v>NGUYEN QUI LOC</v>
      </c>
      <c r="D579" s="546" t="str">
        <f>+VLOOKUP(B579,'Salary sheet'!$B$6:$BW$1386,49,0)</f>
        <v>054522012003</v>
      </c>
      <c r="E579" s="462">
        <f>+VLOOKUP(B579,'Salary sheet'!$B$6:$AT$1292,45,0)</f>
        <v>2132384</v>
      </c>
      <c r="F579" s="646" t="s">
        <v>5544</v>
      </c>
      <c r="G579" s="546" t="str">
        <f>+VLOOKUP(B579,'Salary sheet'!$B$6:$E$2281,4,0)</f>
        <v>FACTORY D</v>
      </c>
      <c r="H579" s="461" t="str">
        <f>+VLOOKUP(B579,'Salary sheet'!$B$6:$AZ$1386,50,0)</f>
        <v>SK1 Bag</v>
      </c>
      <c r="I579" s="461" t="str">
        <f t="shared" si="28"/>
        <v>C16621NGUYEN QUI LOC054522012003</v>
      </c>
      <c r="J579" s="573" t="str">
        <f>+VLOOKUP(B579,'[2]04 2025'!$B$2:$F$1371,5,0)</f>
        <v>C16621NGUYEN QUI LOC054522012003</v>
      </c>
      <c r="K579" s="461">
        <f t="shared" si="27"/>
        <v>1</v>
      </c>
      <c r="P579" s="479"/>
    </row>
    <row r="580" spans="1:16" s="461" customFormat="1" ht="18" customHeight="1">
      <c r="A580" s="548">
        <f>SUBTOTAL(3,B$6:B580)</f>
        <v>575</v>
      </c>
      <c r="B580" s="546" t="s">
        <v>5581</v>
      </c>
      <c r="C580" s="546" t="str">
        <f>+VLOOKUP(B580,'Salary sheet'!$B$6:$AX$1386,48,0)</f>
        <v>CHU THI NGUYET</v>
      </c>
      <c r="D580" s="546" t="str">
        <f>+VLOOKUP(B580,'Salary sheet'!$B$6:$BW$1386,49,0)</f>
        <v>050071874823</v>
      </c>
      <c r="E580" s="462">
        <f>+VLOOKUP(B580,'Salary sheet'!$B$6:$AT$1292,45,0)</f>
        <v>2089276</v>
      </c>
      <c r="F580" s="646" t="s">
        <v>5544</v>
      </c>
      <c r="G580" s="546" t="str">
        <f>+VLOOKUP(B580,'Salary sheet'!$B$6:$E$2281,4,0)</f>
        <v>FACTORY D</v>
      </c>
      <c r="H580" s="461" t="str">
        <f>+VLOOKUP(B580,'Salary sheet'!$B$6:$AZ$1386,50,0)</f>
        <v>SK1 Bag</v>
      </c>
      <c r="I580" s="461" t="str">
        <f t="shared" si="28"/>
        <v>C16622CHU THI NGUYET050071874823</v>
      </c>
      <c r="J580" s="573" t="str">
        <f>+VLOOKUP(B580,'[2]04 2025'!$B$2:$F$1371,5,0)</f>
        <v>C16622CHU THI NGUYET050071874823</v>
      </c>
      <c r="K580" s="461">
        <f t="shared" si="27"/>
        <v>1</v>
      </c>
      <c r="P580" s="479"/>
    </row>
    <row r="581" spans="1:16" s="461" customFormat="1" ht="18" customHeight="1">
      <c r="A581" s="548">
        <f>SUBTOTAL(3,B$6:B581)</f>
        <v>576</v>
      </c>
      <c r="B581" s="546" t="s">
        <v>1772</v>
      </c>
      <c r="C581" s="546" t="str">
        <f>+VLOOKUP(B581,'Salary sheet'!$B$6:$AX$1386,48,0)</f>
        <v>HA THI THUY</v>
      </c>
      <c r="D581" s="546" t="str">
        <f>+VLOOKUP(B581,'Salary sheet'!$B$6:$BW$1386,49,0)</f>
        <v>050040936073</v>
      </c>
      <c r="E581" s="462">
        <f>+VLOOKUP(B581,'Salary sheet'!$B$6:$AT$1292,45,0)</f>
        <v>7688369</v>
      </c>
      <c r="F581" s="646" t="s">
        <v>5544</v>
      </c>
      <c r="G581" s="546" t="str">
        <f>+VLOOKUP(B581,'Salary sheet'!$B$6:$E$2281,4,0)</f>
        <v>FACTORY D</v>
      </c>
      <c r="H581" s="461" t="str">
        <f>+VLOOKUP(B581,'Salary sheet'!$B$6:$AZ$1386,50,0)</f>
        <v>SK1 Bag</v>
      </c>
      <c r="I581" s="461" t="str">
        <f t="shared" si="28"/>
        <v>C5187HA THI THUY050040936073</v>
      </c>
      <c r="J581" s="573" t="str">
        <f>+VLOOKUP(B581,'[2]04 2025'!$B$2:$F$1371,5,0)</f>
        <v>C5187HA THI THUY050040936073</v>
      </c>
      <c r="K581" s="461">
        <f t="shared" si="27"/>
        <v>1</v>
      </c>
      <c r="P581" s="479"/>
    </row>
    <row r="582" spans="1:16" s="461" customFormat="1" ht="18" customHeight="1">
      <c r="A582" s="548">
        <f>SUBTOTAL(3,B$6:B582)</f>
        <v>577</v>
      </c>
      <c r="B582" s="546" t="s">
        <v>1774</v>
      </c>
      <c r="C582" s="546" t="str">
        <f>+VLOOKUP(B582,'Salary sheet'!$B$6:$AX$1386,48,0)</f>
        <v>TRAN THI THUY DUONG</v>
      </c>
      <c r="D582" s="546" t="str">
        <f>+VLOOKUP(B582,'Salary sheet'!$B$6:$BW$1386,49,0)</f>
        <v>050031004982</v>
      </c>
      <c r="E582" s="462">
        <f>+VLOOKUP(B582,'Salary sheet'!$B$6:$AT$1292,45,0)</f>
        <v>7425659</v>
      </c>
      <c r="F582" s="646" t="s">
        <v>5544</v>
      </c>
      <c r="G582" s="546" t="str">
        <f>+VLOOKUP(B582,'Salary sheet'!$B$6:$E$2281,4,0)</f>
        <v>FACTORY D</v>
      </c>
      <c r="H582" s="461" t="str">
        <f>+VLOOKUP(B582,'Salary sheet'!$B$6:$AZ$1386,50,0)</f>
        <v>SK1 Bag</v>
      </c>
      <c r="I582" s="461" t="str">
        <f t="shared" si="28"/>
        <v>C5516TRAN THI THUY DUONG050031004982</v>
      </c>
      <c r="J582" s="573" t="str">
        <f>+VLOOKUP(B582,'[2]04 2025'!$B$2:$F$1371,5,0)</f>
        <v>C5516TRAN THI THUY DUONG050031004982</v>
      </c>
      <c r="K582" s="461">
        <f t="shared" si="27"/>
        <v>1</v>
      </c>
      <c r="P582" s="479"/>
    </row>
    <row r="583" spans="1:16" s="461" customFormat="1" ht="18" customHeight="1">
      <c r="A583" s="548">
        <f>SUBTOTAL(3,B$6:B583)</f>
        <v>578</v>
      </c>
      <c r="B583" s="546" t="s">
        <v>1776</v>
      </c>
      <c r="C583" s="546" t="str">
        <f>+VLOOKUP(B583,'Salary sheet'!$B$6:$AX$1386,48,0)</f>
        <v>BUI THI MUI</v>
      </c>
      <c r="D583" s="546" t="str">
        <f>+VLOOKUP(B583,'Salary sheet'!$B$6:$BW$1386,49,0)</f>
        <v>050040936081</v>
      </c>
      <c r="E583" s="462">
        <f>+VLOOKUP(B583,'Salary sheet'!$B$6:$AT$1292,45,0)</f>
        <v>8301498</v>
      </c>
      <c r="F583" s="646" t="s">
        <v>5544</v>
      </c>
      <c r="G583" s="546" t="str">
        <f>+VLOOKUP(B583,'Salary sheet'!$B$6:$E$2281,4,0)</f>
        <v>FACTORY D</v>
      </c>
      <c r="H583" s="461" t="str">
        <f>+VLOOKUP(B583,'Salary sheet'!$B$6:$AZ$1386,50,0)</f>
        <v>SK1 Bag</v>
      </c>
      <c r="I583" s="461" t="str">
        <f t="shared" si="28"/>
        <v>C5959BUI THI MUI050040936081</v>
      </c>
      <c r="J583" s="573" t="str">
        <f>+VLOOKUP(B583,'[2]04 2025'!$B$2:$F$1371,5,0)</f>
        <v>C5959BUI THI MUI050040936081</v>
      </c>
      <c r="K583" s="461">
        <f t="shared" si="27"/>
        <v>1</v>
      </c>
      <c r="P583" s="479"/>
    </row>
    <row r="584" spans="1:16" s="461" customFormat="1" ht="18" customHeight="1">
      <c r="A584" s="548">
        <f>SUBTOTAL(3,B$6:B584)</f>
        <v>579</v>
      </c>
      <c r="B584" s="546" t="s">
        <v>1778</v>
      </c>
      <c r="C584" s="546" t="str">
        <f>+VLOOKUP(B584,'Salary sheet'!$B$6:$AX$1386,48,0)</f>
        <v>TRUONG VU PHONG</v>
      </c>
      <c r="D584" s="546" t="str">
        <f>+VLOOKUP(B584,'Salary sheet'!$B$6:$BW$1386,49,0)</f>
        <v>050813226345</v>
      </c>
      <c r="E584" s="462">
        <f>+VLOOKUP(B584,'Salary sheet'!$B$6:$AT$1292,45,0)</f>
        <v>7602705</v>
      </c>
      <c r="F584" s="646" t="s">
        <v>5544</v>
      </c>
      <c r="G584" s="546" t="str">
        <f>+VLOOKUP(B584,'Salary sheet'!$B$6:$E$2281,4,0)</f>
        <v>FACTORY D</v>
      </c>
      <c r="H584" s="461" t="str">
        <f>+VLOOKUP(B584,'Salary sheet'!$B$6:$AZ$1386,50,0)</f>
        <v>SK1 Bag</v>
      </c>
      <c r="I584" s="461" t="str">
        <f t="shared" si="28"/>
        <v>C7901TRUONG VU PHONG050813226345</v>
      </c>
      <c r="J584" s="573" t="str">
        <f>+VLOOKUP(B584,'[2]04 2025'!$B$2:$F$1371,5,0)</f>
        <v>C7901TRUONG VU PHONG050813226345</v>
      </c>
      <c r="K584" s="461">
        <f t="shared" si="27"/>
        <v>1</v>
      </c>
      <c r="P584" s="479"/>
    </row>
    <row r="585" spans="1:16" s="461" customFormat="1" ht="18" customHeight="1">
      <c r="A585" s="548">
        <f>SUBTOTAL(3,B$6:B585)</f>
        <v>580</v>
      </c>
      <c r="B585" s="546" t="s">
        <v>1780</v>
      </c>
      <c r="C585" s="546" t="str">
        <f>+VLOOKUP(B585,'Salary sheet'!$B$6:$AX$1386,48,0)</f>
        <v>LE THI HA</v>
      </c>
      <c r="D585" s="546" t="str">
        <f>+VLOOKUP(B585,'Salary sheet'!$B$6:$BW$1386,49,0)</f>
        <v>050070968433</v>
      </c>
      <c r="E585" s="462">
        <f>+VLOOKUP(B585,'Salary sheet'!$B$6:$AT$1292,45,0)</f>
        <v>7528350</v>
      </c>
      <c r="F585" s="646" t="s">
        <v>5544</v>
      </c>
      <c r="G585" s="546" t="str">
        <f>+VLOOKUP(B585,'Salary sheet'!$B$6:$E$2281,4,0)</f>
        <v>FACTORY D</v>
      </c>
      <c r="H585" s="461" t="str">
        <f>+VLOOKUP(B585,'Salary sheet'!$B$6:$AZ$1386,50,0)</f>
        <v>SK1 Bag</v>
      </c>
      <c r="I585" s="461" t="str">
        <f t="shared" si="28"/>
        <v>C8814LE THI HA050070968433</v>
      </c>
      <c r="J585" s="573" t="str">
        <f>+VLOOKUP(B585,'[2]04 2025'!$B$2:$F$1371,5,0)</f>
        <v>C8814LE THI HA050070968433</v>
      </c>
      <c r="K585" s="461">
        <f t="shared" si="27"/>
        <v>1</v>
      </c>
      <c r="P585" s="479"/>
    </row>
    <row r="586" spans="1:16" s="461" customFormat="1" ht="18" customHeight="1">
      <c r="A586" s="548">
        <f>SUBTOTAL(3,B$6:B586)</f>
        <v>581</v>
      </c>
      <c r="B586" s="546" t="s">
        <v>1782</v>
      </c>
      <c r="C586" s="546" t="str">
        <f>+VLOOKUP(B586,'Salary sheet'!$B$6:$AX$1386,48,0)</f>
        <v>PHAN VU KHAC</v>
      </c>
      <c r="D586" s="546" t="str">
        <f>+VLOOKUP(B586,'Salary sheet'!$B$6:$BW$1386,49,0)</f>
        <v>050106514159</v>
      </c>
      <c r="E586" s="462">
        <f>+VLOOKUP(B586,'Salary sheet'!$B$6:$AT$1292,45,0)</f>
        <v>7780171</v>
      </c>
      <c r="F586" s="646" t="s">
        <v>5544</v>
      </c>
      <c r="G586" s="546" t="str">
        <f>+VLOOKUP(B586,'Salary sheet'!$B$6:$E$2281,4,0)</f>
        <v>FACTORY D</v>
      </c>
      <c r="H586" s="461" t="str">
        <f>+VLOOKUP(B586,'Salary sheet'!$B$6:$AZ$1386,50,0)</f>
        <v>SK1 Bag</v>
      </c>
      <c r="I586" s="461" t="str">
        <f t="shared" si="28"/>
        <v>C10618PHAN VU KHAC050106514159</v>
      </c>
      <c r="J586" s="573" t="str">
        <f>+VLOOKUP(B586,'[2]04 2025'!$B$2:$F$1371,5,0)</f>
        <v>C10618PHAN VU KHAC050106514159</v>
      </c>
      <c r="K586" s="461">
        <f t="shared" si="27"/>
        <v>1</v>
      </c>
      <c r="P586" s="479"/>
    </row>
    <row r="587" spans="1:16" s="461" customFormat="1" ht="18" customHeight="1">
      <c r="A587" s="548">
        <f>SUBTOTAL(3,B$6:B587)</f>
        <v>582</v>
      </c>
      <c r="B587" s="546" t="s">
        <v>1784</v>
      </c>
      <c r="C587" s="546" t="str">
        <f>+VLOOKUP(B587,'Salary sheet'!$B$6:$AX$1386,48,0)</f>
        <v>SIU H BON</v>
      </c>
      <c r="D587" s="546" t="str">
        <f>+VLOOKUP(B587,'Salary sheet'!$B$6:$BW$1386,49,0)</f>
        <v>050108107615</v>
      </c>
      <c r="E587" s="462">
        <f>+VLOOKUP(B587,'Salary sheet'!$B$6:$AT$1292,45,0)</f>
        <v>7630773</v>
      </c>
      <c r="F587" s="646" t="s">
        <v>5544</v>
      </c>
      <c r="G587" s="546" t="str">
        <f>+VLOOKUP(B587,'Salary sheet'!$B$6:$E$2281,4,0)</f>
        <v>FACTORY D</v>
      </c>
      <c r="H587" s="461" t="str">
        <f>+VLOOKUP(B587,'Salary sheet'!$B$6:$AZ$1386,50,0)</f>
        <v>SK1 Bag</v>
      </c>
      <c r="I587" s="461" t="str">
        <f t="shared" si="28"/>
        <v>C10882SIU H BON050108107615</v>
      </c>
      <c r="J587" s="573" t="str">
        <f>+VLOOKUP(B587,'[2]04 2025'!$B$2:$F$1371,5,0)</f>
        <v>C10882SIU H BON050108107615</v>
      </c>
      <c r="K587" s="461">
        <f t="shared" si="27"/>
        <v>1</v>
      </c>
      <c r="P587" s="479"/>
    </row>
    <row r="588" spans="1:16" s="461" customFormat="1" ht="18" customHeight="1">
      <c r="A588" s="548">
        <f>SUBTOTAL(3,B$6:B588)</f>
        <v>583</v>
      </c>
      <c r="B588" s="546" t="s">
        <v>1786</v>
      </c>
      <c r="C588" s="546" t="str">
        <f>+VLOOKUP(B588,'Salary sheet'!$B$6:$AX$1386,48,0)</f>
        <v>NAY QUANG</v>
      </c>
      <c r="D588" s="546" t="str">
        <f>+VLOOKUP(B588,'Salary sheet'!$B$6:$BW$1386,49,0)</f>
        <v>050108107501</v>
      </c>
      <c r="E588" s="462">
        <f>+VLOOKUP(B588,'Salary sheet'!$B$6:$AT$1292,45,0)</f>
        <v>7588001</v>
      </c>
      <c r="F588" s="646" t="s">
        <v>5544</v>
      </c>
      <c r="G588" s="546" t="str">
        <f>+VLOOKUP(B588,'Salary sheet'!$B$6:$E$2281,4,0)</f>
        <v>FACTORY D</v>
      </c>
      <c r="H588" s="461" t="str">
        <f>+VLOOKUP(B588,'Salary sheet'!$B$6:$AZ$1386,50,0)</f>
        <v>SK1 Bag</v>
      </c>
      <c r="I588" s="461" t="str">
        <f t="shared" si="28"/>
        <v>C10883NAY QUANG050108107501</v>
      </c>
      <c r="J588" s="573" t="str">
        <f>+VLOOKUP(B588,'[2]04 2025'!$B$2:$F$1371,5,0)</f>
        <v>C10883NAY QUANG050108107501</v>
      </c>
      <c r="K588" s="461">
        <f t="shared" si="27"/>
        <v>1</v>
      </c>
      <c r="P588" s="479"/>
    </row>
    <row r="589" spans="1:16" s="461" customFormat="1" ht="18" customHeight="1">
      <c r="A589" s="548">
        <f>SUBTOTAL(3,B$6:B589)</f>
        <v>584</v>
      </c>
      <c r="B589" s="546" t="s">
        <v>1788</v>
      </c>
      <c r="C589" s="546" t="str">
        <f>+VLOOKUP(B589,'Salary sheet'!$B$6:$AX$1386,48,0)</f>
        <v>PHAM THI HOA</v>
      </c>
      <c r="D589" s="546" t="str">
        <f>+VLOOKUP(B589,'Salary sheet'!$B$6:$BW$1386,49,0)</f>
        <v>050040901970</v>
      </c>
      <c r="E589" s="462">
        <f>+VLOOKUP(B589,'Salary sheet'!$B$6:$AT$1292,45,0)</f>
        <v>7630773</v>
      </c>
      <c r="F589" s="646" t="s">
        <v>5544</v>
      </c>
      <c r="G589" s="546" t="str">
        <f>+VLOOKUP(B589,'Salary sheet'!$B$6:$E$2281,4,0)</f>
        <v>FACTORY D</v>
      </c>
      <c r="H589" s="461" t="str">
        <f>+VLOOKUP(B589,'Salary sheet'!$B$6:$AZ$1386,50,0)</f>
        <v>SK1 Bag</v>
      </c>
      <c r="I589" s="461" t="str">
        <f t="shared" si="28"/>
        <v>C1435PHAM THI HOA050040901970</v>
      </c>
      <c r="J589" s="573" t="str">
        <f>+VLOOKUP(B589,'[2]04 2025'!$B$2:$F$1371,5,0)</f>
        <v>C1435PHAM THI HOA050040901970</v>
      </c>
      <c r="K589" s="461">
        <f t="shared" si="27"/>
        <v>1</v>
      </c>
      <c r="P589" s="479"/>
    </row>
    <row r="590" spans="1:16" s="461" customFormat="1" ht="18" customHeight="1">
      <c r="A590" s="548">
        <f>SUBTOTAL(3,B$6:B590)</f>
        <v>585</v>
      </c>
      <c r="B590" s="546" t="s">
        <v>1790</v>
      </c>
      <c r="C590" s="546" t="str">
        <f>+VLOOKUP(B590,'Salary sheet'!$B$6:$AX$1386,48,0)</f>
        <v>NGUYEN THANH HUNG</v>
      </c>
      <c r="D590" s="546" t="str">
        <f>+VLOOKUP(B590,'Salary sheet'!$B$6:$BW$1386,49,0)</f>
        <v>050040902527</v>
      </c>
      <c r="E590" s="462">
        <f>+VLOOKUP(B590,'Salary sheet'!$B$6:$AT$1292,45,0)</f>
        <v>7986817</v>
      </c>
      <c r="F590" s="646" t="s">
        <v>5544</v>
      </c>
      <c r="G590" s="546" t="str">
        <f>+VLOOKUP(B590,'Salary sheet'!$B$6:$E$2281,4,0)</f>
        <v>FACTORY D</v>
      </c>
      <c r="H590" s="461" t="str">
        <f>+VLOOKUP(B590,'Salary sheet'!$B$6:$AZ$1386,50,0)</f>
        <v>SK1 Bag</v>
      </c>
      <c r="I590" s="461" t="str">
        <f t="shared" si="28"/>
        <v>C15120NGUYEN THANH HUNG050040902527</v>
      </c>
      <c r="J590" s="573" t="str">
        <f>+VLOOKUP(B590,'[2]04 2025'!$B$2:$F$1371,5,0)</f>
        <v>C15120NGUYEN THANH HUNG050040902527</v>
      </c>
      <c r="K590" s="461">
        <f t="shared" si="27"/>
        <v>1</v>
      </c>
      <c r="P590" s="479"/>
    </row>
    <row r="591" spans="1:16" s="461" customFormat="1" ht="18" customHeight="1">
      <c r="A591" s="548">
        <f>SUBTOTAL(3,B$6:B591)</f>
        <v>586</v>
      </c>
      <c r="B591" s="546" t="s">
        <v>1792</v>
      </c>
      <c r="C591" s="546" t="str">
        <f>+VLOOKUP(B591,'Salary sheet'!$B$6:$AX$1386,48,0)</f>
        <v>TRAN THI NHANH</v>
      </c>
      <c r="D591" s="546" t="str">
        <f>+VLOOKUP(B591,'Salary sheet'!$B$6:$BW$1386,49,0)</f>
        <v>050040901946</v>
      </c>
      <c r="E591" s="462">
        <f>+VLOOKUP(B591,'Salary sheet'!$B$6:$AT$1292,45,0)</f>
        <v>7653685</v>
      </c>
      <c r="F591" s="646" t="s">
        <v>5544</v>
      </c>
      <c r="G591" s="546" t="str">
        <f>+VLOOKUP(B591,'Salary sheet'!$B$6:$E$2281,4,0)</f>
        <v>FACTORY D</v>
      </c>
      <c r="H591" s="461" t="str">
        <f>+VLOOKUP(B591,'Salary sheet'!$B$6:$AZ$1386,50,0)</f>
        <v>SK1 Bag</v>
      </c>
      <c r="I591" s="461" t="str">
        <f t="shared" si="28"/>
        <v>C15190TRAN THI NHANH050040901946</v>
      </c>
      <c r="J591" s="573" t="str">
        <f>+VLOOKUP(B591,'[2]04 2025'!$B$2:$F$1371,5,0)</f>
        <v>C15190TRAN THI NHANH050040901946</v>
      </c>
      <c r="K591" s="461">
        <f t="shared" si="27"/>
        <v>1</v>
      </c>
      <c r="P591" s="479"/>
    </row>
    <row r="592" spans="1:16" s="461" customFormat="1" ht="18" customHeight="1">
      <c r="A592" s="548">
        <f>SUBTOTAL(3,B$6:B592)</f>
        <v>587</v>
      </c>
      <c r="B592" s="546" t="s">
        <v>1794</v>
      </c>
      <c r="C592" s="546" t="str">
        <f>+VLOOKUP(B592,'Salary sheet'!$B$6:$AX$1386,48,0)</f>
        <v>PHAN THI NHU QUYNH</v>
      </c>
      <c r="D592" s="546" t="str">
        <f>+VLOOKUP(B592,'Salary sheet'!$B$6:$BW$1386,49,0)</f>
        <v>050077160172</v>
      </c>
      <c r="E592" s="462">
        <f>+VLOOKUP(B592,'Salary sheet'!$B$6:$AT$1292,45,0)</f>
        <v>7396645</v>
      </c>
      <c r="F592" s="646" t="s">
        <v>5544</v>
      </c>
      <c r="G592" s="546" t="str">
        <f>+VLOOKUP(B592,'Salary sheet'!$B$6:$E$2281,4,0)</f>
        <v>FACTORY D</v>
      </c>
      <c r="H592" s="461" t="str">
        <f>+VLOOKUP(B592,'Salary sheet'!$B$6:$AZ$1386,50,0)</f>
        <v>SK1 Bag</v>
      </c>
      <c r="I592" s="461" t="str">
        <f t="shared" si="28"/>
        <v>C15777PHAN THI NHU QUYNH050077160172</v>
      </c>
      <c r="J592" s="573" t="str">
        <f>+VLOOKUP(B592,'[2]04 2025'!$B$2:$F$1371,5,0)</f>
        <v>C15777PHAN THI NHU QUYNH050077160172</v>
      </c>
      <c r="K592" s="461">
        <f t="shared" si="27"/>
        <v>1</v>
      </c>
      <c r="P592" s="479"/>
    </row>
    <row r="593" spans="1:16" s="461" customFormat="1" ht="18" customHeight="1">
      <c r="A593" s="548">
        <f>SUBTOTAL(3,B$6:B593)</f>
        <v>588</v>
      </c>
      <c r="B593" s="546" t="s">
        <v>1796</v>
      </c>
      <c r="C593" s="546" t="str">
        <f>+VLOOKUP(B593,'Salary sheet'!$B$6:$AX$1386,48,0)</f>
        <v>DU THI MONG NGAN</v>
      </c>
      <c r="D593" s="546" t="str">
        <f>+VLOOKUP(B593,'Salary sheet'!$B$6:$BW$1386,49,0)</f>
        <v>050040832431</v>
      </c>
      <c r="E593" s="462">
        <f>+VLOOKUP(B593,'Salary sheet'!$B$6:$AT$1292,45,0)</f>
        <v>7709012</v>
      </c>
      <c r="F593" s="646" t="s">
        <v>5544</v>
      </c>
      <c r="G593" s="546" t="str">
        <f>+VLOOKUP(B593,'Salary sheet'!$B$6:$E$2281,4,0)</f>
        <v>FACTORY D</v>
      </c>
      <c r="H593" s="461" t="str">
        <f>+VLOOKUP(B593,'Salary sheet'!$B$6:$AZ$1386,50,0)</f>
        <v>SK1 Bag</v>
      </c>
      <c r="I593" s="461" t="str">
        <f t="shared" si="28"/>
        <v>C1602DU THI MONG NGAN050040832431</v>
      </c>
      <c r="J593" s="573" t="str">
        <f>+VLOOKUP(B593,'[2]04 2025'!$B$2:$F$1371,5,0)</f>
        <v>C1602DU THI MONG NGAN050040832431</v>
      </c>
      <c r="K593" s="461">
        <f t="shared" si="27"/>
        <v>1</v>
      </c>
      <c r="P593" s="479"/>
    </row>
    <row r="594" spans="1:16" s="461" customFormat="1" ht="18" customHeight="1">
      <c r="A594" s="548">
        <f>SUBTOTAL(3,B$6:B594)</f>
        <v>589</v>
      </c>
      <c r="B594" s="546" t="s">
        <v>1798</v>
      </c>
      <c r="C594" s="546" t="str">
        <f>+VLOOKUP(B594,'Salary sheet'!$B$6:$AX$1386,48,0)</f>
        <v>BUI THI HOAN</v>
      </c>
      <c r="D594" s="546" t="str">
        <f>+VLOOKUP(B594,'Salary sheet'!$B$6:$BW$1386,49,0)</f>
        <v>050062085662</v>
      </c>
      <c r="E594" s="462">
        <f>+VLOOKUP(B594,'Salary sheet'!$B$6:$AT$1292,45,0)</f>
        <v>7593839</v>
      </c>
      <c r="F594" s="646" t="s">
        <v>5544</v>
      </c>
      <c r="G594" s="546" t="str">
        <f>+VLOOKUP(B594,'Salary sheet'!$B$6:$E$2281,4,0)</f>
        <v>FACTORY D</v>
      </c>
      <c r="H594" s="461" t="str">
        <f>+VLOOKUP(B594,'Salary sheet'!$B$6:$AZ$1386,50,0)</f>
        <v>SK1 Bag</v>
      </c>
      <c r="I594" s="461" t="str">
        <f t="shared" si="28"/>
        <v>C16178BUI THI HOAN050062085662</v>
      </c>
      <c r="J594" s="573" t="str">
        <f>+VLOOKUP(B594,'[2]04 2025'!$B$2:$F$1371,5,0)</f>
        <v>C16178BUI THI HOAN050062085662</v>
      </c>
      <c r="K594" s="461">
        <f t="shared" si="27"/>
        <v>1</v>
      </c>
      <c r="P594" s="479"/>
    </row>
    <row r="595" spans="1:16" s="461" customFormat="1" ht="18" customHeight="1">
      <c r="A595" s="548">
        <f>SUBTOTAL(3,B$6:B595)</f>
        <v>590</v>
      </c>
      <c r="B595" s="546" t="s">
        <v>1800</v>
      </c>
      <c r="C595" s="546" t="str">
        <f>+VLOOKUP(B595,'Salary sheet'!$B$6:$AX$1386,48,0)</f>
        <v>Y THANH HIEN</v>
      </c>
      <c r="D595" s="546" t="str">
        <f>+VLOOKUP(B595,'Salary sheet'!$B$6:$BW$1386,49,0)</f>
        <v>050155781091</v>
      </c>
      <c r="E595" s="462">
        <f>+VLOOKUP(B595,'Salary sheet'!$B$6:$AT$1292,45,0)</f>
        <v>5924061</v>
      </c>
      <c r="F595" s="646" t="s">
        <v>5544</v>
      </c>
      <c r="G595" s="546" t="str">
        <f>+VLOOKUP(B595,'Salary sheet'!$B$6:$E$2281,4,0)</f>
        <v>FACTORY D</v>
      </c>
      <c r="H595" s="461" t="str">
        <f>+VLOOKUP(B595,'Salary sheet'!$B$6:$AZ$1386,50,0)</f>
        <v>SK1 Bag</v>
      </c>
      <c r="I595" s="461" t="str">
        <f t="shared" si="28"/>
        <v>C16228Y THANH HIEN050155781091</v>
      </c>
      <c r="J595" s="573" t="str">
        <f>+VLOOKUP(B595,'[2]04 2025'!$B$2:$F$1371,5,0)</f>
        <v>C16228Y THANH HIEN050155781091</v>
      </c>
      <c r="K595" s="461">
        <f t="shared" si="27"/>
        <v>1</v>
      </c>
      <c r="P595" s="479"/>
    </row>
    <row r="596" spans="1:16" s="461" customFormat="1" ht="18" customHeight="1">
      <c r="A596" s="548">
        <f>SUBTOTAL(3,B$6:B596)</f>
        <v>591</v>
      </c>
      <c r="B596" s="546" t="s">
        <v>1802</v>
      </c>
      <c r="C596" s="546" t="str">
        <f>+VLOOKUP(B596,'Salary sheet'!$B$6:$AX$1386,48,0)</f>
        <v>NGUYEN THI LIEN</v>
      </c>
      <c r="D596" s="546" t="str">
        <f>+VLOOKUP(B596,'Salary sheet'!$B$6:$BW$1386,49,0)</f>
        <v>050059804631</v>
      </c>
      <c r="E596" s="462">
        <f>+VLOOKUP(B596,'Salary sheet'!$B$6:$AT$1292,45,0)</f>
        <v>6937809</v>
      </c>
      <c r="F596" s="646" t="s">
        <v>5544</v>
      </c>
      <c r="G596" s="546" t="str">
        <f>+VLOOKUP(B596,'Salary sheet'!$B$6:$E$2281,4,0)</f>
        <v>FACTORY D</v>
      </c>
      <c r="H596" s="461" t="str">
        <f>+VLOOKUP(B596,'Salary sheet'!$B$6:$AZ$1386,50,0)</f>
        <v>SK1 Bag</v>
      </c>
      <c r="I596" s="461" t="str">
        <f t="shared" si="28"/>
        <v>C16378NGUYEN THI LIEN050059804631</v>
      </c>
      <c r="J596" s="573" t="str">
        <f>+VLOOKUP(B596,'[2]04 2025'!$B$2:$F$1371,5,0)</f>
        <v>C16378NGUYEN THI LIEN050059804631</v>
      </c>
      <c r="K596" s="461">
        <f t="shared" si="27"/>
        <v>1</v>
      </c>
      <c r="P596" s="479"/>
    </row>
    <row r="597" spans="1:16" s="461" customFormat="1" ht="18" customHeight="1">
      <c r="A597" s="548">
        <f>SUBTOTAL(3,B$6:B597)</f>
        <v>592</v>
      </c>
      <c r="B597" s="546" t="s">
        <v>1803</v>
      </c>
      <c r="C597" s="546" t="str">
        <f>+VLOOKUP(B597,'Salary sheet'!$B$6:$AX$1386,48,0)</f>
        <v>NGUYEN THUY LINH</v>
      </c>
      <c r="D597" s="546" t="str">
        <f>+VLOOKUP(B597,'Salary sheet'!$B$6:$BW$1386,49,0)</f>
        <v>050157026280</v>
      </c>
      <c r="E597" s="462">
        <f>+VLOOKUP(B597,'Salary sheet'!$B$6:$AT$1292,45,0)</f>
        <v>6813435</v>
      </c>
      <c r="F597" s="646" t="s">
        <v>5544</v>
      </c>
      <c r="G597" s="546" t="str">
        <f>+VLOOKUP(B597,'Salary sheet'!$B$6:$E$2281,4,0)</f>
        <v>FACTORY D</v>
      </c>
      <c r="H597" s="461" t="str">
        <f>+VLOOKUP(B597,'Salary sheet'!$B$6:$AZ$1386,50,0)</f>
        <v>SK1 Bag</v>
      </c>
      <c r="I597" s="461" t="str">
        <f t="shared" si="28"/>
        <v>C16381NGUYEN THUY LINH050157026280</v>
      </c>
      <c r="J597" s="573" t="str">
        <f>+VLOOKUP(B597,'[2]04 2025'!$B$2:$F$1371,5,0)</f>
        <v>C16381NGUYEN THUY LINH050157026280</v>
      </c>
      <c r="K597" s="461">
        <f t="shared" si="27"/>
        <v>1</v>
      </c>
      <c r="P597" s="479"/>
    </row>
    <row r="598" spans="1:16" s="461" customFormat="1" ht="18" customHeight="1">
      <c r="A598" s="548">
        <f>SUBTOTAL(3,B$6:B598)</f>
        <v>593</v>
      </c>
      <c r="B598" s="546" t="s">
        <v>1805</v>
      </c>
      <c r="C598" s="546" t="str">
        <f>+VLOOKUP(B598,'Salary sheet'!$B$6:$AX$1386,48,0)</f>
        <v>NGO SI THA</v>
      </c>
      <c r="D598" s="546" t="str">
        <f>+VLOOKUP(B598,'Salary sheet'!$B$6:$BW$1386,49,0)</f>
        <v>050119607865</v>
      </c>
      <c r="E598" s="462">
        <f>+VLOOKUP(B598,'Salary sheet'!$B$6:$AT$1292,45,0)</f>
        <v>6213785</v>
      </c>
      <c r="F598" s="646" t="s">
        <v>5544</v>
      </c>
      <c r="G598" s="546" t="str">
        <f>+VLOOKUP(B598,'Salary sheet'!$B$6:$E$2281,4,0)</f>
        <v>FACTORY D</v>
      </c>
      <c r="H598" s="461" t="str">
        <f>+VLOOKUP(B598,'Salary sheet'!$B$6:$AZ$1386,50,0)</f>
        <v>SK1 Bag</v>
      </c>
      <c r="I598" s="461" t="str">
        <f t="shared" si="28"/>
        <v>C16562NGO SI THA050119607865</v>
      </c>
      <c r="J598" s="573" t="str">
        <f>+VLOOKUP(B598,'[2]04 2025'!$B$2:$F$1371,5,0)</f>
        <v>C16562NGO SI THA050119607865</v>
      </c>
      <c r="K598" s="461">
        <f t="shared" si="27"/>
        <v>1</v>
      </c>
      <c r="P598" s="479"/>
    </row>
    <row r="599" spans="1:16" s="461" customFormat="1" ht="18" customHeight="1">
      <c r="A599" s="548">
        <f>SUBTOTAL(3,B$6:B599)</f>
        <v>594</v>
      </c>
      <c r="B599" s="546" t="s">
        <v>5583</v>
      </c>
      <c r="C599" s="546" t="str">
        <f>+VLOOKUP(B599,'Salary sheet'!$B$6:$AX$1386,48,0)</f>
        <v>LE DUC MINH</v>
      </c>
      <c r="D599" s="546" t="str">
        <f>+VLOOKUP(B599,'Salary sheet'!$B$6:$BW$1386,49,0)</f>
        <v>050130966494</v>
      </c>
      <c r="E599" s="462">
        <f>+VLOOKUP(B599,'Salary sheet'!$B$6:$AT$1292,45,0)</f>
        <v>2728892</v>
      </c>
      <c r="F599" s="646" t="s">
        <v>5544</v>
      </c>
      <c r="G599" s="546" t="str">
        <f>+VLOOKUP(B599,'Salary sheet'!$B$6:$E$2281,4,0)</f>
        <v>FACTORY D</v>
      </c>
      <c r="H599" s="461" t="str">
        <f>+VLOOKUP(B599,'Salary sheet'!$B$6:$AZ$1386,50,0)</f>
        <v>SK1 Bag</v>
      </c>
      <c r="I599" s="461" t="str">
        <f t="shared" si="28"/>
        <v>C16609LE DUC MINH050130966494</v>
      </c>
      <c r="J599" s="573" t="str">
        <f>+VLOOKUP(B599,'[2]04 2025'!$B$2:$F$1371,5,0)</f>
        <v>C16609LE DUC MINH050130966494</v>
      </c>
      <c r="K599" s="461">
        <f t="shared" si="27"/>
        <v>1</v>
      </c>
      <c r="P599" s="479"/>
    </row>
    <row r="600" spans="1:16" s="461" customFormat="1" ht="18" customHeight="1">
      <c r="A600" s="548">
        <f>SUBTOTAL(3,B$6:B600)</f>
        <v>595</v>
      </c>
      <c r="B600" s="546" t="s">
        <v>1809</v>
      </c>
      <c r="C600" s="546" t="str">
        <f>+VLOOKUP(B600,'Salary sheet'!$B$6:$AX$1386,48,0)</f>
        <v>TRAN THI DUNG</v>
      </c>
      <c r="D600" s="546" t="str">
        <f>+VLOOKUP(B600,'Salary sheet'!$B$6:$BW$1386,49,0)</f>
        <v>050040902251</v>
      </c>
      <c r="E600" s="462">
        <f>+VLOOKUP(B600,'Salary sheet'!$B$6:$AT$1292,45,0)</f>
        <v>8243448</v>
      </c>
      <c r="F600" s="646" t="s">
        <v>5544</v>
      </c>
      <c r="G600" s="546" t="str">
        <f>+VLOOKUP(B600,'Salary sheet'!$B$6:$E$2281,4,0)</f>
        <v>FACTORY D</v>
      </c>
      <c r="H600" s="461" t="str">
        <f>+VLOOKUP(B600,'Salary sheet'!$B$6:$AZ$1386,50,0)</f>
        <v>SK1 Bag</v>
      </c>
      <c r="I600" s="461" t="str">
        <f t="shared" si="28"/>
        <v>C2649TRAN THI DUNG050040902251</v>
      </c>
      <c r="J600" s="573" t="str">
        <f>+VLOOKUP(B600,'[2]04 2025'!$B$2:$F$1371,5,0)</f>
        <v>C2649TRAN THI DUNG050040902251</v>
      </c>
      <c r="K600" s="461">
        <f t="shared" si="27"/>
        <v>1</v>
      </c>
      <c r="P600" s="479"/>
    </row>
    <row r="601" spans="1:16" s="461" customFormat="1" ht="18" customHeight="1">
      <c r="A601" s="548">
        <f>SUBTOTAL(3,B$6:B601)</f>
        <v>596</v>
      </c>
      <c r="B601" s="546" t="s">
        <v>1811</v>
      </c>
      <c r="C601" s="546" t="str">
        <f>+VLOOKUP(B601,'Salary sheet'!$B$6:$AX$1386,48,0)</f>
        <v>THI NGUYET</v>
      </c>
      <c r="D601" s="546" t="str">
        <f>+VLOOKUP(B601,'Salary sheet'!$B$6:$BW$1386,49,0)</f>
        <v>050040934690</v>
      </c>
      <c r="E601" s="462">
        <f>+VLOOKUP(B601,'Salary sheet'!$B$6:$AT$1292,45,0)</f>
        <v>7609012</v>
      </c>
      <c r="F601" s="646" t="s">
        <v>5544</v>
      </c>
      <c r="G601" s="546" t="str">
        <f>+VLOOKUP(B601,'Salary sheet'!$B$6:$E$2281,4,0)</f>
        <v>FACTORY D</v>
      </c>
      <c r="H601" s="461" t="str">
        <f>+VLOOKUP(B601,'Salary sheet'!$B$6:$AZ$1386,50,0)</f>
        <v>SK1 Bag</v>
      </c>
      <c r="I601" s="461" t="str">
        <f t="shared" si="28"/>
        <v>C2843THI NGUYET050040934690</v>
      </c>
      <c r="J601" s="573" t="str">
        <f>+VLOOKUP(B601,'[2]04 2025'!$B$2:$F$1371,5,0)</f>
        <v>C2843THI NGUYET050040934690</v>
      </c>
      <c r="K601" s="461">
        <f t="shared" si="27"/>
        <v>1</v>
      </c>
      <c r="P601" s="479"/>
    </row>
    <row r="602" spans="1:16" s="461" customFormat="1" ht="18" customHeight="1">
      <c r="A602" s="548">
        <f>SUBTOTAL(3,B$6:B602)</f>
        <v>597</v>
      </c>
      <c r="B602" s="546" t="s">
        <v>1813</v>
      </c>
      <c r="C602" s="546" t="str">
        <f>+VLOOKUP(B602,'Salary sheet'!$B$6:$AX$1386,48,0)</f>
        <v>TRAN THI DUONG</v>
      </c>
      <c r="D602" s="546" t="str">
        <f>+VLOOKUP(B602,'Salary sheet'!$B$6:$BW$1386,49,0)</f>
        <v>050040902837</v>
      </c>
      <c r="E602" s="462">
        <f>+VLOOKUP(B602,'Salary sheet'!$B$6:$AT$1292,45,0)</f>
        <v>8143448</v>
      </c>
      <c r="F602" s="646" t="s">
        <v>5544</v>
      </c>
      <c r="G602" s="546" t="str">
        <f>+VLOOKUP(B602,'Salary sheet'!$B$6:$E$2281,4,0)</f>
        <v>FACTORY D</v>
      </c>
      <c r="H602" s="461" t="str">
        <f>+VLOOKUP(B602,'Salary sheet'!$B$6:$AZ$1386,50,0)</f>
        <v>SK1 Bag</v>
      </c>
      <c r="I602" s="461" t="str">
        <f t="shared" si="28"/>
        <v>C3093TRAN THI DUONG050040902837</v>
      </c>
      <c r="J602" s="573" t="str">
        <f>+VLOOKUP(B602,'[2]04 2025'!$B$2:$F$1371,5,0)</f>
        <v>C3093TRAN THI DUONG050040902837</v>
      </c>
      <c r="K602" s="461">
        <f t="shared" si="27"/>
        <v>1</v>
      </c>
      <c r="P602" s="479"/>
    </row>
    <row r="603" spans="1:16" s="461" customFormat="1" ht="18" customHeight="1">
      <c r="A603" s="548">
        <f>SUBTOTAL(3,B$6:B603)</f>
        <v>598</v>
      </c>
      <c r="B603" s="546" t="s">
        <v>1815</v>
      </c>
      <c r="C603" s="546" t="str">
        <f>+VLOOKUP(B603,'Salary sheet'!$B$6:$AX$1386,48,0)</f>
        <v>BUI THI THANH</v>
      </c>
      <c r="D603" s="546" t="str">
        <f>+VLOOKUP(B603,'Salary sheet'!$B$6:$BW$1386,49,0)</f>
        <v>050040869287</v>
      </c>
      <c r="E603" s="462">
        <f>+VLOOKUP(B603,'Salary sheet'!$B$6:$AT$1292,45,0)</f>
        <v>9071394</v>
      </c>
      <c r="F603" s="646" t="s">
        <v>5544</v>
      </c>
      <c r="G603" s="546" t="str">
        <f>+VLOOKUP(B603,'Salary sheet'!$B$6:$E$2281,4,0)</f>
        <v>FACTORY D</v>
      </c>
      <c r="H603" s="461" t="str">
        <f>+VLOOKUP(B603,'Salary sheet'!$B$6:$AZ$1386,50,0)</f>
        <v>SK1 Bag</v>
      </c>
      <c r="I603" s="461" t="str">
        <f t="shared" si="28"/>
        <v>C5834BUI THI THANH050040869287</v>
      </c>
      <c r="J603" s="573" t="str">
        <f>+VLOOKUP(B603,'[2]04 2025'!$B$2:$F$1371,5,0)</f>
        <v>C5834BUI THI THANH050040869287</v>
      </c>
      <c r="K603" s="461">
        <f t="shared" si="27"/>
        <v>1</v>
      </c>
      <c r="P603" s="479"/>
    </row>
    <row r="604" spans="1:16" s="461" customFormat="1" ht="18" customHeight="1">
      <c r="A604" s="548">
        <f>SUBTOTAL(3,B$6:B604)</f>
        <v>599</v>
      </c>
      <c r="B604" s="546" t="s">
        <v>1817</v>
      </c>
      <c r="C604" s="546" t="str">
        <f>+VLOOKUP(B604,'Salary sheet'!$B$6:$AX$1386,48,0)</f>
        <v>HO THI TINH</v>
      </c>
      <c r="D604" s="546" t="str">
        <f>+VLOOKUP(B604,'Salary sheet'!$B$6:$BW$1386,49,0)</f>
        <v>050043961168</v>
      </c>
      <c r="E604" s="462">
        <f>+VLOOKUP(B604,'Salary sheet'!$B$6:$AT$1292,45,0)</f>
        <v>7700140</v>
      </c>
      <c r="F604" s="646" t="s">
        <v>5544</v>
      </c>
      <c r="G604" s="546" t="str">
        <f>+VLOOKUP(B604,'Salary sheet'!$B$6:$E$2281,4,0)</f>
        <v>FACTORY D</v>
      </c>
      <c r="H604" s="461" t="str">
        <f>+VLOOKUP(B604,'Salary sheet'!$B$6:$AZ$1386,50,0)</f>
        <v>SK1 Bag</v>
      </c>
      <c r="I604" s="461" t="str">
        <f t="shared" si="28"/>
        <v>C6274HO THI TINH050043961168</v>
      </c>
      <c r="J604" s="573" t="str">
        <f>+VLOOKUP(B604,'[2]04 2025'!$B$2:$F$1371,5,0)</f>
        <v>C6274HO THI TINH050043961168</v>
      </c>
      <c r="K604" s="461">
        <f t="shared" si="27"/>
        <v>1</v>
      </c>
      <c r="P604" s="479"/>
    </row>
    <row r="605" spans="1:16" s="461" customFormat="1" ht="18" customHeight="1">
      <c r="A605" s="548">
        <f>SUBTOTAL(3,B$6:B605)</f>
        <v>600</v>
      </c>
      <c r="B605" s="546" t="s">
        <v>1819</v>
      </c>
      <c r="C605" s="546" t="str">
        <f>+VLOOKUP(B605,'Salary sheet'!$B$6:$AX$1386,48,0)</f>
        <v>VO THI MY LE</v>
      </c>
      <c r="D605" s="546" t="str">
        <f>+VLOOKUP(B605,'Salary sheet'!$B$6:$BW$1386,49,0)</f>
        <v>050068235593</v>
      </c>
      <c r="E605" s="462">
        <f>+VLOOKUP(B605,'Salary sheet'!$B$6:$AT$1292,45,0)</f>
        <v>7609012</v>
      </c>
      <c r="F605" s="646" t="s">
        <v>5544</v>
      </c>
      <c r="G605" s="546" t="str">
        <f>+VLOOKUP(B605,'Salary sheet'!$B$6:$E$2281,4,0)</f>
        <v>FACTORY D</v>
      </c>
      <c r="H605" s="461" t="str">
        <f>+VLOOKUP(B605,'Salary sheet'!$B$6:$AZ$1386,50,0)</f>
        <v>SK1 Bag</v>
      </c>
      <c r="I605" s="461" t="str">
        <f t="shared" si="28"/>
        <v>C6693VO THI MY LE050068235593</v>
      </c>
      <c r="J605" s="573" t="str">
        <f>+VLOOKUP(B605,'[2]04 2025'!$B$2:$F$1371,5,0)</f>
        <v>C6693VO THI MY LE050068235593</v>
      </c>
      <c r="K605" s="461">
        <f t="shared" si="27"/>
        <v>1</v>
      </c>
      <c r="P605" s="479"/>
    </row>
    <row r="606" spans="1:16" s="461" customFormat="1" ht="18" customHeight="1">
      <c r="A606" s="548">
        <f>SUBTOTAL(3,B$6:B606)</f>
        <v>601</v>
      </c>
      <c r="B606" s="546" t="s">
        <v>1821</v>
      </c>
      <c r="C606" s="546" t="str">
        <f>+VLOOKUP(B606,'Salary sheet'!$B$6:$AX$1386,48,0)</f>
        <v>DIEU THI MY</v>
      </c>
      <c r="D606" s="546" t="str">
        <f>+VLOOKUP(B606,'Salary sheet'!$B$6:$BW$1386,49,0)</f>
        <v>050073342489</v>
      </c>
      <c r="E606" s="462">
        <f>+VLOOKUP(B606,'Salary sheet'!$B$6:$AT$1292,45,0)</f>
        <v>7835594</v>
      </c>
      <c r="F606" s="646" t="s">
        <v>5544</v>
      </c>
      <c r="G606" s="546" t="str">
        <f>+VLOOKUP(B606,'Salary sheet'!$B$6:$E$2281,4,0)</f>
        <v>FACTORY D</v>
      </c>
      <c r="H606" s="461" t="str">
        <f>+VLOOKUP(B606,'Salary sheet'!$B$6:$AZ$1386,50,0)</f>
        <v>SK1 Bag</v>
      </c>
      <c r="I606" s="461" t="str">
        <f t="shared" si="28"/>
        <v>C6834DIEU THI MY050073342489</v>
      </c>
      <c r="J606" s="573" t="str">
        <f>+VLOOKUP(B606,'[2]04 2025'!$B$2:$F$1371,5,0)</f>
        <v>C6834DIEU THI MY050073342489</v>
      </c>
      <c r="K606" s="461">
        <f t="shared" si="27"/>
        <v>1</v>
      </c>
      <c r="P606" s="479"/>
    </row>
    <row r="607" spans="1:16" s="461" customFormat="1" ht="18" customHeight="1">
      <c r="A607" s="548">
        <f>SUBTOTAL(3,B$6:B607)</f>
        <v>602</v>
      </c>
      <c r="B607" s="546" t="s">
        <v>1823</v>
      </c>
      <c r="C607" s="546" t="str">
        <f>+VLOOKUP(B607,'Salary sheet'!$B$6:$AX$1386,48,0)</f>
        <v>DIEU THI YEN</v>
      </c>
      <c r="D607" s="546" t="str">
        <f>+VLOOKUP(B607,'Salary sheet'!$B$6:$BW$1386,49,0)</f>
        <v>050059875581</v>
      </c>
      <c r="E607" s="462">
        <f>+VLOOKUP(B607,'Salary sheet'!$B$6:$AT$1292,45,0)</f>
        <v>7696743</v>
      </c>
      <c r="F607" s="646" t="s">
        <v>5544</v>
      </c>
      <c r="G607" s="546" t="str">
        <f>+VLOOKUP(B607,'Salary sheet'!$B$6:$E$2281,4,0)</f>
        <v>FACTORY D</v>
      </c>
      <c r="H607" s="461" t="str">
        <f>+VLOOKUP(B607,'Salary sheet'!$B$6:$AZ$1386,50,0)</f>
        <v>SK1 Bag</v>
      </c>
      <c r="I607" s="461" t="str">
        <f t="shared" si="28"/>
        <v>C7207DIEU THI YEN050059875581</v>
      </c>
      <c r="J607" s="573" t="str">
        <f>+VLOOKUP(B607,'[2]04 2025'!$B$2:$F$1371,5,0)</f>
        <v>C7207DIEU THI YEN050059875581</v>
      </c>
      <c r="K607" s="461">
        <f t="shared" si="27"/>
        <v>1</v>
      </c>
      <c r="P607" s="479"/>
    </row>
    <row r="608" spans="1:16" s="461" customFormat="1" ht="18" customHeight="1">
      <c r="A608" s="548">
        <f>SUBTOTAL(3,B$6:B608)</f>
        <v>603</v>
      </c>
      <c r="B608" s="546" t="s">
        <v>1825</v>
      </c>
      <c r="C608" s="546" t="str">
        <f>+VLOOKUP(B608,'Salary sheet'!$B$6:$AX$1386,48,0)</f>
        <v>LE THI PHUONG</v>
      </c>
      <c r="D608" s="546" t="str">
        <f>+VLOOKUP(B608,'Salary sheet'!$B$6:$BW$1386,49,0)</f>
        <v>050098922064</v>
      </c>
      <c r="E608" s="462">
        <f>+VLOOKUP(B608,'Salary sheet'!$B$6:$AT$1292,45,0)</f>
        <v>7609012</v>
      </c>
      <c r="F608" s="646" t="s">
        <v>5544</v>
      </c>
      <c r="G608" s="546" t="str">
        <f>+VLOOKUP(B608,'Salary sheet'!$B$6:$E$2281,4,0)</f>
        <v>FACTORY D</v>
      </c>
      <c r="H608" s="461" t="str">
        <f>+VLOOKUP(B608,'Salary sheet'!$B$6:$AZ$1386,50,0)</f>
        <v>SK1 Bag</v>
      </c>
      <c r="I608" s="461" t="str">
        <f t="shared" si="28"/>
        <v>C7387LE THI PHUONG050098922064</v>
      </c>
      <c r="J608" s="573" t="str">
        <f>+VLOOKUP(B608,'[2]04 2025'!$B$2:$F$1371,5,0)</f>
        <v>C7387LE THI PHUONG050098922064</v>
      </c>
      <c r="K608" s="461">
        <f t="shared" si="27"/>
        <v>1</v>
      </c>
      <c r="P608" s="479"/>
    </row>
    <row r="609" spans="1:16" s="461" customFormat="1" ht="18" customHeight="1">
      <c r="A609" s="548">
        <f>SUBTOTAL(3,B$6:B609)</f>
        <v>604</v>
      </c>
      <c r="B609" s="546" t="s">
        <v>1826</v>
      </c>
      <c r="C609" s="546" t="str">
        <f>+VLOOKUP(B609,'Salary sheet'!$B$6:$AX$1386,48,0)</f>
        <v>NGUYEN THI KIM PHUNG</v>
      </c>
      <c r="D609" s="546" t="str">
        <f>+VLOOKUP(B609,'Salary sheet'!$B$6:$BW$1386,49,0)</f>
        <v>050098252220</v>
      </c>
      <c r="E609" s="462">
        <f>+VLOOKUP(B609,'Salary sheet'!$B$6:$AT$1292,45,0)</f>
        <v>7835594</v>
      </c>
      <c r="F609" s="646" t="s">
        <v>5544</v>
      </c>
      <c r="G609" s="546" t="str">
        <f>+VLOOKUP(B609,'Salary sheet'!$B$6:$E$2281,4,0)</f>
        <v>FACTORY D</v>
      </c>
      <c r="H609" s="461" t="str">
        <f>+VLOOKUP(B609,'Salary sheet'!$B$6:$AZ$1386,50,0)</f>
        <v>SK1 Bag</v>
      </c>
      <c r="I609" s="461" t="str">
        <f t="shared" si="28"/>
        <v>C7560NGUYEN THI KIM PHUNG050098252220</v>
      </c>
      <c r="J609" s="573" t="str">
        <f>+VLOOKUP(B609,'[2]04 2025'!$B$2:$F$1371,5,0)</f>
        <v>C7560NGUYEN THI KIM PHUNG050098252220</v>
      </c>
      <c r="K609" s="461">
        <f t="shared" si="27"/>
        <v>1</v>
      </c>
      <c r="P609" s="479"/>
    </row>
    <row r="610" spans="1:16" s="461" customFormat="1" ht="18" customHeight="1">
      <c r="A610" s="548">
        <f>SUBTOTAL(3,B$6:B610)</f>
        <v>605</v>
      </c>
      <c r="B610" s="546" t="s">
        <v>1828</v>
      </c>
      <c r="C610" s="546" t="str">
        <f>+VLOOKUP(B610,'Salary sheet'!$B$6:$AX$1386,48,0)</f>
        <v>LE KHAC BON</v>
      </c>
      <c r="D610" s="546" t="str">
        <f>+VLOOKUP(B610,'Salary sheet'!$B$6:$BW$1386,49,0)</f>
        <v>050066209285</v>
      </c>
      <c r="E610" s="462">
        <f>+VLOOKUP(B610,'Salary sheet'!$B$6:$AT$1292,45,0)</f>
        <v>8151867</v>
      </c>
      <c r="F610" s="646" t="s">
        <v>5544</v>
      </c>
      <c r="G610" s="546" t="str">
        <f>+VLOOKUP(B610,'Salary sheet'!$B$6:$E$2281,4,0)</f>
        <v>FACTORY D</v>
      </c>
      <c r="H610" s="461" t="str">
        <f>+VLOOKUP(B610,'Salary sheet'!$B$6:$AZ$1386,50,0)</f>
        <v>SK1 Bag</v>
      </c>
      <c r="I610" s="461" t="str">
        <f t="shared" si="28"/>
        <v>C9396LE KHAC BON050066209285</v>
      </c>
      <c r="J610" s="573" t="str">
        <f>+VLOOKUP(B610,'[2]04 2025'!$B$2:$F$1371,5,0)</f>
        <v>C9396LE KHAC BON050066209285</v>
      </c>
      <c r="K610" s="461">
        <f t="shared" si="27"/>
        <v>1</v>
      </c>
      <c r="P610" s="479"/>
    </row>
    <row r="611" spans="1:16" s="461" customFormat="1" ht="18" customHeight="1">
      <c r="A611" s="548">
        <f>SUBTOTAL(3,B$6:B611)</f>
        <v>606</v>
      </c>
      <c r="B611" s="546" t="s">
        <v>1830</v>
      </c>
      <c r="C611" s="546" t="str">
        <f>+VLOOKUP(B611,'Salary sheet'!$B$6:$AX$1386,48,0)</f>
        <v>PHAM THI BICH TRANG</v>
      </c>
      <c r="D611" s="546" t="str">
        <f>+VLOOKUP(B611,'Salary sheet'!$B$6:$BW$1386,49,0)</f>
        <v>050109871548</v>
      </c>
      <c r="E611" s="462">
        <f>+VLOOKUP(B611,'Salary sheet'!$B$6:$AT$1292,45,0)</f>
        <v>8294509</v>
      </c>
      <c r="F611" s="646" t="s">
        <v>5544</v>
      </c>
      <c r="G611" s="546" t="str">
        <f>+VLOOKUP(B611,'Salary sheet'!$B$6:$E$2281,4,0)</f>
        <v>FACTORY D</v>
      </c>
      <c r="H611" s="461" t="str">
        <f>+VLOOKUP(B611,'Salary sheet'!$B$6:$AZ$1386,50,0)</f>
        <v>SK1 Bag</v>
      </c>
      <c r="I611" s="461" t="str">
        <f t="shared" si="28"/>
        <v>C11067PHAM THI BICH TRANG050109871548</v>
      </c>
      <c r="J611" s="573" t="str">
        <f>+VLOOKUP(B611,'[2]04 2025'!$B$2:$F$1371,5,0)</f>
        <v>C11067PHAM THI BICH TRANG050109871548</v>
      </c>
      <c r="K611" s="461">
        <f t="shared" si="27"/>
        <v>1</v>
      </c>
      <c r="P611" s="479"/>
    </row>
    <row r="612" spans="1:16" s="461" customFormat="1" ht="18" customHeight="1">
      <c r="A612" s="548">
        <f>SUBTOTAL(3,B$6:B612)</f>
        <v>607</v>
      </c>
      <c r="B612" s="546" t="s">
        <v>1832</v>
      </c>
      <c r="C612" s="546" t="str">
        <f>+VLOOKUP(B612,'Salary sheet'!$B$6:$AX$1386,48,0)</f>
        <v>LY THI NGOC LAN</v>
      </c>
      <c r="D612" s="546" t="str">
        <f>+VLOOKUP(B612,'Salary sheet'!$B$6:$BW$1386,49,0)</f>
        <v>050105125884</v>
      </c>
      <c r="E612" s="462">
        <f>+VLOOKUP(B612,'Salary sheet'!$B$6:$AT$1292,45,0)</f>
        <v>8013899</v>
      </c>
      <c r="F612" s="646" t="s">
        <v>5544</v>
      </c>
      <c r="G612" s="546" t="str">
        <f>+VLOOKUP(B612,'Salary sheet'!$B$6:$E$2281,4,0)</f>
        <v>FACTORY D</v>
      </c>
      <c r="H612" s="461" t="str">
        <f>+VLOOKUP(B612,'Salary sheet'!$B$6:$AZ$1386,50,0)</f>
        <v>SK1 Bag</v>
      </c>
      <c r="I612" s="461" t="str">
        <f t="shared" si="28"/>
        <v>C11217LY THI NGOC LAN050105125884</v>
      </c>
      <c r="J612" s="573" t="str">
        <f>+VLOOKUP(B612,'[2]04 2025'!$B$2:$F$1371,5,0)</f>
        <v>C11217LY THI NGOC LAN050105125884</v>
      </c>
      <c r="K612" s="461">
        <f t="shared" si="27"/>
        <v>1</v>
      </c>
      <c r="P612" s="479"/>
    </row>
    <row r="613" spans="1:16" s="461" customFormat="1" ht="18" customHeight="1">
      <c r="A613" s="548">
        <f>SUBTOTAL(3,B$6:B613)</f>
        <v>608</v>
      </c>
      <c r="B613" s="546" t="s">
        <v>1834</v>
      </c>
      <c r="C613" s="546" t="str">
        <f>+VLOOKUP(B613,'Salary sheet'!$B$6:$AX$1386,48,0)</f>
        <v>NIENG THI CLY</v>
      </c>
      <c r="D613" s="546" t="str">
        <f>+VLOOKUP(B613,'Salary sheet'!$B$6:$BW$1386,49,0)</f>
        <v>050118301762</v>
      </c>
      <c r="E613" s="462">
        <f>+VLOOKUP(B613,'Salary sheet'!$B$6:$AT$1292,45,0)</f>
        <v>8193694</v>
      </c>
      <c r="F613" s="646" t="s">
        <v>5544</v>
      </c>
      <c r="G613" s="546" t="str">
        <f>+VLOOKUP(B613,'Salary sheet'!$B$6:$E$2281,4,0)</f>
        <v>FACTORY D</v>
      </c>
      <c r="H613" s="461" t="str">
        <f>+VLOOKUP(B613,'Salary sheet'!$B$6:$AZ$1386,50,0)</f>
        <v>SK1 Bag</v>
      </c>
      <c r="I613" s="461" t="str">
        <f t="shared" si="28"/>
        <v>C13575NIENG THI CLY050118301762</v>
      </c>
      <c r="J613" s="573" t="str">
        <f>+VLOOKUP(B613,'[2]04 2025'!$B$2:$F$1371,5,0)</f>
        <v>C13575NIENG THI CLY050118301762</v>
      </c>
      <c r="K613" s="461">
        <f t="shared" si="27"/>
        <v>1</v>
      </c>
      <c r="P613" s="479"/>
    </row>
    <row r="614" spans="1:16" s="461" customFormat="1" ht="18" customHeight="1">
      <c r="A614" s="548">
        <f>SUBTOTAL(3,B$6:B614)</f>
        <v>609</v>
      </c>
      <c r="B614" s="546" t="s">
        <v>5585</v>
      </c>
      <c r="C614" s="546" t="str">
        <f>+VLOOKUP(B614,'Salary sheet'!$B$6:$AX$1386,48,0)</f>
        <v>THI HA</v>
      </c>
      <c r="D614" s="546" t="str">
        <f>+VLOOKUP(B614,'Salary sheet'!$B$6:$BW$1386,49,0)</f>
        <v>050128193364</v>
      </c>
      <c r="E614" s="462">
        <f>+VLOOKUP(B614,'Salary sheet'!$B$6:$AT$1292,45,0)</f>
        <v>3667460</v>
      </c>
      <c r="F614" s="646" t="s">
        <v>5544</v>
      </c>
      <c r="G614" s="546" t="str">
        <f>+VLOOKUP(B614,'Salary sheet'!$B$6:$E$2281,4,0)</f>
        <v>FACTORY D</v>
      </c>
      <c r="H614" s="461" t="str">
        <f>+VLOOKUP(B614,'Salary sheet'!$B$6:$AZ$1386,50,0)</f>
        <v>SK1 Bag</v>
      </c>
      <c r="I614" s="461" t="str">
        <f t="shared" si="28"/>
        <v>C13883THI HA050128193364</v>
      </c>
      <c r="J614" s="573" t="str">
        <f>+VLOOKUP(B614,'[2]04 2025'!$B$2:$F$1371,5,0)</f>
        <v>C13883THI HA050128193364</v>
      </c>
      <c r="K614" s="461">
        <f t="shared" ref="K614:K677" si="29">+IF(J614=I614,1,0)</f>
        <v>1</v>
      </c>
      <c r="P614" s="479"/>
    </row>
    <row r="615" spans="1:16" s="461" customFormat="1" ht="18" customHeight="1">
      <c r="A615" s="548">
        <f>SUBTOTAL(3,B$6:B615)</f>
        <v>610</v>
      </c>
      <c r="B615" s="546" t="s">
        <v>1836</v>
      </c>
      <c r="C615" s="546" t="str">
        <f>+VLOOKUP(B615,'Salary sheet'!$B$6:$AX$1386,48,0)</f>
        <v>THI NUONG</v>
      </c>
      <c r="D615" s="546" t="str">
        <f>+VLOOKUP(B615,'Salary sheet'!$B$6:$BW$1386,49,0)</f>
        <v>050120391469</v>
      </c>
      <c r="E615" s="462">
        <f>+VLOOKUP(B615,'Salary sheet'!$B$6:$AT$1292,45,0)</f>
        <v>8004554</v>
      </c>
      <c r="F615" s="646" t="s">
        <v>5544</v>
      </c>
      <c r="G615" s="546" t="str">
        <f>+VLOOKUP(B615,'Salary sheet'!$B$6:$E$2281,4,0)</f>
        <v>FACTORY D</v>
      </c>
      <c r="H615" s="461" t="str">
        <f>+VLOOKUP(B615,'Salary sheet'!$B$6:$AZ$1386,50,0)</f>
        <v>SK1 Bag</v>
      </c>
      <c r="I615" s="461" t="str">
        <f t="shared" si="28"/>
        <v>C14808THI NUONG050120391469</v>
      </c>
      <c r="J615" s="573" t="str">
        <f>+VLOOKUP(B615,'[2]04 2025'!$B$2:$F$1371,5,0)</f>
        <v>C14808THI NUONG050120391469</v>
      </c>
      <c r="K615" s="461">
        <f t="shared" si="29"/>
        <v>1</v>
      </c>
      <c r="P615" s="479"/>
    </row>
    <row r="616" spans="1:16" s="461" customFormat="1" ht="18" customHeight="1">
      <c r="A616" s="548">
        <f>SUBTOTAL(3,B$6:B616)</f>
        <v>611</v>
      </c>
      <c r="B616" s="546" t="s">
        <v>1838</v>
      </c>
      <c r="C616" s="546" t="str">
        <f>+VLOOKUP(B616,'Salary sheet'!$B$6:$AX$1386,48,0)</f>
        <v>NGUYEN THI THANH THAO</v>
      </c>
      <c r="D616" s="546" t="str">
        <f>+VLOOKUP(B616,'Salary sheet'!$B$6:$BW$1386,49,0)</f>
        <v>050126082972</v>
      </c>
      <c r="E616" s="462">
        <f>+VLOOKUP(B616,'Salary sheet'!$B$6:$AT$1292,45,0)</f>
        <v>2211092</v>
      </c>
      <c r="F616" s="646" t="s">
        <v>5544</v>
      </c>
      <c r="G616" s="546" t="str">
        <f>+VLOOKUP(B616,'Salary sheet'!$B$6:$E$2281,4,0)</f>
        <v>FACTORY D</v>
      </c>
      <c r="H616" s="461" t="str">
        <f>+VLOOKUP(B616,'Salary sheet'!$B$6:$AZ$1386,50,0)</f>
        <v>SK1 Bag</v>
      </c>
      <c r="I616" s="461" t="str">
        <f t="shared" si="28"/>
        <v>C15064NGUYEN THI THANH THAO050126082972</v>
      </c>
      <c r="J616" s="573" t="str">
        <f>+VLOOKUP(B616,'[2]04 2025'!$B$2:$F$1371,5,0)</f>
        <v>C15064NGUYEN THI THANH THAO050126082972</v>
      </c>
      <c r="K616" s="461">
        <f t="shared" si="29"/>
        <v>1</v>
      </c>
      <c r="P616" s="479"/>
    </row>
    <row r="617" spans="1:16" s="461" customFormat="1" ht="18" customHeight="1">
      <c r="A617" s="548">
        <f>SUBTOTAL(3,B$6:B617)</f>
        <v>612</v>
      </c>
      <c r="B617" s="546" t="s">
        <v>1840</v>
      </c>
      <c r="C617" s="546" t="str">
        <f>+VLOOKUP(B617,'Salary sheet'!$B$6:$AX$1386,48,0)</f>
        <v>THI MY</v>
      </c>
      <c r="D617" s="546" t="str">
        <f>+VLOOKUP(B617,'Salary sheet'!$B$6:$BW$1386,49,0)</f>
        <v>050153459433</v>
      </c>
      <c r="E617" s="462">
        <f>+VLOOKUP(B617,'Salary sheet'!$B$6:$AT$1292,45,0)</f>
        <v>6368791</v>
      </c>
      <c r="F617" s="646" t="s">
        <v>5544</v>
      </c>
      <c r="G617" s="546" t="str">
        <f>+VLOOKUP(B617,'Salary sheet'!$B$6:$E$2281,4,0)</f>
        <v>FACTORY D</v>
      </c>
      <c r="H617" s="461" t="str">
        <f>+VLOOKUP(B617,'Salary sheet'!$B$6:$AZ$1386,50,0)</f>
        <v>SK1 Bag</v>
      </c>
      <c r="I617" s="461" t="str">
        <f t="shared" si="28"/>
        <v>C15958THI MY050153459433</v>
      </c>
      <c r="J617" s="573" t="str">
        <f>+VLOOKUP(B617,'[2]04 2025'!$B$2:$F$1371,5,0)</f>
        <v>C15958THI MY050153459433</v>
      </c>
      <c r="K617" s="461">
        <f t="shared" si="29"/>
        <v>1</v>
      </c>
      <c r="P617" s="479"/>
    </row>
    <row r="618" spans="1:16" s="461" customFormat="1" ht="18" customHeight="1">
      <c r="A618" s="548">
        <f>SUBTOTAL(3,B$6:B618)</f>
        <v>613</v>
      </c>
      <c r="B618" s="546" t="s">
        <v>1842</v>
      </c>
      <c r="C618" s="546" t="str">
        <f>+VLOOKUP(B618,'Salary sheet'!$B$6:$AX$1386,48,0)</f>
        <v>PHUNG HUE NHU</v>
      </c>
      <c r="D618" s="546" t="str">
        <f>+VLOOKUP(B618,'Salary sheet'!$B$6:$BW$1386,49,0)</f>
        <v>050158476190</v>
      </c>
      <c r="E618" s="462">
        <f>+VLOOKUP(B618,'Salary sheet'!$B$6:$AT$1292,45,0)</f>
        <v>6903247</v>
      </c>
      <c r="F618" s="646" t="s">
        <v>5544</v>
      </c>
      <c r="G618" s="546" t="str">
        <f>+VLOOKUP(B618,'Salary sheet'!$B$6:$E$2281,4,0)</f>
        <v>FACTORY D</v>
      </c>
      <c r="H618" s="461" t="str">
        <f>+VLOOKUP(B618,'Salary sheet'!$B$6:$AZ$1386,50,0)</f>
        <v>SK1 Bag</v>
      </c>
      <c r="I618" s="461" t="str">
        <f t="shared" si="28"/>
        <v>C16467PHUNG HUE NHU050158476190</v>
      </c>
      <c r="J618" s="573" t="str">
        <f>+VLOOKUP(B618,'[2]04 2025'!$B$2:$F$1371,5,0)</f>
        <v>C16467PHUNG HUE NHU050158476190</v>
      </c>
      <c r="K618" s="461">
        <f t="shared" si="29"/>
        <v>1</v>
      </c>
      <c r="P618" s="479"/>
    </row>
    <row r="619" spans="1:16" s="461" customFormat="1" ht="18" customHeight="1">
      <c r="A619" s="548">
        <f>SUBTOTAL(3,B$6:B619)</f>
        <v>614</v>
      </c>
      <c r="B619" s="546" t="s">
        <v>1844</v>
      </c>
      <c r="C619" s="546" t="str">
        <f>+VLOOKUP(B619,'Salary sheet'!$B$6:$AX$1386,48,0)</f>
        <v>BUI THI NGOC YEN</v>
      </c>
      <c r="D619" s="546" t="str">
        <f>+VLOOKUP(B619,'Salary sheet'!$B$6:$BW$1386,49,0)</f>
        <v>050040850969</v>
      </c>
      <c r="E619" s="462">
        <f>+VLOOKUP(B619,'Salary sheet'!$B$6:$AT$1292,45,0)</f>
        <v>10597185</v>
      </c>
      <c r="F619" s="646" t="s">
        <v>5544</v>
      </c>
      <c r="G619" s="546" t="str">
        <f>+VLOOKUP(B619,'Salary sheet'!$B$6:$E$2281,4,0)</f>
        <v>FACTORY D</v>
      </c>
      <c r="H619" s="461" t="str">
        <f>+VLOOKUP(B619,'Salary sheet'!$B$6:$AZ$1386,50,0)</f>
        <v>SK1 Bag</v>
      </c>
      <c r="I619" s="461" t="str">
        <f t="shared" si="28"/>
        <v>C3716BUI THI NGOC YEN050040850969</v>
      </c>
      <c r="J619" s="573" t="str">
        <f>+VLOOKUP(B619,'[2]04 2025'!$B$2:$F$1371,5,0)</f>
        <v>C3716BUI THI NGOC YEN050040850969</v>
      </c>
      <c r="K619" s="461">
        <f t="shared" si="29"/>
        <v>1</v>
      </c>
      <c r="P619" s="479"/>
    </row>
    <row r="620" spans="1:16" s="461" customFormat="1" ht="18" customHeight="1">
      <c r="A620" s="548">
        <f>SUBTOTAL(3,B$6:B620)</f>
        <v>615</v>
      </c>
      <c r="B620" s="546" t="s">
        <v>1847</v>
      </c>
      <c r="C620" s="546" t="str">
        <f>+VLOOKUP(B620,'Salary sheet'!$B$6:$AX$1386,48,0)</f>
        <v>TRUONG THI CU</v>
      </c>
      <c r="D620" s="546" t="str">
        <f>+VLOOKUP(B620,'Salary sheet'!$B$6:$BW$1386,49,0)</f>
        <v>050067513158</v>
      </c>
      <c r="E620" s="462">
        <f>+VLOOKUP(B620,'Salary sheet'!$B$6:$AT$1292,45,0)</f>
        <v>8224671</v>
      </c>
      <c r="F620" s="646" t="s">
        <v>5544</v>
      </c>
      <c r="G620" s="546" t="str">
        <f>+VLOOKUP(B620,'Salary sheet'!$B$6:$E$2281,4,0)</f>
        <v>FACTORY D</v>
      </c>
      <c r="H620" s="461" t="str">
        <f>+VLOOKUP(B620,'Salary sheet'!$B$6:$AZ$1386,50,0)</f>
        <v>SK1 Bag</v>
      </c>
      <c r="I620" s="461" t="str">
        <f t="shared" si="28"/>
        <v>C6605TRUONG THI CU050067513158</v>
      </c>
      <c r="J620" s="573" t="str">
        <f>+VLOOKUP(B620,'[2]04 2025'!$B$2:$F$1371,5,0)</f>
        <v>C6605TRUONG THI CU050067513158</v>
      </c>
      <c r="K620" s="461">
        <f t="shared" si="29"/>
        <v>1</v>
      </c>
      <c r="P620" s="479"/>
    </row>
    <row r="621" spans="1:16" s="461" customFormat="1" ht="18" customHeight="1">
      <c r="A621" s="548">
        <f>SUBTOTAL(3,B$6:B621)</f>
        <v>616</v>
      </c>
      <c r="B621" s="546" t="s">
        <v>1849</v>
      </c>
      <c r="C621" s="546" t="str">
        <f>+VLOOKUP(B621,'Salary sheet'!$B$6:$AX$1386,48,0)</f>
        <v>NGUYEN THI XUAN</v>
      </c>
      <c r="D621" s="546" t="str">
        <f>+VLOOKUP(B621,'Salary sheet'!$B$6:$BW$1386,49,0)</f>
        <v>050088957137</v>
      </c>
      <c r="E621" s="462">
        <f>+VLOOKUP(B621,'Salary sheet'!$B$6:$AT$1292,45,0)</f>
        <v>8105167</v>
      </c>
      <c r="F621" s="646" t="s">
        <v>5544</v>
      </c>
      <c r="G621" s="546" t="str">
        <f>+VLOOKUP(B621,'Salary sheet'!$B$6:$E$2281,4,0)</f>
        <v>FACTORY D</v>
      </c>
      <c r="H621" s="461" t="str">
        <f>+VLOOKUP(B621,'Salary sheet'!$B$6:$AZ$1386,50,0)</f>
        <v>SK1 Bag</v>
      </c>
      <c r="I621" s="461" t="str">
        <f t="shared" si="28"/>
        <v>C7264NGUYEN THI XUAN050088957137</v>
      </c>
      <c r="J621" s="573" t="str">
        <f>+VLOOKUP(B621,'[2]04 2025'!$B$2:$F$1371,5,0)</f>
        <v>C7264NGUYEN THI XUAN050088957137</v>
      </c>
      <c r="K621" s="461">
        <f t="shared" si="29"/>
        <v>1</v>
      </c>
      <c r="P621" s="479"/>
    </row>
    <row r="622" spans="1:16" s="461" customFormat="1" ht="18" customHeight="1">
      <c r="A622" s="548">
        <f>SUBTOTAL(3,B$6:B622)</f>
        <v>617</v>
      </c>
      <c r="B622" s="546" t="s">
        <v>1851</v>
      </c>
      <c r="C622" s="546" t="str">
        <f>+VLOOKUP(B622,'Salary sheet'!$B$6:$AX$1386,48,0)</f>
        <v>NGUYEN THI NGOC HONG THAM</v>
      </c>
      <c r="D622" s="546" t="str">
        <f>+VLOOKUP(B622,'Salary sheet'!$B$6:$BW$1386,49,0)</f>
        <v>050095313199</v>
      </c>
      <c r="E622" s="462">
        <f>+VLOOKUP(B622,'Salary sheet'!$B$6:$AT$1292,45,0)</f>
        <v>8628858</v>
      </c>
      <c r="F622" s="646" t="s">
        <v>5544</v>
      </c>
      <c r="G622" s="546" t="str">
        <f>+VLOOKUP(B622,'Salary sheet'!$B$6:$E$2281,4,0)</f>
        <v>FACTORY D</v>
      </c>
      <c r="H622" s="461" t="str">
        <f>+VLOOKUP(B622,'Salary sheet'!$B$6:$AZ$1386,50,0)</f>
        <v>SK1 Bag</v>
      </c>
      <c r="I622" s="461" t="str">
        <f t="shared" si="28"/>
        <v>C8000NGUYEN THI NGOC HONG THAM050095313199</v>
      </c>
      <c r="J622" s="573" t="str">
        <f>+VLOOKUP(B622,'[2]04 2025'!$B$2:$F$1371,5,0)</f>
        <v>C8000NGUYEN THI NGOC HONG THAM050095313199</v>
      </c>
      <c r="K622" s="461">
        <f t="shared" si="29"/>
        <v>1</v>
      </c>
      <c r="P622" s="479"/>
    </row>
    <row r="623" spans="1:16" s="461" customFormat="1" ht="18" customHeight="1">
      <c r="A623" s="548">
        <f>SUBTOTAL(3,B$6:B623)</f>
        <v>618</v>
      </c>
      <c r="B623" s="546" t="s">
        <v>1853</v>
      </c>
      <c r="C623" s="546" t="str">
        <f>+VLOOKUP(B623,'Salary sheet'!$B$6:$AX$1386,48,0)</f>
        <v>VO THI KIM CHI</v>
      </c>
      <c r="D623" s="546" t="str">
        <f>+VLOOKUP(B623,'Salary sheet'!$B$6:$BW$1386,49,0)</f>
        <v>050103659393</v>
      </c>
      <c r="E623" s="462">
        <f>+VLOOKUP(B623,'Salary sheet'!$B$6:$AT$1292,45,0)</f>
        <v>8341667</v>
      </c>
      <c r="F623" s="646" t="s">
        <v>5544</v>
      </c>
      <c r="G623" s="546" t="str">
        <f>+VLOOKUP(B623,'Salary sheet'!$B$6:$E$2281,4,0)</f>
        <v>FACTORY D</v>
      </c>
      <c r="H623" s="461" t="str">
        <f>+VLOOKUP(B623,'Salary sheet'!$B$6:$AZ$1386,50,0)</f>
        <v>SK1 Bag</v>
      </c>
      <c r="I623" s="461" t="str">
        <f t="shared" si="28"/>
        <v>C8468VO THI KIM CHI050103659393</v>
      </c>
      <c r="J623" s="573" t="str">
        <f>+VLOOKUP(B623,'[2]04 2025'!$B$2:$F$1371,5,0)</f>
        <v>C8468VO THI KIM CHI050103659393</v>
      </c>
      <c r="K623" s="461">
        <f t="shared" si="29"/>
        <v>1</v>
      </c>
      <c r="P623" s="479"/>
    </row>
    <row r="624" spans="1:16" s="461" customFormat="1" ht="18" customHeight="1">
      <c r="A624" s="548">
        <f>SUBTOTAL(3,B$6:B624)</f>
        <v>619</v>
      </c>
      <c r="B624" s="546" t="s">
        <v>1855</v>
      </c>
      <c r="C624" s="546" t="str">
        <f>+VLOOKUP(B624,'Salary sheet'!$B$6:$AX$1386,48,0)</f>
        <v>LE VAN TAN</v>
      </c>
      <c r="D624" s="546" t="str">
        <f>+VLOOKUP(B624,'Salary sheet'!$B$6:$BW$1386,49,0)</f>
        <v>050089661835</v>
      </c>
      <c r="E624" s="462">
        <f>+VLOOKUP(B624,'Salary sheet'!$B$6:$AT$1292,45,0)</f>
        <v>7171373</v>
      </c>
      <c r="F624" s="646" t="s">
        <v>5544</v>
      </c>
      <c r="G624" s="546" t="str">
        <f>+VLOOKUP(B624,'Salary sheet'!$B$6:$E$2281,4,0)</f>
        <v>FACTORY D</v>
      </c>
      <c r="H624" s="461" t="str">
        <f>+VLOOKUP(B624,'Salary sheet'!$B$6:$AZ$1386,50,0)</f>
        <v>SK1 Bag</v>
      </c>
      <c r="I624" s="461" t="str">
        <f t="shared" si="28"/>
        <v>C15744LE VAN TAN050089661835</v>
      </c>
      <c r="J624" s="573" t="str">
        <f>+VLOOKUP(B624,'[2]04 2025'!$B$2:$F$1371,5,0)</f>
        <v>C15744LE VAN TAN050089661835</v>
      </c>
      <c r="K624" s="461">
        <f t="shared" si="29"/>
        <v>1</v>
      </c>
      <c r="P624" s="479"/>
    </row>
    <row r="625" spans="1:16" s="461" customFormat="1" ht="18" customHeight="1">
      <c r="A625" s="548">
        <f>SUBTOTAL(3,B$6:B625)</f>
        <v>620</v>
      </c>
      <c r="B625" s="546" t="s">
        <v>1857</v>
      </c>
      <c r="C625" s="546" t="str">
        <f>+VLOOKUP(B625,'Salary sheet'!$B$6:$AX$1386,48,0)</f>
        <v>DU QUOC AN</v>
      </c>
      <c r="D625" s="546" t="str">
        <f>+VLOOKUP(B625,'Salary sheet'!$B$6:$BW$1386,49,0)</f>
        <v>050040849553</v>
      </c>
      <c r="E625" s="462">
        <f>+VLOOKUP(B625,'Salary sheet'!$B$6:$AT$1292,45,0)</f>
        <v>10100751</v>
      </c>
      <c r="F625" s="646" t="s">
        <v>5544</v>
      </c>
      <c r="G625" s="546" t="str">
        <f>+VLOOKUP(B625,'Salary sheet'!$B$6:$E$2281,4,0)</f>
        <v>FACTORY D</v>
      </c>
      <c r="H625" s="461" t="str">
        <f>+VLOOKUP(B625,'Salary sheet'!$B$6:$AZ$1386,50,0)</f>
        <v>SK1 Bag</v>
      </c>
      <c r="I625" s="461" t="str">
        <f t="shared" si="28"/>
        <v>C3163DU QUOC AN050040849553</v>
      </c>
      <c r="J625" s="573" t="str">
        <f>+VLOOKUP(B625,'[2]04 2025'!$B$2:$F$1371,5,0)</f>
        <v>C3163DU QUOC AN050040849553</v>
      </c>
      <c r="K625" s="461">
        <f t="shared" si="29"/>
        <v>1</v>
      </c>
      <c r="P625" s="479"/>
    </row>
    <row r="626" spans="1:16" s="461" customFormat="1" ht="18" customHeight="1">
      <c r="A626" s="548">
        <f>SUBTOTAL(3,B$6:B626)</f>
        <v>621</v>
      </c>
      <c r="B626" s="546" t="s">
        <v>1860</v>
      </c>
      <c r="C626" s="546" t="str">
        <f>+VLOOKUP(B626,'Salary sheet'!$B$6:$AX$1386,48,0)</f>
        <v>DIEU DEN</v>
      </c>
      <c r="D626" s="546" t="str">
        <f>+VLOOKUP(B626,'Salary sheet'!$B$6:$BW$1386,49,0)</f>
        <v>050087243122</v>
      </c>
      <c r="E626" s="462">
        <f>+VLOOKUP(B626,'Salary sheet'!$B$6:$AT$1292,45,0)</f>
        <v>7978180</v>
      </c>
      <c r="F626" s="646" t="s">
        <v>5544</v>
      </c>
      <c r="G626" s="546" t="str">
        <f>+VLOOKUP(B626,'Salary sheet'!$B$6:$E$2281,4,0)</f>
        <v>FACTORY D</v>
      </c>
      <c r="H626" s="461" t="str">
        <f>+VLOOKUP(B626,'Salary sheet'!$B$6:$AZ$1386,50,0)</f>
        <v>SK1 Bag</v>
      </c>
      <c r="I626" s="461" t="str">
        <f t="shared" si="28"/>
        <v>C7168DIEU DEN050087243122</v>
      </c>
      <c r="J626" s="573" t="str">
        <f>+VLOOKUP(B626,'[2]04 2025'!$B$2:$F$1371,5,0)</f>
        <v>C7168DIEU DEN050087243122</v>
      </c>
      <c r="K626" s="461">
        <f t="shared" si="29"/>
        <v>1</v>
      </c>
      <c r="P626" s="479"/>
    </row>
    <row r="627" spans="1:16" s="461" customFormat="1" ht="18" customHeight="1">
      <c r="A627" s="548">
        <f>SUBTOTAL(3,B$6:B627)</f>
        <v>622</v>
      </c>
      <c r="B627" s="546" t="s">
        <v>1862</v>
      </c>
      <c r="C627" s="546" t="str">
        <f>+VLOOKUP(B627,'Salary sheet'!$B$6:$AX$1386,48,0)</f>
        <v>HO THANH TAN</v>
      </c>
      <c r="D627" s="546" t="str">
        <f>+VLOOKUP(B627,'Salary sheet'!$B$6:$BW$1386,49,0)</f>
        <v>050087243068</v>
      </c>
      <c r="E627" s="462">
        <f>+VLOOKUP(B627,'Salary sheet'!$B$6:$AT$1292,45,0)</f>
        <v>8035227</v>
      </c>
      <c r="F627" s="646" t="s">
        <v>5544</v>
      </c>
      <c r="G627" s="546" t="str">
        <f>+VLOOKUP(B627,'Salary sheet'!$B$6:$E$2281,4,0)</f>
        <v>FACTORY D</v>
      </c>
      <c r="H627" s="461" t="str">
        <f>+VLOOKUP(B627,'Salary sheet'!$B$6:$AZ$1386,50,0)</f>
        <v>SK1 Bag</v>
      </c>
      <c r="I627" s="461" t="str">
        <f t="shared" si="28"/>
        <v>C7211HO THANH TAN050087243068</v>
      </c>
      <c r="J627" s="573" t="str">
        <f>+VLOOKUP(B627,'[2]04 2025'!$B$2:$F$1371,5,0)</f>
        <v>C7211HO THANH TAN050087243068</v>
      </c>
      <c r="K627" s="461">
        <f t="shared" si="29"/>
        <v>1</v>
      </c>
      <c r="P627" s="479"/>
    </row>
    <row r="628" spans="1:16" s="461" customFormat="1" ht="18" customHeight="1">
      <c r="A628" s="548">
        <f>SUBTOTAL(3,B$6:B628)</f>
        <v>623</v>
      </c>
      <c r="B628" s="546" t="s">
        <v>1864</v>
      </c>
      <c r="C628" s="546" t="str">
        <f>+VLOOKUP(B628,'Salary sheet'!$B$6:$AX$1386,48,0)</f>
        <v>DIEU MY</v>
      </c>
      <c r="D628" s="546" t="str">
        <f>+VLOOKUP(B628,'Salary sheet'!$B$6:$BW$1386,49,0)</f>
        <v>050087500461</v>
      </c>
      <c r="E628" s="462">
        <f>+VLOOKUP(B628,'Salary sheet'!$B$6:$AT$1292,45,0)</f>
        <v>7926892</v>
      </c>
      <c r="F628" s="646" t="s">
        <v>5544</v>
      </c>
      <c r="G628" s="546" t="str">
        <f>+VLOOKUP(B628,'Salary sheet'!$B$6:$E$2281,4,0)</f>
        <v>FACTORY D</v>
      </c>
      <c r="H628" s="461" t="str">
        <f>+VLOOKUP(B628,'Salary sheet'!$B$6:$AZ$1386,50,0)</f>
        <v>SK1 Bag</v>
      </c>
      <c r="I628" s="461" t="str">
        <f t="shared" si="28"/>
        <v>C7212DIEU MY050087500461</v>
      </c>
      <c r="J628" s="573" t="str">
        <f>+VLOOKUP(B628,'[2]04 2025'!$B$2:$F$1371,5,0)</f>
        <v>C7212DIEU MY050087500461</v>
      </c>
      <c r="K628" s="461">
        <f t="shared" si="29"/>
        <v>1</v>
      </c>
      <c r="P628" s="479"/>
    </row>
    <row r="629" spans="1:16" s="461" customFormat="1" ht="18" customHeight="1">
      <c r="A629" s="548">
        <f>SUBTOTAL(3,B$6:B629)</f>
        <v>624</v>
      </c>
      <c r="B629" s="546" t="s">
        <v>1866</v>
      </c>
      <c r="C629" s="546" t="str">
        <f>+VLOOKUP(B629,'Salary sheet'!$B$6:$AX$1386,48,0)</f>
        <v>DIEU UT BE</v>
      </c>
      <c r="D629" s="546" t="str">
        <f>+VLOOKUP(B629,'Salary sheet'!$B$6:$BW$1386,49,0)</f>
        <v>050091855841</v>
      </c>
      <c r="E629" s="462">
        <f>+VLOOKUP(B629,'Salary sheet'!$B$6:$AT$1292,45,0)</f>
        <v>6024479</v>
      </c>
      <c r="F629" s="646" t="s">
        <v>5544</v>
      </c>
      <c r="G629" s="546" t="str">
        <f>+VLOOKUP(B629,'Salary sheet'!$B$6:$E$2281,4,0)</f>
        <v>FACTORY D</v>
      </c>
      <c r="H629" s="461" t="str">
        <f>+VLOOKUP(B629,'Salary sheet'!$B$6:$AZ$1386,50,0)</f>
        <v>SK1 Bag</v>
      </c>
      <c r="I629" s="461" t="str">
        <f t="shared" si="28"/>
        <v>C7335DIEU UT BE050091855841</v>
      </c>
      <c r="J629" s="573" t="str">
        <f>+VLOOKUP(B629,'[2]04 2025'!$B$2:$F$1371,5,0)</f>
        <v>C7335DIEU UT BE050091855841</v>
      </c>
      <c r="K629" s="461">
        <f t="shared" si="29"/>
        <v>1</v>
      </c>
      <c r="P629" s="479"/>
    </row>
    <row r="630" spans="1:16" s="461" customFormat="1" ht="18" customHeight="1">
      <c r="A630" s="548">
        <f>SUBTOTAL(3,B$6:B630)</f>
        <v>625</v>
      </c>
      <c r="B630" s="546" t="s">
        <v>1868</v>
      </c>
      <c r="C630" s="546" t="str">
        <f>+VLOOKUP(B630,'Salary sheet'!$B$6:$AX$1386,48,0)</f>
        <v>HUYNH TIEU BAO</v>
      </c>
      <c r="D630" s="546" t="str">
        <f>+VLOOKUP(B630,'Salary sheet'!$B$6:$BW$1386,49,0)</f>
        <v>050098252085</v>
      </c>
      <c r="E630" s="462">
        <f>+VLOOKUP(B630,'Salary sheet'!$B$6:$AT$1292,45,0)</f>
        <v>8910819</v>
      </c>
      <c r="F630" s="646" t="s">
        <v>5544</v>
      </c>
      <c r="G630" s="546" t="str">
        <f>+VLOOKUP(B630,'Salary sheet'!$B$6:$E$2281,4,0)</f>
        <v>FACTORY D</v>
      </c>
      <c r="H630" s="461" t="str">
        <f>+VLOOKUP(B630,'Salary sheet'!$B$6:$AZ$1386,50,0)</f>
        <v>SK1 Bag</v>
      </c>
      <c r="I630" s="461" t="str">
        <f t="shared" si="28"/>
        <v>C7528HUYNH TIEU BAO050098252085</v>
      </c>
      <c r="J630" s="573" t="str">
        <f>+VLOOKUP(B630,'[2]04 2025'!$B$2:$F$1371,5,0)</f>
        <v>C7528HUYNH TIEU BAO050098252085</v>
      </c>
      <c r="K630" s="461">
        <f t="shared" si="29"/>
        <v>1</v>
      </c>
      <c r="P630" s="479"/>
    </row>
    <row r="631" spans="1:16" s="461" customFormat="1" ht="18" customHeight="1">
      <c r="A631" s="548">
        <f>SUBTOTAL(3,B$6:B631)</f>
        <v>626</v>
      </c>
      <c r="B631" s="546" t="s">
        <v>1871</v>
      </c>
      <c r="C631" s="546" t="str">
        <f>+VLOOKUP(B631,'Salary sheet'!$B$6:$AX$1386,48,0)</f>
        <v>BUI TAN TAI</v>
      </c>
      <c r="D631" s="546" t="str">
        <f>+VLOOKUP(B631,'Salary sheet'!$B$6:$BW$1386,49,0)</f>
        <v>050099643339</v>
      </c>
      <c r="E631" s="462">
        <f>+VLOOKUP(B631,'Salary sheet'!$B$6:$AT$1292,45,0)</f>
        <v>8013085</v>
      </c>
      <c r="F631" s="646" t="s">
        <v>5544</v>
      </c>
      <c r="G631" s="546" t="str">
        <f>+VLOOKUP(B631,'Salary sheet'!$B$6:$E$2281,4,0)</f>
        <v>FACTORY D</v>
      </c>
      <c r="H631" s="461" t="str">
        <f>+VLOOKUP(B631,'Salary sheet'!$B$6:$AZ$1386,50,0)</f>
        <v>SK1 Bag</v>
      </c>
      <c r="I631" s="461" t="str">
        <f t="shared" si="28"/>
        <v>C7714BUI TAN TAI050099643339</v>
      </c>
      <c r="J631" s="573" t="str">
        <f>+VLOOKUP(B631,'[2]04 2025'!$B$2:$F$1371,5,0)</f>
        <v>C7714BUI TAN TAI050099643339</v>
      </c>
      <c r="K631" s="461">
        <f t="shared" si="29"/>
        <v>1</v>
      </c>
      <c r="P631" s="479"/>
    </row>
    <row r="632" spans="1:16" s="461" customFormat="1" ht="18" customHeight="1">
      <c r="A632" s="548">
        <f>SUBTOTAL(3,B$6:B632)</f>
        <v>627</v>
      </c>
      <c r="B632" s="546" t="s">
        <v>1873</v>
      </c>
      <c r="C632" s="546" t="str">
        <f>+VLOOKUP(B632,'Salary sheet'!$B$6:$AX$1386,48,0)</f>
        <v>NGUYEN CHI CONG</v>
      </c>
      <c r="D632" s="546" t="str">
        <f>+VLOOKUP(B632,'Salary sheet'!$B$6:$BW$1386,49,0)</f>
        <v>050103660022</v>
      </c>
      <c r="E632" s="462">
        <f>+VLOOKUP(B632,'Salary sheet'!$B$6:$AT$1292,45,0)</f>
        <v>7963866</v>
      </c>
      <c r="F632" s="646" t="s">
        <v>5544</v>
      </c>
      <c r="G632" s="546" t="str">
        <f>+VLOOKUP(B632,'Salary sheet'!$B$6:$E$2281,4,0)</f>
        <v>FACTORY D</v>
      </c>
      <c r="H632" s="461" t="str">
        <f>+VLOOKUP(B632,'Salary sheet'!$B$6:$AZ$1386,50,0)</f>
        <v>SK1 Bag</v>
      </c>
      <c r="I632" s="461" t="str">
        <f t="shared" ref="I632:I696" si="30">+CONCATENATE(B632,C632,D632)</f>
        <v>C7987NGUYEN CHI CONG050103660022</v>
      </c>
      <c r="J632" s="573" t="str">
        <f>+VLOOKUP(B632,'[2]04 2025'!$B$2:$F$1371,5,0)</f>
        <v>C7987NGUYEN CHI CONG050103660022</v>
      </c>
      <c r="K632" s="461">
        <f t="shared" si="29"/>
        <v>1</v>
      </c>
      <c r="P632" s="479"/>
    </row>
    <row r="633" spans="1:16" s="461" customFormat="1" ht="18" customHeight="1">
      <c r="A633" s="548">
        <f>SUBTOTAL(3,B$6:B633)</f>
        <v>628</v>
      </c>
      <c r="B633" s="546" t="s">
        <v>1875</v>
      </c>
      <c r="C633" s="546" t="str">
        <f>+VLOOKUP(B633,'Salary sheet'!$B$6:$AX$1386,48,0)</f>
        <v>TA TUAN ANH</v>
      </c>
      <c r="D633" s="546" t="str">
        <f>+VLOOKUP(B633,'Salary sheet'!$B$6:$BW$1386,49,0)</f>
        <v>050096977228</v>
      </c>
      <c r="E633" s="462">
        <f>+VLOOKUP(B633,'Salary sheet'!$B$6:$AT$1292,45,0)</f>
        <v>7969340</v>
      </c>
      <c r="F633" s="646" t="s">
        <v>5544</v>
      </c>
      <c r="G633" s="546" t="str">
        <f>+VLOOKUP(B633,'Salary sheet'!$B$6:$E$2281,4,0)</f>
        <v>FACTORY D</v>
      </c>
      <c r="H633" s="461" t="str">
        <f>+VLOOKUP(B633,'Salary sheet'!$B$6:$AZ$1386,50,0)</f>
        <v>SK1 Bag</v>
      </c>
      <c r="I633" s="461" t="str">
        <f t="shared" si="30"/>
        <v>C8194TA TUAN ANH050096977228</v>
      </c>
      <c r="J633" s="573" t="str">
        <f>+VLOOKUP(B633,'[2]04 2025'!$B$2:$F$1371,5,0)</f>
        <v>C8194TA TUAN ANH050096977228</v>
      </c>
      <c r="K633" s="461">
        <f t="shared" si="29"/>
        <v>1</v>
      </c>
      <c r="P633" s="479"/>
    </row>
    <row r="634" spans="1:16" s="461" customFormat="1" ht="18" customHeight="1">
      <c r="A634" s="548">
        <f>SUBTOTAL(3,B$6:B634)</f>
        <v>629</v>
      </c>
      <c r="B634" s="546" t="s">
        <v>1877</v>
      </c>
      <c r="C634" s="546" t="str">
        <f>+VLOOKUP(B634,'Salary sheet'!$B$6:$AX$1386,48,0)</f>
        <v>DO VAN HONG PHONG</v>
      </c>
      <c r="D634" s="546" t="str">
        <f>+VLOOKUP(B634,'Salary sheet'!$B$6:$BW$1386,49,0)</f>
        <v>050046448801</v>
      </c>
      <c r="E634" s="462">
        <f>+VLOOKUP(B634,'Salary sheet'!$B$6:$AT$1292,45,0)</f>
        <v>8029461</v>
      </c>
      <c r="F634" s="646" t="s">
        <v>5544</v>
      </c>
      <c r="G634" s="546" t="str">
        <f>+VLOOKUP(B634,'Salary sheet'!$B$6:$E$2281,4,0)</f>
        <v>FACTORY D</v>
      </c>
      <c r="H634" s="461" t="str">
        <f>+VLOOKUP(B634,'Salary sheet'!$B$6:$AZ$1386,50,0)</f>
        <v>SK1 Bag</v>
      </c>
      <c r="I634" s="461" t="str">
        <f t="shared" si="30"/>
        <v>C8812DO VAN HONG PHONG050046448801</v>
      </c>
      <c r="J634" s="573" t="str">
        <f>+VLOOKUP(B634,'[2]04 2025'!$B$2:$F$1371,5,0)</f>
        <v>C8812DO VAN HONG PHONG050046448801</v>
      </c>
      <c r="K634" s="461">
        <f t="shared" si="29"/>
        <v>1</v>
      </c>
      <c r="P634" s="479"/>
    </row>
    <row r="635" spans="1:16" s="461" customFormat="1" ht="18" customHeight="1">
      <c r="A635" s="548">
        <f>SUBTOTAL(3,B$6:B635)</f>
        <v>630</v>
      </c>
      <c r="B635" s="546" t="s">
        <v>1879</v>
      </c>
      <c r="C635" s="546" t="str">
        <f>+VLOOKUP(B635,'Salary sheet'!$B$6:$AX$1386,48,0)</f>
        <v>THAI THI TUYET DAO</v>
      </c>
      <c r="D635" s="546" t="str">
        <f>+VLOOKUP(B635,'Salary sheet'!$B$6:$BW$1386,49,0)</f>
        <v>050041001930</v>
      </c>
      <c r="E635" s="462">
        <f>+VLOOKUP(B635,'Salary sheet'!$B$6:$AT$1292,45,0)</f>
        <v>18392362</v>
      </c>
      <c r="F635" s="646" t="s">
        <v>5544</v>
      </c>
      <c r="G635" s="546" t="str">
        <f>+VLOOKUP(B635,'Salary sheet'!$B$6:$E$2281,4,0)</f>
        <v>FACTORY D</v>
      </c>
      <c r="H635" s="461" t="str">
        <f>+VLOOKUP(B635,'Salary sheet'!$B$6:$AZ$1386,50,0)</f>
        <v>SK1 Bag</v>
      </c>
      <c r="I635" s="461" t="str">
        <f t="shared" si="30"/>
        <v>C5310THAI THI TUYET DAO050041001930</v>
      </c>
      <c r="J635" s="573" t="str">
        <f>+VLOOKUP(B635,'[2]04 2025'!$B$2:$F$1371,5,0)</f>
        <v>C5310THAI THI TUYET DAO050041001930</v>
      </c>
      <c r="K635" s="461">
        <f t="shared" si="29"/>
        <v>1</v>
      </c>
      <c r="P635" s="479"/>
    </row>
    <row r="636" spans="1:16" s="461" customFormat="1" ht="18" customHeight="1">
      <c r="A636" s="548">
        <f>SUBTOTAL(3,B$6:B636)</f>
        <v>631</v>
      </c>
      <c r="B636" s="546" t="s">
        <v>1881</v>
      </c>
      <c r="C636" s="546" t="str">
        <f>+VLOOKUP(B636,'Salary sheet'!$B$6:$AX$1386,48,0)</f>
        <v>LY THI KIM CHI</v>
      </c>
      <c r="D636" s="546" t="str">
        <f>+VLOOKUP(B636,'Salary sheet'!$B$6:$BW$1386,49,0)</f>
        <v>050040860972</v>
      </c>
      <c r="E636" s="462">
        <f>+VLOOKUP(B636,'Salary sheet'!$B$6:$AT$1292,45,0)</f>
        <v>19062038</v>
      </c>
      <c r="F636" s="646" t="s">
        <v>5544</v>
      </c>
      <c r="G636" s="546" t="str">
        <f>+VLOOKUP(B636,'Salary sheet'!$B$6:$E$2281,4,0)</f>
        <v>FACTORY D</v>
      </c>
      <c r="H636" s="461" t="str">
        <f>+VLOOKUP(B636,'Salary sheet'!$B$6:$AZ$1386,50,0)</f>
        <v>SK1 Bag</v>
      </c>
      <c r="I636" s="461" t="str">
        <f t="shared" si="30"/>
        <v>C5817LY THI KIM CHI050040860972</v>
      </c>
      <c r="J636" s="573" t="str">
        <f>+VLOOKUP(B636,'[2]04 2025'!$B$2:$F$1371,5,0)</f>
        <v>C5817LY THI KIM CHI050040860972</v>
      </c>
      <c r="K636" s="461">
        <f t="shared" si="29"/>
        <v>1</v>
      </c>
      <c r="P636" s="479"/>
    </row>
    <row r="637" spans="1:16" s="461" customFormat="1" ht="18" customHeight="1">
      <c r="A637" s="548">
        <f>SUBTOTAL(3,B$6:B637)</f>
        <v>632</v>
      </c>
      <c r="B637" s="546" t="s">
        <v>56</v>
      </c>
      <c r="C637" s="546" t="str">
        <f>+VLOOKUP(B637,'Salary sheet'!$B$6:$AX$1386,48,0)</f>
        <v>TRAN THI CAM LINH</v>
      </c>
      <c r="D637" s="546" t="str">
        <f>+VLOOKUP(B637,'Salary sheet'!$B$6:$BW$1386,49,0)</f>
        <v>050040871311</v>
      </c>
      <c r="E637" s="462">
        <f>+VLOOKUP(B637,'Salary sheet'!$B$6:$AT$1292,45,0)</f>
        <v>24895079</v>
      </c>
      <c r="F637" s="646" t="s">
        <v>5544</v>
      </c>
      <c r="G637" s="546" t="str">
        <f>+VLOOKUP(B637,'Salary sheet'!$B$6:$E$2281,4,0)</f>
        <v>FACTORY D</v>
      </c>
      <c r="H637" s="461" t="str">
        <f>+VLOOKUP(B637,'Salary sheet'!$B$6:$AZ$1386,50,0)</f>
        <v>SK1 Bag</v>
      </c>
      <c r="I637" s="461" t="str">
        <f t="shared" si="30"/>
        <v>C6068TRAN THI CAM LINH050040871311</v>
      </c>
      <c r="J637" s="573" t="str">
        <f>+VLOOKUP(B637,'[2]04 2025'!$B$2:$F$1371,5,0)</f>
        <v>C6068TRAN THI CAM LINH050040871311</v>
      </c>
      <c r="K637" s="461">
        <f t="shared" si="29"/>
        <v>1</v>
      </c>
      <c r="P637" s="479"/>
    </row>
    <row r="638" spans="1:16" s="461" customFormat="1" ht="18" customHeight="1">
      <c r="A638" s="548">
        <f>SUBTOTAL(3,B$6:B638)</f>
        <v>633</v>
      </c>
      <c r="B638" s="546" t="s">
        <v>1883</v>
      </c>
      <c r="C638" s="546" t="str">
        <f>+VLOOKUP(B638,'Salary sheet'!$B$6:$AX$1386,48,0)</f>
        <v>VO NGOC MINH</v>
      </c>
      <c r="D638" s="546" t="str">
        <f>+VLOOKUP(B638,'Salary sheet'!$B$6:$BW$1386,49,0)</f>
        <v>050056441473</v>
      </c>
      <c r="E638" s="462">
        <f>+VLOOKUP(B638,'Salary sheet'!$B$6:$AT$1292,45,0)</f>
        <v>10739982</v>
      </c>
      <c r="F638" s="646" t="s">
        <v>5544</v>
      </c>
      <c r="G638" s="546" t="str">
        <f>+VLOOKUP(B638,'Salary sheet'!$B$6:$E$2281,4,0)</f>
        <v>FACTORY D</v>
      </c>
      <c r="H638" s="461" t="str">
        <f>+VLOOKUP(B638,'Salary sheet'!$B$6:$AZ$1386,50,0)</f>
        <v>SK1 Bag</v>
      </c>
      <c r="I638" s="461" t="str">
        <f t="shared" si="30"/>
        <v>C6348VO NGOC MINH050056441473</v>
      </c>
      <c r="J638" s="573" t="str">
        <f>+VLOOKUP(B638,'[2]04 2025'!$B$2:$F$1371,5,0)</f>
        <v>C6348VO NGOC MINH050056441473</v>
      </c>
      <c r="K638" s="461">
        <f t="shared" si="29"/>
        <v>1</v>
      </c>
      <c r="P638" s="479"/>
    </row>
    <row r="639" spans="1:16" s="461" customFormat="1" ht="18" customHeight="1">
      <c r="A639" s="548">
        <f>SUBTOTAL(3,B$6:B639)</f>
        <v>634</v>
      </c>
      <c r="B639" s="546" t="s">
        <v>1885</v>
      </c>
      <c r="C639" s="546" t="str">
        <f>+VLOOKUP(B639,'Salary sheet'!$B$6:$AX$1386,48,0)</f>
        <v>DOAN THI THUY VY</v>
      </c>
      <c r="D639" s="546" t="str">
        <f>+VLOOKUP(B639,'Salary sheet'!$B$6:$BW$1386,49,0)</f>
        <v>050121836049</v>
      </c>
      <c r="E639" s="462">
        <f>+VLOOKUP(B639,'Salary sheet'!$B$6:$AT$1292,45,0)</f>
        <v>8350416</v>
      </c>
      <c r="F639" s="646" t="s">
        <v>5544</v>
      </c>
      <c r="G639" s="546" t="str">
        <f>+VLOOKUP(B639,'Salary sheet'!$B$6:$E$2281,4,0)</f>
        <v>FACTORY D</v>
      </c>
      <c r="H639" s="461" t="str">
        <f>+VLOOKUP(B639,'Salary sheet'!$B$6:$AZ$1386,50,0)</f>
        <v>SK1 Bag</v>
      </c>
      <c r="I639" s="461" t="str">
        <f t="shared" si="30"/>
        <v>C13576DOAN THI THUY VY050121836049</v>
      </c>
      <c r="J639" s="573" t="str">
        <f>+VLOOKUP(B639,'[2]04 2025'!$B$2:$F$1371,5,0)</f>
        <v>C13576DOAN THI THUY VY050121836049</v>
      </c>
      <c r="K639" s="461">
        <f t="shared" si="29"/>
        <v>1</v>
      </c>
      <c r="P639" s="479"/>
    </row>
    <row r="640" spans="1:16" s="461" customFormat="1" ht="18" customHeight="1">
      <c r="A640" s="548">
        <f>SUBTOTAL(3,B$6:B640)</f>
        <v>635</v>
      </c>
      <c r="B640" s="546" t="s">
        <v>1887</v>
      </c>
      <c r="C640" s="546" t="str">
        <f>+VLOOKUP(B640,'Salary sheet'!$B$6:$AX$1386,48,0)</f>
        <v>HA THI MONG BINH</v>
      </c>
      <c r="D640" s="546" t="str">
        <f>+VLOOKUP(B640,'Salary sheet'!$B$6:$BW$1386,49,0)</f>
        <v>050120866335</v>
      </c>
      <c r="E640" s="462">
        <f>+VLOOKUP(B640,'Salary sheet'!$B$6:$AT$1292,45,0)</f>
        <v>8492932</v>
      </c>
      <c r="F640" s="646" t="s">
        <v>5544</v>
      </c>
      <c r="G640" s="546" t="str">
        <f>+VLOOKUP(B640,'Salary sheet'!$B$6:$E$2281,4,0)</f>
        <v>FACTORY D</v>
      </c>
      <c r="H640" s="461" t="str">
        <f>+VLOOKUP(B640,'Salary sheet'!$B$6:$AZ$1386,50,0)</f>
        <v>SK1 Bag</v>
      </c>
      <c r="I640" s="461" t="str">
        <f t="shared" si="30"/>
        <v>C14152HA THI MONG BINH050120866335</v>
      </c>
      <c r="J640" s="573" t="str">
        <f>+VLOOKUP(B640,'[2]04 2025'!$B$2:$F$1371,5,0)</f>
        <v>C14152HA THI MONG BINH050120866335</v>
      </c>
      <c r="K640" s="461">
        <f t="shared" si="29"/>
        <v>1</v>
      </c>
      <c r="P640" s="479"/>
    </row>
    <row r="641" spans="1:16" s="461" customFormat="1" ht="18" customHeight="1">
      <c r="A641" s="548">
        <f>SUBTOTAL(3,B$6:B641)</f>
        <v>636</v>
      </c>
      <c r="B641" s="546" t="s">
        <v>1889</v>
      </c>
      <c r="C641" s="546" t="str">
        <f>+VLOOKUP(B641,'Salary sheet'!$B$6:$AX$1386,48,0)</f>
        <v>NGUYEN HIEN CHUONG</v>
      </c>
      <c r="D641" s="546" t="str">
        <f>+VLOOKUP(B641,'Salary sheet'!$B$6:$BW$1386,49,0)</f>
        <v>050121351592</v>
      </c>
      <c r="E641" s="462">
        <f>+VLOOKUP(B641,'Salary sheet'!$B$6:$AT$1292,45,0)</f>
        <v>8154280</v>
      </c>
      <c r="F641" s="646" t="s">
        <v>5544</v>
      </c>
      <c r="G641" s="546" t="str">
        <f>+VLOOKUP(B641,'Salary sheet'!$B$6:$E$2281,4,0)</f>
        <v>FACTORY D</v>
      </c>
      <c r="H641" s="461" t="str">
        <f>+VLOOKUP(B641,'Salary sheet'!$B$6:$AZ$1386,50,0)</f>
        <v>SK1 Bag</v>
      </c>
      <c r="I641" s="461" t="str">
        <f t="shared" si="30"/>
        <v>C14158NGUYEN HIEN CHUONG050121351592</v>
      </c>
      <c r="J641" s="573" t="str">
        <f>+VLOOKUP(B641,'[2]04 2025'!$B$2:$F$1371,5,0)</f>
        <v>C14158NGUYEN HIEN CHUONG050121351592</v>
      </c>
      <c r="K641" s="461">
        <f t="shared" si="29"/>
        <v>1</v>
      </c>
      <c r="P641" s="479"/>
    </row>
    <row r="642" spans="1:16" s="461" customFormat="1" ht="18" customHeight="1">
      <c r="A642" s="548">
        <f>SUBTOTAL(3,B$6:B642)</f>
        <v>637</v>
      </c>
      <c r="B642" s="546" t="s">
        <v>1891</v>
      </c>
      <c r="C642" s="546" t="str">
        <f>+VLOOKUP(B642,'Salary sheet'!$B$6:$AX$1386,48,0)</f>
        <v>TRAN TUAN BAO</v>
      </c>
      <c r="D642" s="546" t="str">
        <f>+VLOOKUP(B642,'Salary sheet'!$B$6:$BW$1386,49,0)</f>
        <v>050128255963</v>
      </c>
      <c r="E642" s="462">
        <f>+VLOOKUP(B642,'Salary sheet'!$B$6:$AT$1292,45,0)</f>
        <v>8340397</v>
      </c>
      <c r="F642" s="646" t="s">
        <v>5544</v>
      </c>
      <c r="G642" s="546" t="str">
        <f>+VLOOKUP(B642,'Salary sheet'!$B$6:$E$2281,4,0)</f>
        <v>FACTORY D</v>
      </c>
      <c r="H642" s="461" t="str">
        <f>+VLOOKUP(B642,'Salary sheet'!$B$6:$AZ$1386,50,0)</f>
        <v>SK1 Bag</v>
      </c>
      <c r="I642" s="461" t="str">
        <f t="shared" si="30"/>
        <v>C14256TRAN TUAN BAO050128255963</v>
      </c>
      <c r="J642" s="573" t="str">
        <f>+VLOOKUP(B642,'[2]04 2025'!$B$2:$F$1371,5,0)</f>
        <v>C14256TRAN TUAN BAO050128255963</v>
      </c>
      <c r="K642" s="461">
        <f t="shared" si="29"/>
        <v>1</v>
      </c>
      <c r="P642" s="479"/>
    </row>
    <row r="643" spans="1:16" s="461" customFormat="1" ht="18" customHeight="1">
      <c r="A643" s="548">
        <f>SUBTOTAL(3,B$6:B643)</f>
        <v>638</v>
      </c>
      <c r="B643" s="546" t="s">
        <v>1893</v>
      </c>
      <c r="C643" s="546" t="str">
        <f>+VLOOKUP(B643,'Salary sheet'!$B$6:$AX$1386,48,0)</f>
        <v>NGUYEN THI HA</v>
      </c>
      <c r="D643" s="546" t="str">
        <f>+VLOOKUP(B643,'Salary sheet'!$B$6:$BW$1386,49,0)</f>
        <v>050129038931</v>
      </c>
      <c r="E643" s="462">
        <f>+VLOOKUP(B643,'Salary sheet'!$B$6:$AT$1292,45,0)</f>
        <v>8501120</v>
      </c>
      <c r="F643" s="646" t="s">
        <v>5544</v>
      </c>
      <c r="G643" s="546" t="str">
        <f>+VLOOKUP(B643,'Salary sheet'!$B$6:$E$2281,4,0)</f>
        <v>FACTORY D</v>
      </c>
      <c r="H643" s="461" t="str">
        <f>+VLOOKUP(B643,'Salary sheet'!$B$6:$AZ$1386,50,0)</f>
        <v>SK1 Bag</v>
      </c>
      <c r="I643" s="461" t="str">
        <f t="shared" si="30"/>
        <v>C14270NGUYEN THI HA050129038931</v>
      </c>
      <c r="J643" s="573" t="str">
        <f>+VLOOKUP(B643,'[2]04 2025'!$B$2:$F$1371,5,0)</f>
        <v>C14270NGUYEN THI HA050129038931</v>
      </c>
      <c r="K643" s="461">
        <f t="shared" si="29"/>
        <v>1</v>
      </c>
      <c r="P643" s="479"/>
    </row>
    <row r="644" spans="1:16" s="461" customFormat="1" ht="18" customHeight="1">
      <c r="A644" s="548">
        <f>SUBTOTAL(3,B$6:B644)</f>
        <v>639</v>
      </c>
      <c r="B644" s="546" t="s">
        <v>1895</v>
      </c>
      <c r="C644" s="546" t="str">
        <f>+VLOOKUP(B644,'Salary sheet'!$B$6:$AX$1386,48,0)</f>
        <v>NGUYEN THI NGOC HUYNH</v>
      </c>
      <c r="D644" s="546" t="str">
        <f>+VLOOKUP(B644,'Salary sheet'!$B$6:$BW$1386,49,0)</f>
        <v>050155392883</v>
      </c>
      <c r="E644" s="462">
        <f>+VLOOKUP(B644,'Salary sheet'!$B$6:$AT$1292,45,0)</f>
        <v>8407801</v>
      </c>
      <c r="F644" s="646" t="s">
        <v>5544</v>
      </c>
      <c r="G644" s="546" t="str">
        <f>+VLOOKUP(B644,'Salary sheet'!$B$6:$E$2281,4,0)</f>
        <v>FACTORY D</v>
      </c>
      <c r="H644" s="461" t="str">
        <f>+VLOOKUP(B644,'Salary sheet'!$B$6:$AZ$1386,50,0)</f>
        <v>SK1 Bag</v>
      </c>
      <c r="I644" s="461" t="str">
        <f t="shared" si="30"/>
        <v>C14436NGUYEN THI NGOC HUYNH050155392883</v>
      </c>
      <c r="J644" s="573" t="str">
        <f>+VLOOKUP(B644,'[2]04 2025'!$B$2:$F$1371,5,0)</f>
        <v>C14436NGUYEN THI NGOC HUYNH050155392883</v>
      </c>
      <c r="K644" s="461">
        <f t="shared" si="29"/>
        <v>1</v>
      </c>
      <c r="P644" s="479"/>
    </row>
    <row r="645" spans="1:16" s="461" customFormat="1" ht="18" customHeight="1">
      <c r="A645" s="548">
        <f>SUBTOTAL(3,B$6:B645)</f>
        <v>640</v>
      </c>
      <c r="B645" s="546" t="s">
        <v>5589</v>
      </c>
      <c r="C645" s="546" t="str">
        <f>+VLOOKUP(B645,'Salary sheet'!$B$6:$AX$1386,48,0)</f>
        <v>PHAM THUY HUONG</v>
      </c>
      <c r="D645" s="546" t="str">
        <f>+VLOOKUP(B645,'Salary sheet'!$B$6:$BW$1386,49,0)</f>
        <v>050053905495</v>
      </c>
      <c r="E645" s="462">
        <f>+VLOOKUP(B645,'Salary sheet'!$B$6:$AT$1292,45,0)</f>
        <v>496746</v>
      </c>
      <c r="F645" s="646" t="s">
        <v>5544</v>
      </c>
      <c r="G645" s="546" t="str">
        <f>+VLOOKUP(B645,'Salary sheet'!$B$6:$E$2281,4,0)</f>
        <v>FACTORY D</v>
      </c>
      <c r="H645" s="461" t="str">
        <f>+VLOOKUP(B645,'Salary sheet'!$B$6:$AZ$1386,50,0)</f>
        <v>SK1 Bag</v>
      </c>
      <c r="I645" s="461" t="str">
        <f t="shared" si="30"/>
        <v>C14444PHAM THUY HUONG050053905495</v>
      </c>
      <c r="J645" s="573" t="str">
        <f>+VLOOKUP(B645,'[2]04 2025'!$B$2:$F$1371,5,0)</f>
        <v>C14444PHAM THUY HUONG050053905495</v>
      </c>
      <c r="K645" s="461">
        <f t="shared" si="29"/>
        <v>1</v>
      </c>
      <c r="P645" s="479"/>
    </row>
    <row r="646" spans="1:16" s="461" customFormat="1" ht="18" customHeight="1">
      <c r="A646" s="548">
        <f>SUBTOTAL(3,B$6:B646)</f>
        <v>641</v>
      </c>
      <c r="B646" s="546" t="s">
        <v>1897</v>
      </c>
      <c r="C646" s="546" t="str">
        <f>+VLOOKUP(B646,'Salary sheet'!$B$6:$AX$1386,48,0)</f>
        <v>KPA H MAI LY</v>
      </c>
      <c r="D646" s="546" t="str">
        <f>+VLOOKUP(B646,'Salary sheet'!$B$6:$BW$1386,49,0)</f>
        <v>050122316073</v>
      </c>
      <c r="E646" s="462">
        <f>+VLOOKUP(B646,'Salary sheet'!$B$6:$AT$1292,45,0)</f>
        <v>8359313</v>
      </c>
      <c r="F646" s="646" t="s">
        <v>5544</v>
      </c>
      <c r="G646" s="546" t="str">
        <f>+VLOOKUP(B646,'Salary sheet'!$B$6:$E$2281,4,0)</f>
        <v>FACTORY D</v>
      </c>
      <c r="H646" s="461" t="str">
        <f>+VLOOKUP(B646,'Salary sheet'!$B$6:$AZ$1386,50,0)</f>
        <v>SK1 Bag</v>
      </c>
      <c r="I646" s="461" t="str">
        <f t="shared" si="30"/>
        <v>C14811KPA H MAI LY050122316073</v>
      </c>
      <c r="J646" s="573" t="str">
        <f>+VLOOKUP(B646,'[2]04 2025'!$B$2:$F$1371,5,0)</f>
        <v>C14811KPA H MAI LY050122316073</v>
      </c>
      <c r="K646" s="461">
        <f t="shared" si="29"/>
        <v>1</v>
      </c>
      <c r="P646" s="479"/>
    </row>
    <row r="647" spans="1:16" s="461" customFormat="1" ht="18" customHeight="1">
      <c r="A647" s="548">
        <f>SUBTOTAL(3,B$6:B647)</f>
        <v>642</v>
      </c>
      <c r="B647" s="546" t="s">
        <v>1899</v>
      </c>
      <c r="C647" s="546" t="str">
        <f>+VLOOKUP(B647,'Salary sheet'!$B$6:$AX$1386,48,0)</f>
        <v>NGUYEN THI ANH NGUYET</v>
      </c>
      <c r="D647" s="546" t="str">
        <f>+VLOOKUP(B647,'Salary sheet'!$B$6:$BW$1386,49,0)</f>
        <v>050108107526</v>
      </c>
      <c r="E647" s="462">
        <f>+VLOOKUP(B647,'Salary sheet'!$B$6:$AT$1292,45,0)</f>
        <v>8108991</v>
      </c>
      <c r="F647" s="646" t="s">
        <v>5544</v>
      </c>
      <c r="G647" s="546" t="str">
        <f>+VLOOKUP(B647,'Salary sheet'!$B$6:$E$2281,4,0)</f>
        <v>FACTORY D</v>
      </c>
      <c r="H647" s="461" t="str">
        <f>+VLOOKUP(B647,'Salary sheet'!$B$6:$AZ$1386,50,0)</f>
        <v>SK1 Bag</v>
      </c>
      <c r="I647" s="461" t="str">
        <f t="shared" si="30"/>
        <v>C15396NGUYEN THI ANH NGUYET050108107526</v>
      </c>
      <c r="J647" s="573" t="str">
        <f>+VLOOKUP(B647,'[2]04 2025'!$B$2:$F$1371,5,0)</f>
        <v>C15396NGUYEN THI ANH NGUYET050108107526</v>
      </c>
      <c r="K647" s="461">
        <f t="shared" si="29"/>
        <v>1</v>
      </c>
      <c r="P647" s="479"/>
    </row>
    <row r="648" spans="1:16" s="461" customFormat="1" ht="18" customHeight="1">
      <c r="A648" s="548">
        <f>SUBTOTAL(3,B$6:B648)</f>
        <v>643</v>
      </c>
      <c r="B648" s="546" t="s">
        <v>1901</v>
      </c>
      <c r="C648" s="546" t="str">
        <f>+VLOOKUP(B648,'Salary sheet'!$B$6:$AX$1386,48,0)</f>
        <v>PHAM THI KHANH</v>
      </c>
      <c r="D648" s="546" t="str">
        <f>+VLOOKUP(B648,'Salary sheet'!$B$6:$BW$1386,49,0)</f>
        <v>050040850918</v>
      </c>
      <c r="E648" s="462">
        <f>+VLOOKUP(B648,'Salary sheet'!$B$6:$AT$1292,45,0)</f>
        <v>12879243</v>
      </c>
      <c r="F648" s="646" t="s">
        <v>5544</v>
      </c>
      <c r="G648" s="546" t="str">
        <f>+VLOOKUP(B648,'Salary sheet'!$B$6:$E$2281,4,0)</f>
        <v>FACTORY D</v>
      </c>
      <c r="H648" s="461" t="str">
        <f>+VLOOKUP(B648,'Salary sheet'!$B$6:$AZ$1386,50,0)</f>
        <v>SK1 Bag</v>
      </c>
      <c r="I648" s="461" t="str">
        <f t="shared" si="30"/>
        <v>C1655PHAM THI KHANH050040850918</v>
      </c>
      <c r="J648" s="573" t="str">
        <f>+VLOOKUP(B648,'[2]04 2025'!$B$2:$F$1371,5,0)</f>
        <v>C1655PHAM THI KHANH050040850918</v>
      </c>
      <c r="K648" s="461">
        <f t="shared" si="29"/>
        <v>1</v>
      </c>
      <c r="P648" s="479"/>
    </row>
    <row r="649" spans="1:16" s="461" customFormat="1" ht="18" customHeight="1">
      <c r="A649" s="548">
        <f>SUBTOTAL(3,B$6:B649)</f>
        <v>644</v>
      </c>
      <c r="B649" s="546" t="s">
        <v>1903</v>
      </c>
      <c r="C649" s="546" t="str">
        <f>+VLOOKUP(B649,'Salary sheet'!$B$6:$AX$1386,48,0)</f>
        <v>LE THI THANH XUAN</v>
      </c>
      <c r="D649" s="546" t="str">
        <f>+VLOOKUP(B649,'Salary sheet'!$B$6:$BW$1386,49,0)</f>
        <v>050103660197</v>
      </c>
      <c r="E649" s="462">
        <f>+VLOOKUP(B649,'Salary sheet'!$B$6:$AT$1292,45,0)</f>
        <v>6607588</v>
      </c>
      <c r="F649" s="646" t="s">
        <v>5544</v>
      </c>
      <c r="G649" s="546" t="str">
        <f>+VLOOKUP(B649,'Salary sheet'!$B$6:$E$2281,4,0)</f>
        <v>FACTORY D</v>
      </c>
      <c r="H649" s="461" t="str">
        <f>+VLOOKUP(B649,'Salary sheet'!$B$6:$AZ$1386,50,0)</f>
        <v>SK1 Bag</v>
      </c>
      <c r="I649" s="461" t="str">
        <f t="shared" si="30"/>
        <v>C7792LE THI THANH XUAN050103660197</v>
      </c>
      <c r="J649" s="573" t="str">
        <f>+VLOOKUP(B649,'[2]04 2025'!$B$2:$F$1371,5,0)</f>
        <v>C7792LE THI THANH XUAN050103660197</v>
      </c>
      <c r="K649" s="461">
        <f t="shared" si="29"/>
        <v>1</v>
      </c>
      <c r="P649" s="479"/>
    </row>
    <row r="650" spans="1:16" s="461" customFormat="1" ht="18" customHeight="1">
      <c r="A650" s="548">
        <f>SUBTOTAL(3,B$6:B650)</f>
        <v>645</v>
      </c>
      <c r="B650" s="546" t="s">
        <v>1905</v>
      </c>
      <c r="C650" s="546" t="str">
        <f>+VLOOKUP(B650,'Salary sheet'!$B$6:$AX$1386,48,0)</f>
        <v>NGUYEN THANH LIEM</v>
      </c>
      <c r="D650" s="546" t="str">
        <f>+VLOOKUP(B650,'Salary sheet'!$B$6:$BW$1386,49,0)</f>
        <v>050095670511</v>
      </c>
      <c r="E650" s="462">
        <f>+VLOOKUP(B650,'Salary sheet'!$B$6:$AT$1292,45,0)</f>
        <v>7538883</v>
      </c>
      <c r="F650" s="646" t="s">
        <v>5544</v>
      </c>
      <c r="G650" s="546" t="str">
        <f>+VLOOKUP(B650,'Salary sheet'!$B$6:$E$2281,4,0)</f>
        <v>FACTORY D</v>
      </c>
      <c r="H650" s="461" t="str">
        <f>+VLOOKUP(B650,'Salary sheet'!$B$6:$AZ$1386,50,0)</f>
        <v>SK1 Bag</v>
      </c>
      <c r="I650" s="461" t="str">
        <f t="shared" si="30"/>
        <v>C7617NGUYEN THANH LIEM050095670511</v>
      </c>
      <c r="J650" s="573" t="str">
        <f>+VLOOKUP(B650,'[2]04 2025'!$B$2:$F$1371,5,0)</f>
        <v>C7617NGUYEN THANH LIEM050095670511</v>
      </c>
      <c r="K650" s="461">
        <f t="shared" si="29"/>
        <v>1</v>
      </c>
      <c r="P650" s="479"/>
    </row>
    <row r="651" spans="1:16" s="461" customFormat="1" ht="18" customHeight="1">
      <c r="A651" s="548">
        <f>SUBTOTAL(3,B$6:B651)</f>
        <v>646</v>
      </c>
      <c r="B651" s="546" t="s">
        <v>1907</v>
      </c>
      <c r="C651" s="546" t="str">
        <f>+VLOOKUP(B651,'Salary sheet'!$B$6:$AX$1386,48,0)</f>
        <v>DO THI VAN</v>
      </c>
      <c r="D651" s="546" t="str">
        <f>+VLOOKUP(B651,'Salary sheet'!$B$6:$BW$1386,49,0)</f>
        <v>050048183686</v>
      </c>
      <c r="E651" s="462">
        <f>+VLOOKUP(B651,'Salary sheet'!$B$6:$AT$1292,45,0)</f>
        <v>15220419</v>
      </c>
      <c r="F651" s="646" t="s">
        <v>5544</v>
      </c>
      <c r="G651" s="546" t="str">
        <f>+VLOOKUP(B651,'Salary sheet'!$B$6:$E$2281,4,0)</f>
        <v>FACTORY O</v>
      </c>
      <c r="H651" s="461" t="str">
        <f>+VLOOKUP(B651,'Salary sheet'!$B$6:$AZ$1386,50,0)</f>
        <v>SK1 Box</v>
      </c>
      <c r="I651" s="461" t="str">
        <f t="shared" si="30"/>
        <v>C11692DO THI VAN050048183686</v>
      </c>
      <c r="J651" s="573" t="str">
        <f>+VLOOKUP(B651,'[2]04 2025'!$B$2:$F$1371,5,0)</f>
        <v>C11692DO THI VAN050048183686</v>
      </c>
      <c r="K651" s="461">
        <f t="shared" si="29"/>
        <v>1</v>
      </c>
      <c r="P651" s="479"/>
    </row>
    <row r="652" spans="1:16" s="461" customFormat="1" ht="18" customHeight="1">
      <c r="A652" s="548">
        <f>SUBTOTAL(3,B$6:B652)</f>
        <v>647</v>
      </c>
      <c r="B652" s="546" t="s">
        <v>1909</v>
      </c>
      <c r="C652" s="546" t="str">
        <f>+VLOOKUP(B652,'Salary sheet'!$B$6:$AX$1386,48,0)</f>
        <v>NGUYEN XUAN DANG</v>
      </c>
      <c r="D652" s="546" t="str">
        <f>+VLOOKUP(B652,'Salary sheet'!$B$6:$BW$1386,49,0)</f>
        <v>060263994100</v>
      </c>
      <c r="E652" s="462">
        <f>+VLOOKUP(B652,'Salary sheet'!$B$6:$AT$1292,45,0)</f>
        <v>14545092</v>
      </c>
      <c r="F652" s="646" t="s">
        <v>5544</v>
      </c>
      <c r="G652" s="546" t="str">
        <f>+VLOOKUP(B652,'Salary sheet'!$B$6:$E$2281,4,0)</f>
        <v>FACTORY O</v>
      </c>
      <c r="H652" s="461" t="str">
        <f>+VLOOKUP(B652,'Salary sheet'!$B$6:$AZ$1386,50,0)</f>
        <v>SK1 Bag</v>
      </c>
      <c r="I652" s="461" t="str">
        <f t="shared" si="30"/>
        <v>C13175NGUYEN XUAN DANG060263994100</v>
      </c>
      <c r="J652" s="573" t="str">
        <f>+VLOOKUP(B652,'[2]04 2025'!$B$2:$F$1371,5,0)</f>
        <v>C13175NGUYEN XUAN DANG060263994100</v>
      </c>
      <c r="K652" s="461">
        <f t="shared" si="29"/>
        <v>1</v>
      </c>
      <c r="P652" s="479"/>
    </row>
    <row r="653" spans="1:16" s="461" customFormat="1" ht="18" customHeight="1">
      <c r="A653" s="548">
        <f>SUBTOTAL(3,B$6:B653)</f>
        <v>648</v>
      </c>
      <c r="B653" s="546" t="s">
        <v>1911</v>
      </c>
      <c r="C653" s="546" t="str">
        <f>+VLOOKUP(B653,'Salary sheet'!$B$6:$AX$1386,48,0)</f>
        <v>NGUYEN THI THIEN KIEU</v>
      </c>
      <c r="D653" s="546" t="str">
        <f>+VLOOKUP(B653,'Salary sheet'!$B$6:$BW$1386,49,0)</f>
        <v>050055353041</v>
      </c>
      <c r="E653" s="462">
        <f>+VLOOKUP(B653,'Salary sheet'!$B$6:$AT$1292,45,0)</f>
        <v>15355160</v>
      </c>
      <c r="F653" s="646" t="s">
        <v>5544</v>
      </c>
      <c r="G653" s="546" t="str">
        <f>+VLOOKUP(B653,'Salary sheet'!$B$6:$E$2281,4,0)</f>
        <v>FACTORY O</v>
      </c>
      <c r="H653" s="461" t="str">
        <f>+VLOOKUP(B653,'Salary sheet'!$B$6:$AZ$1386,50,0)</f>
        <v>SK2</v>
      </c>
      <c r="I653" s="461" t="str">
        <f t="shared" si="30"/>
        <v>C14117NGUYEN THI THIEN KIEU050055353041</v>
      </c>
      <c r="J653" s="573" t="str">
        <f>+VLOOKUP(B653,'[2]04 2025'!$B$2:$F$1371,5,0)</f>
        <v>C14117NGUYEN THI THIEN KIEU050055353041</v>
      </c>
      <c r="K653" s="461">
        <f t="shared" si="29"/>
        <v>1</v>
      </c>
      <c r="P653" s="479"/>
    </row>
    <row r="654" spans="1:16" s="461" customFormat="1" ht="18" customHeight="1">
      <c r="A654" s="548">
        <f>SUBTOTAL(3,B$6:B654)</f>
        <v>649</v>
      </c>
      <c r="B654" s="546" t="s">
        <v>1913</v>
      </c>
      <c r="C654" s="546" t="str">
        <f>+VLOOKUP(B654,'Salary sheet'!$B$6:$AX$1386,48,0)</f>
        <v>NGO THI TAM</v>
      </c>
      <c r="D654" s="546" t="str">
        <f>+VLOOKUP(B654,'Salary sheet'!$B$6:$BW$1386,49,0)</f>
        <v>050155812467</v>
      </c>
      <c r="E654" s="462">
        <f>+VLOOKUP(B654,'Salary sheet'!$B$6:$AT$1292,45,0)</f>
        <v>14891285</v>
      </c>
      <c r="F654" s="646" t="s">
        <v>5544</v>
      </c>
      <c r="G654" s="546" t="str">
        <f>+VLOOKUP(B654,'Salary sheet'!$B$6:$E$2281,4,0)</f>
        <v>FACTORY O</v>
      </c>
      <c r="H654" s="461" t="str">
        <f>+VLOOKUP(B654,'Salary sheet'!$B$6:$AZ$1386,50,0)</f>
        <v>SK1 Box</v>
      </c>
      <c r="I654" s="461" t="str">
        <f t="shared" si="30"/>
        <v>C16112NGO THI TAM050155812467</v>
      </c>
      <c r="J654" s="573" t="str">
        <f>+VLOOKUP(B654,'[2]04 2025'!$B$2:$F$1371,5,0)</f>
        <v>C16112NGO THI TAM050155812467</v>
      </c>
      <c r="K654" s="461">
        <f t="shared" si="29"/>
        <v>1</v>
      </c>
      <c r="P654" s="479"/>
    </row>
    <row r="655" spans="1:16" s="461" customFormat="1" ht="18" customHeight="1">
      <c r="A655" s="548">
        <f>SUBTOTAL(3,B$6:B655)</f>
        <v>650</v>
      </c>
      <c r="B655" s="546" t="s">
        <v>1915</v>
      </c>
      <c r="C655" s="546" t="str">
        <f>+VLOOKUP(B655,'Salary sheet'!$B$6:$AX$1386,48,0)</f>
        <v>NGUYEN THI HA</v>
      </c>
      <c r="D655" s="546" t="str">
        <f>+VLOOKUP(B655,'Salary sheet'!$B$6:$BW$1386,49,0)</f>
        <v>050040796239</v>
      </c>
      <c r="E655" s="462">
        <f>+VLOOKUP(B655,'Salary sheet'!$B$6:$AT$1292,45,0)</f>
        <v>27112390</v>
      </c>
      <c r="F655" s="646" t="s">
        <v>5544</v>
      </c>
      <c r="G655" s="546" t="str">
        <f>+VLOOKUP(B655,'Salary sheet'!$B$6:$E$2281,4,0)</f>
        <v>FACTORY O</v>
      </c>
      <c r="H655" s="461" t="str">
        <f>+VLOOKUP(B655,'Salary sheet'!$B$6:$AZ$1386,50,0)</f>
        <v>SK1 Bag</v>
      </c>
      <c r="I655" s="461" t="str">
        <f t="shared" si="30"/>
        <v>V036NGUYEN THI HA050040796239</v>
      </c>
      <c r="J655" s="573" t="str">
        <f>+VLOOKUP(B655,'[2]04 2025'!$B$2:$F$1371,5,0)</f>
        <v>V036NGUYEN THI HA050040796239</v>
      </c>
      <c r="K655" s="461">
        <f t="shared" si="29"/>
        <v>1</v>
      </c>
      <c r="P655" s="479"/>
    </row>
    <row r="656" spans="1:16" s="461" customFormat="1" ht="18" customHeight="1">
      <c r="A656" s="548">
        <f>SUBTOTAL(3,B$6:B656)</f>
        <v>651</v>
      </c>
      <c r="B656" s="546" t="s">
        <v>1917</v>
      </c>
      <c r="C656" s="546" t="str">
        <f>+VLOOKUP(B656,'Salary sheet'!$B$6:$AX$1386,48,0)</f>
        <v>TRAN THI THUY TRANG</v>
      </c>
      <c r="D656" s="546" t="str">
        <f>+VLOOKUP(B656,'Salary sheet'!$B$6:$BW$1386,49,0)</f>
        <v>050040795933</v>
      </c>
      <c r="E656" s="462">
        <f>+VLOOKUP(B656,'Salary sheet'!$B$6:$AT$1292,45,0)</f>
        <v>16423564</v>
      </c>
      <c r="F656" s="646" t="s">
        <v>5544</v>
      </c>
      <c r="G656" s="546" t="str">
        <f>+VLOOKUP(B656,'Salary sheet'!$B$6:$E$2281,4,0)</f>
        <v>FACTORY O</v>
      </c>
      <c r="H656" s="461" t="str">
        <f>+VLOOKUP(B656,'Salary sheet'!$B$6:$AZ$1386,50,0)</f>
        <v>SK2</v>
      </c>
      <c r="I656" s="461" t="str">
        <f t="shared" si="30"/>
        <v>V085TRAN THI THUY TRANG050040795933</v>
      </c>
      <c r="J656" s="573" t="str">
        <f>+VLOOKUP(B656,'[2]04 2025'!$B$2:$F$1371,5,0)</f>
        <v>V085TRAN THI THUY TRANG050040795933</v>
      </c>
      <c r="K656" s="461">
        <f t="shared" si="29"/>
        <v>1</v>
      </c>
      <c r="P656" s="479"/>
    </row>
    <row r="657" spans="1:16" s="461" customFormat="1" ht="18" customHeight="1">
      <c r="A657" s="548">
        <f>SUBTOTAL(3,B$6:B657)</f>
        <v>652</v>
      </c>
      <c r="B657" s="546" t="s">
        <v>1919</v>
      </c>
      <c r="C657" s="546" t="str">
        <f>+VLOOKUP(B657,'Salary sheet'!$B$6:$AX$1386,48,0)</f>
        <v>BUI TRAN CHIN</v>
      </c>
      <c r="D657" s="546" t="str">
        <f>+VLOOKUP(B657,'Salary sheet'!$B$6:$BW$1386,49,0)</f>
        <v>050066264669</v>
      </c>
      <c r="E657" s="462">
        <f>+VLOOKUP(B657,'Salary sheet'!$B$6:$AT$1292,45,0)</f>
        <v>13612400</v>
      </c>
      <c r="F657" s="646" t="s">
        <v>5544</v>
      </c>
      <c r="G657" s="546" t="str">
        <f>+VLOOKUP(B657,'Salary sheet'!$B$6:$E$2281,4,0)</f>
        <v>FACTORY O</v>
      </c>
      <c r="H657" s="461" t="str">
        <f>+VLOOKUP(B657,'Salary sheet'!$B$6:$AZ$1386,50,0)</f>
        <v>SK1 Bag</v>
      </c>
      <c r="I657" s="461" t="str">
        <f t="shared" si="30"/>
        <v>C6508BUI TRAN CHIN050066264669</v>
      </c>
      <c r="J657" s="573" t="str">
        <f>+VLOOKUP(B657,'[2]04 2025'!$B$2:$F$1371,5,0)</f>
        <v>C6508BUI TRAN CHIN050066264669</v>
      </c>
      <c r="K657" s="461">
        <f t="shared" si="29"/>
        <v>1</v>
      </c>
      <c r="P657" s="479"/>
    </row>
    <row r="658" spans="1:16" s="461" customFormat="1" ht="18" customHeight="1">
      <c r="A658" s="548">
        <f>SUBTOTAL(3,B$6:B658)</f>
        <v>653</v>
      </c>
      <c r="B658" s="546" t="s">
        <v>1922</v>
      </c>
      <c r="C658" s="546" t="str">
        <f>+VLOOKUP(B658,'Salary sheet'!$B$6:$AX$1386,48,0)</f>
        <v>VU VAN LUAN</v>
      </c>
      <c r="D658" s="546" t="str">
        <f>+VLOOKUP(B658,'Salary sheet'!$B$6:$BW$1386,49,0)</f>
        <v>050040796352</v>
      </c>
      <c r="E658" s="462">
        <f>+VLOOKUP(B658,'Salary sheet'!$B$6:$AT$1292,45,0)</f>
        <v>18684900</v>
      </c>
      <c r="F658" s="646" t="s">
        <v>5544</v>
      </c>
      <c r="G658" s="546" t="str">
        <f>+VLOOKUP(B658,'Salary sheet'!$B$6:$E$2281,4,0)</f>
        <v>FACTORY O</v>
      </c>
      <c r="H658" s="461" t="str">
        <f>+VLOOKUP(B658,'Salary sheet'!$B$6:$AZ$1386,50,0)</f>
        <v>SK1 Box</v>
      </c>
      <c r="I658" s="461" t="str">
        <f t="shared" si="30"/>
        <v>V003VU VAN LUAN050040796352</v>
      </c>
      <c r="J658" s="573" t="str">
        <f>+VLOOKUP(B658,'[2]04 2025'!$B$2:$F$1371,5,0)</f>
        <v>V003VU VAN LUAN050040796352</v>
      </c>
      <c r="K658" s="461">
        <f t="shared" si="29"/>
        <v>1</v>
      </c>
      <c r="P658" s="479"/>
    </row>
    <row r="659" spans="1:16" s="461" customFormat="1" ht="18" customHeight="1">
      <c r="A659" s="548">
        <f>SUBTOTAL(3,B$6:B659)</f>
        <v>654</v>
      </c>
      <c r="B659" s="546" t="s">
        <v>1924</v>
      </c>
      <c r="C659" s="546" t="str">
        <f>+VLOOKUP(B659,'Salary sheet'!$B$6:$AX$1386,48,0)</f>
        <v>MAI VAN BOI</v>
      </c>
      <c r="D659" s="546" t="str">
        <f>+VLOOKUP(B659,'Salary sheet'!$B$6:$BW$1386,49,0)</f>
        <v>050116196058</v>
      </c>
      <c r="E659" s="462">
        <f>+VLOOKUP(B659,'Salary sheet'!$B$6:$AT$1292,45,0)</f>
        <v>7819721</v>
      </c>
      <c r="F659" s="646" t="s">
        <v>5544</v>
      </c>
      <c r="G659" s="546" t="str">
        <f>+VLOOKUP(B659,'Salary sheet'!$B$6:$E$2281,4,0)</f>
        <v>FACTORY O</v>
      </c>
      <c r="H659" s="461" t="str">
        <f>+VLOOKUP(B659,'Salary sheet'!$B$6:$AZ$1386,50,0)</f>
        <v>SK1 Bag</v>
      </c>
      <c r="I659" s="461" t="str">
        <f t="shared" si="30"/>
        <v>C11694MAI VAN BOI050116196058</v>
      </c>
      <c r="J659" s="573" t="str">
        <f>+VLOOKUP(B659,'[2]04 2025'!$B$2:$F$1371,5,0)</f>
        <v>C11694MAI VAN BOI050116196058</v>
      </c>
      <c r="K659" s="461">
        <f t="shared" si="29"/>
        <v>1</v>
      </c>
      <c r="P659" s="479"/>
    </row>
    <row r="660" spans="1:16" s="461" customFormat="1" ht="18" customHeight="1">
      <c r="A660" s="548">
        <f>SUBTOTAL(3,B$6:B660)</f>
        <v>655</v>
      </c>
      <c r="B660" s="546" t="s">
        <v>1927</v>
      </c>
      <c r="C660" s="546" t="str">
        <f>+VLOOKUP(B660,'Salary sheet'!$B$6:$AX$1386,48,0)</f>
        <v>LE THI HAO</v>
      </c>
      <c r="D660" s="546" t="str">
        <f>+VLOOKUP(B660,'Salary sheet'!$B$6:$BW$1386,49,0)</f>
        <v>050055489235</v>
      </c>
      <c r="E660" s="462">
        <f>+VLOOKUP(B660,'Salary sheet'!$B$6:$AT$1292,45,0)</f>
        <v>7523732</v>
      </c>
      <c r="F660" s="646" t="s">
        <v>5544</v>
      </c>
      <c r="G660" s="546" t="str">
        <f>+VLOOKUP(B660,'Salary sheet'!$B$6:$E$2281,4,0)</f>
        <v>FACTORY O</v>
      </c>
      <c r="H660" s="461" t="str">
        <f>+VLOOKUP(B660,'Salary sheet'!$B$6:$AZ$1386,50,0)</f>
        <v>SK1 Bag</v>
      </c>
      <c r="I660" s="461" t="str">
        <f t="shared" si="30"/>
        <v>C15443LE THI HAO050055489235</v>
      </c>
      <c r="J660" s="573" t="str">
        <f>+VLOOKUP(B660,'[2]04 2025'!$B$2:$F$1371,5,0)</f>
        <v>C15443LE THI HAO050055489235</v>
      </c>
      <c r="K660" s="461">
        <f t="shared" si="29"/>
        <v>1</v>
      </c>
      <c r="P660" s="479"/>
    </row>
    <row r="661" spans="1:16" s="461" customFormat="1" ht="18" customHeight="1">
      <c r="A661" s="548">
        <f>SUBTOTAL(3,B$6:B661)</f>
        <v>656</v>
      </c>
      <c r="B661" s="546" t="s">
        <v>1930</v>
      </c>
      <c r="C661" s="546" t="str">
        <f>+VLOOKUP(B661,'Salary sheet'!$B$6:$AX$1386,48,0)</f>
        <v>LE THO THIET</v>
      </c>
      <c r="D661" s="546" t="str">
        <f>+VLOOKUP(B661,'Salary sheet'!$B$6:$BW$1386,49,0)</f>
        <v>050040998516</v>
      </c>
      <c r="E661" s="462">
        <f>+VLOOKUP(B661,'Salary sheet'!$B$6:$AT$1292,45,0)</f>
        <v>8307783</v>
      </c>
      <c r="F661" s="646" t="s">
        <v>5544</v>
      </c>
      <c r="G661" s="546" t="str">
        <f>+VLOOKUP(B661,'Salary sheet'!$B$6:$E$2281,4,0)</f>
        <v>FACTORY O</v>
      </c>
      <c r="H661" s="461" t="str">
        <f>+VLOOKUP(B661,'Salary sheet'!$B$6:$AZ$1386,50,0)</f>
        <v>SK1 Box</v>
      </c>
      <c r="I661" s="461" t="str">
        <f t="shared" si="30"/>
        <v>C3408LE THO THIET050040998516</v>
      </c>
      <c r="J661" s="573" t="str">
        <f>+VLOOKUP(B661,'[2]04 2025'!$B$2:$F$1371,5,0)</f>
        <v>C3408LE THO THIET050040998516</v>
      </c>
      <c r="K661" s="461">
        <f t="shared" si="29"/>
        <v>1</v>
      </c>
      <c r="P661" s="479"/>
    </row>
    <row r="662" spans="1:16" s="461" customFormat="1" ht="18" customHeight="1">
      <c r="A662" s="548">
        <f>SUBTOTAL(3,B$6:B662)</f>
        <v>657</v>
      </c>
      <c r="B662" s="546" t="s">
        <v>1932</v>
      </c>
      <c r="C662" s="546" t="str">
        <f>+VLOOKUP(B662,'Salary sheet'!$B$6:$AX$1386,48,0)</f>
        <v>PHAM VU HOANG LONG</v>
      </c>
      <c r="D662" s="546" t="str">
        <f>+VLOOKUP(B662,'Salary sheet'!$B$6:$BW$1386,49,0)</f>
        <v>050046448402</v>
      </c>
      <c r="E662" s="462">
        <f>+VLOOKUP(B662,'Salary sheet'!$B$6:$AT$1292,45,0)</f>
        <v>9914305</v>
      </c>
      <c r="F662" s="646" t="s">
        <v>5544</v>
      </c>
      <c r="G662" s="546" t="str">
        <f>+VLOOKUP(B662,'Salary sheet'!$B$6:$E$2281,4,0)</f>
        <v>FACTORY O</v>
      </c>
      <c r="H662" s="461" t="str">
        <f>+VLOOKUP(B662,'Salary sheet'!$B$6:$AZ$1386,50,0)</f>
        <v>SK1 Box</v>
      </c>
      <c r="I662" s="461" t="str">
        <f t="shared" si="30"/>
        <v>C6533PHAM VU HOANG LONG050046448402</v>
      </c>
      <c r="J662" s="573" t="str">
        <f>+VLOOKUP(B662,'[2]04 2025'!$B$2:$F$1371,5,0)</f>
        <v>C6533PHAM VU HOANG LONG050046448402</v>
      </c>
      <c r="K662" s="461">
        <f t="shared" si="29"/>
        <v>1</v>
      </c>
      <c r="P662" s="479"/>
    </row>
    <row r="663" spans="1:16" s="461" customFormat="1" ht="18" customHeight="1">
      <c r="A663" s="548">
        <f>SUBTOTAL(3,B$6:B663)</f>
        <v>658</v>
      </c>
      <c r="B663" s="546" t="s">
        <v>1935</v>
      </c>
      <c r="C663" s="546" t="str">
        <f>+VLOOKUP(B663,'Salary sheet'!$B$6:$AX$1386,48,0)</f>
        <v>HOANG THI DAN</v>
      </c>
      <c r="D663" s="546" t="str">
        <f>+VLOOKUP(B663,'Salary sheet'!$B$6:$BW$1386,49,0)</f>
        <v>050050562163</v>
      </c>
      <c r="E663" s="462">
        <f>+VLOOKUP(B663,'Salary sheet'!$B$6:$AT$1292,45,0)</f>
        <v>8727018</v>
      </c>
      <c r="F663" s="646" t="s">
        <v>5544</v>
      </c>
      <c r="G663" s="546" t="str">
        <f>+VLOOKUP(B663,'Salary sheet'!$B$6:$E$2281,4,0)</f>
        <v>FACTORY O</v>
      </c>
      <c r="H663" s="461" t="str">
        <f>+VLOOKUP(B663,'Salary sheet'!$B$6:$AZ$1386,50,0)</f>
        <v>SK1 Bag</v>
      </c>
      <c r="I663" s="461" t="str">
        <f t="shared" si="30"/>
        <v>C6697HOANG THI DAN050050562163</v>
      </c>
      <c r="J663" s="573" t="str">
        <f>+VLOOKUP(B663,'[2]04 2025'!$B$2:$F$1371,5,0)</f>
        <v>C6697HOANG THI DAN050050562163</v>
      </c>
      <c r="K663" s="461">
        <f t="shared" si="29"/>
        <v>1</v>
      </c>
      <c r="P663" s="479"/>
    </row>
    <row r="664" spans="1:16" s="461" customFormat="1" ht="18" customHeight="1">
      <c r="A664" s="548">
        <f>SUBTOTAL(3,B$6:B664)</f>
        <v>659</v>
      </c>
      <c r="B664" s="546" t="s">
        <v>1937</v>
      </c>
      <c r="C664" s="546" t="str">
        <f>+VLOOKUP(B664,'Salary sheet'!$B$6:$AX$1386,48,0)</f>
        <v>NGUYEN THI HANH</v>
      </c>
      <c r="D664" s="546" t="str">
        <f>+VLOOKUP(B664,'Salary sheet'!$B$6:$BW$1386,49,0)</f>
        <v>050040795364</v>
      </c>
      <c r="E664" s="462">
        <f>+VLOOKUP(B664,'Salary sheet'!$B$6:$AT$1292,45,0)</f>
        <v>8060149</v>
      </c>
      <c r="F664" s="646" t="s">
        <v>5544</v>
      </c>
      <c r="G664" s="546" t="str">
        <f>+VLOOKUP(B664,'Salary sheet'!$B$6:$E$2281,4,0)</f>
        <v>FACTORY O</v>
      </c>
      <c r="H664" s="461" t="str">
        <f>+VLOOKUP(B664,'Salary sheet'!$B$6:$AZ$1386,50,0)</f>
        <v>SK1 Box</v>
      </c>
      <c r="I664" s="461" t="str">
        <f t="shared" si="30"/>
        <v>C7259NGUYEN THI HANH050040795364</v>
      </c>
      <c r="J664" s="573" t="str">
        <f>+VLOOKUP(B664,'[2]04 2025'!$B$2:$F$1371,5,0)</f>
        <v>C7259NGUYEN THI HANH050040795364</v>
      </c>
      <c r="K664" s="461">
        <f t="shared" si="29"/>
        <v>1</v>
      </c>
      <c r="P664" s="479"/>
    </row>
    <row r="665" spans="1:16" s="461" customFormat="1" ht="18" customHeight="1">
      <c r="A665" s="548">
        <f>SUBTOTAL(3,B$6:B665)</f>
        <v>660</v>
      </c>
      <c r="B665" s="546" t="s">
        <v>1939</v>
      </c>
      <c r="C665" s="546" t="str">
        <f>+VLOOKUP(B665,'Salary sheet'!$B$6:$AX$1386,48,0)</f>
        <v>LUU THI MY DUNG</v>
      </c>
      <c r="D665" s="546" t="str">
        <f>+VLOOKUP(B665,'Salary sheet'!$B$6:$BW$1386,49,0)</f>
        <v>050153731354</v>
      </c>
      <c r="E665" s="462">
        <f>+VLOOKUP(B665,'Salary sheet'!$B$6:$AT$1292,45,0)</f>
        <v>7099933</v>
      </c>
      <c r="F665" s="646" t="s">
        <v>5544</v>
      </c>
      <c r="G665" s="546" t="str">
        <f>+VLOOKUP(B665,'Salary sheet'!$B$6:$E$2281,4,0)</f>
        <v>FACTORY O</v>
      </c>
      <c r="H665" s="461" t="str">
        <f>+VLOOKUP(B665,'Salary sheet'!$B$6:$AZ$1386,50,0)</f>
        <v>SK1 Box</v>
      </c>
      <c r="I665" s="461" t="str">
        <f t="shared" si="30"/>
        <v>C15923LUU THI MY DUNG050153731354</v>
      </c>
      <c r="J665" s="573" t="str">
        <f>+VLOOKUP(B665,'[2]04 2025'!$B$2:$F$1371,5,0)</f>
        <v>C15923LUU THI MY DUNG050153731354</v>
      </c>
      <c r="K665" s="461">
        <f t="shared" si="29"/>
        <v>1</v>
      </c>
      <c r="P665" s="479"/>
    </row>
    <row r="666" spans="1:16" s="461" customFormat="1" ht="18" customHeight="1">
      <c r="A666" s="548">
        <f>SUBTOTAL(3,B$6:B666)</f>
        <v>661</v>
      </c>
      <c r="B666" s="546" t="s">
        <v>1942</v>
      </c>
      <c r="C666" s="546" t="str">
        <f>+VLOOKUP(B666,'Salary sheet'!$B$6:$AX$1386,48,0)</f>
        <v>DO THI TRINH</v>
      </c>
      <c r="D666" s="546" t="str">
        <f>+VLOOKUP(B666,'Salary sheet'!$B$6:$BW$1386,49,0)</f>
        <v>050040851671</v>
      </c>
      <c r="E666" s="462">
        <f>+VLOOKUP(B666,'Salary sheet'!$B$6:$AT$1292,45,0)</f>
        <v>10475273</v>
      </c>
      <c r="F666" s="646" t="s">
        <v>5544</v>
      </c>
      <c r="G666" s="546" t="str">
        <f>+VLOOKUP(B666,'Salary sheet'!$B$6:$E$2281,4,0)</f>
        <v>FACTORY O</v>
      </c>
      <c r="H666" s="461" t="str">
        <f>+VLOOKUP(B666,'Salary sheet'!$B$6:$AZ$1386,50,0)</f>
        <v>SK1 Bag</v>
      </c>
      <c r="I666" s="461" t="str">
        <f t="shared" si="30"/>
        <v>C2666DO THI TRINH050040851671</v>
      </c>
      <c r="J666" s="573" t="str">
        <f>+VLOOKUP(B666,'[2]04 2025'!$B$2:$F$1371,5,0)</f>
        <v>C2666DO THI TRINH050040851671</v>
      </c>
      <c r="K666" s="461">
        <f t="shared" si="29"/>
        <v>1</v>
      </c>
      <c r="P666" s="479"/>
    </row>
    <row r="667" spans="1:16" s="461" customFormat="1" ht="18" customHeight="1">
      <c r="A667" s="548">
        <f>SUBTOTAL(3,B$6:B667)</f>
        <v>662</v>
      </c>
      <c r="B667" s="546" t="s">
        <v>1944</v>
      </c>
      <c r="C667" s="546" t="str">
        <f>+VLOOKUP(B667,'Salary sheet'!$B$6:$AX$1386,48,0)</f>
        <v>NGUYEN THI NGOC LOAN</v>
      </c>
      <c r="D667" s="546" t="str">
        <f>+VLOOKUP(B667,'Salary sheet'!$B$6:$BW$1386,49,0)</f>
        <v>050040875155</v>
      </c>
      <c r="E667" s="462">
        <f>+VLOOKUP(B667,'Salary sheet'!$B$6:$AT$1292,45,0)</f>
        <v>9150311</v>
      </c>
      <c r="F667" s="646" t="s">
        <v>5544</v>
      </c>
      <c r="G667" s="546" t="str">
        <f>+VLOOKUP(B667,'Salary sheet'!$B$6:$E$2281,4,0)</f>
        <v>FACTORY O</v>
      </c>
      <c r="H667" s="461" t="str">
        <f>+VLOOKUP(B667,'Salary sheet'!$B$6:$AZ$1386,50,0)</f>
        <v>SK1 Box</v>
      </c>
      <c r="I667" s="461" t="str">
        <f t="shared" si="30"/>
        <v>C2867NGUYEN THI NGOC LOAN050040875155</v>
      </c>
      <c r="J667" s="573" t="str">
        <f>+VLOOKUP(B667,'[2]04 2025'!$B$2:$F$1371,5,0)</f>
        <v>C2867NGUYEN THI NGOC LOAN050040875155</v>
      </c>
      <c r="K667" s="461">
        <f t="shared" si="29"/>
        <v>1</v>
      </c>
      <c r="P667" s="479"/>
    </row>
    <row r="668" spans="1:16" s="461" customFormat="1" ht="18" customHeight="1">
      <c r="A668" s="548">
        <f>SUBTOTAL(3,B$6:B668)</f>
        <v>663</v>
      </c>
      <c r="B668" s="546" t="s">
        <v>1946</v>
      </c>
      <c r="C668" s="546" t="str">
        <f>+VLOOKUP(B668,'Salary sheet'!$B$6:$AX$1386,48,0)</f>
        <v>KIEU THI PHUONG</v>
      </c>
      <c r="D668" s="546" t="str">
        <f>+VLOOKUP(B668,'Salary sheet'!$B$6:$BW$1386,49,0)</f>
        <v>050040876356</v>
      </c>
      <c r="E668" s="462">
        <f>+VLOOKUP(B668,'Salary sheet'!$B$6:$AT$1292,45,0)</f>
        <v>11468994</v>
      </c>
      <c r="F668" s="646" t="s">
        <v>5544</v>
      </c>
      <c r="G668" s="546" t="str">
        <f>+VLOOKUP(B668,'Salary sheet'!$B$6:$E$2281,4,0)</f>
        <v>FACTORY O</v>
      </c>
      <c r="H668" s="461" t="str">
        <f>+VLOOKUP(B668,'Salary sheet'!$B$6:$AZ$1386,50,0)</f>
        <v>SK1 Bag</v>
      </c>
      <c r="I668" s="461" t="str">
        <f t="shared" si="30"/>
        <v>C5397KIEU THI PHUONG050040876356</v>
      </c>
      <c r="J668" s="573" t="str">
        <f>+VLOOKUP(B668,'[2]04 2025'!$B$2:$F$1371,5,0)</f>
        <v>C5397KIEU THI PHUONG050040876356</v>
      </c>
      <c r="K668" s="461">
        <f t="shared" si="29"/>
        <v>1</v>
      </c>
      <c r="P668" s="479"/>
    </row>
    <row r="669" spans="1:16" s="461" customFormat="1" ht="18" customHeight="1">
      <c r="A669" s="548">
        <f>SUBTOTAL(3,B$6:B669)</f>
        <v>664</v>
      </c>
      <c r="B669" s="546" t="s">
        <v>1949</v>
      </c>
      <c r="C669" s="546" t="str">
        <f>+VLOOKUP(B669,'Salary sheet'!$B$6:$AX$1386,48,0)</f>
        <v>BUI KHAC THO</v>
      </c>
      <c r="D669" s="546" t="str">
        <f>+VLOOKUP(B669,'Salary sheet'!$B$6:$BW$1386,49,0)</f>
        <v>050068550901</v>
      </c>
      <c r="E669" s="462">
        <f>+VLOOKUP(B669,'Salary sheet'!$B$6:$AT$1292,45,0)</f>
        <v>16457208</v>
      </c>
      <c r="F669" s="646" t="s">
        <v>5544</v>
      </c>
      <c r="G669" s="546" t="str">
        <f>+VLOOKUP(B669,'Salary sheet'!$B$6:$E$2281,4,0)</f>
        <v>FACTORY O</v>
      </c>
      <c r="H669" s="461" t="str">
        <f>+VLOOKUP(B669,'Salary sheet'!$B$6:$AZ$1386,50,0)</f>
        <v>SK1 Box</v>
      </c>
      <c r="I669" s="461" t="str">
        <f t="shared" si="30"/>
        <v>C6390BUI KHAC THO050068550901</v>
      </c>
      <c r="J669" s="573" t="str">
        <f>+VLOOKUP(B669,'[2]04 2025'!$B$2:$F$1371,5,0)</f>
        <v>C6390BUI KHAC THO050068550901</v>
      </c>
      <c r="K669" s="461">
        <f t="shared" si="29"/>
        <v>1</v>
      </c>
      <c r="P669" s="479"/>
    </row>
    <row r="670" spans="1:16" s="461" customFormat="1" ht="18" customHeight="1">
      <c r="A670" s="548">
        <f>SUBTOTAL(3,B$6:B670)</f>
        <v>665</v>
      </c>
      <c r="B670" s="546" t="s">
        <v>1952</v>
      </c>
      <c r="C670" s="546" t="str">
        <f>+VLOOKUP(B670,'Salary sheet'!$B$6:$AX$1386,48,0)</f>
        <v>LE NGOC DUC</v>
      </c>
      <c r="D670" s="546" t="str">
        <f>+VLOOKUP(B670,'Salary sheet'!$B$6:$BW$1386,49,0)</f>
        <v>050061804851</v>
      </c>
      <c r="E670" s="462">
        <f>+VLOOKUP(B670,'Salary sheet'!$B$6:$AT$1292,45,0)</f>
        <v>11132677</v>
      </c>
      <c r="F670" s="646" t="s">
        <v>5544</v>
      </c>
      <c r="G670" s="546" t="str">
        <f>+VLOOKUP(B670,'Salary sheet'!$B$6:$E$2281,4,0)</f>
        <v>FACTORY O</v>
      </c>
      <c r="H670" s="461" t="str">
        <f>+VLOOKUP(B670,'Salary sheet'!$B$6:$AZ$1386,50,0)</f>
        <v>SK1 Bag</v>
      </c>
      <c r="I670" s="461" t="str">
        <f t="shared" si="30"/>
        <v>C9431LE NGOC DUC050061804851</v>
      </c>
      <c r="J670" s="573" t="str">
        <f>+VLOOKUP(B670,'[2]04 2025'!$B$2:$F$1371,5,0)</f>
        <v>C9431LE NGOC DUC050061804851</v>
      </c>
      <c r="K670" s="461">
        <f t="shared" si="29"/>
        <v>1</v>
      </c>
      <c r="P670" s="479"/>
    </row>
    <row r="671" spans="1:16" s="461" customFormat="1" ht="18" customHeight="1">
      <c r="A671" s="548">
        <f>SUBTOTAL(3,B$6:B671)</f>
        <v>666</v>
      </c>
      <c r="B671" s="546" t="s">
        <v>1954</v>
      </c>
      <c r="C671" s="546" t="str">
        <f>+VLOOKUP(B671,'Salary sheet'!$B$6:$AX$1386,48,0)</f>
        <v>LE THANH LOC</v>
      </c>
      <c r="D671" s="546" t="str">
        <f>+VLOOKUP(B671,'Salary sheet'!$B$6:$BW$1386,49,0)</f>
        <v>050121174313</v>
      </c>
      <c r="E671" s="462">
        <f>+VLOOKUP(B671,'Salary sheet'!$B$6:$AT$1292,45,0)</f>
        <v>15491900</v>
      </c>
      <c r="F671" s="646" t="s">
        <v>5544</v>
      </c>
      <c r="G671" s="546" t="str">
        <f>+VLOOKUP(B671,'Salary sheet'!$B$6:$E$2281,4,0)</f>
        <v>FACTORY O</v>
      </c>
      <c r="H671" s="461" t="str">
        <f>+VLOOKUP(B671,'Salary sheet'!$B$6:$AZ$1386,50,0)</f>
        <v>SK1 Box</v>
      </c>
      <c r="I671" s="461" t="str">
        <f t="shared" si="30"/>
        <v>C12764LE THANH LOC050121174313</v>
      </c>
      <c r="J671" s="573" t="str">
        <f>+VLOOKUP(B671,'[2]04 2025'!$B$2:$F$1371,5,0)</f>
        <v>C12764LE THANH LOC050121174313</v>
      </c>
      <c r="K671" s="461">
        <f t="shared" si="29"/>
        <v>1</v>
      </c>
      <c r="P671" s="479"/>
    </row>
    <row r="672" spans="1:16" s="461" customFormat="1" ht="18" customHeight="1">
      <c r="A672" s="548">
        <f>SUBTOTAL(3,B$6:B672)</f>
        <v>667</v>
      </c>
      <c r="B672" s="546" t="s">
        <v>1958</v>
      </c>
      <c r="C672" s="546" t="str">
        <f>+VLOOKUP(B672,'Salary sheet'!$B$6:$AX$1386,48,0)</f>
        <v>LE THI HONG BUOC</v>
      </c>
      <c r="D672" s="546" t="str">
        <f>+VLOOKUP(B672,'Salary sheet'!$B$6:$BW$1386,49,0)</f>
        <v>060260778504</v>
      </c>
      <c r="E672" s="462">
        <f>+VLOOKUP(B672,'Salary sheet'!$B$6:$AT$1292,45,0)</f>
        <v>7778544</v>
      </c>
      <c r="F672" s="646" t="s">
        <v>5544</v>
      </c>
      <c r="G672" s="546" t="str">
        <f>+VLOOKUP(B672,'Salary sheet'!$B$6:$E$2281,4,0)</f>
        <v>FACTORY O</v>
      </c>
      <c r="H672" s="461" t="str">
        <f>+VLOOKUP(B672,'Salary sheet'!$B$6:$AZ$1386,50,0)</f>
        <v>SK1 Box</v>
      </c>
      <c r="I672" s="461" t="str">
        <f t="shared" si="30"/>
        <v>C14573LE THI HONG BUOC060260778504</v>
      </c>
      <c r="J672" s="573" t="str">
        <f>+VLOOKUP(B672,'[2]04 2025'!$B$2:$F$1371,5,0)</f>
        <v>C14573LE THI HONG BUOC060260778504</v>
      </c>
      <c r="K672" s="461">
        <f t="shared" si="29"/>
        <v>1</v>
      </c>
      <c r="P672" s="479"/>
    </row>
    <row r="673" spans="1:16" s="461" customFormat="1" ht="18" customHeight="1">
      <c r="A673" s="548">
        <f>SUBTOTAL(3,B$6:B673)</f>
        <v>668</v>
      </c>
      <c r="B673" s="546" t="s">
        <v>1960</v>
      </c>
      <c r="C673" s="546" t="str">
        <f>+VLOOKUP(B673,'Salary sheet'!$B$6:$AX$1386,48,0)</f>
        <v>NGO THI THANH NGUYEN</v>
      </c>
      <c r="D673" s="546" t="str">
        <f>+VLOOKUP(B673,'Salary sheet'!$B$6:$BW$1386,49,0)</f>
        <v>050146573212</v>
      </c>
      <c r="E673" s="462">
        <f>+VLOOKUP(B673,'Salary sheet'!$B$6:$AT$1292,45,0)</f>
        <v>7608208</v>
      </c>
      <c r="F673" s="646" t="s">
        <v>5544</v>
      </c>
      <c r="G673" s="546" t="str">
        <f>+VLOOKUP(B673,'Salary sheet'!$B$6:$E$2281,4,0)</f>
        <v>FACTORY O</v>
      </c>
      <c r="H673" s="461" t="str">
        <f>+VLOOKUP(B673,'Salary sheet'!$B$6:$AZ$1386,50,0)</f>
        <v>SK1 Box</v>
      </c>
      <c r="I673" s="461" t="str">
        <f t="shared" si="30"/>
        <v>C15903NGO THI THANH NGUYEN050146573212</v>
      </c>
      <c r="J673" s="573" t="str">
        <f>+VLOOKUP(B673,'[2]04 2025'!$B$2:$F$1371,5,0)</f>
        <v>C15903NGO THI THANH NGUYEN050146573212</v>
      </c>
      <c r="K673" s="461">
        <f t="shared" si="29"/>
        <v>1</v>
      </c>
      <c r="P673" s="479"/>
    </row>
    <row r="674" spans="1:16" s="461" customFormat="1" ht="18" customHeight="1">
      <c r="A674" s="548">
        <f>SUBTOTAL(3,B$6:B674)</f>
        <v>669</v>
      </c>
      <c r="B674" s="546" t="s">
        <v>5591</v>
      </c>
      <c r="C674" s="546" t="str">
        <f>+VLOOKUP(B674,'Salary sheet'!$B$6:$AX$1386,48,0)</f>
        <v>BUI THI THANH</v>
      </c>
      <c r="D674" s="546" t="str">
        <f>+VLOOKUP(B674,'Salary sheet'!$B$6:$BW$1386,49,0)</f>
        <v>050365491057</v>
      </c>
      <c r="E674" s="462">
        <f>+VLOOKUP(B674,'Salary sheet'!$B$6:$AT$1292,45,0)</f>
        <v>8057452</v>
      </c>
      <c r="F674" s="646" t="s">
        <v>5544</v>
      </c>
      <c r="G674" s="546" t="str">
        <f>+VLOOKUP(B674,'Salary sheet'!$B$6:$E$2281,4,0)</f>
        <v>FACTORY O</v>
      </c>
      <c r="H674" s="461" t="str">
        <f>+VLOOKUP(B674,'Salary sheet'!$B$6:$AZ$1386,50,0)</f>
        <v>SK2</v>
      </c>
      <c r="I674" s="461" t="str">
        <f t="shared" si="30"/>
        <v>C16577BUI THI THANH050365491057</v>
      </c>
      <c r="J674" s="573" t="str">
        <f>+VLOOKUP(B674,'[2]04 2025'!$B$2:$F$1371,5,0)</f>
        <v>C16577BUI THI THANH050365491057</v>
      </c>
      <c r="K674" s="461">
        <f t="shared" si="29"/>
        <v>1</v>
      </c>
      <c r="P674" s="479"/>
    </row>
    <row r="675" spans="1:16" s="461" customFormat="1" ht="18" customHeight="1">
      <c r="A675" s="548">
        <f>SUBTOTAL(3,B$6:B675)</f>
        <v>670</v>
      </c>
      <c r="B675" s="546" t="s">
        <v>1962</v>
      </c>
      <c r="C675" s="546" t="str">
        <f>+VLOOKUP(B675,'Salary sheet'!$B$6:$AX$1386,48,0)</f>
        <v>DUONG VAN KHANH</v>
      </c>
      <c r="D675" s="546" t="str">
        <f>+VLOOKUP(B675,'Salary sheet'!$B$6:$BW$1386,49,0)</f>
        <v>050040825166</v>
      </c>
      <c r="E675" s="462">
        <f>+VLOOKUP(B675,'Salary sheet'!$B$6:$AT$1292,45,0)</f>
        <v>11706268</v>
      </c>
      <c r="F675" s="646" t="s">
        <v>5544</v>
      </c>
      <c r="G675" s="546" t="str">
        <f>+VLOOKUP(B675,'Salary sheet'!$B$6:$E$2281,4,0)</f>
        <v>FACTORY O</v>
      </c>
      <c r="H675" s="461" t="str">
        <f>+VLOOKUP(B675,'Salary sheet'!$B$6:$AZ$1386,50,0)</f>
        <v>SK1 Bag</v>
      </c>
      <c r="I675" s="461" t="str">
        <f t="shared" si="30"/>
        <v>C0681DUONG VAN KHANH050040825166</v>
      </c>
      <c r="J675" s="573" t="str">
        <f>+VLOOKUP(B675,'[2]04 2025'!$B$2:$F$1371,5,0)</f>
        <v>C0681DUONG VAN KHANH050040825166</v>
      </c>
      <c r="K675" s="461">
        <f t="shared" si="29"/>
        <v>1</v>
      </c>
      <c r="P675" s="479"/>
    </row>
    <row r="676" spans="1:16" s="461" customFormat="1" ht="18" customHeight="1">
      <c r="A676" s="548">
        <f>SUBTOTAL(3,B$6:B676)</f>
        <v>671</v>
      </c>
      <c r="B676" s="546" t="s">
        <v>1965</v>
      </c>
      <c r="C676" s="546" t="str">
        <f>+VLOOKUP(B676,'Salary sheet'!$B$6:$AX$1386,48,0)</f>
        <v>LE MANH HA</v>
      </c>
      <c r="D676" s="546" t="str">
        <f>+VLOOKUP(B676,'Salary sheet'!$B$6:$BW$1386,49,0)</f>
        <v>050063604051</v>
      </c>
      <c r="E676" s="462">
        <f>+VLOOKUP(B676,'Salary sheet'!$B$6:$AT$1292,45,0)</f>
        <v>10916505</v>
      </c>
      <c r="F676" s="646" t="s">
        <v>5544</v>
      </c>
      <c r="G676" s="546" t="str">
        <f>+VLOOKUP(B676,'Salary sheet'!$B$6:$E$2281,4,0)</f>
        <v>FACTORY O</v>
      </c>
      <c r="H676" s="461" t="str">
        <f>+VLOOKUP(B676,'Salary sheet'!$B$6:$AZ$1386,50,0)</f>
        <v>SK1 Box</v>
      </c>
      <c r="I676" s="461" t="str">
        <f t="shared" si="30"/>
        <v>C10707LE MANH HA050063604051</v>
      </c>
      <c r="J676" s="573" t="str">
        <f>+VLOOKUP(B676,'[2]04 2025'!$B$2:$F$1371,5,0)</f>
        <v>C10707LE MANH HA050063604051</v>
      </c>
      <c r="K676" s="461">
        <f t="shared" si="29"/>
        <v>1</v>
      </c>
      <c r="P676" s="479"/>
    </row>
    <row r="677" spans="1:16" s="461" customFormat="1" ht="18" customHeight="1">
      <c r="A677" s="548">
        <f>SUBTOTAL(3,B$6:B677)</f>
        <v>672</v>
      </c>
      <c r="B677" s="546" t="s">
        <v>1968</v>
      </c>
      <c r="C677" s="546" t="str">
        <f>+VLOOKUP(B677,'Salary sheet'!$B$6:$AX$1386,48,0)</f>
        <v>DO VAN TUAN</v>
      </c>
      <c r="D677" s="546" t="str">
        <f>+VLOOKUP(B677,'Salary sheet'!$B$6:$BW$1386,49,0)</f>
        <v>050040818437</v>
      </c>
      <c r="E677" s="462">
        <f>+VLOOKUP(B677,'Salary sheet'!$B$6:$AT$1292,45,0)</f>
        <v>15157585</v>
      </c>
      <c r="F677" s="646" t="s">
        <v>5544</v>
      </c>
      <c r="G677" s="546" t="str">
        <f>+VLOOKUP(B677,'Salary sheet'!$B$6:$E$2281,4,0)</f>
        <v>FACTORY O</v>
      </c>
      <c r="H677" s="461" t="str">
        <f>+VLOOKUP(B677,'Salary sheet'!$B$6:$AZ$1386,50,0)</f>
        <v>SK1 Box</v>
      </c>
      <c r="I677" s="461" t="str">
        <f t="shared" si="30"/>
        <v>C1079DO VAN TUAN050040818437</v>
      </c>
      <c r="J677" s="573" t="str">
        <f>+VLOOKUP(B677,'[2]04 2025'!$B$2:$F$1371,5,0)</f>
        <v>C1079DO VAN TUAN050040818437</v>
      </c>
      <c r="K677" s="461">
        <f t="shared" si="29"/>
        <v>1</v>
      </c>
      <c r="P677" s="479"/>
    </row>
    <row r="678" spans="1:16" s="461" customFormat="1" ht="18" customHeight="1">
      <c r="A678" s="548">
        <f>SUBTOTAL(3,B$6:B678)</f>
        <v>673</v>
      </c>
      <c r="B678" s="546" t="s">
        <v>1971</v>
      </c>
      <c r="C678" s="546" t="str">
        <f>+VLOOKUP(B678,'Salary sheet'!$B$6:$AX$1386,48,0)</f>
        <v>NGUYEN HOANG HUNG</v>
      </c>
      <c r="D678" s="546" t="str">
        <f>+VLOOKUP(B678,'Salary sheet'!$B$6:$BW$1386,49,0)</f>
        <v>050102541763</v>
      </c>
      <c r="E678" s="462">
        <f>+VLOOKUP(B678,'Salary sheet'!$B$6:$AT$1292,45,0)</f>
        <v>7089573</v>
      </c>
      <c r="F678" s="646" t="s">
        <v>5544</v>
      </c>
      <c r="G678" s="546" t="str">
        <f>+VLOOKUP(B678,'Salary sheet'!$B$6:$E$2281,4,0)</f>
        <v>FACTORY O</v>
      </c>
      <c r="H678" s="461" t="str">
        <f>+VLOOKUP(B678,'Salary sheet'!$B$6:$AZ$1386,50,0)</f>
        <v>SK2</v>
      </c>
      <c r="I678" s="461" t="str">
        <f t="shared" si="30"/>
        <v>C14375NGUYEN HOANG HUNG050102541763</v>
      </c>
      <c r="J678" s="573" t="str">
        <f>+VLOOKUP(B678,'[2]04 2025'!$B$2:$F$1371,5,0)</f>
        <v>C14375NGUYEN HOANG HUNG050102541763</v>
      </c>
      <c r="K678" s="461">
        <f t="shared" ref="K678:K742" si="31">+IF(J678=I678,1,0)</f>
        <v>1</v>
      </c>
      <c r="P678" s="479"/>
    </row>
    <row r="679" spans="1:16" s="461" customFormat="1" ht="18" customHeight="1">
      <c r="A679" s="548">
        <f>SUBTOTAL(3,B$6:B679)</f>
        <v>674</v>
      </c>
      <c r="B679" s="546" t="s">
        <v>1974</v>
      </c>
      <c r="C679" s="546" t="str">
        <f>+VLOOKUP(B679,'Salary sheet'!$B$6:$AX$1386,48,0)</f>
        <v>HOANG TUNG LAM</v>
      </c>
      <c r="D679" s="546" t="str">
        <f>+VLOOKUP(B679,'Salary sheet'!$B$6:$BW$1386,49,0)</f>
        <v>050133727083</v>
      </c>
      <c r="E679" s="462">
        <f>+VLOOKUP(B679,'Salary sheet'!$B$6:$AT$1292,45,0)</f>
        <v>9005516</v>
      </c>
      <c r="F679" s="646" t="s">
        <v>5544</v>
      </c>
      <c r="G679" s="546" t="str">
        <f>+VLOOKUP(B679,'Salary sheet'!$B$6:$E$2281,4,0)</f>
        <v>FACTORY O</v>
      </c>
      <c r="H679" s="461" t="str">
        <f>+VLOOKUP(B679,'Salary sheet'!$B$6:$AZ$1386,50,0)</f>
        <v>SK2</v>
      </c>
      <c r="I679" s="461" t="str">
        <f t="shared" si="30"/>
        <v>C14654HOANG TUNG LAM050133727083</v>
      </c>
      <c r="J679" s="573" t="str">
        <f>+VLOOKUP(B679,'[2]04 2025'!$B$2:$F$1371,5,0)</f>
        <v>C14654HOANG TUNG LAM050133727083</v>
      </c>
      <c r="K679" s="461">
        <f t="shared" si="31"/>
        <v>1</v>
      </c>
      <c r="P679" s="479"/>
    </row>
    <row r="680" spans="1:16" s="461" customFormat="1" ht="18" customHeight="1">
      <c r="A680" s="548">
        <f>SUBTOTAL(3,B$6:B680)</f>
        <v>675</v>
      </c>
      <c r="B680" s="546" t="s">
        <v>1977</v>
      </c>
      <c r="C680" s="546" t="str">
        <f>+VLOOKUP(B680,'Salary sheet'!$B$6:$AX$1386,48,0)</f>
        <v>KIEU VIET YEN</v>
      </c>
      <c r="D680" s="546" t="str">
        <f>+VLOOKUP(B680,'Salary sheet'!$B$6:$BW$1386,49,0)</f>
        <v>050097814251</v>
      </c>
      <c r="E680" s="462">
        <f>+VLOOKUP(B680,'Salary sheet'!$B$6:$AT$1292,45,0)</f>
        <v>7426049</v>
      </c>
      <c r="F680" s="646" t="s">
        <v>5544</v>
      </c>
      <c r="G680" s="546" t="str">
        <f>+VLOOKUP(B680,'Salary sheet'!$B$6:$E$2281,4,0)</f>
        <v>FACTORY O</v>
      </c>
      <c r="H680" s="461" t="str">
        <f>+VLOOKUP(B680,'Salary sheet'!$B$6:$AZ$1386,50,0)</f>
        <v>SK1 Bag</v>
      </c>
      <c r="I680" s="461" t="str">
        <f t="shared" si="30"/>
        <v>C15569KIEU VIET YEN050097814251</v>
      </c>
      <c r="J680" s="573" t="str">
        <f>+VLOOKUP(B680,'[2]04 2025'!$B$2:$F$1371,5,0)</f>
        <v>C15569KIEU VIET YEN050097814251</v>
      </c>
      <c r="K680" s="461">
        <f t="shared" si="31"/>
        <v>1</v>
      </c>
      <c r="P680" s="479"/>
    </row>
    <row r="681" spans="1:16" s="461" customFormat="1" ht="18" customHeight="1">
      <c r="A681" s="548">
        <f>SUBTOTAL(3,B$6:B681)</f>
        <v>676</v>
      </c>
      <c r="B681" s="546" t="s">
        <v>1979</v>
      </c>
      <c r="C681" s="546" t="str">
        <f>+VLOOKUP(B681,'Salary sheet'!$B$6:$AX$1386,48,0)</f>
        <v>DIEU KHANG</v>
      </c>
      <c r="D681" s="546" t="str">
        <f>+VLOOKUP(B681,'Salary sheet'!$B$6:$BW$1386,49,0)</f>
        <v>050159034124</v>
      </c>
      <c r="E681" s="462">
        <f>+VLOOKUP(B681,'Salary sheet'!$B$6:$AT$1292,45,0)</f>
        <v>5103157</v>
      </c>
      <c r="F681" s="646" t="s">
        <v>5544</v>
      </c>
      <c r="G681" s="546" t="str">
        <f>+VLOOKUP(B681,'Salary sheet'!$B$6:$E$2281,4,0)</f>
        <v>FACTORY O</v>
      </c>
      <c r="H681" s="461" t="str">
        <f>+VLOOKUP(B681,'Salary sheet'!$B$6:$AZ$1386,50,0)</f>
        <v>SK1 Bag</v>
      </c>
      <c r="I681" s="461" t="str">
        <f t="shared" si="30"/>
        <v>C16456DIEU KHANG050159034124</v>
      </c>
      <c r="J681" s="573" t="str">
        <f>+VLOOKUP(B681,'[2]04 2025'!$B$2:$F$1371,5,0)</f>
        <v>C16456DIEU KHANG050159034124</v>
      </c>
      <c r="K681" s="461">
        <f t="shared" si="31"/>
        <v>1</v>
      </c>
      <c r="P681" s="479"/>
    </row>
    <row r="682" spans="1:16" s="461" customFormat="1" ht="18" customHeight="1">
      <c r="A682" s="548">
        <f>SUBTOTAL(3,B$6:B682)</f>
        <v>677</v>
      </c>
      <c r="B682" s="546" t="s">
        <v>1981</v>
      </c>
      <c r="C682" s="546" t="str">
        <f>+VLOOKUP(B682,'Salary sheet'!$B$6:$AX$1386,48,0)</f>
        <v>PHAN DUY MANH</v>
      </c>
      <c r="D682" s="546" t="str">
        <f>+VLOOKUP(B682,'Salary sheet'!$B$6:$BW$1386,49,0)</f>
        <v>053795822305</v>
      </c>
      <c r="E682" s="462">
        <f>+VLOOKUP(B682,'Salary sheet'!$B$6:$AT$1292,45,0)</f>
        <v>5563097</v>
      </c>
      <c r="F682" s="646" t="s">
        <v>5544</v>
      </c>
      <c r="G682" s="546" t="str">
        <f>+VLOOKUP(B682,'Salary sheet'!$B$6:$E$2281,4,0)</f>
        <v>FACTORY O</v>
      </c>
      <c r="H682" s="461" t="str">
        <f>+VLOOKUP(B682,'Salary sheet'!$B$6:$AZ$1386,50,0)</f>
        <v>SK1 Box</v>
      </c>
      <c r="I682" s="461" t="str">
        <f t="shared" si="30"/>
        <v>C16560PHAN DUY MANH053795822305</v>
      </c>
      <c r="J682" s="573" t="str">
        <f>+VLOOKUP(B682,'[2]04 2025'!$B$2:$F$1371,5,0)</f>
        <v>C16560PHAN DUY MANH053795822305</v>
      </c>
      <c r="K682" s="461">
        <f t="shared" si="31"/>
        <v>1</v>
      </c>
      <c r="P682" s="479"/>
    </row>
    <row r="683" spans="1:16" s="461" customFormat="1" ht="18" customHeight="1">
      <c r="A683" s="548">
        <f>SUBTOTAL(3,B$6:B683)</f>
        <v>678</v>
      </c>
      <c r="B683" s="546" t="s">
        <v>5592</v>
      </c>
      <c r="C683" s="546" t="str">
        <f>+VLOOKUP(B683,'Salary sheet'!$B$6:$AX$1386,48,0)</f>
        <v>NGUYEN VAN LUOT</v>
      </c>
      <c r="D683" s="546" t="str">
        <f>+VLOOKUP(B683,'Salary sheet'!$B$6:$BW$1386,49,0)</f>
        <v>050150935250</v>
      </c>
      <c r="E683" s="462">
        <f>+VLOOKUP(B683,'Salary sheet'!$B$6:$AT$1292,45,0)</f>
        <v>3120942</v>
      </c>
      <c r="F683" s="646" t="s">
        <v>5544</v>
      </c>
      <c r="G683" s="546" t="str">
        <f>+VLOOKUP(B683,'Salary sheet'!$B$6:$E$2281,4,0)</f>
        <v>FACTORY O</v>
      </c>
      <c r="H683" s="461" t="str">
        <f>+VLOOKUP(B683,'Salary sheet'!$B$6:$AZ$1386,50,0)</f>
        <v>SK1 Box</v>
      </c>
      <c r="I683" s="461" t="str">
        <f t="shared" si="30"/>
        <v>C16611NGUYEN VAN LUOT050150935250</v>
      </c>
      <c r="J683" s="573" t="str">
        <f>+VLOOKUP(B683,'[2]04 2025'!$B$2:$F$1371,5,0)</f>
        <v>C16611NGUYEN VAN LUOT050150935250</v>
      </c>
      <c r="K683" s="461">
        <f t="shared" si="31"/>
        <v>1</v>
      </c>
      <c r="P683" s="479"/>
    </row>
    <row r="684" spans="1:16" s="461" customFormat="1" ht="18" customHeight="1">
      <c r="A684" s="548">
        <f>SUBTOTAL(3,B$6:B684)</f>
        <v>679</v>
      </c>
      <c r="B684" s="546" t="s">
        <v>1983</v>
      </c>
      <c r="C684" s="546" t="str">
        <f>+VLOOKUP(B684,'Salary sheet'!$B$6:$AX$1386,48,0)</f>
        <v>LUONG TAI HIEU</v>
      </c>
      <c r="D684" s="546" t="str">
        <f>+VLOOKUP(B684,'Salary sheet'!$B$6:$BW$1386,49,0)</f>
        <v>050041002058</v>
      </c>
      <c r="E684" s="462">
        <f>+VLOOKUP(B684,'Salary sheet'!$B$6:$AT$1292,45,0)</f>
        <v>14115543</v>
      </c>
      <c r="F684" s="646" t="s">
        <v>5544</v>
      </c>
      <c r="G684" s="546" t="str">
        <f>+VLOOKUP(B684,'Salary sheet'!$B$6:$E$2281,4,0)</f>
        <v>FACTORY O</v>
      </c>
      <c r="H684" s="461" t="str">
        <f>+VLOOKUP(B684,'Salary sheet'!$B$6:$AZ$1386,50,0)</f>
        <v>SK1 Bag</v>
      </c>
      <c r="I684" s="461" t="str">
        <f t="shared" si="30"/>
        <v>C1681LUONG TAI HIEU050041002058</v>
      </c>
      <c r="J684" s="573" t="str">
        <f>+VLOOKUP(B684,'[2]04 2025'!$B$2:$F$1371,5,0)</f>
        <v>C1681LUONG TAI HIEU050041002058</v>
      </c>
      <c r="K684" s="461">
        <f t="shared" si="31"/>
        <v>1</v>
      </c>
      <c r="P684" s="479"/>
    </row>
    <row r="685" spans="1:16" s="461" customFormat="1" ht="18" customHeight="1">
      <c r="A685" s="548">
        <f>SUBTOTAL(3,B$6:B685)</f>
        <v>680</v>
      </c>
      <c r="B685" s="546" t="s">
        <v>1986</v>
      </c>
      <c r="C685" s="546" t="str">
        <f>+VLOOKUP(B685,'Salary sheet'!$B$6:$AX$1386,48,0)</f>
        <v>NGUYEN MINH CANH</v>
      </c>
      <c r="D685" s="546" t="str">
        <f>+VLOOKUP(B685,'Salary sheet'!$B$6:$BW$1386,49,0)</f>
        <v>050040825093</v>
      </c>
      <c r="E685" s="462">
        <f>+VLOOKUP(B685,'Salary sheet'!$B$6:$AT$1292,45,0)</f>
        <v>9465316</v>
      </c>
      <c r="F685" s="646" t="s">
        <v>5544</v>
      </c>
      <c r="G685" s="546" t="str">
        <f>+VLOOKUP(B685,'Salary sheet'!$B$6:$E$2281,4,0)</f>
        <v>FACTORY O</v>
      </c>
      <c r="H685" s="461" t="str">
        <f>+VLOOKUP(B685,'Salary sheet'!$B$6:$AZ$1386,50,0)</f>
        <v>SK2</v>
      </c>
      <c r="I685" s="461" t="str">
        <f t="shared" si="30"/>
        <v>C2275NGUYEN MINH CANH050040825093</v>
      </c>
      <c r="J685" s="573" t="str">
        <f>+VLOOKUP(B685,'[2]04 2025'!$B$2:$F$1371,5,0)</f>
        <v>C2275NGUYEN MINH CANH050040825093</v>
      </c>
      <c r="K685" s="461">
        <f t="shared" si="31"/>
        <v>1</v>
      </c>
      <c r="P685" s="479"/>
    </row>
    <row r="686" spans="1:16" s="461" customFormat="1" ht="18" customHeight="1">
      <c r="A686" s="548">
        <f>SUBTOTAL(3,B$6:B686)</f>
        <v>681</v>
      </c>
      <c r="B686" s="546" t="s">
        <v>1988</v>
      </c>
      <c r="C686" s="546" t="str">
        <f>+VLOOKUP(B686,'Salary sheet'!$B$6:$AX$1386,48,0)</f>
        <v>PHAN THI KHANH HOA</v>
      </c>
      <c r="D686" s="546" t="str">
        <f>+VLOOKUP(B686,'Salary sheet'!$B$6:$BW$1386,49,0)</f>
        <v>050040846937</v>
      </c>
      <c r="E686" s="462">
        <f>+VLOOKUP(B686,'Salary sheet'!$B$6:$AT$1292,45,0)</f>
        <v>9735253</v>
      </c>
      <c r="F686" s="646" t="s">
        <v>5544</v>
      </c>
      <c r="G686" s="546" t="str">
        <f>+VLOOKUP(B686,'Salary sheet'!$B$6:$E$2281,4,0)</f>
        <v>FACTORY O</v>
      </c>
      <c r="H686" s="461" t="str">
        <f>+VLOOKUP(B686,'Salary sheet'!$B$6:$AZ$1386,50,0)</f>
        <v>SK1 Bag</v>
      </c>
      <c r="I686" s="461" t="str">
        <f t="shared" si="30"/>
        <v>C3399PHAN THI KHANH HOA050040846937</v>
      </c>
      <c r="J686" s="573" t="str">
        <f>+VLOOKUP(B686,'[2]04 2025'!$B$2:$F$1371,5,0)</f>
        <v>C3399PHAN THI KHANH HOA050040846937</v>
      </c>
      <c r="K686" s="461">
        <f t="shared" si="31"/>
        <v>1</v>
      </c>
      <c r="P686" s="479"/>
    </row>
    <row r="687" spans="1:16" s="461" customFormat="1" ht="18" customHeight="1">
      <c r="A687" s="548">
        <f>SUBTOTAL(3,B$6:B687)</f>
        <v>682</v>
      </c>
      <c r="B687" s="546" t="s">
        <v>1990</v>
      </c>
      <c r="C687" s="546" t="str">
        <f>+VLOOKUP(B687,'Salary sheet'!$B$6:$AX$1386,48,0)</f>
        <v>HO TRONG THUY</v>
      </c>
      <c r="D687" s="546" t="str">
        <f>+VLOOKUP(B687,'Salary sheet'!$B$6:$BW$1386,49,0)</f>
        <v>050040821810</v>
      </c>
      <c r="E687" s="462">
        <f>+VLOOKUP(B687,'Salary sheet'!$B$6:$AT$1292,45,0)</f>
        <v>10182949</v>
      </c>
      <c r="F687" s="646" t="s">
        <v>5544</v>
      </c>
      <c r="G687" s="546" t="str">
        <f>+VLOOKUP(B687,'Salary sheet'!$B$6:$E$2281,4,0)</f>
        <v>FACTORY O</v>
      </c>
      <c r="H687" s="461" t="str">
        <f>+VLOOKUP(B687,'Salary sheet'!$B$6:$AZ$1386,50,0)</f>
        <v>SK1 Box</v>
      </c>
      <c r="I687" s="461" t="str">
        <f t="shared" si="30"/>
        <v>C3656HO TRONG THUY050040821810</v>
      </c>
      <c r="J687" s="573" t="str">
        <f>+VLOOKUP(B687,'[2]04 2025'!$B$2:$F$1371,5,0)</f>
        <v>C3656HO TRONG THUY050040821810</v>
      </c>
      <c r="K687" s="461">
        <f t="shared" si="31"/>
        <v>1</v>
      </c>
      <c r="P687" s="479"/>
    </row>
    <row r="688" spans="1:16" s="461" customFormat="1" ht="18" customHeight="1">
      <c r="A688" s="548">
        <f>SUBTOTAL(3,B$6:B688)</f>
        <v>683</v>
      </c>
      <c r="B688" s="546" t="s">
        <v>1992</v>
      </c>
      <c r="C688" s="546" t="str">
        <f>+VLOOKUP(B688,'Salary sheet'!$B$6:$AX$1386,48,0)</f>
        <v>PHAM VAN KY</v>
      </c>
      <c r="D688" s="546" t="str">
        <f>+VLOOKUP(B688,'Salary sheet'!$B$6:$BW$1386,49,0)</f>
        <v>050040825948</v>
      </c>
      <c r="E688" s="462">
        <f>+VLOOKUP(B688,'Salary sheet'!$B$6:$AT$1292,45,0)</f>
        <v>9763627</v>
      </c>
      <c r="F688" s="646" t="s">
        <v>5544</v>
      </c>
      <c r="G688" s="546" t="str">
        <f>+VLOOKUP(B688,'Salary sheet'!$B$6:$E$2281,4,0)</f>
        <v>FACTORY O</v>
      </c>
      <c r="H688" s="461" t="str">
        <f>+VLOOKUP(B688,'Salary sheet'!$B$6:$AZ$1386,50,0)</f>
        <v>SK1 Bag</v>
      </c>
      <c r="I688" s="461" t="str">
        <f t="shared" si="30"/>
        <v>C4373PHAM VAN KY050040825948</v>
      </c>
      <c r="J688" s="573" t="str">
        <f>+VLOOKUP(B688,'[2]04 2025'!$B$2:$F$1371,5,0)</f>
        <v>C4373PHAM VAN KY050040825948</v>
      </c>
      <c r="K688" s="461">
        <f t="shared" si="31"/>
        <v>1</v>
      </c>
      <c r="P688" s="479"/>
    </row>
    <row r="689" spans="1:16" s="461" customFormat="1" ht="18" customHeight="1">
      <c r="A689" s="548">
        <f>SUBTOTAL(3,B$6:B689)</f>
        <v>684</v>
      </c>
      <c r="B689" s="546" t="s">
        <v>1995</v>
      </c>
      <c r="C689" s="546" t="str">
        <f>+VLOOKUP(B689,'Salary sheet'!$B$6:$AX$1386,48,0)</f>
        <v>DANG VAN TRUNG</v>
      </c>
      <c r="D689" s="546" t="str">
        <f>+VLOOKUP(B689,'Salary sheet'!$B$6:$BW$1386,49,0)</f>
        <v>050040935921</v>
      </c>
      <c r="E689" s="462">
        <f>+VLOOKUP(B689,'Salary sheet'!$B$6:$AT$1292,45,0)</f>
        <v>9877568</v>
      </c>
      <c r="F689" s="646" t="s">
        <v>5544</v>
      </c>
      <c r="G689" s="546" t="str">
        <f>+VLOOKUP(B689,'Salary sheet'!$B$6:$E$2281,4,0)</f>
        <v>FACTORY O</v>
      </c>
      <c r="H689" s="461" t="str">
        <f>+VLOOKUP(B689,'Salary sheet'!$B$6:$AZ$1386,50,0)</f>
        <v>SK1 Box</v>
      </c>
      <c r="I689" s="461" t="str">
        <f t="shared" si="30"/>
        <v>C5303DANG VAN TRUNG050040935921</v>
      </c>
      <c r="J689" s="573" t="str">
        <f>+VLOOKUP(B689,'[2]04 2025'!$B$2:$F$1371,5,0)</f>
        <v>C5303DANG VAN TRUNG050040935921</v>
      </c>
      <c r="K689" s="461">
        <f t="shared" si="31"/>
        <v>1</v>
      </c>
      <c r="P689" s="479"/>
    </row>
    <row r="690" spans="1:16" s="461" customFormat="1" ht="18" customHeight="1">
      <c r="A690" s="548">
        <f>SUBTOTAL(3,B$6:B690)</f>
        <v>685</v>
      </c>
      <c r="B690" s="546" t="s">
        <v>1997</v>
      </c>
      <c r="C690" s="546" t="str">
        <f>+VLOOKUP(B690,'Salary sheet'!$B$6:$AX$1386,48,0)</f>
        <v>LE TAN BAO</v>
      </c>
      <c r="D690" s="546" t="str">
        <f>+VLOOKUP(B690,'Salary sheet'!$B$6:$BW$1386,49,0)</f>
        <v>050040829943</v>
      </c>
      <c r="E690" s="462">
        <f>+VLOOKUP(B690,'Salary sheet'!$B$6:$AT$1292,45,0)</f>
        <v>8987347</v>
      </c>
      <c r="F690" s="646" t="s">
        <v>5544</v>
      </c>
      <c r="G690" s="546" t="str">
        <f>+VLOOKUP(B690,'Salary sheet'!$B$6:$E$2281,4,0)</f>
        <v>FACTORY O</v>
      </c>
      <c r="H690" s="461" t="str">
        <f>+VLOOKUP(B690,'Salary sheet'!$B$6:$AZ$1386,50,0)</f>
        <v>SK1 Box</v>
      </c>
      <c r="I690" s="461" t="str">
        <f t="shared" si="30"/>
        <v>C5600LE TAN BAO050040829943</v>
      </c>
      <c r="J690" s="573" t="str">
        <f>+VLOOKUP(B690,'[2]04 2025'!$B$2:$F$1371,5,0)</f>
        <v>C5600LE TAN BAO050040829943</v>
      </c>
      <c r="K690" s="461">
        <f t="shared" si="31"/>
        <v>1</v>
      </c>
      <c r="P690" s="479"/>
    </row>
    <row r="691" spans="1:16" s="461" customFormat="1" ht="18" customHeight="1">
      <c r="A691" s="548">
        <f>SUBTOTAL(3,B$6:B691)</f>
        <v>686</v>
      </c>
      <c r="B691" s="546" t="s">
        <v>1999</v>
      </c>
      <c r="C691" s="546" t="str">
        <f>+VLOOKUP(B691,'Salary sheet'!$B$6:$AX$1386,48,0)</f>
        <v>NGUYEN THI HIEN</v>
      </c>
      <c r="D691" s="546" t="str">
        <f>+VLOOKUP(B691,'Salary sheet'!$B$6:$BW$1386,49,0)</f>
        <v>050041002112</v>
      </c>
      <c r="E691" s="462">
        <f>+VLOOKUP(B691,'Salary sheet'!$B$6:$AT$1292,45,0)</f>
        <v>9503073</v>
      </c>
      <c r="F691" s="646" t="s">
        <v>5544</v>
      </c>
      <c r="G691" s="546" t="str">
        <f>+VLOOKUP(B691,'Salary sheet'!$B$6:$E$2281,4,0)</f>
        <v>FACTORY O</v>
      </c>
      <c r="H691" s="461" t="str">
        <f>+VLOOKUP(B691,'Salary sheet'!$B$6:$AZ$1386,50,0)</f>
        <v>SK2</v>
      </c>
      <c r="I691" s="461" t="str">
        <f t="shared" si="30"/>
        <v>C5650NGUYEN THI HIEN050041002112</v>
      </c>
      <c r="J691" s="573" t="str">
        <f>+VLOOKUP(B691,'[2]04 2025'!$B$2:$F$1371,5,0)</f>
        <v>C5650NGUYEN THI HIEN050041002112</v>
      </c>
      <c r="K691" s="461">
        <f t="shared" si="31"/>
        <v>1</v>
      </c>
      <c r="P691" s="479"/>
    </row>
    <row r="692" spans="1:16" s="461" customFormat="1" ht="18" customHeight="1">
      <c r="A692" s="548">
        <f>SUBTOTAL(3,B$6:B692)</f>
        <v>687</v>
      </c>
      <c r="B692" s="546" t="s">
        <v>2001</v>
      </c>
      <c r="C692" s="546" t="str">
        <f>+VLOOKUP(B692,'Salary sheet'!$B$6:$AX$1386,48,0)</f>
        <v>NGUYEN MINH TONG</v>
      </c>
      <c r="D692" s="546" t="str">
        <f>+VLOOKUP(B692,'Salary sheet'!$B$6:$BW$1386,49,0)</f>
        <v>050067513182</v>
      </c>
      <c r="E692" s="462">
        <f>+VLOOKUP(B692,'Salary sheet'!$B$6:$AT$1292,45,0)</f>
        <v>10180684</v>
      </c>
      <c r="F692" s="646" t="s">
        <v>5544</v>
      </c>
      <c r="G692" s="546" t="str">
        <f>+VLOOKUP(B692,'Salary sheet'!$B$6:$E$2281,4,0)</f>
        <v>FACTORY O</v>
      </c>
      <c r="H692" s="461" t="str">
        <f>+VLOOKUP(B692,'Salary sheet'!$B$6:$AZ$1386,50,0)</f>
        <v>SK1 Bag</v>
      </c>
      <c r="I692" s="461" t="str">
        <f t="shared" si="30"/>
        <v>C6487NGUYEN MINH TONG050067513182</v>
      </c>
      <c r="J692" s="573" t="str">
        <f>+VLOOKUP(B692,'[2]04 2025'!$B$2:$F$1371,5,0)</f>
        <v>C6487NGUYEN MINH TONG050067513182</v>
      </c>
      <c r="K692" s="461">
        <f t="shared" si="31"/>
        <v>1</v>
      </c>
      <c r="P692" s="479"/>
    </row>
    <row r="693" spans="1:16" s="461" customFormat="1" ht="18" customHeight="1">
      <c r="A693" s="548">
        <f>SUBTOTAL(3,B$6:B693)</f>
        <v>688</v>
      </c>
      <c r="B693" s="546" t="s">
        <v>2003</v>
      </c>
      <c r="C693" s="546" t="str">
        <f>+VLOOKUP(B693,'Salary sheet'!$B$6:$AX$1386,48,0)</f>
        <v>TRAN THANG LONG</v>
      </c>
      <c r="D693" s="546" t="str">
        <f>+VLOOKUP(B693,'Salary sheet'!$B$6:$BW$1386,49,0)</f>
        <v>050073583281</v>
      </c>
      <c r="E693" s="462">
        <f>+VLOOKUP(B693,'Salary sheet'!$B$6:$AT$1292,45,0)</f>
        <v>10194366</v>
      </c>
      <c r="F693" s="646" t="s">
        <v>5544</v>
      </c>
      <c r="G693" s="546" t="str">
        <f>+VLOOKUP(B693,'Salary sheet'!$B$6:$E$2281,4,0)</f>
        <v>FACTORY O</v>
      </c>
      <c r="H693" s="461" t="str">
        <f>+VLOOKUP(B693,'Salary sheet'!$B$6:$AZ$1386,50,0)</f>
        <v>SK1 Bag</v>
      </c>
      <c r="I693" s="461" t="str">
        <f t="shared" ref="I693" si="32">+CONCATENATE(B693,C693,D693)</f>
        <v>C7022TRAN THANG LONG050073583281</v>
      </c>
      <c r="J693" s="573" t="str">
        <f>+VLOOKUP(B693,'[2]04 2025'!$B$2:$F$1371,5,0)</f>
        <v>C7022TRAN THANG LONG050073583281</v>
      </c>
      <c r="K693" s="461">
        <f t="shared" ref="K693" si="33">+IF(J693=I693,1,0)</f>
        <v>1</v>
      </c>
      <c r="P693" s="479"/>
    </row>
    <row r="694" spans="1:16" s="461" customFormat="1" ht="18" customHeight="1">
      <c r="A694" s="548">
        <f>SUBTOTAL(3,B$6:B694)</f>
        <v>689</v>
      </c>
      <c r="B694" s="546" t="s">
        <v>2005</v>
      </c>
      <c r="C694" s="546" t="str">
        <f>+VLOOKUP(B694,'Salary sheet'!$B$6:$AX$1386,48,0)</f>
        <v>LAM LAY</v>
      </c>
      <c r="D694" s="546" t="str">
        <f>+VLOOKUP(B694,'Salary sheet'!$B$6:$BW$1386,49,0)</f>
        <v>050087500885</v>
      </c>
      <c r="E694" s="462">
        <f>+VLOOKUP(B694,'Salary sheet'!$B$6:$AT$1292,45,0)</f>
        <v>9357338</v>
      </c>
      <c r="F694" s="646" t="s">
        <v>5544</v>
      </c>
      <c r="G694" s="546" t="str">
        <f>+VLOOKUP(B694,'Salary sheet'!$B$6:$E$2281,4,0)</f>
        <v>FACTORY O</v>
      </c>
      <c r="H694" s="461" t="str">
        <f>+VLOOKUP(B694,'Salary sheet'!$B$6:$AZ$1386,50,0)</f>
        <v>SK1 Box</v>
      </c>
      <c r="I694" s="461" t="str">
        <f t="shared" si="30"/>
        <v>C7208LAM LAY050087500885</v>
      </c>
      <c r="J694" s="573" t="str">
        <f>+VLOOKUP(B694,'[2]04 2025'!$B$2:$F$1371,5,0)</f>
        <v>C7208LAM LAY050087500885</v>
      </c>
      <c r="K694" s="461">
        <f t="shared" si="31"/>
        <v>1</v>
      </c>
      <c r="P694" s="479"/>
    </row>
    <row r="695" spans="1:16" s="461" customFormat="1" ht="18" customHeight="1">
      <c r="A695" s="548">
        <f>SUBTOTAL(3,B$6:B695)</f>
        <v>690</v>
      </c>
      <c r="B695" s="546" t="s">
        <v>2007</v>
      </c>
      <c r="C695" s="546" t="str">
        <f>+VLOOKUP(B695,'Salary sheet'!$B$6:$AX$1386,48,0)</f>
        <v>NGUYEN HOAI NAM</v>
      </c>
      <c r="D695" s="546" t="str">
        <f>+VLOOKUP(B695,'Salary sheet'!$B$6:$BW$1386,49,0)</f>
        <v>050070731425</v>
      </c>
      <c r="E695" s="462">
        <f>+VLOOKUP(B695,'Salary sheet'!$B$6:$AT$1292,45,0)</f>
        <v>8959940</v>
      </c>
      <c r="F695" s="646" t="s">
        <v>5544</v>
      </c>
      <c r="G695" s="546" t="str">
        <f>+VLOOKUP(B695,'Salary sheet'!$B$6:$E$2281,4,0)</f>
        <v>FACTORY O</v>
      </c>
      <c r="H695" s="461" t="str">
        <f>+VLOOKUP(B695,'Salary sheet'!$B$6:$AZ$1386,50,0)</f>
        <v>SK1 Box</v>
      </c>
      <c r="I695" s="461" t="str">
        <f t="shared" si="30"/>
        <v>C7464NGUYEN HOAI NAM050070731425</v>
      </c>
      <c r="J695" s="573" t="str">
        <f>+VLOOKUP(B695,'[2]04 2025'!$B$2:$F$1371,5,0)</f>
        <v>C7464NGUYEN HOAI NAM050070731425</v>
      </c>
      <c r="K695" s="461">
        <f t="shared" si="31"/>
        <v>1</v>
      </c>
      <c r="P695" s="479"/>
    </row>
    <row r="696" spans="1:16" s="461" customFormat="1" ht="18" customHeight="1">
      <c r="A696" s="548">
        <f>SUBTOTAL(3,B$6:B696)</f>
        <v>691</v>
      </c>
      <c r="B696" s="546" t="s">
        <v>2009</v>
      </c>
      <c r="C696" s="546" t="str">
        <f>+VLOOKUP(B696,'Salary sheet'!$B$6:$AX$1386,48,0)</f>
        <v>NGUYEN THI DIEU HIEN</v>
      </c>
      <c r="D696" s="546" t="str">
        <f>+VLOOKUP(B696,'Salary sheet'!$B$6:$BW$1386,49,0)</f>
        <v>050104743576</v>
      </c>
      <c r="E696" s="462">
        <f>+VLOOKUP(B696,'Salary sheet'!$B$6:$AT$1292,45,0)</f>
        <v>10478553</v>
      </c>
      <c r="F696" s="646" t="s">
        <v>5544</v>
      </c>
      <c r="G696" s="546" t="str">
        <f>+VLOOKUP(B696,'Salary sheet'!$B$6:$E$2281,4,0)</f>
        <v>FACTORY O</v>
      </c>
      <c r="H696" s="461" t="str">
        <f>+VLOOKUP(B696,'Salary sheet'!$B$6:$AZ$1386,50,0)</f>
        <v>SK2</v>
      </c>
      <c r="I696" s="461" t="str">
        <f t="shared" si="30"/>
        <v>C7854NGUYEN THI DIEU HIEN050104743576</v>
      </c>
      <c r="J696" s="573" t="str">
        <f>+VLOOKUP(B696,'[2]04 2025'!$B$2:$F$1371,5,0)</f>
        <v>C7854NGUYEN THI DIEU HIEN050104743576</v>
      </c>
      <c r="K696" s="461">
        <f t="shared" si="31"/>
        <v>1</v>
      </c>
      <c r="P696" s="479"/>
    </row>
    <row r="697" spans="1:16" s="461" customFormat="1" ht="18" customHeight="1">
      <c r="A697" s="548">
        <f>SUBTOTAL(3,B$6:B697)</f>
        <v>692</v>
      </c>
      <c r="B697" s="546" t="s">
        <v>2012</v>
      </c>
      <c r="C697" s="546" t="str">
        <f>+VLOOKUP(B697,'Salary sheet'!$B$6:$AX$1386,48,0)</f>
        <v>VO THI NGOC HA</v>
      </c>
      <c r="D697" s="546" t="str">
        <f>+VLOOKUP(B697,'Salary sheet'!$B$6:$BW$1386,49,0)</f>
        <v>050080498656</v>
      </c>
      <c r="E697" s="462">
        <f>+VLOOKUP(B697,'Salary sheet'!$B$6:$AT$1292,45,0)</f>
        <v>11303218</v>
      </c>
      <c r="F697" s="646" t="s">
        <v>5544</v>
      </c>
      <c r="G697" s="546" t="str">
        <f>+VLOOKUP(B697,'Salary sheet'!$B$6:$E$2281,4,0)</f>
        <v>FACTORY O</v>
      </c>
      <c r="H697" s="461" t="str">
        <f>+VLOOKUP(B697,'Salary sheet'!$B$6:$AZ$1386,50,0)</f>
        <v>SK1 Bag</v>
      </c>
      <c r="I697" s="461" t="str">
        <f t="shared" ref="I697:I760" si="34">+CONCATENATE(B697,C697,D697)</f>
        <v>C14908VO THI NGOC HA050080498656</v>
      </c>
      <c r="J697" s="573" t="str">
        <f>+VLOOKUP(B697,'[2]04 2025'!$B$2:$F$1371,5,0)</f>
        <v>C14908VO THI NGOC HA050080498656</v>
      </c>
      <c r="K697" s="461">
        <f t="shared" si="31"/>
        <v>1</v>
      </c>
      <c r="P697" s="479"/>
    </row>
    <row r="698" spans="1:16" s="461" customFormat="1" ht="18" customHeight="1">
      <c r="A698" s="548">
        <f>SUBTOTAL(3,B$6:B698)</f>
        <v>693</v>
      </c>
      <c r="B698" s="546" t="s">
        <v>2015</v>
      </c>
      <c r="C698" s="546" t="str">
        <f>+VLOOKUP(B698,'Salary sheet'!$B$6:$AX$1386,48,0)</f>
        <v>LE THI MY LINH</v>
      </c>
      <c r="D698" s="546" t="str">
        <f>+VLOOKUP(B698,'Salary sheet'!$B$6:$BW$1386,49,0)</f>
        <v>050109861976</v>
      </c>
      <c r="E698" s="462">
        <f>+VLOOKUP(B698,'Salary sheet'!$B$6:$AT$1292,45,0)</f>
        <v>10542544</v>
      </c>
      <c r="F698" s="646" t="s">
        <v>5544</v>
      </c>
      <c r="G698" s="546" t="str">
        <f>+VLOOKUP(B698,'Salary sheet'!$B$6:$E$2281,4,0)</f>
        <v>FACTORY O</v>
      </c>
      <c r="H698" s="461" t="str">
        <f>+VLOOKUP(B698,'Salary sheet'!$B$6:$AZ$1386,50,0)</f>
        <v>SK1 Box</v>
      </c>
      <c r="I698" s="461" t="str">
        <f t="shared" si="34"/>
        <v>C14909LE THI MY LINH050109861976</v>
      </c>
      <c r="J698" s="573" t="str">
        <f>+VLOOKUP(B698,'[2]04 2025'!$B$2:$F$1371,5,0)</f>
        <v>C14909LE THI MY LINH050109861976</v>
      </c>
      <c r="K698" s="461">
        <f t="shared" si="31"/>
        <v>1</v>
      </c>
      <c r="P698" s="479"/>
    </row>
    <row r="699" spans="1:16" s="461" customFormat="1" ht="18" customHeight="1">
      <c r="A699" s="548">
        <f>SUBTOTAL(3,B$6:B699)</f>
        <v>694</v>
      </c>
      <c r="B699" s="546" t="s">
        <v>2017</v>
      </c>
      <c r="C699" s="546" t="str">
        <f>+VLOOKUP(B699,'Salary sheet'!$B$6:$AX$1386,48,0)</f>
        <v>LE THI MO</v>
      </c>
      <c r="D699" s="546" t="str">
        <f>+VLOOKUP(B699,'Salary sheet'!$B$6:$BW$1386,49,0)</f>
        <v>050148899352</v>
      </c>
      <c r="E699" s="462">
        <f>+VLOOKUP(B699,'Salary sheet'!$B$6:$AT$1292,45,0)</f>
        <v>7797447</v>
      </c>
      <c r="F699" s="646" t="s">
        <v>5544</v>
      </c>
      <c r="G699" s="546" t="str">
        <f>+VLOOKUP(B699,'Salary sheet'!$B$6:$E$2281,4,0)</f>
        <v>FACTORY O</v>
      </c>
      <c r="H699" s="461" t="str">
        <f>+VLOOKUP(B699,'Salary sheet'!$B$6:$AZ$1386,50,0)</f>
        <v>SK1 Box</v>
      </c>
      <c r="I699" s="461" t="str">
        <f t="shared" si="34"/>
        <v>C15521LE THI MO050148899352</v>
      </c>
      <c r="J699" s="573" t="str">
        <f>+VLOOKUP(B699,'[2]04 2025'!$B$2:$F$1371,5,0)</f>
        <v>C15521LE THI MO050148899352</v>
      </c>
      <c r="K699" s="461">
        <f t="shared" si="31"/>
        <v>1</v>
      </c>
      <c r="P699" s="479"/>
    </row>
    <row r="700" spans="1:16" s="461" customFormat="1" ht="18" customHeight="1">
      <c r="A700" s="548">
        <f>SUBTOTAL(3,B$6:B700)</f>
        <v>695</v>
      </c>
      <c r="B700" s="546" t="s">
        <v>2020</v>
      </c>
      <c r="C700" s="546" t="str">
        <f>+VLOOKUP(B700,'Salary sheet'!$B$6:$AX$1386,48,0)</f>
        <v>DINH THUY DUNG</v>
      </c>
      <c r="D700" s="546" t="str">
        <f>+VLOOKUP(B700,'Salary sheet'!$B$6:$BW$1386,49,0)</f>
        <v>054103062001</v>
      </c>
      <c r="E700" s="462">
        <f>+VLOOKUP(B700,'Salary sheet'!$B$6:$AT$1292,45,0)</f>
        <v>8552884</v>
      </c>
      <c r="F700" s="646" t="s">
        <v>5544</v>
      </c>
      <c r="G700" s="546" t="str">
        <f>+VLOOKUP(B700,'Salary sheet'!$B$6:$E$2281,4,0)</f>
        <v>FACTORY O</v>
      </c>
      <c r="H700" s="461" t="str">
        <f>+VLOOKUP(B700,'Salary sheet'!$B$6:$AZ$1386,50,0)</f>
        <v>SK1 Box</v>
      </c>
      <c r="I700" s="461" t="str">
        <f t="shared" si="34"/>
        <v>C15977DINH THUY DUNG054103062001</v>
      </c>
      <c r="J700" s="573" t="str">
        <f>+VLOOKUP(B700,'[2]04 2025'!$B$2:$F$1371,5,0)</f>
        <v>C15977DINH THUY DUNG054103062001</v>
      </c>
      <c r="K700" s="461">
        <f t="shared" si="31"/>
        <v>1</v>
      </c>
      <c r="P700" s="479"/>
    </row>
    <row r="701" spans="1:16" s="461" customFormat="1" ht="18" customHeight="1">
      <c r="A701" s="548">
        <f>SUBTOTAL(3,B$6:B701)</f>
        <v>696</v>
      </c>
      <c r="B701" s="546" t="s">
        <v>2022</v>
      </c>
      <c r="C701" s="546" t="str">
        <f>+VLOOKUP(B701,'Salary sheet'!$B$6:$AX$1386,48,0)</f>
        <v>PHAM THI NGOC BICH</v>
      </c>
      <c r="D701" s="546" t="str">
        <f>+VLOOKUP(B701,'Salary sheet'!$B$6:$BW$1386,49,0)</f>
        <v>050034253886</v>
      </c>
      <c r="E701" s="462">
        <f>+VLOOKUP(B701,'Salary sheet'!$B$6:$AT$1292,45,0)</f>
        <v>25760200</v>
      </c>
      <c r="F701" s="646" t="s">
        <v>5544</v>
      </c>
      <c r="G701" s="546" t="str">
        <f>+VLOOKUP(B701,'Salary sheet'!$B$6:$E$2281,4,0)</f>
        <v>FACTORY O</v>
      </c>
      <c r="H701" s="461" t="str">
        <f>+VLOOKUP(B701,'Salary sheet'!$B$6:$AZ$1386,50,0)</f>
        <v>SK1 Box</v>
      </c>
      <c r="I701" s="461" t="str">
        <f t="shared" si="34"/>
        <v>C6745PHAM THI NGOC BICH050034253886</v>
      </c>
      <c r="J701" s="573" t="str">
        <f>+VLOOKUP(B701,'[2]04 2025'!$B$2:$F$1371,5,0)</f>
        <v>C6745PHAM THI NGOC BICH050034253886</v>
      </c>
      <c r="K701" s="461">
        <f t="shared" si="31"/>
        <v>1</v>
      </c>
      <c r="P701" s="479"/>
    </row>
    <row r="702" spans="1:16" s="461" customFormat="1" ht="18" customHeight="1">
      <c r="A702" s="548">
        <f>SUBTOTAL(3,B$6:B702)</f>
        <v>697</v>
      </c>
      <c r="B702" s="546" t="s">
        <v>2025</v>
      </c>
      <c r="C702" s="546" t="str">
        <f>+VLOOKUP(B702,'Salary sheet'!$B$6:$AX$1386,48,0)</f>
        <v>NGUYEN TAN TAI</v>
      </c>
      <c r="D702" s="546" t="str">
        <f>+VLOOKUP(B702,'Salary sheet'!$B$6:$BW$1386,49,0)</f>
        <v>050043183904</v>
      </c>
      <c r="E702" s="462">
        <f>+VLOOKUP(B702,'Salary sheet'!$B$6:$AT$1292,45,0)</f>
        <v>18128425</v>
      </c>
      <c r="F702" s="646" t="s">
        <v>5544</v>
      </c>
      <c r="G702" s="546" t="str">
        <f>+VLOOKUP(B702,'Salary sheet'!$B$6:$E$2281,4,0)</f>
        <v>FACTORY O</v>
      </c>
      <c r="H702" s="461" t="str">
        <f>+VLOOKUP(B702,'Salary sheet'!$B$6:$AZ$1386,50,0)</f>
        <v>SK1 Bag</v>
      </c>
      <c r="I702" s="461" t="str">
        <f t="shared" si="34"/>
        <v>C7689NGUYEN TAN TAI050043183904</v>
      </c>
      <c r="J702" s="573" t="str">
        <f>+VLOOKUP(B702,'[2]04 2025'!$B$2:$F$1371,5,0)</f>
        <v>C7689NGUYEN TAN TAI050043183904</v>
      </c>
      <c r="K702" s="461">
        <f t="shared" si="31"/>
        <v>1</v>
      </c>
      <c r="P702" s="479"/>
    </row>
    <row r="703" spans="1:16" s="461" customFormat="1" ht="18" customHeight="1">
      <c r="A703" s="548">
        <f>SUBTOTAL(3,B$6:B703)</f>
        <v>698</v>
      </c>
      <c r="B703" s="546" t="s">
        <v>2028</v>
      </c>
      <c r="C703" s="546" t="str">
        <f>+VLOOKUP(B703,'Salary sheet'!$B$6:$AX$1386,48,0)</f>
        <v>DIEU DIU</v>
      </c>
      <c r="D703" s="546" t="str">
        <f>+VLOOKUP(B703,'Salary sheet'!$B$6:$BW$1386,49,0)</f>
        <v>050093230482</v>
      </c>
      <c r="E703" s="462">
        <f>+VLOOKUP(B703,'Salary sheet'!$B$6:$AT$1292,45,0)</f>
        <v>5693889</v>
      </c>
      <c r="F703" s="646" t="s">
        <v>5544</v>
      </c>
      <c r="G703" s="546" t="str">
        <f>+VLOOKUP(B703,'Salary sheet'!$B$6:$E$2281,4,0)</f>
        <v>FACTORY O</v>
      </c>
      <c r="H703" s="461" t="str">
        <f>+VLOOKUP(B703,'Salary sheet'!$B$6:$AZ$1386,50,0)</f>
        <v>SK1 Bag</v>
      </c>
      <c r="I703" s="461" t="str">
        <f t="shared" si="34"/>
        <v>C10597DIEU DIU050093230482</v>
      </c>
      <c r="J703" s="573" t="str">
        <f>+VLOOKUP(B703,'[2]04 2025'!$B$2:$F$1371,5,0)</f>
        <v>C10597DIEU DIU050093230482</v>
      </c>
      <c r="K703" s="461">
        <f t="shared" si="31"/>
        <v>1</v>
      </c>
      <c r="P703" s="479"/>
    </row>
    <row r="704" spans="1:16" s="461" customFormat="1" ht="18" customHeight="1">
      <c r="A704" s="548">
        <f>SUBTOTAL(3,B$6:B704)</f>
        <v>699</v>
      </c>
      <c r="B704" s="546" t="s">
        <v>2031</v>
      </c>
      <c r="C704" s="546" t="str">
        <f>+VLOOKUP(B704,'Salary sheet'!$B$6:$AX$1386,48,0)</f>
        <v>PHAM VAN KHOI</v>
      </c>
      <c r="D704" s="546" t="str">
        <f>+VLOOKUP(B704,'Salary sheet'!$B$6:$BW$1386,49,0)</f>
        <v>050098025178</v>
      </c>
      <c r="E704" s="462">
        <f>+VLOOKUP(B704,'Salary sheet'!$B$6:$AT$1292,45,0)</f>
        <v>11336535</v>
      </c>
      <c r="F704" s="646" t="s">
        <v>5544</v>
      </c>
      <c r="G704" s="546" t="str">
        <f>+VLOOKUP(B704,'Salary sheet'!$B$6:$E$2281,4,0)</f>
        <v>FACTORY O</v>
      </c>
      <c r="H704" s="461" t="str">
        <f>+VLOOKUP(B704,'Salary sheet'!$B$6:$AZ$1386,50,0)</f>
        <v>SK1 Bag</v>
      </c>
      <c r="I704" s="461" t="str">
        <f t="shared" si="34"/>
        <v>C11027PHAM VAN KHOI050098025178</v>
      </c>
      <c r="J704" s="573" t="str">
        <f>+VLOOKUP(B704,'[2]04 2025'!$B$2:$F$1371,5,0)</f>
        <v>C11027PHAM VAN KHOI050098025178</v>
      </c>
      <c r="K704" s="461">
        <f t="shared" si="31"/>
        <v>1</v>
      </c>
      <c r="P704" s="479"/>
    </row>
    <row r="705" spans="1:16" s="461" customFormat="1" ht="18" customHeight="1">
      <c r="A705" s="548">
        <f>SUBTOTAL(3,B$6:B705)</f>
        <v>700</v>
      </c>
      <c r="B705" s="546" t="s">
        <v>2034</v>
      </c>
      <c r="C705" s="546" t="str">
        <f>+VLOOKUP(B705,'Salary sheet'!$B$6:$AX$1386,48,0)</f>
        <v>NGUYEN THI NGOAN</v>
      </c>
      <c r="D705" s="546" t="str">
        <f>+VLOOKUP(B705,'Salary sheet'!$B$6:$BW$1386,49,0)</f>
        <v>050113873504</v>
      </c>
      <c r="E705" s="462">
        <f>+VLOOKUP(B705,'Salary sheet'!$B$6:$AT$1292,45,0)</f>
        <v>8605054</v>
      </c>
      <c r="F705" s="646" t="s">
        <v>5544</v>
      </c>
      <c r="G705" s="546" t="str">
        <f>+VLOOKUP(B705,'Salary sheet'!$B$6:$E$2281,4,0)</f>
        <v>FACTORY O</v>
      </c>
      <c r="H705" s="461" t="str">
        <f>+VLOOKUP(B705,'Salary sheet'!$B$6:$AZ$1386,50,0)</f>
        <v>SK1 Box</v>
      </c>
      <c r="I705" s="461" t="str">
        <f t="shared" si="34"/>
        <v>C11670NGUYEN THI NGOAN050113873504</v>
      </c>
      <c r="J705" s="573" t="str">
        <f>+VLOOKUP(B705,'[2]04 2025'!$B$2:$F$1371,5,0)</f>
        <v>C11670NGUYEN THI NGOAN050113873504</v>
      </c>
      <c r="K705" s="461">
        <f t="shared" si="31"/>
        <v>1</v>
      </c>
      <c r="P705" s="479"/>
    </row>
    <row r="706" spans="1:16" s="461" customFormat="1" ht="18" customHeight="1">
      <c r="A706" s="548">
        <f>SUBTOTAL(3,B$6:B706)</f>
        <v>701</v>
      </c>
      <c r="B706" s="546" t="s">
        <v>2036</v>
      </c>
      <c r="C706" s="546" t="str">
        <f>+VLOOKUP(B706,'Salary sheet'!$B$6:$AX$1386,48,0)</f>
        <v>LE THI MY DUYEN</v>
      </c>
      <c r="D706" s="546" t="str">
        <f>+VLOOKUP(B706,'Salary sheet'!$B$6:$BW$1386,49,0)</f>
        <v>050119454538</v>
      </c>
      <c r="E706" s="462">
        <f>+VLOOKUP(B706,'Salary sheet'!$B$6:$AT$1292,45,0)</f>
        <v>9280431</v>
      </c>
      <c r="F706" s="646" t="s">
        <v>5544</v>
      </c>
      <c r="G706" s="546" t="str">
        <f>+VLOOKUP(B706,'Salary sheet'!$B$6:$E$2281,4,0)</f>
        <v>FACTORY O</v>
      </c>
      <c r="H706" s="461" t="str">
        <f>+VLOOKUP(B706,'Salary sheet'!$B$6:$AZ$1386,50,0)</f>
        <v>SK2</v>
      </c>
      <c r="I706" s="461" t="str">
        <f t="shared" si="34"/>
        <v>C12403LE THI MY DUYEN050119454538</v>
      </c>
      <c r="J706" s="573" t="str">
        <f>+VLOOKUP(B706,'[2]04 2025'!$B$2:$F$1371,5,0)</f>
        <v>C12403LE THI MY DUYEN050119454538</v>
      </c>
      <c r="K706" s="461">
        <f t="shared" si="31"/>
        <v>1</v>
      </c>
      <c r="P706" s="479"/>
    </row>
    <row r="707" spans="1:16" s="461" customFormat="1" ht="18" customHeight="1">
      <c r="A707" s="548">
        <f>SUBTOTAL(3,B$6:B707)</f>
        <v>702</v>
      </c>
      <c r="B707" s="546" t="s">
        <v>2039</v>
      </c>
      <c r="C707" s="546" t="str">
        <f>+VLOOKUP(B707,'Salary sheet'!$B$6:$AX$1386,48,0)</f>
        <v>DANG THI THUY</v>
      </c>
      <c r="D707" s="546" t="str">
        <f>+VLOOKUP(B707,'Salary sheet'!$B$6:$BW$1386,49,0)</f>
        <v>050120050254</v>
      </c>
      <c r="E707" s="462">
        <f>+VLOOKUP(B707,'Salary sheet'!$B$6:$AT$1292,45,0)</f>
        <v>8617855</v>
      </c>
      <c r="F707" s="646" t="s">
        <v>5544</v>
      </c>
      <c r="G707" s="546" t="str">
        <f>+VLOOKUP(B707,'Salary sheet'!$B$6:$E$2281,4,0)</f>
        <v>FACTORY O</v>
      </c>
      <c r="H707" s="461" t="str">
        <f>+VLOOKUP(B707,'Salary sheet'!$B$6:$AZ$1386,50,0)</f>
        <v>SK1 Bag</v>
      </c>
      <c r="I707" s="461" t="str">
        <f t="shared" si="34"/>
        <v>C12557DANG THI THUY050120050254</v>
      </c>
      <c r="J707" s="573" t="str">
        <f>+VLOOKUP(B707,'[2]04 2025'!$B$2:$F$1371,5,0)</f>
        <v>C12557DANG THI THUY050120050254</v>
      </c>
      <c r="K707" s="461">
        <f t="shared" si="31"/>
        <v>1</v>
      </c>
      <c r="P707" s="479"/>
    </row>
    <row r="708" spans="1:16" s="461" customFormat="1" ht="18" customHeight="1">
      <c r="A708" s="548">
        <f>SUBTOTAL(3,B$6:B708)</f>
        <v>703</v>
      </c>
      <c r="B708" s="546" t="s">
        <v>2041</v>
      </c>
      <c r="C708" s="546" t="str">
        <f>+VLOOKUP(B708,'Salary sheet'!$B$6:$AX$1386,48,0)</f>
        <v>HOANG MINH CON</v>
      </c>
      <c r="D708" s="546" t="str">
        <f>+VLOOKUP(B708,'Salary sheet'!$B$6:$BW$1386,49,0)</f>
        <v>050073798350</v>
      </c>
      <c r="E708" s="462">
        <f>+VLOOKUP(B708,'Salary sheet'!$B$6:$AT$1292,45,0)</f>
        <v>10494496</v>
      </c>
      <c r="F708" s="646" t="s">
        <v>5544</v>
      </c>
      <c r="G708" s="546" t="str">
        <f>+VLOOKUP(B708,'Salary sheet'!$B$6:$E$2281,4,0)</f>
        <v>FACTORY O</v>
      </c>
      <c r="H708" s="461" t="str">
        <f>+VLOOKUP(B708,'Salary sheet'!$B$6:$AZ$1386,50,0)</f>
        <v>SK1 Box</v>
      </c>
      <c r="I708" s="461" t="str">
        <f t="shared" si="34"/>
        <v>C13911HOANG MINH CON050073798350</v>
      </c>
      <c r="J708" s="573" t="str">
        <f>+VLOOKUP(B708,'[2]04 2025'!$B$2:$F$1371,5,0)</f>
        <v>C13911HOANG MINH CON050073798350</v>
      </c>
      <c r="K708" s="461">
        <f t="shared" si="31"/>
        <v>1</v>
      </c>
      <c r="P708" s="479"/>
    </row>
    <row r="709" spans="1:16" s="461" customFormat="1" ht="18" customHeight="1">
      <c r="A709" s="548">
        <f>SUBTOTAL(3,B$6:B709)</f>
        <v>704</v>
      </c>
      <c r="B709" s="546" t="s">
        <v>2043</v>
      </c>
      <c r="C709" s="546" t="str">
        <f>+VLOOKUP(B709,'Salary sheet'!$B$6:$AX$1386,48,0)</f>
        <v>PHAN LAM TUONG</v>
      </c>
      <c r="D709" s="546" t="str">
        <f>+VLOOKUP(B709,'Salary sheet'!$B$6:$BW$1386,49,0)</f>
        <v>050121173351</v>
      </c>
      <c r="E709" s="462">
        <f>+VLOOKUP(B709,'Salary sheet'!$B$6:$AT$1292,45,0)</f>
        <v>7972538</v>
      </c>
      <c r="F709" s="646" t="s">
        <v>5544</v>
      </c>
      <c r="G709" s="546" t="str">
        <f>+VLOOKUP(B709,'Salary sheet'!$B$6:$E$2281,4,0)</f>
        <v>FACTORY O</v>
      </c>
      <c r="H709" s="461" t="str">
        <f>+VLOOKUP(B709,'Salary sheet'!$B$6:$AZ$1386,50,0)</f>
        <v>SK1 Box</v>
      </c>
      <c r="I709" s="461" t="str">
        <f t="shared" si="34"/>
        <v>C13921PHAN LAM TUONG050121173351</v>
      </c>
      <c r="J709" s="573" t="str">
        <f>+VLOOKUP(B709,'[2]04 2025'!$B$2:$F$1371,5,0)</f>
        <v>C13921PHAN LAM TUONG050121173351</v>
      </c>
      <c r="K709" s="461">
        <f t="shared" si="31"/>
        <v>1</v>
      </c>
      <c r="P709" s="479"/>
    </row>
    <row r="710" spans="1:16" s="461" customFormat="1" ht="18" customHeight="1">
      <c r="A710" s="548">
        <f>SUBTOTAL(3,B$6:B710)</f>
        <v>705</v>
      </c>
      <c r="B710" s="546" t="s">
        <v>2045</v>
      </c>
      <c r="C710" s="546" t="str">
        <f>+VLOOKUP(B710,'Salary sheet'!$B$6:$AX$1386,48,0)</f>
        <v>LE VU BAO TUYEN</v>
      </c>
      <c r="D710" s="546" t="str">
        <f>+VLOOKUP(B710,'Salary sheet'!$B$6:$BW$1386,49,0)</f>
        <v>050121145003</v>
      </c>
      <c r="E710" s="462">
        <f>+VLOOKUP(B710,'Salary sheet'!$B$6:$AT$1292,45,0)</f>
        <v>7584123</v>
      </c>
      <c r="F710" s="646" t="s">
        <v>5544</v>
      </c>
      <c r="G710" s="546" t="str">
        <f>+VLOOKUP(B710,'Salary sheet'!$B$6:$E$2281,4,0)</f>
        <v>FACTORY O</v>
      </c>
      <c r="H710" s="461" t="str">
        <f>+VLOOKUP(B710,'Salary sheet'!$B$6:$AZ$1386,50,0)</f>
        <v>SK1 Box</v>
      </c>
      <c r="I710" s="461" t="str">
        <f t="shared" si="34"/>
        <v>C13976LE VU BAO TUYEN050121145003</v>
      </c>
      <c r="J710" s="573" t="str">
        <f>+VLOOKUP(B710,'[2]04 2025'!$B$2:$F$1371,5,0)</f>
        <v>C13976LE VU BAO TUYEN050121145003</v>
      </c>
      <c r="K710" s="461">
        <f t="shared" si="31"/>
        <v>1</v>
      </c>
      <c r="P710" s="479"/>
    </row>
    <row r="711" spans="1:16" s="461" customFormat="1" ht="18" customHeight="1">
      <c r="A711" s="548">
        <f>SUBTOTAL(3,B$6:B711)</f>
        <v>706</v>
      </c>
      <c r="B711" s="546" t="s">
        <v>2047</v>
      </c>
      <c r="C711" s="546" t="str">
        <f>+VLOOKUP(B711,'Salary sheet'!$B$6:$AX$1386,48,0)</f>
        <v>NGUYEN THAO NGAN</v>
      </c>
      <c r="D711" s="546" t="str">
        <f>+VLOOKUP(B711,'Salary sheet'!$B$6:$BW$1386,49,0)</f>
        <v>070106701340</v>
      </c>
      <c r="E711" s="462">
        <f>+VLOOKUP(B711,'Salary sheet'!$B$6:$AT$1292,45,0)</f>
        <v>7693667</v>
      </c>
      <c r="F711" s="646" t="s">
        <v>5544</v>
      </c>
      <c r="G711" s="546" t="str">
        <f>+VLOOKUP(B711,'Salary sheet'!$B$6:$E$2281,4,0)</f>
        <v>FACTORY O</v>
      </c>
      <c r="H711" s="461" t="str">
        <f>+VLOOKUP(B711,'Salary sheet'!$B$6:$AZ$1386,50,0)</f>
        <v>SK1 Bag</v>
      </c>
      <c r="I711" s="461" t="str">
        <f t="shared" si="34"/>
        <v>C14027NGUYEN THAO NGAN070106701340</v>
      </c>
      <c r="J711" s="573" t="str">
        <f>+VLOOKUP(B711,'[2]04 2025'!$B$2:$F$1371,5,0)</f>
        <v>C14027NGUYEN THAO NGAN070106701340</v>
      </c>
      <c r="K711" s="461">
        <f t="shared" si="31"/>
        <v>1</v>
      </c>
      <c r="P711" s="479"/>
    </row>
    <row r="712" spans="1:16" s="461" customFormat="1" ht="18" customHeight="1">
      <c r="A712" s="548">
        <f>SUBTOTAL(3,B$6:B712)</f>
        <v>707</v>
      </c>
      <c r="B712" s="546" t="s">
        <v>2049</v>
      </c>
      <c r="C712" s="546" t="str">
        <f>+VLOOKUP(B712,'Salary sheet'!$B$6:$AX$1386,48,0)</f>
        <v>HUYNH ANH THUONG</v>
      </c>
      <c r="D712" s="546" t="str">
        <f>+VLOOKUP(B712,'Salary sheet'!$B$6:$BW$1386,49,0)</f>
        <v>050119368925</v>
      </c>
      <c r="E712" s="462">
        <f>+VLOOKUP(B712,'Salary sheet'!$B$6:$AT$1292,45,0)</f>
        <v>8756847</v>
      </c>
      <c r="F712" s="646" t="s">
        <v>5544</v>
      </c>
      <c r="G712" s="546" t="str">
        <f>+VLOOKUP(B712,'Salary sheet'!$B$6:$E$2281,4,0)</f>
        <v>FACTORY O</v>
      </c>
      <c r="H712" s="461" t="str">
        <f>+VLOOKUP(B712,'Salary sheet'!$B$6:$AZ$1386,50,0)</f>
        <v>SK1 Box</v>
      </c>
      <c r="I712" s="461" t="str">
        <f t="shared" si="34"/>
        <v>C14057HUYNH ANH THUONG050119368925</v>
      </c>
      <c r="J712" s="573" t="str">
        <f>+VLOOKUP(B712,'[2]04 2025'!$B$2:$F$1371,5,0)</f>
        <v>C14057HUYNH ANH THUONG050119368925</v>
      </c>
      <c r="K712" s="461">
        <f t="shared" si="31"/>
        <v>1</v>
      </c>
      <c r="P712" s="479"/>
    </row>
    <row r="713" spans="1:16" s="461" customFormat="1" ht="18" customHeight="1">
      <c r="A713" s="548">
        <f>SUBTOTAL(3,B$6:B713)</f>
        <v>708</v>
      </c>
      <c r="B713" s="546" t="s">
        <v>2051</v>
      </c>
      <c r="C713" s="546" t="str">
        <f>+VLOOKUP(B713,'Salary sheet'!$B$6:$AX$1386,48,0)</f>
        <v>DAO THI DIEM CHI</v>
      </c>
      <c r="D713" s="546" t="str">
        <f>+VLOOKUP(B713,'Salary sheet'!$B$6:$BW$1386,49,0)</f>
        <v>050128443867</v>
      </c>
      <c r="E713" s="462">
        <f>+VLOOKUP(B713,'Salary sheet'!$B$6:$AT$1292,45,0)</f>
        <v>8617855</v>
      </c>
      <c r="F713" s="646" t="s">
        <v>5544</v>
      </c>
      <c r="G713" s="546" t="str">
        <f>+VLOOKUP(B713,'Salary sheet'!$B$6:$E$2281,4,0)</f>
        <v>FACTORY O</v>
      </c>
      <c r="H713" s="461" t="str">
        <f>+VLOOKUP(B713,'Salary sheet'!$B$6:$AZ$1386,50,0)</f>
        <v>SK1 Bag</v>
      </c>
      <c r="I713" s="461" t="str">
        <f t="shared" si="34"/>
        <v>C14058DAO THI DIEM CHI050128443867</v>
      </c>
      <c r="J713" s="573" t="str">
        <f>+VLOOKUP(B713,'[2]04 2025'!$B$2:$F$1371,5,0)</f>
        <v>C14058DAO THI DIEM CHI050128443867</v>
      </c>
      <c r="K713" s="461">
        <f t="shared" si="31"/>
        <v>1</v>
      </c>
      <c r="P713" s="479"/>
    </row>
    <row r="714" spans="1:16" s="461" customFormat="1" ht="18" customHeight="1">
      <c r="A714" s="548">
        <f>SUBTOTAL(3,B$6:B714)</f>
        <v>709</v>
      </c>
      <c r="B714" s="546" t="s">
        <v>2053</v>
      </c>
      <c r="C714" s="546" t="str">
        <f>+VLOOKUP(B714,'Salary sheet'!$B$6:$AX$1386,48,0)</f>
        <v>HOANG THI NHAT LINH</v>
      </c>
      <c r="D714" s="546" t="str">
        <f>+VLOOKUP(B714,'Salary sheet'!$B$6:$BW$1386,49,0)</f>
        <v>050138650739</v>
      </c>
      <c r="E714" s="462">
        <f>+VLOOKUP(B714,'Salary sheet'!$B$6:$AT$1292,45,0)</f>
        <v>7602407</v>
      </c>
      <c r="F714" s="646" t="s">
        <v>5544</v>
      </c>
      <c r="G714" s="546" t="str">
        <f>+VLOOKUP(B714,'Salary sheet'!$B$6:$E$2281,4,0)</f>
        <v>FACTORY O</v>
      </c>
      <c r="H714" s="461" t="str">
        <f>+VLOOKUP(B714,'Salary sheet'!$B$6:$AZ$1386,50,0)</f>
        <v>SK1 Box</v>
      </c>
      <c r="I714" s="461" t="str">
        <f t="shared" si="34"/>
        <v>C15297HOANG THI NHAT LINH050138650739</v>
      </c>
      <c r="J714" s="573" t="str">
        <f>+VLOOKUP(B714,'[2]04 2025'!$B$2:$F$1371,5,0)</f>
        <v>C15297HOANG THI NHAT LINH050138650739</v>
      </c>
      <c r="K714" s="461">
        <f t="shared" si="31"/>
        <v>1</v>
      </c>
      <c r="P714" s="479"/>
    </row>
    <row r="715" spans="1:16" s="461" customFormat="1" ht="18" customHeight="1">
      <c r="A715" s="548">
        <f>SUBTOTAL(3,B$6:B715)</f>
        <v>710</v>
      </c>
      <c r="B715" s="546" t="s">
        <v>2055</v>
      </c>
      <c r="C715" s="546" t="str">
        <f>+VLOOKUP(B715,'Salary sheet'!$B$6:$AX$1386,48,0)</f>
        <v>NONG THI NGA</v>
      </c>
      <c r="D715" s="546" t="str">
        <f>+VLOOKUP(B715,'Salary sheet'!$B$6:$BW$1386,49,0)</f>
        <v>060258379279</v>
      </c>
      <c r="E715" s="462">
        <f>+VLOOKUP(B715,'Salary sheet'!$B$6:$AT$1292,45,0)</f>
        <v>7763641</v>
      </c>
      <c r="F715" s="646" t="s">
        <v>5544</v>
      </c>
      <c r="G715" s="546" t="str">
        <f>+VLOOKUP(B715,'Salary sheet'!$B$6:$E$2281,4,0)</f>
        <v>FACTORY O</v>
      </c>
      <c r="H715" s="461" t="str">
        <f>+VLOOKUP(B715,'Salary sheet'!$B$6:$AZ$1386,50,0)</f>
        <v>SK1 Bag</v>
      </c>
      <c r="I715" s="461" t="str">
        <f t="shared" si="34"/>
        <v>C15298NONG THI NGA060258379279</v>
      </c>
      <c r="J715" s="573" t="str">
        <f>+VLOOKUP(B715,'[2]04 2025'!$B$2:$F$1371,5,0)</f>
        <v>C15298NONG THI NGA060258379279</v>
      </c>
      <c r="K715" s="461">
        <f t="shared" si="31"/>
        <v>1</v>
      </c>
      <c r="P715" s="479"/>
    </row>
    <row r="716" spans="1:16" s="461" customFormat="1" ht="18" customHeight="1">
      <c r="A716" s="548">
        <f>SUBTOTAL(3,B$6:B716)</f>
        <v>711</v>
      </c>
      <c r="B716" s="546" t="s">
        <v>2057</v>
      </c>
      <c r="C716" s="546" t="str">
        <f>+VLOOKUP(B716,'Salary sheet'!$B$6:$AX$1386,48,0)</f>
        <v>DUONG NGOC TRONG</v>
      </c>
      <c r="D716" s="546" t="str">
        <f>+VLOOKUP(B716,'Salary sheet'!$B$6:$BW$1386,49,0)</f>
        <v>050138654580</v>
      </c>
      <c r="E716" s="462">
        <f>+VLOOKUP(B716,'Salary sheet'!$B$6:$AT$1292,45,0)</f>
        <v>8143388</v>
      </c>
      <c r="F716" s="646" t="s">
        <v>5544</v>
      </c>
      <c r="G716" s="546" t="str">
        <f>+VLOOKUP(B716,'Salary sheet'!$B$6:$E$2281,4,0)</f>
        <v>FACTORY O</v>
      </c>
      <c r="H716" s="461" t="str">
        <f>+VLOOKUP(B716,'Salary sheet'!$B$6:$AZ$1386,50,0)</f>
        <v>SK1 Box</v>
      </c>
      <c r="I716" s="461" t="str">
        <f t="shared" si="34"/>
        <v>C15320DUONG NGOC TRONG050138654580</v>
      </c>
      <c r="J716" s="573" t="str">
        <f>+VLOOKUP(B716,'[2]04 2025'!$B$2:$F$1371,5,0)</f>
        <v>C15320DUONG NGOC TRONG050138654580</v>
      </c>
      <c r="K716" s="461">
        <f t="shared" si="31"/>
        <v>1</v>
      </c>
      <c r="P716" s="479"/>
    </row>
    <row r="717" spans="1:16" s="461" customFormat="1" ht="18" customHeight="1">
      <c r="A717" s="548">
        <f>SUBTOTAL(3,B$6:B717)</f>
        <v>712</v>
      </c>
      <c r="B717" s="546" t="s">
        <v>2059</v>
      </c>
      <c r="C717" s="546" t="str">
        <f>+VLOOKUP(B717,'Salary sheet'!$B$6:$AX$1386,48,0)</f>
        <v>NGUYEN THI THU THAO</v>
      </c>
      <c r="D717" s="546" t="str">
        <f>+VLOOKUP(B717,'Salary sheet'!$B$6:$BW$1386,49,0)</f>
        <v>050132576091</v>
      </c>
      <c r="E717" s="462">
        <f>+VLOOKUP(B717,'Salary sheet'!$B$6:$AT$1292,45,0)</f>
        <v>1813746</v>
      </c>
      <c r="F717" s="646" t="s">
        <v>5544</v>
      </c>
      <c r="G717" s="546" t="str">
        <f>+VLOOKUP(B717,'Salary sheet'!$B$6:$E$2281,4,0)</f>
        <v>FACTORY O</v>
      </c>
      <c r="H717" s="461" t="str">
        <f>+VLOOKUP(B717,'Salary sheet'!$B$6:$AZ$1386,50,0)</f>
        <v>SK1 Box</v>
      </c>
      <c r="I717" s="461" t="str">
        <f t="shared" si="34"/>
        <v>C15462NGUYEN THI THU THAO050132576091</v>
      </c>
      <c r="J717" s="573" t="str">
        <f>+VLOOKUP(B717,'[2]04 2025'!$B$2:$F$1371,5,0)</f>
        <v>C15462NGUYEN THI THU THAO050132576091</v>
      </c>
      <c r="K717" s="461">
        <f t="shared" si="31"/>
        <v>1</v>
      </c>
      <c r="P717" s="479"/>
    </row>
    <row r="718" spans="1:16" s="461" customFormat="1" ht="18" customHeight="1">
      <c r="A718" s="548">
        <f>SUBTOTAL(3,B$6:B718)</f>
        <v>713</v>
      </c>
      <c r="B718" s="546" t="s">
        <v>2061</v>
      </c>
      <c r="C718" s="546" t="str">
        <f>+VLOOKUP(B718,'Salary sheet'!$B$6:$AX$1386,48,0)</f>
        <v>HOANG THI CANH</v>
      </c>
      <c r="D718" s="546" t="str">
        <f>+VLOOKUP(B718,'Salary sheet'!$B$6:$BW$1386,49,0)</f>
        <v>050087243319</v>
      </c>
      <c r="E718" s="462">
        <f>+VLOOKUP(B718,'Salary sheet'!$B$6:$AT$1292,45,0)</f>
        <v>2973792</v>
      </c>
      <c r="F718" s="646" t="s">
        <v>5544</v>
      </c>
      <c r="G718" s="546" t="str">
        <f>+VLOOKUP(B718,'Salary sheet'!$B$6:$E$2281,4,0)</f>
        <v>FACTORY O</v>
      </c>
      <c r="H718" s="461" t="str">
        <f>+VLOOKUP(B718,'Salary sheet'!$B$6:$AZ$1386,50,0)</f>
        <v>SK1 Bag</v>
      </c>
      <c r="I718" s="461" t="str">
        <f t="shared" si="34"/>
        <v>C15463HOANG THI CANH050087243319</v>
      </c>
      <c r="J718" s="573" t="str">
        <f>+VLOOKUP(B718,'[2]04 2025'!$B$2:$F$1371,5,0)</f>
        <v>C15463HOANG THI CANH050087243319</v>
      </c>
      <c r="K718" s="461">
        <f t="shared" si="31"/>
        <v>1</v>
      </c>
      <c r="P718" s="479"/>
    </row>
    <row r="719" spans="1:16" s="461" customFormat="1" ht="18" customHeight="1">
      <c r="A719" s="548">
        <f>SUBTOTAL(3,B$6:B719)</f>
        <v>714</v>
      </c>
      <c r="B719" s="546" t="s">
        <v>2064</v>
      </c>
      <c r="C719" s="546" t="str">
        <f>+VLOOKUP(B719,'Salary sheet'!$B$6:$AX$1386,48,0)</f>
        <v>LAM EM</v>
      </c>
      <c r="D719" s="546" t="str">
        <f>+VLOOKUP(B719,'Salary sheet'!$B$6:$BW$1386,49,0)</f>
        <v>050103660154</v>
      </c>
      <c r="E719" s="462">
        <f>+VLOOKUP(B719,'Salary sheet'!$B$6:$AT$1292,45,0)</f>
        <v>7052283</v>
      </c>
      <c r="F719" s="646" t="s">
        <v>5544</v>
      </c>
      <c r="G719" s="546" t="str">
        <f>+VLOOKUP(B719,'Salary sheet'!$B$6:$E$2281,4,0)</f>
        <v>FACTORY O</v>
      </c>
      <c r="H719" s="461" t="str">
        <f>+VLOOKUP(B719,'Salary sheet'!$B$6:$AZ$1386,50,0)</f>
        <v>SK1 Bag</v>
      </c>
      <c r="I719" s="461" t="str">
        <f t="shared" si="34"/>
        <v>C15803LAM EM050103660154</v>
      </c>
      <c r="J719" s="573" t="str">
        <f>+VLOOKUP(B719,'[2]04 2025'!$B$2:$F$1371,5,0)</f>
        <v>C15803LAM EM050103660154</v>
      </c>
      <c r="K719" s="461">
        <f t="shared" si="31"/>
        <v>1</v>
      </c>
      <c r="P719" s="479"/>
    </row>
    <row r="720" spans="1:16" s="461" customFormat="1" ht="18" customHeight="1">
      <c r="A720" s="548">
        <f>SUBTOTAL(3,B$6:B720)</f>
        <v>715</v>
      </c>
      <c r="B720" s="546" t="s">
        <v>2066</v>
      </c>
      <c r="C720" s="546" t="str">
        <f>+VLOOKUP(B720,'Salary sheet'!$B$6:$AX$1386,48,0)</f>
        <v>THI THE</v>
      </c>
      <c r="D720" s="546" t="str">
        <f>+VLOOKUP(B720,'Salary sheet'!$B$6:$BW$1386,49,0)</f>
        <v>050092203589</v>
      </c>
      <c r="E720" s="462">
        <f>+VLOOKUP(B720,'Salary sheet'!$B$6:$AT$1292,45,0)</f>
        <v>6855769</v>
      </c>
      <c r="F720" s="646" t="s">
        <v>5544</v>
      </c>
      <c r="G720" s="546" t="str">
        <f>+VLOOKUP(B720,'Salary sheet'!$B$6:$E$2281,4,0)</f>
        <v>FACTORY O</v>
      </c>
      <c r="H720" s="461" t="str">
        <f>+VLOOKUP(B720,'Salary sheet'!$B$6:$AZ$1386,50,0)</f>
        <v>SK1 Bag</v>
      </c>
      <c r="I720" s="461" t="str">
        <f t="shared" si="34"/>
        <v>C16057THI THE050092203589</v>
      </c>
      <c r="J720" s="573" t="str">
        <f>+VLOOKUP(B720,'[2]04 2025'!$B$2:$F$1371,5,0)</f>
        <v>C16057THI THE050092203589</v>
      </c>
      <c r="K720" s="461">
        <f t="shared" si="31"/>
        <v>1</v>
      </c>
      <c r="P720" s="479"/>
    </row>
    <row r="721" spans="1:16" s="461" customFormat="1" ht="18" customHeight="1">
      <c r="A721" s="548">
        <f>SUBTOTAL(3,B$6:B721)</f>
        <v>716</v>
      </c>
      <c r="B721" s="546" t="s">
        <v>2068</v>
      </c>
      <c r="C721" s="546" t="str">
        <f>+VLOOKUP(B721,'Salary sheet'!$B$6:$AX$1386,48,0)</f>
        <v>PHAM THI TAM</v>
      </c>
      <c r="D721" s="546" t="str">
        <f>+VLOOKUP(B721,'Salary sheet'!$B$6:$BW$1386,49,0)</f>
        <v>050106513942</v>
      </c>
      <c r="E721" s="462">
        <f>+VLOOKUP(B721,'Salary sheet'!$B$6:$AT$1292,45,0)</f>
        <v>6874427</v>
      </c>
      <c r="F721" s="646" t="s">
        <v>5544</v>
      </c>
      <c r="G721" s="546" t="str">
        <f>+VLOOKUP(B721,'Salary sheet'!$B$6:$E$2281,4,0)</f>
        <v>FACTORY O</v>
      </c>
      <c r="H721" s="461" t="str">
        <f>+VLOOKUP(B721,'Salary sheet'!$B$6:$AZ$1386,50,0)</f>
        <v>SK1 Box</v>
      </c>
      <c r="I721" s="461" t="str">
        <f t="shared" si="34"/>
        <v>C16058PHAM THI TAM050106513942</v>
      </c>
      <c r="J721" s="573" t="str">
        <f>+VLOOKUP(B721,'[2]04 2025'!$B$2:$F$1371,5,0)</f>
        <v>C16058PHAM THI TAM050106513942</v>
      </c>
      <c r="K721" s="461">
        <f t="shared" si="31"/>
        <v>1</v>
      </c>
      <c r="P721" s="479"/>
    </row>
    <row r="722" spans="1:16" s="461" customFormat="1" ht="18" customHeight="1">
      <c r="A722" s="548">
        <f>SUBTOTAL(3,B$6:B722)</f>
        <v>717</v>
      </c>
      <c r="B722" s="546" t="s">
        <v>2070</v>
      </c>
      <c r="C722" s="546" t="str">
        <f>+VLOOKUP(B722,'Salary sheet'!$B$6:$AX$1386,48,0)</f>
        <v>DOAN TRUONG DAI</v>
      </c>
      <c r="D722" s="546" t="str">
        <f>+VLOOKUP(B722,'Salary sheet'!$B$6:$BW$1386,49,0)</f>
        <v>050156247631</v>
      </c>
      <c r="E722" s="462">
        <f>+VLOOKUP(B722,'Salary sheet'!$B$6:$AT$1292,45,0)</f>
        <v>6668516</v>
      </c>
      <c r="F722" s="646" t="s">
        <v>5544</v>
      </c>
      <c r="G722" s="546" t="str">
        <f>+VLOOKUP(B722,'Salary sheet'!$B$6:$E$2281,4,0)</f>
        <v>FACTORY O</v>
      </c>
      <c r="H722" s="461" t="str">
        <f>+VLOOKUP(B722,'Salary sheet'!$B$6:$AZ$1386,50,0)</f>
        <v>SK1 Bag</v>
      </c>
      <c r="I722" s="461" t="str">
        <f t="shared" si="34"/>
        <v>C16201DOAN TRUONG DAI050156247631</v>
      </c>
      <c r="J722" s="573" t="str">
        <f>+VLOOKUP(B722,'[2]04 2025'!$B$2:$F$1371,5,0)</f>
        <v>C16201DOAN TRUONG DAI050156247631</v>
      </c>
      <c r="K722" s="461">
        <f t="shared" si="31"/>
        <v>1</v>
      </c>
      <c r="P722" s="479"/>
    </row>
    <row r="723" spans="1:16" s="461" customFormat="1" ht="18" customHeight="1">
      <c r="A723" s="548">
        <f>SUBTOTAL(3,B$6:B723)</f>
        <v>718</v>
      </c>
      <c r="B723" s="546" t="s">
        <v>2072</v>
      </c>
      <c r="C723" s="546" t="str">
        <f>+VLOOKUP(B723,'Salary sheet'!$B$6:$AX$1386,48,0)</f>
        <v>PHAN VAN DUONG</v>
      </c>
      <c r="D723" s="546" t="str">
        <f>+VLOOKUP(B723,'Salary sheet'!$B$6:$BW$1386,49,0)</f>
        <v>050040934429</v>
      </c>
      <c r="E723" s="462">
        <f>+VLOOKUP(B723,'Salary sheet'!$B$6:$AT$1292,45,0)</f>
        <v>12591131</v>
      </c>
      <c r="F723" s="646" t="s">
        <v>5544</v>
      </c>
      <c r="G723" s="546" t="str">
        <f>+VLOOKUP(B723,'Salary sheet'!$B$6:$E$2281,4,0)</f>
        <v>FACTORY O</v>
      </c>
      <c r="H723" s="461" t="str">
        <f>+VLOOKUP(B723,'Salary sheet'!$B$6:$AZ$1386,50,0)</f>
        <v>SK2</v>
      </c>
      <c r="I723" s="461" t="str">
        <f t="shared" si="34"/>
        <v>C2076PHAN VAN DUONG050040934429</v>
      </c>
      <c r="J723" s="573" t="str">
        <f>+VLOOKUP(B723,'[2]04 2025'!$B$2:$F$1371,5,0)</f>
        <v>C2076PHAN VAN DUONG050040934429</v>
      </c>
      <c r="K723" s="461">
        <f t="shared" si="31"/>
        <v>1</v>
      </c>
      <c r="P723" s="479"/>
    </row>
    <row r="724" spans="1:16" s="461" customFormat="1" ht="18" customHeight="1">
      <c r="A724" s="548">
        <f>SUBTOTAL(3,B$6:B724)</f>
        <v>719</v>
      </c>
      <c r="B724" s="546" t="s">
        <v>2074</v>
      </c>
      <c r="C724" s="546" t="str">
        <f>+VLOOKUP(B724,'Salary sheet'!$B$6:$AX$1386,48,0)</f>
        <v>NGUYEN THI HOAI THU</v>
      </c>
      <c r="D724" s="546" t="str">
        <f>+VLOOKUP(B724,'Salary sheet'!$B$6:$BW$1386,49,0)</f>
        <v>050066207649</v>
      </c>
      <c r="E724" s="462">
        <f>+VLOOKUP(B724,'Salary sheet'!$B$6:$AT$1292,45,0)</f>
        <v>14255711</v>
      </c>
      <c r="F724" s="646" t="s">
        <v>5544</v>
      </c>
      <c r="G724" s="546" t="str">
        <f>+VLOOKUP(B724,'Salary sheet'!$B$6:$E$2281,4,0)</f>
        <v>FACTORY O</v>
      </c>
      <c r="H724" s="461" t="str">
        <f>+VLOOKUP(B724,'Salary sheet'!$B$6:$AZ$1386,50,0)</f>
        <v>SK1 Box</v>
      </c>
      <c r="I724" s="461" t="str">
        <f t="shared" si="34"/>
        <v>C3199NGUYEN THI HOAI THU050066207649</v>
      </c>
      <c r="J724" s="573" t="str">
        <f>+VLOOKUP(B724,'[2]04 2025'!$B$2:$F$1371,5,0)</f>
        <v>C3199NGUYEN THI HOAI THU050066207649</v>
      </c>
      <c r="K724" s="461">
        <f t="shared" si="31"/>
        <v>1</v>
      </c>
      <c r="P724" s="479"/>
    </row>
    <row r="725" spans="1:16" s="461" customFormat="1" ht="18" customHeight="1">
      <c r="A725" s="548">
        <f>SUBTOTAL(3,B$6:B725)</f>
        <v>720</v>
      </c>
      <c r="B725" s="546" t="s">
        <v>2077</v>
      </c>
      <c r="C725" s="546" t="str">
        <f>+VLOOKUP(B725,'Salary sheet'!$B$6:$AX$1386,48,0)</f>
        <v>LAM THI THU</v>
      </c>
      <c r="D725" s="546" t="str">
        <f>+VLOOKUP(B725,'Salary sheet'!$B$6:$BW$1386,49,0)</f>
        <v>050040850691</v>
      </c>
      <c r="E725" s="462">
        <f>+VLOOKUP(B725,'Salary sheet'!$B$6:$AT$1292,45,0)</f>
        <v>9776370</v>
      </c>
      <c r="F725" s="646" t="s">
        <v>5544</v>
      </c>
      <c r="G725" s="546" t="str">
        <f>+VLOOKUP(B725,'Salary sheet'!$B$6:$E$2281,4,0)</f>
        <v>FACTORY O</v>
      </c>
      <c r="H725" s="461" t="str">
        <f>+VLOOKUP(B725,'Salary sheet'!$B$6:$AZ$1386,50,0)</f>
        <v>SK1 Bag</v>
      </c>
      <c r="I725" s="461" t="str">
        <f t="shared" si="34"/>
        <v>C4463LAM THI THU050040850691</v>
      </c>
      <c r="J725" s="573" t="str">
        <f>+VLOOKUP(B725,'[2]04 2025'!$B$2:$F$1371,5,0)</f>
        <v>C4463LAM THI THU050040850691</v>
      </c>
      <c r="K725" s="461">
        <f t="shared" si="31"/>
        <v>1</v>
      </c>
      <c r="P725" s="479"/>
    </row>
    <row r="726" spans="1:16" s="461" customFormat="1" ht="18" customHeight="1">
      <c r="A726" s="548">
        <f>SUBTOTAL(3,B$6:B726)</f>
        <v>721</v>
      </c>
      <c r="B726" s="546" t="s">
        <v>2080</v>
      </c>
      <c r="C726" s="546" t="str">
        <f>+VLOOKUP(B726,'Salary sheet'!$B$6:$AX$1386,48,0)</f>
        <v>DOAN VAN NAM</v>
      </c>
      <c r="D726" s="546" t="str">
        <f>+VLOOKUP(B726,'Salary sheet'!$B$6:$BW$1386,49,0)</f>
        <v>050040816558</v>
      </c>
      <c r="E726" s="462">
        <f>+VLOOKUP(B726,'Salary sheet'!$B$6:$AT$1292,45,0)</f>
        <v>15450852</v>
      </c>
      <c r="F726" s="646" t="s">
        <v>5544</v>
      </c>
      <c r="G726" s="546" t="str">
        <f>+VLOOKUP(B726,'Salary sheet'!$B$6:$E$2281,4,0)</f>
        <v>FACTORY O</v>
      </c>
      <c r="H726" s="461" t="str">
        <f>+VLOOKUP(B726,'Salary sheet'!$B$6:$AZ$1386,50,0)</f>
        <v>SK1 Box</v>
      </c>
      <c r="I726" s="461" t="str">
        <f t="shared" si="34"/>
        <v>C4766DOAN VAN NAM050040816558</v>
      </c>
      <c r="J726" s="573" t="str">
        <f>+VLOOKUP(B726,'[2]04 2025'!$B$2:$F$1371,5,0)</f>
        <v>C4766DOAN VAN NAM050040816558</v>
      </c>
      <c r="K726" s="461">
        <f t="shared" si="31"/>
        <v>1</v>
      </c>
      <c r="P726" s="479"/>
    </row>
    <row r="727" spans="1:16" s="461" customFormat="1" ht="18" customHeight="1">
      <c r="A727" s="548">
        <f>SUBTOTAL(3,B$6:B727)</f>
        <v>722</v>
      </c>
      <c r="B727" s="546" t="s">
        <v>2082</v>
      </c>
      <c r="C727" s="546" t="str">
        <f>+VLOOKUP(B727,'Salary sheet'!$B$6:$AX$1386,48,0)</f>
        <v>TRAN THI TAM</v>
      </c>
      <c r="D727" s="546" t="str">
        <f>+VLOOKUP(B727,'Salary sheet'!$B$6:$BW$1386,49,0)</f>
        <v>050040829102</v>
      </c>
      <c r="E727" s="462">
        <f>+VLOOKUP(B727,'Salary sheet'!$B$6:$AT$1292,45,0)</f>
        <v>6480388</v>
      </c>
      <c r="F727" s="646" t="s">
        <v>5544</v>
      </c>
      <c r="G727" s="546" t="str">
        <f>+VLOOKUP(B727,'Salary sheet'!$B$6:$E$2281,4,0)</f>
        <v>FACTORY O</v>
      </c>
      <c r="H727" s="461" t="str">
        <f>+VLOOKUP(B727,'Salary sheet'!$B$6:$AZ$1386,50,0)</f>
        <v>SK1 Box</v>
      </c>
      <c r="I727" s="461" t="str">
        <f t="shared" si="34"/>
        <v>C5021TRAN THI TAM050040829102</v>
      </c>
      <c r="J727" s="573" t="str">
        <f>+VLOOKUP(B727,'[2]04 2025'!$B$2:$F$1371,5,0)</f>
        <v>C5021TRAN THI TAM050040829102</v>
      </c>
      <c r="K727" s="461">
        <f t="shared" si="31"/>
        <v>1</v>
      </c>
      <c r="P727" s="479"/>
    </row>
    <row r="728" spans="1:16" s="461" customFormat="1" ht="18" customHeight="1">
      <c r="A728" s="548">
        <f>SUBTOTAL(3,B$6:B728)</f>
        <v>723</v>
      </c>
      <c r="B728" s="546" t="s">
        <v>2084</v>
      </c>
      <c r="C728" s="546" t="str">
        <f>+VLOOKUP(B728,'Salary sheet'!$B$6:$AX$1386,48,0)</f>
        <v>LE THI NGA</v>
      </c>
      <c r="D728" s="546" t="str">
        <f>+VLOOKUP(B728,'Salary sheet'!$B$6:$BW$1386,49,0)</f>
        <v>050040851205</v>
      </c>
      <c r="E728" s="462">
        <f>+VLOOKUP(B728,'Salary sheet'!$B$6:$AT$1292,45,0)</f>
        <v>8815379</v>
      </c>
      <c r="F728" s="646" t="s">
        <v>5544</v>
      </c>
      <c r="G728" s="546" t="str">
        <f>+VLOOKUP(B728,'Salary sheet'!$B$6:$E$2281,4,0)</f>
        <v>FACTORY O</v>
      </c>
      <c r="H728" s="461" t="str">
        <f>+VLOOKUP(B728,'Salary sheet'!$B$6:$AZ$1386,50,0)</f>
        <v>SK1 Bag</v>
      </c>
      <c r="I728" s="461" t="str">
        <f t="shared" si="34"/>
        <v>C5036LE THI NGA050040851205</v>
      </c>
      <c r="J728" s="573" t="str">
        <f>+VLOOKUP(B728,'[2]04 2025'!$B$2:$F$1371,5,0)</f>
        <v>C5036LE THI NGA050040851205</v>
      </c>
      <c r="K728" s="461">
        <f t="shared" si="31"/>
        <v>1</v>
      </c>
      <c r="P728" s="479"/>
    </row>
    <row r="729" spans="1:16" s="461" customFormat="1" ht="18" customHeight="1">
      <c r="A729" s="548">
        <f>SUBTOTAL(3,B$6:B729)</f>
        <v>724</v>
      </c>
      <c r="B729" s="546" t="s">
        <v>2087</v>
      </c>
      <c r="C729" s="546" t="str">
        <f>+VLOOKUP(B729,'Salary sheet'!$B$6:$AX$1386,48,0)</f>
        <v>DO THI KIM ANH</v>
      </c>
      <c r="D729" s="546" t="str">
        <f>+VLOOKUP(B729,'Salary sheet'!$B$6:$BW$1386,49,0)</f>
        <v>050040935484</v>
      </c>
      <c r="E729" s="462">
        <f>+VLOOKUP(B729,'Salary sheet'!$B$6:$AT$1292,45,0)</f>
        <v>8861314</v>
      </c>
      <c r="F729" s="646" t="s">
        <v>5544</v>
      </c>
      <c r="G729" s="546" t="str">
        <f>+VLOOKUP(B729,'Salary sheet'!$B$6:$E$2281,4,0)</f>
        <v>FACTORY O</v>
      </c>
      <c r="H729" s="461" t="str">
        <f>+VLOOKUP(B729,'Salary sheet'!$B$6:$AZ$1386,50,0)</f>
        <v>SK1 Box</v>
      </c>
      <c r="I729" s="461" t="str">
        <f t="shared" si="34"/>
        <v>C5370DO THI KIM ANH050040935484</v>
      </c>
      <c r="J729" s="573" t="str">
        <f>+VLOOKUP(B729,'[2]04 2025'!$B$2:$F$1371,5,0)</f>
        <v>C5370DO THI KIM ANH050040935484</v>
      </c>
      <c r="K729" s="461">
        <f t="shared" si="31"/>
        <v>1</v>
      </c>
      <c r="P729" s="479"/>
    </row>
    <row r="730" spans="1:16" s="461" customFormat="1" ht="18" customHeight="1">
      <c r="A730" s="548">
        <f>SUBTOTAL(3,B$6:B730)</f>
        <v>725</v>
      </c>
      <c r="B730" s="546" t="s">
        <v>2089</v>
      </c>
      <c r="C730" s="546" t="str">
        <f>+VLOOKUP(B730,'Salary sheet'!$B$6:$AX$1386,48,0)</f>
        <v>PHAN TAN VINH</v>
      </c>
      <c r="D730" s="546" t="str">
        <f>+VLOOKUP(B730,'Salary sheet'!$B$6:$BW$1386,49,0)</f>
        <v>050099643738</v>
      </c>
      <c r="E730" s="462">
        <f>+VLOOKUP(B730,'Salary sheet'!$B$6:$AT$1292,45,0)</f>
        <v>7872133</v>
      </c>
      <c r="F730" s="646" t="s">
        <v>5544</v>
      </c>
      <c r="G730" s="546" t="str">
        <f>+VLOOKUP(B730,'Salary sheet'!$B$6:$E$2281,4,0)</f>
        <v>FACTORY O</v>
      </c>
      <c r="H730" s="461" t="str">
        <f>+VLOOKUP(B730,'Salary sheet'!$B$6:$AZ$1386,50,0)</f>
        <v>SK1 Box</v>
      </c>
      <c r="I730" s="461" t="str">
        <f t="shared" si="34"/>
        <v>C7632PHAN TAN VINH050099643738</v>
      </c>
      <c r="J730" s="573" t="str">
        <f>+VLOOKUP(B730,'[2]04 2025'!$B$2:$F$1371,5,0)</f>
        <v>C7632PHAN TAN VINH050099643738</v>
      </c>
      <c r="K730" s="461">
        <f t="shared" si="31"/>
        <v>1</v>
      </c>
      <c r="P730" s="479"/>
    </row>
    <row r="731" spans="1:16" s="461" customFormat="1" ht="18" customHeight="1">
      <c r="A731" s="548">
        <f>SUBTOTAL(3,B$6:B731)</f>
        <v>726</v>
      </c>
      <c r="B731" s="546" t="s">
        <v>2091</v>
      </c>
      <c r="C731" s="546" t="str">
        <f>+VLOOKUP(B731,'Salary sheet'!$B$6:$AX$1386,48,0)</f>
        <v>PHAM NGOC TAN</v>
      </c>
      <c r="D731" s="546" t="str">
        <f>+VLOOKUP(B731,'Salary sheet'!$B$6:$BW$1386,49,0)</f>
        <v>050087815185</v>
      </c>
      <c r="E731" s="462">
        <f>+VLOOKUP(B731,'Salary sheet'!$B$6:$AT$1292,45,0)</f>
        <v>9998737</v>
      </c>
      <c r="F731" s="646" t="s">
        <v>5544</v>
      </c>
      <c r="G731" s="546" t="str">
        <f>+VLOOKUP(B731,'Salary sheet'!$B$6:$E$2281,4,0)</f>
        <v>FACTORY O</v>
      </c>
      <c r="H731" s="461" t="str">
        <f>+VLOOKUP(B731,'Salary sheet'!$B$6:$AZ$1386,50,0)</f>
        <v>SK1 Bag</v>
      </c>
      <c r="I731" s="461" t="str">
        <f t="shared" si="34"/>
        <v>C8243PHAM NGOC TAN050087815185</v>
      </c>
      <c r="J731" s="573" t="str">
        <f>+VLOOKUP(B731,'[2]04 2025'!$B$2:$F$1371,5,0)</f>
        <v>C8243PHAM NGOC TAN050087815185</v>
      </c>
      <c r="K731" s="461">
        <f t="shared" si="31"/>
        <v>1</v>
      </c>
      <c r="P731" s="479"/>
    </row>
    <row r="732" spans="1:16" s="461" customFormat="1" ht="18" customHeight="1">
      <c r="A732" s="548">
        <f>SUBTOTAL(3,B$6:B732)</f>
        <v>727</v>
      </c>
      <c r="B732" s="546" t="s">
        <v>2093</v>
      </c>
      <c r="C732" s="546" t="str">
        <f>+VLOOKUP(B732,'Salary sheet'!$B$6:$AX$1386,48,0)</f>
        <v>LUU THI DIEU TRINH</v>
      </c>
      <c r="D732" s="546" t="str">
        <f>+VLOOKUP(B732,'Salary sheet'!$B$6:$BW$1386,49,0)</f>
        <v>050103659814</v>
      </c>
      <c r="E732" s="462">
        <f>+VLOOKUP(B732,'Salary sheet'!$B$6:$AT$1292,45,0)</f>
        <v>7992166</v>
      </c>
      <c r="F732" s="646" t="s">
        <v>5544</v>
      </c>
      <c r="G732" s="546" t="str">
        <f>+VLOOKUP(B732,'Salary sheet'!$B$6:$E$2281,4,0)</f>
        <v>FACTORY O</v>
      </c>
      <c r="H732" s="461" t="str">
        <f>+VLOOKUP(B732,'Salary sheet'!$B$6:$AZ$1386,50,0)</f>
        <v>SK1 Bag</v>
      </c>
      <c r="I732" s="461" t="str">
        <f t="shared" si="34"/>
        <v>C8274LUU THI DIEU TRINH050103659814</v>
      </c>
      <c r="J732" s="573" t="str">
        <f>+VLOOKUP(B732,'[2]04 2025'!$B$2:$F$1371,5,0)</f>
        <v>C8274LUU THI DIEU TRINH050103659814</v>
      </c>
      <c r="K732" s="461">
        <f t="shared" si="31"/>
        <v>1</v>
      </c>
      <c r="P732" s="479"/>
    </row>
    <row r="733" spans="1:16" s="461" customFormat="1" ht="18" customHeight="1">
      <c r="A733" s="548">
        <f>SUBTOTAL(3,B$6:B733)</f>
        <v>728</v>
      </c>
      <c r="B733" s="546" t="s">
        <v>2095</v>
      </c>
      <c r="C733" s="546" t="str">
        <f>+VLOOKUP(B733,'Salary sheet'!$B$6:$AX$1386,48,0)</f>
        <v>HOANG VAN TOAN</v>
      </c>
      <c r="D733" s="546" t="str">
        <f>+VLOOKUP(B733,'Salary sheet'!$B$6:$BW$1386,49,0)</f>
        <v>050103659377</v>
      </c>
      <c r="E733" s="462">
        <f>+VLOOKUP(B733,'Salary sheet'!$B$6:$AT$1292,45,0)</f>
        <v>7561313</v>
      </c>
      <c r="F733" s="646" t="s">
        <v>5544</v>
      </c>
      <c r="G733" s="546" t="str">
        <f>+VLOOKUP(B733,'Salary sheet'!$B$6:$E$2281,4,0)</f>
        <v>FACTORY O</v>
      </c>
      <c r="H733" s="461" t="str">
        <f>+VLOOKUP(B733,'Salary sheet'!$B$6:$AZ$1386,50,0)</f>
        <v>SK1 Bag</v>
      </c>
      <c r="I733" s="461" t="str">
        <f t="shared" si="34"/>
        <v>C8291HOANG VAN TOAN050103659377</v>
      </c>
      <c r="J733" s="573" t="str">
        <f>+VLOOKUP(B733,'[2]04 2025'!$B$2:$F$1371,5,0)</f>
        <v>C8291HOANG VAN TOAN050103659377</v>
      </c>
      <c r="K733" s="461">
        <f t="shared" si="31"/>
        <v>1</v>
      </c>
      <c r="P733" s="479"/>
    </row>
    <row r="734" spans="1:16" s="461" customFormat="1" ht="18" customHeight="1">
      <c r="A734" s="548">
        <f>SUBTOTAL(3,B$6:B734)</f>
        <v>729</v>
      </c>
      <c r="B734" s="546" t="s">
        <v>2097</v>
      </c>
      <c r="C734" s="546" t="str">
        <f>+VLOOKUP(B734,'Salary sheet'!$B$6:$AX$1386,48,0)</f>
        <v>NGUYEN THI THUY</v>
      </c>
      <c r="D734" s="546" t="str">
        <f>+VLOOKUP(B734,'Salary sheet'!$B$6:$BW$1386,49,0)</f>
        <v>050121174291</v>
      </c>
      <c r="E734" s="462">
        <f>+VLOOKUP(B734,'Salary sheet'!$B$6:$AT$1292,45,0)</f>
        <v>13086862</v>
      </c>
      <c r="F734" s="646" t="s">
        <v>5544</v>
      </c>
      <c r="G734" s="546" t="str">
        <f>+VLOOKUP(B734,'Salary sheet'!$B$6:$E$2281,4,0)</f>
        <v>FACTORY O</v>
      </c>
      <c r="H734" s="461" t="str">
        <f>+VLOOKUP(B734,'Salary sheet'!$B$6:$AZ$1386,50,0)</f>
        <v>SK2</v>
      </c>
      <c r="I734" s="461" t="str">
        <f t="shared" si="34"/>
        <v>C12728NGUYEN THI THUY050121174291</v>
      </c>
      <c r="J734" s="573" t="str">
        <f>+VLOOKUP(B734,'[2]04 2025'!$B$2:$F$1371,5,0)</f>
        <v>C12728NGUYEN THI THUY050121174291</v>
      </c>
      <c r="K734" s="461">
        <f t="shared" si="31"/>
        <v>1</v>
      </c>
      <c r="P734" s="479"/>
    </row>
    <row r="735" spans="1:16" s="461" customFormat="1" ht="18" customHeight="1">
      <c r="A735" s="548">
        <f>SUBTOTAL(3,B$6:B735)</f>
        <v>730</v>
      </c>
      <c r="B735" s="546" t="s">
        <v>2100</v>
      </c>
      <c r="C735" s="546" t="str">
        <f>+VLOOKUP(B735,'Salary sheet'!$B$6:$AX$1386,48,0)</f>
        <v>NGUYEN NGOC NHU Y</v>
      </c>
      <c r="D735" s="546" t="str">
        <f>+VLOOKUP(B735,'Salary sheet'!$B$6:$BW$1386,49,0)</f>
        <v>050135075210</v>
      </c>
      <c r="E735" s="462">
        <f>+VLOOKUP(B735,'Salary sheet'!$B$6:$AT$1292,45,0)</f>
        <v>10888044</v>
      </c>
      <c r="F735" s="646" t="s">
        <v>5544</v>
      </c>
      <c r="G735" s="546" t="str">
        <f>+VLOOKUP(B735,'Salary sheet'!$B$6:$E$2281,4,0)</f>
        <v>FACTORY O</v>
      </c>
      <c r="H735" s="461" t="str">
        <f>+VLOOKUP(B735,'Salary sheet'!$B$6:$AZ$1386,50,0)</f>
        <v>SK2</v>
      </c>
      <c r="I735" s="461" t="str">
        <f t="shared" si="34"/>
        <v>C15157NGUYEN NGOC NHU Y050135075210</v>
      </c>
      <c r="J735" s="573" t="str">
        <f>+VLOOKUP(B735,'[2]04 2025'!$B$2:$F$1371,5,0)</f>
        <v>C15157NGUYEN NGOC NHU Y050135075210</v>
      </c>
      <c r="K735" s="461">
        <f t="shared" si="31"/>
        <v>1</v>
      </c>
      <c r="P735" s="479"/>
    </row>
    <row r="736" spans="1:16" s="461" customFormat="1" ht="18" customHeight="1">
      <c r="A736" s="548">
        <f>SUBTOTAL(3,B$6:B736)</f>
        <v>731</v>
      </c>
      <c r="B736" s="546" t="s">
        <v>2102</v>
      </c>
      <c r="C736" s="546" t="str">
        <f>+VLOOKUP(B736,'Salary sheet'!$B$6:$AX$1386,48,0)</f>
        <v>TRAN VAN TAI</v>
      </c>
      <c r="D736" s="546" t="str">
        <f>+VLOOKUP(B736,'Salary sheet'!$B$6:$BW$1386,49,0)</f>
        <v>057111061999</v>
      </c>
      <c r="E736" s="462">
        <f>+VLOOKUP(B736,'Salary sheet'!$B$6:$AT$1292,45,0)</f>
        <v>10959477</v>
      </c>
      <c r="F736" s="646" t="s">
        <v>5544</v>
      </c>
      <c r="G736" s="546" t="str">
        <f>+VLOOKUP(B736,'Salary sheet'!$B$6:$E$2281,4,0)</f>
        <v>FACTORY O</v>
      </c>
      <c r="H736" s="461" t="str">
        <f>+VLOOKUP(B736,'Salary sheet'!$B$6:$AZ$1386,50,0)</f>
        <v>SK1 Bag</v>
      </c>
      <c r="I736" s="461" t="str">
        <f t="shared" si="34"/>
        <v>C15702TRAN VAN TAI057111061999</v>
      </c>
      <c r="J736" s="573" t="str">
        <f>+VLOOKUP(B736,'[2]04 2025'!$B$2:$F$1371,5,0)</f>
        <v>C15702TRAN VAN TAI057111061999</v>
      </c>
      <c r="K736" s="461">
        <f t="shared" si="31"/>
        <v>1</v>
      </c>
      <c r="P736" s="479"/>
    </row>
    <row r="737" spans="1:16" s="461" customFormat="1" ht="18" customHeight="1">
      <c r="A737" s="548">
        <f>SUBTOTAL(3,B$6:B737)</f>
        <v>732</v>
      </c>
      <c r="B737" s="546" t="s">
        <v>2104</v>
      </c>
      <c r="C737" s="546" t="str">
        <f>+VLOOKUP(B737,'Salary sheet'!$B$6:$AX$1386,48,0)</f>
        <v>THUONG THI THANH TRUC</v>
      </c>
      <c r="D737" s="546" t="str">
        <f>+VLOOKUP(B737,'Salary sheet'!$B$6:$BW$1386,49,0)</f>
        <v>050126321012</v>
      </c>
      <c r="E737" s="462">
        <f>+VLOOKUP(B737,'Salary sheet'!$B$6:$AT$1292,45,0)</f>
        <v>10609361</v>
      </c>
      <c r="F737" s="646" t="s">
        <v>5544</v>
      </c>
      <c r="G737" s="546" t="str">
        <f>+VLOOKUP(B737,'Salary sheet'!$B$6:$E$2281,4,0)</f>
        <v>FACTORY O</v>
      </c>
      <c r="H737" s="461" t="str">
        <f>+VLOOKUP(B737,'Salary sheet'!$B$6:$AZ$1386,50,0)</f>
        <v>SK1 Box</v>
      </c>
      <c r="I737" s="461" t="str">
        <f t="shared" si="34"/>
        <v>C15741THUONG THI THANH TRUC050126321012</v>
      </c>
      <c r="J737" s="573" t="str">
        <f>+VLOOKUP(B737,'[2]04 2025'!$B$2:$F$1371,5,0)</f>
        <v>C15741THUONG THI THANH TRUC050126321012</v>
      </c>
      <c r="K737" s="461">
        <f t="shared" si="31"/>
        <v>1</v>
      </c>
      <c r="P737" s="479"/>
    </row>
    <row r="738" spans="1:16" s="461" customFormat="1" ht="18" customHeight="1">
      <c r="A738" s="548">
        <f>SUBTOTAL(3,B$6:B738)</f>
        <v>733</v>
      </c>
      <c r="B738" s="546" t="s">
        <v>2107</v>
      </c>
      <c r="C738" s="546" t="str">
        <f>+VLOOKUP(B738,'Salary sheet'!$B$6:$AX$1386,48,0)</f>
        <v>HOANG THI KIM PHUONG</v>
      </c>
      <c r="D738" s="546" t="str">
        <f>+VLOOKUP(B738,'Salary sheet'!$B$6:$BW$1386,49,0)</f>
        <v>050040796522</v>
      </c>
      <c r="E738" s="462">
        <f>+VLOOKUP(B738,'Salary sheet'!$B$6:$AT$1292,45,0)</f>
        <v>13547746</v>
      </c>
      <c r="F738" s="646" t="s">
        <v>5544</v>
      </c>
      <c r="G738" s="546" t="str">
        <f>+VLOOKUP(B738,'Salary sheet'!$B$6:$E$2281,4,0)</f>
        <v>FACTORY O</v>
      </c>
      <c r="H738" s="461" t="str">
        <f>+VLOOKUP(B738,'Salary sheet'!$B$6:$AZ$1386,50,0)</f>
        <v>SK1 Bag</v>
      </c>
      <c r="I738" s="461" t="str">
        <f t="shared" si="34"/>
        <v>C5739HOANG THI KIM PHUONG050040796522</v>
      </c>
      <c r="J738" s="573" t="str">
        <f>+VLOOKUP(B738,'[2]04 2025'!$B$2:$F$1371,5,0)</f>
        <v>C5739HOANG THI KIM PHUONG050040796522</v>
      </c>
      <c r="K738" s="461">
        <f t="shared" si="31"/>
        <v>1</v>
      </c>
      <c r="P738" s="479"/>
    </row>
    <row r="739" spans="1:16" s="461" customFormat="1" ht="18" customHeight="1">
      <c r="A739" s="548">
        <f>SUBTOTAL(3,B$6:B739)</f>
        <v>734</v>
      </c>
      <c r="B739" s="546" t="s">
        <v>2109</v>
      </c>
      <c r="C739" s="546" t="str">
        <f>+VLOOKUP(B739,'Salary sheet'!$B$6:$AX$1386,48,0)</f>
        <v>VO THI HUONG</v>
      </c>
      <c r="D739" s="546" t="str">
        <f>+VLOOKUP(B739,'Salary sheet'!$B$6:$BW$1386,49,0)</f>
        <v>050041002163</v>
      </c>
      <c r="E739" s="462">
        <f>+VLOOKUP(B739,'Salary sheet'!$B$6:$AT$1292,45,0)</f>
        <v>30202225</v>
      </c>
      <c r="F739" s="646" t="s">
        <v>5544</v>
      </c>
      <c r="G739" s="546" t="str">
        <f>+VLOOKUP(B739,'Salary sheet'!$B$6:$E$2281,4,0)</f>
        <v>FACTORY O</v>
      </c>
      <c r="H739" s="461" t="str">
        <f>+VLOOKUP(B739,'Salary sheet'!$B$6:$AZ$1386,50,0)</f>
        <v>SK2</v>
      </c>
      <c r="I739" s="461" t="str">
        <f t="shared" si="34"/>
        <v>V044VO THI HUONG050041002163</v>
      </c>
      <c r="J739" s="573" t="str">
        <f>+VLOOKUP(B739,'[2]04 2025'!$B$2:$F$1371,5,0)</f>
        <v>V044VO THI HUONG050041002163</v>
      </c>
      <c r="K739" s="461">
        <f t="shared" si="31"/>
        <v>1</v>
      </c>
      <c r="P739" s="479"/>
    </row>
    <row r="740" spans="1:16" s="461" customFormat="1" ht="18" customHeight="1">
      <c r="A740" s="548">
        <f>SUBTOTAL(3,B$6:B740)</f>
        <v>735</v>
      </c>
      <c r="B740" s="546" t="s">
        <v>2112</v>
      </c>
      <c r="C740" s="546" t="str">
        <f>+VLOOKUP(B740,'Salary sheet'!$B$6:$AX$1386,48,0)</f>
        <v>NGUYEN HUNG THAM</v>
      </c>
      <c r="D740" s="546" t="str">
        <f>+VLOOKUP(B740,'Salary sheet'!$B$6:$BW$1386,49,0)</f>
        <v>050040796212</v>
      </c>
      <c r="E740" s="462">
        <f>+VLOOKUP(B740,'Salary sheet'!$B$6:$AT$1292,45,0)</f>
        <v>26885000</v>
      </c>
      <c r="F740" s="646" t="s">
        <v>5544</v>
      </c>
      <c r="G740" s="546" t="str">
        <f>+VLOOKUP(B740,'Salary sheet'!$B$6:$E$2281,4,0)</f>
        <v>FACTORY O</v>
      </c>
      <c r="H740" s="461" t="str">
        <f>+VLOOKUP(B740,'Salary sheet'!$B$6:$AZ$1386,50,0)</f>
        <v>SK1 Bag</v>
      </c>
      <c r="I740" s="461" t="str">
        <f t="shared" si="34"/>
        <v>V046NGUYEN HUNG THAM050040796212</v>
      </c>
      <c r="J740" s="573" t="str">
        <f>+VLOOKUP(B740,'[2]04 2025'!$B$2:$F$1371,5,0)</f>
        <v>V046NGUYEN HUNG THAM050040796212</v>
      </c>
      <c r="K740" s="461">
        <f t="shared" si="31"/>
        <v>1</v>
      </c>
      <c r="P740" s="479"/>
    </row>
    <row r="741" spans="1:16" s="461" customFormat="1" ht="18" customHeight="1">
      <c r="A741" s="548">
        <f>SUBTOTAL(3,B$6:B741)</f>
        <v>736</v>
      </c>
      <c r="B741" s="546" t="s">
        <v>2115</v>
      </c>
      <c r="C741" s="546" t="str">
        <f>+VLOOKUP(B741,'Salary sheet'!$B$6:$AX$1386,48,0)</f>
        <v>PHAN THANH TUU</v>
      </c>
      <c r="D741" s="546" t="str">
        <f>+VLOOKUP(B741,'Salary sheet'!$B$6:$BW$1386,49,0)</f>
        <v>050040795895</v>
      </c>
      <c r="E741" s="462">
        <f>+VLOOKUP(B741,'Salary sheet'!$B$6:$AT$1292,45,0)</f>
        <v>14055631</v>
      </c>
      <c r="F741" s="646" t="s">
        <v>5544</v>
      </c>
      <c r="G741" s="546" t="str">
        <f>+VLOOKUP(B741,'Salary sheet'!$B$6:$E$2281,4,0)</f>
        <v>FACTORY O</v>
      </c>
      <c r="H741" s="461" t="str">
        <f>+VLOOKUP(B741,'Salary sheet'!$B$6:$AZ$1386,50,0)</f>
        <v>SK1 Box</v>
      </c>
      <c r="I741" s="461" t="str">
        <f t="shared" si="34"/>
        <v>V081PHAN THANH TUU050040795895</v>
      </c>
      <c r="J741" s="573" t="str">
        <f>+VLOOKUP(B741,'[2]04 2025'!$B$2:$F$1371,5,0)</f>
        <v>V081PHAN THANH TUU050040795895</v>
      </c>
      <c r="K741" s="461">
        <f t="shared" si="31"/>
        <v>1</v>
      </c>
      <c r="P741" s="479"/>
    </row>
    <row r="742" spans="1:16" s="461" customFormat="1" ht="18" customHeight="1">
      <c r="A742" s="548">
        <f>SUBTOTAL(3,B$6:B742)</f>
        <v>737</v>
      </c>
      <c r="B742" s="546" t="s">
        <v>2117</v>
      </c>
      <c r="C742" s="546" t="str">
        <f>+VLOOKUP(B742,'Salary sheet'!$B$6:$AX$1386,48,0)</f>
        <v>DOAN THI KIM NHUNG</v>
      </c>
      <c r="D742" s="546" t="str">
        <f>+VLOOKUP(B742,'Salary sheet'!$B$6:$BW$1386,49,0)</f>
        <v>050040795984</v>
      </c>
      <c r="E742" s="462">
        <f>+VLOOKUP(B742,'Salary sheet'!$B$6:$AT$1292,45,0)</f>
        <v>16075044</v>
      </c>
      <c r="F742" s="646" t="s">
        <v>5544</v>
      </c>
      <c r="G742" s="546" t="str">
        <f>+VLOOKUP(B742,'Salary sheet'!$B$6:$E$2281,4,0)</f>
        <v>FACTORY O</v>
      </c>
      <c r="H742" s="461" t="str">
        <f>+VLOOKUP(B742,'Salary sheet'!$B$6:$AZ$1386,50,0)</f>
        <v>SK1 Bag</v>
      </c>
      <c r="I742" s="461" t="str">
        <f t="shared" si="34"/>
        <v>V088DOAN THI KIM NHUNG050040795984</v>
      </c>
      <c r="J742" s="573" t="str">
        <f>+VLOOKUP(B742,'[2]04 2025'!$B$2:$F$1371,5,0)</f>
        <v>V088DOAN THI KIM NHUNG050040795984</v>
      </c>
      <c r="K742" s="461">
        <f t="shared" si="31"/>
        <v>1</v>
      </c>
      <c r="P742" s="479"/>
    </row>
    <row r="743" spans="1:16" s="461" customFormat="1" ht="18" customHeight="1">
      <c r="A743" s="548">
        <f>SUBTOTAL(3,B$6:B743)</f>
        <v>738</v>
      </c>
      <c r="B743" s="546" t="s">
        <v>2119</v>
      </c>
      <c r="C743" s="546" t="str">
        <f>+VLOOKUP(B743,'Salary sheet'!$B$6:$AX$1386,48,0)</f>
        <v>NGUYEN VAN LUC</v>
      </c>
      <c r="D743" s="546" t="str">
        <f>+VLOOKUP(B743,'Salary sheet'!$B$6:$BW$1386,49,0)</f>
        <v>050117176727</v>
      </c>
      <c r="E743" s="462">
        <f>+VLOOKUP(B743,'Salary sheet'!$B$6:$AT$1292,45,0)</f>
        <v>8517308</v>
      </c>
      <c r="F743" s="646" t="s">
        <v>5544</v>
      </c>
      <c r="G743" s="546" t="str">
        <f>+VLOOKUP(B743,'Salary sheet'!$B$6:$E$2281,4,0)</f>
        <v>FACTORY O</v>
      </c>
      <c r="H743" s="461" t="str">
        <f>+VLOOKUP(B743,'Salary sheet'!$B$6:$AZ$1386,50,0)</f>
        <v>SK1 Bag</v>
      </c>
      <c r="I743" s="461" t="str">
        <f t="shared" si="34"/>
        <v>C14046NGUYEN VAN LUC050117176727</v>
      </c>
      <c r="J743" s="573" t="str">
        <f>+VLOOKUP(B743,'[2]04 2025'!$B$2:$F$1371,5,0)</f>
        <v>C14046NGUYEN VAN LUC050117176727</v>
      </c>
      <c r="K743" s="461">
        <f t="shared" ref="K743:K806" si="35">+IF(J743=I743,1,0)</f>
        <v>1</v>
      </c>
      <c r="P743" s="479"/>
    </row>
    <row r="744" spans="1:16" s="461" customFormat="1" ht="18" customHeight="1">
      <c r="A744" s="548">
        <f>SUBTOTAL(3,B$6:B744)</f>
        <v>739</v>
      </c>
      <c r="B744" s="546" t="s">
        <v>2121</v>
      </c>
      <c r="C744" s="546" t="str">
        <f>+VLOOKUP(B744,'Salary sheet'!$B$6:$AX$1386,48,0)</f>
        <v>HOANG VAN HOAN</v>
      </c>
      <c r="D744" s="546" t="str">
        <f>+VLOOKUP(B744,'Salary sheet'!$B$6:$BW$1386,49,0)</f>
        <v>050040831549</v>
      </c>
      <c r="E744" s="462">
        <f>+VLOOKUP(B744,'Salary sheet'!$B$6:$AT$1292,45,0)</f>
        <v>18179249</v>
      </c>
      <c r="F744" s="646" t="s">
        <v>5544</v>
      </c>
      <c r="G744" s="546" t="str">
        <f>+VLOOKUP(B744,'Salary sheet'!$B$6:$E$2281,4,0)</f>
        <v>FACTORY O</v>
      </c>
      <c r="H744" s="461" t="str">
        <f>+VLOOKUP(B744,'Salary sheet'!$B$6:$AZ$1386,50,0)</f>
        <v>SK1 Box</v>
      </c>
      <c r="I744" s="461" t="str">
        <f t="shared" si="34"/>
        <v>C0253HOANG VAN HOAN050040831549</v>
      </c>
      <c r="J744" s="573" t="str">
        <f>+VLOOKUP(B744,'[2]04 2025'!$B$2:$F$1371,5,0)</f>
        <v>C0253HOANG VAN HOAN050040831549</v>
      </c>
      <c r="K744" s="461">
        <f t="shared" si="35"/>
        <v>1</v>
      </c>
      <c r="P744" s="479"/>
    </row>
    <row r="745" spans="1:16" s="461" customFormat="1" ht="18" customHeight="1">
      <c r="A745" s="548">
        <f>SUBTOTAL(3,B$6:B745)</f>
        <v>740</v>
      </c>
      <c r="B745" s="546" t="s">
        <v>2124</v>
      </c>
      <c r="C745" s="546" t="str">
        <f>+VLOOKUP(B745,'Salary sheet'!$B$6:$AX$1386,48,0)</f>
        <v>PHAM KHAC TRUNG</v>
      </c>
      <c r="D745" s="546" t="str">
        <f>+VLOOKUP(B745,'Salary sheet'!$B$6:$BW$1386,49,0)</f>
        <v>050115341607</v>
      </c>
      <c r="E745" s="462">
        <f>+VLOOKUP(B745,'Salary sheet'!$B$6:$AT$1292,45,0)</f>
        <v>15052520</v>
      </c>
      <c r="F745" s="646" t="s">
        <v>5544</v>
      </c>
      <c r="G745" s="546" t="str">
        <f>+VLOOKUP(B745,'Salary sheet'!$B$6:$E$2281,4,0)</f>
        <v>FACTORY O</v>
      </c>
      <c r="H745" s="461" t="str">
        <f>+VLOOKUP(B745,'Salary sheet'!$B$6:$AZ$1386,50,0)</f>
        <v>SK1 Bag</v>
      </c>
      <c r="I745" s="461" t="str">
        <f t="shared" si="34"/>
        <v>C11665PHAM KHAC TRUNG050115341607</v>
      </c>
      <c r="J745" s="573" t="str">
        <f>+VLOOKUP(B745,'[2]04 2025'!$B$2:$F$1371,5,0)</f>
        <v>C11665PHAM KHAC TRUNG050115341607</v>
      </c>
      <c r="K745" s="461">
        <f t="shared" si="35"/>
        <v>1</v>
      </c>
      <c r="P745" s="479"/>
    </row>
    <row r="746" spans="1:16" s="461" customFormat="1" ht="18" customHeight="1">
      <c r="A746" s="548">
        <f>SUBTOTAL(3,B$6:B746)</f>
        <v>741</v>
      </c>
      <c r="B746" s="546" t="s">
        <v>2127</v>
      </c>
      <c r="C746" s="546" t="str">
        <f>+VLOOKUP(B746,'Salary sheet'!$B$6:$AX$1386,48,0)</f>
        <v>NGUYEN THI HONG YEN</v>
      </c>
      <c r="D746" s="546" t="str">
        <f>+VLOOKUP(B746,'Salary sheet'!$B$6:$BW$1386,49,0)</f>
        <v>050078214195</v>
      </c>
      <c r="E746" s="462">
        <f>+VLOOKUP(B746,'Salary sheet'!$B$6:$AT$1292,45,0)</f>
        <v>9213915</v>
      </c>
      <c r="F746" s="646" t="s">
        <v>5544</v>
      </c>
      <c r="G746" s="546" t="str">
        <f>+VLOOKUP(B746,'Salary sheet'!$B$6:$E$2281,4,0)</f>
        <v>FACTORY O</v>
      </c>
      <c r="H746" s="461" t="str">
        <f>+VLOOKUP(B746,'Salary sheet'!$B$6:$AZ$1386,50,0)</f>
        <v>SK1 Box</v>
      </c>
      <c r="I746" s="461" t="str">
        <f t="shared" si="34"/>
        <v>C12820NGUYEN THI HONG YEN050078214195</v>
      </c>
      <c r="J746" s="573" t="str">
        <f>+VLOOKUP(B746,'[2]04 2025'!$B$2:$F$1371,5,0)</f>
        <v>C12820NGUYEN THI HONG YEN050078214195</v>
      </c>
      <c r="K746" s="461">
        <f t="shared" si="35"/>
        <v>1</v>
      </c>
      <c r="P746" s="479"/>
    </row>
    <row r="747" spans="1:16" s="461" customFormat="1" ht="18" customHeight="1">
      <c r="A747" s="548">
        <f>SUBTOTAL(3,B$6:B747)</f>
        <v>742</v>
      </c>
      <c r="B747" s="546" t="s">
        <v>2130</v>
      </c>
      <c r="C747" s="546" t="str">
        <f>+VLOOKUP(B747,'Salary sheet'!$B$6:$AX$1386,48,0)</f>
        <v>CHAU NGOC ANH DUY</v>
      </c>
      <c r="D747" s="546" t="str">
        <f>+VLOOKUP(B747,'Salary sheet'!$B$6:$BW$1386,49,0)</f>
        <v>050127859164</v>
      </c>
      <c r="E747" s="462">
        <f>+VLOOKUP(B747,'Salary sheet'!$B$6:$AT$1292,45,0)</f>
        <v>9602800</v>
      </c>
      <c r="F747" s="646" t="s">
        <v>5544</v>
      </c>
      <c r="G747" s="546" t="str">
        <f>+VLOOKUP(B747,'Salary sheet'!$B$6:$E$2281,4,0)</f>
        <v>FACTORY O</v>
      </c>
      <c r="H747" s="461" t="str">
        <f>+VLOOKUP(B747,'Salary sheet'!$B$6:$AZ$1386,50,0)</f>
        <v>SK1 Bag</v>
      </c>
      <c r="I747" s="461" t="str">
        <f t="shared" si="34"/>
        <v>C14063CHAU NGOC ANH DUY050127859164</v>
      </c>
      <c r="J747" s="573" t="str">
        <f>+VLOOKUP(B747,'[2]04 2025'!$B$2:$F$1371,5,0)</f>
        <v>C14063CHAU NGOC ANH DUY050127859164</v>
      </c>
      <c r="K747" s="461">
        <f t="shared" si="35"/>
        <v>1</v>
      </c>
      <c r="P747" s="479"/>
    </row>
    <row r="748" spans="1:16" s="461" customFormat="1" ht="18" customHeight="1">
      <c r="A748" s="548">
        <f>SUBTOTAL(3,B$6:B748)</f>
        <v>743</v>
      </c>
      <c r="B748" s="546" t="s">
        <v>2133</v>
      </c>
      <c r="C748" s="546" t="str">
        <f>+VLOOKUP(B748,'Salary sheet'!$B$6:$AX$1386,48,0)</f>
        <v>VI VAN TUAN</v>
      </c>
      <c r="D748" s="546" t="str">
        <f>+VLOOKUP(B748,'Salary sheet'!$B$6:$BW$1386,49,0)</f>
        <v>050140521601</v>
      </c>
      <c r="E748" s="462">
        <f>+VLOOKUP(B748,'Salary sheet'!$B$6:$AT$1292,45,0)</f>
        <v>10727373</v>
      </c>
      <c r="F748" s="646" t="s">
        <v>5544</v>
      </c>
      <c r="G748" s="546" t="str">
        <f>+VLOOKUP(B748,'Salary sheet'!$B$6:$E$2281,4,0)</f>
        <v>FACTORY O</v>
      </c>
      <c r="H748" s="461" t="str">
        <f>+VLOOKUP(B748,'Salary sheet'!$B$6:$AZ$1386,50,0)</f>
        <v>SK1 Bag</v>
      </c>
      <c r="I748" s="461" t="str">
        <f t="shared" si="34"/>
        <v>C15361VI VAN TUAN050140521601</v>
      </c>
      <c r="J748" s="573" t="str">
        <f>+VLOOKUP(B748,'[2]04 2025'!$B$2:$F$1371,5,0)</f>
        <v>C15361VI VAN TUAN050140521601</v>
      </c>
      <c r="K748" s="461">
        <f t="shared" si="35"/>
        <v>1</v>
      </c>
      <c r="P748" s="479"/>
    </row>
    <row r="749" spans="1:16" s="461" customFormat="1" ht="18" customHeight="1">
      <c r="A749" s="548">
        <f>SUBTOTAL(3,B$6:B749)</f>
        <v>744</v>
      </c>
      <c r="B749" s="546" t="s">
        <v>2136</v>
      </c>
      <c r="C749" s="546" t="str">
        <f>+VLOOKUP(B749,'Salary sheet'!$B$6:$AX$1386,48,0)</f>
        <v>PHAM DUY QUANG</v>
      </c>
      <c r="D749" s="546" t="str">
        <f>+VLOOKUP(B749,'Salary sheet'!$B$6:$BW$1386,49,0)</f>
        <v>050128214043</v>
      </c>
      <c r="E749" s="462">
        <f>+VLOOKUP(B749,'Salary sheet'!$B$6:$AT$1292,45,0)</f>
        <v>9405900</v>
      </c>
      <c r="F749" s="646" t="s">
        <v>5544</v>
      </c>
      <c r="G749" s="546" t="str">
        <f>+VLOOKUP(B749,'Salary sheet'!$B$6:$E$2281,4,0)</f>
        <v>FACTORY O</v>
      </c>
      <c r="H749" s="461" t="str">
        <f>+VLOOKUP(B749,'Salary sheet'!$B$6:$AZ$1386,50,0)</f>
        <v>SK1 Bag</v>
      </c>
      <c r="I749" s="461" t="str">
        <f t="shared" si="34"/>
        <v>C15550PHAM DUY QUANG050128214043</v>
      </c>
      <c r="J749" s="573" t="str">
        <f>+VLOOKUP(B749,'[2]04 2025'!$B$2:$F$1371,5,0)</f>
        <v>C15550PHAM DUY QUANG050128214043</v>
      </c>
      <c r="K749" s="461">
        <f t="shared" si="35"/>
        <v>1</v>
      </c>
      <c r="P749" s="479"/>
    </row>
    <row r="750" spans="1:16" s="461" customFormat="1" ht="18" customHeight="1">
      <c r="A750" s="548">
        <f>SUBTOTAL(3,B$6:B750)</f>
        <v>745</v>
      </c>
      <c r="B750" s="546" t="s">
        <v>1273</v>
      </c>
      <c r="C750" s="546" t="str">
        <f>+VLOOKUP(B750,'Salary sheet'!$B$6:$AX$1386,48,0)</f>
        <v>NGUYEN THANH LUAN</v>
      </c>
      <c r="D750" s="546" t="str">
        <f>+VLOOKUP(B750,'Salary sheet'!$B$6:$BW$1386,49,0)</f>
        <v>050088394582</v>
      </c>
      <c r="E750" s="462">
        <f>+VLOOKUP(B750,'Salary sheet'!$B$6:$AT$1292,45,0)</f>
        <v>8726727</v>
      </c>
      <c r="F750" s="646" t="s">
        <v>5544</v>
      </c>
      <c r="G750" s="546" t="str">
        <f>+VLOOKUP(B750,'Salary sheet'!$B$6:$E$2281,4,0)</f>
        <v>FACTORY O</v>
      </c>
      <c r="H750" s="461" t="str">
        <f>+VLOOKUP(B750,'Salary sheet'!$B$6:$AZ$1386,50,0)</f>
        <v>SK1 Box</v>
      </c>
      <c r="I750" s="461" t="str">
        <f t="shared" si="34"/>
        <v>C16496NGUYEN THANH LUAN050088394582</v>
      </c>
      <c r="J750" s="573" t="str">
        <f>+VLOOKUP(B750,'[2]04 2025'!$B$2:$F$1371,5,0)</f>
        <v>C16496NGUYEN THANH LUAN050088394582</v>
      </c>
      <c r="K750" s="461">
        <f t="shared" si="35"/>
        <v>1</v>
      </c>
      <c r="P750" s="479"/>
    </row>
    <row r="751" spans="1:16" s="461" customFormat="1" ht="18" customHeight="1">
      <c r="A751" s="548">
        <f>SUBTOTAL(3,B$6:B751)</f>
        <v>746</v>
      </c>
      <c r="B751" s="546" t="s">
        <v>2139</v>
      </c>
      <c r="C751" s="546" t="str">
        <f>+VLOOKUP(B751,'Salary sheet'!$B$6:$AX$1386,48,0)</f>
        <v>LE VAN HUNG</v>
      </c>
      <c r="D751" s="546" t="str">
        <f>+VLOOKUP(B751,'Salary sheet'!$B$6:$BW$1386,49,0)</f>
        <v>050040831336</v>
      </c>
      <c r="E751" s="462">
        <f>+VLOOKUP(B751,'Salary sheet'!$B$6:$AT$1292,45,0)</f>
        <v>15896597</v>
      </c>
      <c r="F751" s="646" t="s">
        <v>5544</v>
      </c>
      <c r="G751" s="546" t="str">
        <f>+VLOOKUP(B751,'Salary sheet'!$B$6:$E$2281,4,0)</f>
        <v>FACTORY O</v>
      </c>
      <c r="H751" s="461" t="str">
        <f>+VLOOKUP(B751,'Salary sheet'!$B$6:$AZ$1386,50,0)</f>
        <v>SK1 Box</v>
      </c>
      <c r="I751" s="461" t="str">
        <f t="shared" si="34"/>
        <v>C2208LE VAN HUNG050040831336</v>
      </c>
      <c r="J751" s="573" t="str">
        <f>+VLOOKUP(B751,'[2]04 2025'!$B$2:$F$1371,5,0)</f>
        <v>C2208LE VAN HUNG050040831336</v>
      </c>
      <c r="K751" s="461">
        <f t="shared" si="35"/>
        <v>1</v>
      </c>
      <c r="P751" s="479"/>
    </row>
    <row r="752" spans="1:16" s="461" customFormat="1" ht="18" customHeight="1">
      <c r="A752" s="548">
        <f>SUBTOTAL(3,B$6:B752)</f>
        <v>747</v>
      </c>
      <c r="B752" s="546" t="s">
        <v>2142</v>
      </c>
      <c r="C752" s="546" t="str">
        <f>+VLOOKUP(B752,'Salary sheet'!$B$6:$AX$1386,48,0)</f>
        <v>TO DUY HUNG</v>
      </c>
      <c r="D752" s="546" t="str">
        <f>+VLOOKUP(B752,'Salary sheet'!$B$6:$BW$1386,49,0)</f>
        <v>050040831298</v>
      </c>
      <c r="E752" s="462">
        <f>+VLOOKUP(B752,'Salary sheet'!$B$6:$AT$1292,45,0)</f>
        <v>14632452</v>
      </c>
      <c r="F752" s="646" t="s">
        <v>5544</v>
      </c>
      <c r="G752" s="546" t="str">
        <f>+VLOOKUP(B752,'Salary sheet'!$B$6:$E$2281,4,0)</f>
        <v>FACTORY O</v>
      </c>
      <c r="H752" s="461" t="str">
        <f>+VLOOKUP(B752,'Salary sheet'!$B$6:$AZ$1386,50,0)</f>
        <v>SK1 Bag</v>
      </c>
      <c r="I752" s="461" t="str">
        <f t="shared" si="34"/>
        <v>C4902TO DUY HUNG050040831298</v>
      </c>
      <c r="J752" s="573" t="str">
        <f>+VLOOKUP(B752,'[2]04 2025'!$B$2:$F$1371,5,0)</f>
        <v>C4902TO DUY HUNG050040831298</v>
      </c>
      <c r="K752" s="461">
        <f t="shared" si="35"/>
        <v>1</v>
      </c>
      <c r="P752" s="479"/>
    </row>
    <row r="753" spans="1:16" s="461" customFormat="1" ht="18" customHeight="1">
      <c r="A753" s="548">
        <f>SUBTOTAL(3,B$6:B753)</f>
        <v>748</v>
      </c>
      <c r="B753" s="546" t="s">
        <v>2144</v>
      </c>
      <c r="C753" s="546" t="str">
        <f>+VLOOKUP(B753,'Salary sheet'!$B$6:$AX$1386,48,0)</f>
        <v>DUONG VAN UY</v>
      </c>
      <c r="D753" s="546" t="str">
        <f>+VLOOKUP(B753,'Salary sheet'!$B$6:$BW$1386,49,0)</f>
        <v>050040831239</v>
      </c>
      <c r="E753" s="462">
        <f>+VLOOKUP(B753,'Salary sheet'!$B$6:$AT$1292,45,0)</f>
        <v>15223426</v>
      </c>
      <c r="F753" s="646" t="s">
        <v>5544</v>
      </c>
      <c r="G753" s="546" t="str">
        <f>+VLOOKUP(B753,'Salary sheet'!$B$6:$E$2281,4,0)</f>
        <v>FACTORY O</v>
      </c>
      <c r="H753" s="461" t="str">
        <f>+VLOOKUP(B753,'Salary sheet'!$B$6:$AZ$1386,50,0)</f>
        <v>SK1 Box</v>
      </c>
      <c r="I753" s="461" t="str">
        <f t="shared" si="34"/>
        <v>C5228DUONG VAN UY050040831239</v>
      </c>
      <c r="J753" s="573" t="str">
        <f>+VLOOKUP(B753,'[2]04 2025'!$B$2:$F$1371,5,0)</f>
        <v>C5228DUONG VAN UY050040831239</v>
      </c>
      <c r="K753" s="461">
        <f t="shared" si="35"/>
        <v>1</v>
      </c>
      <c r="P753" s="479"/>
    </row>
    <row r="754" spans="1:16" s="461" customFormat="1" ht="18" customHeight="1">
      <c r="A754" s="548">
        <f>SUBTOTAL(3,B$6:B754)</f>
        <v>749</v>
      </c>
      <c r="B754" s="546" t="s">
        <v>2146</v>
      </c>
      <c r="C754" s="546" t="str">
        <f>+VLOOKUP(B754,'Salary sheet'!$B$6:$AX$1386,48,0)</f>
        <v>LE HOANG</v>
      </c>
      <c r="D754" s="546" t="str">
        <f>+VLOOKUP(B754,'Salary sheet'!$B$6:$BW$1386,49,0)</f>
        <v>050114669791</v>
      </c>
      <c r="E754" s="462">
        <f>+VLOOKUP(B754,'Salary sheet'!$B$6:$AT$1292,45,0)</f>
        <v>13748259</v>
      </c>
      <c r="F754" s="646" t="s">
        <v>5544</v>
      </c>
      <c r="G754" s="546" t="str">
        <f>+VLOOKUP(B754,'Salary sheet'!$B$6:$E$2281,4,0)</f>
        <v>FACTORY O</v>
      </c>
      <c r="H754" s="461" t="str">
        <f>+VLOOKUP(B754,'Salary sheet'!$B$6:$AZ$1386,50,0)</f>
        <v>SK1 Bag</v>
      </c>
      <c r="I754" s="461" t="str">
        <f t="shared" si="34"/>
        <v>C7764LE HOANG050114669791</v>
      </c>
      <c r="J754" s="573" t="str">
        <f>+VLOOKUP(B754,'[2]04 2025'!$B$2:$F$1371,5,0)</f>
        <v>C7764LE HOANG050114669791</v>
      </c>
      <c r="K754" s="461">
        <f t="shared" si="35"/>
        <v>1</v>
      </c>
      <c r="P754" s="479"/>
    </row>
    <row r="755" spans="1:16" s="461" customFormat="1" ht="18" customHeight="1">
      <c r="A755" s="548">
        <f>SUBTOTAL(3,B$6:B755)</f>
        <v>750</v>
      </c>
      <c r="B755" s="546" t="s">
        <v>2148</v>
      </c>
      <c r="C755" s="546" t="str">
        <f>+VLOOKUP(B755,'Salary sheet'!$B$6:$AX$1386,48,0)</f>
        <v>PHAM THANH BANG</v>
      </c>
      <c r="D755" s="546" t="str">
        <f>+VLOOKUP(B755,'Salary sheet'!$B$6:$BW$1386,49,0)</f>
        <v>050103659539</v>
      </c>
      <c r="E755" s="462">
        <f>+VLOOKUP(B755,'Salary sheet'!$B$6:$AT$1292,45,0)</f>
        <v>18361891</v>
      </c>
      <c r="F755" s="646" t="s">
        <v>5544</v>
      </c>
      <c r="G755" s="546" t="str">
        <f>+VLOOKUP(B755,'Salary sheet'!$B$6:$E$2281,4,0)</f>
        <v>FACTORY O</v>
      </c>
      <c r="H755" s="461" t="str">
        <f>+VLOOKUP(B755,'Salary sheet'!$B$6:$AZ$1386,50,0)</f>
        <v>SK1 Box</v>
      </c>
      <c r="I755" s="461" t="str">
        <f t="shared" si="34"/>
        <v>C8311PHAM THANH BANG050103659539</v>
      </c>
      <c r="J755" s="573" t="str">
        <f>+VLOOKUP(B755,'[2]04 2025'!$B$2:$F$1371,5,0)</f>
        <v>C8311PHAM THANH BANG050103659539</v>
      </c>
      <c r="K755" s="461">
        <f t="shared" si="35"/>
        <v>1</v>
      </c>
      <c r="P755" s="479"/>
    </row>
    <row r="756" spans="1:16" s="461" customFormat="1" ht="18" customHeight="1">
      <c r="A756" s="548">
        <f>SUBTOTAL(3,B$6:B756)</f>
        <v>751</v>
      </c>
      <c r="B756" s="546" t="s">
        <v>2151</v>
      </c>
      <c r="C756" s="546" t="str">
        <f>+VLOOKUP(B756,'Salary sheet'!$B$6:$AX$1386,48,0)</f>
        <v>BUI THI NGA</v>
      </c>
      <c r="D756" s="546" t="str">
        <f>+VLOOKUP(B756,'Salary sheet'!$B$6:$BW$1386,49,0)</f>
        <v>050078773909</v>
      </c>
      <c r="E756" s="462">
        <f>+VLOOKUP(B756,'Salary sheet'!$B$6:$AT$1292,45,0)</f>
        <v>25085929</v>
      </c>
      <c r="F756" s="646" t="s">
        <v>5544</v>
      </c>
      <c r="G756" s="546" t="str">
        <f>+VLOOKUP(B756,'Salary sheet'!$B$6:$E$2281,4,0)</f>
        <v>FACTORY O</v>
      </c>
      <c r="H756" s="461" t="str">
        <f>+VLOOKUP(B756,'Salary sheet'!$B$6:$AZ$1386,50,0)</f>
        <v>SK1 Bag</v>
      </c>
      <c r="I756" s="461" t="str">
        <f t="shared" si="34"/>
        <v>C10631BUI THI NGA050078773909</v>
      </c>
      <c r="J756" s="573" t="str">
        <f>+VLOOKUP(B756,'[2]04 2025'!$B$2:$F$1371,5,0)</f>
        <v>C10631BUI THI NGA050078773909</v>
      </c>
      <c r="K756" s="461">
        <f t="shared" si="35"/>
        <v>1</v>
      </c>
      <c r="P756" s="479"/>
    </row>
    <row r="757" spans="1:16" s="461" customFormat="1" ht="18" customHeight="1">
      <c r="A757" s="548">
        <f>SUBTOTAL(3,B$6:B757)</f>
        <v>752</v>
      </c>
      <c r="B757" s="546" t="s">
        <v>2154</v>
      </c>
      <c r="C757" s="546" t="str">
        <f>+VLOOKUP(B757,'Salary sheet'!$B$6:$AX$1386,48,0)</f>
        <v>HO THI VINH</v>
      </c>
      <c r="D757" s="546" t="str">
        <f>+VLOOKUP(B757,'Salary sheet'!$B$6:$BW$1386,49,0)</f>
        <v>050063340951</v>
      </c>
      <c r="E757" s="462">
        <f>+VLOOKUP(B757,'Salary sheet'!$B$6:$AT$1292,45,0)</f>
        <v>14980936</v>
      </c>
      <c r="F757" s="646" t="s">
        <v>5544</v>
      </c>
      <c r="G757" s="546" t="str">
        <f>+VLOOKUP(B757,'Salary sheet'!$B$6:$E$2281,4,0)</f>
        <v>FACTORY O</v>
      </c>
      <c r="H757" s="461" t="str">
        <f>+VLOOKUP(B757,'Salary sheet'!$B$6:$AZ$1386,50,0)</f>
        <v>SK1 Box</v>
      </c>
      <c r="I757" s="461" t="str">
        <f t="shared" si="34"/>
        <v>C10642HO THI VINH050063340951</v>
      </c>
      <c r="J757" s="573" t="str">
        <f>+VLOOKUP(B757,'[2]04 2025'!$B$2:$F$1371,5,0)</f>
        <v>C10642HO THI VINH050063340951</v>
      </c>
      <c r="K757" s="461">
        <f t="shared" si="35"/>
        <v>1</v>
      </c>
      <c r="P757" s="479"/>
    </row>
    <row r="758" spans="1:16" s="461" customFormat="1" ht="18" customHeight="1">
      <c r="A758" s="548">
        <f>SUBTOTAL(3,B$6:B758)</f>
        <v>753</v>
      </c>
      <c r="B758" s="546" t="s">
        <v>2157</v>
      </c>
      <c r="C758" s="546" t="str">
        <f>+VLOOKUP(B758,'Salary sheet'!$B$6:$AX$1386,48,0)</f>
        <v>TRAN THI THU THUY</v>
      </c>
      <c r="D758" s="546" t="str">
        <f>+VLOOKUP(B758,'Salary sheet'!$B$6:$BW$1386,49,0)</f>
        <v>050115309282</v>
      </c>
      <c r="E758" s="462">
        <f>+VLOOKUP(B758,'Salary sheet'!$B$6:$AT$1292,45,0)</f>
        <v>13114811</v>
      </c>
      <c r="F758" s="646" t="s">
        <v>5544</v>
      </c>
      <c r="G758" s="546" t="str">
        <f>+VLOOKUP(B758,'Salary sheet'!$B$6:$E$2281,4,0)</f>
        <v>FACTORY O</v>
      </c>
      <c r="H758" s="461" t="str">
        <f>+VLOOKUP(B758,'Salary sheet'!$B$6:$AZ$1386,50,0)</f>
        <v>SK1 Box</v>
      </c>
      <c r="I758" s="461" t="str">
        <f t="shared" si="34"/>
        <v>C11642TRAN THI THU THUY050115309282</v>
      </c>
      <c r="J758" s="573" t="str">
        <f>+VLOOKUP(B758,'[2]04 2025'!$B$2:$F$1371,5,0)</f>
        <v>C11642TRAN THI THU THUY050115309282</v>
      </c>
      <c r="K758" s="461">
        <f t="shared" si="35"/>
        <v>1</v>
      </c>
      <c r="P758" s="479"/>
    </row>
    <row r="759" spans="1:16" s="461" customFormat="1" ht="18" customHeight="1">
      <c r="A759" s="548">
        <f>SUBTOTAL(3,B$6:B759)</f>
        <v>754</v>
      </c>
      <c r="B759" s="546" t="s">
        <v>2159</v>
      </c>
      <c r="C759" s="546" t="str">
        <f>+VLOOKUP(B759,'Salary sheet'!$B$6:$AX$1386,48,0)</f>
        <v>NGUYEN THI PHUONG THAO</v>
      </c>
      <c r="D759" s="546" t="str">
        <f>+VLOOKUP(B759,'Salary sheet'!$B$6:$BW$1386,49,0)</f>
        <v>050106506784</v>
      </c>
      <c r="E759" s="462">
        <f>+VLOOKUP(B759,'Salary sheet'!$B$6:$AT$1292,45,0)</f>
        <v>11833544</v>
      </c>
      <c r="F759" s="646" t="s">
        <v>5544</v>
      </c>
      <c r="G759" s="546" t="str">
        <f>+VLOOKUP(B759,'Salary sheet'!$B$6:$E$2281,4,0)</f>
        <v>FACTORY O</v>
      </c>
      <c r="H759" s="461" t="str">
        <f>+VLOOKUP(B759,'Salary sheet'!$B$6:$AZ$1386,50,0)</f>
        <v>SK1 Bag</v>
      </c>
      <c r="I759" s="461" t="str">
        <f t="shared" si="34"/>
        <v>C12364NGUYEN THI PHUONG THAO050106506784</v>
      </c>
      <c r="J759" s="573" t="str">
        <f>+VLOOKUP(B759,'[2]04 2025'!$B$2:$F$1371,5,0)</f>
        <v>C12364NGUYEN THI PHUONG THAO050106506784</v>
      </c>
      <c r="K759" s="461">
        <f t="shared" si="35"/>
        <v>1</v>
      </c>
      <c r="P759" s="479"/>
    </row>
    <row r="760" spans="1:16" s="461" customFormat="1" ht="18" customHeight="1">
      <c r="A760" s="548">
        <f>SUBTOTAL(3,B$6:B760)</f>
        <v>755</v>
      </c>
      <c r="B760" s="546" t="s">
        <v>2160</v>
      </c>
      <c r="C760" s="546" t="str">
        <f>+VLOOKUP(B760,'Salary sheet'!$B$6:$AX$1386,48,0)</f>
        <v>VO THI XUAN ANH</v>
      </c>
      <c r="D760" s="546" t="str">
        <f>+VLOOKUP(B760,'Salary sheet'!$B$6:$BW$1386,49,0)</f>
        <v>050136133801</v>
      </c>
      <c r="E760" s="462">
        <f>+VLOOKUP(B760,'Salary sheet'!$B$6:$AT$1292,45,0)</f>
        <v>17934369</v>
      </c>
      <c r="F760" s="646" t="s">
        <v>5544</v>
      </c>
      <c r="G760" s="546" t="str">
        <f>+VLOOKUP(B760,'Salary sheet'!$B$6:$E$2281,4,0)</f>
        <v>FACTORY O</v>
      </c>
      <c r="H760" s="461" t="str">
        <f>+VLOOKUP(B760,'Salary sheet'!$B$6:$AZ$1386,50,0)</f>
        <v>SK1 Box</v>
      </c>
      <c r="I760" s="461" t="str">
        <f t="shared" si="34"/>
        <v>C14758VO THI XUAN ANH050136133801</v>
      </c>
      <c r="J760" s="573" t="str">
        <f>+VLOOKUP(B760,'[2]04 2025'!$B$2:$F$1371,5,0)</f>
        <v>C14758VO THI XUAN ANH050136133801</v>
      </c>
      <c r="K760" s="461">
        <f t="shared" si="35"/>
        <v>1</v>
      </c>
      <c r="P760" s="479"/>
    </row>
    <row r="761" spans="1:16" s="461" customFormat="1" ht="18" customHeight="1">
      <c r="A761" s="548">
        <f>SUBTOTAL(3,B$6:B761)</f>
        <v>756</v>
      </c>
      <c r="B761" s="546" t="s">
        <v>2162</v>
      </c>
      <c r="C761" s="546" t="str">
        <f>+VLOOKUP(B761,'Salary sheet'!$B$6:$AX$1386,48,0)</f>
        <v>HO THI THANH TAM</v>
      </c>
      <c r="D761" s="546" t="str">
        <f>+VLOOKUP(B761,'Salary sheet'!$B$6:$BW$1386,49,0)</f>
        <v>050063346389</v>
      </c>
      <c r="E761" s="462">
        <f>+VLOOKUP(B761,'Salary sheet'!$B$6:$AT$1292,45,0)</f>
        <v>11101996</v>
      </c>
      <c r="F761" s="646" t="s">
        <v>5544</v>
      </c>
      <c r="G761" s="546" t="str">
        <f>+VLOOKUP(B761,'Salary sheet'!$B$6:$E$2281,4,0)</f>
        <v>FACTORY O</v>
      </c>
      <c r="H761" s="461" t="str">
        <f>+VLOOKUP(B761,'Salary sheet'!$B$6:$AZ$1386,50,0)</f>
        <v>SK1 Bag</v>
      </c>
      <c r="I761" s="461" t="str">
        <f t="shared" ref="I761:I822" si="36">+CONCATENATE(B761,C761,D761)</f>
        <v>C15447HO THI THANH TAM050063346389</v>
      </c>
      <c r="J761" s="573" t="str">
        <f>+VLOOKUP(B761,'[2]04 2025'!$B$2:$F$1371,5,0)</f>
        <v>C15447HO THI THANH TAM050063346389</v>
      </c>
      <c r="K761" s="461">
        <f t="shared" si="35"/>
        <v>1</v>
      </c>
      <c r="P761" s="479"/>
    </row>
    <row r="762" spans="1:16" s="461" customFormat="1" ht="18" customHeight="1">
      <c r="A762" s="548">
        <f>SUBTOTAL(3,B$6:B762)</f>
        <v>757</v>
      </c>
      <c r="B762" s="546" t="s">
        <v>2164</v>
      </c>
      <c r="C762" s="546" t="str">
        <f>+VLOOKUP(B762,'Salary sheet'!$B$6:$AX$1386,48,0)</f>
        <v>PHAN THI NGOC ANH</v>
      </c>
      <c r="D762" s="546" t="str">
        <f>+VLOOKUP(B762,'Salary sheet'!$B$6:$BW$1386,49,0)</f>
        <v>050040796441</v>
      </c>
      <c r="E762" s="462">
        <f>+VLOOKUP(B762,'Salary sheet'!$B$6:$AT$1292,45,0)</f>
        <v>13499035</v>
      </c>
      <c r="F762" s="646" t="s">
        <v>5544</v>
      </c>
      <c r="G762" s="546" t="str">
        <f>+VLOOKUP(B762,'Salary sheet'!$B$6:$E$2281,4,0)</f>
        <v>FACTORY O</v>
      </c>
      <c r="H762" s="461" t="str">
        <f>+VLOOKUP(B762,'Salary sheet'!$B$6:$AZ$1386,50,0)</f>
        <v>SK1 Box</v>
      </c>
      <c r="I762" s="461" t="str">
        <f t="shared" si="36"/>
        <v>C15928PHAN THI NGOC ANH050040796441</v>
      </c>
      <c r="J762" s="573" t="str">
        <f>+VLOOKUP(B762,'[2]04 2025'!$B$2:$F$1371,5,0)</f>
        <v>C15928PHAN THI NGOC ANH050040796441</v>
      </c>
      <c r="K762" s="461">
        <f t="shared" si="35"/>
        <v>1</v>
      </c>
      <c r="P762" s="479"/>
    </row>
    <row r="763" spans="1:16" s="461" customFormat="1" ht="18" customHeight="1">
      <c r="A763" s="548">
        <f>SUBTOTAL(3,B$6:B763)</f>
        <v>758</v>
      </c>
      <c r="B763" s="546" t="s">
        <v>2166</v>
      </c>
      <c r="C763" s="546" t="str">
        <f>+VLOOKUP(B763,'Salary sheet'!$B$6:$AX$1386,48,0)</f>
        <v>NGUYEN THI THU GIANG</v>
      </c>
      <c r="D763" s="546" t="str">
        <f>+VLOOKUP(B763,'Salary sheet'!$B$6:$BW$1386,49,0)</f>
        <v>050040796492</v>
      </c>
      <c r="E763" s="462">
        <f>+VLOOKUP(B763,'Salary sheet'!$B$6:$AT$1292,45,0)</f>
        <v>594362</v>
      </c>
      <c r="F763" s="646" t="s">
        <v>5544</v>
      </c>
      <c r="G763" s="546" t="str">
        <f>+VLOOKUP(B763,'Salary sheet'!$B$6:$E$2281,4,0)</f>
        <v>FACTORY O</v>
      </c>
      <c r="H763" s="461" t="str">
        <f>+VLOOKUP(B763,'Salary sheet'!$B$6:$AZ$1386,50,0)</f>
        <v>SK1 Box</v>
      </c>
      <c r="I763" s="461" t="str">
        <f t="shared" si="36"/>
        <v>C5922NGUYEN THI THU GIANG050040796492</v>
      </c>
      <c r="J763" s="573" t="str">
        <f>+VLOOKUP(B763,'[2]04 2025'!$B$2:$F$1371,5,0)</f>
        <v>C5922NGUYEN THI THU GIANG050040796492</v>
      </c>
      <c r="K763" s="461">
        <f t="shared" si="35"/>
        <v>1</v>
      </c>
      <c r="P763" s="479"/>
    </row>
    <row r="764" spans="1:16" s="461" customFormat="1" ht="18" customHeight="1">
      <c r="A764" s="548">
        <f>SUBTOTAL(3,B$6:B764)</f>
        <v>759</v>
      </c>
      <c r="B764" s="546" t="s">
        <v>2168</v>
      </c>
      <c r="C764" s="546" t="str">
        <f>+VLOOKUP(B764,'Salary sheet'!$B$6:$AX$1386,48,0)</f>
        <v>HA THI LUONG</v>
      </c>
      <c r="D764" s="546" t="str">
        <f>+VLOOKUP(B764,'Salary sheet'!$B$6:$BW$1386,49,0)</f>
        <v>050042517965</v>
      </c>
      <c r="E764" s="462">
        <f>+VLOOKUP(B764,'Salary sheet'!$B$6:$AT$1292,45,0)</f>
        <v>17517477</v>
      </c>
      <c r="F764" s="646" t="s">
        <v>5544</v>
      </c>
      <c r="G764" s="546" t="str">
        <f>+VLOOKUP(B764,'Salary sheet'!$B$6:$E$2281,4,0)</f>
        <v>FACTORY O</v>
      </c>
      <c r="H764" s="461" t="str">
        <f>+VLOOKUP(B764,'Salary sheet'!$B$6:$AZ$1386,50,0)</f>
        <v>SK1 Bag</v>
      </c>
      <c r="I764" s="461" t="str">
        <f t="shared" si="36"/>
        <v>V057HA THI LUONG050042517965</v>
      </c>
      <c r="J764" s="573" t="str">
        <f>+VLOOKUP(B764,'[2]04 2025'!$B$2:$F$1371,5,0)</f>
        <v>V057HA THI LUONG050042517965</v>
      </c>
      <c r="K764" s="461">
        <f t="shared" si="35"/>
        <v>1</v>
      </c>
      <c r="P764" s="479"/>
    </row>
    <row r="765" spans="1:16" s="461" customFormat="1" ht="18" customHeight="1">
      <c r="A765" s="548">
        <f>SUBTOTAL(3,B$6:B765)</f>
        <v>760</v>
      </c>
      <c r="B765" s="546" t="s">
        <v>2170</v>
      </c>
      <c r="C765" s="546" t="str">
        <f>+VLOOKUP(B765,'Salary sheet'!$B$6:$AX$1386,48,0)</f>
        <v>TRAN THI TU</v>
      </c>
      <c r="D765" s="546" t="str">
        <f>+VLOOKUP(B765,'Salary sheet'!$B$6:$BW$1386,49,0)</f>
        <v>050040795836</v>
      </c>
      <c r="E765" s="462">
        <f>+VLOOKUP(B765,'Salary sheet'!$B$6:$AT$1292,45,0)</f>
        <v>24217044</v>
      </c>
      <c r="F765" s="646" t="s">
        <v>5544</v>
      </c>
      <c r="G765" s="546" t="str">
        <f>+VLOOKUP(B765,'Salary sheet'!$B$6:$E$2281,4,0)</f>
        <v>FACTORY O</v>
      </c>
      <c r="H765" s="461" t="str">
        <f>+VLOOKUP(B765,'Salary sheet'!$B$6:$AZ$1386,50,0)</f>
        <v>SK1 Bag</v>
      </c>
      <c r="I765" s="461" t="str">
        <f t="shared" si="36"/>
        <v>V075TRAN THI TU050040795836</v>
      </c>
      <c r="J765" s="573" t="str">
        <f>+VLOOKUP(B765,'[2]04 2025'!$B$2:$F$1371,5,0)</f>
        <v>V075TRAN THI TU050040795836</v>
      </c>
      <c r="K765" s="461">
        <f t="shared" si="35"/>
        <v>1</v>
      </c>
      <c r="P765" s="479"/>
    </row>
    <row r="766" spans="1:16" s="461" customFormat="1" ht="18" customHeight="1">
      <c r="A766" s="548">
        <f>SUBTOTAL(3,B$6:B766)</f>
        <v>761</v>
      </c>
      <c r="B766" s="546" t="s">
        <v>2172</v>
      </c>
      <c r="C766" s="546" t="str">
        <f>+VLOOKUP(B766,'Salary sheet'!$B$6:$AX$1386,48,0)</f>
        <v>TRAN THI DIEU HIEN</v>
      </c>
      <c r="D766" s="546" t="str">
        <f>+VLOOKUP(B766,'Salary sheet'!$B$6:$BW$1386,49,0)</f>
        <v>050040817678</v>
      </c>
      <c r="E766" s="462">
        <f>+VLOOKUP(B766,'Salary sheet'!$B$6:$AT$1292,45,0)</f>
        <v>13039542</v>
      </c>
      <c r="F766" s="646" t="s">
        <v>5544</v>
      </c>
      <c r="G766" s="546" t="str">
        <f>+VLOOKUP(B766,'Salary sheet'!$B$6:$E$2281,4,0)</f>
        <v>FACTORY O</v>
      </c>
      <c r="H766" s="461" t="str">
        <f>+VLOOKUP(B766,'Salary sheet'!$B$6:$AZ$1386,50,0)</f>
        <v>SK1 Box</v>
      </c>
      <c r="I766" s="461" t="str">
        <f t="shared" si="36"/>
        <v>C0760TRAN THI DIEU HIEN050040817678</v>
      </c>
      <c r="J766" s="573" t="str">
        <f>+VLOOKUP(B766,'[2]04 2025'!$B$2:$F$1371,5,0)</f>
        <v>C0760TRAN THI DIEU HIEN050040817678</v>
      </c>
      <c r="K766" s="461">
        <f t="shared" si="35"/>
        <v>1</v>
      </c>
      <c r="P766" s="479"/>
    </row>
    <row r="767" spans="1:16" s="461" customFormat="1" ht="18" customHeight="1">
      <c r="A767" s="548">
        <f>SUBTOTAL(3,B$6:B767)</f>
        <v>762</v>
      </c>
      <c r="B767" s="546" t="s">
        <v>2175</v>
      </c>
      <c r="C767" s="546" t="str">
        <f>+VLOOKUP(B767,'Salary sheet'!$B$6:$AX$1386,48,0)</f>
        <v>DO TIEN TIEN</v>
      </c>
      <c r="D767" s="546" t="str">
        <f>+VLOOKUP(B767,'Salary sheet'!$B$6:$BW$1386,49,0)</f>
        <v>050090526682</v>
      </c>
      <c r="E767" s="462">
        <f>+VLOOKUP(B767,'Salary sheet'!$B$6:$AT$1292,45,0)</f>
        <v>8667673</v>
      </c>
      <c r="F767" s="646" t="s">
        <v>5544</v>
      </c>
      <c r="G767" s="546" t="str">
        <f>+VLOOKUP(B767,'Salary sheet'!$B$6:$E$2281,4,0)</f>
        <v>FACTORY O</v>
      </c>
      <c r="H767" s="461" t="str">
        <f>+VLOOKUP(B767,'Salary sheet'!$B$6:$AZ$1386,50,0)</f>
        <v>SK1 Bag</v>
      </c>
      <c r="I767" s="461" t="str">
        <f t="shared" si="36"/>
        <v>C10799DO TIEN TIEN050090526682</v>
      </c>
      <c r="J767" s="573" t="str">
        <f>+VLOOKUP(B767,'[2]04 2025'!$B$2:$F$1371,5,0)</f>
        <v>C10799DO TIEN TIEN050090526682</v>
      </c>
      <c r="K767" s="461">
        <f t="shared" si="35"/>
        <v>1</v>
      </c>
      <c r="P767" s="479"/>
    </row>
    <row r="768" spans="1:16" s="461" customFormat="1" ht="18" customHeight="1">
      <c r="A768" s="548">
        <f>SUBTOTAL(3,B$6:B768)</f>
        <v>763</v>
      </c>
      <c r="B768" s="546" t="s">
        <v>2178</v>
      </c>
      <c r="C768" s="546" t="str">
        <f>+VLOOKUP(B768,'Salary sheet'!$B$6:$AX$1386,48,0)</f>
        <v>TRINH NGOC BINH</v>
      </c>
      <c r="D768" s="546" t="str">
        <f>+VLOOKUP(B768,'Salary sheet'!$B$6:$BW$1386,49,0)</f>
        <v>050074206619</v>
      </c>
      <c r="E768" s="462">
        <f>+VLOOKUP(B768,'Salary sheet'!$B$6:$AT$1292,45,0)</f>
        <v>8725290</v>
      </c>
      <c r="F768" s="646" t="s">
        <v>5544</v>
      </c>
      <c r="G768" s="546" t="str">
        <f>+VLOOKUP(B768,'Salary sheet'!$B$6:$E$2281,4,0)</f>
        <v>FACTORY O</v>
      </c>
      <c r="H768" s="461" t="str">
        <f>+VLOOKUP(B768,'Salary sheet'!$B$6:$AZ$1386,50,0)</f>
        <v>SK1 Bag</v>
      </c>
      <c r="I768" s="461" t="str">
        <f t="shared" si="36"/>
        <v>C15547TRINH NGOC BINH050074206619</v>
      </c>
      <c r="J768" s="573" t="str">
        <f>+VLOOKUP(B768,'[2]04 2025'!$B$2:$F$1371,5,0)</f>
        <v>C15547TRINH NGOC BINH050074206619</v>
      </c>
      <c r="K768" s="461">
        <f t="shared" si="35"/>
        <v>1</v>
      </c>
      <c r="P768" s="479"/>
    </row>
    <row r="769" spans="1:16" s="461" customFormat="1" ht="18" customHeight="1">
      <c r="A769" s="548">
        <f>SUBTOTAL(3,B$6:B769)</f>
        <v>764</v>
      </c>
      <c r="B769" s="546" t="s">
        <v>2180</v>
      </c>
      <c r="C769" s="546" t="str">
        <f>+VLOOKUP(B769,'Salary sheet'!$B$6:$AX$1386,48,0)</f>
        <v>TRUONG THE THONG</v>
      </c>
      <c r="D769" s="546" t="str">
        <f>+VLOOKUP(B769,'Salary sheet'!$B$6:$BW$1386,49,0)</f>
        <v>050105128344</v>
      </c>
      <c r="E769" s="462">
        <f>+VLOOKUP(B769,'Salary sheet'!$B$6:$AT$1292,45,0)</f>
        <v>14769554</v>
      </c>
      <c r="F769" s="646" t="s">
        <v>5544</v>
      </c>
      <c r="G769" s="546" t="str">
        <f>+VLOOKUP(B769,'Salary sheet'!$B$6:$E$2281,4,0)</f>
        <v>FACTORY O</v>
      </c>
      <c r="H769" s="461" t="str">
        <f>+VLOOKUP(B769,'Salary sheet'!$B$6:$AZ$1386,50,0)</f>
        <v>SK1 Bag</v>
      </c>
      <c r="I769" s="461" t="str">
        <f t="shared" si="36"/>
        <v>C16076TRUONG THE THONG050105128344</v>
      </c>
      <c r="J769" s="573" t="str">
        <f>+VLOOKUP(B769,'[2]04 2025'!$B$2:$F$1371,5,0)</f>
        <v>C16076TRUONG THE THONG050105128344</v>
      </c>
      <c r="K769" s="461">
        <f t="shared" si="35"/>
        <v>1</v>
      </c>
      <c r="P769" s="479"/>
    </row>
    <row r="770" spans="1:16" s="461" customFormat="1" ht="18" customHeight="1">
      <c r="A770" s="548">
        <f>SUBTOTAL(3,B$6:B770)</f>
        <v>765</v>
      </c>
      <c r="B770" s="546" t="s">
        <v>2183</v>
      </c>
      <c r="C770" s="546" t="str">
        <f>+VLOOKUP(B770,'Salary sheet'!$B$6:$AX$1386,48,0)</f>
        <v>TRAN HOANG HIEP</v>
      </c>
      <c r="D770" s="546" t="str">
        <f>+VLOOKUP(B770,'Salary sheet'!$B$6:$BW$1386,49,0)</f>
        <v>050119422385</v>
      </c>
      <c r="E770" s="462">
        <f>+VLOOKUP(B770,'Salary sheet'!$B$6:$AT$1292,45,0)</f>
        <v>7850483</v>
      </c>
      <c r="F770" s="646" t="s">
        <v>5544</v>
      </c>
      <c r="G770" s="546" t="str">
        <f>+VLOOKUP(B770,'Salary sheet'!$B$6:$E$2281,4,0)</f>
        <v>FACTORY O</v>
      </c>
      <c r="H770" s="461" t="str">
        <f>+VLOOKUP(B770,'Salary sheet'!$B$6:$AZ$1386,50,0)</f>
        <v>SK1 Bag</v>
      </c>
      <c r="I770" s="461" t="str">
        <f t="shared" si="36"/>
        <v>C16368TRAN HOANG HIEP050119422385</v>
      </c>
      <c r="J770" s="573" t="str">
        <f>+VLOOKUP(B770,'[2]04 2025'!$B$2:$F$1371,5,0)</f>
        <v>C16368TRAN HOANG HIEP050119422385</v>
      </c>
      <c r="K770" s="461">
        <f t="shared" si="35"/>
        <v>1</v>
      </c>
      <c r="P770" s="479"/>
    </row>
    <row r="771" spans="1:16" s="461" customFormat="1" ht="18" customHeight="1">
      <c r="A771" s="548">
        <f>SUBTOTAL(3,B$6:B771)</f>
        <v>766</v>
      </c>
      <c r="B771" s="546" t="s">
        <v>2185</v>
      </c>
      <c r="C771" s="546" t="str">
        <f>+VLOOKUP(B771,'Salary sheet'!$B$6:$AX$1386,48,0)</f>
        <v>PHAM HUU TRUNG</v>
      </c>
      <c r="D771" s="546" t="str">
        <f>+VLOOKUP(B771,'Salary sheet'!$B$6:$BW$1386,49,0)</f>
        <v>050040849367</v>
      </c>
      <c r="E771" s="462">
        <f>+VLOOKUP(B771,'Salary sheet'!$B$6:$AT$1292,45,0)</f>
        <v>8832013</v>
      </c>
      <c r="F771" s="646" t="s">
        <v>5544</v>
      </c>
      <c r="G771" s="546" t="str">
        <f>+VLOOKUP(B771,'Salary sheet'!$B$6:$E$2281,4,0)</f>
        <v>FACTORY O</v>
      </c>
      <c r="H771" s="461" t="str">
        <f>+VLOOKUP(B771,'Salary sheet'!$B$6:$AZ$1386,50,0)</f>
        <v>SK1 Box</v>
      </c>
      <c r="I771" s="461" t="str">
        <f t="shared" si="36"/>
        <v>C2521PHAM HUU TRUNG050040849367</v>
      </c>
      <c r="J771" s="573" t="str">
        <f>+VLOOKUP(B771,'[2]04 2025'!$B$2:$F$1371,5,0)</f>
        <v>C2521PHAM HUU TRUNG050040849367</v>
      </c>
      <c r="K771" s="461">
        <f t="shared" si="35"/>
        <v>1</v>
      </c>
      <c r="P771" s="479"/>
    </row>
    <row r="772" spans="1:16" s="461" customFormat="1" ht="18" customHeight="1">
      <c r="A772" s="548">
        <f>SUBTOTAL(3,B$6:B772)</f>
        <v>767</v>
      </c>
      <c r="B772" s="546" t="s">
        <v>2187</v>
      </c>
      <c r="C772" s="546" t="str">
        <f>+VLOOKUP(B772,'Salary sheet'!$B$6:$AX$1386,48,0)</f>
        <v>HUYNH DUY QUOC</v>
      </c>
      <c r="D772" s="546" t="str">
        <f>+VLOOKUP(B772,'Salary sheet'!$B$6:$BW$1386,49,0)</f>
        <v>050052443978</v>
      </c>
      <c r="E772" s="462">
        <f>+VLOOKUP(B772,'Salary sheet'!$B$6:$AT$1292,45,0)</f>
        <v>10168255</v>
      </c>
      <c r="F772" s="646" t="s">
        <v>5544</v>
      </c>
      <c r="G772" s="546" t="str">
        <f>+VLOOKUP(B772,'Salary sheet'!$B$6:$E$2281,4,0)</f>
        <v>FACTORY O</v>
      </c>
      <c r="H772" s="461" t="str">
        <f>+VLOOKUP(B772,'Salary sheet'!$B$6:$AZ$1386,50,0)</f>
        <v>SK1 Box</v>
      </c>
      <c r="I772" s="461" t="str">
        <f t="shared" si="36"/>
        <v>C4494HUYNH DUY QUOC050052443978</v>
      </c>
      <c r="J772" s="573" t="str">
        <f>+VLOOKUP(B772,'[2]04 2025'!$B$2:$F$1371,5,0)</f>
        <v>C4494HUYNH DUY QUOC050052443978</v>
      </c>
      <c r="K772" s="461">
        <f t="shared" si="35"/>
        <v>1</v>
      </c>
      <c r="P772" s="479"/>
    </row>
    <row r="773" spans="1:16" s="461" customFormat="1" ht="18" customHeight="1">
      <c r="A773" s="548">
        <f>SUBTOTAL(3,B$6:B773)</f>
        <v>768</v>
      </c>
      <c r="B773" s="546" t="s">
        <v>2189</v>
      </c>
      <c r="C773" s="546" t="str">
        <f>+VLOOKUP(B773,'Salary sheet'!$B$6:$AX$1386,48,0)</f>
        <v>NGUYEN THI TAM</v>
      </c>
      <c r="D773" s="546" t="str">
        <f>+VLOOKUP(B773,'Salary sheet'!$B$6:$BW$1386,49,0)</f>
        <v>050097086874</v>
      </c>
      <c r="E773" s="462">
        <f>+VLOOKUP(B773,'Salary sheet'!$B$6:$AT$1292,45,0)</f>
        <v>9557094</v>
      </c>
      <c r="F773" s="646" t="s">
        <v>5544</v>
      </c>
      <c r="G773" s="546" t="str">
        <f>+VLOOKUP(B773,'Salary sheet'!$B$6:$E$2281,4,0)</f>
        <v>FACTORY O</v>
      </c>
      <c r="H773" s="461" t="str">
        <f>+VLOOKUP(B773,'Salary sheet'!$B$6:$AZ$1386,50,0)</f>
        <v>SK1 Box</v>
      </c>
      <c r="I773" s="461" t="str">
        <f t="shared" si="36"/>
        <v>C7381NGUYEN THI TAM050097086874</v>
      </c>
      <c r="J773" s="573" t="str">
        <f>+VLOOKUP(B773,'[2]04 2025'!$B$2:$F$1371,5,0)</f>
        <v>C7381NGUYEN THI TAM050097086874</v>
      </c>
      <c r="K773" s="461">
        <f t="shared" si="35"/>
        <v>1</v>
      </c>
      <c r="P773" s="479"/>
    </row>
    <row r="774" spans="1:16" s="461" customFormat="1" ht="18" customHeight="1">
      <c r="A774" s="548">
        <f>SUBTOTAL(3,B$6:B774)</f>
        <v>769</v>
      </c>
      <c r="B774" s="546" t="s">
        <v>2190</v>
      </c>
      <c r="C774" s="546" t="str">
        <f>+VLOOKUP(B774,'Salary sheet'!$B$6:$AX$1386,48,0)</f>
        <v>NGUYEN VAN LINH</v>
      </c>
      <c r="D774" s="546" t="str">
        <f>+VLOOKUP(B774,'Salary sheet'!$B$6:$BW$1386,49,0)</f>
        <v>050035678236</v>
      </c>
      <c r="E774" s="462">
        <f>+VLOOKUP(B774,'Salary sheet'!$B$6:$AT$1292,45,0)</f>
        <v>10616588</v>
      </c>
      <c r="F774" s="646" t="s">
        <v>5544</v>
      </c>
      <c r="G774" s="546" t="str">
        <f>+VLOOKUP(B774,'Salary sheet'!$B$6:$E$2281,4,0)</f>
        <v>FACTORY O</v>
      </c>
      <c r="H774" s="461" t="str">
        <f>+VLOOKUP(B774,'Salary sheet'!$B$6:$AZ$1386,50,0)</f>
        <v>SK1 Bag</v>
      </c>
      <c r="I774" s="461" t="str">
        <f t="shared" si="36"/>
        <v>C7691NGUYEN VAN LINH050035678236</v>
      </c>
      <c r="J774" s="573" t="str">
        <f>+VLOOKUP(B774,'[2]04 2025'!$B$2:$F$1371,5,0)</f>
        <v>C7691NGUYEN VAN LINH050035678236</v>
      </c>
      <c r="K774" s="461">
        <f t="shared" si="35"/>
        <v>1</v>
      </c>
      <c r="P774" s="479"/>
    </row>
    <row r="775" spans="1:16" s="461" customFormat="1" ht="18" customHeight="1">
      <c r="A775" s="548">
        <f>SUBTOTAL(3,B$6:B775)</f>
        <v>770</v>
      </c>
      <c r="B775" s="546" t="s">
        <v>2192</v>
      </c>
      <c r="C775" s="546" t="str">
        <f>+VLOOKUP(B775,'Salary sheet'!$B$6:$AX$1386,48,0)</f>
        <v>VO THANH TOAN</v>
      </c>
      <c r="D775" s="546" t="str">
        <f>+VLOOKUP(B775,'Salary sheet'!$B$6:$BW$1386,49,0)</f>
        <v>050103658941</v>
      </c>
      <c r="E775" s="462">
        <f>+VLOOKUP(B775,'Salary sheet'!$B$6:$AT$1292,45,0)</f>
        <v>9559374</v>
      </c>
      <c r="F775" s="646" t="s">
        <v>5544</v>
      </c>
      <c r="G775" s="546" t="str">
        <f>+VLOOKUP(B775,'Salary sheet'!$B$6:$E$2281,4,0)</f>
        <v>FACTORY O</v>
      </c>
      <c r="H775" s="461" t="str">
        <f>+VLOOKUP(B775,'Salary sheet'!$B$6:$AZ$1386,50,0)</f>
        <v>SK1 Box</v>
      </c>
      <c r="I775" s="461" t="str">
        <f t="shared" si="36"/>
        <v>C8217VO THANH TOAN050103658941</v>
      </c>
      <c r="J775" s="573" t="str">
        <f>+VLOOKUP(B775,'[2]04 2025'!$B$2:$F$1371,5,0)</f>
        <v>C8217VO THANH TOAN050103658941</v>
      </c>
      <c r="K775" s="461">
        <f t="shared" si="35"/>
        <v>1</v>
      </c>
      <c r="P775" s="479"/>
    </row>
    <row r="776" spans="1:16" s="461" customFormat="1" ht="18" customHeight="1">
      <c r="A776" s="548">
        <f>SUBTOTAL(3,B$6:B776)</f>
        <v>771</v>
      </c>
      <c r="B776" s="546" t="s">
        <v>2194</v>
      </c>
      <c r="C776" s="546" t="str">
        <f>+VLOOKUP(B776,'Salary sheet'!$B$6:$AX$1386,48,0)</f>
        <v>HUYNH THI TUONG VY</v>
      </c>
      <c r="D776" s="546" t="str">
        <f>+VLOOKUP(B776,'Salary sheet'!$B$6:$BW$1386,49,0)</f>
        <v>050047062877</v>
      </c>
      <c r="E776" s="462">
        <f>+VLOOKUP(B776,'Salary sheet'!$B$6:$AT$1292,45,0)</f>
        <v>10285179</v>
      </c>
      <c r="F776" s="646" t="s">
        <v>5544</v>
      </c>
      <c r="G776" s="546" t="str">
        <f>+VLOOKUP(B776,'Salary sheet'!$B$6:$E$2281,4,0)</f>
        <v>FACTORY O</v>
      </c>
      <c r="H776" s="461" t="str">
        <f>+VLOOKUP(B776,'Salary sheet'!$B$6:$AZ$1386,50,0)</f>
        <v>SK1 Bag</v>
      </c>
      <c r="I776" s="461" t="str">
        <f t="shared" si="36"/>
        <v>C9424HUYNH THI TUONG VY050047062877</v>
      </c>
      <c r="J776" s="573" t="str">
        <f>+VLOOKUP(B776,'[2]04 2025'!$B$2:$F$1371,5,0)</f>
        <v>C9424HUYNH THI TUONG VY050047062877</v>
      </c>
      <c r="K776" s="461">
        <f t="shared" si="35"/>
        <v>1</v>
      </c>
      <c r="P776" s="479"/>
    </row>
    <row r="777" spans="1:16" s="461" customFormat="1" ht="18" customHeight="1">
      <c r="A777" s="548">
        <f>SUBTOTAL(3,B$6:B777)</f>
        <v>772</v>
      </c>
      <c r="B777" s="546" t="s">
        <v>2196</v>
      </c>
      <c r="C777" s="546" t="str">
        <f>+VLOOKUP(B777,'Salary sheet'!$B$6:$AX$1386,48,0)</f>
        <v>TRAN VAN TIEN</v>
      </c>
      <c r="D777" s="546" t="str">
        <f>+VLOOKUP(B777,'Salary sheet'!$B$6:$BW$1386,49,0)</f>
        <v>050040874140</v>
      </c>
      <c r="E777" s="462">
        <f>+VLOOKUP(B777,'Salary sheet'!$B$6:$AT$1292,45,0)</f>
        <v>11754403</v>
      </c>
      <c r="F777" s="646" t="s">
        <v>5544</v>
      </c>
      <c r="G777" s="546" t="str">
        <f>+VLOOKUP(B777,'Salary sheet'!$B$6:$E$2281,4,0)</f>
        <v>FACTORY O</v>
      </c>
      <c r="H777" s="461" t="str">
        <f>+VLOOKUP(B777,'Salary sheet'!$B$6:$AZ$1386,50,0)</f>
        <v>SK2</v>
      </c>
      <c r="I777" s="461" t="str">
        <f t="shared" si="36"/>
        <v>C3439TRAN VAN TIEN050040874140</v>
      </c>
      <c r="J777" s="573" t="str">
        <f>+VLOOKUP(B777,'[2]04 2025'!$B$2:$F$1371,5,0)</f>
        <v>C3439TRAN VAN TIEN050040874140</v>
      </c>
      <c r="K777" s="461">
        <f t="shared" si="35"/>
        <v>1</v>
      </c>
      <c r="P777" s="479"/>
    </row>
    <row r="778" spans="1:16" s="461" customFormat="1" ht="18" customHeight="1">
      <c r="A778" s="548">
        <f>SUBTOTAL(3,B$6:B778)</f>
        <v>773</v>
      </c>
      <c r="B778" s="546" t="s">
        <v>2199</v>
      </c>
      <c r="C778" s="546" t="str">
        <f>+VLOOKUP(B778,'Salary sheet'!$B$6:$AX$1386,48,0)</f>
        <v>LE NGOC HUNG</v>
      </c>
      <c r="D778" s="546" t="str">
        <f>+VLOOKUP(B778,'Salary sheet'!$B$6:$BW$1386,49,0)</f>
        <v>050040823368</v>
      </c>
      <c r="E778" s="462">
        <f>+VLOOKUP(B778,'Salary sheet'!$B$6:$AT$1292,45,0)</f>
        <v>11168655</v>
      </c>
      <c r="F778" s="646" t="s">
        <v>5544</v>
      </c>
      <c r="G778" s="546" t="str">
        <f>+VLOOKUP(B778,'Salary sheet'!$B$6:$E$2281,4,0)</f>
        <v>FACTORY O</v>
      </c>
      <c r="H778" s="461" t="str">
        <f>+VLOOKUP(B778,'Salary sheet'!$B$6:$AZ$1386,50,0)</f>
        <v>SK1 Bag</v>
      </c>
      <c r="I778" s="461" t="str">
        <f t="shared" si="36"/>
        <v>C4999LE NGOC HUNG050040823368</v>
      </c>
      <c r="J778" s="573" t="str">
        <f>+VLOOKUP(B778,'[2]04 2025'!$B$2:$F$1371,5,0)</f>
        <v>C4999LE NGOC HUNG050040823368</v>
      </c>
      <c r="K778" s="461">
        <f t="shared" si="35"/>
        <v>1</v>
      </c>
      <c r="P778" s="479"/>
    </row>
    <row r="779" spans="1:16" s="461" customFormat="1" ht="18" customHeight="1">
      <c r="A779" s="548">
        <f>SUBTOTAL(3,B$6:B779)</f>
        <v>774</v>
      </c>
      <c r="B779" s="546" t="s">
        <v>2201</v>
      </c>
      <c r="C779" s="546" t="str">
        <f>+VLOOKUP(B779,'Salary sheet'!$B$6:$AX$1386,48,0)</f>
        <v>NGUYEN THI PHUONG THAO</v>
      </c>
      <c r="D779" s="546" t="str">
        <f>+VLOOKUP(B779,'Salary sheet'!$B$6:$BW$1386,49,0)</f>
        <v>050127387920</v>
      </c>
      <c r="E779" s="462">
        <f>+VLOOKUP(B779,'Salary sheet'!$B$6:$AT$1292,45,0)</f>
        <v>6931400</v>
      </c>
      <c r="F779" s="646" t="s">
        <v>5544</v>
      </c>
      <c r="G779" s="546" t="str">
        <f>+VLOOKUP(B779,'Salary sheet'!$B$6:$E$2281,4,0)</f>
        <v>FACTORY O</v>
      </c>
      <c r="H779" s="461" t="str">
        <f>+VLOOKUP(B779,'Salary sheet'!$B$6:$AZ$1386,50,0)</f>
        <v>SK1 Bag</v>
      </c>
      <c r="I779" s="461" t="str">
        <f t="shared" si="36"/>
        <v>C13991NGUYEN THI PHUONG THAO050127387920</v>
      </c>
      <c r="J779" s="573" t="str">
        <f>+VLOOKUP(B779,'[2]04 2025'!$B$2:$F$1371,5,0)</f>
        <v>C13991NGUYEN THI PHUONG THAO050127387920</v>
      </c>
      <c r="K779" s="461">
        <f t="shared" si="35"/>
        <v>1</v>
      </c>
      <c r="P779" s="479"/>
    </row>
    <row r="780" spans="1:16" s="461" customFormat="1" ht="18" customHeight="1">
      <c r="A780" s="548">
        <f>SUBTOTAL(3,B$6:B780)</f>
        <v>775</v>
      </c>
      <c r="B780" s="546" t="s">
        <v>2202</v>
      </c>
      <c r="C780" s="546" t="str">
        <f>+VLOOKUP(B780,'Salary sheet'!$B$6:$AX$1386,48,0)</f>
        <v>SON ANH DO</v>
      </c>
      <c r="D780" s="546" t="str">
        <f>+VLOOKUP(B780,'Salary sheet'!$B$6:$BW$1386,49,0)</f>
        <v>050108107550</v>
      </c>
      <c r="E780" s="462">
        <f>+VLOOKUP(B780,'Salary sheet'!$B$6:$AT$1292,45,0)</f>
        <v>8053689</v>
      </c>
      <c r="F780" s="646" t="s">
        <v>5544</v>
      </c>
      <c r="G780" s="546" t="str">
        <f>+VLOOKUP(B780,'Salary sheet'!$B$6:$E$2281,4,0)</f>
        <v>FACTORY O</v>
      </c>
      <c r="H780" s="461" t="str">
        <f>+VLOOKUP(B780,'Salary sheet'!$B$6:$AZ$1386,50,0)</f>
        <v>SK1 Bag</v>
      </c>
      <c r="I780" s="461" t="str">
        <f t="shared" si="36"/>
        <v>C15439SON ANH DO050108107550</v>
      </c>
      <c r="J780" s="573" t="str">
        <f>+VLOOKUP(B780,'[2]04 2025'!$B$2:$F$1371,5,0)</f>
        <v>C15439SON ANH DO050108107550</v>
      </c>
      <c r="K780" s="461">
        <f t="shared" si="35"/>
        <v>1</v>
      </c>
      <c r="P780" s="479"/>
    </row>
    <row r="781" spans="1:16" s="461" customFormat="1" ht="18" customHeight="1">
      <c r="A781" s="548">
        <f>SUBTOTAL(3,B$6:B781)</f>
        <v>776</v>
      </c>
      <c r="B781" s="546" t="s">
        <v>2205</v>
      </c>
      <c r="C781" s="546" t="str">
        <f>+VLOOKUP(B781,'Salary sheet'!$B$6:$AX$1386,48,0)</f>
        <v>NGUYEN THI HONG HOA</v>
      </c>
      <c r="D781" s="546" t="str">
        <f>+VLOOKUP(B781,'Salary sheet'!$B$6:$BW$1386,49,0)</f>
        <v>050065045701</v>
      </c>
      <c r="E781" s="462">
        <f>+VLOOKUP(B781,'Salary sheet'!$B$6:$AT$1292,45,0)</f>
        <v>7921402</v>
      </c>
      <c r="F781" s="646" t="s">
        <v>5544</v>
      </c>
      <c r="G781" s="546" t="str">
        <f>+VLOOKUP(B781,'Salary sheet'!$B$6:$E$2281,4,0)</f>
        <v>FACTORY O</v>
      </c>
      <c r="H781" s="461" t="str">
        <f>+VLOOKUP(B781,'Salary sheet'!$B$6:$AZ$1386,50,0)</f>
        <v>SK2</v>
      </c>
      <c r="I781" s="461" t="str">
        <f t="shared" si="36"/>
        <v>C8048NGUYEN THI HONG HOA050065045701</v>
      </c>
      <c r="J781" s="573" t="str">
        <f>+VLOOKUP(B781,'[2]04 2025'!$B$2:$F$1371,5,0)</f>
        <v>C8048NGUYEN THI HONG HOA050065045701</v>
      </c>
      <c r="K781" s="461">
        <f t="shared" si="35"/>
        <v>1</v>
      </c>
      <c r="P781" s="479"/>
    </row>
    <row r="782" spans="1:16" s="461" customFormat="1" ht="18" customHeight="1">
      <c r="A782" s="548">
        <f>SUBTOTAL(3,B$6:B782)</f>
        <v>777</v>
      </c>
      <c r="B782" s="546" t="s">
        <v>2207</v>
      </c>
      <c r="C782" s="546" t="str">
        <f>+VLOOKUP(B782,'Salary sheet'!$B$6:$AX$1386,48,0)</f>
        <v>DANG THI HOAI THUONG</v>
      </c>
      <c r="D782" s="546" t="str">
        <f>+VLOOKUP(B782,'Salary sheet'!$B$6:$BW$1386,49,0)</f>
        <v>050040817724</v>
      </c>
      <c r="E782" s="462">
        <f>+VLOOKUP(B782,'Salary sheet'!$B$6:$AT$1292,45,0)</f>
        <v>5827784</v>
      </c>
      <c r="F782" s="646" t="s">
        <v>5544</v>
      </c>
      <c r="G782" s="546" t="str">
        <f>+VLOOKUP(B782,'Salary sheet'!$B$6:$E$2281,4,0)</f>
        <v>FACTORY O</v>
      </c>
      <c r="H782" s="461" t="str">
        <f>+VLOOKUP(B782,'Salary sheet'!$B$6:$AZ$1386,50,0)</f>
        <v>SK1 Box</v>
      </c>
      <c r="I782" s="461" t="str">
        <f t="shared" si="36"/>
        <v>C0298DANG THI HOAI THUONG050040817724</v>
      </c>
      <c r="J782" s="573" t="str">
        <f>+VLOOKUP(B782,'[2]04 2025'!$B$2:$F$1371,5,0)</f>
        <v>C0298DANG THI HOAI THUONG050040817724</v>
      </c>
      <c r="K782" s="461">
        <f t="shared" si="35"/>
        <v>1</v>
      </c>
      <c r="P782" s="479"/>
    </row>
    <row r="783" spans="1:16" s="461" customFormat="1" ht="18" customHeight="1">
      <c r="A783" s="548">
        <f>SUBTOTAL(3,B$6:B783)</f>
        <v>778</v>
      </c>
      <c r="B783" s="546" t="s">
        <v>2209</v>
      </c>
      <c r="C783" s="546" t="str">
        <f>+VLOOKUP(B783,'Salary sheet'!$B$6:$AX$1386,48,0)</f>
        <v>LE THI LAN HUONG</v>
      </c>
      <c r="D783" s="546" t="str">
        <f>+VLOOKUP(B783,'Salary sheet'!$B$6:$BW$1386,49,0)</f>
        <v>050047953550</v>
      </c>
      <c r="E783" s="462">
        <f>+VLOOKUP(B783,'Salary sheet'!$B$6:$AT$1292,45,0)</f>
        <v>8254500</v>
      </c>
      <c r="F783" s="646" t="s">
        <v>5544</v>
      </c>
      <c r="G783" s="546" t="str">
        <f>+VLOOKUP(B783,'Salary sheet'!$B$6:$E$2281,4,0)</f>
        <v>FACTORY O</v>
      </c>
      <c r="H783" s="461" t="str">
        <f>+VLOOKUP(B783,'Salary sheet'!$B$6:$AZ$1386,50,0)</f>
        <v>SK1 Bag</v>
      </c>
      <c r="I783" s="461" t="str">
        <f t="shared" si="36"/>
        <v>C10468LE THI LAN HUONG050047953550</v>
      </c>
      <c r="J783" s="573" t="str">
        <f>+VLOOKUP(B783,'[2]04 2025'!$B$2:$F$1371,5,0)</f>
        <v>C10468LE THI LAN HUONG050047953550</v>
      </c>
      <c r="K783" s="461">
        <f t="shared" si="35"/>
        <v>1</v>
      </c>
      <c r="P783" s="479"/>
    </row>
    <row r="784" spans="1:16" s="461" customFormat="1" ht="18" customHeight="1">
      <c r="A784" s="548">
        <f>SUBTOTAL(3,B$6:B784)</f>
        <v>779</v>
      </c>
      <c r="B784" s="546" t="s">
        <v>159</v>
      </c>
      <c r="C784" s="546" t="str">
        <f>+VLOOKUP(B784,'Salary sheet'!$B$6:$AX$1386,48,0)</f>
        <v>TRAN PHAM TUAN ANH</v>
      </c>
      <c r="D784" s="546" t="str">
        <f>+VLOOKUP(B784,'Salary sheet'!$B$6:$BW$1386,49,0)</f>
        <v>050112343765</v>
      </c>
      <c r="E784" s="462">
        <f>+VLOOKUP(B784,'Salary sheet'!$B$6:$AT$1292,45,0)</f>
        <v>27338450</v>
      </c>
      <c r="F784" s="646" t="s">
        <v>5544</v>
      </c>
      <c r="G784" s="546" t="str">
        <f>+VLOOKUP(B784,'Salary sheet'!$B$6:$E$2281,4,0)</f>
        <v>FACTORY O</v>
      </c>
      <c r="H784" s="461" t="str">
        <f>+VLOOKUP(B784,'Salary sheet'!$B$6:$AZ$1386,50,0)</f>
        <v>SK1 Bag</v>
      </c>
      <c r="I784" s="461" t="str">
        <f t="shared" si="36"/>
        <v>C11234TRAN PHAM TUAN ANH050112343765</v>
      </c>
      <c r="J784" s="573" t="str">
        <f>+VLOOKUP(B784,'[2]04 2025'!$B$2:$F$1371,5,0)</f>
        <v>C11234TRAN PHAM TUAN ANH050112343765</v>
      </c>
      <c r="K784" s="461">
        <f t="shared" si="35"/>
        <v>1</v>
      </c>
      <c r="P784" s="479"/>
    </row>
    <row r="785" spans="1:16" s="461" customFormat="1" ht="18" customHeight="1">
      <c r="A785" s="548">
        <f>SUBTOTAL(3,B$6:B785)</f>
        <v>780</v>
      </c>
      <c r="B785" s="546" t="s">
        <v>2213</v>
      </c>
      <c r="C785" s="546" t="str">
        <f>+VLOOKUP(B785,'Salary sheet'!$B$6:$AX$1386,48,0)</f>
        <v>NGUYEN THI KIM TRANG</v>
      </c>
      <c r="D785" s="546" t="str">
        <f>+VLOOKUP(B785,'Salary sheet'!$B$6:$BW$1386,49,0)</f>
        <v>050113381581</v>
      </c>
      <c r="E785" s="462">
        <f>+VLOOKUP(B785,'Salary sheet'!$B$6:$AT$1292,45,0)</f>
        <v>11965529</v>
      </c>
      <c r="F785" s="646" t="s">
        <v>5544</v>
      </c>
      <c r="G785" s="546" t="str">
        <f>+VLOOKUP(B785,'Salary sheet'!$B$6:$E$2281,4,0)</f>
        <v>FACTORY O</v>
      </c>
      <c r="H785" s="461" t="str">
        <f>+VLOOKUP(B785,'Salary sheet'!$B$6:$AZ$1386,50,0)</f>
        <v>SK1 Box</v>
      </c>
      <c r="I785" s="461" t="str">
        <f t="shared" si="36"/>
        <v>C11550NGUYEN THI KIM TRANG050113381581</v>
      </c>
      <c r="J785" s="573" t="str">
        <f>+VLOOKUP(B785,'[2]04 2025'!$B$2:$F$1371,5,0)</f>
        <v>C11550NGUYEN THI KIM TRANG050113381581</v>
      </c>
      <c r="K785" s="461">
        <f t="shared" si="35"/>
        <v>1</v>
      </c>
      <c r="P785" s="479"/>
    </row>
    <row r="786" spans="1:16" s="461" customFormat="1" ht="18" customHeight="1">
      <c r="A786" s="548">
        <f>SUBTOTAL(3,B$6:B786)</f>
        <v>781</v>
      </c>
      <c r="B786" s="546" t="s">
        <v>2216</v>
      </c>
      <c r="C786" s="546" t="str">
        <f>+VLOOKUP(B786,'Salary sheet'!$B$6:$AX$1386,48,0)</f>
        <v>VU THI HANH</v>
      </c>
      <c r="D786" s="546" t="str">
        <f>+VLOOKUP(B786,'Salary sheet'!$B$6:$BW$1386,49,0)</f>
        <v>050109384795</v>
      </c>
      <c r="E786" s="462">
        <f>+VLOOKUP(B786,'Salary sheet'!$B$6:$AT$1292,45,0)</f>
        <v>9613347</v>
      </c>
      <c r="F786" s="646" t="s">
        <v>5544</v>
      </c>
      <c r="G786" s="546" t="str">
        <f>+VLOOKUP(B786,'Salary sheet'!$B$6:$E$2281,4,0)</f>
        <v>FACTORY O</v>
      </c>
      <c r="H786" s="461" t="str">
        <f>+VLOOKUP(B786,'Salary sheet'!$B$6:$AZ$1386,50,0)</f>
        <v>SK1 Box</v>
      </c>
      <c r="I786" s="461" t="str">
        <f t="shared" si="36"/>
        <v>C12941VU THI HANH050109384795</v>
      </c>
      <c r="J786" s="573" t="str">
        <f>+VLOOKUP(B786,'[2]04 2025'!$B$2:$F$1371,5,0)</f>
        <v>C12941VU THI HANH050109384795</v>
      </c>
      <c r="K786" s="461">
        <f t="shared" si="35"/>
        <v>1</v>
      </c>
      <c r="P786" s="479"/>
    </row>
    <row r="787" spans="1:16" s="461" customFormat="1" ht="18" customHeight="1">
      <c r="A787" s="548">
        <f>SUBTOTAL(3,B$6:B787)</f>
        <v>782</v>
      </c>
      <c r="B787" s="546" t="s">
        <v>2219</v>
      </c>
      <c r="C787" s="546" t="str">
        <f>+VLOOKUP(B787,'Salary sheet'!$B$6:$AX$1386,48,0)</f>
        <v>VU THI MY HANH</v>
      </c>
      <c r="D787" s="546" t="str">
        <f>+VLOOKUP(B787,'Salary sheet'!$B$6:$BW$1386,49,0)</f>
        <v>050124525192</v>
      </c>
      <c r="E787" s="462">
        <f>+VLOOKUP(B787,'Salary sheet'!$B$6:$AT$1292,45,0)</f>
        <v>10714737</v>
      </c>
      <c r="F787" s="646" t="s">
        <v>5544</v>
      </c>
      <c r="G787" s="546" t="str">
        <f>+VLOOKUP(B787,'Salary sheet'!$B$6:$E$2281,4,0)</f>
        <v>FACTORY O</v>
      </c>
      <c r="H787" s="461" t="str">
        <f>+VLOOKUP(B787,'Salary sheet'!$B$6:$AZ$1386,50,0)</f>
        <v>SK1 Box</v>
      </c>
      <c r="I787" s="461" t="str">
        <f t="shared" si="36"/>
        <v>C14417VU THI MY HANH050124525192</v>
      </c>
      <c r="J787" s="573" t="str">
        <f>+VLOOKUP(B787,'[2]04 2025'!$B$2:$F$1371,5,0)</f>
        <v>C14417VU THI MY HANH050124525192</v>
      </c>
      <c r="K787" s="461">
        <f t="shared" si="35"/>
        <v>1</v>
      </c>
      <c r="P787" s="479"/>
    </row>
    <row r="788" spans="1:16" s="461" customFormat="1" ht="18" customHeight="1">
      <c r="A788" s="548">
        <f>SUBTOTAL(3,B$6:B788)</f>
        <v>783</v>
      </c>
      <c r="B788" s="546" t="s">
        <v>2221</v>
      </c>
      <c r="C788" s="546" t="str">
        <f>+VLOOKUP(B788,'Salary sheet'!$B$6:$AX$1386,48,0)</f>
        <v>LE THI THU HIEN</v>
      </c>
      <c r="D788" s="546" t="str">
        <f>+VLOOKUP(B788,'Salary sheet'!$B$6:$BW$1386,49,0)</f>
        <v>050059645096</v>
      </c>
      <c r="E788" s="462">
        <f>+VLOOKUP(B788,'Salary sheet'!$B$6:$AT$1292,45,0)</f>
        <v>12914603</v>
      </c>
      <c r="F788" s="646" t="s">
        <v>5544</v>
      </c>
      <c r="G788" s="546" t="str">
        <f>+VLOOKUP(B788,'Salary sheet'!$B$6:$E$2281,4,0)</f>
        <v>FACTORY O</v>
      </c>
      <c r="H788" s="461" t="str">
        <f>+VLOOKUP(B788,'Salary sheet'!$B$6:$AZ$1386,50,0)</f>
        <v>SK1 Box</v>
      </c>
      <c r="I788" s="461" t="str">
        <f t="shared" si="36"/>
        <v>C14421LE THI THU HIEN050059645096</v>
      </c>
      <c r="J788" s="573" t="str">
        <f>+VLOOKUP(B788,'[2]04 2025'!$B$2:$F$1371,5,0)</f>
        <v>C14421LE THI THU HIEN050059645096</v>
      </c>
      <c r="K788" s="461">
        <f t="shared" si="35"/>
        <v>1</v>
      </c>
      <c r="P788" s="479"/>
    </row>
    <row r="789" spans="1:16" s="461" customFormat="1" ht="18" customHeight="1">
      <c r="A789" s="548">
        <f>SUBTOTAL(3,B$6:B789)</f>
        <v>784</v>
      </c>
      <c r="B789" s="546" t="s">
        <v>2222</v>
      </c>
      <c r="C789" s="546" t="str">
        <f>+VLOOKUP(B789,'Salary sheet'!$B$6:$AX$1386,48,0)</f>
        <v>PHAM NGOC DUNG</v>
      </c>
      <c r="D789" s="546" t="str">
        <f>+VLOOKUP(B789,'Salary sheet'!$B$6:$BW$1386,49,0)</f>
        <v>050121532171</v>
      </c>
      <c r="E789" s="462">
        <f>+VLOOKUP(B789,'Salary sheet'!$B$6:$AT$1292,45,0)</f>
        <v>11238208</v>
      </c>
      <c r="F789" s="646" t="s">
        <v>5544</v>
      </c>
      <c r="G789" s="546" t="str">
        <f>+VLOOKUP(B789,'Salary sheet'!$B$6:$E$2281,4,0)</f>
        <v>FACTORY O</v>
      </c>
      <c r="H789" s="461" t="str">
        <f>+VLOOKUP(B789,'Salary sheet'!$B$6:$AZ$1386,50,0)</f>
        <v>SK1 Bag</v>
      </c>
      <c r="I789" s="461" t="str">
        <f t="shared" si="36"/>
        <v>C16200PHAM NGOC DUNG050121532171</v>
      </c>
      <c r="J789" s="573" t="str">
        <f>+VLOOKUP(B789,'[2]04 2025'!$B$2:$F$1371,5,0)</f>
        <v>C16200PHAM NGOC DUNG050121532171</v>
      </c>
      <c r="K789" s="461">
        <f t="shared" si="35"/>
        <v>1</v>
      </c>
      <c r="P789" s="479"/>
    </row>
    <row r="790" spans="1:16" s="461" customFormat="1" ht="18" customHeight="1">
      <c r="A790" s="548">
        <f>SUBTOTAL(3,B$6:B790)</f>
        <v>785</v>
      </c>
      <c r="B790" s="546" t="s">
        <v>2224</v>
      </c>
      <c r="C790" s="546" t="str">
        <f>+VLOOKUP(B790,'Salary sheet'!$B$6:$AX$1386,48,0)</f>
        <v>NGUYEN NHAT TRUNG</v>
      </c>
      <c r="D790" s="546" t="str">
        <f>+VLOOKUP(B790,'Salary sheet'!$B$6:$BW$1386,49,0)</f>
        <v>050158401050</v>
      </c>
      <c r="E790" s="462">
        <f>+VLOOKUP(B790,'Salary sheet'!$B$6:$AT$1292,45,0)</f>
        <v>9738015</v>
      </c>
      <c r="F790" s="646" t="s">
        <v>5544</v>
      </c>
      <c r="G790" s="546" t="str">
        <f>+VLOOKUP(B790,'Salary sheet'!$B$6:$E$2281,4,0)</f>
        <v>FACTORY O</v>
      </c>
      <c r="H790" s="461" t="str">
        <f>+VLOOKUP(B790,'Salary sheet'!$B$6:$AZ$1386,50,0)</f>
        <v>Seaman</v>
      </c>
      <c r="I790" s="461" t="str">
        <f t="shared" si="36"/>
        <v>C16400NGUYEN NHAT TRUNG050158401050</v>
      </c>
      <c r="J790" s="573" t="str">
        <f>+VLOOKUP(B790,'[2]04 2025'!$B$2:$F$1371,5,0)</f>
        <v>C16400NGUYEN NHAT TRUNG050158401050</v>
      </c>
      <c r="K790" s="461">
        <f t="shared" si="35"/>
        <v>1</v>
      </c>
      <c r="P790" s="479"/>
    </row>
    <row r="791" spans="1:16" s="461" customFormat="1" ht="18" customHeight="1">
      <c r="A791" s="548">
        <f>SUBTOTAL(3,B$6:B791)</f>
        <v>786</v>
      </c>
      <c r="B791" s="546" t="s">
        <v>5596</v>
      </c>
      <c r="C791" s="546" t="str">
        <f>+VLOOKUP(B791,'Salary sheet'!$B$6:$AX$1386,48,0)</f>
        <v>PHAN THI THUY TIEN</v>
      </c>
      <c r="D791" s="546" t="str">
        <f>+VLOOKUP(B791,'Salary sheet'!$B$6:$BW$1386,49,0)</f>
        <v>050074681139</v>
      </c>
      <c r="E791" s="462">
        <f>+VLOOKUP(B791,'Salary sheet'!$B$6:$AT$1292,45,0)</f>
        <v>7376203</v>
      </c>
      <c r="F791" s="646" t="s">
        <v>5544</v>
      </c>
      <c r="G791" s="546" t="str">
        <f>+VLOOKUP(B791,'Salary sheet'!$B$6:$E$2281,4,0)</f>
        <v>FACTORY O</v>
      </c>
      <c r="H791" s="461" t="str">
        <f>+VLOOKUP(B791,'Salary sheet'!$B$6:$AZ$1386,50,0)</f>
        <v>SK1 Box</v>
      </c>
      <c r="I791" s="461" t="str">
        <f t="shared" si="36"/>
        <v>C16591PHAN THI THUY TIEN050074681139</v>
      </c>
      <c r="J791" s="573" t="str">
        <f>+VLOOKUP(B791,'[2]04 2025'!$B$2:$F$1371,5,0)</f>
        <v>C16591PHAN THI THUY TIEN050074681139</v>
      </c>
      <c r="K791" s="461">
        <f t="shared" si="35"/>
        <v>1</v>
      </c>
      <c r="P791" s="479"/>
    </row>
    <row r="792" spans="1:16" s="461" customFormat="1" ht="18" customHeight="1">
      <c r="A792" s="548">
        <f>SUBTOTAL(3,B$6:B792)</f>
        <v>787</v>
      </c>
      <c r="B792" s="546" t="s">
        <v>2226</v>
      </c>
      <c r="C792" s="546" t="str">
        <f>+VLOOKUP(B792,'Salary sheet'!$B$6:$AX$1386,48,0)</f>
        <v>LE THI NGOC NGA</v>
      </c>
      <c r="D792" s="546" t="str">
        <f>+VLOOKUP(B792,'Salary sheet'!$B$6:$BW$1386,49,0)</f>
        <v>050040817171</v>
      </c>
      <c r="E792" s="462">
        <f>+VLOOKUP(B792,'Salary sheet'!$B$6:$AT$1292,45,0)</f>
        <v>12062025</v>
      </c>
      <c r="F792" s="646" t="s">
        <v>5544</v>
      </c>
      <c r="G792" s="546" t="str">
        <f>+VLOOKUP(B792,'Salary sheet'!$B$6:$E$2281,4,0)</f>
        <v>FACTORY O</v>
      </c>
      <c r="H792" s="461" t="str">
        <f>+VLOOKUP(B792,'Salary sheet'!$B$6:$AZ$1386,50,0)</f>
        <v>SK1 Bag</v>
      </c>
      <c r="I792" s="461" t="str">
        <f t="shared" si="36"/>
        <v>C3196LE THI NGOC NGA050040817171</v>
      </c>
      <c r="J792" s="573" t="str">
        <f>+VLOOKUP(B792,'[2]04 2025'!$B$2:$F$1371,5,0)</f>
        <v>C3196LE THI NGOC NGA050040817171</v>
      </c>
      <c r="K792" s="461">
        <f t="shared" si="35"/>
        <v>1</v>
      </c>
      <c r="P792" s="479"/>
    </row>
    <row r="793" spans="1:16" s="461" customFormat="1" ht="18" customHeight="1">
      <c r="A793" s="548">
        <f>SUBTOTAL(3,B$6:B793)</f>
        <v>788</v>
      </c>
      <c r="B793" s="546" t="s">
        <v>2228</v>
      </c>
      <c r="C793" s="546" t="str">
        <f>+VLOOKUP(B793,'Salary sheet'!$B$6:$AX$1386,48,0)</f>
        <v>NGUYEN HOANG MINH THU</v>
      </c>
      <c r="D793" s="546" t="str">
        <f>+VLOOKUP(B793,'Salary sheet'!$B$6:$BW$1386,49,0)</f>
        <v>050099643053</v>
      </c>
      <c r="E793" s="462">
        <f>+VLOOKUP(B793,'Salary sheet'!$B$6:$AT$1292,45,0)</f>
        <v>13457525</v>
      </c>
      <c r="F793" s="646" t="s">
        <v>5544</v>
      </c>
      <c r="G793" s="546" t="str">
        <f>+VLOOKUP(B793,'Salary sheet'!$B$6:$E$2281,4,0)</f>
        <v>FACTORY O</v>
      </c>
      <c r="H793" s="461" t="str">
        <f>+VLOOKUP(B793,'Salary sheet'!$B$6:$AZ$1386,50,0)</f>
        <v>Seaman</v>
      </c>
      <c r="I793" s="461" t="str">
        <f t="shared" si="36"/>
        <v>C7644NGUYEN HOANG MINH THU050099643053</v>
      </c>
      <c r="J793" s="573" t="str">
        <f>+VLOOKUP(B793,'[2]04 2025'!$B$2:$F$1371,5,0)</f>
        <v>C7644NGUYEN HOANG MINH THU050099643053</v>
      </c>
      <c r="K793" s="461">
        <f t="shared" si="35"/>
        <v>1</v>
      </c>
      <c r="P793" s="479"/>
    </row>
    <row r="794" spans="1:16" s="461" customFormat="1" ht="18" customHeight="1">
      <c r="A794" s="548">
        <f>SUBTOTAL(3,B$6:B794)</f>
        <v>789</v>
      </c>
      <c r="B794" s="546" t="s">
        <v>2230</v>
      </c>
      <c r="C794" s="546" t="str">
        <f>+VLOOKUP(B794,'Salary sheet'!$B$6:$AX$1386,48,0)</f>
        <v>VO HONG NGOC</v>
      </c>
      <c r="D794" s="546" t="str">
        <f>+VLOOKUP(B794,'Salary sheet'!$B$6:$BW$1386,49,0)</f>
        <v>050143854423</v>
      </c>
      <c r="E794" s="462">
        <f>+VLOOKUP(B794,'Salary sheet'!$B$6:$AT$1292,45,0)</f>
        <v>12318375</v>
      </c>
      <c r="F794" s="646" t="s">
        <v>5544</v>
      </c>
      <c r="G794" s="546" t="str">
        <f>+VLOOKUP(B794,'Salary sheet'!$B$6:$E$2281,4,0)</f>
        <v>FACTORY O</v>
      </c>
      <c r="H794" s="461" t="str">
        <f>+VLOOKUP(B794,'Salary sheet'!$B$6:$AZ$1386,50,0)</f>
        <v>SK1 Bag</v>
      </c>
      <c r="I794" s="461" t="str">
        <f t="shared" si="36"/>
        <v>C15363VO HONG NGOC050143854423</v>
      </c>
      <c r="J794" s="573" t="str">
        <f>+VLOOKUP(B794,'[2]04 2025'!$B$2:$F$1371,5,0)</f>
        <v>C15363VO HONG NGOC050143854423</v>
      </c>
      <c r="K794" s="461">
        <f t="shared" si="35"/>
        <v>1</v>
      </c>
      <c r="P794" s="479"/>
    </row>
    <row r="795" spans="1:16" s="461" customFormat="1" ht="18" customHeight="1">
      <c r="A795" s="548">
        <f>SUBTOTAL(3,B$6:B795)</f>
        <v>790</v>
      </c>
      <c r="B795" s="546" t="s">
        <v>2233</v>
      </c>
      <c r="C795" s="546" t="str">
        <f>+VLOOKUP(B795,'Salary sheet'!$B$6:$AX$1386,48,0)</f>
        <v>LE THI THANH HOAI</v>
      </c>
      <c r="D795" s="546" t="str">
        <f>+VLOOKUP(B795,'Salary sheet'!$B$6:$BW$1386,49,0)</f>
        <v>050040812511</v>
      </c>
      <c r="E795" s="462">
        <f>+VLOOKUP(B795,'Salary sheet'!$B$6:$AT$1292,45,0)</f>
        <v>15825043</v>
      </c>
      <c r="F795" s="646" t="s">
        <v>5544</v>
      </c>
      <c r="G795" s="546" t="str">
        <f>+VLOOKUP(B795,'Salary sheet'!$B$6:$E$2281,4,0)</f>
        <v>FACTORY O</v>
      </c>
      <c r="H795" s="461" t="str">
        <f>+VLOOKUP(B795,'Salary sheet'!$B$6:$AZ$1386,50,0)</f>
        <v>SK1 Bag</v>
      </c>
      <c r="I795" s="461" t="str">
        <f t="shared" si="36"/>
        <v>C5702LE THI THANH HOAI050040812511</v>
      </c>
      <c r="J795" s="573" t="str">
        <f>+VLOOKUP(B795,'[2]04 2025'!$B$2:$F$1371,5,0)</f>
        <v>C5702LE THI THANH HOAI050040812511</v>
      </c>
      <c r="K795" s="461">
        <f t="shared" si="35"/>
        <v>1</v>
      </c>
      <c r="P795" s="479"/>
    </row>
    <row r="796" spans="1:16" s="461" customFormat="1" ht="18" customHeight="1">
      <c r="A796" s="548">
        <f>SUBTOTAL(3,B$6:B796)</f>
        <v>791</v>
      </c>
      <c r="B796" s="546" t="s">
        <v>2236</v>
      </c>
      <c r="C796" s="546" t="str">
        <f>+VLOOKUP(B796,'Salary sheet'!$B$6:$AX$1386,48,0)</f>
        <v>NGUYEN THAI QUOC</v>
      </c>
      <c r="D796" s="546" t="str">
        <f>+VLOOKUP(B796,'Salary sheet'!$B$6:$BW$1386,49,0)</f>
        <v>050063551098</v>
      </c>
      <c r="E796" s="462">
        <f>+VLOOKUP(B796,'Salary sheet'!$B$6:$AT$1292,45,0)</f>
        <v>15192900</v>
      </c>
      <c r="F796" s="646" t="s">
        <v>5544</v>
      </c>
      <c r="G796" s="546" t="str">
        <f>+VLOOKUP(B796,'Salary sheet'!$B$6:$E$2281,4,0)</f>
        <v>FACTORY O</v>
      </c>
      <c r="H796" s="461" t="str">
        <f>+VLOOKUP(B796,'Salary sheet'!$B$6:$AZ$1386,50,0)</f>
        <v>SK2</v>
      </c>
      <c r="I796" s="461" t="str">
        <f t="shared" si="36"/>
        <v>C6854NGUYEN THAI QUOC050063551098</v>
      </c>
      <c r="J796" s="573" t="str">
        <f>+VLOOKUP(B796,'[2]04 2025'!$B$2:$F$1371,5,0)</f>
        <v>C6854NGUYEN THAI QUOC050063551098</v>
      </c>
      <c r="K796" s="461">
        <f t="shared" si="35"/>
        <v>1</v>
      </c>
      <c r="P796" s="479"/>
    </row>
    <row r="797" spans="1:16" s="461" customFormat="1" ht="18" customHeight="1">
      <c r="A797" s="548">
        <f>SUBTOTAL(3,B$6:B797)</f>
        <v>792</v>
      </c>
      <c r="B797" s="546" t="s">
        <v>2238</v>
      </c>
      <c r="C797" s="546" t="str">
        <f>+VLOOKUP(B797,'Salary sheet'!$B$6:$AX$1386,48,0)</f>
        <v>TRUONG THI NGOC DUNG</v>
      </c>
      <c r="D797" s="546" t="str">
        <f>+VLOOKUP(B797,'Salary sheet'!$B$6:$BW$1386,49,0)</f>
        <v>050077160032</v>
      </c>
      <c r="E797" s="462">
        <f>+VLOOKUP(B797,'Salary sheet'!$B$6:$AT$1292,45,0)</f>
        <v>16024333</v>
      </c>
      <c r="F797" s="646" t="s">
        <v>5544</v>
      </c>
      <c r="G797" s="546" t="str">
        <f>+VLOOKUP(B797,'Salary sheet'!$B$6:$E$2281,4,0)</f>
        <v>FACTORY O</v>
      </c>
      <c r="H797" s="461" t="str">
        <f>+VLOOKUP(B797,'Salary sheet'!$B$6:$AZ$1386,50,0)</f>
        <v>SK1 Box</v>
      </c>
      <c r="I797" s="461" t="str">
        <f t="shared" si="36"/>
        <v>C6997TRUONG THI NGOC DUNG050077160032</v>
      </c>
      <c r="J797" s="573" t="str">
        <f>+VLOOKUP(B797,'[2]04 2025'!$B$2:$F$1371,5,0)</f>
        <v>C6997TRUONG THI NGOC DUNG050077160032</v>
      </c>
      <c r="K797" s="461">
        <f t="shared" si="35"/>
        <v>1</v>
      </c>
      <c r="P797" s="479"/>
    </row>
    <row r="798" spans="1:16" s="461" customFormat="1" ht="18" customHeight="1">
      <c r="A798" s="548">
        <f>SUBTOTAL(3,B$6:B798)</f>
        <v>793</v>
      </c>
      <c r="B798" s="546" t="s">
        <v>2240</v>
      </c>
      <c r="C798" s="546" t="str">
        <f>+VLOOKUP(B798,'Salary sheet'!$B$6:$AX$1386,48,0)</f>
        <v>HO THI THU THAO</v>
      </c>
      <c r="D798" s="546" t="str">
        <f>+VLOOKUP(B798,'Salary sheet'!$B$6:$BW$1386,49,0)</f>
        <v>050096813829</v>
      </c>
      <c r="E798" s="462">
        <f>+VLOOKUP(B798,'Salary sheet'!$B$6:$AT$1292,45,0)</f>
        <v>13186333</v>
      </c>
      <c r="F798" s="646" t="s">
        <v>5544</v>
      </c>
      <c r="G798" s="546" t="str">
        <f>+VLOOKUP(B798,'Salary sheet'!$B$6:$E$2281,4,0)</f>
        <v>FACTORY O</v>
      </c>
      <c r="H798" s="461" t="str">
        <f>+VLOOKUP(B798,'Salary sheet'!$B$6:$AZ$1386,50,0)</f>
        <v>SK1 Bag</v>
      </c>
      <c r="I798" s="461" t="str">
        <f t="shared" si="36"/>
        <v>C7411HO THI THU THAO050096813829</v>
      </c>
      <c r="J798" s="573" t="str">
        <f>+VLOOKUP(B798,'[2]04 2025'!$B$2:$F$1371,5,0)</f>
        <v>C7411HO THI THU THAO050096813829</v>
      </c>
      <c r="K798" s="461">
        <f t="shared" si="35"/>
        <v>1</v>
      </c>
      <c r="P798" s="479"/>
    </row>
    <row r="799" spans="1:16" s="461" customFormat="1" ht="18" customHeight="1">
      <c r="A799" s="548">
        <f>SUBTOTAL(3,B$6:B799)</f>
        <v>794</v>
      </c>
      <c r="B799" s="546" t="s">
        <v>2242</v>
      </c>
      <c r="C799" s="546" t="str">
        <f>+VLOOKUP(B799,'Salary sheet'!$B$6:$AX$1386,48,0)</f>
        <v>NGUYEN DINH QUAN</v>
      </c>
      <c r="D799" s="546" t="str">
        <f>+VLOOKUP(B799,'Salary sheet'!$B$6:$BW$1386,49,0)</f>
        <v>050040796050</v>
      </c>
      <c r="E799" s="462">
        <f>+VLOOKUP(B799,'Salary sheet'!$B$6:$AT$1292,45,0)</f>
        <v>25205169</v>
      </c>
      <c r="F799" s="646" t="s">
        <v>5544</v>
      </c>
      <c r="G799" s="546" t="str">
        <f>+VLOOKUP(B799,'Salary sheet'!$B$6:$E$2281,4,0)</f>
        <v>FACTORY O</v>
      </c>
      <c r="H799" s="461" t="str">
        <f>+VLOOKUP(B799,'Salary sheet'!$B$6:$AZ$1386,50,0)</f>
        <v>SK1 Box</v>
      </c>
      <c r="I799" s="461" t="str">
        <f t="shared" si="36"/>
        <v>V068NGUYEN DINH QUAN050040796050</v>
      </c>
      <c r="J799" s="573" t="str">
        <f>+VLOOKUP(B799,'[2]04 2025'!$B$2:$F$1371,5,0)</f>
        <v>V068NGUYEN DINH QUAN050040796050</v>
      </c>
      <c r="K799" s="461">
        <f t="shared" si="35"/>
        <v>1</v>
      </c>
      <c r="P799" s="479"/>
    </row>
    <row r="800" spans="1:16" s="461" customFormat="1" ht="18" customHeight="1">
      <c r="A800" s="548">
        <f>SUBTOTAL(3,B$6:B800)</f>
        <v>795</v>
      </c>
      <c r="B800" s="546" t="s">
        <v>2245</v>
      </c>
      <c r="C800" s="546" t="str">
        <f>+VLOOKUP(B800,'Salary sheet'!$B$6:$AX$1386,48,0)</f>
        <v>TRAN THI THANH LAM</v>
      </c>
      <c r="D800" s="546" t="str">
        <f>+VLOOKUP(B800,'Salary sheet'!$B$6:$BW$1386,49,0)</f>
        <v>050115373517</v>
      </c>
      <c r="E800" s="462">
        <f>+VLOOKUP(B800,'Salary sheet'!$B$6:$AT$1292,45,0)</f>
        <v>9895064</v>
      </c>
      <c r="F800" s="646" t="s">
        <v>5544</v>
      </c>
      <c r="G800" s="546" t="str">
        <f>+VLOOKUP(B800,'Salary sheet'!$B$6:$E$2281,4,0)</f>
        <v>FACTORY O</v>
      </c>
      <c r="H800" s="461" t="str">
        <f>+VLOOKUP(B800,'Salary sheet'!$B$6:$AZ$1386,50,0)</f>
        <v>SK1 Bag</v>
      </c>
      <c r="I800" s="461" t="str">
        <f t="shared" si="36"/>
        <v>C11710TRAN THI THANH LAM050115373517</v>
      </c>
      <c r="J800" s="573" t="str">
        <f>+VLOOKUP(B800,'[2]04 2025'!$B$2:$F$1371,5,0)</f>
        <v>C11710TRAN THI THANH LAM050115373517</v>
      </c>
      <c r="K800" s="461">
        <f t="shared" si="35"/>
        <v>1</v>
      </c>
      <c r="P800" s="479"/>
    </row>
    <row r="801" spans="1:16" s="461" customFormat="1" ht="18" customHeight="1">
      <c r="A801" s="548">
        <f>SUBTOTAL(3,B$6:B801)</f>
        <v>796</v>
      </c>
      <c r="B801" s="546" t="s">
        <v>2248</v>
      </c>
      <c r="C801" s="546" t="str">
        <f>+VLOOKUP(B801,'Salary sheet'!$B$6:$AX$1386,48,0)</f>
        <v>NGUYEN THI MONG CAM</v>
      </c>
      <c r="D801" s="546" t="str">
        <f>+VLOOKUP(B801,'Salary sheet'!$B$6:$BW$1386,49,0)</f>
        <v>050075421254</v>
      </c>
      <c r="E801" s="462">
        <f>+VLOOKUP(B801,'Salary sheet'!$B$6:$AT$1292,45,0)</f>
        <v>11879253</v>
      </c>
      <c r="F801" s="646" t="s">
        <v>5544</v>
      </c>
      <c r="G801" s="546" t="str">
        <f>+VLOOKUP(B801,'Salary sheet'!$B$6:$E$2281,4,0)</f>
        <v>FACTORY O</v>
      </c>
      <c r="H801" s="461" t="str">
        <f>+VLOOKUP(B801,'Salary sheet'!$B$6:$AZ$1386,50,0)</f>
        <v>SK1 Box</v>
      </c>
      <c r="I801" s="461" t="str">
        <f t="shared" si="36"/>
        <v>C12337NGUYEN THI MONG CAM050075421254</v>
      </c>
      <c r="J801" s="573" t="str">
        <f>+VLOOKUP(B801,'[2]04 2025'!$B$2:$F$1371,5,0)</f>
        <v>C12337NGUYEN THI MONG CAM050075421254</v>
      </c>
      <c r="K801" s="461">
        <f t="shared" si="35"/>
        <v>1</v>
      </c>
      <c r="P801" s="479"/>
    </row>
    <row r="802" spans="1:16" s="461" customFormat="1" ht="18" customHeight="1">
      <c r="A802" s="548">
        <f>SUBTOTAL(3,B$6:B802)</f>
        <v>797</v>
      </c>
      <c r="B802" s="546" t="s">
        <v>2251</v>
      </c>
      <c r="C802" s="546" t="str">
        <f>+VLOOKUP(B802,'Salary sheet'!$B$6:$AX$1386,48,0)</f>
        <v>NGUYEN CONG TAI</v>
      </c>
      <c r="D802" s="546" t="str">
        <f>+VLOOKUP(B802,'Salary sheet'!$B$6:$BW$1386,49,0)</f>
        <v>050135058741</v>
      </c>
      <c r="E802" s="462">
        <f>+VLOOKUP(B802,'Salary sheet'!$B$6:$AT$1292,45,0)</f>
        <v>9510658</v>
      </c>
      <c r="F802" s="646" t="s">
        <v>5544</v>
      </c>
      <c r="G802" s="546" t="str">
        <f>+VLOOKUP(B802,'Salary sheet'!$B$6:$E$2281,4,0)</f>
        <v>FACTORY O</v>
      </c>
      <c r="H802" s="461" t="str">
        <f>+VLOOKUP(B802,'Salary sheet'!$B$6:$AZ$1386,50,0)</f>
        <v>SK1 Bag</v>
      </c>
      <c r="I802" s="461" t="str">
        <f t="shared" si="36"/>
        <v>C14474NGUYEN CONG TAI050135058741</v>
      </c>
      <c r="J802" s="573" t="str">
        <f>+VLOOKUP(B802,'[2]04 2025'!$B$2:$F$1371,5,0)</f>
        <v>C14474NGUYEN CONG TAI050135058741</v>
      </c>
      <c r="K802" s="461">
        <f t="shared" si="35"/>
        <v>1</v>
      </c>
      <c r="P802" s="479"/>
    </row>
    <row r="803" spans="1:16" s="461" customFormat="1" ht="18" customHeight="1">
      <c r="A803" s="548">
        <f>SUBTOTAL(3,B$6:B803)</f>
        <v>798</v>
      </c>
      <c r="B803" s="546" t="s">
        <v>2253</v>
      </c>
      <c r="C803" s="546" t="str">
        <f>+VLOOKUP(B803,'Salary sheet'!$B$6:$AX$1386,48,0)</f>
        <v>TRAN THI HUONG</v>
      </c>
      <c r="D803" s="546" t="str">
        <f>+VLOOKUP(B803,'Salary sheet'!$B$6:$BW$1386,49,0)</f>
        <v>050040796514</v>
      </c>
      <c r="E803" s="462">
        <f>+VLOOKUP(B803,'Salary sheet'!$B$6:$AT$1292,45,0)</f>
        <v>28659580</v>
      </c>
      <c r="F803" s="646" t="s">
        <v>5544</v>
      </c>
      <c r="G803" s="546" t="str">
        <f>+VLOOKUP(B803,'Salary sheet'!$B$6:$E$2281,4,0)</f>
        <v>FACTORY O</v>
      </c>
      <c r="H803" s="461" t="str">
        <f>+VLOOKUP(B803,'Salary sheet'!$B$6:$AZ$1386,50,0)</f>
        <v>SK1 Box</v>
      </c>
      <c r="I803" s="461" t="str">
        <f t="shared" si="36"/>
        <v>C14561TRAN THI HUONG050040796514</v>
      </c>
      <c r="J803" s="573" t="str">
        <f>+VLOOKUP(B803,'[2]04 2025'!$B$2:$F$1371,5,0)</f>
        <v>C14561TRAN THI HUONG050040796514</v>
      </c>
      <c r="K803" s="461">
        <f t="shared" si="35"/>
        <v>1</v>
      </c>
      <c r="P803" s="479"/>
    </row>
    <row r="804" spans="1:16" s="461" customFormat="1" ht="18" customHeight="1">
      <c r="A804" s="548">
        <f>SUBTOTAL(3,B$6:B804)</f>
        <v>799</v>
      </c>
      <c r="B804" s="546" t="s">
        <v>2256</v>
      </c>
      <c r="C804" s="546" t="str">
        <f>+VLOOKUP(B804,'Salary sheet'!$B$6:$AX$1386,48,0)</f>
        <v>TRINH NGUYEN ANH KHOA</v>
      </c>
      <c r="D804" s="546" t="str">
        <f>+VLOOKUP(B804,'Salary sheet'!$B$6:$BW$1386,49,0)</f>
        <v>050156032538</v>
      </c>
      <c r="E804" s="462">
        <f>+VLOOKUP(B804,'Salary sheet'!$B$6:$AT$1292,45,0)</f>
        <v>9715011</v>
      </c>
      <c r="F804" s="646" t="s">
        <v>5544</v>
      </c>
      <c r="G804" s="546" t="str">
        <f>+VLOOKUP(B804,'Salary sheet'!$B$6:$E$2281,4,0)</f>
        <v>FACTORY O</v>
      </c>
      <c r="H804" s="461" t="str">
        <f>+VLOOKUP(B804,'Salary sheet'!$B$6:$AZ$1386,50,0)</f>
        <v>SK1 Box</v>
      </c>
      <c r="I804" s="461" t="str">
        <f t="shared" si="36"/>
        <v>C16271TRINH NGUYEN ANH KHOA050156032538</v>
      </c>
      <c r="J804" s="573" t="str">
        <f>+VLOOKUP(B804,'[2]04 2025'!$B$2:$F$1371,5,0)</f>
        <v>C16271TRINH NGUYEN ANH KHOA050156032538</v>
      </c>
      <c r="K804" s="461">
        <f t="shared" si="35"/>
        <v>1</v>
      </c>
      <c r="P804" s="479"/>
    </row>
    <row r="805" spans="1:16" s="461" customFormat="1" ht="18" customHeight="1">
      <c r="A805" s="548">
        <f>SUBTOTAL(3,B$6:B805)</f>
        <v>800</v>
      </c>
      <c r="B805" s="546" t="s">
        <v>2258</v>
      </c>
      <c r="C805" s="546" t="str">
        <f>+VLOOKUP(B805,'Salary sheet'!$B$6:$AX$1386,48,0)</f>
        <v>NGUYEN THI SINH</v>
      </c>
      <c r="D805" s="546" t="str">
        <f>+VLOOKUP(B805,'Salary sheet'!$B$6:$BW$1386,49,0)</f>
        <v>050040931731</v>
      </c>
      <c r="E805" s="462">
        <f>+VLOOKUP(B805,'Salary sheet'!$B$6:$AT$1292,45,0)</f>
        <v>8542767</v>
      </c>
      <c r="F805" s="646" t="s">
        <v>5544</v>
      </c>
      <c r="G805" s="546" t="str">
        <f>+VLOOKUP(B805,'Salary sheet'!$B$6:$E$2281,4,0)</f>
        <v>SK2</v>
      </c>
      <c r="H805" s="461" t="str">
        <f>+VLOOKUP(B805,'Salary sheet'!$B$6:$AZ$1386,50,0)</f>
        <v>SK2</v>
      </c>
      <c r="I805" s="461" t="str">
        <f t="shared" si="36"/>
        <v>C10474NGUYEN THI SINH050040931731</v>
      </c>
      <c r="J805" s="573" t="str">
        <f>+VLOOKUP(B805,'[2]04 2025'!$B$2:$F$1371,5,0)</f>
        <v>C10474NGUYEN THI SINH050040931731</v>
      </c>
      <c r="K805" s="461">
        <f t="shared" si="35"/>
        <v>1</v>
      </c>
      <c r="P805" s="479"/>
    </row>
    <row r="806" spans="1:16" s="461" customFormat="1" ht="18" customHeight="1">
      <c r="A806" s="548">
        <f>SUBTOTAL(3,B$6:B806)</f>
        <v>801</v>
      </c>
      <c r="B806" s="546" t="s">
        <v>2260</v>
      </c>
      <c r="C806" s="546" t="str">
        <f>+VLOOKUP(B806,'Salary sheet'!$B$6:$AX$1386,48,0)</f>
        <v>NGO DOAN THUY</v>
      </c>
      <c r="D806" s="546" t="str">
        <f>+VLOOKUP(B806,'Salary sheet'!$B$6:$BW$1386,49,0)</f>
        <v>050128639362</v>
      </c>
      <c r="E806" s="462">
        <f>+VLOOKUP(B806,'Salary sheet'!$B$6:$AT$1292,45,0)</f>
        <v>8409738</v>
      </c>
      <c r="F806" s="646" t="s">
        <v>5544</v>
      </c>
      <c r="G806" s="546" t="str">
        <f>+VLOOKUP(B806,'Salary sheet'!$B$6:$E$2281,4,0)</f>
        <v>SK2</v>
      </c>
      <c r="H806" s="461" t="str">
        <f>+VLOOKUP(B806,'Salary sheet'!$B$6:$AZ$1386,50,0)</f>
        <v>SK2</v>
      </c>
      <c r="I806" s="461" t="str">
        <f t="shared" si="36"/>
        <v>C14059NGO DOAN THUY050128639362</v>
      </c>
      <c r="J806" s="573" t="str">
        <f>+VLOOKUP(B806,'[2]04 2025'!$B$2:$F$1371,5,0)</f>
        <v>C14059NGO DOAN THUY050128639362</v>
      </c>
      <c r="K806" s="461">
        <f t="shared" si="35"/>
        <v>1</v>
      </c>
      <c r="P806" s="479"/>
    </row>
    <row r="807" spans="1:16" s="461" customFormat="1" ht="18" customHeight="1">
      <c r="A807" s="548">
        <f>SUBTOTAL(3,B$6:B807)</f>
        <v>802</v>
      </c>
      <c r="B807" s="546" t="s">
        <v>2262</v>
      </c>
      <c r="C807" s="546" t="str">
        <f>+VLOOKUP(B807,'Salary sheet'!$B$6:$AX$1386,48,0)</f>
        <v>LE THI XOAN</v>
      </c>
      <c r="D807" s="546" t="str">
        <f>+VLOOKUP(B807,'Salary sheet'!$B$6:$BW$1386,49,0)</f>
        <v>030040244294</v>
      </c>
      <c r="E807" s="462">
        <f>+VLOOKUP(B807,'Salary sheet'!$B$6:$AT$1292,45,0)</f>
        <v>8483919</v>
      </c>
      <c r="F807" s="646" t="s">
        <v>5544</v>
      </c>
      <c r="G807" s="546" t="str">
        <f>+VLOOKUP(B807,'Salary sheet'!$B$6:$E$2281,4,0)</f>
        <v>SK2</v>
      </c>
      <c r="H807" s="461" t="str">
        <f>+VLOOKUP(B807,'Salary sheet'!$B$6:$AZ$1386,50,0)</f>
        <v>SK2</v>
      </c>
      <c r="I807" s="461" t="str">
        <f t="shared" si="36"/>
        <v>C15437LE THI XOAN030040244294</v>
      </c>
      <c r="J807" s="573" t="str">
        <f>+VLOOKUP(B807,'[2]04 2025'!$B$2:$F$1371,5,0)</f>
        <v>C15437LE THI XOAN030040244294</v>
      </c>
      <c r="K807" s="461">
        <f t="shared" ref="K807:K869" si="37">+IF(J807=I807,1,0)</f>
        <v>1</v>
      </c>
      <c r="P807" s="479"/>
    </row>
    <row r="808" spans="1:16" s="461" customFormat="1" ht="18" customHeight="1">
      <c r="A808" s="548">
        <f>SUBTOTAL(3,B$6:B808)</f>
        <v>803</v>
      </c>
      <c r="B808" s="546" t="s">
        <v>2264</v>
      </c>
      <c r="C808" s="546" t="str">
        <f>+VLOOKUP(B808,'Salary sheet'!$B$6:$AX$1386,48,0)</f>
        <v>TRINH HUU DUC</v>
      </c>
      <c r="D808" s="546" t="str">
        <f>+VLOOKUP(B808,'Salary sheet'!$B$6:$BW$1386,49,0)</f>
        <v>055405112000</v>
      </c>
      <c r="E808" s="462">
        <f>+VLOOKUP(B808,'Salary sheet'!$B$6:$AT$1292,45,0)</f>
        <v>9316623</v>
      </c>
      <c r="F808" s="646" t="s">
        <v>5544</v>
      </c>
      <c r="G808" s="546" t="str">
        <f>+VLOOKUP(B808,'Salary sheet'!$B$6:$E$2281,4,0)</f>
        <v>SK2</v>
      </c>
      <c r="H808" s="461" t="str">
        <f>+VLOOKUP(B808,'Salary sheet'!$B$6:$AZ$1386,50,0)</f>
        <v>SK2</v>
      </c>
      <c r="I808" s="461" t="str">
        <f t="shared" si="36"/>
        <v>C16044TRINH HUU DUC055405112000</v>
      </c>
      <c r="J808" s="573" t="str">
        <f>+VLOOKUP(B808,'[2]04 2025'!$B$2:$F$1371,5,0)</f>
        <v>C16044TRINH HUU DUC055405112000</v>
      </c>
      <c r="K808" s="461">
        <f t="shared" si="37"/>
        <v>1</v>
      </c>
      <c r="P808" s="479"/>
    </row>
    <row r="809" spans="1:16" s="461" customFormat="1" ht="18" customHeight="1">
      <c r="A809" s="548">
        <f>SUBTOTAL(3,B$6:B809)</f>
        <v>804</v>
      </c>
      <c r="B809" s="546" t="s">
        <v>2266</v>
      </c>
      <c r="C809" s="546" t="str">
        <f>+VLOOKUP(B809,'Salary sheet'!$B$6:$AX$1386,48,0)</f>
        <v>HO THI THANH THOA</v>
      </c>
      <c r="D809" s="546" t="str">
        <f>+VLOOKUP(B809,'Salary sheet'!$B$6:$BW$1386,49,0)</f>
        <v>050065073681</v>
      </c>
      <c r="E809" s="462">
        <f>+VLOOKUP(B809,'Salary sheet'!$B$6:$AT$1292,45,0)</f>
        <v>14385936</v>
      </c>
      <c r="F809" s="646" t="s">
        <v>5544</v>
      </c>
      <c r="G809" s="546" t="str">
        <f>+VLOOKUP(B809,'Salary sheet'!$B$6:$E$2281,4,0)</f>
        <v>SK2</v>
      </c>
      <c r="H809" s="461" t="str">
        <f>+VLOOKUP(B809,'Salary sheet'!$B$6:$AZ$1386,50,0)</f>
        <v>SK2</v>
      </c>
      <c r="I809" s="461" t="str">
        <f t="shared" si="36"/>
        <v>C10718HO THI THANH THOA050065073681</v>
      </c>
      <c r="J809" s="573" t="str">
        <f>+VLOOKUP(B809,'[2]04 2025'!$B$2:$F$1371,5,0)</f>
        <v>C10718HO THI THANH THOA050065073681</v>
      </c>
      <c r="K809" s="461">
        <f t="shared" si="37"/>
        <v>1</v>
      </c>
      <c r="P809" s="479"/>
    </row>
    <row r="810" spans="1:16" s="461" customFormat="1" ht="18" customHeight="1">
      <c r="A810" s="548">
        <f>SUBTOTAL(3,B$6:B810)</f>
        <v>805</v>
      </c>
      <c r="B810" s="546" t="s">
        <v>2269</v>
      </c>
      <c r="C810" s="546" t="str">
        <f>+VLOOKUP(B810,'Salary sheet'!$B$6:$AX$1386,48,0)</f>
        <v>NGO PHU CUONG</v>
      </c>
      <c r="D810" s="546" t="str">
        <f>+VLOOKUP(B810,'Salary sheet'!$B$6:$BW$1386,49,0)</f>
        <v>050118169937</v>
      </c>
      <c r="E810" s="462">
        <f>+VLOOKUP(B810,'Salary sheet'!$B$6:$AT$1292,45,0)</f>
        <v>12701165</v>
      </c>
      <c r="F810" s="646" t="s">
        <v>5544</v>
      </c>
      <c r="G810" s="546" t="str">
        <f>+VLOOKUP(B810,'Salary sheet'!$B$6:$E$2281,4,0)</f>
        <v>SK2</v>
      </c>
      <c r="H810" s="461" t="str">
        <f>+VLOOKUP(B810,'Salary sheet'!$B$6:$AZ$1386,50,0)</f>
        <v>SK2</v>
      </c>
      <c r="I810" s="461" t="str">
        <f t="shared" si="36"/>
        <v>C12365NGO PHU CUONG050118169937</v>
      </c>
      <c r="J810" s="573" t="str">
        <f>+VLOOKUP(B810,'[2]04 2025'!$B$2:$F$1371,5,0)</f>
        <v>C12365NGO PHU CUONG050118169937</v>
      </c>
      <c r="K810" s="461">
        <f t="shared" si="37"/>
        <v>1</v>
      </c>
      <c r="P810" s="479"/>
    </row>
    <row r="811" spans="1:16" s="461" customFormat="1" ht="18" customHeight="1">
      <c r="A811" s="548">
        <f>SUBTOTAL(3,B$6:B811)</f>
        <v>806</v>
      </c>
      <c r="B811" s="546" t="s">
        <v>2271</v>
      </c>
      <c r="C811" s="546" t="str">
        <f>+VLOOKUP(B811,'Salary sheet'!$B$6:$AX$1386,48,0)</f>
        <v>NGUYEN CHAU THINH</v>
      </c>
      <c r="D811" s="546" t="str">
        <f>+VLOOKUP(B811,'Salary sheet'!$B$6:$BW$1386,49,0)</f>
        <v>050148899344</v>
      </c>
      <c r="E811" s="462">
        <f>+VLOOKUP(B811,'Salary sheet'!$B$6:$AT$1292,45,0)</f>
        <v>8521284</v>
      </c>
      <c r="F811" s="646" t="s">
        <v>5544</v>
      </c>
      <c r="G811" s="546" t="str">
        <f>+VLOOKUP(B811,'Salary sheet'!$B$6:$E$2281,4,0)</f>
        <v>SK2</v>
      </c>
      <c r="H811" s="461" t="str">
        <f>+VLOOKUP(B811,'Salary sheet'!$B$6:$AZ$1386,50,0)</f>
        <v>SK2</v>
      </c>
      <c r="I811" s="461" t="str">
        <f t="shared" si="36"/>
        <v>C15519NGUYEN CHAU THINH050148899344</v>
      </c>
      <c r="J811" s="573" t="str">
        <f>+VLOOKUP(B811,'[2]04 2025'!$B$2:$F$1371,5,0)</f>
        <v>C15519NGUYEN CHAU THINH050148899344</v>
      </c>
      <c r="K811" s="461">
        <f t="shared" si="37"/>
        <v>1</v>
      </c>
      <c r="P811" s="479"/>
    </row>
    <row r="812" spans="1:16" s="461" customFormat="1" ht="18" customHeight="1">
      <c r="A812" s="548">
        <f>SUBTOTAL(3,B$6:B812)</f>
        <v>807</v>
      </c>
      <c r="B812" s="546" t="s">
        <v>58</v>
      </c>
      <c r="C812" s="546" t="str">
        <f>+VLOOKUP(B812,'Salary sheet'!$B$6:$AX$1386,48,0)</f>
        <v>DO THI THANH TU</v>
      </c>
      <c r="D812" s="546" t="str">
        <f>+VLOOKUP(B812,'Salary sheet'!$B$6:$BW$1386,49,0)</f>
        <v>050053264864</v>
      </c>
      <c r="E812" s="462">
        <f>+VLOOKUP(B812,'Salary sheet'!$B$6:$AT$1292,45,0)</f>
        <v>25637133</v>
      </c>
      <c r="F812" s="646" t="s">
        <v>5544</v>
      </c>
      <c r="G812" s="546" t="str">
        <f>+VLOOKUP(B812,'Salary sheet'!$B$6:$E$2281,4,0)</f>
        <v>SK2</v>
      </c>
      <c r="H812" s="461" t="str">
        <f>+VLOOKUP(B812,'Salary sheet'!$B$6:$AZ$1386,50,0)</f>
        <v>SK2</v>
      </c>
      <c r="I812" s="461" t="str">
        <f t="shared" si="36"/>
        <v>C6347DO THI THANH TU050053264864</v>
      </c>
      <c r="J812" s="573" t="str">
        <f>+VLOOKUP(B812,'[2]04 2025'!$B$2:$F$1371,5,0)</f>
        <v>C6347DO THI THANH TU050053264864</v>
      </c>
      <c r="K812" s="461">
        <f t="shared" si="37"/>
        <v>1</v>
      </c>
      <c r="P812" s="479"/>
    </row>
    <row r="813" spans="1:16" s="461" customFormat="1" ht="18" customHeight="1">
      <c r="A813" s="548">
        <f>SUBTOTAL(3,B$6:B813)</f>
        <v>808</v>
      </c>
      <c r="B813" s="546" t="s">
        <v>2274</v>
      </c>
      <c r="C813" s="546" t="str">
        <f>+VLOOKUP(B813,'Salary sheet'!$B$6:$AX$1386,48,0)</f>
        <v>HOANG THI SEN</v>
      </c>
      <c r="D813" s="546" t="str">
        <f>+VLOOKUP(B813,'Salary sheet'!$B$6:$BW$1386,49,0)</f>
        <v>050040932371</v>
      </c>
      <c r="E813" s="462">
        <f>+VLOOKUP(B813,'Salary sheet'!$B$6:$AT$1292,45,0)</f>
        <v>11496907</v>
      </c>
      <c r="F813" s="646" t="s">
        <v>5544</v>
      </c>
      <c r="G813" s="546" t="str">
        <f>+VLOOKUP(B813,'Salary sheet'!$B$6:$E$2281,4,0)</f>
        <v>SK2</v>
      </c>
      <c r="H813" s="461" t="str">
        <f>+VLOOKUP(B813,'Salary sheet'!$B$6:$AZ$1386,50,0)</f>
        <v>SK2</v>
      </c>
      <c r="I813" s="461" t="str">
        <f t="shared" si="36"/>
        <v>C0827HOANG THI SEN050040932371</v>
      </c>
      <c r="J813" s="573" t="str">
        <f>+VLOOKUP(B813,'[2]04 2025'!$B$2:$F$1371,5,0)</f>
        <v>C0827HOANG THI SEN050040932371</v>
      </c>
      <c r="K813" s="461">
        <f t="shared" si="37"/>
        <v>1</v>
      </c>
      <c r="P813" s="479"/>
    </row>
    <row r="814" spans="1:16" s="461" customFormat="1" ht="18" customHeight="1">
      <c r="A814" s="548">
        <f>SUBTOTAL(3,B$6:B814)</f>
        <v>809</v>
      </c>
      <c r="B814" s="546" t="s">
        <v>2276</v>
      </c>
      <c r="C814" s="546" t="str">
        <f>+VLOOKUP(B814,'Salary sheet'!$B$6:$AX$1386,48,0)</f>
        <v>DIEU THI THU</v>
      </c>
      <c r="D814" s="546" t="str">
        <f>+VLOOKUP(B814,'Salary sheet'!$B$6:$BW$1386,49,0)</f>
        <v>050091458321</v>
      </c>
      <c r="E814" s="462">
        <f>+VLOOKUP(B814,'Salary sheet'!$B$6:$AT$1292,45,0)</f>
        <v>9673253</v>
      </c>
      <c r="F814" s="646" t="s">
        <v>5544</v>
      </c>
      <c r="G814" s="546" t="str">
        <f>+VLOOKUP(B814,'Salary sheet'!$B$6:$E$2281,4,0)</f>
        <v>SK2</v>
      </c>
      <c r="H814" s="461" t="str">
        <f>+VLOOKUP(B814,'Salary sheet'!$B$6:$AZ$1386,50,0)</f>
        <v>SK2</v>
      </c>
      <c r="I814" s="461" t="str">
        <f t="shared" si="36"/>
        <v>C12585DIEU THI THU050091458321</v>
      </c>
      <c r="J814" s="573" t="str">
        <f>+VLOOKUP(B814,'[2]04 2025'!$B$2:$F$1371,5,0)</f>
        <v>C12585DIEU THI THU050091458321</v>
      </c>
      <c r="K814" s="461">
        <f t="shared" si="37"/>
        <v>1</v>
      </c>
      <c r="P814" s="479"/>
    </row>
    <row r="815" spans="1:16" s="461" customFormat="1" ht="18" customHeight="1">
      <c r="A815" s="548">
        <f>SUBTOTAL(3,B$6:B815)</f>
        <v>810</v>
      </c>
      <c r="B815" s="546" t="s">
        <v>2278</v>
      </c>
      <c r="C815" s="546" t="str">
        <f>+VLOOKUP(B815,'Salary sheet'!$B$6:$AX$1386,48,0)</f>
        <v>PHAM NGOC KHANG</v>
      </c>
      <c r="D815" s="546" t="str">
        <f>+VLOOKUP(B815,'Salary sheet'!$B$6:$BW$1386,49,0)</f>
        <v>050080012141</v>
      </c>
      <c r="E815" s="462">
        <f>+VLOOKUP(B815,'Salary sheet'!$B$6:$AT$1292,45,0)</f>
        <v>9351308</v>
      </c>
      <c r="F815" s="646" t="s">
        <v>5544</v>
      </c>
      <c r="G815" s="546" t="str">
        <f>+VLOOKUP(B815,'Salary sheet'!$B$6:$E$2281,4,0)</f>
        <v>SK2</v>
      </c>
      <c r="H815" s="461" t="str">
        <f>+VLOOKUP(B815,'Salary sheet'!$B$6:$AZ$1386,50,0)</f>
        <v>SK2</v>
      </c>
      <c r="I815" s="461" t="str">
        <f t="shared" si="36"/>
        <v>C13146PHAM NGOC KHANG050080012141</v>
      </c>
      <c r="J815" s="573" t="str">
        <f>+VLOOKUP(B815,'[2]04 2025'!$B$2:$F$1371,5,0)</f>
        <v>C13146PHAM NGOC KHANG050080012141</v>
      </c>
      <c r="K815" s="461">
        <f t="shared" si="37"/>
        <v>1</v>
      </c>
      <c r="P815" s="479"/>
    </row>
    <row r="816" spans="1:16" s="461" customFormat="1" ht="18" customHeight="1">
      <c r="A816" s="548">
        <f>SUBTOTAL(3,B$6:B816)</f>
        <v>811</v>
      </c>
      <c r="B816" s="546" t="s">
        <v>2280</v>
      </c>
      <c r="C816" s="546" t="str">
        <f>+VLOOKUP(B816,'Salary sheet'!$B$6:$AX$1386,48,0)</f>
        <v>HA THI THU HA</v>
      </c>
      <c r="D816" s="546" t="str">
        <f>+VLOOKUP(B816,'Salary sheet'!$B$6:$BW$1386,49,0)</f>
        <v>050091892844</v>
      </c>
      <c r="E816" s="462">
        <f>+VLOOKUP(B816,'Salary sheet'!$B$6:$AT$1292,45,0)</f>
        <v>10628300</v>
      </c>
      <c r="F816" s="646" t="s">
        <v>5544</v>
      </c>
      <c r="G816" s="546" t="str">
        <f>+VLOOKUP(B816,'Salary sheet'!$B$6:$E$2281,4,0)</f>
        <v>SK2</v>
      </c>
      <c r="H816" s="461" t="str">
        <f>+VLOOKUP(B816,'Salary sheet'!$B$6:$AZ$1386,50,0)</f>
        <v>SK2</v>
      </c>
      <c r="I816" s="461" t="str">
        <f t="shared" si="36"/>
        <v>C14140HA THI THU HA050091892844</v>
      </c>
      <c r="J816" s="573" t="str">
        <f>+VLOOKUP(B816,'[2]04 2025'!$B$2:$F$1371,5,0)</f>
        <v>C14140HA THI THU HA050091892844</v>
      </c>
      <c r="K816" s="461">
        <f t="shared" si="37"/>
        <v>1</v>
      </c>
      <c r="P816" s="479"/>
    </row>
    <row r="817" spans="1:16" s="461" customFormat="1" ht="18" customHeight="1">
      <c r="A817" s="548">
        <f>SUBTOTAL(3,B$6:B817)</f>
        <v>812</v>
      </c>
      <c r="B817" s="546" t="s">
        <v>2282</v>
      </c>
      <c r="C817" s="546" t="str">
        <f>+VLOOKUP(B817,'Salary sheet'!$B$6:$AX$1386,48,0)</f>
        <v>VO NIEN THAO</v>
      </c>
      <c r="D817" s="546" t="str">
        <f>+VLOOKUP(B817,'Salary sheet'!$B$6:$BW$1386,49,0)</f>
        <v>050153927305</v>
      </c>
      <c r="E817" s="462">
        <f>+VLOOKUP(B817,'Salary sheet'!$B$6:$AT$1292,45,0)</f>
        <v>7475302</v>
      </c>
      <c r="F817" s="646" t="s">
        <v>5544</v>
      </c>
      <c r="G817" s="546" t="str">
        <f>+VLOOKUP(B817,'Salary sheet'!$B$6:$E$2281,4,0)</f>
        <v>SK2</v>
      </c>
      <c r="H817" s="461" t="str">
        <f>+VLOOKUP(B817,'Salary sheet'!$B$6:$AZ$1386,50,0)</f>
        <v>SK2</v>
      </c>
      <c r="I817" s="461" t="str">
        <f t="shared" si="36"/>
        <v>C15988VO NIEN THAO050153927305</v>
      </c>
      <c r="J817" s="573" t="str">
        <f>+VLOOKUP(B817,'[2]04 2025'!$B$2:$F$1371,5,0)</f>
        <v>C15988VO NIEN THAO050153927305</v>
      </c>
      <c r="K817" s="461">
        <f t="shared" si="37"/>
        <v>1</v>
      </c>
      <c r="P817" s="479"/>
    </row>
    <row r="818" spans="1:16" s="461" customFormat="1" ht="18" customHeight="1">
      <c r="A818" s="548">
        <f>SUBTOTAL(3,B$6:B818)</f>
        <v>813</v>
      </c>
      <c r="B818" s="546" t="s">
        <v>2284</v>
      </c>
      <c r="C818" s="546" t="str">
        <f>+VLOOKUP(B818,'Salary sheet'!$B$6:$AX$1386,48,0)</f>
        <v>BUI DUY TIEN</v>
      </c>
      <c r="D818" s="546" t="str">
        <f>+VLOOKUP(B818,'Salary sheet'!$B$6:$BW$1386,49,0)</f>
        <v>060235498157</v>
      </c>
      <c r="E818" s="462">
        <f>+VLOOKUP(B818,'Salary sheet'!$B$6:$AT$1292,45,0)</f>
        <v>8187456</v>
      </c>
      <c r="F818" s="646" t="s">
        <v>5544</v>
      </c>
      <c r="G818" s="546" t="str">
        <f>+VLOOKUP(B818,'Salary sheet'!$B$6:$E$2281,4,0)</f>
        <v>SK2</v>
      </c>
      <c r="H818" s="461" t="str">
        <f>+VLOOKUP(B818,'Salary sheet'!$B$6:$AZ$1386,50,0)</f>
        <v>SK2</v>
      </c>
      <c r="I818" s="461" t="str">
        <f t="shared" si="36"/>
        <v>C16401BUI DUY TIEN060235498157</v>
      </c>
      <c r="J818" s="573" t="str">
        <f>+VLOOKUP(B818,'[2]04 2025'!$B$2:$F$1371,5,0)</f>
        <v>C16401BUI DUY TIEN060235498157</v>
      </c>
      <c r="K818" s="461">
        <f t="shared" si="37"/>
        <v>1</v>
      </c>
      <c r="P818" s="479"/>
    </row>
    <row r="819" spans="1:16" s="461" customFormat="1" ht="18" customHeight="1">
      <c r="A819" s="548">
        <f>SUBTOTAL(3,B$6:B819)</f>
        <v>814</v>
      </c>
      <c r="B819" s="546" t="s">
        <v>2286</v>
      </c>
      <c r="C819" s="546" t="str">
        <f>+VLOOKUP(B819,'Salary sheet'!$B$6:$AX$1386,48,0)</f>
        <v>NGUYEN VAN HIEU</v>
      </c>
      <c r="D819" s="546" t="str">
        <f>+VLOOKUP(B819,'Salary sheet'!$B$6:$BW$1386,49,0)</f>
        <v>050040824674</v>
      </c>
      <c r="E819" s="462">
        <f>+VLOOKUP(B819,'Salary sheet'!$B$6:$AT$1292,45,0)</f>
        <v>8946095</v>
      </c>
      <c r="F819" s="646" t="s">
        <v>5544</v>
      </c>
      <c r="G819" s="546" t="str">
        <f>+VLOOKUP(B819,'Salary sheet'!$B$6:$E$2281,4,0)</f>
        <v>SK2</v>
      </c>
      <c r="H819" s="461" t="str">
        <f>+VLOOKUP(B819,'Salary sheet'!$B$6:$AZ$1386,50,0)</f>
        <v>SK2</v>
      </c>
      <c r="I819" s="461" t="str">
        <f t="shared" si="36"/>
        <v>C4542NGUYEN VAN HIEU050040824674</v>
      </c>
      <c r="J819" s="573" t="str">
        <f>+VLOOKUP(B819,'[2]04 2025'!$B$2:$F$1371,5,0)</f>
        <v>C4542NGUYEN VAN HIEU050040824674</v>
      </c>
      <c r="K819" s="461">
        <f t="shared" si="37"/>
        <v>1</v>
      </c>
      <c r="P819" s="479"/>
    </row>
    <row r="820" spans="1:16" s="461" customFormat="1" ht="18" customHeight="1">
      <c r="A820" s="548">
        <f>SUBTOTAL(3,B$6:B820)</f>
        <v>815</v>
      </c>
      <c r="B820" s="546" t="s">
        <v>2287</v>
      </c>
      <c r="C820" s="546" t="str">
        <f>+VLOOKUP(B820,'Salary sheet'!$B$6:$AX$1386,48,0)</f>
        <v>LE THI LAN</v>
      </c>
      <c r="D820" s="546" t="str">
        <f>+VLOOKUP(B820,'Salary sheet'!$B$6:$BW$1386,49,0)</f>
        <v>050040851701</v>
      </c>
      <c r="E820" s="462">
        <f>+VLOOKUP(B820,'Salary sheet'!$B$6:$AT$1292,45,0)</f>
        <v>9573253</v>
      </c>
      <c r="F820" s="646" t="s">
        <v>5544</v>
      </c>
      <c r="G820" s="546" t="str">
        <f>+VLOOKUP(B820,'Salary sheet'!$B$6:$E$2281,4,0)</f>
        <v>SK2</v>
      </c>
      <c r="H820" s="461" t="str">
        <f>+VLOOKUP(B820,'Salary sheet'!$B$6:$AZ$1386,50,0)</f>
        <v>SK2</v>
      </c>
      <c r="I820" s="461" t="str">
        <f t="shared" si="36"/>
        <v>C5000LE THI LAN050040851701</v>
      </c>
      <c r="J820" s="573" t="str">
        <f>+VLOOKUP(B820,'[2]04 2025'!$B$2:$F$1371,5,0)</f>
        <v>C5000LE THI LAN050040851701</v>
      </c>
      <c r="K820" s="461">
        <f t="shared" si="37"/>
        <v>1</v>
      </c>
      <c r="P820" s="479"/>
    </row>
    <row r="821" spans="1:16" s="461" customFormat="1" ht="18" customHeight="1">
      <c r="A821" s="548">
        <f>SUBTOTAL(3,B$6:B821)</f>
        <v>816</v>
      </c>
      <c r="B821" s="546" t="s">
        <v>2288</v>
      </c>
      <c r="C821" s="546" t="str">
        <f>+VLOOKUP(B821,'Salary sheet'!$B$6:$AX$1386,48,0)</f>
        <v>DAO THI TRAM</v>
      </c>
      <c r="D821" s="546" t="str">
        <f>+VLOOKUP(B821,'Salary sheet'!$B$6:$BW$1386,49,0)</f>
        <v>050040931055</v>
      </c>
      <c r="E821" s="462">
        <f>+VLOOKUP(B821,'Salary sheet'!$B$6:$AT$1292,45,0)</f>
        <v>11496907</v>
      </c>
      <c r="F821" s="646" t="s">
        <v>5544</v>
      </c>
      <c r="G821" s="546" t="str">
        <f>+VLOOKUP(B821,'Salary sheet'!$B$6:$E$2281,4,0)</f>
        <v>SK2</v>
      </c>
      <c r="H821" s="461" t="str">
        <f>+VLOOKUP(B821,'Salary sheet'!$B$6:$AZ$1386,50,0)</f>
        <v>SK2</v>
      </c>
      <c r="I821" s="461" t="str">
        <f t="shared" si="36"/>
        <v>C6059DAO THI TRAM050040931055</v>
      </c>
      <c r="J821" s="573" t="str">
        <f>+VLOOKUP(B821,'[2]04 2025'!$B$2:$F$1371,5,0)</f>
        <v>C6059DAO THI TRAM050040931055</v>
      </c>
      <c r="K821" s="461">
        <f t="shared" si="37"/>
        <v>1</v>
      </c>
      <c r="P821" s="479"/>
    </row>
    <row r="822" spans="1:16" s="461" customFormat="1" ht="18" customHeight="1">
      <c r="A822" s="548">
        <f>SUBTOTAL(3,B$6:B822)</f>
        <v>817</v>
      </c>
      <c r="B822" s="546" t="s">
        <v>2290</v>
      </c>
      <c r="C822" s="546" t="str">
        <f>+VLOOKUP(B822,'Salary sheet'!$B$6:$AX$1386,48,0)</f>
        <v>LE THI NHA CA</v>
      </c>
      <c r="D822" s="546" t="str">
        <f>+VLOOKUP(B822,'Salary sheet'!$B$6:$BW$1386,49,0)</f>
        <v>050040850391</v>
      </c>
      <c r="E822" s="462">
        <f>+VLOOKUP(B822,'Salary sheet'!$B$6:$AT$1292,45,0)</f>
        <v>9545057</v>
      </c>
      <c r="F822" s="646" t="s">
        <v>5544</v>
      </c>
      <c r="G822" s="546" t="str">
        <f>+VLOOKUP(B822,'Salary sheet'!$B$6:$E$2281,4,0)</f>
        <v>SK2</v>
      </c>
      <c r="H822" s="461" t="str">
        <f>+VLOOKUP(B822,'Salary sheet'!$B$6:$AZ$1386,50,0)</f>
        <v>SK2</v>
      </c>
      <c r="I822" s="461" t="str">
        <f t="shared" si="36"/>
        <v>C6060LE THI NHA CA050040850391</v>
      </c>
      <c r="J822" s="573" t="str">
        <f>+VLOOKUP(B822,'[2]04 2025'!$B$2:$F$1371,5,0)</f>
        <v>C6060LE THI NHA CA050040850391</v>
      </c>
      <c r="K822" s="461">
        <f t="shared" si="37"/>
        <v>1</v>
      </c>
      <c r="P822" s="479"/>
    </row>
    <row r="823" spans="1:16" s="461" customFormat="1" ht="18" customHeight="1">
      <c r="A823" s="548">
        <f>SUBTOTAL(3,B$6:B823)</f>
        <v>818</v>
      </c>
      <c r="B823" s="546" t="s">
        <v>60</v>
      </c>
      <c r="C823" s="546" t="str">
        <f>+VLOOKUP(B823,'Salary sheet'!$B$6:$AX$1386,48,0)</f>
        <v>DIEU DUNG</v>
      </c>
      <c r="D823" s="546" t="str">
        <f>+VLOOKUP(B823,'Salary sheet'!$B$6:$BW$1386,49,0)</f>
        <v>050043080234</v>
      </c>
      <c r="E823" s="462">
        <f>+VLOOKUP(B823,'Salary sheet'!$B$6:$AT$1292,45,0)</f>
        <v>22011264</v>
      </c>
      <c r="F823" s="646" t="s">
        <v>5544</v>
      </c>
      <c r="G823" s="546" t="str">
        <f>+VLOOKUP(B823,'Salary sheet'!$B$6:$E$2281,4,0)</f>
        <v>SK2</v>
      </c>
      <c r="H823" s="461" t="str">
        <f>+VLOOKUP(B823,'Salary sheet'!$B$6:$AZ$1386,50,0)</f>
        <v>SK2</v>
      </c>
      <c r="I823" s="461" t="str">
        <f t="shared" ref="I823:I886" si="38">+CONCATENATE(B823,C823,D823)</f>
        <v>C6407DIEU DUNG050043080234</v>
      </c>
      <c r="J823" s="573" t="str">
        <f>+VLOOKUP(B823,'[2]04 2025'!$B$2:$F$1371,5,0)</f>
        <v>C6407DIEU DUNG050043080234</v>
      </c>
      <c r="K823" s="461">
        <f t="shared" si="37"/>
        <v>1</v>
      </c>
      <c r="P823" s="479"/>
    </row>
    <row r="824" spans="1:16" s="461" customFormat="1" ht="18" customHeight="1">
      <c r="A824" s="548">
        <f>SUBTOTAL(3,B$6:B824)</f>
        <v>819</v>
      </c>
      <c r="B824" s="546" t="s">
        <v>2293</v>
      </c>
      <c r="C824" s="546" t="str">
        <f>+VLOOKUP(B824,'Salary sheet'!$B$6:$AX$1386,48,0)</f>
        <v>NGUYEN THI BAO QUYEN</v>
      </c>
      <c r="D824" s="546" t="str">
        <f>+VLOOKUP(B824,'Salary sheet'!$B$6:$BW$1386,49,0)</f>
        <v>050068233183</v>
      </c>
      <c r="E824" s="462">
        <f>+VLOOKUP(B824,'Salary sheet'!$B$6:$AT$1292,45,0)</f>
        <v>8527609</v>
      </c>
      <c r="F824" s="646" t="s">
        <v>5544</v>
      </c>
      <c r="G824" s="546" t="str">
        <f>+VLOOKUP(B824,'Salary sheet'!$B$6:$E$2281,4,0)</f>
        <v>SK2</v>
      </c>
      <c r="H824" s="461" t="str">
        <f>+VLOOKUP(B824,'Salary sheet'!$B$6:$AZ$1386,50,0)</f>
        <v>SK2</v>
      </c>
      <c r="I824" s="461" t="str">
        <f t="shared" si="38"/>
        <v>C6701NGUYEN THI BAO QUYEN050068233183</v>
      </c>
      <c r="J824" s="573" t="str">
        <f>+VLOOKUP(B824,'[2]04 2025'!$B$2:$F$1371,5,0)</f>
        <v>C6701NGUYEN THI BAO QUYEN050068233183</v>
      </c>
      <c r="K824" s="461">
        <f t="shared" si="37"/>
        <v>1</v>
      </c>
      <c r="P824" s="479"/>
    </row>
    <row r="825" spans="1:16" s="461" customFormat="1" ht="18" customHeight="1">
      <c r="A825" s="548">
        <f>SUBTOTAL(3,B$6:B825)</f>
        <v>820</v>
      </c>
      <c r="B825" s="546" t="s">
        <v>2295</v>
      </c>
      <c r="C825" s="546" t="str">
        <f>+VLOOKUP(B825,'Salary sheet'!$B$6:$AX$1386,48,0)</f>
        <v>PHAM THI HOAI</v>
      </c>
      <c r="D825" s="546" t="str">
        <f>+VLOOKUP(B825,'Salary sheet'!$B$6:$BW$1386,49,0)</f>
        <v>050100616006</v>
      </c>
      <c r="E825" s="462">
        <f>+VLOOKUP(B825,'Salary sheet'!$B$6:$AT$1292,45,0)</f>
        <v>9173253</v>
      </c>
      <c r="F825" s="646" t="s">
        <v>5544</v>
      </c>
      <c r="G825" s="546" t="str">
        <f>+VLOOKUP(B825,'Salary sheet'!$B$6:$E$2281,4,0)</f>
        <v>SK2</v>
      </c>
      <c r="H825" s="461" t="str">
        <f>+VLOOKUP(B825,'Salary sheet'!$B$6:$AZ$1386,50,0)</f>
        <v>SK2</v>
      </c>
      <c r="I825" s="461" t="str">
        <f t="shared" si="38"/>
        <v>C7598PHAM THI HOAI050100616006</v>
      </c>
      <c r="J825" s="573" t="str">
        <f>+VLOOKUP(B825,'[2]04 2025'!$B$2:$F$1371,5,0)</f>
        <v>C7598PHAM THI HOAI050100616006</v>
      </c>
      <c r="K825" s="461">
        <f t="shared" si="37"/>
        <v>1</v>
      </c>
      <c r="P825" s="479"/>
    </row>
    <row r="826" spans="1:16" s="461" customFormat="1" ht="18" customHeight="1">
      <c r="A826" s="548">
        <f>SUBTOTAL(3,B$6:B826)</f>
        <v>821</v>
      </c>
      <c r="B826" s="546" t="s">
        <v>2297</v>
      </c>
      <c r="C826" s="546" t="str">
        <f>+VLOOKUP(B826,'Salary sheet'!$B$6:$AX$1386,48,0)</f>
        <v>NGUYEN THI MONG CAM</v>
      </c>
      <c r="D826" s="546" t="str">
        <f>+VLOOKUP(B826,'Salary sheet'!$B$6:$BW$1386,49,0)</f>
        <v>050116750292</v>
      </c>
      <c r="E826" s="462">
        <f>+VLOOKUP(B826,'Salary sheet'!$B$6:$AT$1292,45,0)</f>
        <v>9401525</v>
      </c>
      <c r="F826" s="646" t="s">
        <v>5544</v>
      </c>
      <c r="G826" s="546" t="str">
        <f>+VLOOKUP(B826,'Salary sheet'!$B$6:$E$2281,4,0)</f>
        <v>SK2</v>
      </c>
      <c r="H826" s="461" t="str">
        <f>+VLOOKUP(B826,'Salary sheet'!$B$6:$AZ$1386,50,0)</f>
        <v>SK2</v>
      </c>
      <c r="I826" s="461" t="str">
        <f t="shared" si="38"/>
        <v>C11772NGUYEN THI MONG CAM050116750292</v>
      </c>
      <c r="J826" s="573" t="str">
        <f>+VLOOKUP(B826,'[2]04 2025'!$B$2:$F$1371,5,0)</f>
        <v>C11772NGUYEN THI MONG CAM050116750292</v>
      </c>
      <c r="K826" s="461">
        <f t="shared" si="37"/>
        <v>1</v>
      </c>
      <c r="P826" s="479"/>
    </row>
    <row r="827" spans="1:16" s="461" customFormat="1" ht="18" customHeight="1">
      <c r="A827" s="548">
        <f>SUBTOTAL(3,B$6:B827)</f>
        <v>822</v>
      </c>
      <c r="B827" s="546" t="s">
        <v>2298</v>
      </c>
      <c r="C827" s="546" t="str">
        <f>+VLOOKUP(B827,'Salary sheet'!$B$6:$AX$1386,48,0)</f>
        <v>HOANG LE MINH KHANH</v>
      </c>
      <c r="D827" s="546" t="str">
        <f>+VLOOKUP(B827,'Salary sheet'!$B$6:$BW$1386,49,0)</f>
        <v>050128179566</v>
      </c>
      <c r="E827" s="462">
        <f>+VLOOKUP(B827,'Salary sheet'!$B$6:$AT$1292,45,0)</f>
        <v>9963758</v>
      </c>
      <c r="F827" s="646" t="s">
        <v>5544</v>
      </c>
      <c r="G827" s="546" t="str">
        <f>+VLOOKUP(B827,'Salary sheet'!$B$6:$E$2281,4,0)</f>
        <v>SK2</v>
      </c>
      <c r="H827" s="461" t="str">
        <f>+VLOOKUP(B827,'Salary sheet'!$B$6:$AZ$1386,50,0)</f>
        <v>SK2</v>
      </c>
      <c r="I827" s="461" t="str">
        <f t="shared" si="38"/>
        <v>C15125HOANG LE MINH KHANH050128179566</v>
      </c>
      <c r="J827" s="573" t="str">
        <f>+VLOOKUP(B827,'[2]04 2025'!$B$2:$F$1371,5,0)</f>
        <v>C15125HOANG LE MINH KHANH050128179566</v>
      </c>
      <c r="K827" s="461">
        <f t="shared" si="37"/>
        <v>1</v>
      </c>
      <c r="P827" s="479"/>
    </row>
    <row r="828" spans="1:16" s="461" customFormat="1" ht="18" customHeight="1">
      <c r="A828" s="548">
        <f>SUBTOTAL(3,B$6:B828)</f>
        <v>823</v>
      </c>
      <c r="B828" s="546" t="s">
        <v>2300</v>
      </c>
      <c r="C828" s="546" t="str">
        <f>+VLOOKUP(B828,'Salary sheet'!$B$6:$AX$1386,48,0)</f>
        <v>LE VAN THO</v>
      </c>
      <c r="D828" s="546" t="str">
        <f>+VLOOKUP(B828,'Salary sheet'!$B$6:$BW$1386,49,0)</f>
        <v>050087243270</v>
      </c>
      <c r="E828" s="462">
        <f>+VLOOKUP(B828,'Salary sheet'!$B$6:$AT$1292,45,0)</f>
        <v>10067574</v>
      </c>
      <c r="F828" s="646" t="s">
        <v>5544</v>
      </c>
      <c r="G828" s="546" t="str">
        <f>+VLOOKUP(B828,'Salary sheet'!$B$6:$E$2281,4,0)</f>
        <v>SK2</v>
      </c>
      <c r="H828" s="461" t="str">
        <f>+VLOOKUP(B828,'Salary sheet'!$B$6:$AZ$1386,50,0)</f>
        <v>SK2</v>
      </c>
      <c r="I828" s="461" t="str">
        <f t="shared" si="38"/>
        <v>C7608LE VAN THO050087243270</v>
      </c>
      <c r="J828" s="573" t="str">
        <f>+VLOOKUP(B828,'[2]04 2025'!$B$2:$F$1371,5,0)</f>
        <v>C7608LE VAN THO050087243270</v>
      </c>
      <c r="K828" s="461">
        <f t="shared" si="37"/>
        <v>1</v>
      </c>
      <c r="P828" s="479"/>
    </row>
    <row r="829" spans="1:16" s="461" customFormat="1" ht="18" customHeight="1">
      <c r="A829" s="548">
        <f>SUBTOTAL(3,B$6:B829)</f>
        <v>824</v>
      </c>
      <c r="B829" s="546" t="s">
        <v>2302</v>
      </c>
      <c r="C829" s="546" t="str">
        <f>+VLOOKUP(B829,'Salary sheet'!$B$6:$AX$1386,48,0)</f>
        <v>LE THI HIEP</v>
      </c>
      <c r="D829" s="546" t="str">
        <f>+VLOOKUP(B829,'Salary sheet'!$B$6:$BW$1386,49,0)</f>
        <v>050058077302</v>
      </c>
      <c r="E829" s="462">
        <f>+VLOOKUP(B829,'Salary sheet'!$B$6:$AT$1292,45,0)</f>
        <v>12801919</v>
      </c>
      <c r="F829" s="646" t="s">
        <v>5544</v>
      </c>
      <c r="G829" s="546" t="str">
        <f>+VLOOKUP(B829,'Salary sheet'!$B$6:$E$2281,4,0)</f>
        <v>SK2</v>
      </c>
      <c r="H829" s="461" t="str">
        <f>+VLOOKUP(B829,'Salary sheet'!$B$6:$AZ$1386,50,0)</f>
        <v>SK2</v>
      </c>
      <c r="I829" s="461" t="str">
        <f t="shared" si="38"/>
        <v>C10537LE THI HIEP050058077302</v>
      </c>
      <c r="J829" s="573" t="str">
        <f>+VLOOKUP(B829,'[2]04 2025'!$B$2:$F$1371,5,0)</f>
        <v>C10537LE THI HIEP050058077302</v>
      </c>
      <c r="K829" s="461">
        <f t="shared" si="37"/>
        <v>1</v>
      </c>
      <c r="P829" s="479"/>
    </row>
    <row r="830" spans="1:16" s="461" customFormat="1" ht="18" customHeight="1">
      <c r="A830" s="548">
        <f>SUBTOTAL(3,B$6:B830)</f>
        <v>825</v>
      </c>
      <c r="B830" s="546" t="s">
        <v>2305</v>
      </c>
      <c r="C830" s="546" t="str">
        <f>+VLOOKUP(B830,'Salary sheet'!$B$6:$AX$1386,48,0)</f>
        <v>HOANG THI THU HANG</v>
      </c>
      <c r="D830" s="546" t="str">
        <f>+VLOOKUP(B830,'Salary sheet'!$B$6:$BW$1386,49,0)</f>
        <v>050115134083</v>
      </c>
      <c r="E830" s="462">
        <f>+VLOOKUP(B830,'Salary sheet'!$B$6:$AT$1292,45,0)</f>
        <v>8946467</v>
      </c>
      <c r="F830" s="646" t="s">
        <v>5544</v>
      </c>
      <c r="G830" s="546" t="str">
        <f>+VLOOKUP(B830,'Salary sheet'!$B$6:$E$2281,4,0)</f>
        <v>SK2</v>
      </c>
      <c r="H830" s="461" t="str">
        <f>+VLOOKUP(B830,'Salary sheet'!$B$6:$AZ$1386,50,0)</f>
        <v>SK2</v>
      </c>
      <c r="I830" s="461" t="str">
        <f t="shared" si="38"/>
        <v>C11663HOANG THI THU HANG050115134083</v>
      </c>
      <c r="J830" s="573" t="str">
        <f>+VLOOKUP(B830,'[2]04 2025'!$B$2:$F$1371,5,0)</f>
        <v>C11663HOANG THI THU HANG050115134083</v>
      </c>
      <c r="K830" s="461">
        <f t="shared" si="37"/>
        <v>1</v>
      </c>
      <c r="P830" s="479"/>
    </row>
    <row r="831" spans="1:16" s="461" customFormat="1" ht="18" customHeight="1">
      <c r="A831" s="548">
        <f>SUBTOTAL(3,B$6:B831)</f>
        <v>826</v>
      </c>
      <c r="B831" s="546" t="s">
        <v>2307</v>
      </c>
      <c r="C831" s="546" t="str">
        <f>+VLOOKUP(B831,'Salary sheet'!$B$6:$AX$1386,48,0)</f>
        <v>VU THI NGOC HUYEN</v>
      </c>
      <c r="D831" s="546" t="str">
        <f>+VLOOKUP(B831,'Salary sheet'!$B$6:$BW$1386,49,0)</f>
        <v>050095864195</v>
      </c>
      <c r="E831" s="462">
        <f>+VLOOKUP(B831,'Salary sheet'!$B$6:$AT$1292,45,0)</f>
        <v>11282438</v>
      </c>
      <c r="F831" s="646" t="s">
        <v>5544</v>
      </c>
      <c r="G831" s="546" t="str">
        <f>+VLOOKUP(B831,'Salary sheet'!$B$6:$E$2281,4,0)</f>
        <v>SK2</v>
      </c>
      <c r="H831" s="461" t="str">
        <f>+VLOOKUP(B831,'Salary sheet'!$B$6:$AZ$1386,50,0)</f>
        <v>SK2</v>
      </c>
      <c r="I831" s="461" t="str">
        <f t="shared" si="38"/>
        <v>C13780VU THI NGOC HUYEN050095864195</v>
      </c>
      <c r="J831" s="573" t="str">
        <f>+VLOOKUP(B831,'[2]04 2025'!$B$2:$F$1371,5,0)</f>
        <v>C13780VU THI NGOC HUYEN050095864195</v>
      </c>
      <c r="K831" s="461">
        <f t="shared" si="37"/>
        <v>1</v>
      </c>
      <c r="P831" s="479"/>
    </row>
    <row r="832" spans="1:16" s="461" customFormat="1" ht="18" customHeight="1">
      <c r="A832" s="548">
        <f>SUBTOTAL(3,B$6:B832)</f>
        <v>827</v>
      </c>
      <c r="B832" s="546" t="s">
        <v>2309</v>
      </c>
      <c r="C832" s="546" t="str">
        <f>+VLOOKUP(B832,'Salary sheet'!$B$6:$AX$1386,48,0)</f>
        <v>VU THI THANH</v>
      </c>
      <c r="D832" s="546" t="str">
        <f>+VLOOKUP(B832,'Salary sheet'!$B$6:$BW$1386,49,0)</f>
        <v>050121161696</v>
      </c>
      <c r="E832" s="462">
        <f>+VLOOKUP(B832,'Salary sheet'!$B$6:$AT$1292,45,0)</f>
        <v>8717976</v>
      </c>
      <c r="F832" s="646" t="s">
        <v>5544</v>
      </c>
      <c r="G832" s="546" t="str">
        <f>+VLOOKUP(B832,'Salary sheet'!$B$6:$E$2281,4,0)</f>
        <v>SK2</v>
      </c>
      <c r="H832" s="461" t="str">
        <f>+VLOOKUP(B832,'Salary sheet'!$B$6:$AZ$1386,50,0)</f>
        <v>SK2</v>
      </c>
      <c r="I832" s="461" t="str">
        <f t="shared" si="38"/>
        <v>C12624VU THI THANH050121161696</v>
      </c>
      <c r="J832" s="573" t="str">
        <f>+VLOOKUP(B832,'[2]04 2025'!$B$2:$F$1371,5,0)</f>
        <v>C12624VU THI THANH050121161696</v>
      </c>
      <c r="K832" s="461">
        <f t="shared" si="37"/>
        <v>1</v>
      </c>
      <c r="P832" s="479"/>
    </row>
    <row r="833" spans="1:16" s="461" customFormat="1" ht="18" customHeight="1">
      <c r="A833" s="548">
        <f>SUBTOTAL(3,B$6:B833)</f>
        <v>828</v>
      </c>
      <c r="B833" s="546" t="s">
        <v>2311</v>
      </c>
      <c r="C833" s="546" t="str">
        <f>+VLOOKUP(B833,'Salary sheet'!$B$6:$AX$1386,48,0)</f>
        <v>NGUYEN THANH LONG</v>
      </c>
      <c r="D833" s="546" t="str">
        <f>+VLOOKUP(B833,'Salary sheet'!$B$6:$BW$1386,49,0)</f>
        <v>050039646411</v>
      </c>
      <c r="E833" s="462">
        <f>+VLOOKUP(B833,'Salary sheet'!$B$6:$AT$1292,45,0)</f>
        <v>10797796</v>
      </c>
      <c r="F833" s="646" t="s">
        <v>5544</v>
      </c>
      <c r="G833" s="546" t="str">
        <f>+VLOOKUP(B833,'Salary sheet'!$B$6:$E$2281,4,0)</f>
        <v>SK2</v>
      </c>
      <c r="H833" s="461" t="str">
        <f>+VLOOKUP(B833,'Salary sheet'!$B$6:$AZ$1386,50,0)</f>
        <v>SK2</v>
      </c>
      <c r="I833" s="461" t="str">
        <f t="shared" si="38"/>
        <v>C13257NGUYEN THANH LONG050039646411</v>
      </c>
      <c r="J833" s="573" t="str">
        <f>+VLOOKUP(B833,'[2]04 2025'!$B$2:$F$1371,5,0)</f>
        <v>C13257NGUYEN THANH LONG050039646411</v>
      </c>
      <c r="K833" s="461">
        <f t="shared" si="37"/>
        <v>1</v>
      </c>
      <c r="P833" s="479"/>
    </row>
    <row r="834" spans="1:16" s="461" customFormat="1" ht="18" customHeight="1">
      <c r="A834" s="548">
        <f>SUBTOTAL(3,B$6:B834)</f>
        <v>829</v>
      </c>
      <c r="B834" s="546" t="s">
        <v>2313</v>
      </c>
      <c r="C834" s="546" t="str">
        <f>+VLOOKUP(B834,'Salary sheet'!$B$6:$AX$1386,48,0)</f>
        <v>HONG THI THU THUY</v>
      </c>
      <c r="D834" s="546" t="str">
        <f>+VLOOKUP(B834,'Salary sheet'!$B$6:$BW$1386,49,0)</f>
        <v>050121702662</v>
      </c>
      <c r="E834" s="462">
        <f>+VLOOKUP(B834,'Salary sheet'!$B$6:$AT$1292,45,0)</f>
        <v>9984729</v>
      </c>
      <c r="F834" s="646" t="s">
        <v>5544</v>
      </c>
      <c r="G834" s="546" t="str">
        <f>+VLOOKUP(B834,'Salary sheet'!$B$6:$E$2281,4,0)</f>
        <v>SK2</v>
      </c>
      <c r="H834" s="461" t="str">
        <f>+VLOOKUP(B834,'Salary sheet'!$B$6:$AZ$1386,50,0)</f>
        <v>SK2</v>
      </c>
      <c r="I834" s="461" t="str">
        <f t="shared" si="38"/>
        <v>C14062HONG THI THU THUY050121702662</v>
      </c>
      <c r="J834" s="573" t="str">
        <f>+VLOOKUP(B834,'[2]04 2025'!$B$2:$F$1371,5,0)</f>
        <v>C14062HONG THI THU THUY050121702662</v>
      </c>
      <c r="K834" s="461">
        <f t="shared" si="37"/>
        <v>1</v>
      </c>
      <c r="P834" s="479"/>
    </row>
    <row r="835" spans="1:16" s="461" customFormat="1" ht="18" customHeight="1">
      <c r="A835" s="548">
        <f>SUBTOTAL(3,B$6:B835)</f>
        <v>830</v>
      </c>
      <c r="B835" s="546" t="s">
        <v>2315</v>
      </c>
      <c r="C835" s="546" t="str">
        <f>+VLOOKUP(B835,'Salary sheet'!$B$6:$AX$1386,48,0)</f>
        <v>LE VAN DA</v>
      </c>
      <c r="D835" s="546" t="str">
        <f>+VLOOKUP(B835,'Salary sheet'!$B$6:$BW$1386,49,0)</f>
        <v>050097640571</v>
      </c>
      <c r="E835" s="462">
        <f>+VLOOKUP(B835,'Salary sheet'!$B$6:$AT$1292,45,0)</f>
        <v>9393453</v>
      </c>
      <c r="F835" s="646" t="s">
        <v>5544</v>
      </c>
      <c r="G835" s="546" t="str">
        <f>+VLOOKUP(B835,'Salary sheet'!$B$6:$E$2281,4,0)</f>
        <v>SK2</v>
      </c>
      <c r="H835" s="461" t="str">
        <f>+VLOOKUP(B835,'Salary sheet'!$B$6:$AZ$1386,50,0)</f>
        <v>SK2</v>
      </c>
      <c r="I835" s="461" t="str">
        <f t="shared" si="38"/>
        <v>C14459LE VAN DA050097640571</v>
      </c>
      <c r="J835" s="573" t="str">
        <f>+VLOOKUP(B835,'[2]04 2025'!$B$2:$F$1371,5,0)</f>
        <v>C14459LE VAN DA050097640571</v>
      </c>
      <c r="K835" s="461">
        <f t="shared" si="37"/>
        <v>1</v>
      </c>
      <c r="P835" s="479"/>
    </row>
    <row r="836" spans="1:16" s="461" customFormat="1" ht="18" customHeight="1">
      <c r="A836" s="548">
        <f>SUBTOTAL(3,B$6:B836)</f>
        <v>831</v>
      </c>
      <c r="B836" s="546" t="s">
        <v>2317</v>
      </c>
      <c r="C836" s="546" t="str">
        <f>+VLOOKUP(B836,'Salary sheet'!$B$6:$AX$1386,48,0)</f>
        <v>NGUYEN DUC LUONG</v>
      </c>
      <c r="D836" s="546" t="str">
        <f>+VLOOKUP(B836,'Salary sheet'!$B$6:$BW$1386,49,0)</f>
        <v>050040934623</v>
      </c>
      <c r="E836" s="462">
        <f>+VLOOKUP(B836,'Salary sheet'!$B$6:$AT$1292,45,0)</f>
        <v>17220717</v>
      </c>
      <c r="F836" s="646" t="s">
        <v>5544</v>
      </c>
      <c r="G836" s="546" t="str">
        <f>+VLOOKUP(B836,'Salary sheet'!$B$6:$E$2281,4,0)</f>
        <v>SK2</v>
      </c>
      <c r="H836" s="461" t="str">
        <f>+VLOOKUP(B836,'Salary sheet'!$B$6:$AZ$1386,50,0)</f>
        <v>SK2</v>
      </c>
      <c r="I836" s="461" t="str">
        <f t="shared" si="38"/>
        <v>C1462NGUYEN DUC LUONG050040934623</v>
      </c>
      <c r="J836" s="573" t="str">
        <f>+VLOOKUP(B836,'[2]04 2025'!$B$2:$F$1371,5,0)</f>
        <v>C1462NGUYEN DUC LUONG050040934623</v>
      </c>
      <c r="K836" s="461">
        <f t="shared" si="37"/>
        <v>1</v>
      </c>
      <c r="P836" s="479"/>
    </row>
    <row r="837" spans="1:16" s="461" customFormat="1" ht="18" customHeight="1">
      <c r="A837" s="548">
        <f>SUBTOTAL(3,B$6:B837)</f>
        <v>832</v>
      </c>
      <c r="B837" s="546" t="s">
        <v>2319</v>
      </c>
      <c r="C837" s="546" t="str">
        <f>+VLOOKUP(B837,'Salary sheet'!$B$6:$AX$1386,48,0)</f>
        <v>PHAM THI THANH THANH</v>
      </c>
      <c r="D837" s="546" t="str">
        <f>+VLOOKUP(B837,'Salary sheet'!$B$6:$BW$1386,49,0)</f>
        <v>050040933902</v>
      </c>
      <c r="E837" s="462">
        <f>+VLOOKUP(B837,'Salary sheet'!$B$6:$AT$1292,45,0)</f>
        <v>8942522</v>
      </c>
      <c r="F837" s="646" t="s">
        <v>5544</v>
      </c>
      <c r="G837" s="546" t="str">
        <f>+VLOOKUP(B837,'Salary sheet'!$B$6:$E$2281,4,0)</f>
        <v>SK2</v>
      </c>
      <c r="H837" s="461" t="str">
        <f>+VLOOKUP(B837,'Salary sheet'!$B$6:$AZ$1386,50,0)</f>
        <v>SK2</v>
      </c>
      <c r="I837" s="461" t="str">
        <f t="shared" si="38"/>
        <v>C15335PHAM THI THANH THANH050040933902</v>
      </c>
      <c r="J837" s="573" t="str">
        <f>+VLOOKUP(B837,'[2]04 2025'!$B$2:$F$1371,5,0)</f>
        <v>C15335PHAM THI THANH THANH050040933902</v>
      </c>
      <c r="K837" s="461">
        <f t="shared" si="37"/>
        <v>1</v>
      </c>
      <c r="P837" s="479"/>
    </row>
    <row r="838" spans="1:16" s="461" customFormat="1" ht="18" customHeight="1">
      <c r="A838" s="548">
        <f>SUBTOTAL(3,B$6:B838)</f>
        <v>833</v>
      </c>
      <c r="B838" s="546" t="s">
        <v>2321</v>
      </c>
      <c r="C838" s="546" t="str">
        <f>+VLOOKUP(B838,'Salary sheet'!$B$6:$AX$1386,48,0)</f>
        <v>TRAN DANG HAO</v>
      </c>
      <c r="D838" s="546" t="str">
        <f>+VLOOKUP(B838,'Salary sheet'!$B$6:$BW$1386,49,0)</f>
        <v>050122741572</v>
      </c>
      <c r="E838" s="462">
        <f>+VLOOKUP(B838,'Salary sheet'!$B$6:$AT$1292,45,0)</f>
        <v>8220940</v>
      </c>
      <c r="F838" s="646" t="s">
        <v>5544</v>
      </c>
      <c r="G838" s="546" t="str">
        <f>+VLOOKUP(B838,'Salary sheet'!$B$6:$E$2281,4,0)</f>
        <v>SK2</v>
      </c>
      <c r="H838" s="461" t="str">
        <f>+VLOOKUP(B838,'Salary sheet'!$B$6:$AZ$1386,50,0)</f>
        <v>SK2</v>
      </c>
      <c r="I838" s="461" t="str">
        <f t="shared" si="38"/>
        <v>C16177TRAN DANG HAO050122741572</v>
      </c>
      <c r="J838" s="573" t="str">
        <f>+VLOOKUP(B838,'[2]04 2025'!$B$2:$F$1371,5,0)</f>
        <v>C16177TRAN DANG HAO050122741572</v>
      </c>
      <c r="K838" s="461">
        <f t="shared" si="37"/>
        <v>1</v>
      </c>
      <c r="P838" s="479"/>
    </row>
    <row r="839" spans="1:16" s="461" customFormat="1" ht="18" customHeight="1">
      <c r="A839" s="548">
        <f>SUBTOTAL(3,B$6:B839)</f>
        <v>834</v>
      </c>
      <c r="B839" s="546" t="s">
        <v>2323</v>
      </c>
      <c r="C839" s="546" t="str">
        <f>+VLOOKUP(B839,'Salary sheet'!$B$6:$AX$1386,48,0)</f>
        <v>HO THI THANH TRUC</v>
      </c>
      <c r="D839" s="546" t="str">
        <f>+VLOOKUP(B839,'Salary sheet'!$B$6:$BW$1386,49,0)</f>
        <v>050040845450</v>
      </c>
      <c r="E839" s="462">
        <f>+VLOOKUP(B839,'Salary sheet'!$B$6:$AT$1292,45,0)</f>
        <v>9449169</v>
      </c>
      <c r="F839" s="646" t="s">
        <v>5544</v>
      </c>
      <c r="G839" s="546" t="str">
        <f>+VLOOKUP(B839,'Salary sheet'!$B$6:$E$2281,4,0)</f>
        <v>SK2</v>
      </c>
      <c r="H839" s="461" t="str">
        <f>+VLOOKUP(B839,'Salary sheet'!$B$6:$AZ$1386,50,0)</f>
        <v>SK2</v>
      </c>
      <c r="I839" s="461" t="str">
        <f t="shared" si="38"/>
        <v>C4283HO THI THANH TRUC050040845450</v>
      </c>
      <c r="J839" s="573" t="str">
        <f>+VLOOKUP(B839,'[2]04 2025'!$B$2:$F$1371,5,0)</f>
        <v>C4283HO THI THANH TRUC050040845450</v>
      </c>
      <c r="K839" s="461">
        <f t="shared" si="37"/>
        <v>1</v>
      </c>
      <c r="P839" s="479"/>
    </row>
    <row r="840" spans="1:16" s="461" customFormat="1" ht="18" customHeight="1">
      <c r="A840" s="548">
        <f>SUBTOTAL(3,B$6:B840)</f>
        <v>835</v>
      </c>
      <c r="B840" s="546" t="s">
        <v>59</v>
      </c>
      <c r="C840" s="546" t="str">
        <f>+VLOOKUP(B840,'Salary sheet'!$B$6:$AX$1386,48,0)</f>
        <v>KIEU QUOC MINH</v>
      </c>
      <c r="D840" s="546" t="str">
        <f>+VLOOKUP(B840,'Salary sheet'!$B$6:$BW$1386,49,0)</f>
        <v>050040851728</v>
      </c>
      <c r="E840" s="462">
        <f>+VLOOKUP(B840,'Salary sheet'!$B$6:$AT$1292,45,0)</f>
        <v>27497585</v>
      </c>
      <c r="F840" s="646" t="s">
        <v>5544</v>
      </c>
      <c r="G840" s="546" t="str">
        <f>+VLOOKUP(B840,'Salary sheet'!$B$6:$E$2281,4,0)</f>
        <v>SK2</v>
      </c>
      <c r="H840" s="461" t="str">
        <f>+VLOOKUP(B840,'Salary sheet'!$B$6:$AZ$1386,50,0)</f>
        <v>SK2</v>
      </c>
      <c r="I840" s="461" t="str">
        <f t="shared" si="38"/>
        <v>C5097KIEU QUOC MINH050040851728</v>
      </c>
      <c r="J840" s="573" t="str">
        <f>+VLOOKUP(B840,'[2]04 2025'!$B$2:$F$1371,5,0)</f>
        <v>C5097KIEU QUOC MINH050040851728</v>
      </c>
      <c r="K840" s="461">
        <f t="shared" si="37"/>
        <v>1</v>
      </c>
      <c r="P840" s="479"/>
    </row>
    <row r="841" spans="1:16" s="461" customFormat="1" ht="18" customHeight="1">
      <c r="A841" s="548">
        <f>SUBTOTAL(3,B$6:B841)</f>
        <v>836</v>
      </c>
      <c r="B841" s="546" t="s">
        <v>2326</v>
      </c>
      <c r="C841" s="546" t="str">
        <f>+VLOOKUP(B841,'Salary sheet'!$B$6:$AX$1386,48,0)</f>
        <v>PHAN VAN DOC</v>
      </c>
      <c r="D841" s="546" t="str">
        <f>+VLOOKUP(B841,'Salary sheet'!$B$6:$BW$1386,49,0)</f>
        <v>050020215507</v>
      </c>
      <c r="E841" s="462">
        <f>+VLOOKUP(B841,'Salary sheet'!$B$6:$AT$1292,45,0)</f>
        <v>10606431</v>
      </c>
      <c r="F841" s="646" t="s">
        <v>5544</v>
      </c>
      <c r="G841" s="546" t="str">
        <f>+VLOOKUP(B841,'Salary sheet'!$B$6:$E$2281,4,0)</f>
        <v>SK2</v>
      </c>
      <c r="H841" s="461" t="str">
        <f>+VLOOKUP(B841,'Salary sheet'!$B$6:$AZ$1386,50,0)</f>
        <v>SK2</v>
      </c>
      <c r="I841" s="461" t="str">
        <f t="shared" si="38"/>
        <v>C7978PHAN VAN DOC050020215507</v>
      </c>
      <c r="J841" s="573" t="str">
        <f>+VLOOKUP(B841,'[2]04 2025'!$B$2:$F$1371,5,0)</f>
        <v>C7978PHAN VAN DOC050020215507</v>
      </c>
      <c r="K841" s="461">
        <f t="shared" si="37"/>
        <v>1</v>
      </c>
      <c r="P841" s="479"/>
    </row>
    <row r="842" spans="1:16" s="461" customFormat="1" ht="18" customHeight="1">
      <c r="A842" s="548">
        <f>SUBTOTAL(3,B$6:B842)</f>
        <v>837</v>
      </c>
      <c r="B842" s="546" t="s">
        <v>2328</v>
      </c>
      <c r="C842" s="546" t="str">
        <f>+VLOOKUP(B842,'Salary sheet'!$B$6:$AX$1386,48,0)</f>
        <v>NGUYEN DANG HOANG</v>
      </c>
      <c r="D842" s="546" t="str">
        <f>+VLOOKUP(B842,'Salary sheet'!$B$6:$BW$1386,49,0)</f>
        <v>050112507725</v>
      </c>
      <c r="E842" s="462">
        <f>+VLOOKUP(B842,'Salary sheet'!$B$6:$AT$1292,45,0)</f>
        <v>12745045</v>
      </c>
      <c r="F842" s="646" t="s">
        <v>5544</v>
      </c>
      <c r="G842" s="546" t="str">
        <f>+VLOOKUP(B842,'Salary sheet'!$B$6:$E$2281,4,0)</f>
        <v>SK2</v>
      </c>
      <c r="H842" s="461" t="str">
        <f>+VLOOKUP(B842,'Salary sheet'!$B$6:$AZ$1386,50,0)</f>
        <v>SK2</v>
      </c>
      <c r="I842" s="461" t="str">
        <f t="shared" si="38"/>
        <v>C11457NGUYEN DANG HOANG050112507725</v>
      </c>
      <c r="J842" s="573" t="str">
        <f>+VLOOKUP(B842,'[2]04 2025'!$B$2:$F$1371,5,0)</f>
        <v>C11457NGUYEN DANG HOANG050112507725</v>
      </c>
      <c r="K842" s="461">
        <f t="shared" si="37"/>
        <v>1</v>
      </c>
      <c r="P842" s="479"/>
    </row>
    <row r="843" spans="1:16" s="461" customFormat="1" ht="18" customHeight="1">
      <c r="A843" s="548">
        <f>SUBTOTAL(3,B$6:B843)</f>
        <v>838</v>
      </c>
      <c r="B843" s="546" t="s">
        <v>2330</v>
      </c>
      <c r="C843" s="546" t="str">
        <f>+VLOOKUP(B843,'Salary sheet'!$B$6:$AX$1386,48,0)</f>
        <v>NGUYEN DINH BAO</v>
      </c>
      <c r="D843" s="546" t="str">
        <f>+VLOOKUP(B843,'Salary sheet'!$B$6:$BW$1386,49,0)</f>
        <v>050129283456</v>
      </c>
      <c r="E843" s="462">
        <f>+VLOOKUP(B843,'Salary sheet'!$B$6:$AT$1292,45,0)</f>
        <v>13946752</v>
      </c>
      <c r="F843" s="646" t="s">
        <v>5544</v>
      </c>
      <c r="G843" s="546" t="str">
        <f>+VLOOKUP(B843,'Salary sheet'!$B$6:$E$2281,4,0)</f>
        <v>SK2</v>
      </c>
      <c r="H843" s="461" t="str">
        <f>+VLOOKUP(B843,'Salary sheet'!$B$6:$AZ$1386,50,0)</f>
        <v>SK2</v>
      </c>
      <c r="I843" s="461" t="str">
        <f t="shared" si="38"/>
        <v>C14260NGUYEN DINH BAO050129283456</v>
      </c>
      <c r="J843" s="573" t="str">
        <f>+VLOOKUP(B843,'[2]04 2025'!$B$2:$F$1371,5,0)</f>
        <v>C14260NGUYEN DINH BAO050129283456</v>
      </c>
      <c r="K843" s="461">
        <f t="shared" si="37"/>
        <v>1</v>
      </c>
      <c r="P843" s="479"/>
    </row>
    <row r="844" spans="1:16" s="461" customFormat="1" ht="18" customHeight="1">
      <c r="A844" s="548">
        <f>SUBTOTAL(3,B$6:B844)</f>
        <v>839</v>
      </c>
      <c r="B844" s="546" t="s">
        <v>2332</v>
      </c>
      <c r="C844" s="546" t="str">
        <f>+VLOOKUP(B844,'Salary sheet'!$B$6:$AX$1386,48,0)</f>
        <v>DOAN MINH TAM</v>
      </c>
      <c r="D844" s="546" t="str">
        <f>+VLOOKUP(B844,'Salary sheet'!$B$6:$BW$1386,49,0)</f>
        <v>050040831417</v>
      </c>
      <c r="E844" s="462">
        <f>+VLOOKUP(B844,'Salary sheet'!$B$6:$AT$1292,45,0)</f>
        <v>15004170</v>
      </c>
      <c r="F844" s="646" t="s">
        <v>5544</v>
      </c>
      <c r="G844" s="546" t="str">
        <f>+VLOOKUP(B844,'Salary sheet'!$B$6:$E$2281,4,0)</f>
        <v>SK2</v>
      </c>
      <c r="H844" s="461" t="str">
        <f>+VLOOKUP(B844,'Salary sheet'!$B$6:$AZ$1386,50,0)</f>
        <v>SK2</v>
      </c>
      <c r="I844" s="461" t="str">
        <f t="shared" si="38"/>
        <v>C14422DOAN MINH TAM050040831417</v>
      </c>
      <c r="J844" s="573" t="str">
        <f>+VLOOKUP(B844,'[2]04 2025'!$B$2:$F$1371,5,0)</f>
        <v>C14422DOAN MINH TAM050040831417</v>
      </c>
      <c r="K844" s="461">
        <f t="shared" si="37"/>
        <v>1</v>
      </c>
      <c r="P844" s="479"/>
    </row>
    <row r="845" spans="1:16" s="461" customFormat="1" ht="18" customHeight="1">
      <c r="A845" s="548">
        <f>SUBTOTAL(3,B$6:B845)</f>
        <v>840</v>
      </c>
      <c r="B845" s="546" t="s">
        <v>2334</v>
      </c>
      <c r="C845" s="546" t="str">
        <f>+VLOOKUP(B845,'Salary sheet'!$B$6:$AX$1386,48,0)</f>
        <v>NGUYEN VAN PHUC</v>
      </c>
      <c r="D845" s="546" t="str">
        <f>+VLOOKUP(B845,'Salary sheet'!$B$6:$BW$1386,49,0)</f>
        <v>050140630060</v>
      </c>
      <c r="E845" s="462">
        <f>+VLOOKUP(B845,'Salary sheet'!$B$6:$AT$1292,45,0)</f>
        <v>9486813</v>
      </c>
      <c r="F845" s="646" t="s">
        <v>5544</v>
      </c>
      <c r="G845" s="546" t="str">
        <f>+VLOOKUP(B845,'Salary sheet'!$B$6:$E$2281,4,0)</f>
        <v>SK2</v>
      </c>
      <c r="H845" s="461" t="str">
        <f>+VLOOKUP(B845,'Salary sheet'!$B$6:$AZ$1386,50,0)</f>
        <v>SK2</v>
      </c>
      <c r="I845" s="461" t="str">
        <f t="shared" si="38"/>
        <v>C16070NGUYEN VAN PHUC050140630060</v>
      </c>
      <c r="J845" s="573" t="str">
        <f>+VLOOKUP(B845,'[2]04 2025'!$B$2:$F$1371,5,0)</f>
        <v>C16070NGUYEN VAN PHUC050140630060</v>
      </c>
      <c r="K845" s="461">
        <f t="shared" si="37"/>
        <v>1</v>
      </c>
      <c r="P845" s="479"/>
    </row>
    <row r="846" spans="1:16" s="461" customFormat="1" ht="18" customHeight="1">
      <c r="A846" s="548">
        <f>SUBTOTAL(3,B$6:B846)</f>
        <v>841</v>
      </c>
      <c r="B846" s="546" t="s">
        <v>52</v>
      </c>
      <c r="C846" s="546" t="str">
        <f>+VLOOKUP(B846,'Salary sheet'!$B$6:$AX$1386,48,0)</f>
        <v>HO MANH HOANG</v>
      </c>
      <c r="D846" s="546" t="str">
        <f>+VLOOKUP(B846,'Salary sheet'!$B$6:$BW$1386,49,0)</f>
        <v>050040831654</v>
      </c>
      <c r="E846" s="462">
        <f>+VLOOKUP(B846,'Salary sheet'!$B$6:$AT$1292,45,0)</f>
        <v>17484278</v>
      </c>
      <c r="F846" s="646" t="s">
        <v>5544</v>
      </c>
      <c r="G846" s="546" t="str">
        <f>+VLOOKUP(B846,'Salary sheet'!$B$6:$E$2281,4,0)</f>
        <v>SK2</v>
      </c>
      <c r="H846" s="461" t="str">
        <f>+VLOOKUP(B846,'Salary sheet'!$B$6:$AZ$1386,50,0)</f>
        <v>SK2</v>
      </c>
      <c r="I846" s="461" t="str">
        <f t="shared" si="38"/>
        <v>V004HO MANH HOANG050040831654</v>
      </c>
      <c r="J846" s="573" t="str">
        <f>+VLOOKUP(B846,'[2]04 2025'!$B$2:$F$1371,5,0)</f>
        <v>V004HO MANH HOANG050040831654</v>
      </c>
      <c r="K846" s="461">
        <f t="shared" si="37"/>
        <v>1</v>
      </c>
      <c r="P846" s="479"/>
    </row>
    <row r="847" spans="1:16" s="461" customFormat="1" ht="18" customHeight="1">
      <c r="A847" s="548">
        <f>SUBTOTAL(3,B$6:B847)</f>
        <v>842</v>
      </c>
      <c r="B847" s="546" t="s">
        <v>2337</v>
      </c>
      <c r="C847" s="546" t="str">
        <f>+VLOOKUP(B847,'Salary sheet'!$B$6:$AX$1386,48,0)</f>
        <v>QUAN HONG VAN</v>
      </c>
      <c r="D847" s="546" t="str">
        <f>+VLOOKUP(B847,'Salary sheet'!$B$6:$BW$1386,49,0)</f>
        <v>050117429331</v>
      </c>
      <c r="E847" s="462">
        <f>+VLOOKUP(B847,'Salary sheet'!$B$6:$AT$1292,45,0)</f>
        <v>12801919</v>
      </c>
      <c r="F847" s="646" t="s">
        <v>5544</v>
      </c>
      <c r="G847" s="546" t="str">
        <f>+VLOOKUP(B847,'Salary sheet'!$B$6:$E$2281,4,0)</f>
        <v>SK2</v>
      </c>
      <c r="H847" s="461" t="str">
        <f>+VLOOKUP(B847,'Salary sheet'!$B$6:$AZ$1386,50,0)</f>
        <v>SK2</v>
      </c>
      <c r="I847" s="461" t="str">
        <f t="shared" si="38"/>
        <v>C12169QUAN HONG VAN050117429331</v>
      </c>
      <c r="J847" s="573" t="str">
        <f>+VLOOKUP(B847,'[2]04 2025'!$B$2:$F$1371,5,0)</f>
        <v>C12169QUAN HONG VAN050117429331</v>
      </c>
      <c r="K847" s="461">
        <f t="shared" si="37"/>
        <v>1</v>
      </c>
      <c r="P847" s="479"/>
    </row>
    <row r="848" spans="1:16" s="461" customFormat="1" ht="18" customHeight="1">
      <c r="A848" s="548">
        <f>SUBTOTAL(3,B$6:B848)</f>
        <v>843</v>
      </c>
      <c r="B848" s="546" t="s">
        <v>2339</v>
      </c>
      <c r="C848" s="546" t="str">
        <f>+VLOOKUP(B848,'Salary sheet'!$B$6:$AX$1386,48,0)</f>
        <v>NGUYEN THI LIEN</v>
      </c>
      <c r="D848" s="546" t="str">
        <f>+VLOOKUP(B848,'Salary sheet'!$B$6:$BW$1386,49,0)</f>
        <v>050044122305</v>
      </c>
      <c r="E848" s="462">
        <f>+VLOOKUP(B848,'Salary sheet'!$B$6:$AT$1292,45,0)</f>
        <v>13457525</v>
      </c>
      <c r="F848" s="646" t="s">
        <v>5544</v>
      </c>
      <c r="G848" s="546" t="str">
        <f>+VLOOKUP(B848,'Salary sheet'!$B$6:$E$2281,4,0)</f>
        <v>SK2</v>
      </c>
      <c r="H848" s="461" t="str">
        <f>+VLOOKUP(B848,'Salary sheet'!$B$6:$AZ$1386,50,0)</f>
        <v>SK2</v>
      </c>
      <c r="I848" s="461" t="str">
        <f t="shared" si="38"/>
        <v>C15365NGUYEN THI LIEN050044122305</v>
      </c>
      <c r="J848" s="573" t="str">
        <f>+VLOOKUP(B848,'[2]04 2025'!$B$2:$F$1371,5,0)</f>
        <v>C15365NGUYEN THI LIEN050044122305</v>
      </c>
      <c r="K848" s="461">
        <f t="shared" si="37"/>
        <v>1</v>
      </c>
      <c r="P848" s="479"/>
    </row>
    <row r="849" spans="1:16" s="461" customFormat="1" ht="18" customHeight="1">
      <c r="A849" s="548">
        <f>SUBTOTAL(3,B$6:B849)</f>
        <v>844</v>
      </c>
      <c r="B849" s="546" t="s">
        <v>2340</v>
      </c>
      <c r="C849" s="546" t="str">
        <f>+VLOOKUP(B849,'Salary sheet'!$B$6:$AX$1386,48,0)</f>
        <v>VO THI THANH LOAN</v>
      </c>
      <c r="D849" s="546" t="str">
        <f>+VLOOKUP(B849,'Salary sheet'!$B$6:$BW$1386,49,0)</f>
        <v>050140211912</v>
      </c>
      <c r="E849" s="462">
        <f>+VLOOKUP(B849,'Salary sheet'!$B$6:$AT$1292,45,0)</f>
        <v>10128592</v>
      </c>
      <c r="F849" s="646" t="s">
        <v>5544</v>
      </c>
      <c r="G849" s="546" t="str">
        <f>+VLOOKUP(B849,'Salary sheet'!$B$6:$E$2281,4,0)</f>
        <v>SK2</v>
      </c>
      <c r="H849" s="461" t="str">
        <f>+VLOOKUP(B849,'Salary sheet'!$B$6:$AZ$1386,50,0)</f>
        <v>SK2</v>
      </c>
      <c r="I849" s="461" t="str">
        <f t="shared" si="38"/>
        <v>C15446VO THI THANH LOAN050140211912</v>
      </c>
      <c r="J849" s="573" t="str">
        <f>+VLOOKUP(B849,'[2]04 2025'!$B$2:$F$1371,5,0)</f>
        <v>C15446VO THI THANH LOAN050140211912</v>
      </c>
      <c r="K849" s="461">
        <f t="shared" si="37"/>
        <v>1</v>
      </c>
      <c r="P849" s="479"/>
    </row>
    <row r="850" spans="1:16" s="461" customFormat="1" ht="18" customHeight="1">
      <c r="A850" s="548">
        <f>SUBTOTAL(3,B$6:B850)</f>
        <v>845</v>
      </c>
      <c r="B850" s="546" t="s">
        <v>2343</v>
      </c>
      <c r="C850" s="546" t="str">
        <f>+VLOOKUP(B850,'Salary sheet'!$B$6:$AX$1386,48,0)</f>
        <v>LE THI THU HOA</v>
      </c>
      <c r="D850" s="546" t="str">
        <f>+VLOOKUP(B850,'Salary sheet'!$B$6:$BW$1386,49,0)</f>
        <v>050116800321</v>
      </c>
      <c r="E850" s="462">
        <f>+VLOOKUP(B850,'Salary sheet'!$B$6:$AT$1292,45,0)</f>
        <v>9844505</v>
      </c>
      <c r="F850" s="646" t="s">
        <v>5544</v>
      </c>
      <c r="G850" s="546" t="str">
        <f>+VLOOKUP(B850,'Salary sheet'!$B$6:$E$2281,4,0)</f>
        <v>SK2</v>
      </c>
      <c r="H850" s="461" t="str">
        <f>+VLOOKUP(B850,'Salary sheet'!$B$6:$AZ$1386,50,0)</f>
        <v>SK2</v>
      </c>
      <c r="I850" s="461" t="str">
        <f t="shared" si="38"/>
        <v>C16167LE THI THU HOA050116800321</v>
      </c>
      <c r="J850" s="573" t="str">
        <f>+VLOOKUP(B850,'[2]04 2025'!$B$2:$F$1371,5,0)</f>
        <v>C16167LE THI THU HOA050116800321</v>
      </c>
      <c r="K850" s="461">
        <f t="shared" si="37"/>
        <v>1</v>
      </c>
      <c r="P850" s="479"/>
    </row>
    <row r="851" spans="1:16" s="461" customFormat="1" ht="18" customHeight="1">
      <c r="A851" s="548">
        <f>SUBTOTAL(3,B$6:B851)</f>
        <v>846</v>
      </c>
      <c r="B851" s="546" t="s">
        <v>2345</v>
      </c>
      <c r="C851" s="546" t="str">
        <f>+VLOOKUP(B851,'Salary sheet'!$B$6:$AX$1386,48,0)</f>
        <v>NGUYEN THI LE</v>
      </c>
      <c r="D851" s="546" t="str">
        <f>+VLOOKUP(B851,'Salary sheet'!$B$6:$BW$1386,49,0)</f>
        <v>050040796611</v>
      </c>
      <c r="E851" s="462">
        <f>+VLOOKUP(B851,'Salary sheet'!$B$6:$AT$1292,45,0)</f>
        <v>24677626</v>
      </c>
      <c r="F851" s="646" t="s">
        <v>5544</v>
      </c>
      <c r="G851" s="546" t="str">
        <f>+VLOOKUP(B851,'Salary sheet'!$B$6:$E$2281,4,0)</f>
        <v>SK2</v>
      </c>
      <c r="H851" s="461" t="str">
        <f>+VLOOKUP(B851,'Salary sheet'!$B$6:$AZ$1386,50,0)</f>
        <v>SK2</v>
      </c>
      <c r="I851" s="461" t="str">
        <f t="shared" si="38"/>
        <v>C5715NGUYEN THI LE050040796611</v>
      </c>
      <c r="J851" s="573" t="str">
        <f>+VLOOKUP(B851,'[2]04 2025'!$B$2:$F$1371,5,0)</f>
        <v>C5715NGUYEN THI LE050040796611</v>
      </c>
      <c r="K851" s="461">
        <f t="shared" si="37"/>
        <v>1</v>
      </c>
      <c r="P851" s="479"/>
    </row>
    <row r="852" spans="1:16" s="461" customFormat="1" ht="18" customHeight="1">
      <c r="A852" s="548">
        <f>SUBTOTAL(3,B$6:B852)</f>
        <v>847</v>
      </c>
      <c r="B852" s="546" t="s">
        <v>2347</v>
      </c>
      <c r="C852" s="546" t="str">
        <f>+VLOOKUP(B852,'Salary sheet'!$B$6:$AX$1386,48,0)</f>
        <v>NGUYEN THI THUY HANG</v>
      </c>
      <c r="D852" s="546" t="str">
        <f>+VLOOKUP(B852,'Salary sheet'!$B$6:$BW$1386,49,0)</f>
        <v>050090478408</v>
      </c>
      <c r="E852" s="462">
        <f>+VLOOKUP(B852,'Salary sheet'!$B$6:$AT$1292,45,0)</f>
        <v>12527660</v>
      </c>
      <c r="F852" s="646" t="s">
        <v>5544</v>
      </c>
      <c r="G852" s="546" t="str">
        <f>+VLOOKUP(B852,'Salary sheet'!$B$6:$E$2281,4,0)</f>
        <v>SK2</v>
      </c>
      <c r="H852" s="461" t="str">
        <f>+VLOOKUP(B852,'Salary sheet'!$B$6:$AZ$1386,50,0)</f>
        <v>SK2</v>
      </c>
      <c r="I852" s="461" t="str">
        <f t="shared" si="38"/>
        <v>C7281NGUYEN THI THUY HANG050090478408</v>
      </c>
      <c r="J852" s="573" t="str">
        <f>+VLOOKUP(B852,'[2]04 2025'!$B$2:$F$1371,5,0)</f>
        <v>C7281NGUYEN THI THUY HANG050090478408</v>
      </c>
      <c r="K852" s="461">
        <f t="shared" si="37"/>
        <v>1</v>
      </c>
      <c r="P852" s="479"/>
    </row>
    <row r="853" spans="1:16" s="461" customFormat="1" ht="18" customHeight="1">
      <c r="A853" s="548">
        <f>SUBTOTAL(3,B$6:B853)</f>
        <v>848</v>
      </c>
      <c r="B853" s="546" t="s">
        <v>2349</v>
      </c>
      <c r="C853" s="546" t="str">
        <f>+VLOOKUP(B853,'Salary sheet'!$B$6:$AX$1386,48,0)</f>
        <v>NGUYEN THANH SON</v>
      </c>
      <c r="D853" s="546" t="str">
        <f>+VLOOKUP(B853,'Salary sheet'!$B$6:$BW$1386,49,0)</f>
        <v>050090476855</v>
      </c>
      <c r="E853" s="462">
        <f>+VLOOKUP(B853,'Salary sheet'!$B$6:$AT$1292,45,0)</f>
        <v>19679477</v>
      </c>
      <c r="F853" s="646" t="s">
        <v>5544</v>
      </c>
      <c r="G853" s="546" t="str">
        <f>+VLOOKUP(B853,'Salary sheet'!$B$6:$E$2281,4,0)</f>
        <v>SK2</v>
      </c>
      <c r="H853" s="461" t="str">
        <f>+VLOOKUP(B853,'Salary sheet'!$B$6:$AZ$1386,50,0)</f>
        <v>SK2</v>
      </c>
      <c r="I853" s="461" t="str">
        <f t="shared" si="38"/>
        <v>C7293NGUYEN THANH SON050090476855</v>
      </c>
      <c r="J853" s="573" t="str">
        <f>+VLOOKUP(B853,'[2]04 2025'!$B$2:$F$1371,5,0)</f>
        <v>C7293NGUYEN THANH SON050090476855</v>
      </c>
      <c r="K853" s="461">
        <f t="shared" si="37"/>
        <v>1</v>
      </c>
      <c r="P853" s="479"/>
    </row>
    <row r="854" spans="1:16" s="461" customFormat="1" ht="18" customHeight="1">
      <c r="A854" s="548">
        <f>SUBTOTAL(3,B$6:B854)</f>
        <v>849</v>
      </c>
      <c r="B854" s="546" t="s">
        <v>2351</v>
      </c>
      <c r="C854" s="546" t="str">
        <f>+VLOOKUP(B854,'Salary sheet'!$B$6:$AX$1386,48,0)</f>
        <v>NGUYEN NGOC SON</v>
      </c>
      <c r="D854" s="546" t="str">
        <f>+VLOOKUP(B854,'Salary sheet'!$B$6:$BW$1386,49,0)</f>
        <v>050120366383</v>
      </c>
      <c r="E854" s="462">
        <f>+VLOOKUP(B854,'Salary sheet'!$B$6:$AT$1292,45,0)</f>
        <v>15044400</v>
      </c>
      <c r="F854" s="646" t="s">
        <v>5544</v>
      </c>
      <c r="G854" s="546" t="str">
        <f>+VLOOKUP(B854,'Salary sheet'!$B$6:$E$2281,4,0)</f>
        <v>SK2</v>
      </c>
      <c r="H854" s="461" t="str">
        <f>+VLOOKUP(B854,'Salary sheet'!$B$6:$AZ$1386,50,0)</f>
        <v>SK2</v>
      </c>
      <c r="I854" s="461" t="str">
        <f t="shared" si="38"/>
        <v>C7392NGUYEN NGOC SON050120366383</v>
      </c>
      <c r="J854" s="573" t="str">
        <f>+VLOOKUP(B854,'[2]04 2025'!$B$2:$F$1371,5,0)</f>
        <v>C7392NGUYEN NGOC SON050120366383</v>
      </c>
      <c r="K854" s="461">
        <f t="shared" si="37"/>
        <v>1</v>
      </c>
      <c r="P854" s="479"/>
    </row>
    <row r="855" spans="1:16" s="461" customFormat="1" ht="18" customHeight="1">
      <c r="A855" s="548">
        <f>SUBTOTAL(3,B$6:B855)</f>
        <v>850</v>
      </c>
      <c r="B855" s="546" t="s">
        <v>2353</v>
      </c>
      <c r="C855" s="546" t="str">
        <f>+VLOOKUP(B855,'Salary sheet'!$B$6:$AX$1386,48,0)</f>
        <v>TRAN THI THU HIEN</v>
      </c>
      <c r="D855" s="546" t="str">
        <f>+VLOOKUP(B855,'Salary sheet'!$B$6:$BW$1386,49,0)</f>
        <v>050072622641</v>
      </c>
      <c r="E855" s="462">
        <f>+VLOOKUP(B855,'Salary sheet'!$B$6:$AT$1292,45,0)</f>
        <v>24239786</v>
      </c>
      <c r="F855" s="646" t="s">
        <v>5544</v>
      </c>
      <c r="G855" s="546" t="str">
        <f>+VLOOKUP(B855,'Salary sheet'!$B$6:$E$2281,4,0)</f>
        <v>SK2</v>
      </c>
      <c r="H855" s="461" t="str">
        <f>+VLOOKUP(B855,'Salary sheet'!$B$6:$AZ$1386,50,0)</f>
        <v>SK2</v>
      </c>
      <c r="I855" s="461" t="str">
        <f t="shared" si="38"/>
        <v>C7624TRAN THI THU HIEN050072622641</v>
      </c>
      <c r="J855" s="573" t="str">
        <f>+VLOOKUP(B855,'[2]04 2025'!$B$2:$F$1371,5,0)</f>
        <v>C7624TRAN THI THU HIEN050072622641</v>
      </c>
      <c r="K855" s="461">
        <f t="shared" si="37"/>
        <v>1</v>
      </c>
      <c r="P855" s="479"/>
    </row>
    <row r="856" spans="1:16" s="461" customFormat="1" ht="18" customHeight="1">
      <c r="A856" s="548">
        <f>SUBTOTAL(3,B$6:B856)</f>
        <v>851</v>
      </c>
      <c r="B856" s="546" t="s">
        <v>2355</v>
      </c>
      <c r="C856" s="546" t="str">
        <f>+VLOOKUP(B856,'Salary sheet'!$B$6:$AX$1386,48,0)</f>
        <v>CHAU THANH TUNG</v>
      </c>
      <c r="D856" s="546" t="str">
        <f>+VLOOKUP(B856,'Salary sheet'!$B$6:$BW$1386,49,0)</f>
        <v>050118804802</v>
      </c>
      <c r="E856" s="462">
        <f>+VLOOKUP(B856,'Salary sheet'!$B$6:$AT$1292,45,0)</f>
        <v>9335749</v>
      </c>
      <c r="F856" s="646" t="s">
        <v>5544</v>
      </c>
      <c r="G856" s="546" t="str">
        <f>+VLOOKUP(B856,'Salary sheet'!$B$6:$E$2281,4,0)</f>
        <v>SK2</v>
      </c>
      <c r="H856" s="461" t="str">
        <f>+VLOOKUP(B856,'Salary sheet'!$B$6:$AZ$1386,50,0)</f>
        <v>SK2</v>
      </c>
      <c r="I856" s="461" t="str">
        <f t="shared" si="38"/>
        <v>C14731CHAU THANH TUNG050118804802</v>
      </c>
      <c r="J856" s="573" t="str">
        <f>+VLOOKUP(B856,'[2]04 2025'!$B$2:$F$1371,5,0)</f>
        <v>C14731CHAU THANH TUNG050118804802</v>
      </c>
      <c r="K856" s="461">
        <f t="shared" si="37"/>
        <v>1</v>
      </c>
      <c r="P856" s="479"/>
    </row>
    <row r="857" spans="1:16" s="461" customFormat="1" ht="18" customHeight="1">
      <c r="A857" s="548">
        <f>SUBTOTAL(3,B$6:B857)</f>
        <v>852</v>
      </c>
      <c r="B857" s="546" t="s">
        <v>2357</v>
      </c>
      <c r="C857" s="546" t="str">
        <f>+VLOOKUP(B857,'Salary sheet'!$B$6:$AX$1386,48,0)</f>
        <v>PHAM THI KIEU OANH</v>
      </c>
      <c r="D857" s="546" t="str">
        <f>+VLOOKUP(B857,'Salary sheet'!$B$6:$BW$1386,49,0)</f>
        <v>050113753908</v>
      </c>
      <c r="E857" s="462">
        <f>+VLOOKUP(B857,'Salary sheet'!$B$6:$AT$1292,45,0)</f>
        <v>10714200</v>
      </c>
      <c r="F857" s="646" t="s">
        <v>5544</v>
      </c>
      <c r="G857" s="546" t="str">
        <f>+VLOOKUP(B857,'Salary sheet'!$B$6:$E$2281,4,0)</f>
        <v>SK2</v>
      </c>
      <c r="H857" s="461" t="str">
        <f>+VLOOKUP(B857,'Salary sheet'!$B$6:$AZ$1386,50,0)</f>
        <v>SK2</v>
      </c>
      <c r="I857" s="461" t="str">
        <f t="shared" si="38"/>
        <v>C15075PHAM THI KIEU OANH050113753908</v>
      </c>
      <c r="J857" s="573" t="str">
        <f>+VLOOKUP(B857,'[2]04 2025'!$B$2:$F$1371,5,0)</f>
        <v>C15075PHAM THI KIEU OANH050113753908</v>
      </c>
      <c r="K857" s="461">
        <f t="shared" si="37"/>
        <v>1</v>
      </c>
      <c r="P857" s="479"/>
    </row>
    <row r="858" spans="1:16" s="461" customFormat="1" ht="18" customHeight="1">
      <c r="A858" s="548">
        <f>SUBTOTAL(3,B$6:B858)</f>
        <v>853</v>
      </c>
      <c r="B858" s="546" t="s">
        <v>2359</v>
      </c>
      <c r="C858" s="546" t="str">
        <f>+VLOOKUP(B858,'Salary sheet'!$B$6:$AX$1386,48,0)</f>
        <v>NGUYEN THI NGOC THUY</v>
      </c>
      <c r="D858" s="546" t="str">
        <f>+VLOOKUP(B858,'Salary sheet'!$B$6:$BW$1386,49,0)</f>
        <v>050158477081</v>
      </c>
      <c r="E858" s="462">
        <f>+VLOOKUP(B858,'Salary sheet'!$B$6:$AT$1292,45,0)</f>
        <v>9333480</v>
      </c>
      <c r="F858" s="646" t="s">
        <v>5544</v>
      </c>
      <c r="G858" s="546" t="str">
        <f>+VLOOKUP(B858,'Salary sheet'!$B$6:$E$2281,4,0)</f>
        <v>SK2</v>
      </c>
      <c r="H858" s="461" t="str">
        <f>+VLOOKUP(B858,'Salary sheet'!$B$6:$AZ$1386,50,0)</f>
        <v>SK2</v>
      </c>
      <c r="I858" s="461" t="str">
        <f t="shared" si="38"/>
        <v>C16402NGUYEN THI NGOC THUY050158477081</v>
      </c>
      <c r="J858" s="573" t="str">
        <f>+VLOOKUP(B858,'[2]04 2025'!$B$2:$F$1371,5,0)</f>
        <v>C16402NGUYEN THI NGOC THUY050158477081</v>
      </c>
      <c r="K858" s="461">
        <f t="shared" si="37"/>
        <v>1</v>
      </c>
      <c r="P858" s="479"/>
    </row>
    <row r="859" spans="1:16" s="461" customFormat="1" ht="18" customHeight="1">
      <c r="A859" s="548">
        <f>SUBTOTAL(3,B$6:B859)</f>
        <v>854</v>
      </c>
      <c r="B859" s="546" t="s">
        <v>2361</v>
      </c>
      <c r="C859" s="546" t="str">
        <f>+VLOOKUP(B859,'Salary sheet'!$B$6:$AX$1386,48,0)</f>
        <v>DOAN VAN VANG</v>
      </c>
      <c r="D859" s="546" t="str">
        <f>+VLOOKUP(B859,'Salary sheet'!$B$6:$BW$1386,49,0)</f>
        <v>050087500011</v>
      </c>
      <c r="E859" s="462">
        <f>+VLOOKUP(B859,'Salary sheet'!$B$6:$AT$1292,45,0)</f>
        <v>7201510</v>
      </c>
      <c r="F859" s="646" t="s">
        <v>5544</v>
      </c>
      <c r="G859" s="546" t="str">
        <f>+VLOOKUP(B859,'Salary sheet'!$B$6:$E$2281,4,0)</f>
        <v>SK2</v>
      </c>
      <c r="H859" s="461" t="str">
        <f>+VLOOKUP(B859,'Salary sheet'!$B$6:$AZ$1386,50,0)</f>
        <v>SK2</v>
      </c>
      <c r="I859" s="461" t="str">
        <f t="shared" si="38"/>
        <v>C16454DOAN VAN VANG050087500011</v>
      </c>
      <c r="J859" s="573" t="str">
        <f>+VLOOKUP(B859,'[2]04 2025'!$B$2:$F$1371,5,0)</f>
        <v>C16454DOAN VAN VANG050087500011</v>
      </c>
      <c r="K859" s="461">
        <f t="shared" si="37"/>
        <v>1</v>
      </c>
      <c r="P859" s="479"/>
    </row>
    <row r="860" spans="1:16" s="461" customFormat="1" ht="18" customHeight="1">
      <c r="A860" s="548">
        <f>SUBTOTAL(3,B$6:B860)</f>
        <v>855</v>
      </c>
      <c r="B860" s="546" t="s">
        <v>2363</v>
      </c>
      <c r="C860" s="546" t="str">
        <f>+VLOOKUP(B860,'Salary sheet'!$B$6:$AX$1386,48,0)</f>
        <v>VO VAN THANH</v>
      </c>
      <c r="D860" s="546" t="str">
        <f>+VLOOKUP(B860,'Salary sheet'!$B$6:$BW$1386,49,0)</f>
        <v>050083467697</v>
      </c>
      <c r="E860" s="462">
        <f>+VLOOKUP(B860,'Salary sheet'!$B$6:$AT$1292,45,0)</f>
        <v>11567770</v>
      </c>
      <c r="F860" s="646" t="s">
        <v>5544</v>
      </c>
      <c r="G860" s="546" t="str">
        <f>+VLOOKUP(B860,'Salary sheet'!$B$6:$E$2281,4,0)</f>
        <v>SK2</v>
      </c>
      <c r="H860" s="461" t="str">
        <f>+VLOOKUP(B860,'Salary sheet'!$B$6:$AZ$1386,50,0)</f>
        <v>SK2</v>
      </c>
      <c r="I860" s="461" t="str">
        <f t="shared" si="38"/>
        <v>C7100VO VAN THANH050083467697</v>
      </c>
      <c r="J860" s="573" t="str">
        <f>+VLOOKUP(B860,'[2]04 2025'!$B$2:$F$1371,5,0)</f>
        <v>C7100VO VAN THANH050083467697</v>
      </c>
      <c r="K860" s="461">
        <f t="shared" si="37"/>
        <v>1</v>
      </c>
      <c r="P860" s="479"/>
    </row>
    <row r="861" spans="1:16" s="461" customFormat="1" ht="18" customHeight="1">
      <c r="A861" s="548">
        <f>SUBTOTAL(3,B$6:B861)</f>
        <v>856</v>
      </c>
      <c r="B861" s="546" t="s">
        <v>2365</v>
      </c>
      <c r="C861" s="546" t="str">
        <f>+VLOOKUP(B861,'Salary sheet'!$B$6:$AX$1386,48,0)</f>
        <v>NGUYEN THI THU HONG</v>
      </c>
      <c r="D861" s="546" t="str">
        <f>+VLOOKUP(B861,'Salary sheet'!$B$6:$BW$1386,49,0)</f>
        <v>050056732206</v>
      </c>
      <c r="E861" s="462">
        <f>+VLOOKUP(B861,'Salary sheet'!$B$6:$AT$1292,45,0)</f>
        <v>8540430</v>
      </c>
      <c r="F861" s="646" t="s">
        <v>5544</v>
      </c>
      <c r="G861" s="546" t="str">
        <f>+VLOOKUP(B861,'Salary sheet'!$B$6:$E$2281,4,0)</f>
        <v>SK2</v>
      </c>
      <c r="H861" s="461" t="str">
        <f>+VLOOKUP(B861,'Salary sheet'!$B$6:$AZ$1386,50,0)</f>
        <v>SK2</v>
      </c>
      <c r="I861" s="461" t="str">
        <f t="shared" si="38"/>
        <v>C12561NGUYEN THI THU HONG050056732206</v>
      </c>
      <c r="J861" s="573" t="str">
        <f>+VLOOKUP(B861,'[2]04 2025'!$B$2:$F$1371,5,0)</f>
        <v>C12561NGUYEN THI THU HONG050056732206</v>
      </c>
      <c r="K861" s="461">
        <f t="shared" si="37"/>
        <v>1</v>
      </c>
      <c r="P861" s="479"/>
    </row>
    <row r="862" spans="1:16" s="461" customFormat="1" ht="18" customHeight="1">
      <c r="A862" s="548">
        <f>SUBTOTAL(3,B$6:B862)</f>
        <v>857</v>
      </c>
      <c r="B862" s="546" t="s">
        <v>2367</v>
      </c>
      <c r="C862" s="546" t="str">
        <f>+VLOOKUP(B862,'Salary sheet'!$B$6:$AX$1386,48,0)</f>
        <v>PHAM THI TU</v>
      </c>
      <c r="D862" s="546" t="str">
        <f>+VLOOKUP(B862,'Salary sheet'!$B$6:$BW$1386,49,0)</f>
        <v>050029026111</v>
      </c>
      <c r="E862" s="462">
        <f>+VLOOKUP(B862,'Salary sheet'!$B$6:$AT$1292,45,0)</f>
        <v>10369794</v>
      </c>
      <c r="F862" s="646" t="s">
        <v>5544</v>
      </c>
      <c r="G862" s="546" t="str">
        <f>+VLOOKUP(B862,'Salary sheet'!$B$6:$E$2281,4,0)</f>
        <v>SK2</v>
      </c>
      <c r="H862" s="461" t="str">
        <f>+VLOOKUP(B862,'Salary sheet'!$B$6:$AZ$1386,50,0)</f>
        <v>SK2</v>
      </c>
      <c r="I862" s="461" t="str">
        <f t="shared" si="38"/>
        <v>C13254PHAM THI TU050029026111</v>
      </c>
      <c r="J862" s="573" t="str">
        <f>+VLOOKUP(B862,'[2]04 2025'!$B$2:$F$1371,5,0)</f>
        <v>C13254PHAM THI TU050029026111</v>
      </c>
      <c r="K862" s="461">
        <f t="shared" si="37"/>
        <v>1</v>
      </c>
      <c r="P862" s="479"/>
    </row>
    <row r="863" spans="1:16" s="461" customFormat="1" ht="18" customHeight="1">
      <c r="A863" s="548">
        <f>SUBTOTAL(3,B$6:B863)</f>
        <v>858</v>
      </c>
      <c r="B863" s="546" t="s">
        <v>2369</v>
      </c>
      <c r="C863" s="546" t="str">
        <f>+VLOOKUP(B863,'Salary sheet'!$B$6:$AX$1386,48,0)</f>
        <v>HO THI HOAI</v>
      </c>
      <c r="D863" s="546" t="str">
        <f>+VLOOKUP(B863,'Salary sheet'!$B$6:$BW$1386,49,0)</f>
        <v>050055353287</v>
      </c>
      <c r="E863" s="462">
        <f>+VLOOKUP(B863,'Salary sheet'!$B$6:$AT$1292,45,0)</f>
        <v>9387794</v>
      </c>
      <c r="F863" s="646" t="s">
        <v>5544</v>
      </c>
      <c r="G863" s="546" t="str">
        <f>+VLOOKUP(B863,'Salary sheet'!$B$6:$E$2281,4,0)</f>
        <v>SK2</v>
      </c>
      <c r="H863" s="461" t="str">
        <f>+VLOOKUP(B863,'Salary sheet'!$B$6:$AZ$1386,50,0)</f>
        <v>SK2</v>
      </c>
      <c r="I863" s="461" t="str">
        <f t="shared" si="38"/>
        <v>C13256HO THI HOAI050055353287</v>
      </c>
      <c r="J863" s="573" t="str">
        <f>+VLOOKUP(B863,'[2]04 2025'!$B$2:$F$1371,5,0)</f>
        <v>C13256HO THI HOAI050055353287</v>
      </c>
      <c r="K863" s="461">
        <f t="shared" si="37"/>
        <v>1</v>
      </c>
      <c r="P863" s="479"/>
    </row>
    <row r="864" spans="1:16" s="461" customFormat="1" ht="18" customHeight="1">
      <c r="A864" s="548">
        <f>SUBTOTAL(3,B$6:B864)</f>
        <v>859</v>
      </c>
      <c r="B864" s="546" t="s">
        <v>2371</v>
      </c>
      <c r="C864" s="546" t="str">
        <f>+VLOOKUP(B864,'Salary sheet'!$B$6:$AX$1386,48,0)</f>
        <v>TRAN VAN VU</v>
      </c>
      <c r="D864" s="546" t="str">
        <f>+VLOOKUP(B864,'Salary sheet'!$B$6:$BW$1386,49,0)</f>
        <v>060153700292</v>
      </c>
      <c r="E864" s="462">
        <f>+VLOOKUP(B864,'Salary sheet'!$B$6:$AT$1292,45,0)</f>
        <v>7531324</v>
      </c>
      <c r="F864" s="646" t="s">
        <v>5544</v>
      </c>
      <c r="G864" s="546" t="str">
        <f>+VLOOKUP(B864,'Salary sheet'!$B$6:$E$2281,4,0)</f>
        <v>SK2</v>
      </c>
      <c r="H864" s="461" t="str">
        <f>+VLOOKUP(B864,'Salary sheet'!$B$6:$AZ$1386,50,0)</f>
        <v>SK2</v>
      </c>
      <c r="I864" s="461" t="str">
        <f t="shared" si="38"/>
        <v>C16143TRAN VAN VU060153700292</v>
      </c>
      <c r="J864" s="573" t="str">
        <f>+VLOOKUP(B864,'[2]04 2025'!$B$2:$F$1371,5,0)</f>
        <v>C16143TRAN VAN VU060153700292</v>
      </c>
      <c r="K864" s="461">
        <f t="shared" si="37"/>
        <v>1</v>
      </c>
      <c r="P864" s="479"/>
    </row>
    <row r="865" spans="1:16" s="461" customFormat="1" ht="18" customHeight="1">
      <c r="A865" s="548">
        <f>SUBTOTAL(3,B$6:B865)</f>
        <v>860</v>
      </c>
      <c r="B865" s="546" t="s">
        <v>2373</v>
      </c>
      <c r="C865" s="546" t="str">
        <f>+VLOOKUP(B865,'Salary sheet'!$B$6:$AX$1386,48,0)</f>
        <v>NGUYEN THI MAI LAN</v>
      </c>
      <c r="D865" s="546" t="str">
        <f>+VLOOKUP(B865,'Salary sheet'!$B$6:$BW$1386,49,0)</f>
        <v>050040874051</v>
      </c>
      <c r="E865" s="462">
        <f>+VLOOKUP(B865,'Salary sheet'!$B$6:$AT$1292,45,0)</f>
        <v>11209359</v>
      </c>
      <c r="F865" s="646" t="s">
        <v>5544</v>
      </c>
      <c r="G865" s="546" t="str">
        <f>+VLOOKUP(B865,'Salary sheet'!$B$6:$E$2281,4,0)</f>
        <v>SK2</v>
      </c>
      <c r="H865" s="461" t="str">
        <f>+VLOOKUP(B865,'Salary sheet'!$B$6:$AZ$1386,50,0)</f>
        <v>SK2</v>
      </c>
      <c r="I865" s="461" t="str">
        <f t="shared" si="38"/>
        <v>C4387NGUYEN THI MAI LAN050040874051</v>
      </c>
      <c r="J865" s="573" t="str">
        <f>+VLOOKUP(B865,'[2]04 2025'!$B$2:$F$1371,5,0)</f>
        <v>C4387NGUYEN THI MAI LAN050040874051</v>
      </c>
      <c r="K865" s="461">
        <f t="shared" si="37"/>
        <v>1</v>
      </c>
      <c r="P865" s="479"/>
    </row>
    <row r="866" spans="1:16" s="461" customFormat="1" ht="18" customHeight="1">
      <c r="A866" s="548">
        <f>SUBTOTAL(3,B$6:B866)</f>
        <v>861</v>
      </c>
      <c r="B866" s="546" t="s">
        <v>2375</v>
      </c>
      <c r="C866" s="546" t="str">
        <f>+VLOOKUP(B866,'Salary sheet'!$B$6:$AX$1386,48,0)</f>
        <v>LE VAN TUNG</v>
      </c>
      <c r="D866" s="546" t="str">
        <f>+VLOOKUP(B866,'Salary sheet'!$B$6:$BW$1386,49,0)</f>
        <v>050040827231</v>
      </c>
      <c r="E866" s="462">
        <f>+VLOOKUP(B866,'Salary sheet'!$B$6:$AT$1292,45,0)</f>
        <v>10390400</v>
      </c>
      <c r="F866" s="646" t="s">
        <v>5544</v>
      </c>
      <c r="G866" s="546" t="str">
        <f>+VLOOKUP(B866,'Salary sheet'!$B$6:$E$2281,4,0)</f>
        <v>SK2</v>
      </c>
      <c r="H866" s="461" t="str">
        <f>+VLOOKUP(B866,'Salary sheet'!$B$6:$AZ$1386,50,0)</f>
        <v>SK2</v>
      </c>
      <c r="I866" s="461" t="str">
        <f t="shared" si="38"/>
        <v>C6101LE VAN TUNG050040827231</v>
      </c>
      <c r="J866" s="573" t="str">
        <f>+VLOOKUP(B866,'[2]04 2025'!$B$2:$F$1371,5,0)</f>
        <v>C6101LE VAN TUNG050040827231</v>
      </c>
      <c r="K866" s="461">
        <f t="shared" si="37"/>
        <v>1</v>
      </c>
      <c r="P866" s="479"/>
    </row>
    <row r="867" spans="1:16" s="461" customFormat="1" ht="18" customHeight="1">
      <c r="A867" s="548">
        <f>SUBTOTAL(3,B$6:B867)</f>
        <v>862</v>
      </c>
      <c r="B867" s="546" t="s">
        <v>2377</v>
      </c>
      <c r="C867" s="546" t="str">
        <f>+VLOOKUP(B867,'Salary sheet'!$B$6:$AX$1386,48,0)</f>
        <v>TRAN THI BICH</v>
      </c>
      <c r="D867" s="546" t="str">
        <f>+VLOOKUP(B867,'Salary sheet'!$B$6:$BW$1386,49,0)</f>
        <v>050043052842</v>
      </c>
      <c r="E867" s="462">
        <f>+VLOOKUP(B867,'Salary sheet'!$B$6:$AT$1292,45,0)</f>
        <v>12669169</v>
      </c>
      <c r="F867" s="646" t="s">
        <v>5544</v>
      </c>
      <c r="G867" s="546" t="str">
        <f>+VLOOKUP(B867,'Salary sheet'!$B$6:$E$2281,4,0)</f>
        <v>SK2</v>
      </c>
      <c r="H867" s="461" t="str">
        <f>+VLOOKUP(B867,'Salary sheet'!$B$6:$AZ$1386,50,0)</f>
        <v>SK2</v>
      </c>
      <c r="I867" s="461" t="str">
        <f t="shared" si="38"/>
        <v>C6677TRAN THI BICH050043052842</v>
      </c>
      <c r="J867" s="573" t="str">
        <f>+VLOOKUP(B867,'[2]04 2025'!$B$2:$F$1371,5,0)</f>
        <v>C6677TRAN THI BICH050043052842</v>
      </c>
      <c r="K867" s="461">
        <f t="shared" si="37"/>
        <v>1</v>
      </c>
      <c r="P867" s="479"/>
    </row>
    <row r="868" spans="1:16" s="461" customFormat="1" ht="18" customHeight="1">
      <c r="A868" s="548">
        <f>SUBTOTAL(3,B$6:B868)</f>
        <v>863</v>
      </c>
      <c r="B868" s="546" t="s">
        <v>2379</v>
      </c>
      <c r="C868" s="546" t="str">
        <f>+VLOOKUP(B868,'Salary sheet'!$B$6:$AX$1386,48,0)</f>
        <v>DO QUOC BAO</v>
      </c>
      <c r="D868" s="546" t="str">
        <f>+VLOOKUP(B868,'Salary sheet'!$B$6:$BW$1386,49,0)</f>
        <v>050068121016</v>
      </c>
      <c r="E868" s="462">
        <f>+VLOOKUP(B868,'Salary sheet'!$B$6:$AT$1292,45,0)</f>
        <v>17821719</v>
      </c>
      <c r="F868" s="646" t="s">
        <v>5544</v>
      </c>
      <c r="G868" s="546" t="str">
        <f>+VLOOKUP(B868,'Salary sheet'!$B$6:$E$2281,4,0)</f>
        <v>SK2</v>
      </c>
      <c r="H868" s="461" t="str">
        <f>+VLOOKUP(B868,'Salary sheet'!$B$6:$AZ$1386,50,0)</f>
        <v>SK2</v>
      </c>
      <c r="I868" s="461" t="str">
        <f t="shared" si="38"/>
        <v>C7743DO QUOC BAO050068121016</v>
      </c>
      <c r="J868" s="573" t="str">
        <f>+VLOOKUP(B868,'[2]04 2025'!$B$2:$F$1371,5,0)</f>
        <v>C7743DO QUOC BAO050068121016</v>
      </c>
      <c r="K868" s="461">
        <f t="shared" si="37"/>
        <v>1</v>
      </c>
      <c r="P868" s="479"/>
    </row>
    <row r="869" spans="1:16" s="461" customFormat="1" ht="18" customHeight="1">
      <c r="A869" s="548">
        <f>SUBTOTAL(3,B$6:B869)</f>
        <v>864</v>
      </c>
      <c r="B869" s="546" t="s">
        <v>57</v>
      </c>
      <c r="C869" s="546" t="str">
        <f>+VLOOKUP(B869,'Salary sheet'!$B$6:$AX$1386,48,0)</f>
        <v>ROAN VAN HOA</v>
      </c>
      <c r="D869" s="546" t="str">
        <f>+VLOOKUP(B869,'Salary sheet'!$B$6:$BW$1386,49,0)</f>
        <v>050041004387</v>
      </c>
      <c r="E869" s="462">
        <f>+VLOOKUP(B869,'Salary sheet'!$B$6:$AT$1292,45,0)</f>
        <v>34203800</v>
      </c>
      <c r="F869" s="646" t="s">
        <v>5544</v>
      </c>
      <c r="G869" s="546" t="str">
        <f>+VLOOKUP(B869,'Salary sheet'!$B$6:$E$2281,4,0)</f>
        <v>SK2</v>
      </c>
      <c r="H869" s="461" t="str">
        <f>+VLOOKUP(B869,'Salary sheet'!$B$6:$AZ$1386,50,0)</f>
        <v>SK2</v>
      </c>
      <c r="I869" s="461" t="str">
        <f t="shared" si="38"/>
        <v>C5107ROAN VAN HOA050041004387</v>
      </c>
      <c r="J869" s="573" t="str">
        <f>+VLOOKUP(B869,'[2]04 2025'!$B$2:$F$1371,5,0)</f>
        <v>C5107ROAN VAN HOA050041004387</v>
      </c>
      <c r="K869" s="461">
        <f t="shared" si="37"/>
        <v>1</v>
      </c>
      <c r="P869" s="479"/>
    </row>
    <row r="870" spans="1:16" s="461" customFormat="1" ht="18" customHeight="1">
      <c r="A870" s="548">
        <f>SUBTOTAL(3,B$6:B870)</f>
        <v>865</v>
      </c>
      <c r="B870" s="546" t="s">
        <v>2382</v>
      </c>
      <c r="C870" s="546" t="str">
        <f>+VLOOKUP(B870,'Salary sheet'!$B$6:$AX$1386,48,0)</f>
        <v>TRAN THI THANH THAO</v>
      </c>
      <c r="D870" s="546" t="str">
        <f>+VLOOKUP(B870,'Salary sheet'!$B$6:$BW$1386,49,0)</f>
        <v>050131611584</v>
      </c>
      <c r="E870" s="462">
        <f>+VLOOKUP(B870,'Salary sheet'!$B$6:$AT$1292,45,0)</f>
        <v>8649628</v>
      </c>
      <c r="F870" s="646" t="s">
        <v>5544</v>
      </c>
      <c r="G870" s="546" t="str">
        <f>+VLOOKUP(B870,'Salary sheet'!$B$6:$E$2281,4,0)</f>
        <v>SK2</v>
      </c>
      <c r="H870" s="461" t="str">
        <f>+VLOOKUP(B870,'Salary sheet'!$B$6:$AZ$1386,50,0)</f>
        <v>SK2</v>
      </c>
      <c r="I870" s="461" t="str">
        <f t="shared" si="38"/>
        <v>C14816TRAN THI THANH THAO050131611584</v>
      </c>
      <c r="J870" s="573" t="str">
        <f>+VLOOKUP(B870,'[2]04 2025'!$B$2:$F$1371,5,0)</f>
        <v>C14816TRAN THI THANH THAO050131611584</v>
      </c>
      <c r="K870" s="461">
        <f t="shared" ref="K870:K933" si="39">+IF(J870=I870,1,0)</f>
        <v>1</v>
      </c>
      <c r="P870" s="479"/>
    </row>
    <row r="871" spans="1:16" s="461" customFormat="1" ht="18" customHeight="1">
      <c r="A871" s="548">
        <f>SUBTOTAL(3,B$6:B871)</f>
        <v>866</v>
      </c>
      <c r="B871" s="546" t="s">
        <v>2384</v>
      </c>
      <c r="C871" s="546" t="str">
        <f>+VLOOKUP(B871,'Salary sheet'!$B$6:$AX$1386,48,0)</f>
        <v>TRAN VAN NHAT</v>
      </c>
      <c r="D871" s="546" t="str">
        <f>+VLOOKUP(B871,'Salary sheet'!$B$6:$BW$1386,49,0)</f>
        <v>050123122566</v>
      </c>
      <c r="E871" s="462">
        <f>+VLOOKUP(B871,'Salary sheet'!$B$6:$AT$1292,45,0)</f>
        <v>10334361</v>
      </c>
      <c r="F871" s="646" t="s">
        <v>5544</v>
      </c>
      <c r="G871" s="546" t="str">
        <f>+VLOOKUP(B871,'Salary sheet'!$B$6:$E$2281,4,0)</f>
        <v>SK2</v>
      </c>
      <c r="H871" s="461" t="str">
        <f>+VLOOKUP(B871,'Salary sheet'!$B$6:$AZ$1386,50,0)</f>
        <v>SK2</v>
      </c>
      <c r="I871" s="461" t="str">
        <f t="shared" si="38"/>
        <v>C13539TRAN VAN NHAT050123122566</v>
      </c>
      <c r="J871" s="573" t="str">
        <f>+VLOOKUP(B871,'[2]04 2025'!$B$2:$F$1371,5,0)</f>
        <v>C13539TRAN VAN NHAT050123122566</v>
      </c>
      <c r="K871" s="461">
        <f t="shared" si="39"/>
        <v>1</v>
      </c>
      <c r="P871" s="479"/>
    </row>
    <row r="872" spans="1:16" s="461" customFormat="1" ht="18" customHeight="1">
      <c r="A872" s="548">
        <f>SUBTOTAL(3,B$6:B872)</f>
        <v>867</v>
      </c>
      <c r="B872" s="546" t="s">
        <v>2387</v>
      </c>
      <c r="C872" s="546" t="str">
        <f>+VLOOKUP(B872,'Salary sheet'!$B$6:$AX$1386,48,0)</f>
        <v>VU VAN DUNG</v>
      </c>
      <c r="D872" s="546" t="str">
        <f>+VLOOKUP(B872,'Salary sheet'!$B$6:$BW$1386,49,0)</f>
        <v>050054732578</v>
      </c>
      <c r="E872" s="462">
        <f>+VLOOKUP(B872,'Salary sheet'!$B$6:$AT$1292,45,0)</f>
        <v>9002054</v>
      </c>
      <c r="F872" s="646" t="s">
        <v>5544</v>
      </c>
      <c r="G872" s="546" t="str">
        <f>+VLOOKUP(B872,'Salary sheet'!$B$6:$E$2281,4,0)</f>
        <v>SK2</v>
      </c>
      <c r="H872" s="461" t="str">
        <f>+VLOOKUP(B872,'Salary sheet'!$B$6:$AZ$1386,50,0)</f>
        <v>SK2</v>
      </c>
      <c r="I872" s="461" t="str">
        <f t="shared" si="38"/>
        <v>C15362VU VAN DUNG050054732578</v>
      </c>
      <c r="J872" s="573" t="str">
        <f>+VLOOKUP(B872,'[2]04 2025'!$B$2:$F$1371,5,0)</f>
        <v>C15362VU VAN DUNG050054732578</v>
      </c>
      <c r="K872" s="461">
        <f t="shared" si="39"/>
        <v>1</v>
      </c>
      <c r="P872" s="479"/>
    </row>
    <row r="873" spans="1:16" s="461" customFormat="1" ht="18" customHeight="1">
      <c r="A873" s="548">
        <f>SUBTOTAL(3,B$6:B873)</f>
        <v>868</v>
      </c>
      <c r="B873" s="546" t="s">
        <v>2389</v>
      </c>
      <c r="C873" s="546" t="str">
        <f>+VLOOKUP(B873,'Salary sheet'!$B$6:$AX$1386,48,0)</f>
        <v>PHAN NGOC TUYEN</v>
      </c>
      <c r="D873" s="546" t="str">
        <f>+VLOOKUP(B873,'Salary sheet'!$B$6:$BW$1386,49,0)</f>
        <v>050843043491</v>
      </c>
      <c r="E873" s="462">
        <f>+VLOOKUP(B873,'Salary sheet'!$B$6:$AT$1292,45,0)</f>
        <v>18020815</v>
      </c>
      <c r="F873" s="646" t="s">
        <v>5544</v>
      </c>
      <c r="G873" s="546" t="str">
        <f>+VLOOKUP(B873,'Salary sheet'!$B$6:$E$2281,4,0)</f>
        <v>SK2</v>
      </c>
      <c r="H873" s="461" t="str">
        <f>+VLOOKUP(B873,'Salary sheet'!$B$6:$AZ$1386,50,0)</f>
        <v>SK2</v>
      </c>
      <c r="I873" s="461" t="str">
        <f t="shared" si="38"/>
        <v>C5851PHAN NGOC TUYEN050843043491</v>
      </c>
      <c r="J873" s="573" t="str">
        <f>+VLOOKUP(B873,'[2]04 2025'!$B$2:$F$1371,5,0)</f>
        <v>C5851PHAN NGOC TUYEN050843043491</v>
      </c>
      <c r="K873" s="461">
        <f t="shared" si="39"/>
        <v>1</v>
      </c>
      <c r="P873" s="479"/>
    </row>
    <row r="874" spans="1:16" s="461" customFormat="1" ht="18" customHeight="1">
      <c r="A874" s="548">
        <f>SUBTOTAL(3,B$6:B874)</f>
        <v>869</v>
      </c>
      <c r="B874" s="546" t="s">
        <v>2392</v>
      </c>
      <c r="C874" s="546" t="str">
        <f>+VLOOKUP(B874,'Salary sheet'!$B$6:$AX$1386,48,0)</f>
        <v>LE THI TRANG LY</v>
      </c>
      <c r="D874" s="546" t="str">
        <f>+VLOOKUP(B874,'Salary sheet'!$B$6:$BW$1386,49,0)</f>
        <v>050040966215</v>
      </c>
      <c r="E874" s="462">
        <f>+VLOOKUP(B874,'Salary sheet'!$B$6:$AT$1292,45,0)</f>
        <v>10205577</v>
      </c>
      <c r="F874" s="646" t="s">
        <v>5544</v>
      </c>
      <c r="G874" s="546" t="str">
        <f>+VLOOKUP(B874,'Salary sheet'!$B$6:$E$2281,4,0)</f>
        <v>SK2</v>
      </c>
      <c r="H874" s="461" t="str">
        <f>+VLOOKUP(B874,'Salary sheet'!$B$6:$AZ$1386,50,0)</f>
        <v>SK2</v>
      </c>
      <c r="I874" s="461" t="str">
        <f t="shared" si="38"/>
        <v>C5887LE THI TRANG LY050040966215</v>
      </c>
      <c r="J874" s="573" t="str">
        <f>+VLOOKUP(B874,'[2]04 2025'!$B$2:$F$1371,5,0)</f>
        <v>C5887LE THI TRANG LY050040966215</v>
      </c>
      <c r="K874" s="461">
        <f t="shared" si="39"/>
        <v>1</v>
      </c>
      <c r="P874" s="479"/>
    </row>
    <row r="875" spans="1:16" s="461" customFormat="1" ht="18" customHeight="1">
      <c r="A875" s="548">
        <f>SUBTOTAL(3,B$6:B875)</f>
        <v>870</v>
      </c>
      <c r="B875" s="546" t="s">
        <v>2394</v>
      </c>
      <c r="C875" s="546" t="str">
        <f>+VLOOKUP(B875,'Salary sheet'!$B$6:$AX$1386,48,0)</f>
        <v>NGUYEN THI KIM NGAN</v>
      </c>
      <c r="D875" s="546" t="str">
        <f>+VLOOKUP(B875,'Salary sheet'!$B$6:$BW$1386,49,0)</f>
        <v>050104420521</v>
      </c>
      <c r="E875" s="462">
        <f>+VLOOKUP(B875,'Salary sheet'!$B$6:$AT$1292,45,0)</f>
        <v>11990357</v>
      </c>
      <c r="F875" s="646" t="s">
        <v>5544</v>
      </c>
      <c r="G875" s="546" t="str">
        <f>+VLOOKUP(B875,'Salary sheet'!$B$6:$E$2281,4,0)</f>
        <v>SK2</v>
      </c>
      <c r="H875" s="461" t="str">
        <f>+VLOOKUP(B875,'Salary sheet'!$B$6:$AZ$1386,50,0)</f>
        <v>SK2</v>
      </c>
      <c r="I875" s="461" t="str">
        <f t="shared" si="38"/>
        <v>C8137NGUYEN THI KIM NGAN050104420521</v>
      </c>
      <c r="J875" s="573" t="str">
        <f>+VLOOKUP(B875,'[2]04 2025'!$B$2:$F$1371,5,0)</f>
        <v>C8137NGUYEN THI KIM NGAN050104420521</v>
      </c>
      <c r="K875" s="461">
        <f t="shared" si="39"/>
        <v>1</v>
      </c>
      <c r="P875" s="479"/>
    </row>
    <row r="876" spans="1:16" s="461" customFormat="1" ht="18" customHeight="1">
      <c r="A876" s="548">
        <f>SUBTOTAL(3,B$6:B876)</f>
        <v>871</v>
      </c>
      <c r="B876" s="546" t="s">
        <v>2397</v>
      </c>
      <c r="C876" s="546" t="str">
        <f>+VLOOKUP(B876,'Salary sheet'!$B$6:$AX$1386,48,0)</f>
        <v>TU PHONG NHA</v>
      </c>
      <c r="D876" s="546" t="str">
        <f>+VLOOKUP(B876,'Salary sheet'!$B$6:$BW$1386,49,0)</f>
        <v>050115373487</v>
      </c>
      <c r="E876" s="462">
        <f>+VLOOKUP(B876,'Salary sheet'!$B$6:$AT$1292,45,0)</f>
        <v>11579390</v>
      </c>
      <c r="F876" s="646" t="s">
        <v>5544</v>
      </c>
      <c r="G876" s="546" t="str">
        <f>+VLOOKUP(B876,'Salary sheet'!$B$6:$E$2281,4,0)</f>
        <v>SK2</v>
      </c>
      <c r="H876" s="461" t="str">
        <f>+VLOOKUP(B876,'Salary sheet'!$B$6:$AZ$1386,50,0)</f>
        <v>SK2</v>
      </c>
      <c r="I876" s="461" t="str">
        <f t="shared" si="38"/>
        <v>C11720TU PHONG NHA050115373487</v>
      </c>
      <c r="J876" s="573" t="str">
        <f>+VLOOKUP(B876,'[2]04 2025'!$B$2:$F$1371,5,0)</f>
        <v>C11720TU PHONG NHA050115373487</v>
      </c>
      <c r="K876" s="461">
        <f t="shared" si="39"/>
        <v>1</v>
      </c>
      <c r="P876" s="479"/>
    </row>
    <row r="877" spans="1:16" s="461" customFormat="1" ht="18" customHeight="1">
      <c r="A877" s="548">
        <f>SUBTOTAL(3,B$6:B877)</f>
        <v>872</v>
      </c>
      <c r="B877" s="546" t="s">
        <v>2400</v>
      </c>
      <c r="C877" s="546" t="str">
        <f>+VLOOKUP(B877,'Salary sheet'!$B$6:$AX$1386,48,0)</f>
        <v>TRAN TRONG NGHIA</v>
      </c>
      <c r="D877" s="546" t="str">
        <f>+VLOOKUP(B877,'Salary sheet'!$B$6:$BW$1386,49,0)</f>
        <v>050116007999</v>
      </c>
      <c r="E877" s="462">
        <f>+VLOOKUP(B877,'Salary sheet'!$B$6:$AT$1292,45,0)</f>
        <v>11554062</v>
      </c>
      <c r="F877" s="646" t="s">
        <v>5544</v>
      </c>
      <c r="G877" s="546" t="str">
        <f>+VLOOKUP(B877,'Salary sheet'!$B$6:$E$2281,4,0)</f>
        <v>SK2</v>
      </c>
      <c r="H877" s="461" t="str">
        <f>+VLOOKUP(B877,'Salary sheet'!$B$6:$AZ$1386,50,0)</f>
        <v>SK2</v>
      </c>
      <c r="I877" s="461" t="str">
        <f t="shared" si="38"/>
        <v>C11762TRAN TRONG NGHIA050116007999</v>
      </c>
      <c r="J877" s="573" t="str">
        <f>+VLOOKUP(B877,'[2]04 2025'!$B$2:$F$1371,5,0)</f>
        <v>C11762TRAN TRONG NGHIA050116007999</v>
      </c>
      <c r="K877" s="461">
        <f t="shared" si="39"/>
        <v>1</v>
      </c>
      <c r="P877" s="479"/>
    </row>
    <row r="878" spans="1:16" s="461" customFormat="1" ht="18" customHeight="1">
      <c r="A878" s="548">
        <f>SUBTOTAL(3,B$6:B878)</f>
        <v>873</v>
      </c>
      <c r="B878" s="546" t="s">
        <v>2402</v>
      </c>
      <c r="C878" s="546" t="str">
        <f>+VLOOKUP(B878,'Salary sheet'!$B$6:$AX$1386,48,0)</f>
        <v>DO THIEN TAM</v>
      </c>
      <c r="D878" s="546" t="str">
        <f>+VLOOKUP(B878,'Salary sheet'!$B$6:$BW$1386,49,0)</f>
        <v>050126082761</v>
      </c>
      <c r="E878" s="462">
        <f>+VLOOKUP(B878,'Salary sheet'!$B$6:$AT$1292,45,0)</f>
        <v>10757138</v>
      </c>
      <c r="F878" s="646" t="s">
        <v>5544</v>
      </c>
      <c r="G878" s="546" t="str">
        <f>+VLOOKUP(B878,'Salary sheet'!$B$6:$E$2281,4,0)</f>
        <v>SK2</v>
      </c>
      <c r="H878" s="461" t="str">
        <f>+VLOOKUP(B878,'Salary sheet'!$B$6:$AZ$1386,50,0)</f>
        <v>SK2</v>
      </c>
      <c r="I878" s="461" t="str">
        <f t="shared" si="38"/>
        <v>C13252DO THIEN TAM050126082761</v>
      </c>
      <c r="J878" s="573" t="str">
        <f>+VLOOKUP(B878,'[2]04 2025'!$B$2:$F$1371,5,0)</f>
        <v>C13252DO THIEN TAM050126082761</v>
      </c>
      <c r="K878" s="461">
        <f t="shared" si="39"/>
        <v>1</v>
      </c>
      <c r="P878" s="479"/>
    </row>
    <row r="879" spans="1:16" s="461" customFormat="1" ht="18" customHeight="1">
      <c r="A879" s="548">
        <f>SUBTOTAL(3,B$6:B879)</f>
        <v>874</v>
      </c>
      <c r="B879" s="546" t="s">
        <v>2404</v>
      </c>
      <c r="C879" s="546" t="str">
        <f>+VLOOKUP(B879,'Salary sheet'!$B$6:$AX$1386,48,0)</f>
        <v>PHAM VAN HUNG</v>
      </c>
      <c r="D879" s="546" t="str">
        <f>+VLOOKUP(B879,'Salary sheet'!$B$6:$BW$1386,49,0)</f>
        <v>050134580231</v>
      </c>
      <c r="E879" s="462">
        <f>+VLOOKUP(B879,'Salary sheet'!$B$6:$AT$1292,45,0)</f>
        <v>10053062</v>
      </c>
      <c r="F879" s="646" t="s">
        <v>5544</v>
      </c>
      <c r="G879" s="546" t="str">
        <f>+VLOOKUP(B879,'Salary sheet'!$B$6:$E$2281,4,0)</f>
        <v>SK2</v>
      </c>
      <c r="H879" s="461" t="str">
        <f>+VLOOKUP(B879,'Salary sheet'!$B$6:$AZ$1386,50,0)</f>
        <v>SK2</v>
      </c>
      <c r="I879" s="461" t="str">
        <f t="shared" si="38"/>
        <v>C14656PHAM VAN HUNG050134580231</v>
      </c>
      <c r="J879" s="573" t="str">
        <f>+VLOOKUP(B879,'[2]04 2025'!$B$2:$F$1371,5,0)</f>
        <v>C14656PHAM VAN HUNG050134580231</v>
      </c>
      <c r="K879" s="461">
        <f t="shared" si="39"/>
        <v>1</v>
      </c>
      <c r="P879" s="479"/>
    </row>
    <row r="880" spans="1:16" s="461" customFormat="1" ht="18" customHeight="1">
      <c r="A880" s="548">
        <f>SUBTOTAL(3,B$6:B880)</f>
        <v>875</v>
      </c>
      <c r="B880" s="546" t="s">
        <v>2406</v>
      </c>
      <c r="C880" s="546" t="str">
        <f>+VLOOKUP(B880,'Salary sheet'!$B$6:$AX$1386,48,0)</f>
        <v>DIEU NGHENH</v>
      </c>
      <c r="D880" s="546" t="str">
        <f>+VLOOKUP(B880,'Salary sheet'!$B$6:$BW$1386,49,0)</f>
        <v>050143384540</v>
      </c>
      <c r="E880" s="462">
        <f>+VLOOKUP(B880,'Salary sheet'!$B$6:$AT$1292,45,0)</f>
        <v>10007555</v>
      </c>
      <c r="F880" s="646" t="s">
        <v>5544</v>
      </c>
      <c r="G880" s="546" t="str">
        <f>+VLOOKUP(B880,'Salary sheet'!$B$6:$E$2281,4,0)</f>
        <v>SK2</v>
      </c>
      <c r="H880" s="461" t="str">
        <f>+VLOOKUP(B880,'Salary sheet'!$B$6:$AZ$1386,50,0)</f>
        <v>SK2</v>
      </c>
      <c r="I880" s="461" t="str">
        <f t="shared" si="38"/>
        <v>C15376DIEU NGHENH050143384540</v>
      </c>
      <c r="J880" s="573" t="str">
        <f>+VLOOKUP(B880,'[2]04 2025'!$B$2:$F$1371,5,0)</f>
        <v>C15376DIEU NGHENH050143384540</v>
      </c>
      <c r="K880" s="461">
        <f t="shared" si="39"/>
        <v>1</v>
      </c>
      <c r="P880" s="479"/>
    </row>
    <row r="881" spans="1:16" s="461" customFormat="1" ht="18" customHeight="1">
      <c r="A881" s="548">
        <f>SUBTOTAL(3,B$6:B881)</f>
        <v>876</v>
      </c>
      <c r="B881" s="546" t="s">
        <v>2409</v>
      </c>
      <c r="C881" s="546" t="str">
        <f>+VLOOKUP(B881,'Salary sheet'!$B$6:$AX$1386,48,0)</f>
        <v>TRUONG VAN THUYET</v>
      </c>
      <c r="D881" s="546" t="str">
        <f>+VLOOKUP(B881,'Salary sheet'!$B$6:$BW$1386,49,0)</f>
        <v>050112723436</v>
      </c>
      <c r="E881" s="462">
        <f>+VLOOKUP(B881,'Salary sheet'!$B$6:$AT$1292,45,0)</f>
        <v>9887029</v>
      </c>
      <c r="F881" s="646" t="s">
        <v>5544</v>
      </c>
      <c r="G881" s="546" t="str">
        <f>+VLOOKUP(B881,'Salary sheet'!$B$6:$E$2281,4,0)</f>
        <v>SK2</v>
      </c>
      <c r="H881" s="461" t="str">
        <f>+VLOOKUP(B881,'Salary sheet'!$B$6:$AZ$1386,50,0)</f>
        <v>SK2</v>
      </c>
      <c r="I881" s="461" t="str">
        <f t="shared" si="38"/>
        <v>C15387TRUONG VAN THUYET050112723436</v>
      </c>
      <c r="J881" s="573" t="str">
        <f>+VLOOKUP(B881,'[2]04 2025'!$B$2:$F$1371,5,0)</f>
        <v>C15387TRUONG VAN THUYET050112723436</v>
      </c>
      <c r="K881" s="461">
        <f t="shared" si="39"/>
        <v>1</v>
      </c>
      <c r="P881" s="479"/>
    </row>
    <row r="882" spans="1:16" s="461" customFormat="1" ht="18" customHeight="1">
      <c r="A882" s="548">
        <f>SUBTOTAL(3,B$6:B882)</f>
        <v>877</v>
      </c>
      <c r="B882" s="546" t="s">
        <v>2411</v>
      </c>
      <c r="C882" s="546" t="str">
        <f>+VLOOKUP(B882,'Salary sheet'!$B$6:$AX$1386,48,0)</f>
        <v>LAM BUNG</v>
      </c>
      <c r="D882" s="546" t="str">
        <f>+VLOOKUP(B882,'Salary sheet'!$B$6:$BW$1386,49,0)</f>
        <v>050068150474</v>
      </c>
      <c r="E882" s="462">
        <f>+VLOOKUP(B882,'Salary sheet'!$B$6:$AT$1292,45,0)</f>
        <v>8298397</v>
      </c>
      <c r="F882" s="646" t="s">
        <v>5544</v>
      </c>
      <c r="G882" s="546" t="str">
        <f>+VLOOKUP(B882,'Salary sheet'!$B$6:$E$2281,4,0)</f>
        <v>SK2</v>
      </c>
      <c r="H882" s="461" t="str">
        <f>+VLOOKUP(B882,'Salary sheet'!$B$6:$AZ$1386,50,0)</f>
        <v>SK2</v>
      </c>
      <c r="I882" s="461" t="str">
        <f t="shared" si="38"/>
        <v>C16485LAM BUNG050068150474</v>
      </c>
      <c r="J882" s="573" t="str">
        <f>+VLOOKUP(B882,'[2]04 2025'!$B$2:$F$1371,5,0)</f>
        <v>C16485LAM BUNG050068150474</v>
      </c>
      <c r="K882" s="461">
        <f t="shared" si="39"/>
        <v>1</v>
      </c>
      <c r="P882" s="479"/>
    </row>
    <row r="883" spans="1:16" s="461" customFormat="1" ht="18" customHeight="1">
      <c r="A883" s="548">
        <f>SUBTOTAL(3,B$6:B883)</f>
        <v>878</v>
      </c>
      <c r="B883" s="546" t="s">
        <v>2413</v>
      </c>
      <c r="C883" s="546" t="str">
        <f>+VLOOKUP(B883,'Salary sheet'!$B$6:$AX$1386,48,0)</f>
        <v>PHAM CHUNG KIEN</v>
      </c>
      <c r="D883" s="546" t="str">
        <f>+VLOOKUP(B883,'Salary sheet'!$B$6:$BW$1386,49,0)</f>
        <v>050158900707</v>
      </c>
      <c r="E883" s="462">
        <f>+VLOOKUP(B883,'Salary sheet'!$B$6:$AT$1292,45,0)</f>
        <v>7682038</v>
      </c>
      <c r="F883" s="646" t="s">
        <v>5544</v>
      </c>
      <c r="G883" s="546" t="str">
        <f>+VLOOKUP(B883,'Salary sheet'!$B$6:$E$2281,4,0)</f>
        <v>SK2</v>
      </c>
      <c r="H883" s="461" t="str">
        <f>+VLOOKUP(B883,'Salary sheet'!$B$6:$AZ$1386,50,0)</f>
        <v>SK2</v>
      </c>
      <c r="I883" s="461" t="str">
        <f t="shared" si="38"/>
        <v>C16555PHAM CHUNG KIEN050158900707</v>
      </c>
      <c r="J883" s="573" t="str">
        <f>+VLOOKUP(B883,'[2]04 2025'!$B$2:$F$1371,5,0)</f>
        <v>C16555PHAM CHUNG KIEN050158900707</v>
      </c>
      <c r="K883" s="461">
        <f t="shared" si="39"/>
        <v>1</v>
      </c>
      <c r="P883" s="479"/>
    </row>
    <row r="884" spans="1:16" s="461" customFormat="1" ht="18" customHeight="1">
      <c r="A884" s="548">
        <f>SUBTOTAL(3,B$6:B884)</f>
        <v>879</v>
      </c>
      <c r="B884" s="546" t="s">
        <v>5600</v>
      </c>
      <c r="C884" s="546" t="str">
        <f>+VLOOKUP(B884,'Salary sheet'!$B$6:$AX$1386,48,0)</f>
        <v>TRAN MINH TAN</v>
      </c>
      <c r="D884" s="546" t="str">
        <f>+VLOOKUP(B884,'Salary sheet'!$B$6:$BW$1386,49,0)</f>
        <v>050159267277</v>
      </c>
      <c r="E884" s="462">
        <f>+VLOOKUP(B884,'Salary sheet'!$B$6:$AT$1292,45,0)</f>
        <v>5341158</v>
      </c>
      <c r="F884" s="646" t="s">
        <v>5544</v>
      </c>
      <c r="G884" s="546" t="str">
        <f>+VLOOKUP(B884,'Salary sheet'!$B$6:$E$2281,4,0)</f>
        <v>SK2</v>
      </c>
      <c r="H884" s="461" t="str">
        <f>+VLOOKUP(B884,'Salary sheet'!$B$6:$AZ$1386,50,0)</f>
        <v>SK2</v>
      </c>
      <c r="I884" s="461" t="str">
        <f t="shared" si="38"/>
        <v>C16601TRAN MINH TAN050159267277</v>
      </c>
      <c r="J884" s="573" t="str">
        <f>+VLOOKUP(B884,'[2]04 2025'!$B$2:$F$1371,5,0)</f>
        <v>C16601TRAN MINH TAN050159267277</v>
      </c>
      <c r="K884" s="461">
        <f t="shared" si="39"/>
        <v>1</v>
      </c>
      <c r="P884" s="479"/>
    </row>
    <row r="885" spans="1:16" s="461" customFormat="1" ht="18" customHeight="1">
      <c r="A885" s="548">
        <f>SUBTOTAL(3,B$6:B885)</f>
        <v>880</v>
      </c>
      <c r="B885" s="546" t="s">
        <v>2415</v>
      </c>
      <c r="C885" s="546" t="str">
        <f>+VLOOKUP(B885,'Salary sheet'!$B$6:$AX$1386,48,0)</f>
        <v>DANG VAN UT</v>
      </c>
      <c r="D885" s="546" t="str">
        <f>+VLOOKUP(B885,'Salary sheet'!$B$6:$BW$1386,49,0)</f>
        <v>050040832200</v>
      </c>
      <c r="E885" s="462">
        <f>+VLOOKUP(B885,'Salary sheet'!$B$6:$AT$1292,45,0)</f>
        <v>16567046</v>
      </c>
      <c r="F885" s="646" t="s">
        <v>5544</v>
      </c>
      <c r="G885" s="546" t="str">
        <f>+VLOOKUP(B885,'Salary sheet'!$B$6:$E$2281,4,0)</f>
        <v>SK2</v>
      </c>
      <c r="H885" s="461" t="str">
        <f>+VLOOKUP(B885,'Salary sheet'!$B$6:$AZ$1386,50,0)</f>
        <v>SK2</v>
      </c>
      <c r="I885" s="461" t="str">
        <f t="shared" si="38"/>
        <v>C5138DANG VAN UT050040832200</v>
      </c>
      <c r="J885" s="573" t="str">
        <f>+VLOOKUP(B885,'[2]04 2025'!$B$2:$F$1371,5,0)</f>
        <v>C5138DANG VAN UT050040832200</v>
      </c>
      <c r="K885" s="461">
        <f t="shared" si="39"/>
        <v>1</v>
      </c>
      <c r="P885" s="479"/>
    </row>
    <row r="886" spans="1:16" s="461" customFormat="1" ht="18" customHeight="1">
      <c r="A886" s="548">
        <f>SUBTOTAL(3,B$6:B886)</f>
        <v>881</v>
      </c>
      <c r="B886" s="546" t="s">
        <v>2417</v>
      </c>
      <c r="C886" s="546" t="str">
        <f>+VLOOKUP(B886,'Salary sheet'!$B$6:$AX$1386,48,0)</f>
        <v>NGUYEN THANH HONG</v>
      </c>
      <c r="D886" s="546" t="str">
        <f>+VLOOKUP(B886,'Salary sheet'!$B$6:$BW$1386,49,0)</f>
        <v>050106514191</v>
      </c>
      <c r="E886" s="462">
        <f>+VLOOKUP(B886,'Salary sheet'!$B$6:$AT$1292,45,0)</f>
        <v>11399584</v>
      </c>
      <c r="F886" s="646" t="s">
        <v>5544</v>
      </c>
      <c r="G886" s="546" t="str">
        <f>+VLOOKUP(B886,'Salary sheet'!$B$6:$E$2281,4,0)</f>
        <v>SK2</v>
      </c>
      <c r="H886" s="461" t="str">
        <f>+VLOOKUP(B886,'Salary sheet'!$B$6:$AZ$1386,50,0)</f>
        <v>SK2</v>
      </c>
      <c r="I886" s="461" t="str">
        <f t="shared" si="38"/>
        <v>C7889NGUYEN THANH HONG050106514191</v>
      </c>
      <c r="J886" s="573" t="str">
        <f>+VLOOKUP(B886,'[2]04 2025'!$B$2:$F$1371,5,0)</f>
        <v>C7889NGUYEN THANH HONG050106514191</v>
      </c>
      <c r="K886" s="461">
        <f t="shared" si="39"/>
        <v>1</v>
      </c>
      <c r="P886" s="479"/>
    </row>
    <row r="887" spans="1:16" s="461" customFormat="1" ht="18" customHeight="1">
      <c r="A887" s="548">
        <f>SUBTOTAL(3,B$6:B887)</f>
        <v>882</v>
      </c>
      <c r="B887" s="546" t="s">
        <v>2419</v>
      </c>
      <c r="C887" s="546" t="str">
        <f>+VLOOKUP(B887,'Salary sheet'!$B$6:$AX$1386,48,0)</f>
        <v>PHAM TRUNG THANH</v>
      </c>
      <c r="D887" s="546" t="str">
        <f>+VLOOKUP(B887,'Salary sheet'!$B$6:$BW$1386,49,0)</f>
        <v>050109986809</v>
      </c>
      <c r="E887" s="462">
        <f>+VLOOKUP(B887,'Salary sheet'!$B$6:$AT$1292,45,0)</f>
        <v>20019297</v>
      </c>
      <c r="F887" s="646" t="s">
        <v>5544</v>
      </c>
      <c r="G887" s="546" t="str">
        <f>+VLOOKUP(B887,'Salary sheet'!$B$6:$E$2281,4,0)</f>
        <v>SK2</v>
      </c>
      <c r="H887" s="461" t="str">
        <f>+VLOOKUP(B887,'Salary sheet'!$B$6:$AZ$1386,50,0)</f>
        <v>SK2</v>
      </c>
      <c r="I887" s="461" t="str">
        <f t="shared" ref="I887:I950" si="40">+CONCATENATE(B887,C887,D887)</f>
        <v>C10864PHAM TRUNG THANH050109986809</v>
      </c>
      <c r="J887" s="573" t="str">
        <f>+VLOOKUP(B887,'[2]04 2025'!$B$2:$F$1371,5,0)</f>
        <v>C10864PHAM TRUNG THANH050109986809</v>
      </c>
      <c r="K887" s="461">
        <f t="shared" si="39"/>
        <v>1</v>
      </c>
      <c r="P887" s="479"/>
    </row>
    <row r="888" spans="1:16" s="461" customFormat="1" ht="18" customHeight="1">
      <c r="A888" s="548">
        <f>SUBTOTAL(3,B$6:B888)</f>
        <v>883</v>
      </c>
      <c r="B888" s="546" t="s">
        <v>2422</v>
      </c>
      <c r="C888" s="546" t="str">
        <f>+VLOOKUP(B888,'Salary sheet'!$B$6:$AX$1386,48,0)</f>
        <v>NGUYEN BA TAM</v>
      </c>
      <c r="D888" s="546" t="str">
        <f>+VLOOKUP(B888,'Salary sheet'!$B$6:$BW$1386,49,0)</f>
        <v>050067867715</v>
      </c>
      <c r="E888" s="462">
        <f>+VLOOKUP(B888,'Salary sheet'!$B$6:$AT$1292,45,0)</f>
        <v>17901950</v>
      </c>
      <c r="F888" s="646" t="s">
        <v>5544</v>
      </c>
      <c r="G888" s="546" t="str">
        <f>+VLOOKUP(B888,'Salary sheet'!$B$6:$E$2281,4,0)</f>
        <v>SK2</v>
      </c>
      <c r="H888" s="461" t="str">
        <f>+VLOOKUP(B888,'Salary sheet'!$B$6:$AZ$1386,50,0)</f>
        <v>SK2</v>
      </c>
      <c r="I888" s="461" t="str">
        <f t="shared" si="40"/>
        <v>C11602NGUYEN BA TAM050067867715</v>
      </c>
      <c r="J888" s="573" t="str">
        <f>+VLOOKUP(B888,'[2]04 2025'!$B$2:$F$1371,5,0)</f>
        <v>C11602NGUYEN BA TAM050067867715</v>
      </c>
      <c r="K888" s="461">
        <f t="shared" si="39"/>
        <v>1</v>
      </c>
      <c r="P888" s="479"/>
    </row>
    <row r="889" spans="1:16" s="461" customFormat="1" ht="18" customHeight="1">
      <c r="A889" s="548">
        <f>SUBTOTAL(3,B$6:B889)</f>
        <v>884</v>
      </c>
      <c r="B889" s="546" t="s">
        <v>2425</v>
      </c>
      <c r="C889" s="546" t="str">
        <f>+VLOOKUP(B889,'Salary sheet'!$B$6:$AX$1386,48,0)</f>
        <v>TRAN THANH PHONG</v>
      </c>
      <c r="D889" s="546" t="str">
        <f>+VLOOKUP(B889,'Salary sheet'!$B$6:$BW$1386,49,0)</f>
        <v>050040849871</v>
      </c>
      <c r="E889" s="462">
        <f>+VLOOKUP(B889,'Salary sheet'!$B$6:$AT$1292,45,0)</f>
        <v>12680619</v>
      </c>
      <c r="F889" s="646" t="s">
        <v>5544</v>
      </c>
      <c r="G889" s="546" t="str">
        <f>+VLOOKUP(B889,'Salary sheet'!$B$6:$E$2281,4,0)</f>
        <v>SK2</v>
      </c>
      <c r="H889" s="461" t="str">
        <f>+VLOOKUP(B889,'Salary sheet'!$B$6:$AZ$1386,50,0)</f>
        <v>SK2</v>
      </c>
      <c r="I889" s="461" t="str">
        <f t="shared" si="40"/>
        <v>C11690TRAN THANH PHONG050040849871</v>
      </c>
      <c r="J889" s="573" t="str">
        <f>+VLOOKUP(B889,'[2]04 2025'!$B$2:$F$1371,5,0)</f>
        <v>C11690TRAN THANH PHONG050040849871</v>
      </c>
      <c r="K889" s="461">
        <f t="shared" si="39"/>
        <v>1</v>
      </c>
      <c r="P889" s="479"/>
    </row>
    <row r="890" spans="1:16" s="461" customFormat="1" ht="18" customHeight="1">
      <c r="A890" s="548">
        <f>SUBTOTAL(3,B$6:B890)</f>
        <v>885</v>
      </c>
      <c r="B890" s="546" t="s">
        <v>2428</v>
      </c>
      <c r="C890" s="546" t="str">
        <f>+VLOOKUP(B890,'Salary sheet'!$B$6:$AX$1386,48,0)</f>
        <v>LE VAN GA</v>
      </c>
      <c r="D890" s="546" t="str">
        <f>+VLOOKUP(B890,'Salary sheet'!$B$6:$BW$1386,49,0)</f>
        <v>050116008103</v>
      </c>
      <c r="E890" s="462">
        <f>+VLOOKUP(B890,'Salary sheet'!$B$6:$AT$1292,45,0)</f>
        <v>18950812</v>
      </c>
      <c r="F890" s="646" t="s">
        <v>5544</v>
      </c>
      <c r="G890" s="546" t="str">
        <f>+VLOOKUP(B890,'Salary sheet'!$B$6:$E$2281,4,0)</f>
        <v>SK2</v>
      </c>
      <c r="H890" s="461" t="str">
        <f>+VLOOKUP(B890,'Salary sheet'!$B$6:$AZ$1386,50,0)</f>
        <v>SK2</v>
      </c>
      <c r="I890" s="461" t="str">
        <f t="shared" si="40"/>
        <v>C11749LE VAN GA050116008103</v>
      </c>
      <c r="J890" s="573" t="str">
        <f>+VLOOKUP(B890,'[2]04 2025'!$B$2:$F$1371,5,0)</f>
        <v>C11749LE VAN GA050116008103</v>
      </c>
      <c r="K890" s="461">
        <f t="shared" si="39"/>
        <v>1</v>
      </c>
      <c r="P890" s="479"/>
    </row>
    <row r="891" spans="1:16" s="461" customFormat="1" ht="18" customHeight="1">
      <c r="A891" s="548">
        <f>SUBTOTAL(3,B$6:B891)</f>
        <v>886</v>
      </c>
      <c r="B891" s="546" t="s">
        <v>2431</v>
      </c>
      <c r="C891" s="546" t="str">
        <f>+VLOOKUP(B891,'Salary sheet'!$B$6:$AX$1386,48,0)</f>
        <v>PHAM DUC LICH</v>
      </c>
      <c r="D891" s="546" t="str">
        <f>+VLOOKUP(B891,'Salary sheet'!$B$6:$BW$1386,49,0)</f>
        <v>050116008091</v>
      </c>
      <c r="E891" s="462">
        <f>+VLOOKUP(B891,'Salary sheet'!$B$6:$AT$1292,45,0)</f>
        <v>23362479</v>
      </c>
      <c r="F891" s="646" t="s">
        <v>5544</v>
      </c>
      <c r="G891" s="546" t="str">
        <f>+VLOOKUP(B891,'Salary sheet'!$B$6:$E$2281,4,0)</f>
        <v>SK2</v>
      </c>
      <c r="H891" s="461" t="str">
        <f>+VLOOKUP(B891,'Salary sheet'!$B$6:$AZ$1386,50,0)</f>
        <v>SK2</v>
      </c>
      <c r="I891" s="461" t="str">
        <f t="shared" si="40"/>
        <v>C11750PHAM DUC LICH050116008091</v>
      </c>
      <c r="J891" s="573" t="str">
        <f>+VLOOKUP(B891,'[2]04 2025'!$B$2:$F$1371,5,0)</f>
        <v>C11750PHAM DUC LICH050116008091</v>
      </c>
      <c r="K891" s="461">
        <f t="shared" si="39"/>
        <v>1</v>
      </c>
      <c r="P891" s="479"/>
    </row>
    <row r="892" spans="1:16" s="461" customFormat="1" ht="18" customHeight="1">
      <c r="A892" s="548">
        <f>SUBTOTAL(3,B$6:B892)</f>
        <v>887</v>
      </c>
      <c r="B892" s="546" t="s">
        <v>2433</v>
      </c>
      <c r="C892" s="546" t="str">
        <f>+VLOOKUP(B892,'Salary sheet'!$B$6:$AX$1386,48,0)</f>
        <v>LE THANH THONG</v>
      </c>
      <c r="D892" s="546" t="str">
        <f>+VLOOKUP(B892,'Salary sheet'!$B$6:$BW$1386,49,0)</f>
        <v>050117665681</v>
      </c>
      <c r="E892" s="462">
        <f>+VLOOKUP(B892,'Salary sheet'!$B$6:$AT$1292,45,0)</f>
        <v>12814633</v>
      </c>
      <c r="F892" s="646" t="s">
        <v>5544</v>
      </c>
      <c r="G892" s="546" t="str">
        <f>+VLOOKUP(B892,'Salary sheet'!$B$6:$E$2281,4,0)</f>
        <v>SK2</v>
      </c>
      <c r="H892" s="461" t="str">
        <f>+VLOOKUP(B892,'Salary sheet'!$B$6:$AZ$1386,50,0)</f>
        <v>SK2</v>
      </c>
      <c r="I892" s="461" t="str">
        <f t="shared" si="40"/>
        <v>C12005LE THANH THONG050117665681</v>
      </c>
      <c r="J892" s="573" t="str">
        <f>+VLOOKUP(B892,'[2]04 2025'!$B$2:$F$1371,5,0)</f>
        <v>C12005LE THANH THONG050117665681</v>
      </c>
      <c r="K892" s="461">
        <f t="shared" si="39"/>
        <v>1</v>
      </c>
      <c r="P892" s="479"/>
    </row>
    <row r="893" spans="1:16" s="461" customFormat="1" ht="18" customHeight="1">
      <c r="A893" s="548">
        <f>SUBTOTAL(3,B$6:B893)</f>
        <v>888</v>
      </c>
      <c r="B893" s="546" t="s">
        <v>2435</v>
      </c>
      <c r="C893" s="546" t="str">
        <f>+VLOOKUP(B893,'Salary sheet'!$B$6:$AX$1386,48,0)</f>
        <v>HOANG VAN ANH</v>
      </c>
      <c r="D893" s="546" t="str">
        <f>+VLOOKUP(B893,'Salary sheet'!$B$6:$BW$1386,49,0)</f>
        <v>050103282508</v>
      </c>
      <c r="E893" s="462">
        <f>+VLOOKUP(B893,'Salary sheet'!$B$6:$AT$1292,45,0)</f>
        <v>14506268</v>
      </c>
      <c r="F893" s="646" t="s">
        <v>5544</v>
      </c>
      <c r="G893" s="546" t="str">
        <f>+VLOOKUP(B893,'Salary sheet'!$B$6:$E$2281,4,0)</f>
        <v>SK2</v>
      </c>
      <c r="H893" s="461" t="str">
        <f>+VLOOKUP(B893,'Salary sheet'!$B$6:$AZ$1386,50,0)</f>
        <v>SK2</v>
      </c>
      <c r="I893" s="461" t="str">
        <f t="shared" si="40"/>
        <v>C12400HOANG VAN ANH050103282508</v>
      </c>
      <c r="J893" s="573" t="str">
        <f>+VLOOKUP(B893,'[2]04 2025'!$B$2:$F$1371,5,0)</f>
        <v>C12400HOANG VAN ANH050103282508</v>
      </c>
      <c r="K893" s="461">
        <f t="shared" si="39"/>
        <v>1</v>
      </c>
      <c r="P893" s="479"/>
    </row>
    <row r="894" spans="1:16" s="461" customFormat="1" ht="18" customHeight="1">
      <c r="A894" s="548">
        <f>SUBTOTAL(3,B$6:B894)</f>
        <v>889</v>
      </c>
      <c r="B894" s="546" t="s">
        <v>2437</v>
      </c>
      <c r="C894" s="546" t="str">
        <f>+VLOOKUP(B894,'Salary sheet'!$B$6:$AX$1386,48,0)</f>
        <v>TRUONG NGUYEN DIEM</v>
      </c>
      <c r="D894" s="546" t="str">
        <f>+VLOOKUP(B894,'Salary sheet'!$B$6:$BW$1386,49,0)</f>
        <v>050126849327</v>
      </c>
      <c r="E894" s="462">
        <f>+VLOOKUP(B894,'Salary sheet'!$B$6:$AT$1292,45,0)</f>
        <v>16062254</v>
      </c>
      <c r="F894" s="646" t="s">
        <v>5544</v>
      </c>
      <c r="G894" s="546" t="str">
        <f>+VLOOKUP(B894,'Salary sheet'!$B$6:$E$2281,4,0)</f>
        <v>SK2</v>
      </c>
      <c r="H894" s="461" t="str">
        <f>+VLOOKUP(B894,'Salary sheet'!$B$6:$AZ$1386,50,0)</f>
        <v>SK2</v>
      </c>
      <c r="I894" s="461" t="str">
        <f t="shared" si="40"/>
        <v>C13356TRUONG NGUYEN DIEM050126849327</v>
      </c>
      <c r="J894" s="573" t="str">
        <f>+VLOOKUP(B894,'[2]04 2025'!$B$2:$F$1371,5,0)</f>
        <v>C13356TRUONG NGUYEN DIEM050126849327</v>
      </c>
      <c r="K894" s="461">
        <f t="shared" si="39"/>
        <v>1</v>
      </c>
      <c r="P894" s="479"/>
    </row>
    <row r="895" spans="1:16" s="461" customFormat="1" ht="18" customHeight="1">
      <c r="A895" s="548">
        <f>SUBTOTAL(3,B$6:B895)</f>
        <v>890</v>
      </c>
      <c r="B895" s="546" t="s">
        <v>2439</v>
      </c>
      <c r="C895" s="546" t="str">
        <f>+VLOOKUP(B895,'Salary sheet'!$B$6:$AX$1386,48,0)</f>
        <v>MAO HUNG HUNG</v>
      </c>
      <c r="D895" s="546" t="str">
        <f>+VLOOKUP(B895,'Salary sheet'!$B$6:$BW$1386,49,0)</f>
        <v>050029382937</v>
      </c>
      <c r="E895" s="462">
        <f>+VLOOKUP(B895,'Salary sheet'!$B$6:$AT$1292,45,0)</f>
        <v>14697779</v>
      </c>
      <c r="F895" s="646" t="s">
        <v>5544</v>
      </c>
      <c r="G895" s="546" t="str">
        <f>+VLOOKUP(B895,'Salary sheet'!$B$6:$E$2281,4,0)</f>
        <v>SK2</v>
      </c>
      <c r="H895" s="461" t="str">
        <f>+VLOOKUP(B895,'Salary sheet'!$B$6:$AZ$1386,50,0)</f>
        <v>SK2</v>
      </c>
      <c r="I895" s="461" t="str">
        <f t="shared" si="40"/>
        <v>C13411MAO HUNG HUNG050029382937</v>
      </c>
      <c r="J895" s="573" t="str">
        <f>+VLOOKUP(B895,'[2]04 2025'!$B$2:$F$1371,5,0)</f>
        <v>C13411MAO HUNG HUNG050029382937</v>
      </c>
      <c r="K895" s="461">
        <f t="shared" si="39"/>
        <v>1</v>
      </c>
      <c r="P895" s="479"/>
    </row>
    <row r="896" spans="1:16" s="461" customFormat="1" ht="18" customHeight="1">
      <c r="A896" s="548">
        <f>SUBTOTAL(3,B$6:B896)</f>
        <v>891</v>
      </c>
      <c r="B896" s="546" t="s">
        <v>2441</v>
      </c>
      <c r="C896" s="546" t="str">
        <f>+VLOOKUP(B896,'Salary sheet'!$B$6:$AX$1386,48,0)</f>
        <v>NGUYEN DINH HOAI</v>
      </c>
      <c r="D896" s="546" t="str">
        <f>+VLOOKUP(B896,'Salary sheet'!$B$6:$BW$1386,49,0)</f>
        <v>050128235709</v>
      </c>
      <c r="E896" s="462">
        <f>+VLOOKUP(B896,'Salary sheet'!$B$6:$AT$1292,45,0)</f>
        <v>14838790</v>
      </c>
      <c r="F896" s="646" t="s">
        <v>5544</v>
      </c>
      <c r="G896" s="546" t="str">
        <f>+VLOOKUP(B896,'Salary sheet'!$B$6:$E$2281,4,0)</f>
        <v>SK2</v>
      </c>
      <c r="H896" s="461" t="str">
        <f>+VLOOKUP(B896,'Salary sheet'!$B$6:$AZ$1386,50,0)</f>
        <v>SK2</v>
      </c>
      <c r="I896" s="461" t="str">
        <f t="shared" si="40"/>
        <v>C14019NGUYEN DINH HOAI050128235709</v>
      </c>
      <c r="J896" s="573" t="str">
        <f>+VLOOKUP(B896,'[2]04 2025'!$B$2:$F$1371,5,0)</f>
        <v>C14019NGUYEN DINH HOAI050128235709</v>
      </c>
      <c r="K896" s="461">
        <f t="shared" si="39"/>
        <v>1</v>
      </c>
      <c r="P896" s="479"/>
    </row>
    <row r="897" spans="1:16" s="461" customFormat="1" ht="18" customHeight="1">
      <c r="A897" s="548">
        <f>SUBTOTAL(3,B$6:B897)</f>
        <v>892</v>
      </c>
      <c r="B897" s="546" t="s">
        <v>2443</v>
      </c>
      <c r="C897" s="546" t="str">
        <f>+VLOOKUP(B897,'Salary sheet'!$B$6:$AX$1386,48,0)</f>
        <v>PHAM QUANG DUC</v>
      </c>
      <c r="D897" s="546" t="str">
        <f>+VLOOKUP(B897,'Salary sheet'!$B$6:$BW$1386,49,0)</f>
        <v>050128583545</v>
      </c>
      <c r="E897" s="462">
        <f>+VLOOKUP(B897,'Salary sheet'!$B$6:$AT$1292,45,0)</f>
        <v>10848473</v>
      </c>
      <c r="F897" s="646" t="s">
        <v>5544</v>
      </c>
      <c r="G897" s="546" t="str">
        <f>+VLOOKUP(B897,'Salary sheet'!$B$6:$E$2281,4,0)</f>
        <v>SK2</v>
      </c>
      <c r="H897" s="461" t="str">
        <f>+VLOOKUP(B897,'Salary sheet'!$B$6:$AZ$1386,50,0)</f>
        <v>SK2</v>
      </c>
      <c r="I897" s="461" t="str">
        <f t="shared" si="40"/>
        <v>C14280PHAM QUANG DUC050128583545</v>
      </c>
      <c r="J897" s="573" t="str">
        <f>+VLOOKUP(B897,'[2]04 2025'!$B$2:$F$1371,5,0)</f>
        <v>C14280PHAM QUANG DUC050128583545</v>
      </c>
      <c r="K897" s="461">
        <f t="shared" si="39"/>
        <v>1</v>
      </c>
      <c r="P897" s="479"/>
    </row>
    <row r="898" spans="1:16" s="461" customFormat="1" ht="18" customHeight="1">
      <c r="A898" s="548">
        <f>SUBTOTAL(3,B$6:B898)</f>
        <v>893</v>
      </c>
      <c r="B898" s="546" t="s">
        <v>2445</v>
      </c>
      <c r="C898" s="546" t="str">
        <f>+VLOOKUP(B898,'Salary sheet'!$B$6:$AX$1386,48,0)</f>
        <v>NGO QUOC DUNG</v>
      </c>
      <c r="D898" s="546" t="str">
        <f>+VLOOKUP(B898,'Salary sheet'!$B$6:$BW$1386,49,0)</f>
        <v>050134580175</v>
      </c>
      <c r="E898" s="462">
        <f>+VLOOKUP(B898,'Salary sheet'!$B$6:$AT$1292,45,0)</f>
        <v>16568652</v>
      </c>
      <c r="F898" s="646" t="s">
        <v>5544</v>
      </c>
      <c r="G898" s="546" t="str">
        <f>+VLOOKUP(B898,'Salary sheet'!$B$6:$E$2281,4,0)</f>
        <v>SK2</v>
      </c>
      <c r="H898" s="461" t="str">
        <f>+VLOOKUP(B898,'Salary sheet'!$B$6:$AZ$1386,50,0)</f>
        <v>SK2</v>
      </c>
      <c r="I898" s="461" t="str">
        <f t="shared" si="40"/>
        <v>C14476NGO QUOC DUNG050134580175</v>
      </c>
      <c r="J898" s="573" t="str">
        <f>+VLOOKUP(B898,'[2]04 2025'!$B$2:$F$1371,5,0)</f>
        <v>C14476NGO QUOC DUNG050134580175</v>
      </c>
      <c r="K898" s="461">
        <f t="shared" si="39"/>
        <v>1</v>
      </c>
      <c r="P898" s="479"/>
    </row>
    <row r="899" spans="1:16" s="461" customFormat="1" ht="18" customHeight="1">
      <c r="A899" s="548">
        <f>SUBTOTAL(3,B$6:B899)</f>
        <v>894</v>
      </c>
      <c r="B899" s="546" t="s">
        <v>2447</v>
      </c>
      <c r="C899" s="546" t="str">
        <f>+VLOOKUP(B899,'Salary sheet'!$B$6:$AX$1386,48,0)</f>
        <v>DUONG THAI TAN</v>
      </c>
      <c r="D899" s="546" t="str">
        <f>+VLOOKUP(B899,'Salary sheet'!$B$6:$BW$1386,49,0)</f>
        <v>050020202952</v>
      </c>
      <c r="E899" s="462">
        <f>+VLOOKUP(B899,'Salary sheet'!$B$6:$AT$1292,45,0)</f>
        <v>13235937</v>
      </c>
      <c r="F899" s="646" t="s">
        <v>5544</v>
      </c>
      <c r="G899" s="546" t="str">
        <f>+VLOOKUP(B899,'Salary sheet'!$B$6:$E$2281,4,0)</f>
        <v>SK2</v>
      </c>
      <c r="H899" s="461" t="str">
        <f>+VLOOKUP(B899,'Salary sheet'!$B$6:$AZ$1386,50,0)</f>
        <v>SK2</v>
      </c>
      <c r="I899" s="461" t="str">
        <f t="shared" si="40"/>
        <v>C14699DUONG THAI TAN050020202952</v>
      </c>
      <c r="J899" s="573" t="str">
        <f>+VLOOKUP(B899,'[2]04 2025'!$B$2:$F$1371,5,0)</f>
        <v>C14699DUONG THAI TAN050020202952</v>
      </c>
      <c r="K899" s="461">
        <f t="shared" si="39"/>
        <v>1</v>
      </c>
      <c r="P899" s="479"/>
    </row>
    <row r="900" spans="1:16" s="461" customFormat="1" ht="18" customHeight="1">
      <c r="A900" s="548">
        <f>SUBTOTAL(3,B$6:B900)</f>
        <v>895</v>
      </c>
      <c r="B900" s="546" t="s">
        <v>2449</v>
      </c>
      <c r="C900" s="546" t="str">
        <f>+VLOOKUP(B900,'Salary sheet'!$B$6:$AX$1386,48,0)</f>
        <v>HOANG VAN THANH</v>
      </c>
      <c r="D900" s="546" t="str">
        <f>+VLOOKUP(B900,'Salary sheet'!$B$6:$BW$1386,49,0)</f>
        <v>050143873517</v>
      </c>
      <c r="E900" s="462">
        <f>+VLOOKUP(B900,'Salary sheet'!$B$6:$AT$1292,45,0)</f>
        <v>12802291</v>
      </c>
      <c r="F900" s="646" t="s">
        <v>5544</v>
      </c>
      <c r="G900" s="546" t="str">
        <f>+VLOOKUP(B900,'Salary sheet'!$B$6:$E$2281,4,0)</f>
        <v>SK2</v>
      </c>
      <c r="H900" s="461" t="str">
        <f>+VLOOKUP(B900,'Salary sheet'!$B$6:$AZ$1386,50,0)</f>
        <v>SK2</v>
      </c>
      <c r="I900" s="461" t="str">
        <f t="shared" si="40"/>
        <v>C15423HOANG VAN THANH050143873517</v>
      </c>
      <c r="J900" s="573" t="str">
        <f>+VLOOKUP(B900,'[2]04 2025'!$B$2:$F$1371,5,0)</f>
        <v>C15423HOANG VAN THANH050143873517</v>
      </c>
      <c r="K900" s="461">
        <f t="shared" si="39"/>
        <v>1</v>
      </c>
      <c r="P900" s="479"/>
    </row>
    <row r="901" spans="1:16" s="461" customFormat="1" ht="18" customHeight="1">
      <c r="A901" s="548">
        <f>SUBTOTAL(3,B$6:B901)</f>
        <v>896</v>
      </c>
      <c r="B901" s="546" t="s">
        <v>2451</v>
      </c>
      <c r="C901" s="546" t="str">
        <f>+VLOOKUP(B901,'Salary sheet'!$B$6:$AX$1386,48,0)</f>
        <v>PHAN TRONG TIEN</v>
      </c>
      <c r="D901" s="546" t="str">
        <f>+VLOOKUP(B901,'Salary sheet'!$B$6:$BW$1386,49,0)</f>
        <v>050069199272</v>
      </c>
      <c r="E901" s="462">
        <f>+VLOOKUP(B901,'Salary sheet'!$B$6:$AT$1292,45,0)</f>
        <v>10840329</v>
      </c>
      <c r="F901" s="646" t="s">
        <v>5544</v>
      </c>
      <c r="G901" s="546" t="str">
        <f>+VLOOKUP(B901,'Salary sheet'!$B$6:$E$2281,4,0)</f>
        <v>SK2</v>
      </c>
      <c r="H901" s="461" t="str">
        <f>+VLOOKUP(B901,'Salary sheet'!$B$6:$AZ$1386,50,0)</f>
        <v>SK2</v>
      </c>
      <c r="I901" s="461" t="str">
        <f t="shared" si="40"/>
        <v>C15435PHAN TRONG TIEN050069199272</v>
      </c>
      <c r="J901" s="573" t="str">
        <f>+VLOOKUP(B901,'[2]04 2025'!$B$2:$F$1371,5,0)</f>
        <v>C15435PHAN TRONG TIEN050069199272</v>
      </c>
      <c r="K901" s="461">
        <f t="shared" si="39"/>
        <v>1</v>
      </c>
      <c r="P901" s="479"/>
    </row>
    <row r="902" spans="1:16" s="461" customFormat="1" ht="18" customHeight="1">
      <c r="A902" s="548">
        <f>SUBTOTAL(3,B$6:B902)</f>
        <v>897</v>
      </c>
      <c r="B902" s="546" t="s">
        <v>2453</v>
      </c>
      <c r="C902" s="546" t="str">
        <f>+VLOOKUP(B902,'Salary sheet'!$B$6:$AX$1386,48,0)</f>
        <v>LE VAN CUONG</v>
      </c>
      <c r="D902" s="546" t="str">
        <f>+VLOOKUP(B902,'Salary sheet'!$B$6:$BW$1386,49,0)</f>
        <v>050109202328</v>
      </c>
      <c r="E902" s="462">
        <f>+VLOOKUP(B902,'Salary sheet'!$B$6:$AT$1292,45,0)</f>
        <v>19447918</v>
      </c>
      <c r="F902" s="646" t="s">
        <v>5544</v>
      </c>
      <c r="G902" s="546" t="str">
        <f>+VLOOKUP(B902,'Salary sheet'!$B$6:$E$2281,4,0)</f>
        <v>SK2</v>
      </c>
      <c r="H902" s="461" t="str">
        <f>+VLOOKUP(B902,'Salary sheet'!$B$6:$AZ$1386,50,0)</f>
        <v>SK2</v>
      </c>
      <c r="I902" s="461" t="str">
        <f t="shared" si="40"/>
        <v>C15789LE VAN CUONG050109202328</v>
      </c>
      <c r="J902" s="573" t="str">
        <f>+VLOOKUP(B902,'[2]04 2025'!$B$2:$F$1371,5,0)</f>
        <v>C15789LE VAN CUONG050109202328</v>
      </c>
      <c r="K902" s="461">
        <f t="shared" si="39"/>
        <v>1</v>
      </c>
      <c r="P902" s="479"/>
    </row>
    <row r="903" spans="1:16" s="461" customFormat="1" ht="18" customHeight="1">
      <c r="A903" s="548">
        <f>SUBTOTAL(3,B$6:B903)</f>
        <v>898</v>
      </c>
      <c r="B903" s="546" t="s">
        <v>2455</v>
      </c>
      <c r="C903" s="546" t="str">
        <f>+VLOOKUP(B903,'Salary sheet'!$B$6:$AX$1386,48,0)</f>
        <v>LE MINH HIEU</v>
      </c>
      <c r="D903" s="546" t="str">
        <f>+VLOOKUP(B903,'Salary sheet'!$B$6:$BW$1386,49,0)</f>
        <v>050143994772</v>
      </c>
      <c r="E903" s="462">
        <f>+VLOOKUP(B903,'Salary sheet'!$B$6:$AT$1292,45,0)</f>
        <v>7985376</v>
      </c>
      <c r="F903" s="646" t="s">
        <v>5544</v>
      </c>
      <c r="G903" s="546" t="str">
        <f>+VLOOKUP(B903,'Salary sheet'!$B$6:$E$2281,4,0)</f>
        <v>SK2</v>
      </c>
      <c r="H903" s="461" t="str">
        <f>+VLOOKUP(B903,'Salary sheet'!$B$6:$AZ$1386,50,0)</f>
        <v>SK2</v>
      </c>
      <c r="I903" s="461" t="str">
        <f t="shared" si="40"/>
        <v>C15968LE MINH HIEU050143994772</v>
      </c>
      <c r="J903" s="573" t="str">
        <f>+VLOOKUP(B903,'[2]04 2025'!$B$2:$F$1371,5,0)</f>
        <v>C15968LE MINH HIEU050143994772</v>
      </c>
      <c r="K903" s="461">
        <f t="shared" si="39"/>
        <v>1</v>
      </c>
      <c r="P903" s="479"/>
    </row>
    <row r="904" spans="1:16" s="461" customFormat="1" ht="18" customHeight="1">
      <c r="A904" s="548">
        <f>SUBTOTAL(3,B$6:B904)</f>
        <v>899</v>
      </c>
      <c r="B904" s="546" t="s">
        <v>2457</v>
      </c>
      <c r="C904" s="546" t="str">
        <f>+VLOOKUP(B904,'Salary sheet'!$B$6:$AX$1386,48,0)</f>
        <v>TUONG VAN LAM</v>
      </c>
      <c r="D904" s="546" t="str">
        <f>+VLOOKUP(B904,'Salary sheet'!$B$6:$BW$1386,49,0)</f>
        <v>050144848443</v>
      </c>
      <c r="E904" s="462">
        <f>+VLOOKUP(B904,'Salary sheet'!$B$6:$AT$1292,45,0)</f>
        <v>8458309</v>
      </c>
      <c r="F904" s="646" t="s">
        <v>5544</v>
      </c>
      <c r="G904" s="546" t="str">
        <f>+VLOOKUP(B904,'Salary sheet'!$B$6:$E$2281,4,0)</f>
        <v>SK2</v>
      </c>
      <c r="H904" s="461" t="str">
        <f>+VLOOKUP(B904,'Salary sheet'!$B$6:$AZ$1386,50,0)</f>
        <v>SK2</v>
      </c>
      <c r="I904" s="461" t="str">
        <f t="shared" si="40"/>
        <v>C16069TUONG VAN LAM050144848443</v>
      </c>
      <c r="J904" s="573" t="str">
        <f>+VLOOKUP(B904,'[2]04 2025'!$B$2:$F$1371,5,0)</f>
        <v>C16069TUONG VAN LAM050144848443</v>
      </c>
      <c r="K904" s="461">
        <f t="shared" si="39"/>
        <v>1</v>
      </c>
      <c r="P904" s="479"/>
    </row>
    <row r="905" spans="1:16" s="461" customFormat="1" ht="18" customHeight="1">
      <c r="A905" s="548">
        <f>SUBTOTAL(3,B$6:B905)</f>
        <v>900</v>
      </c>
      <c r="B905" s="546" t="s">
        <v>2459</v>
      </c>
      <c r="C905" s="546" t="str">
        <f>+VLOOKUP(B905,'Salary sheet'!$B$6:$AX$1386,48,0)</f>
        <v>NGUYEN HOANG LINH</v>
      </c>
      <c r="D905" s="546" t="str">
        <f>+VLOOKUP(B905,'Salary sheet'!$B$6:$BW$1386,49,0)</f>
        <v>060215057723</v>
      </c>
      <c r="E905" s="462">
        <f>+VLOOKUP(B905,'Salary sheet'!$B$6:$AT$1292,45,0)</f>
        <v>12807676</v>
      </c>
      <c r="F905" s="646" t="s">
        <v>5544</v>
      </c>
      <c r="G905" s="546" t="str">
        <f>+VLOOKUP(B905,'Salary sheet'!$B$6:$E$2281,4,0)</f>
        <v>SK2</v>
      </c>
      <c r="H905" s="461" t="str">
        <f>+VLOOKUP(B905,'Salary sheet'!$B$6:$AZ$1386,50,0)</f>
        <v>SK2</v>
      </c>
      <c r="I905" s="461" t="str">
        <f t="shared" si="40"/>
        <v>C16100NGUYEN HOANG LINH060215057723</v>
      </c>
      <c r="J905" s="573" t="str">
        <f>+VLOOKUP(B905,'[2]04 2025'!$B$2:$F$1371,5,0)</f>
        <v>C16100NGUYEN HOANG LINH060215057723</v>
      </c>
      <c r="K905" s="461">
        <f t="shared" si="39"/>
        <v>1</v>
      </c>
      <c r="P905" s="479"/>
    </row>
    <row r="906" spans="1:16" s="461" customFormat="1" ht="18" customHeight="1">
      <c r="A906" s="548">
        <f>SUBTOTAL(3,B$6:B906)</f>
        <v>901</v>
      </c>
      <c r="B906" s="546" t="s">
        <v>2461</v>
      </c>
      <c r="C906" s="546" t="str">
        <f>+VLOOKUP(B906,'Salary sheet'!$B$6:$AX$1386,48,0)</f>
        <v>LE VAN LINH</v>
      </c>
      <c r="D906" s="546" t="str">
        <f>+VLOOKUP(B906,'Salary sheet'!$B$6:$BW$1386,49,0)</f>
        <v>050120046801</v>
      </c>
      <c r="E906" s="462">
        <f>+VLOOKUP(B906,'Salary sheet'!$B$6:$AT$1292,45,0)</f>
        <v>14806801</v>
      </c>
      <c r="F906" s="646" t="s">
        <v>5544</v>
      </c>
      <c r="G906" s="546" t="str">
        <f>+VLOOKUP(B906,'Salary sheet'!$B$6:$E$2281,4,0)</f>
        <v>SK2</v>
      </c>
      <c r="H906" s="461" t="str">
        <f>+VLOOKUP(B906,'Salary sheet'!$B$6:$AZ$1386,50,0)</f>
        <v>SK2</v>
      </c>
      <c r="I906" s="461" t="str">
        <f t="shared" si="40"/>
        <v>C16101LE VAN LINH050120046801</v>
      </c>
      <c r="J906" s="573" t="str">
        <f>+VLOOKUP(B906,'[2]04 2025'!$B$2:$F$1371,5,0)</f>
        <v>C16101LE VAN LINH050120046801</v>
      </c>
      <c r="K906" s="461">
        <f t="shared" si="39"/>
        <v>1</v>
      </c>
      <c r="P906" s="479"/>
    </row>
    <row r="907" spans="1:16" s="461" customFormat="1" ht="18" customHeight="1">
      <c r="A907" s="548">
        <f>SUBTOTAL(3,B$6:B907)</f>
        <v>902</v>
      </c>
      <c r="B907" s="546" t="s">
        <v>2463</v>
      </c>
      <c r="C907" s="546" t="str">
        <f>+VLOOKUP(B907,'Salary sheet'!$B$6:$AX$1386,48,0)</f>
        <v>LAM VAN PHOI DAN</v>
      </c>
      <c r="D907" s="546" t="str">
        <f>+VLOOKUP(B907,'Salary sheet'!$B$6:$BW$1386,49,0)</f>
        <v>050155600052</v>
      </c>
      <c r="E907" s="462">
        <f>+VLOOKUP(B907,'Salary sheet'!$B$6:$AT$1292,45,0)</f>
        <v>14460930</v>
      </c>
      <c r="F907" s="646" t="s">
        <v>5544</v>
      </c>
      <c r="G907" s="546" t="str">
        <f>+VLOOKUP(B907,'Salary sheet'!$B$6:$E$2281,4,0)</f>
        <v>SK2</v>
      </c>
      <c r="H907" s="461" t="str">
        <f>+VLOOKUP(B907,'Salary sheet'!$B$6:$AZ$1386,50,0)</f>
        <v>SK2</v>
      </c>
      <c r="I907" s="461" t="str">
        <f t="shared" si="40"/>
        <v>C16106LAM VAN PHOI DAN050155600052</v>
      </c>
      <c r="J907" s="573" t="str">
        <f>+VLOOKUP(B907,'[2]04 2025'!$B$2:$F$1371,5,0)</f>
        <v>C16106LAM VAN PHOI DAN050155600052</v>
      </c>
      <c r="K907" s="461">
        <f t="shared" si="39"/>
        <v>1</v>
      </c>
      <c r="P907" s="479"/>
    </row>
    <row r="908" spans="1:16" s="461" customFormat="1" ht="18" customHeight="1">
      <c r="A908" s="548">
        <f>SUBTOTAL(3,B$6:B908)</f>
        <v>903</v>
      </c>
      <c r="B908" s="546" t="s">
        <v>2465</v>
      </c>
      <c r="C908" s="546" t="str">
        <f>+VLOOKUP(B908,'Salary sheet'!$B$6:$AX$1386,48,0)</f>
        <v>NGUYEN VAN DUOC</v>
      </c>
      <c r="D908" s="546" t="str">
        <f>+VLOOKUP(B908,'Salary sheet'!$B$6:$BW$1386,49,0)</f>
        <v>050155601547</v>
      </c>
      <c r="E908" s="462">
        <f>+VLOOKUP(B908,'Salary sheet'!$B$6:$AT$1292,45,0)</f>
        <v>15227129</v>
      </c>
      <c r="F908" s="646" t="s">
        <v>5544</v>
      </c>
      <c r="G908" s="546" t="str">
        <f>+VLOOKUP(B908,'Salary sheet'!$B$6:$E$2281,4,0)</f>
        <v>SK2</v>
      </c>
      <c r="H908" s="461" t="str">
        <f>+VLOOKUP(B908,'Salary sheet'!$B$6:$AZ$1386,50,0)</f>
        <v>SK2</v>
      </c>
      <c r="I908" s="461" t="str">
        <f t="shared" si="40"/>
        <v>C16107NGUYEN VAN DUOC050155601547</v>
      </c>
      <c r="J908" s="573" t="str">
        <f>+VLOOKUP(B908,'[2]04 2025'!$B$2:$F$1371,5,0)</f>
        <v>C16107NGUYEN VAN DUOC050155601547</v>
      </c>
      <c r="K908" s="461">
        <f t="shared" si="39"/>
        <v>1</v>
      </c>
      <c r="P908" s="479"/>
    </row>
    <row r="909" spans="1:16" s="461" customFormat="1" ht="18" customHeight="1">
      <c r="A909" s="548">
        <f>SUBTOTAL(3,B$6:B909)</f>
        <v>904</v>
      </c>
      <c r="B909" s="546" t="s">
        <v>2467</v>
      </c>
      <c r="C909" s="546" t="str">
        <f>+VLOOKUP(B909,'Salary sheet'!$B$6:$AX$1386,48,0)</f>
        <v>NGUYEN MINH TOAN</v>
      </c>
      <c r="D909" s="546" t="str">
        <f>+VLOOKUP(B909,'Salary sheet'!$B$6:$BW$1386,49,0)</f>
        <v>050118663370</v>
      </c>
      <c r="E909" s="462">
        <f>+VLOOKUP(B909,'Salary sheet'!$B$6:$AT$1292,45,0)</f>
        <v>13820390</v>
      </c>
      <c r="F909" s="646" t="s">
        <v>5544</v>
      </c>
      <c r="G909" s="546" t="str">
        <f>+VLOOKUP(B909,'Salary sheet'!$B$6:$E$2281,4,0)</f>
        <v>SK2</v>
      </c>
      <c r="H909" s="461" t="str">
        <f>+VLOOKUP(B909,'Salary sheet'!$B$6:$AZ$1386,50,0)</f>
        <v>SK2</v>
      </c>
      <c r="I909" s="461" t="str">
        <f t="shared" si="40"/>
        <v>C16388NGUYEN MINH TOAN050118663370</v>
      </c>
      <c r="J909" s="573" t="str">
        <f>+VLOOKUP(B909,'[2]04 2025'!$B$2:$F$1371,5,0)</f>
        <v>C16388NGUYEN MINH TOAN050118663370</v>
      </c>
      <c r="K909" s="461">
        <f t="shared" si="39"/>
        <v>1</v>
      </c>
      <c r="P909" s="479"/>
    </row>
    <row r="910" spans="1:16" s="461" customFormat="1" ht="18" customHeight="1">
      <c r="A910" s="548">
        <f>SUBTOTAL(3,B$6:B910)</f>
        <v>905</v>
      </c>
      <c r="B910" s="546" t="s">
        <v>2469</v>
      </c>
      <c r="C910" s="546" t="str">
        <f>+VLOOKUP(B910,'Salary sheet'!$B$6:$AX$1386,48,0)</f>
        <v>HO HOAI DUONG</v>
      </c>
      <c r="D910" s="546" t="str">
        <f>+VLOOKUP(B910,'Salary sheet'!$B$6:$BW$1386,49,0)</f>
        <v>050107310069</v>
      </c>
      <c r="E910" s="462">
        <f>+VLOOKUP(B910,'Salary sheet'!$B$6:$AT$1292,45,0)</f>
        <v>18494016</v>
      </c>
      <c r="F910" s="646" t="s">
        <v>5544</v>
      </c>
      <c r="G910" s="546" t="str">
        <f>+VLOOKUP(B910,'Salary sheet'!$B$6:$E$2281,4,0)</f>
        <v>SK2</v>
      </c>
      <c r="H910" s="461" t="str">
        <f>+VLOOKUP(B910,'Salary sheet'!$B$6:$AZ$1386,50,0)</f>
        <v>SK2</v>
      </c>
      <c r="I910" s="461" t="str">
        <f t="shared" si="40"/>
        <v>C16508HO HOAI DUONG050107310069</v>
      </c>
      <c r="J910" s="573" t="str">
        <f>+VLOOKUP(B910,'[2]04 2025'!$B$2:$F$1371,5,0)</f>
        <v>C16508HO HOAI DUONG050107310069</v>
      </c>
      <c r="K910" s="461">
        <f t="shared" si="39"/>
        <v>1</v>
      </c>
      <c r="P910" s="479"/>
    </row>
    <row r="911" spans="1:16" s="461" customFormat="1" ht="18" customHeight="1">
      <c r="A911" s="548">
        <f>SUBTOTAL(3,B$6:B911)</f>
        <v>906</v>
      </c>
      <c r="B911" s="546" t="s">
        <v>2471</v>
      </c>
      <c r="C911" s="546" t="str">
        <f>+VLOOKUP(B911,'Salary sheet'!$B$6:$AX$1386,48,0)</f>
        <v>NGO VAN LICH</v>
      </c>
      <c r="D911" s="546" t="str">
        <f>+VLOOKUP(B911,'Salary sheet'!$B$6:$BW$1386,49,0)</f>
        <v>050040832464</v>
      </c>
      <c r="E911" s="462">
        <f>+VLOOKUP(B911,'Salary sheet'!$B$6:$AT$1292,45,0)</f>
        <v>17361569</v>
      </c>
      <c r="F911" s="646" t="s">
        <v>5544</v>
      </c>
      <c r="G911" s="546" t="str">
        <f>+VLOOKUP(B911,'Salary sheet'!$B$6:$E$2281,4,0)</f>
        <v>SK2</v>
      </c>
      <c r="H911" s="461" t="str">
        <f>+VLOOKUP(B911,'Salary sheet'!$B$6:$AZ$1386,50,0)</f>
        <v>SK2</v>
      </c>
      <c r="I911" s="461" t="str">
        <f t="shared" si="40"/>
        <v>C4464NGO VAN LICH050040832464</v>
      </c>
      <c r="J911" s="573" t="str">
        <f>+VLOOKUP(B911,'[2]04 2025'!$B$2:$F$1371,5,0)</f>
        <v>C4464NGO VAN LICH050040832464</v>
      </c>
      <c r="K911" s="461">
        <f t="shared" si="39"/>
        <v>1</v>
      </c>
      <c r="P911" s="479"/>
    </row>
    <row r="912" spans="1:16" s="461" customFormat="1" ht="18" customHeight="1">
      <c r="A912" s="548">
        <f>SUBTOTAL(3,B$6:B912)</f>
        <v>907</v>
      </c>
      <c r="B912" s="546" t="s">
        <v>2473</v>
      </c>
      <c r="C912" s="546" t="str">
        <f>+VLOOKUP(B912,'Salary sheet'!$B$6:$AX$1386,48,0)</f>
        <v>HO NAM KHANH</v>
      </c>
      <c r="D912" s="546" t="str">
        <f>+VLOOKUP(B912,'Salary sheet'!$B$6:$BW$1386,49,0)</f>
        <v>050040852031</v>
      </c>
      <c r="E912" s="462">
        <f>+VLOOKUP(B912,'Salary sheet'!$B$6:$AT$1292,45,0)</f>
        <v>12942832</v>
      </c>
      <c r="F912" s="646" t="s">
        <v>5544</v>
      </c>
      <c r="G912" s="546" t="str">
        <f>+VLOOKUP(B912,'Salary sheet'!$B$6:$E$2281,4,0)</f>
        <v>SK2</v>
      </c>
      <c r="H912" s="461" t="str">
        <f>+VLOOKUP(B912,'Salary sheet'!$B$6:$AZ$1386,50,0)</f>
        <v>SK2</v>
      </c>
      <c r="I912" s="461" t="str">
        <f t="shared" si="40"/>
        <v>C5597HO NAM KHANH050040852031</v>
      </c>
      <c r="J912" s="573" t="str">
        <f>+VLOOKUP(B912,'[2]04 2025'!$B$2:$F$1371,5,0)</f>
        <v>C5597HO NAM KHANH050040852031</v>
      </c>
      <c r="K912" s="461">
        <f t="shared" si="39"/>
        <v>1</v>
      </c>
      <c r="P912" s="479"/>
    </row>
    <row r="913" spans="1:16" s="461" customFormat="1" ht="18" customHeight="1">
      <c r="A913" s="548">
        <f>SUBTOTAL(3,B$6:B913)</f>
        <v>908</v>
      </c>
      <c r="B913" s="546" t="s">
        <v>2475</v>
      </c>
      <c r="C913" s="546" t="str">
        <f>+VLOOKUP(B913,'Salary sheet'!$B$6:$AX$1386,48,0)</f>
        <v>NGUYEN TRONG HAI</v>
      </c>
      <c r="D913" s="546" t="str">
        <f>+VLOOKUP(B913,'Salary sheet'!$B$6:$BW$1386,49,0)</f>
        <v>050081198656</v>
      </c>
      <c r="E913" s="462">
        <f>+VLOOKUP(B913,'Salary sheet'!$B$6:$AT$1292,45,0)</f>
        <v>21167032</v>
      </c>
      <c r="F913" s="646" t="s">
        <v>5544</v>
      </c>
      <c r="G913" s="546" t="str">
        <f>+VLOOKUP(B913,'Salary sheet'!$B$6:$E$2281,4,0)</f>
        <v>SK2</v>
      </c>
      <c r="H913" s="461" t="str">
        <f>+VLOOKUP(B913,'Salary sheet'!$B$6:$AZ$1386,50,0)</f>
        <v>SK2</v>
      </c>
      <c r="I913" s="461" t="str">
        <f t="shared" si="40"/>
        <v>C7025NGUYEN TRONG HAI050081198656</v>
      </c>
      <c r="J913" s="573" t="str">
        <f>+VLOOKUP(B913,'[2]04 2025'!$B$2:$F$1371,5,0)</f>
        <v>C7025NGUYEN TRONG HAI050081198656</v>
      </c>
      <c r="K913" s="461">
        <f t="shared" si="39"/>
        <v>1</v>
      </c>
      <c r="P913" s="479"/>
    </row>
    <row r="914" spans="1:16" s="461" customFormat="1" ht="18" customHeight="1">
      <c r="A914" s="548">
        <f>SUBTOTAL(3,B$6:B914)</f>
        <v>909</v>
      </c>
      <c r="B914" s="546" t="s">
        <v>2477</v>
      </c>
      <c r="C914" s="546" t="str">
        <f>+VLOOKUP(B914,'Salary sheet'!$B$6:$AX$1386,48,0)</f>
        <v>MAO HUNG HIEP</v>
      </c>
      <c r="D914" s="546" t="str">
        <f>+VLOOKUP(B914,'Salary sheet'!$B$6:$BW$1386,49,0)</f>
        <v>050100024672</v>
      </c>
      <c r="E914" s="462">
        <f>+VLOOKUP(B914,'Salary sheet'!$B$6:$AT$1292,45,0)</f>
        <v>20629274</v>
      </c>
      <c r="F914" s="646" t="s">
        <v>5544</v>
      </c>
      <c r="G914" s="546" t="str">
        <f>+VLOOKUP(B914,'Salary sheet'!$B$6:$E$2281,4,0)</f>
        <v>SK2</v>
      </c>
      <c r="H914" s="461" t="str">
        <f>+VLOOKUP(B914,'Salary sheet'!$B$6:$AZ$1386,50,0)</f>
        <v>SK2</v>
      </c>
      <c r="I914" s="461" t="str">
        <f t="shared" si="40"/>
        <v>C7448MAO HUNG HIEP050100024672</v>
      </c>
      <c r="J914" s="573" t="str">
        <f>+VLOOKUP(B914,'[2]04 2025'!$B$2:$F$1371,5,0)</f>
        <v>C7448MAO HUNG HIEP050100024672</v>
      </c>
      <c r="K914" s="461">
        <f t="shared" si="39"/>
        <v>1</v>
      </c>
      <c r="P914" s="479"/>
    </row>
    <row r="915" spans="1:16" s="461" customFormat="1" ht="18" customHeight="1">
      <c r="A915" s="548">
        <f>SUBTOTAL(3,B$6:B915)</f>
        <v>910</v>
      </c>
      <c r="B915" s="546" t="s">
        <v>2479</v>
      </c>
      <c r="C915" s="546" t="str">
        <f>+VLOOKUP(B915,'Salary sheet'!$B$6:$AX$1386,48,0)</f>
        <v>NGUYEN VAN THANH</v>
      </c>
      <c r="D915" s="546" t="str">
        <f>+VLOOKUP(B915,'Salary sheet'!$B$6:$BW$1386,49,0)</f>
        <v>050095670706</v>
      </c>
      <c r="E915" s="462">
        <f>+VLOOKUP(B915,'Salary sheet'!$B$6:$AT$1292,45,0)</f>
        <v>16149265</v>
      </c>
      <c r="F915" s="646" t="s">
        <v>5544</v>
      </c>
      <c r="G915" s="546" t="str">
        <f>+VLOOKUP(B915,'Salary sheet'!$B$6:$E$2281,4,0)</f>
        <v>SK2</v>
      </c>
      <c r="H915" s="461" t="str">
        <f>+VLOOKUP(B915,'Salary sheet'!$B$6:$AZ$1386,50,0)</f>
        <v>SK2</v>
      </c>
      <c r="I915" s="461" t="str">
        <f t="shared" si="40"/>
        <v>C7451NGUYEN VAN THANH050095670706</v>
      </c>
      <c r="J915" s="573" t="str">
        <f>+VLOOKUP(B915,'[2]04 2025'!$B$2:$F$1371,5,0)</f>
        <v>C7451NGUYEN VAN THANH050095670706</v>
      </c>
      <c r="K915" s="461">
        <f t="shared" si="39"/>
        <v>1</v>
      </c>
      <c r="P915" s="479"/>
    </row>
    <row r="916" spans="1:16" s="461" customFormat="1" ht="18" customHeight="1">
      <c r="A916" s="548">
        <f>SUBTOTAL(3,B$6:B916)</f>
        <v>911</v>
      </c>
      <c r="B916" s="546" t="s">
        <v>2481</v>
      </c>
      <c r="C916" s="546" t="str">
        <f>+VLOOKUP(B916,'Salary sheet'!$B$6:$AX$1386,48,0)</f>
        <v>PHAM THE DONG</v>
      </c>
      <c r="D916" s="546" t="str">
        <f>+VLOOKUP(B916,'Salary sheet'!$B$6:$BW$1386,49,0)</f>
        <v>050099761048</v>
      </c>
      <c r="E916" s="462">
        <f>+VLOOKUP(B916,'Salary sheet'!$B$6:$AT$1292,45,0)</f>
        <v>24724105</v>
      </c>
      <c r="F916" s="646" t="s">
        <v>5544</v>
      </c>
      <c r="G916" s="546" t="str">
        <f>+VLOOKUP(B916,'Salary sheet'!$B$6:$E$2281,4,0)</f>
        <v>SK2</v>
      </c>
      <c r="H916" s="461" t="str">
        <f>+VLOOKUP(B916,'Salary sheet'!$B$6:$AZ$1386,50,0)</f>
        <v>SK2</v>
      </c>
      <c r="I916" s="461" t="str">
        <f t="shared" si="40"/>
        <v>C7642PHAM THE DONG050099761048</v>
      </c>
      <c r="J916" s="573" t="str">
        <f>+VLOOKUP(B916,'[2]04 2025'!$B$2:$F$1371,5,0)</f>
        <v>C7642PHAM THE DONG050099761048</v>
      </c>
      <c r="K916" s="461">
        <f t="shared" si="39"/>
        <v>1</v>
      </c>
      <c r="P916" s="479"/>
    </row>
    <row r="917" spans="1:16" s="461" customFormat="1" ht="18" customHeight="1">
      <c r="A917" s="548">
        <f>SUBTOTAL(3,B$6:B917)</f>
        <v>912</v>
      </c>
      <c r="B917" s="546" t="s">
        <v>2483</v>
      </c>
      <c r="C917" s="546" t="str">
        <f>+VLOOKUP(B917,'Salary sheet'!$B$6:$AX$1386,48,0)</f>
        <v>NGUYEN CONG TRU</v>
      </c>
      <c r="D917" s="546" t="str">
        <f>+VLOOKUP(B917,'Salary sheet'!$B$6:$BW$1386,49,0)</f>
        <v>050106514175</v>
      </c>
      <c r="E917" s="462">
        <f>+VLOOKUP(B917,'Salary sheet'!$B$6:$AT$1292,45,0)</f>
        <v>17638735</v>
      </c>
      <c r="F917" s="646" t="s">
        <v>5544</v>
      </c>
      <c r="G917" s="546" t="str">
        <f>+VLOOKUP(B917,'Salary sheet'!$B$6:$E$2281,4,0)</f>
        <v>SK2</v>
      </c>
      <c r="H917" s="461" t="str">
        <f>+VLOOKUP(B917,'Salary sheet'!$B$6:$AZ$1386,50,0)</f>
        <v>SK2</v>
      </c>
      <c r="I917" s="461" t="str">
        <f t="shared" si="40"/>
        <v>C7956NGUYEN CONG TRU050106514175</v>
      </c>
      <c r="J917" s="573" t="str">
        <f>+VLOOKUP(B917,'[2]04 2025'!$B$2:$F$1371,5,0)</f>
        <v>C7956NGUYEN CONG TRU050106514175</v>
      </c>
      <c r="K917" s="461">
        <f t="shared" si="39"/>
        <v>1</v>
      </c>
      <c r="P917" s="479"/>
    </row>
    <row r="918" spans="1:16" s="461" customFormat="1" ht="18" customHeight="1">
      <c r="A918" s="548">
        <f>SUBTOTAL(3,B$6:B918)</f>
        <v>913</v>
      </c>
      <c r="B918" s="546" t="s">
        <v>2485</v>
      </c>
      <c r="C918" s="546" t="str">
        <f>+VLOOKUP(B918,'Salary sheet'!$B$6:$AX$1386,48,0)</f>
        <v>LE ANH SU</v>
      </c>
      <c r="D918" s="546" t="str">
        <f>+VLOOKUP(B918,'Salary sheet'!$B$6:$BW$1386,49,0)</f>
        <v>050108371533</v>
      </c>
      <c r="E918" s="462">
        <f>+VLOOKUP(B918,'Salary sheet'!$B$6:$AT$1292,45,0)</f>
        <v>20454024</v>
      </c>
      <c r="F918" s="646" t="s">
        <v>5544</v>
      </c>
      <c r="G918" s="546" t="str">
        <f>+VLOOKUP(B918,'Salary sheet'!$B$6:$E$2281,4,0)</f>
        <v>SK2</v>
      </c>
      <c r="H918" s="461" t="str">
        <f>+VLOOKUP(B918,'Salary sheet'!$B$6:$AZ$1386,50,0)</f>
        <v>SK2</v>
      </c>
      <c r="I918" s="461" t="str">
        <f t="shared" si="40"/>
        <v>C8101LE ANH SU050108371533</v>
      </c>
      <c r="J918" s="573" t="str">
        <f>+VLOOKUP(B918,'[2]04 2025'!$B$2:$F$1371,5,0)</f>
        <v>C8101LE ANH SU050108371533</v>
      </c>
      <c r="K918" s="461">
        <f t="shared" si="39"/>
        <v>1</v>
      </c>
      <c r="P918" s="479"/>
    </row>
    <row r="919" spans="1:16" s="461" customFormat="1" ht="18" customHeight="1">
      <c r="A919" s="548">
        <f>SUBTOTAL(3,B$6:B919)</f>
        <v>914</v>
      </c>
      <c r="B919" s="546" t="s">
        <v>2487</v>
      </c>
      <c r="C919" s="546" t="str">
        <f>+VLOOKUP(B919,'Salary sheet'!$B$6:$AX$1386,48,0)</f>
        <v>LE VU DUONG</v>
      </c>
      <c r="D919" s="546" t="str">
        <f>+VLOOKUP(B919,'Salary sheet'!$B$6:$BW$1386,49,0)</f>
        <v>050106514183</v>
      </c>
      <c r="E919" s="462">
        <f>+VLOOKUP(B919,'Salary sheet'!$B$6:$AT$1292,45,0)</f>
        <v>17019492</v>
      </c>
      <c r="F919" s="646" t="s">
        <v>5544</v>
      </c>
      <c r="G919" s="546" t="str">
        <f>+VLOOKUP(B919,'Salary sheet'!$B$6:$E$2281,4,0)</f>
        <v>SK2</v>
      </c>
      <c r="H919" s="461" t="str">
        <f>+VLOOKUP(B919,'Salary sheet'!$B$6:$AZ$1386,50,0)</f>
        <v>SK2</v>
      </c>
      <c r="I919" s="461" t="str">
        <f t="shared" si="40"/>
        <v>C8436LE VU DUONG050106514183</v>
      </c>
      <c r="J919" s="573" t="str">
        <f>+VLOOKUP(B919,'[2]04 2025'!$B$2:$F$1371,5,0)</f>
        <v>C8436LE VU DUONG050106514183</v>
      </c>
      <c r="K919" s="461">
        <f t="shared" si="39"/>
        <v>1</v>
      </c>
      <c r="P919" s="479"/>
    </row>
    <row r="920" spans="1:16" s="461" customFormat="1" ht="18" customHeight="1">
      <c r="A920" s="548">
        <f>SUBTOTAL(3,B$6:B920)</f>
        <v>915</v>
      </c>
      <c r="B920" s="546" t="s">
        <v>2489</v>
      </c>
      <c r="C920" s="546" t="str">
        <f>+VLOOKUP(B920,'Salary sheet'!$B$6:$AX$1386,48,0)</f>
        <v>NGUYEN VAN LANH</v>
      </c>
      <c r="D920" s="546" t="str">
        <f>+VLOOKUP(B920,'Salary sheet'!$B$6:$BW$1386,49,0)</f>
        <v>050107263958</v>
      </c>
      <c r="E920" s="462">
        <f>+VLOOKUP(B920,'Salary sheet'!$B$6:$AT$1292,45,0)</f>
        <v>15388362</v>
      </c>
      <c r="F920" s="646" t="s">
        <v>5544</v>
      </c>
      <c r="G920" s="546" t="str">
        <f>+VLOOKUP(B920,'Salary sheet'!$B$6:$E$2281,4,0)</f>
        <v>SK2</v>
      </c>
      <c r="H920" s="461" t="str">
        <f>+VLOOKUP(B920,'Salary sheet'!$B$6:$AZ$1386,50,0)</f>
        <v>SK2</v>
      </c>
      <c r="I920" s="461" t="str">
        <f t="shared" si="40"/>
        <v>C10790NGUYEN VAN LANH050107263958</v>
      </c>
      <c r="J920" s="573" t="str">
        <f>+VLOOKUP(B920,'[2]04 2025'!$B$2:$F$1371,5,0)</f>
        <v>C10790NGUYEN VAN LANH050107263958</v>
      </c>
      <c r="K920" s="461">
        <f t="shared" si="39"/>
        <v>1</v>
      </c>
      <c r="P920" s="479"/>
    </row>
    <row r="921" spans="1:16" s="461" customFormat="1" ht="18" customHeight="1">
      <c r="A921" s="548">
        <f>SUBTOTAL(3,B$6:B921)</f>
        <v>916</v>
      </c>
      <c r="B921" s="546" t="s">
        <v>363</v>
      </c>
      <c r="C921" s="546" t="str">
        <f>+VLOOKUP(B921,'Salary sheet'!$B$6:$AX$1386,48,0)</f>
        <v>DO VAN THAI</v>
      </c>
      <c r="D921" s="546" t="str">
        <f>+VLOOKUP(B921,'Salary sheet'!$B$6:$BW$1386,49,0)</f>
        <v>050050582962</v>
      </c>
      <c r="E921" s="462">
        <f>+VLOOKUP(B921,'Salary sheet'!$B$6:$AT$1292,45,0)</f>
        <v>25704554</v>
      </c>
      <c r="F921" s="646" t="s">
        <v>5544</v>
      </c>
      <c r="G921" s="546" t="str">
        <f>+VLOOKUP(B921,'Salary sheet'!$B$6:$E$2281,4,0)</f>
        <v>SK2</v>
      </c>
      <c r="H921" s="461" t="str">
        <f>+VLOOKUP(B921,'Salary sheet'!$B$6:$AZ$1386,50,0)</f>
        <v>SK2</v>
      </c>
      <c r="I921" s="461" t="str">
        <f t="shared" si="40"/>
        <v>C6332DO VAN THAI050050582962</v>
      </c>
      <c r="J921" s="573" t="str">
        <f>+VLOOKUP(B921,'[2]04 2025'!$B$2:$F$1371,5,0)</f>
        <v>C6332DO VAN THAI050050582962</v>
      </c>
      <c r="K921" s="461">
        <f t="shared" si="39"/>
        <v>1</v>
      </c>
      <c r="P921" s="479"/>
    </row>
    <row r="922" spans="1:16" s="461" customFormat="1" ht="18" customHeight="1">
      <c r="A922" s="548">
        <f>SUBTOTAL(3,B$6:B922)</f>
        <v>917</v>
      </c>
      <c r="B922" s="546" t="s">
        <v>2492</v>
      </c>
      <c r="C922" s="546" t="str">
        <f>+VLOOKUP(B922,'Salary sheet'!$B$6:$AX$1386,48,0)</f>
        <v>TRAN TAN DAT</v>
      </c>
      <c r="D922" s="546" t="str">
        <f>+VLOOKUP(B922,'Salary sheet'!$B$6:$BW$1386,49,0)</f>
        <v>050105128425</v>
      </c>
      <c r="E922" s="462">
        <f>+VLOOKUP(B922,'Salary sheet'!$B$6:$AT$1292,45,0)</f>
        <v>10383543</v>
      </c>
      <c r="F922" s="646" t="s">
        <v>5544</v>
      </c>
      <c r="G922" s="546" t="str">
        <f>+VLOOKUP(B922,'Salary sheet'!$B$6:$E$2281,4,0)</f>
        <v>SK2</v>
      </c>
      <c r="H922" s="461" t="str">
        <f>+VLOOKUP(B922,'Salary sheet'!$B$6:$AZ$1386,50,0)</f>
        <v>SK2</v>
      </c>
      <c r="I922" s="461" t="str">
        <f t="shared" si="40"/>
        <v>C10564TRAN TAN DAT050105128425</v>
      </c>
      <c r="J922" s="573" t="str">
        <f>+VLOOKUP(B922,'[2]04 2025'!$B$2:$F$1371,5,0)</f>
        <v>C10564TRAN TAN DAT050105128425</v>
      </c>
      <c r="K922" s="461">
        <f t="shared" si="39"/>
        <v>1</v>
      </c>
      <c r="P922" s="479"/>
    </row>
    <row r="923" spans="1:16" s="461" customFormat="1" ht="18" customHeight="1">
      <c r="A923" s="548">
        <f>SUBTOTAL(3,B$6:B923)</f>
        <v>918</v>
      </c>
      <c r="B923" s="546" t="s">
        <v>2494</v>
      </c>
      <c r="C923" s="546" t="str">
        <f>+VLOOKUP(B923,'Salary sheet'!$B$6:$AX$1386,48,0)</f>
        <v>NGUYEN TRONG CHIEU</v>
      </c>
      <c r="D923" s="546" t="str">
        <f>+VLOOKUP(B923,'Salary sheet'!$B$6:$BW$1386,49,0)</f>
        <v>050121173473</v>
      </c>
      <c r="E923" s="462">
        <f>+VLOOKUP(B923,'Salary sheet'!$B$6:$AT$1292,45,0)</f>
        <v>9748125</v>
      </c>
      <c r="F923" s="646" t="s">
        <v>5544</v>
      </c>
      <c r="G923" s="546" t="str">
        <f>+VLOOKUP(B923,'Salary sheet'!$B$6:$E$2281,4,0)</f>
        <v>SK2</v>
      </c>
      <c r="H923" s="461" t="str">
        <f>+VLOOKUP(B923,'Salary sheet'!$B$6:$AZ$1386,50,0)</f>
        <v>SK2</v>
      </c>
      <c r="I923" s="461" t="str">
        <f t="shared" si="40"/>
        <v>C12577NGUYEN TRONG CHIEU050121173473</v>
      </c>
      <c r="J923" s="573" t="str">
        <f>+VLOOKUP(B923,'[2]04 2025'!$B$2:$F$1371,5,0)</f>
        <v>C12577NGUYEN TRONG CHIEU050121173473</v>
      </c>
      <c r="K923" s="461">
        <f t="shared" si="39"/>
        <v>1</v>
      </c>
      <c r="P923" s="479"/>
    </row>
    <row r="924" spans="1:16" s="461" customFormat="1" ht="18" customHeight="1">
      <c r="A924" s="548">
        <f>SUBTOTAL(3,B$6:B924)</f>
        <v>919</v>
      </c>
      <c r="B924" s="546" t="s">
        <v>2496</v>
      </c>
      <c r="C924" s="546" t="str">
        <f>+VLOOKUP(B924,'Salary sheet'!$B$6:$AX$1386,48,0)</f>
        <v>LE VAN NHI</v>
      </c>
      <c r="D924" s="546" t="str">
        <f>+VLOOKUP(B924,'Salary sheet'!$B$6:$BW$1386,49,0)</f>
        <v>050069293491</v>
      </c>
      <c r="E924" s="462">
        <f>+VLOOKUP(B924,'Salary sheet'!$B$6:$AT$1292,45,0)</f>
        <v>10383543</v>
      </c>
      <c r="F924" s="646" t="s">
        <v>5544</v>
      </c>
      <c r="G924" s="546" t="str">
        <f>+VLOOKUP(B924,'Salary sheet'!$B$6:$E$2281,4,0)</f>
        <v>SK2</v>
      </c>
      <c r="H924" s="461" t="str">
        <f>+VLOOKUP(B924,'Salary sheet'!$B$6:$AZ$1386,50,0)</f>
        <v>SK2</v>
      </c>
      <c r="I924" s="461" t="str">
        <f t="shared" si="40"/>
        <v>C13229LE VAN NHI050069293491</v>
      </c>
      <c r="J924" s="573" t="str">
        <f>+VLOOKUP(B924,'[2]04 2025'!$B$2:$F$1371,5,0)</f>
        <v>C13229LE VAN NHI050069293491</v>
      </c>
      <c r="K924" s="461">
        <f t="shared" si="39"/>
        <v>1</v>
      </c>
      <c r="P924" s="479"/>
    </row>
    <row r="925" spans="1:16" s="461" customFormat="1" ht="18" customHeight="1">
      <c r="A925" s="548">
        <f>SUBTOTAL(3,B$6:B925)</f>
        <v>920</v>
      </c>
      <c r="B925" s="546" t="s">
        <v>2498</v>
      </c>
      <c r="C925" s="546" t="str">
        <f>+VLOOKUP(B925,'Salary sheet'!$B$6:$AX$1386,48,0)</f>
        <v>DUONG QUANG HUY</v>
      </c>
      <c r="D925" s="546" t="str">
        <f>+VLOOKUP(B925,'Salary sheet'!$B$6:$BW$1386,49,0)</f>
        <v>050126191097</v>
      </c>
      <c r="E925" s="462">
        <f>+VLOOKUP(B925,'Salary sheet'!$B$6:$AT$1292,45,0)</f>
        <v>9942294</v>
      </c>
      <c r="F925" s="646" t="s">
        <v>5544</v>
      </c>
      <c r="G925" s="546" t="str">
        <f>+VLOOKUP(B925,'Salary sheet'!$B$6:$E$2281,4,0)</f>
        <v>SK2</v>
      </c>
      <c r="H925" s="461" t="str">
        <f>+VLOOKUP(B925,'Salary sheet'!$B$6:$AZ$1386,50,0)</f>
        <v>SK2</v>
      </c>
      <c r="I925" s="461" t="str">
        <f t="shared" si="40"/>
        <v>C13835DUONG QUANG HUY050126191097</v>
      </c>
      <c r="J925" s="573" t="str">
        <f>+VLOOKUP(B925,'[2]04 2025'!$B$2:$F$1371,5,0)</f>
        <v>C13835DUONG QUANG HUY050126191097</v>
      </c>
      <c r="K925" s="461">
        <f t="shared" si="39"/>
        <v>1</v>
      </c>
      <c r="P925" s="479"/>
    </row>
    <row r="926" spans="1:16" s="461" customFormat="1" ht="18" customHeight="1">
      <c r="A926" s="548">
        <f>SUBTOTAL(3,B$6:B926)</f>
        <v>921</v>
      </c>
      <c r="B926" s="546" t="s">
        <v>2500</v>
      </c>
      <c r="C926" s="546" t="str">
        <f>+VLOOKUP(B926,'Salary sheet'!$B$6:$AX$1386,48,0)</f>
        <v>LA HONG THI</v>
      </c>
      <c r="D926" s="546" t="str">
        <f>+VLOOKUP(B926,'Salary sheet'!$B$6:$BW$1386,49,0)</f>
        <v>050114198452</v>
      </c>
      <c r="E926" s="462">
        <f>+VLOOKUP(B926,'Salary sheet'!$B$6:$AT$1292,45,0)</f>
        <v>9100171</v>
      </c>
      <c r="F926" s="646" t="s">
        <v>5544</v>
      </c>
      <c r="G926" s="546" t="str">
        <f>+VLOOKUP(B926,'Salary sheet'!$B$6:$E$2281,4,0)</f>
        <v>SK2</v>
      </c>
      <c r="H926" s="461" t="str">
        <f>+VLOOKUP(B926,'Salary sheet'!$B$6:$AZ$1386,50,0)</f>
        <v>SK2</v>
      </c>
      <c r="I926" s="461" t="str">
        <f t="shared" si="40"/>
        <v>C15392LA HONG THI050114198452</v>
      </c>
      <c r="J926" s="573" t="str">
        <f>+VLOOKUP(B926,'[2]04 2025'!$B$2:$F$1371,5,0)</f>
        <v>C15392LA HONG THI050114198452</v>
      </c>
      <c r="K926" s="461">
        <f t="shared" si="39"/>
        <v>1</v>
      </c>
      <c r="P926" s="479"/>
    </row>
    <row r="927" spans="1:16" s="461" customFormat="1" ht="18" customHeight="1">
      <c r="A927" s="548">
        <f>SUBTOTAL(3,B$6:B927)</f>
        <v>922</v>
      </c>
      <c r="B927" s="546" t="s">
        <v>2503</v>
      </c>
      <c r="C927" s="546" t="str">
        <f>+VLOOKUP(B927,'Salary sheet'!$B$6:$AX$1386,48,0)</f>
        <v>HUYNH VAN HAU</v>
      </c>
      <c r="D927" s="546" t="str">
        <f>+VLOOKUP(B927,'Salary sheet'!$B$6:$BW$1386,49,0)</f>
        <v>050090128237</v>
      </c>
      <c r="E927" s="462">
        <f>+VLOOKUP(B927,'Salary sheet'!$B$6:$AT$1292,45,0)</f>
        <v>3798757</v>
      </c>
      <c r="F927" s="646" t="s">
        <v>5544</v>
      </c>
      <c r="G927" s="546" t="str">
        <f>+VLOOKUP(B927,'Salary sheet'!$B$6:$E$2281,4,0)</f>
        <v>SK2</v>
      </c>
      <c r="H927" s="461" t="str">
        <f>+VLOOKUP(B927,'Salary sheet'!$B$6:$AZ$1386,50,0)</f>
        <v>SK2</v>
      </c>
      <c r="I927" s="461" t="str">
        <f t="shared" si="40"/>
        <v>C15588HUYNH VAN HAU050090128237</v>
      </c>
      <c r="J927" s="573" t="str">
        <f>+VLOOKUP(B927,'[2]04 2025'!$B$2:$F$1371,5,0)</f>
        <v>C15588HUYNH VAN HAU050090128237</v>
      </c>
      <c r="K927" s="461">
        <f t="shared" si="39"/>
        <v>1</v>
      </c>
      <c r="P927" s="479"/>
    </row>
    <row r="928" spans="1:16" s="461" customFormat="1" ht="18" customHeight="1">
      <c r="A928" s="548">
        <f>SUBTOTAL(3,B$6:B928)</f>
        <v>923</v>
      </c>
      <c r="B928" s="546" t="s">
        <v>2506</v>
      </c>
      <c r="C928" s="546" t="str">
        <f>+VLOOKUP(B928,'Salary sheet'!$B$6:$AX$1386,48,0)</f>
        <v>PHAN QUANG HUY</v>
      </c>
      <c r="D928" s="546" t="str">
        <f>+VLOOKUP(B928,'Salary sheet'!$B$6:$BW$1386,49,0)</f>
        <v>050153709741</v>
      </c>
      <c r="E928" s="462">
        <f>+VLOOKUP(B928,'Salary sheet'!$B$6:$AT$1292,45,0)</f>
        <v>7407090</v>
      </c>
      <c r="F928" s="646" t="s">
        <v>5544</v>
      </c>
      <c r="G928" s="546" t="str">
        <f>+VLOOKUP(B928,'Salary sheet'!$B$6:$E$2281,4,0)</f>
        <v>SK2</v>
      </c>
      <c r="H928" s="461" t="str">
        <f>+VLOOKUP(B928,'Salary sheet'!$B$6:$AZ$1386,50,0)</f>
        <v>SK2</v>
      </c>
      <c r="I928" s="461" t="str">
        <f t="shared" si="40"/>
        <v>C15989PHAN QUANG HUY050153709741</v>
      </c>
      <c r="J928" s="573" t="str">
        <f>+VLOOKUP(B928,'[2]04 2025'!$B$2:$F$1371,5,0)</f>
        <v>C15989PHAN QUANG HUY050153709741</v>
      </c>
      <c r="K928" s="461">
        <f t="shared" si="39"/>
        <v>1</v>
      </c>
      <c r="P928" s="479"/>
    </row>
    <row r="929" spans="1:16" s="461" customFormat="1" ht="18" customHeight="1">
      <c r="A929" s="548">
        <f>SUBTOTAL(3,B$6:B929)</f>
        <v>924</v>
      </c>
      <c r="B929" s="546" t="s">
        <v>2508</v>
      </c>
      <c r="C929" s="546" t="str">
        <f>+VLOOKUP(B929,'Salary sheet'!$B$6:$AX$1386,48,0)</f>
        <v>THANG VAN TET</v>
      </c>
      <c r="D929" s="546" t="str">
        <f>+VLOOKUP(B929,'Salary sheet'!$B$6:$BW$1386,49,0)</f>
        <v>050136474501</v>
      </c>
      <c r="E929" s="462">
        <f>+VLOOKUP(B929,'Salary sheet'!$B$6:$AT$1292,45,0)</f>
        <v>8410545</v>
      </c>
      <c r="F929" s="646" t="s">
        <v>5544</v>
      </c>
      <c r="G929" s="546" t="str">
        <f>+VLOOKUP(B929,'Salary sheet'!$B$6:$E$2281,4,0)</f>
        <v>SK2</v>
      </c>
      <c r="H929" s="461" t="str">
        <f>+VLOOKUP(B929,'Salary sheet'!$B$6:$AZ$1386,50,0)</f>
        <v>SK2</v>
      </c>
      <c r="I929" s="461" t="str">
        <f t="shared" si="40"/>
        <v>C16037THANG VAN TET050136474501</v>
      </c>
      <c r="J929" s="573" t="str">
        <f>+VLOOKUP(B929,'[2]04 2025'!$B$2:$F$1371,5,0)</f>
        <v>C16037THANG VAN TET050136474501</v>
      </c>
      <c r="K929" s="461">
        <f t="shared" si="39"/>
        <v>1</v>
      </c>
      <c r="P929" s="479"/>
    </row>
    <row r="930" spans="1:16" s="461" customFormat="1" ht="18" customHeight="1">
      <c r="A930" s="548">
        <f>SUBTOTAL(3,B$6:B930)</f>
        <v>925</v>
      </c>
      <c r="B930" s="546" t="s">
        <v>2510</v>
      </c>
      <c r="C930" s="546" t="str">
        <f>+VLOOKUP(B930,'Salary sheet'!$B$6:$AX$1386,48,0)</f>
        <v>LE GIANG VI KHANH</v>
      </c>
      <c r="D930" s="546" t="str">
        <f>+VLOOKUP(B930,'Salary sheet'!$B$6:$BW$1386,49,0)</f>
        <v>050154488100</v>
      </c>
      <c r="E930" s="462">
        <f>+VLOOKUP(B930,'Salary sheet'!$B$6:$AT$1292,45,0)</f>
        <v>7166398</v>
      </c>
      <c r="F930" s="646" t="s">
        <v>5544</v>
      </c>
      <c r="G930" s="546" t="str">
        <f>+VLOOKUP(B930,'Salary sheet'!$B$6:$E$2281,4,0)</f>
        <v>SK2</v>
      </c>
      <c r="H930" s="461" t="str">
        <f>+VLOOKUP(B930,'Salary sheet'!$B$6:$AZ$1386,50,0)</f>
        <v>SK2</v>
      </c>
      <c r="I930" s="461" t="str">
        <f t="shared" si="40"/>
        <v>C16053LE GIANG VI KHANH050154488100</v>
      </c>
      <c r="J930" s="573" t="str">
        <f>+VLOOKUP(B930,'[2]04 2025'!$B$2:$F$1371,5,0)</f>
        <v>C16053LE GIANG VI KHANH050154488100</v>
      </c>
      <c r="K930" s="461">
        <f t="shared" si="39"/>
        <v>1</v>
      </c>
      <c r="P930" s="479"/>
    </row>
    <row r="931" spans="1:16" s="461" customFormat="1" ht="18" customHeight="1">
      <c r="A931" s="548">
        <f>SUBTOTAL(3,B$6:B931)</f>
        <v>926</v>
      </c>
      <c r="B931" s="546" t="s">
        <v>2512</v>
      </c>
      <c r="C931" s="546" t="str">
        <f>+VLOOKUP(B931,'Salary sheet'!$B$6:$AX$1386,48,0)</f>
        <v>TRAN NGOC KHANH</v>
      </c>
      <c r="D931" s="546" t="str">
        <f>+VLOOKUP(B931,'Salary sheet'!$B$6:$BW$1386,49,0)</f>
        <v>050081246065</v>
      </c>
      <c r="E931" s="462">
        <f>+VLOOKUP(B931,'Salary sheet'!$B$6:$AT$1292,45,0)</f>
        <v>7251469</v>
      </c>
      <c r="F931" s="646" t="s">
        <v>5544</v>
      </c>
      <c r="G931" s="546" t="str">
        <f>+VLOOKUP(B931,'Salary sheet'!$B$6:$E$2281,4,0)</f>
        <v>SK2</v>
      </c>
      <c r="H931" s="461" t="str">
        <f>+VLOOKUP(B931,'Salary sheet'!$B$6:$AZ$1386,50,0)</f>
        <v>SK2</v>
      </c>
      <c r="I931" s="461" t="str">
        <f t="shared" si="40"/>
        <v>C16405TRAN NGOC KHANH050081246065</v>
      </c>
      <c r="J931" s="573" t="str">
        <f>+VLOOKUP(B931,'[2]04 2025'!$B$2:$F$1371,5,0)</f>
        <v>C16405TRAN NGOC KHANH050081246065</v>
      </c>
      <c r="K931" s="461">
        <f t="shared" si="39"/>
        <v>1</v>
      </c>
      <c r="P931" s="479"/>
    </row>
    <row r="932" spans="1:16" s="461" customFormat="1" ht="18" customHeight="1">
      <c r="A932" s="548">
        <f>SUBTOTAL(3,B$6:B932)</f>
        <v>927</v>
      </c>
      <c r="B932" s="546" t="s">
        <v>2515</v>
      </c>
      <c r="C932" s="546" t="str">
        <f>+VLOOKUP(B932,'Salary sheet'!$B$6:$AX$1386,48,0)</f>
        <v>LE CHI LINH</v>
      </c>
      <c r="D932" s="546" t="str">
        <f>+VLOOKUP(B932,'Salary sheet'!$B$6:$BW$1386,49,0)</f>
        <v>050153210321</v>
      </c>
      <c r="E932" s="462">
        <f>+VLOOKUP(B932,'Salary sheet'!$B$6:$AT$1292,45,0)</f>
        <v>7075141</v>
      </c>
      <c r="F932" s="646" t="s">
        <v>5544</v>
      </c>
      <c r="G932" s="546" t="str">
        <f>+VLOOKUP(B932,'Salary sheet'!$B$6:$E$2281,4,0)</f>
        <v>SK2</v>
      </c>
      <c r="H932" s="461" t="str">
        <f>+VLOOKUP(B932,'Salary sheet'!$B$6:$AZ$1386,50,0)</f>
        <v>SK2</v>
      </c>
      <c r="I932" s="461" t="str">
        <f t="shared" si="40"/>
        <v>C16406LE CHI LINH050153210321</v>
      </c>
      <c r="J932" s="573" t="str">
        <f>+VLOOKUP(B932,'[2]04 2025'!$B$2:$F$1371,5,0)</f>
        <v>C16406LE CHI LINH050153210321</v>
      </c>
      <c r="K932" s="461">
        <f t="shared" si="39"/>
        <v>1</v>
      </c>
      <c r="P932" s="479"/>
    </row>
    <row r="933" spans="1:16" s="461" customFormat="1" ht="18" customHeight="1">
      <c r="A933" s="548">
        <f>SUBTOTAL(3,B$6:B933)</f>
        <v>928</v>
      </c>
      <c r="B933" s="546" t="s">
        <v>2517</v>
      </c>
      <c r="C933" s="546" t="str">
        <f>+VLOOKUP(B933,'Salary sheet'!$B$6:$AX$1386,48,0)</f>
        <v>NGUYEN CHI CUONG</v>
      </c>
      <c r="D933" s="546" t="str">
        <f>+VLOOKUP(B933,'Salary sheet'!$B$6:$BW$1386,49,0)</f>
        <v>050941375118</v>
      </c>
      <c r="E933" s="462">
        <f>+VLOOKUP(B933,'Salary sheet'!$B$6:$AT$1292,45,0)</f>
        <v>7090382</v>
      </c>
      <c r="F933" s="646" t="s">
        <v>5544</v>
      </c>
      <c r="G933" s="546" t="str">
        <f>+VLOOKUP(B933,'Salary sheet'!$B$6:$E$2281,4,0)</f>
        <v>SK2</v>
      </c>
      <c r="H933" s="461" t="str">
        <f>+VLOOKUP(B933,'Salary sheet'!$B$6:$AZ$1386,50,0)</f>
        <v>SK2</v>
      </c>
      <c r="I933" s="461" t="str">
        <f t="shared" si="40"/>
        <v>C16444NGUYEN CHI CUONG050941375118</v>
      </c>
      <c r="J933" s="573" t="str">
        <f>+VLOOKUP(B933,'[2]04 2025'!$B$2:$F$1371,5,0)</f>
        <v>C16444NGUYEN CHI CUONG050941375118</v>
      </c>
      <c r="K933" s="461">
        <f t="shared" si="39"/>
        <v>1</v>
      </c>
      <c r="P933" s="479"/>
    </row>
    <row r="934" spans="1:16" s="461" customFormat="1" ht="18" customHeight="1">
      <c r="A934" s="548">
        <f>SUBTOTAL(3,B$6:B934)</f>
        <v>929</v>
      </c>
      <c r="B934" s="546" t="s">
        <v>2519</v>
      </c>
      <c r="C934" s="546" t="str">
        <f>+VLOOKUP(B934,'Salary sheet'!$B$6:$AX$1386,48,0)</f>
        <v>KIEU QUOC TUAN</v>
      </c>
      <c r="D934" s="546" t="str">
        <f>+VLOOKUP(B934,'Salary sheet'!$B$6:$BW$1386,49,0)</f>
        <v>050053004560</v>
      </c>
      <c r="E934" s="462">
        <f>+VLOOKUP(B934,'Salary sheet'!$B$6:$AT$1292,45,0)</f>
        <v>11065249</v>
      </c>
      <c r="F934" s="646" t="s">
        <v>5544</v>
      </c>
      <c r="G934" s="546" t="str">
        <f>+VLOOKUP(B934,'Salary sheet'!$B$6:$E$2281,4,0)</f>
        <v>SK2</v>
      </c>
      <c r="H934" s="461" t="str">
        <f>+VLOOKUP(B934,'Salary sheet'!$B$6:$AZ$1386,50,0)</f>
        <v>SK2</v>
      </c>
      <c r="I934" s="461" t="str">
        <f t="shared" si="40"/>
        <v>C6333KIEU QUOC TUAN050053004560</v>
      </c>
      <c r="J934" s="573" t="str">
        <f>+VLOOKUP(B934,'[2]04 2025'!$B$2:$F$1371,5,0)</f>
        <v>C6333KIEU QUOC TUAN050053004560</v>
      </c>
      <c r="K934" s="461">
        <f t="shared" ref="K934:K997" si="41">+IF(J934=I934,1,0)</f>
        <v>1</v>
      </c>
      <c r="P934" s="479"/>
    </row>
    <row r="935" spans="1:16" s="461" customFormat="1" ht="18" customHeight="1">
      <c r="A935" s="548">
        <f>SUBTOTAL(3,B$6:B935)</f>
        <v>930</v>
      </c>
      <c r="B935" s="546" t="s">
        <v>2521</v>
      </c>
      <c r="C935" s="546" t="str">
        <f>+VLOOKUP(B935,'Salary sheet'!$B$6:$AX$1386,48,0)</f>
        <v>CAO DINH KHANH</v>
      </c>
      <c r="D935" s="546" t="str">
        <f>+VLOOKUP(B935,'Salary sheet'!$B$6:$BW$1386,49,0)</f>
        <v>050087500761</v>
      </c>
      <c r="E935" s="462">
        <f>+VLOOKUP(B935,'Salary sheet'!$B$6:$AT$1292,45,0)</f>
        <v>9045454</v>
      </c>
      <c r="F935" s="646" t="s">
        <v>5544</v>
      </c>
      <c r="G935" s="546" t="str">
        <f>+VLOOKUP(B935,'Salary sheet'!$B$6:$E$2281,4,0)</f>
        <v>SK2</v>
      </c>
      <c r="H935" s="461" t="str">
        <f>+VLOOKUP(B935,'Salary sheet'!$B$6:$AZ$1386,50,0)</f>
        <v>SK2</v>
      </c>
      <c r="I935" s="461" t="str">
        <f t="shared" si="40"/>
        <v>C7189CAO DINH KHANH050087500761</v>
      </c>
      <c r="J935" s="573" t="str">
        <f>+VLOOKUP(B935,'[2]04 2025'!$B$2:$F$1371,5,0)</f>
        <v>C7189CAO DINH KHANH050087500761</v>
      </c>
      <c r="K935" s="461">
        <f t="shared" si="41"/>
        <v>1</v>
      </c>
      <c r="P935" s="479"/>
    </row>
    <row r="936" spans="1:16" s="461" customFormat="1" ht="18" customHeight="1">
      <c r="A936" s="548">
        <f>SUBTOTAL(3,B$6:B936)</f>
        <v>931</v>
      </c>
      <c r="B936" s="546" t="s">
        <v>2523</v>
      </c>
      <c r="C936" s="546" t="str">
        <f>+VLOOKUP(B936,'Salary sheet'!$B$6:$AX$1386,48,0)</f>
        <v>NGUYEN NGOC THANG</v>
      </c>
      <c r="D936" s="546" t="str">
        <f>+VLOOKUP(B936,'Salary sheet'!$B$6:$BW$1386,49,0)</f>
        <v>050049872922</v>
      </c>
      <c r="E936" s="462">
        <f>+VLOOKUP(B936,'Salary sheet'!$B$6:$AT$1292,45,0)</f>
        <v>9369949</v>
      </c>
      <c r="F936" s="646" t="s">
        <v>5544</v>
      </c>
      <c r="G936" s="546" t="str">
        <f>+VLOOKUP(B936,'Salary sheet'!$B$6:$E$2281,4,0)</f>
        <v>SK2</v>
      </c>
      <c r="H936" s="461" t="str">
        <f>+VLOOKUP(B936,'Salary sheet'!$B$6:$AZ$1386,50,0)</f>
        <v>SK2</v>
      </c>
      <c r="I936" s="461" t="str">
        <f t="shared" si="40"/>
        <v>C7966NGUYEN NGOC THANG050049872922</v>
      </c>
      <c r="J936" s="573" t="str">
        <f>+VLOOKUP(B936,'[2]04 2025'!$B$2:$F$1371,5,0)</f>
        <v>C7966NGUYEN NGOC THANG050049872922</v>
      </c>
      <c r="K936" s="461">
        <f t="shared" si="41"/>
        <v>1</v>
      </c>
      <c r="P936" s="479"/>
    </row>
    <row r="937" spans="1:16" s="461" customFormat="1" ht="18" customHeight="1">
      <c r="A937" s="548">
        <f>SUBTOTAL(3,B$6:B937)</f>
        <v>932</v>
      </c>
      <c r="B937" s="546" t="s">
        <v>2525</v>
      </c>
      <c r="C937" s="546" t="str">
        <f>+VLOOKUP(B937,'Salary sheet'!$B$6:$AX$1386,48,0)</f>
        <v>PHAM HOANG VU</v>
      </c>
      <c r="D937" s="546" t="str">
        <f>+VLOOKUP(B937,'Salary sheet'!$B$6:$BW$1386,49,0)</f>
        <v>050091850467</v>
      </c>
      <c r="E937" s="462">
        <f>+VLOOKUP(B937,'Salary sheet'!$B$6:$AT$1292,45,0)</f>
        <v>9779188</v>
      </c>
      <c r="F937" s="646" t="s">
        <v>5544</v>
      </c>
      <c r="G937" s="546" t="str">
        <f>+VLOOKUP(B937,'Salary sheet'!$B$6:$E$2281,4,0)</f>
        <v>SK2</v>
      </c>
      <c r="H937" s="461" t="str">
        <f>+VLOOKUP(B937,'Salary sheet'!$B$6:$AZ$1386,50,0)</f>
        <v>SK2</v>
      </c>
      <c r="I937" s="461" t="str">
        <f t="shared" si="40"/>
        <v>C12498PHAM HOANG VU050091850467</v>
      </c>
      <c r="J937" s="573" t="str">
        <f>+VLOOKUP(B937,'[2]04 2025'!$B$2:$F$1371,5,0)</f>
        <v>C12498PHAM HOANG VU050091850467</v>
      </c>
      <c r="K937" s="461">
        <f t="shared" si="41"/>
        <v>1</v>
      </c>
      <c r="P937" s="479"/>
    </row>
    <row r="938" spans="1:16" s="461" customFormat="1" ht="18" customHeight="1">
      <c r="A938" s="548">
        <f>SUBTOTAL(3,B$6:B938)</f>
        <v>933</v>
      </c>
      <c r="B938" s="546" t="s">
        <v>2527</v>
      </c>
      <c r="C938" s="546" t="str">
        <f>+VLOOKUP(B938,'Salary sheet'!$B$6:$AX$1386,48,0)</f>
        <v>MAI THANH HAI</v>
      </c>
      <c r="D938" s="546" t="str">
        <f>+VLOOKUP(B938,'Salary sheet'!$B$6:$BW$1386,49,0)</f>
        <v>050121373405</v>
      </c>
      <c r="E938" s="462">
        <f>+VLOOKUP(B938,'Salary sheet'!$B$6:$AT$1292,45,0)</f>
        <v>8007632</v>
      </c>
      <c r="F938" s="646" t="s">
        <v>5544</v>
      </c>
      <c r="G938" s="546" t="str">
        <f>+VLOOKUP(B938,'Salary sheet'!$B$6:$E$2281,4,0)</f>
        <v>SK2</v>
      </c>
      <c r="H938" s="461" t="str">
        <f>+VLOOKUP(B938,'Salary sheet'!$B$6:$AZ$1386,50,0)</f>
        <v>SK2</v>
      </c>
      <c r="I938" s="461" t="str">
        <f t="shared" si="40"/>
        <v>C12505MAI THANH HAI050121373405</v>
      </c>
      <c r="J938" s="573" t="str">
        <f>+VLOOKUP(B938,'[2]04 2025'!$B$2:$F$1371,5,0)</f>
        <v>C12505MAI THANH HAI050121373405</v>
      </c>
      <c r="K938" s="461">
        <f t="shared" si="41"/>
        <v>1</v>
      </c>
      <c r="P938" s="479"/>
    </row>
    <row r="939" spans="1:16" s="461" customFormat="1" ht="18" customHeight="1">
      <c r="A939" s="548">
        <f>SUBTOTAL(3,B$6:B939)</f>
        <v>934</v>
      </c>
      <c r="B939" s="546" t="s">
        <v>2529</v>
      </c>
      <c r="C939" s="546" t="str">
        <f>+VLOOKUP(B939,'Salary sheet'!$B$6:$AX$1386,48,0)</f>
        <v>VO MINH KHANG</v>
      </c>
      <c r="D939" s="546" t="str">
        <f>+VLOOKUP(B939,'Salary sheet'!$B$6:$BW$1386,49,0)</f>
        <v>050112146714</v>
      </c>
      <c r="E939" s="462">
        <f>+VLOOKUP(B939,'Salary sheet'!$B$6:$AT$1292,45,0)</f>
        <v>10352816</v>
      </c>
      <c r="F939" s="646" t="s">
        <v>5544</v>
      </c>
      <c r="G939" s="546" t="str">
        <f>+VLOOKUP(B939,'Salary sheet'!$B$6:$E$2281,4,0)</f>
        <v>SK2</v>
      </c>
      <c r="H939" s="461" t="str">
        <f>+VLOOKUP(B939,'Salary sheet'!$B$6:$AZ$1386,50,0)</f>
        <v>SK2</v>
      </c>
      <c r="I939" s="461" t="str">
        <f t="shared" si="40"/>
        <v>C13310VO MINH KHANG050112146714</v>
      </c>
      <c r="J939" s="573" t="str">
        <f>+VLOOKUP(B939,'[2]04 2025'!$B$2:$F$1371,5,0)</f>
        <v>C13310VO MINH KHANG050112146714</v>
      </c>
      <c r="K939" s="461">
        <f t="shared" si="41"/>
        <v>1</v>
      </c>
      <c r="P939" s="479"/>
    </row>
    <row r="940" spans="1:16" s="461" customFormat="1" ht="18" customHeight="1">
      <c r="A940" s="548">
        <f>SUBTOTAL(3,B$6:B940)</f>
        <v>935</v>
      </c>
      <c r="B940" s="546" t="s">
        <v>2531</v>
      </c>
      <c r="C940" s="546" t="str">
        <f>+VLOOKUP(B940,'Salary sheet'!$B$6:$AX$1386,48,0)</f>
        <v>MAI LONG HAI</v>
      </c>
      <c r="D940" s="546" t="str">
        <f>+VLOOKUP(B940,'Salary sheet'!$B$6:$BW$1386,49,0)</f>
        <v>050110058850</v>
      </c>
      <c r="E940" s="462">
        <f>+VLOOKUP(B940,'Salary sheet'!$B$6:$AT$1292,45,0)</f>
        <v>8941561</v>
      </c>
      <c r="F940" s="646" t="s">
        <v>5544</v>
      </c>
      <c r="G940" s="546" t="str">
        <f>+VLOOKUP(B940,'Salary sheet'!$B$6:$E$2281,4,0)</f>
        <v>SK2</v>
      </c>
      <c r="H940" s="461" t="str">
        <f>+VLOOKUP(B940,'Salary sheet'!$B$6:$AZ$1386,50,0)</f>
        <v>SK2</v>
      </c>
      <c r="I940" s="461" t="str">
        <f t="shared" si="40"/>
        <v>C13311MAI LONG HAI050110058850</v>
      </c>
      <c r="J940" s="573" t="str">
        <f>+VLOOKUP(B940,'[2]04 2025'!$B$2:$F$1371,5,0)</f>
        <v>C13311MAI LONG HAI050110058850</v>
      </c>
      <c r="K940" s="461">
        <f t="shared" si="41"/>
        <v>1</v>
      </c>
      <c r="P940" s="479"/>
    </row>
    <row r="941" spans="1:16" s="461" customFormat="1" ht="18" customHeight="1">
      <c r="A941" s="548">
        <f>SUBTOTAL(3,B$6:B941)</f>
        <v>936</v>
      </c>
      <c r="B941" s="546" t="s">
        <v>2533</v>
      </c>
      <c r="C941" s="546" t="str">
        <f>+VLOOKUP(B941,'Salary sheet'!$B$6:$AX$1386,48,0)</f>
        <v>NGUYEN NGOC PHUOC</v>
      </c>
      <c r="D941" s="546" t="str">
        <f>+VLOOKUP(B941,'Salary sheet'!$B$6:$BW$1386,49,0)</f>
        <v>050060898380</v>
      </c>
      <c r="E941" s="462">
        <f>+VLOOKUP(B941,'Salary sheet'!$B$6:$AT$1292,45,0)</f>
        <v>7850209</v>
      </c>
      <c r="F941" s="646" t="s">
        <v>5544</v>
      </c>
      <c r="G941" s="546" t="str">
        <f>+VLOOKUP(B941,'Salary sheet'!$B$6:$E$2281,4,0)</f>
        <v>SK2</v>
      </c>
      <c r="H941" s="461" t="str">
        <f>+VLOOKUP(B941,'Salary sheet'!$B$6:$AZ$1386,50,0)</f>
        <v>SK2</v>
      </c>
      <c r="I941" s="461" t="str">
        <f t="shared" si="40"/>
        <v>C15087NGUYEN NGOC PHUOC050060898380</v>
      </c>
      <c r="J941" s="573" t="str">
        <f>+VLOOKUP(B941,'[2]04 2025'!$B$2:$F$1371,5,0)</f>
        <v>C15087NGUYEN NGOC PHUOC050060898380</v>
      </c>
      <c r="K941" s="461">
        <f t="shared" si="41"/>
        <v>1</v>
      </c>
      <c r="P941" s="479"/>
    </row>
    <row r="942" spans="1:16" s="461" customFormat="1" ht="18" customHeight="1">
      <c r="A942" s="548">
        <f>SUBTOTAL(3,B$6:B942)</f>
        <v>937</v>
      </c>
      <c r="B942" s="546" t="s">
        <v>2535</v>
      </c>
      <c r="C942" s="546" t="str">
        <f>+VLOOKUP(B942,'Salary sheet'!$B$6:$AX$1386,48,0)</f>
        <v>NGUYEN NGOC LIEN</v>
      </c>
      <c r="D942" s="546" t="str">
        <f>+VLOOKUP(B942,'Salary sheet'!$B$6:$BW$1386,49,0)</f>
        <v>050143681774</v>
      </c>
      <c r="E942" s="462">
        <f>+VLOOKUP(B942,'Salary sheet'!$B$6:$AT$1292,45,0)</f>
        <v>9179114</v>
      </c>
      <c r="F942" s="646" t="s">
        <v>5544</v>
      </c>
      <c r="G942" s="546" t="str">
        <f>+VLOOKUP(B942,'Salary sheet'!$B$6:$E$2281,4,0)</f>
        <v>SK2</v>
      </c>
      <c r="H942" s="461" t="str">
        <f>+VLOOKUP(B942,'Salary sheet'!$B$6:$AZ$1386,50,0)</f>
        <v>SK2</v>
      </c>
      <c r="I942" s="461" t="str">
        <f t="shared" si="40"/>
        <v>C15405NGUYEN NGOC LIEN050143681774</v>
      </c>
      <c r="J942" s="573" t="str">
        <f>+VLOOKUP(B942,'[2]04 2025'!$B$2:$F$1371,5,0)</f>
        <v>C15405NGUYEN NGOC LIEN050143681774</v>
      </c>
      <c r="K942" s="461">
        <f t="shared" si="41"/>
        <v>1</v>
      </c>
      <c r="P942" s="479"/>
    </row>
    <row r="943" spans="1:16" s="461" customFormat="1" ht="18" customHeight="1">
      <c r="A943" s="548">
        <f>SUBTOTAL(3,B$6:B943)</f>
        <v>938</v>
      </c>
      <c r="B943" s="546" t="s">
        <v>2537</v>
      </c>
      <c r="C943" s="546" t="str">
        <f>+VLOOKUP(B943,'Salary sheet'!$B$6:$AX$1386,48,0)</f>
        <v>DIEU DUNG</v>
      </c>
      <c r="D943" s="546" t="str">
        <f>+VLOOKUP(B943,'Salary sheet'!$B$6:$BW$1386,49,0)</f>
        <v>050151356254</v>
      </c>
      <c r="E943" s="462">
        <f>+VLOOKUP(B943,'Salary sheet'!$B$6:$AT$1292,45,0)</f>
        <v>7448390</v>
      </c>
      <c r="F943" s="646" t="s">
        <v>5544</v>
      </c>
      <c r="G943" s="546" t="str">
        <f>+VLOOKUP(B943,'Salary sheet'!$B$6:$E$2281,4,0)</f>
        <v>SK2</v>
      </c>
      <c r="H943" s="461" t="str">
        <f>+VLOOKUP(B943,'Salary sheet'!$B$6:$AZ$1386,50,0)</f>
        <v>SK2</v>
      </c>
      <c r="I943" s="461" t="str">
        <f t="shared" si="40"/>
        <v>C15608DIEU DUNG050151356254</v>
      </c>
      <c r="J943" s="573" t="str">
        <f>+VLOOKUP(B943,'[2]04 2025'!$B$2:$F$1371,5,0)</f>
        <v>C15608DIEU DUNG050151356254</v>
      </c>
      <c r="K943" s="461">
        <f t="shared" si="41"/>
        <v>1</v>
      </c>
      <c r="P943" s="479"/>
    </row>
    <row r="944" spans="1:16" s="461" customFormat="1" ht="18" customHeight="1">
      <c r="A944" s="548">
        <f>SUBTOTAL(3,B$6:B944)</f>
        <v>939</v>
      </c>
      <c r="B944" s="546" t="s">
        <v>2538</v>
      </c>
      <c r="C944" s="546" t="str">
        <f>+VLOOKUP(B944,'Salary sheet'!$B$6:$AX$1386,48,0)</f>
        <v>SIU E SAI</v>
      </c>
      <c r="D944" s="546" t="str">
        <f>+VLOOKUP(B944,'Salary sheet'!$B$6:$BW$1386,49,0)</f>
        <v>050081796911</v>
      </c>
      <c r="E944" s="462">
        <f>+VLOOKUP(B944,'Salary sheet'!$B$6:$AT$1292,45,0)</f>
        <v>8229563</v>
      </c>
      <c r="F944" s="646" t="s">
        <v>5544</v>
      </c>
      <c r="G944" s="546" t="str">
        <f>+VLOOKUP(B944,'Salary sheet'!$B$6:$E$2281,4,0)</f>
        <v>SK2</v>
      </c>
      <c r="H944" s="461" t="str">
        <f>+VLOOKUP(B944,'Salary sheet'!$B$6:$AZ$1386,50,0)</f>
        <v>SK2</v>
      </c>
      <c r="I944" s="461" t="str">
        <f t="shared" si="40"/>
        <v>C15665SIU E SAI050081796911</v>
      </c>
      <c r="J944" s="573" t="str">
        <f>+VLOOKUP(B944,'[2]04 2025'!$B$2:$F$1371,5,0)</f>
        <v>C15665SIU E SAI050081796911</v>
      </c>
      <c r="K944" s="461">
        <f t="shared" si="41"/>
        <v>1</v>
      </c>
      <c r="P944" s="479"/>
    </row>
    <row r="945" spans="1:16" s="461" customFormat="1" ht="18" customHeight="1">
      <c r="A945" s="548">
        <f>SUBTOTAL(3,B$6:B945)</f>
        <v>940</v>
      </c>
      <c r="B945" s="546" t="s">
        <v>2540</v>
      </c>
      <c r="C945" s="546" t="str">
        <f>+VLOOKUP(B945,'Salary sheet'!$B$6:$AX$1386,48,0)</f>
        <v>PHAN ANH DUC</v>
      </c>
      <c r="D945" s="546" t="str">
        <f>+VLOOKUP(B945,'Salary sheet'!$B$6:$BW$1386,49,0)</f>
        <v>050156047225</v>
      </c>
      <c r="E945" s="462">
        <f>+VLOOKUP(B945,'Salary sheet'!$B$6:$AT$1292,45,0)</f>
        <v>6767531</v>
      </c>
      <c r="F945" s="646" t="s">
        <v>5544</v>
      </c>
      <c r="G945" s="546" t="str">
        <f>+VLOOKUP(B945,'Salary sheet'!$B$6:$E$2281,4,0)</f>
        <v>SK2</v>
      </c>
      <c r="H945" s="461" t="str">
        <f>+VLOOKUP(B945,'Salary sheet'!$B$6:$AZ$1386,50,0)</f>
        <v>SK2</v>
      </c>
      <c r="I945" s="461" t="str">
        <f t="shared" si="40"/>
        <v>C16272PHAN ANH DUC050156047225</v>
      </c>
      <c r="J945" s="573" t="str">
        <f>+VLOOKUP(B945,'[2]04 2025'!$B$2:$F$1371,5,0)</f>
        <v>C16272PHAN ANH DUC050156047225</v>
      </c>
      <c r="K945" s="461">
        <f t="shared" si="41"/>
        <v>1</v>
      </c>
      <c r="P945" s="479"/>
    </row>
    <row r="946" spans="1:16" s="461" customFormat="1" ht="18" customHeight="1">
      <c r="A946" s="548">
        <f>SUBTOTAL(3,B$6:B946)</f>
        <v>941</v>
      </c>
      <c r="B946" s="546" t="s">
        <v>2542</v>
      </c>
      <c r="C946" s="546" t="str">
        <f>+VLOOKUP(B946,'Salary sheet'!$B$6:$AX$1386,48,0)</f>
        <v>CAO MINH NHUT</v>
      </c>
      <c r="D946" s="546" t="str">
        <f>+VLOOKUP(B946,'Salary sheet'!$B$6:$BW$1386,49,0)</f>
        <v>050136196542</v>
      </c>
      <c r="E946" s="462">
        <f>+VLOOKUP(B946,'Salary sheet'!$B$6:$AT$1292,45,0)</f>
        <v>7946279</v>
      </c>
      <c r="F946" s="646" t="s">
        <v>5544</v>
      </c>
      <c r="G946" s="546" t="str">
        <f>+VLOOKUP(B946,'Salary sheet'!$B$6:$E$2281,4,0)</f>
        <v>SK2</v>
      </c>
      <c r="H946" s="461" t="str">
        <f>+VLOOKUP(B946,'Salary sheet'!$B$6:$AZ$1386,50,0)</f>
        <v>SK2</v>
      </c>
      <c r="I946" s="461" t="str">
        <f t="shared" si="40"/>
        <v>C16407CAO MINH NHUT050136196542</v>
      </c>
      <c r="J946" s="573" t="str">
        <f>+VLOOKUP(B946,'[2]04 2025'!$B$2:$F$1371,5,0)</f>
        <v>C16407CAO MINH NHUT050136196542</v>
      </c>
      <c r="K946" s="461">
        <f t="shared" si="41"/>
        <v>1</v>
      </c>
      <c r="P946" s="479"/>
    </row>
    <row r="947" spans="1:16" s="461" customFormat="1" ht="18" customHeight="1">
      <c r="A947" s="548">
        <f>SUBTOTAL(3,B$6:B947)</f>
        <v>942</v>
      </c>
      <c r="B947" s="546" t="s">
        <v>2545</v>
      </c>
      <c r="C947" s="546" t="str">
        <f>+VLOOKUP(B947,'Salary sheet'!$B$6:$AX$1386,48,0)</f>
        <v>NGUYEN DUY BAO</v>
      </c>
      <c r="D947" s="546" t="str">
        <f>+VLOOKUP(B947,'Salary sheet'!$B$6:$BW$1386,49,0)</f>
        <v>050135409992</v>
      </c>
      <c r="E947" s="462">
        <f>+VLOOKUP(B947,'Salary sheet'!$B$6:$AT$1292,45,0)</f>
        <v>8207613</v>
      </c>
      <c r="F947" s="646" t="s">
        <v>5544</v>
      </c>
      <c r="G947" s="546" t="str">
        <f>+VLOOKUP(B947,'Salary sheet'!$B$6:$E$2281,4,0)</f>
        <v>SK2</v>
      </c>
      <c r="H947" s="461" t="str">
        <f>+VLOOKUP(B947,'Salary sheet'!$B$6:$AZ$1386,50,0)</f>
        <v>SK2</v>
      </c>
      <c r="I947" s="461" t="str">
        <f t="shared" si="40"/>
        <v>C16415NGUYEN DUY BAO050135409992</v>
      </c>
      <c r="J947" s="573" t="str">
        <f>+VLOOKUP(B947,'[2]04 2025'!$B$2:$F$1371,5,0)</f>
        <v>C16415NGUYEN DUY BAO050135409992</v>
      </c>
      <c r="K947" s="461">
        <f t="shared" si="41"/>
        <v>1</v>
      </c>
      <c r="P947" s="479"/>
    </row>
    <row r="948" spans="1:16" s="461" customFormat="1" ht="18" customHeight="1">
      <c r="A948" s="548">
        <f>SUBTOTAL(3,B$6:B948)</f>
        <v>943</v>
      </c>
      <c r="B948" s="546" t="s">
        <v>2547</v>
      </c>
      <c r="C948" s="546" t="str">
        <f>+VLOOKUP(B948,'Salary sheet'!$B$6:$AX$1386,48,0)</f>
        <v>NGUYEN CONG DANH</v>
      </c>
      <c r="D948" s="546" t="str">
        <f>+VLOOKUP(B948,'Salary sheet'!$B$6:$BW$1386,49,0)</f>
        <v>050096742379</v>
      </c>
      <c r="E948" s="462">
        <f>+VLOOKUP(B948,'Salary sheet'!$B$6:$AT$1292,45,0)</f>
        <v>7981740</v>
      </c>
      <c r="F948" s="646" t="s">
        <v>5544</v>
      </c>
      <c r="G948" s="546" t="str">
        <f>+VLOOKUP(B948,'Salary sheet'!$B$6:$E$2281,4,0)</f>
        <v>SK2</v>
      </c>
      <c r="H948" s="461" t="str">
        <f>+VLOOKUP(B948,'Salary sheet'!$B$6:$AZ$1386,50,0)</f>
        <v>SK2</v>
      </c>
      <c r="I948" s="461" t="str">
        <f t="shared" si="40"/>
        <v>C16439NGUYEN CONG DANH050096742379</v>
      </c>
      <c r="J948" s="573" t="str">
        <f>+VLOOKUP(B948,'[2]04 2025'!$B$2:$F$1371,5,0)</f>
        <v>C16439NGUYEN CONG DANH050096742379</v>
      </c>
      <c r="K948" s="461">
        <f t="shared" si="41"/>
        <v>1</v>
      </c>
      <c r="P948" s="479"/>
    </row>
    <row r="949" spans="1:16" s="461" customFormat="1" ht="18" customHeight="1">
      <c r="A949" s="548">
        <f>SUBTOTAL(3,B$6:B949)</f>
        <v>944</v>
      </c>
      <c r="B949" s="546" t="s">
        <v>2549</v>
      </c>
      <c r="C949" s="546" t="str">
        <f>+VLOOKUP(B949,'Salary sheet'!$B$6:$AX$1386,48,0)</f>
        <v>NGUYEN THANH MINH NGHIA</v>
      </c>
      <c r="D949" s="546" t="str">
        <f>+VLOOKUP(B949,'Salary sheet'!$B$6:$BW$1386,49,0)</f>
        <v>050158693647</v>
      </c>
      <c r="E949" s="462">
        <f>+VLOOKUP(B949,'Salary sheet'!$B$6:$AT$1292,45,0)</f>
        <v>7766878</v>
      </c>
      <c r="F949" s="646" t="s">
        <v>5544</v>
      </c>
      <c r="G949" s="546" t="str">
        <f>+VLOOKUP(B949,'Salary sheet'!$B$6:$E$2281,4,0)</f>
        <v>SK2</v>
      </c>
      <c r="H949" s="461" t="str">
        <f>+VLOOKUP(B949,'Salary sheet'!$B$6:$AZ$1386,50,0)</f>
        <v>SK2</v>
      </c>
      <c r="I949" s="461" t="str">
        <f t="shared" si="40"/>
        <v>C16443NGUYEN THANH MINH NGHIA050158693647</v>
      </c>
      <c r="J949" s="573" t="str">
        <f>+VLOOKUP(B949,'[2]04 2025'!$B$2:$F$1371,5,0)</f>
        <v>C16443NGUYEN THANH MINH NGHIA050158693647</v>
      </c>
      <c r="K949" s="461">
        <f t="shared" si="41"/>
        <v>1</v>
      </c>
      <c r="P949" s="479"/>
    </row>
    <row r="950" spans="1:16" s="461" customFormat="1" ht="18" customHeight="1">
      <c r="A950" s="548">
        <f>SUBTOTAL(3,B$6:B950)</f>
        <v>945</v>
      </c>
      <c r="B950" s="546" t="s">
        <v>2551</v>
      </c>
      <c r="C950" s="546" t="str">
        <f>+VLOOKUP(B950,'Salary sheet'!$B$6:$AX$1386,48,0)</f>
        <v>HOANG THANH DO</v>
      </c>
      <c r="D950" s="546" t="str">
        <f>+VLOOKUP(B950,'Salary sheet'!$B$6:$BW$1386,49,0)</f>
        <v>050067092780</v>
      </c>
      <c r="E950" s="462">
        <f>+VLOOKUP(B950,'Salary sheet'!$B$6:$AT$1292,45,0)</f>
        <v>11150758</v>
      </c>
      <c r="F950" s="646" t="s">
        <v>5544</v>
      </c>
      <c r="G950" s="546" t="str">
        <f>+VLOOKUP(B950,'Salary sheet'!$B$6:$E$2281,4,0)</f>
        <v>SK2</v>
      </c>
      <c r="H950" s="461" t="str">
        <f>+VLOOKUP(B950,'Salary sheet'!$B$6:$AZ$1386,50,0)</f>
        <v>SK2</v>
      </c>
      <c r="I950" s="461" t="str">
        <f t="shared" si="40"/>
        <v>C8922HOANG THANH DO050067092780</v>
      </c>
      <c r="J950" s="573" t="str">
        <f>+VLOOKUP(B950,'[2]04 2025'!$B$2:$F$1371,5,0)</f>
        <v>C8922HOANG THANH DO050067092780</v>
      </c>
      <c r="K950" s="461">
        <f t="shared" si="41"/>
        <v>1</v>
      </c>
      <c r="P950" s="479"/>
    </row>
    <row r="951" spans="1:16" s="461" customFormat="1" ht="18" customHeight="1">
      <c r="A951" s="548">
        <f>SUBTOTAL(3,B$6:B951)</f>
        <v>946</v>
      </c>
      <c r="B951" s="546" t="s">
        <v>2553</v>
      </c>
      <c r="C951" s="546" t="str">
        <f>+VLOOKUP(B951,'Salary sheet'!$B$6:$AX$1386,48,0)</f>
        <v>NGUYEN VAN LINH</v>
      </c>
      <c r="D951" s="546" t="str">
        <f>+VLOOKUP(B951,'Salary sheet'!$B$6:$BW$1386,49,0)</f>
        <v>050061079804</v>
      </c>
      <c r="E951" s="462">
        <f>+VLOOKUP(B951,'Salary sheet'!$B$6:$AT$1292,45,0)</f>
        <v>9163751</v>
      </c>
      <c r="F951" s="646" t="s">
        <v>5544</v>
      </c>
      <c r="G951" s="546" t="str">
        <f>+VLOOKUP(B951,'Salary sheet'!$B$6:$E$2281,4,0)</f>
        <v>SK2</v>
      </c>
      <c r="H951" s="461" t="str">
        <f>+VLOOKUP(B951,'Salary sheet'!$B$6:$AZ$1386,50,0)</f>
        <v>SK2</v>
      </c>
      <c r="I951" s="461" t="str">
        <f t="shared" ref="I951:I1014" si="42">+CONCATENATE(B951,C951,D951)</f>
        <v>C11481NGUYEN VAN LINH050061079804</v>
      </c>
      <c r="J951" s="573" t="str">
        <f>+VLOOKUP(B951,'[2]04 2025'!$B$2:$F$1371,5,0)</f>
        <v>C11481NGUYEN VAN LINH050061079804</v>
      </c>
      <c r="K951" s="461">
        <f t="shared" si="41"/>
        <v>1</v>
      </c>
      <c r="P951" s="479"/>
    </row>
    <row r="952" spans="1:16" s="461" customFormat="1" ht="18" customHeight="1">
      <c r="A952" s="548">
        <f>SUBTOTAL(3,B$6:B952)</f>
        <v>947</v>
      </c>
      <c r="B952" s="546" t="s">
        <v>2554</v>
      </c>
      <c r="C952" s="546" t="str">
        <f>+VLOOKUP(B952,'Salary sheet'!$B$6:$AX$1386,48,0)</f>
        <v>TRAN XUAN HUNG</v>
      </c>
      <c r="D952" s="546" t="str">
        <f>+VLOOKUP(B952,'Salary sheet'!$B$6:$BW$1386,49,0)</f>
        <v>050078137174</v>
      </c>
      <c r="E952" s="462">
        <f>+VLOOKUP(B952,'Salary sheet'!$B$6:$AT$1292,45,0)</f>
        <v>9288974</v>
      </c>
      <c r="F952" s="646" t="s">
        <v>5544</v>
      </c>
      <c r="G952" s="546" t="str">
        <f>+VLOOKUP(B952,'Salary sheet'!$B$6:$E$2281,4,0)</f>
        <v>SK2</v>
      </c>
      <c r="H952" s="461" t="str">
        <f>+VLOOKUP(B952,'Salary sheet'!$B$6:$AZ$1386,50,0)</f>
        <v>SK2</v>
      </c>
      <c r="I952" s="461" t="str">
        <f t="shared" si="42"/>
        <v>C11649TRAN XUAN HUNG050078137174</v>
      </c>
      <c r="J952" s="573" t="str">
        <f>+VLOOKUP(B952,'[2]04 2025'!$B$2:$F$1371,5,0)</f>
        <v>C11649TRAN XUAN HUNG050078137174</v>
      </c>
      <c r="K952" s="461">
        <f t="shared" si="41"/>
        <v>1</v>
      </c>
      <c r="P952" s="479"/>
    </row>
    <row r="953" spans="1:16" s="461" customFormat="1" ht="18" customHeight="1">
      <c r="A953" s="548">
        <f>SUBTOTAL(3,B$6:B953)</f>
        <v>948</v>
      </c>
      <c r="B953" s="546" t="s">
        <v>2556</v>
      </c>
      <c r="C953" s="546" t="str">
        <f>+VLOOKUP(B953,'Salary sheet'!$B$6:$AX$1386,48,0)</f>
        <v>NGUYEN NHAT DUY</v>
      </c>
      <c r="D953" s="546" t="str">
        <f>+VLOOKUP(B953,'Salary sheet'!$B$6:$BW$1386,49,0)</f>
        <v>050095670935</v>
      </c>
      <c r="E953" s="462">
        <f>+VLOOKUP(B953,'Salary sheet'!$B$6:$AT$1292,45,0)</f>
        <v>9233557</v>
      </c>
      <c r="F953" s="646" t="s">
        <v>5544</v>
      </c>
      <c r="G953" s="546" t="str">
        <f>+VLOOKUP(B953,'Salary sheet'!$B$6:$E$2281,4,0)</f>
        <v>SK2</v>
      </c>
      <c r="H953" s="461" t="str">
        <f>+VLOOKUP(B953,'Salary sheet'!$B$6:$AZ$1386,50,0)</f>
        <v>SK2</v>
      </c>
      <c r="I953" s="461" t="str">
        <f t="shared" si="42"/>
        <v>C12340NGUYEN NHAT DUY050095670935</v>
      </c>
      <c r="J953" s="573" t="str">
        <f>+VLOOKUP(B953,'[2]04 2025'!$B$2:$F$1371,5,0)</f>
        <v>C12340NGUYEN NHAT DUY050095670935</v>
      </c>
      <c r="K953" s="461">
        <f t="shared" si="41"/>
        <v>1</v>
      </c>
      <c r="P953" s="479"/>
    </row>
    <row r="954" spans="1:16" s="461" customFormat="1" ht="18" customHeight="1">
      <c r="A954" s="548">
        <f>SUBTOTAL(3,B$6:B954)</f>
        <v>949</v>
      </c>
      <c r="B954" s="546" t="s">
        <v>2558</v>
      </c>
      <c r="C954" s="546" t="str">
        <f>+VLOOKUP(B954,'Salary sheet'!$B$6:$AX$1386,48,0)</f>
        <v>VU VAN TU</v>
      </c>
      <c r="D954" s="546" t="str">
        <f>+VLOOKUP(B954,'Salary sheet'!$B$6:$BW$1386,49,0)</f>
        <v>050089016824</v>
      </c>
      <c r="E954" s="462">
        <f>+VLOOKUP(B954,'Salary sheet'!$B$6:$AT$1292,45,0)</f>
        <v>9452118</v>
      </c>
      <c r="F954" s="646" t="s">
        <v>5544</v>
      </c>
      <c r="G954" s="546" t="str">
        <f>+VLOOKUP(B954,'Salary sheet'!$B$6:$E$2281,4,0)</f>
        <v>SK2</v>
      </c>
      <c r="H954" s="461" t="str">
        <f>+VLOOKUP(B954,'Salary sheet'!$B$6:$AZ$1386,50,0)</f>
        <v>SK2</v>
      </c>
      <c r="I954" s="461" t="str">
        <f t="shared" si="42"/>
        <v>C13303VU VAN TU050089016824</v>
      </c>
      <c r="J954" s="573" t="str">
        <f>+VLOOKUP(B954,'[2]04 2025'!$B$2:$F$1371,5,0)</f>
        <v>C13303VU VAN TU050089016824</v>
      </c>
      <c r="K954" s="461">
        <f t="shared" si="41"/>
        <v>1</v>
      </c>
      <c r="P954" s="479"/>
    </row>
    <row r="955" spans="1:16" s="461" customFormat="1" ht="18" customHeight="1">
      <c r="A955" s="548">
        <f>SUBTOTAL(3,B$6:B955)</f>
        <v>950</v>
      </c>
      <c r="B955" s="546" t="s">
        <v>2560</v>
      </c>
      <c r="C955" s="546" t="str">
        <f>+VLOOKUP(B955,'Salary sheet'!$B$6:$AX$1386,48,0)</f>
        <v>DIEU NHAT</v>
      </c>
      <c r="D955" s="546" t="str">
        <f>+VLOOKUP(B955,'Salary sheet'!$B$6:$BW$1386,49,0)</f>
        <v>050111253916</v>
      </c>
      <c r="E955" s="462">
        <f>+VLOOKUP(B955,'Salary sheet'!$B$6:$AT$1292,45,0)</f>
        <v>8454193</v>
      </c>
      <c r="F955" s="646" t="s">
        <v>5544</v>
      </c>
      <c r="G955" s="546" t="str">
        <f>+VLOOKUP(B955,'Salary sheet'!$B$6:$E$2281,4,0)</f>
        <v>SK2</v>
      </c>
      <c r="H955" s="461" t="str">
        <f>+VLOOKUP(B955,'Salary sheet'!$B$6:$AZ$1386,50,0)</f>
        <v>SK2</v>
      </c>
      <c r="I955" s="461" t="str">
        <f t="shared" si="42"/>
        <v>C15585DIEU NHAT050111253916</v>
      </c>
      <c r="J955" s="573" t="str">
        <f>+VLOOKUP(B955,'[2]04 2025'!$B$2:$F$1371,5,0)</f>
        <v>C15585DIEU NHAT050111253916</v>
      </c>
      <c r="K955" s="461">
        <f t="shared" si="41"/>
        <v>1</v>
      </c>
      <c r="P955" s="479"/>
    </row>
    <row r="956" spans="1:16" s="461" customFormat="1" ht="18" customHeight="1">
      <c r="A956" s="548">
        <f>SUBTOTAL(3,B$6:B956)</f>
        <v>951</v>
      </c>
      <c r="B956" s="546" t="s">
        <v>2562</v>
      </c>
      <c r="C956" s="546" t="str">
        <f>+VLOOKUP(B956,'Salary sheet'!$B$6:$AX$1386,48,0)</f>
        <v>TRINH VAN THANG</v>
      </c>
      <c r="D956" s="546" t="str">
        <f>+VLOOKUP(B956,'Salary sheet'!$B$6:$BW$1386,49,0)</f>
        <v>050152670920</v>
      </c>
      <c r="E956" s="462">
        <f>+VLOOKUP(B956,'Salary sheet'!$B$6:$AT$1292,45,0)</f>
        <v>8440405</v>
      </c>
      <c r="F956" s="646" t="s">
        <v>5544</v>
      </c>
      <c r="G956" s="546" t="str">
        <f>+VLOOKUP(B956,'Salary sheet'!$B$6:$E$2281,4,0)</f>
        <v>SK2</v>
      </c>
      <c r="H956" s="461" t="str">
        <f>+VLOOKUP(B956,'Salary sheet'!$B$6:$AZ$1386,50,0)</f>
        <v>SK2</v>
      </c>
      <c r="I956" s="461" t="str">
        <f t="shared" si="42"/>
        <v>C15791TRINH VAN THANG050152670920</v>
      </c>
      <c r="J956" s="573" t="str">
        <f>+VLOOKUP(B956,'[2]04 2025'!$B$2:$F$1371,5,0)</f>
        <v>C15791TRINH VAN THANG050152670920</v>
      </c>
      <c r="K956" s="461">
        <f t="shared" si="41"/>
        <v>1</v>
      </c>
      <c r="P956" s="479"/>
    </row>
    <row r="957" spans="1:16" s="461" customFormat="1" ht="18" customHeight="1">
      <c r="A957" s="548">
        <f>SUBTOTAL(3,B$6:B957)</f>
        <v>952</v>
      </c>
      <c r="B957" s="546" t="s">
        <v>2564</v>
      </c>
      <c r="C957" s="546" t="str">
        <f>+VLOOKUP(B957,'Salary sheet'!$B$6:$AX$1386,48,0)</f>
        <v>PHAM ANH TUNG</v>
      </c>
      <c r="D957" s="546" t="str">
        <f>+VLOOKUP(B957,'Salary sheet'!$B$6:$BW$1386,49,0)</f>
        <v>050110471014</v>
      </c>
      <c r="E957" s="462">
        <f>+VLOOKUP(B957,'Salary sheet'!$B$6:$AT$1292,45,0)</f>
        <v>7556203</v>
      </c>
      <c r="F957" s="646" t="s">
        <v>5544</v>
      </c>
      <c r="G957" s="546" t="str">
        <f>+VLOOKUP(B957,'Salary sheet'!$B$6:$E$2281,4,0)</f>
        <v>SK2</v>
      </c>
      <c r="H957" s="461" t="str">
        <f>+VLOOKUP(B957,'Salary sheet'!$B$6:$AZ$1386,50,0)</f>
        <v>SK2</v>
      </c>
      <c r="I957" s="461" t="str">
        <f t="shared" si="42"/>
        <v>C15990PHAM ANH TUNG050110471014</v>
      </c>
      <c r="J957" s="573" t="str">
        <f>+VLOOKUP(B957,'[2]04 2025'!$B$2:$F$1371,5,0)</f>
        <v>C15990PHAM ANH TUNG050110471014</v>
      </c>
      <c r="K957" s="461">
        <f t="shared" si="41"/>
        <v>1</v>
      </c>
      <c r="P957" s="479"/>
    </row>
    <row r="958" spans="1:16" s="461" customFormat="1" ht="18" customHeight="1">
      <c r="A958" s="548">
        <f>SUBTOTAL(3,B$6:B958)</f>
        <v>953</v>
      </c>
      <c r="B958" s="546" t="s">
        <v>2566</v>
      </c>
      <c r="C958" s="546" t="str">
        <f>+VLOOKUP(B958,'Salary sheet'!$B$6:$AX$1386,48,0)</f>
        <v>THANG QUYEN ANH</v>
      </c>
      <c r="D958" s="546" t="str">
        <f>+VLOOKUP(B958,'Salary sheet'!$B$6:$BW$1386,49,0)</f>
        <v>050158172736</v>
      </c>
      <c r="E958" s="462">
        <f>+VLOOKUP(B958,'Salary sheet'!$B$6:$AT$1292,45,0)</f>
        <v>7606210</v>
      </c>
      <c r="F958" s="646" t="s">
        <v>5544</v>
      </c>
      <c r="G958" s="546" t="str">
        <f>+VLOOKUP(B958,'Salary sheet'!$B$6:$E$2281,4,0)</f>
        <v>SK2</v>
      </c>
      <c r="H958" s="461" t="str">
        <f>+VLOOKUP(B958,'Salary sheet'!$B$6:$AZ$1386,50,0)</f>
        <v>SK2</v>
      </c>
      <c r="I958" s="461" t="str">
        <f t="shared" si="42"/>
        <v>C16404THANG QUYEN ANH050158172736</v>
      </c>
      <c r="J958" s="573" t="str">
        <f>+VLOOKUP(B958,'[2]04 2025'!$B$2:$F$1371,5,0)</f>
        <v>C16404THANG QUYEN ANH050158172736</v>
      </c>
      <c r="K958" s="461">
        <f t="shared" si="41"/>
        <v>1</v>
      </c>
      <c r="P958" s="479"/>
    </row>
    <row r="959" spans="1:16" s="461" customFormat="1" ht="18" customHeight="1">
      <c r="A959" s="548">
        <f>SUBTOTAL(3,B$6:B959)</f>
        <v>954</v>
      </c>
      <c r="B959" s="546" t="s">
        <v>2568</v>
      </c>
      <c r="C959" s="546" t="str">
        <f>+VLOOKUP(B959,'Salary sheet'!$B$6:$AX$1386,48,0)</f>
        <v>MAI PHI THE</v>
      </c>
      <c r="D959" s="546" t="str">
        <f>+VLOOKUP(B959,'Salary sheet'!$B$6:$BW$1386,49,0)</f>
        <v>050040934364</v>
      </c>
      <c r="E959" s="462">
        <f>+VLOOKUP(B959,'Salary sheet'!$B$6:$AT$1292,45,0)</f>
        <v>10217325</v>
      </c>
      <c r="F959" s="646" t="s">
        <v>5544</v>
      </c>
      <c r="G959" s="546" t="str">
        <f>+VLOOKUP(B959,'Salary sheet'!$B$6:$E$2281,4,0)</f>
        <v>SK2</v>
      </c>
      <c r="H959" s="461" t="str">
        <f>+VLOOKUP(B959,'Salary sheet'!$B$6:$AZ$1386,50,0)</f>
        <v>SK2</v>
      </c>
      <c r="I959" s="461" t="str">
        <f t="shared" si="42"/>
        <v>C3746MAI PHI THE050040934364</v>
      </c>
      <c r="J959" s="573" t="str">
        <f>+VLOOKUP(B959,'[2]04 2025'!$B$2:$F$1371,5,0)</f>
        <v>C3746MAI PHI THE050040934364</v>
      </c>
      <c r="K959" s="461">
        <f t="shared" si="41"/>
        <v>1</v>
      </c>
      <c r="P959" s="479"/>
    </row>
    <row r="960" spans="1:16" s="461" customFormat="1" ht="18" customHeight="1">
      <c r="A960" s="548">
        <f>SUBTOTAL(3,B$6:B960)</f>
        <v>955</v>
      </c>
      <c r="B960" s="546" t="s">
        <v>997</v>
      </c>
      <c r="C960" s="546" t="str">
        <f>+VLOOKUP(B960,'Salary sheet'!$B$6:$AX$1386,48,0)</f>
        <v>VU THI KHUYEN</v>
      </c>
      <c r="D960" s="546" t="str">
        <f>+VLOOKUP(B960,'Salary sheet'!$B$6:$BW$1386,49,0)</f>
        <v>050040795313</v>
      </c>
      <c r="E960" s="462">
        <f>+VLOOKUP(B960,'Salary sheet'!$B$6:$AT$1292,45,0)</f>
        <v>8019986</v>
      </c>
      <c r="F960" s="646" t="s">
        <v>5544</v>
      </c>
      <c r="G960" s="546" t="str">
        <f>+VLOOKUP(B960,'Salary sheet'!$B$6:$E$2281,4,0)</f>
        <v>SK2</v>
      </c>
      <c r="H960" s="461" t="str">
        <f>+VLOOKUP(B960,'Salary sheet'!$B$6:$AZ$1386,50,0)</f>
        <v>SK2</v>
      </c>
      <c r="I960" s="461" t="str">
        <f t="shared" si="42"/>
        <v>C3320VU THI KHUYEN050040795313</v>
      </c>
      <c r="J960" s="573" t="str">
        <f>+VLOOKUP(B960,'[2]04 2025'!$B$2:$F$1371,5,0)</f>
        <v>C3320VU THI KHUYEN050040795313</v>
      </c>
      <c r="K960" s="461">
        <f t="shared" si="41"/>
        <v>1</v>
      </c>
      <c r="P960" s="479"/>
    </row>
    <row r="961" spans="1:16" s="461" customFormat="1" ht="18" customHeight="1">
      <c r="A961" s="548">
        <f>SUBTOTAL(3,B$6:B961)</f>
        <v>956</v>
      </c>
      <c r="B961" s="546" t="s">
        <v>1003</v>
      </c>
      <c r="C961" s="546" t="str">
        <f>+VLOOKUP(B961,'Salary sheet'!$B$6:$AX$1386,48,0)</f>
        <v>BUI MAI NGOC PHUONG</v>
      </c>
      <c r="D961" s="546" t="str">
        <f>+VLOOKUP(B961,'Salary sheet'!$B$6:$BW$1386,49,0)</f>
        <v>050068237731</v>
      </c>
      <c r="E961" s="462">
        <f>+VLOOKUP(B961,'Salary sheet'!$B$6:$AT$1292,45,0)</f>
        <v>8645067</v>
      </c>
      <c r="F961" s="646" t="s">
        <v>5544</v>
      </c>
      <c r="G961" s="546" t="str">
        <f>+VLOOKUP(B961,'Salary sheet'!$B$6:$E$2281,4,0)</f>
        <v>SK2</v>
      </c>
      <c r="H961" s="461" t="str">
        <f>+VLOOKUP(B961,'Salary sheet'!$B$6:$AZ$1386,50,0)</f>
        <v>SK2</v>
      </c>
      <c r="I961" s="461" t="str">
        <f t="shared" si="42"/>
        <v>C4552BUI MAI NGOC PHUONG050068237731</v>
      </c>
      <c r="J961" s="573" t="str">
        <f>+VLOOKUP(B961,'[2]04 2025'!$B$2:$F$1371,5,0)</f>
        <v>C4552BUI MAI NGOC PHUONG050068237731</v>
      </c>
      <c r="K961" s="461">
        <f t="shared" si="41"/>
        <v>1</v>
      </c>
      <c r="P961" s="479"/>
    </row>
    <row r="962" spans="1:16" s="461" customFormat="1" ht="18" customHeight="1">
      <c r="A962" s="548">
        <f>SUBTOTAL(3,B$6:B962)</f>
        <v>957</v>
      </c>
      <c r="B962" s="546" t="s">
        <v>1005</v>
      </c>
      <c r="C962" s="546" t="str">
        <f>+VLOOKUP(B962,'Salary sheet'!$B$6:$AX$1386,48,0)</f>
        <v>THAN THI TIENG</v>
      </c>
      <c r="D962" s="546" t="str">
        <f>+VLOOKUP(B962,'Salary sheet'!$B$6:$BW$1386,49,0)</f>
        <v>050040795402</v>
      </c>
      <c r="E962" s="462">
        <f>+VLOOKUP(B962,'Salary sheet'!$B$6:$AT$1292,45,0)</f>
        <v>8032871</v>
      </c>
      <c r="F962" s="646" t="s">
        <v>5544</v>
      </c>
      <c r="G962" s="546" t="str">
        <f>+VLOOKUP(B962,'Salary sheet'!$B$6:$E$2281,4,0)</f>
        <v>SK2</v>
      </c>
      <c r="H962" s="461" t="str">
        <f>+VLOOKUP(B962,'Salary sheet'!$B$6:$AZ$1386,50,0)</f>
        <v>SK2</v>
      </c>
      <c r="I962" s="461" t="str">
        <f t="shared" si="42"/>
        <v>C4662THAN THI TIENG050040795402</v>
      </c>
      <c r="J962" s="573" t="str">
        <f>+VLOOKUP(B962,'[2]04 2025'!$B$2:$F$1371,5,0)</f>
        <v>C4662THAN THI TIENG050040795402</v>
      </c>
      <c r="K962" s="461">
        <f t="shared" si="41"/>
        <v>1</v>
      </c>
      <c r="P962" s="479"/>
    </row>
    <row r="963" spans="1:16" s="461" customFormat="1" ht="18" customHeight="1">
      <c r="A963" s="548">
        <f>SUBTOTAL(3,B$6:B963)</f>
        <v>958</v>
      </c>
      <c r="B963" s="546" t="s">
        <v>1009</v>
      </c>
      <c r="C963" s="546" t="str">
        <f>+VLOOKUP(B963,'Salary sheet'!$B$6:$AX$1386,48,0)</f>
        <v>TRAN THI LAN</v>
      </c>
      <c r="D963" s="546" t="str">
        <f>+VLOOKUP(B963,'Salary sheet'!$B$6:$BW$1386,49,0)</f>
        <v>050053265062</v>
      </c>
      <c r="E963" s="462">
        <f>+VLOOKUP(B963,'Salary sheet'!$B$6:$AT$1292,45,0)</f>
        <v>8191529</v>
      </c>
      <c r="F963" s="646" t="s">
        <v>5544</v>
      </c>
      <c r="G963" s="546" t="str">
        <f>+VLOOKUP(B963,'Salary sheet'!$B$6:$E$2281,4,0)</f>
        <v>SK2</v>
      </c>
      <c r="H963" s="461" t="str">
        <f>+VLOOKUP(B963,'Salary sheet'!$B$6:$AZ$1386,50,0)</f>
        <v>SK2</v>
      </c>
      <c r="I963" s="461" t="str">
        <f t="shared" si="42"/>
        <v>C5314TRAN THI LAN050053265062</v>
      </c>
      <c r="J963" s="573" t="str">
        <f>+VLOOKUP(B963,'[2]04 2025'!$B$2:$F$1371,5,0)</f>
        <v>C5314TRAN THI LAN050053265062</v>
      </c>
      <c r="K963" s="461">
        <f t="shared" si="41"/>
        <v>1</v>
      </c>
      <c r="P963" s="479"/>
    </row>
    <row r="964" spans="1:16" s="461" customFormat="1" ht="18" customHeight="1">
      <c r="A964" s="548">
        <f>SUBTOTAL(3,B$6:B964)</f>
        <v>959</v>
      </c>
      <c r="B964" s="546" t="s">
        <v>1014</v>
      </c>
      <c r="C964" s="546" t="str">
        <f>+VLOOKUP(B964,'Salary sheet'!$B$6:$AX$1386,48,0)</f>
        <v>TRAN THI MY CHAU</v>
      </c>
      <c r="D964" s="546" t="str">
        <f>+VLOOKUP(B964,'Salary sheet'!$B$6:$BW$1386,49,0)</f>
        <v>050040787833</v>
      </c>
      <c r="E964" s="462">
        <f>+VLOOKUP(B964,'Salary sheet'!$B$6:$AT$1292,45,0)</f>
        <v>7572605</v>
      </c>
      <c r="F964" s="646" t="s">
        <v>5544</v>
      </c>
      <c r="G964" s="546" t="str">
        <f>+VLOOKUP(B964,'Salary sheet'!$B$6:$E$2281,4,0)</f>
        <v>SK2</v>
      </c>
      <c r="H964" s="461" t="str">
        <f>+VLOOKUP(B964,'Salary sheet'!$B$6:$AZ$1386,50,0)</f>
        <v>SK2</v>
      </c>
      <c r="I964" s="461" t="str">
        <f t="shared" si="42"/>
        <v>C5950TRAN THI MY CHAU050040787833</v>
      </c>
      <c r="J964" s="573" t="str">
        <f>+VLOOKUP(B964,'[2]04 2025'!$B$2:$F$1371,5,0)</f>
        <v>C5950TRAN THI MY CHAU050040787833</v>
      </c>
      <c r="K964" s="461">
        <f t="shared" si="41"/>
        <v>1</v>
      </c>
      <c r="P964" s="479"/>
    </row>
    <row r="965" spans="1:16" s="461" customFormat="1" ht="18" customHeight="1">
      <c r="A965" s="548">
        <f>SUBTOTAL(3,B$6:B965)</f>
        <v>960</v>
      </c>
      <c r="B965" s="546" t="s">
        <v>1018</v>
      </c>
      <c r="C965" s="546" t="str">
        <f>+VLOOKUP(B965,'Salary sheet'!$B$6:$AX$1386,48,0)</f>
        <v>NGUYEN VAN HAI</v>
      </c>
      <c r="D965" s="546" t="str">
        <f>+VLOOKUP(B965,'Salary sheet'!$B$6:$BW$1386,49,0)</f>
        <v>050062362720</v>
      </c>
      <c r="E965" s="462">
        <f>+VLOOKUP(B965,'Salary sheet'!$B$6:$AT$1292,45,0)</f>
        <v>10004597</v>
      </c>
      <c r="F965" s="646" t="s">
        <v>5544</v>
      </c>
      <c r="G965" s="546" t="str">
        <f>+VLOOKUP(B965,'Salary sheet'!$B$6:$E$2281,4,0)</f>
        <v>SK2</v>
      </c>
      <c r="H965" s="461" t="str">
        <f>+VLOOKUP(B965,'Salary sheet'!$B$6:$AZ$1386,50,0)</f>
        <v>SK2</v>
      </c>
      <c r="I965" s="461" t="str">
        <f t="shared" si="42"/>
        <v>C6615NGUYEN VAN HAI050062362720</v>
      </c>
      <c r="J965" s="573" t="str">
        <f>+VLOOKUP(B965,'[2]04 2025'!$B$2:$F$1371,5,0)</f>
        <v>C6615NGUYEN VAN HAI050062362720</v>
      </c>
      <c r="K965" s="461">
        <f t="shared" si="41"/>
        <v>1</v>
      </c>
      <c r="P965" s="479"/>
    </row>
    <row r="966" spans="1:16" s="461" customFormat="1" ht="18" customHeight="1">
      <c r="A966" s="548">
        <f>SUBTOTAL(3,B$6:B966)</f>
        <v>961</v>
      </c>
      <c r="B966" s="546" t="s">
        <v>2571</v>
      </c>
      <c r="C966" s="546" t="str">
        <f>+VLOOKUP(B966,'Salary sheet'!$B$6:$AX$1386,48,0)</f>
        <v>NGO VAN HIEU</v>
      </c>
      <c r="D966" s="546" t="str">
        <f>+VLOOKUP(B966,'Salary sheet'!$B$6:$BW$1386,49,0)</f>
        <v>050089711255</v>
      </c>
      <c r="E966" s="462">
        <f>+VLOOKUP(B966,'Salary sheet'!$B$6:$AT$1292,45,0)</f>
        <v>8544662</v>
      </c>
      <c r="F966" s="646" t="s">
        <v>5544</v>
      </c>
      <c r="G966" s="546" t="str">
        <f>+VLOOKUP(B966,'Salary sheet'!$B$6:$E$2281,4,0)</f>
        <v>SK2</v>
      </c>
      <c r="H966" s="461" t="str">
        <f>+VLOOKUP(B966,'Salary sheet'!$B$6:$AZ$1386,50,0)</f>
        <v>SK2</v>
      </c>
      <c r="I966" s="461" t="str">
        <f t="shared" si="42"/>
        <v>C11501NGO VAN HIEU050089711255</v>
      </c>
      <c r="J966" s="573" t="str">
        <f>+VLOOKUP(B966,'[2]04 2025'!$B$2:$F$1371,5,0)</f>
        <v>C11501NGO VAN HIEU050089711255</v>
      </c>
      <c r="K966" s="461">
        <f t="shared" si="41"/>
        <v>1</v>
      </c>
      <c r="P966" s="479"/>
    </row>
    <row r="967" spans="1:16" s="461" customFormat="1" ht="18" customHeight="1">
      <c r="A967" s="548">
        <f>SUBTOTAL(3,B$6:B967)</f>
        <v>962</v>
      </c>
      <c r="B967" s="546" t="s">
        <v>2573</v>
      </c>
      <c r="C967" s="546" t="str">
        <f>+VLOOKUP(B967,'Salary sheet'!$B$6:$AX$1386,48,0)</f>
        <v>DIEU SON</v>
      </c>
      <c r="D967" s="546" t="str">
        <f>+VLOOKUP(B967,'Salary sheet'!$B$6:$BW$1386,49,0)</f>
        <v>050116653319</v>
      </c>
      <c r="E967" s="462">
        <f>+VLOOKUP(B967,'Salary sheet'!$B$6:$AT$1292,45,0)</f>
        <v>8621105</v>
      </c>
      <c r="F967" s="646" t="s">
        <v>5544</v>
      </c>
      <c r="G967" s="546" t="str">
        <f>+VLOOKUP(B967,'Salary sheet'!$B$6:$E$2281,4,0)</f>
        <v>SK2</v>
      </c>
      <c r="H967" s="461" t="str">
        <f>+VLOOKUP(B967,'Salary sheet'!$B$6:$AZ$1386,50,0)</f>
        <v>SK2</v>
      </c>
      <c r="I967" s="461" t="str">
        <f t="shared" si="42"/>
        <v>C11969DIEU SON050116653319</v>
      </c>
      <c r="J967" s="573" t="str">
        <f>+VLOOKUP(B967,'[2]04 2025'!$B$2:$F$1371,5,0)</f>
        <v>C11969DIEU SON050116653319</v>
      </c>
      <c r="K967" s="461">
        <f t="shared" si="41"/>
        <v>1</v>
      </c>
      <c r="P967" s="479"/>
    </row>
    <row r="968" spans="1:16" s="461" customFormat="1" ht="18" customHeight="1">
      <c r="A968" s="548">
        <f>SUBTOTAL(3,B$6:B968)</f>
        <v>963</v>
      </c>
      <c r="B968" s="546" t="s">
        <v>2574</v>
      </c>
      <c r="C968" s="546" t="str">
        <f>+VLOOKUP(B968,'Salary sheet'!$B$6:$AX$1386,48,0)</f>
        <v>PHAM THANH PHONG</v>
      </c>
      <c r="D968" s="546" t="str">
        <f>+VLOOKUP(B968,'Salary sheet'!$B$6:$BW$1386,49,0)</f>
        <v>050143384559</v>
      </c>
      <c r="E968" s="462">
        <f>+VLOOKUP(B968,'Salary sheet'!$B$6:$AT$1292,45,0)</f>
        <v>9061091</v>
      </c>
      <c r="F968" s="646" t="s">
        <v>5544</v>
      </c>
      <c r="G968" s="546" t="str">
        <f>+VLOOKUP(B968,'Salary sheet'!$B$6:$E$2281,4,0)</f>
        <v>SK2</v>
      </c>
      <c r="H968" s="461" t="str">
        <f>+VLOOKUP(B968,'Salary sheet'!$B$6:$AZ$1386,50,0)</f>
        <v>SK2</v>
      </c>
      <c r="I968" s="461" t="str">
        <f t="shared" si="42"/>
        <v>C15393PHAM THANH PHONG050143384559</v>
      </c>
      <c r="J968" s="573" t="str">
        <f>+VLOOKUP(B968,'[2]04 2025'!$B$2:$F$1371,5,0)</f>
        <v>C15393PHAM THANH PHONG050143384559</v>
      </c>
      <c r="K968" s="461">
        <f t="shared" si="41"/>
        <v>1</v>
      </c>
      <c r="P968" s="479"/>
    </row>
    <row r="969" spans="1:16" s="461" customFormat="1" ht="18" customHeight="1">
      <c r="A969" s="548">
        <f>SUBTOTAL(3,B$6:B969)</f>
        <v>964</v>
      </c>
      <c r="B969" s="546" t="s">
        <v>2576</v>
      </c>
      <c r="C969" s="546" t="str">
        <f>+VLOOKUP(B969,'Salary sheet'!$B$6:$AX$1386,48,0)</f>
        <v>PHAM NHU KHANH</v>
      </c>
      <c r="D969" s="546" t="str">
        <f>+VLOOKUP(B969,'Salary sheet'!$B$6:$BW$1386,49,0)</f>
        <v>050126802861</v>
      </c>
      <c r="E969" s="462">
        <f>+VLOOKUP(B969,'Salary sheet'!$B$6:$AT$1292,45,0)</f>
        <v>8265634</v>
      </c>
      <c r="F969" s="646" t="s">
        <v>5544</v>
      </c>
      <c r="G969" s="546" t="str">
        <f>+VLOOKUP(B969,'Salary sheet'!$B$6:$E$2281,4,0)</f>
        <v>SK2</v>
      </c>
      <c r="H969" s="461" t="str">
        <f>+VLOOKUP(B969,'Salary sheet'!$B$6:$AZ$1386,50,0)</f>
        <v>SK2</v>
      </c>
      <c r="I969" s="461" t="str">
        <f t="shared" si="42"/>
        <v>C15590PHAM NHU KHANH050126802861</v>
      </c>
      <c r="J969" s="573" t="str">
        <f>+VLOOKUP(B969,'[2]04 2025'!$B$2:$F$1371,5,0)</f>
        <v>C15590PHAM NHU KHANH050126802861</v>
      </c>
      <c r="K969" s="461">
        <f t="shared" si="41"/>
        <v>1</v>
      </c>
      <c r="P969" s="479"/>
    </row>
    <row r="970" spans="1:16" s="461" customFormat="1" ht="18" customHeight="1">
      <c r="A970" s="548">
        <f>SUBTOTAL(3,B$6:B970)</f>
        <v>965</v>
      </c>
      <c r="B970" s="546" t="s">
        <v>2578</v>
      </c>
      <c r="C970" s="546" t="str">
        <f>+VLOOKUP(B970,'Salary sheet'!$B$6:$AX$1386,48,0)</f>
        <v>NGUYEN QUOC THANG</v>
      </c>
      <c r="D970" s="546" t="str">
        <f>+VLOOKUP(B970,'Salary sheet'!$B$6:$BW$1386,49,0)</f>
        <v>050020225227</v>
      </c>
      <c r="E970" s="462">
        <f>+VLOOKUP(B970,'Salary sheet'!$B$6:$AT$1292,45,0)</f>
        <v>7697009</v>
      </c>
      <c r="F970" s="646" t="s">
        <v>5544</v>
      </c>
      <c r="G970" s="546" t="str">
        <f>+VLOOKUP(B970,'Salary sheet'!$B$6:$E$2281,4,0)</f>
        <v>SK2</v>
      </c>
      <c r="H970" s="461" t="str">
        <f>+VLOOKUP(B970,'Salary sheet'!$B$6:$AZ$1386,50,0)</f>
        <v>SK2</v>
      </c>
      <c r="I970" s="461" t="str">
        <f t="shared" si="42"/>
        <v>C15792NGUYEN QUOC THANG050020225227</v>
      </c>
      <c r="J970" s="573" t="str">
        <f>+VLOOKUP(B970,'[2]04 2025'!$B$2:$F$1371,5,0)</f>
        <v>C15792NGUYEN QUOC THANG050020225227</v>
      </c>
      <c r="K970" s="461">
        <f t="shared" si="41"/>
        <v>1</v>
      </c>
      <c r="P970" s="479"/>
    </row>
    <row r="971" spans="1:16" s="461" customFormat="1" ht="18" customHeight="1">
      <c r="A971" s="548">
        <f>SUBTOTAL(3,B$6:B971)</f>
        <v>966</v>
      </c>
      <c r="B971" s="546" t="s">
        <v>2580</v>
      </c>
      <c r="C971" s="546" t="str">
        <f>+VLOOKUP(B971,'Salary sheet'!$B$6:$AX$1386,48,0)</f>
        <v>LAM TRANG</v>
      </c>
      <c r="D971" s="546" t="str">
        <f>+VLOOKUP(B971,'Salary sheet'!$B$6:$BW$1386,49,0)</f>
        <v>050153391456</v>
      </c>
      <c r="E971" s="462">
        <f>+VLOOKUP(B971,'Salary sheet'!$B$6:$AT$1292,45,0)</f>
        <v>5921337</v>
      </c>
      <c r="F971" s="646" t="s">
        <v>5544</v>
      </c>
      <c r="G971" s="546" t="str">
        <f>+VLOOKUP(B971,'Salary sheet'!$B$6:$E$2281,4,0)</f>
        <v>SK2</v>
      </c>
      <c r="H971" s="461" t="str">
        <f>+VLOOKUP(B971,'Salary sheet'!$B$6:$AZ$1386,50,0)</f>
        <v>SK2</v>
      </c>
      <c r="I971" s="461" t="str">
        <f t="shared" si="42"/>
        <v>C15871LAM TRANG050153391456</v>
      </c>
      <c r="J971" s="573" t="str">
        <f>+VLOOKUP(B971,'[2]04 2025'!$B$2:$F$1371,5,0)</f>
        <v>C15871LAM TRANG050153391456</v>
      </c>
      <c r="K971" s="461">
        <f t="shared" si="41"/>
        <v>1</v>
      </c>
      <c r="P971" s="479"/>
    </row>
    <row r="972" spans="1:16" s="461" customFormat="1" ht="18" customHeight="1">
      <c r="A972" s="548">
        <f>SUBTOTAL(3,B$6:B972)</f>
        <v>967</v>
      </c>
      <c r="B972" s="546" t="s">
        <v>2582</v>
      </c>
      <c r="C972" s="546" t="str">
        <f>+VLOOKUP(B972,'Salary sheet'!$B$6:$AX$1386,48,0)</f>
        <v>LUU KY MINH</v>
      </c>
      <c r="D972" s="546" t="str">
        <f>+VLOOKUP(B972,'Salary sheet'!$B$6:$BW$1386,49,0)</f>
        <v>050137325230</v>
      </c>
      <c r="E972" s="462">
        <f>+VLOOKUP(B972,'Salary sheet'!$B$6:$AT$1292,45,0)</f>
        <v>4927850</v>
      </c>
      <c r="F972" s="646" t="s">
        <v>5544</v>
      </c>
      <c r="G972" s="546" t="str">
        <f>+VLOOKUP(B972,'Salary sheet'!$B$6:$E$2281,4,0)</f>
        <v>SK2</v>
      </c>
      <c r="H972" s="461" t="str">
        <f>+VLOOKUP(B972,'Salary sheet'!$B$6:$AZ$1386,50,0)</f>
        <v>SK2</v>
      </c>
      <c r="I972" s="461" t="str">
        <f t="shared" si="42"/>
        <v>C15980LUU KY MINH050137325230</v>
      </c>
      <c r="J972" s="573" t="str">
        <f>+VLOOKUP(B972,'[2]04 2025'!$B$2:$F$1371,5,0)</f>
        <v>C15980LUU KY MINH050137325230</v>
      </c>
      <c r="K972" s="461">
        <f t="shared" si="41"/>
        <v>1</v>
      </c>
      <c r="P972" s="479"/>
    </row>
    <row r="973" spans="1:16" s="461" customFormat="1" ht="18" customHeight="1">
      <c r="A973" s="548">
        <f>SUBTOTAL(3,B$6:B973)</f>
        <v>968</v>
      </c>
      <c r="B973" s="546" t="s">
        <v>2584</v>
      </c>
      <c r="C973" s="546" t="str">
        <f>+VLOOKUP(B973,'Salary sheet'!$B$6:$AX$1386,48,0)</f>
        <v>NGUYEN VAN MINH</v>
      </c>
      <c r="D973" s="546" t="str">
        <f>+VLOOKUP(B973,'Salary sheet'!$B$6:$BW$1386,49,0)</f>
        <v>070942918689</v>
      </c>
      <c r="E973" s="462">
        <f>+VLOOKUP(B973,'Salary sheet'!$B$6:$AT$1292,45,0)</f>
        <v>7556044</v>
      </c>
      <c r="F973" s="646" t="s">
        <v>5544</v>
      </c>
      <c r="G973" s="546" t="str">
        <f>+VLOOKUP(B973,'Salary sheet'!$B$6:$E$2281,4,0)</f>
        <v>SK2</v>
      </c>
      <c r="H973" s="461" t="str">
        <f>+VLOOKUP(B973,'Salary sheet'!$B$6:$AZ$1386,50,0)</f>
        <v>SK2</v>
      </c>
      <c r="I973" s="461" t="str">
        <f t="shared" si="42"/>
        <v>C16474NGUYEN VAN MINH070942918689</v>
      </c>
      <c r="J973" s="573" t="str">
        <f>+VLOOKUP(B973,'[2]04 2025'!$B$2:$F$1371,5,0)</f>
        <v>C16474NGUYEN VAN MINH070942918689</v>
      </c>
      <c r="K973" s="461">
        <f t="shared" si="41"/>
        <v>1</v>
      </c>
      <c r="P973" s="479"/>
    </row>
    <row r="974" spans="1:16" s="461" customFormat="1" ht="18" customHeight="1">
      <c r="A974" s="548">
        <f>SUBTOTAL(3,B$6:B974)</f>
        <v>969</v>
      </c>
      <c r="B974" s="546" t="s">
        <v>2586</v>
      </c>
      <c r="C974" s="546" t="str">
        <f>+VLOOKUP(B974,'Salary sheet'!$B$6:$AX$1386,48,0)</f>
        <v>NGO VAN DU</v>
      </c>
      <c r="D974" s="546" t="str">
        <f>+VLOOKUP(B974,'Salary sheet'!$B$6:$BW$1386,49,0)</f>
        <v>050111430141</v>
      </c>
      <c r="E974" s="462">
        <f>+VLOOKUP(B974,'Salary sheet'!$B$6:$AT$1292,45,0)</f>
        <v>7774403</v>
      </c>
      <c r="F974" s="646" t="s">
        <v>5544</v>
      </c>
      <c r="G974" s="546" t="str">
        <f>+VLOOKUP(B974,'Salary sheet'!$B$6:$E$2281,4,0)</f>
        <v>SK2</v>
      </c>
      <c r="H974" s="461" t="str">
        <f>+VLOOKUP(B974,'Salary sheet'!$B$6:$AZ$1386,50,0)</f>
        <v>SK2</v>
      </c>
      <c r="I974" s="461" t="str">
        <f t="shared" si="42"/>
        <v>C16475NGO VAN DU050111430141</v>
      </c>
      <c r="J974" s="573" t="str">
        <f>+VLOOKUP(B974,'[2]04 2025'!$B$2:$F$1371,5,0)</f>
        <v>C16475NGO VAN DU050111430141</v>
      </c>
      <c r="K974" s="461">
        <f t="shared" si="41"/>
        <v>1</v>
      </c>
      <c r="P974" s="479"/>
    </row>
    <row r="975" spans="1:16" s="461" customFormat="1" ht="18" customHeight="1">
      <c r="A975" s="548">
        <f>SUBTOTAL(3,B$6:B975)</f>
        <v>970</v>
      </c>
      <c r="B975" s="546" t="s">
        <v>2588</v>
      </c>
      <c r="C975" s="546" t="str">
        <f>+VLOOKUP(B975,'Salary sheet'!$B$6:$AX$1386,48,0)</f>
        <v>DIEU NGOC</v>
      </c>
      <c r="D975" s="546" t="str">
        <f>+VLOOKUP(B975,'Salary sheet'!$B$6:$BW$1386,49,0)</f>
        <v>050072037739</v>
      </c>
      <c r="E975" s="462">
        <f>+VLOOKUP(B975,'Salary sheet'!$B$6:$AT$1292,45,0)</f>
        <v>7543270</v>
      </c>
      <c r="F975" s="646" t="s">
        <v>5544</v>
      </c>
      <c r="G975" s="546" t="str">
        <f>+VLOOKUP(B975,'Salary sheet'!$B$6:$E$2281,4,0)</f>
        <v>SK2</v>
      </c>
      <c r="H975" s="461" t="str">
        <f>+VLOOKUP(B975,'Salary sheet'!$B$6:$AZ$1386,50,0)</f>
        <v>SK2</v>
      </c>
      <c r="I975" s="461" t="str">
        <f t="shared" si="42"/>
        <v>C16498DIEU NGOC050072037739</v>
      </c>
      <c r="J975" s="573" t="str">
        <f>+VLOOKUP(B975,'[2]04 2025'!$B$2:$F$1371,5,0)</f>
        <v>C16498DIEU NGOC050072037739</v>
      </c>
      <c r="K975" s="461">
        <f t="shared" si="41"/>
        <v>1</v>
      </c>
      <c r="P975" s="479"/>
    </row>
    <row r="976" spans="1:16" s="461" customFormat="1" ht="18" customHeight="1">
      <c r="A976" s="548">
        <f>SUBTOTAL(3,B$6:B976)</f>
        <v>971</v>
      </c>
      <c r="B976" s="546" t="s">
        <v>2590</v>
      </c>
      <c r="C976" s="546" t="str">
        <f>+VLOOKUP(B976,'Salary sheet'!$B$6:$AX$1386,48,0)</f>
        <v>NGUYEN ANH KIET</v>
      </c>
      <c r="D976" s="546" t="str">
        <f>+VLOOKUP(B976,'Salary sheet'!$B$6:$BW$1386,49,0)</f>
        <v>050158616707</v>
      </c>
      <c r="E976" s="462">
        <f>+VLOOKUP(B976,'Salary sheet'!$B$6:$AT$1292,45,0)</f>
        <v>7282730</v>
      </c>
      <c r="F976" s="646" t="s">
        <v>5544</v>
      </c>
      <c r="G976" s="546" t="str">
        <f>+VLOOKUP(B976,'Salary sheet'!$B$6:$E$2281,4,0)</f>
        <v>SK2</v>
      </c>
      <c r="H976" s="461" t="str">
        <f>+VLOOKUP(B976,'Salary sheet'!$B$6:$AZ$1386,50,0)</f>
        <v>SK2</v>
      </c>
      <c r="I976" s="461" t="str">
        <f t="shared" si="42"/>
        <v>C16507NGUYEN ANH KIET050158616707</v>
      </c>
      <c r="J976" s="573" t="str">
        <f>+VLOOKUP(B976,'[2]04 2025'!$B$2:$F$1371,5,0)</f>
        <v>C16507NGUYEN ANH KIET050158616707</v>
      </c>
      <c r="K976" s="461">
        <f t="shared" si="41"/>
        <v>1</v>
      </c>
      <c r="P976" s="479"/>
    </row>
    <row r="977" spans="1:16" s="461" customFormat="1" ht="18" customHeight="1">
      <c r="A977" s="548">
        <f>SUBTOTAL(3,B$6:B977)</f>
        <v>972</v>
      </c>
      <c r="B977" s="546" t="s">
        <v>2592</v>
      </c>
      <c r="C977" s="546" t="str">
        <f>+VLOOKUP(B977,'Salary sheet'!$B$6:$AX$1386,48,0)</f>
        <v>VO THI THANH KIEU</v>
      </c>
      <c r="D977" s="546" t="str">
        <f>+VLOOKUP(B977,'Salary sheet'!$B$6:$BW$1386,49,0)</f>
        <v>050068231091</v>
      </c>
      <c r="E977" s="462">
        <f>+VLOOKUP(B977,'Salary sheet'!$B$6:$AT$1292,45,0)</f>
        <v>13326360</v>
      </c>
      <c r="F977" s="646" t="s">
        <v>5544</v>
      </c>
      <c r="G977" s="546" t="str">
        <f>+VLOOKUP(B977,'Salary sheet'!$B$6:$E$2281,4,0)</f>
        <v>SK2</v>
      </c>
      <c r="H977" s="461" t="str">
        <f>+VLOOKUP(B977,'Salary sheet'!$B$6:$AZ$1386,50,0)</f>
        <v>SK2</v>
      </c>
      <c r="I977" s="461" t="str">
        <f t="shared" si="42"/>
        <v>C3442VO THI THANH KIEU050068231091</v>
      </c>
      <c r="J977" s="573" t="str">
        <f>+VLOOKUP(B977,'[2]04 2025'!$B$2:$F$1371,5,0)</f>
        <v>C3442VO THI THANH KIEU050068231091</v>
      </c>
      <c r="K977" s="461">
        <f t="shared" si="41"/>
        <v>1</v>
      </c>
      <c r="P977" s="479"/>
    </row>
    <row r="978" spans="1:16" s="461" customFormat="1" ht="18" customHeight="1">
      <c r="A978" s="548">
        <f>SUBTOTAL(3,B$6:B978)</f>
        <v>973</v>
      </c>
      <c r="B978" s="546" t="s">
        <v>2594</v>
      </c>
      <c r="C978" s="546" t="str">
        <f>+VLOOKUP(B978,'Salary sheet'!$B$6:$AX$1386,48,0)</f>
        <v>NGUYEN CHI TAM</v>
      </c>
      <c r="D978" s="546" t="str">
        <f>+VLOOKUP(B978,'Salary sheet'!$B$6:$BW$1386,49,0)</f>
        <v>050068231245</v>
      </c>
      <c r="E978" s="462">
        <f>+VLOOKUP(B978,'Salary sheet'!$B$6:$AT$1292,45,0)</f>
        <v>17353440</v>
      </c>
      <c r="F978" s="646" t="s">
        <v>5544</v>
      </c>
      <c r="G978" s="546" t="str">
        <f>+VLOOKUP(B978,'Salary sheet'!$B$6:$E$2281,4,0)</f>
        <v>SK2</v>
      </c>
      <c r="H978" s="461" t="str">
        <f>+VLOOKUP(B978,'Salary sheet'!$B$6:$AZ$1386,50,0)</f>
        <v>SK2</v>
      </c>
      <c r="I978" s="461" t="str">
        <f t="shared" si="42"/>
        <v>C3459NGUYEN CHI TAM050068231245</v>
      </c>
      <c r="J978" s="573" t="str">
        <f>+VLOOKUP(B978,'[2]04 2025'!$B$2:$F$1371,5,0)</f>
        <v>C3459NGUYEN CHI TAM050068231245</v>
      </c>
      <c r="K978" s="461">
        <f t="shared" si="41"/>
        <v>1</v>
      </c>
      <c r="P978" s="479"/>
    </row>
    <row r="979" spans="1:16" s="461" customFormat="1" ht="18" customHeight="1">
      <c r="A979" s="548">
        <f>SUBTOTAL(3,B$6:B979)</f>
        <v>974</v>
      </c>
      <c r="B979" s="546" t="s">
        <v>2596</v>
      </c>
      <c r="C979" s="546" t="str">
        <f>+VLOOKUP(B979,'Salary sheet'!$B$6:$AX$1386,48,0)</f>
        <v>NGUYEN DANG QUOC</v>
      </c>
      <c r="D979" s="546" t="str">
        <f>+VLOOKUP(B979,'Salary sheet'!$B$6:$BW$1386,49,0)</f>
        <v>050040998699</v>
      </c>
      <c r="E979" s="462">
        <f>+VLOOKUP(B979,'Salary sheet'!$B$6:$AT$1292,45,0)</f>
        <v>10502271</v>
      </c>
      <c r="F979" s="646" t="s">
        <v>5544</v>
      </c>
      <c r="G979" s="546" t="str">
        <f>+VLOOKUP(B979,'Salary sheet'!$B$6:$E$2281,4,0)</f>
        <v>SK2</v>
      </c>
      <c r="H979" s="461" t="str">
        <f>+VLOOKUP(B979,'Salary sheet'!$B$6:$AZ$1386,50,0)</f>
        <v>SK2</v>
      </c>
      <c r="I979" s="461" t="str">
        <f t="shared" si="42"/>
        <v>C6071NGUYEN DANG QUOC050040998699</v>
      </c>
      <c r="J979" s="573" t="str">
        <f>+VLOOKUP(B979,'[2]04 2025'!$B$2:$F$1371,5,0)</f>
        <v>C6071NGUYEN DANG QUOC050040998699</v>
      </c>
      <c r="K979" s="461">
        <f t="shared" si="41"/>
        <v>1</v>
      </c>
      <c r="P979" s="479"/>
    </row>
    <row r="980" spans="1:16" s="461" customFormat="1" ht="18" customHeight="1">
      <c r="A980" s="548">
        <f>SUBTOTAL(3,B$6:B980)</f>
        <v>975</v>
      </c>
      <c r="B980" s="546" t="s">
        <v>2598</v>
      </c>
      <c r="C980" s="546" t="str">
        <f>+VLOOKUP(B980,'Salary sheet'!$B$6:$AX$1386,48,0)</f>
        <v>DOAN CHI CONG</v>
      </c>
      <c r="D980" s="546" t="str">
        <f>+VLOOKUP(B980,'Salary sheet'!$B$6:$BW$1386,49,0)</f>
        <v>050081198664</v>
      </c>
      <c r="E980" s="462">
        <f>+VLOOKUP(B980,'Salary sheet'!$B$6:$AT$1292,45,0)</f>
        <v>9124816</v>
      </c>
      <c r="F980" s="646" t="s">
        <v>5544</v>
      </c>
      <c r="G980" s="546" t="str">
        <f>+VLOOKUP(B980,'Salary sheet'!$B$6:$E$2281,4,0)</f>
        <v>SK2</v>
      </c>
      <c r="H980" s="461" t="str">
        <f>+VLOOKUP(B980,'Salary sheet'!$B$6:$AZ$1386,50,0)</f>
        <v>SK2</v>
      </c>
      <c r="I980" s="461" t="str">
        <f t="shared" si="42"/>
        <v>C7032DOAN CHI CONG050081198664</v>
      </c>
      <c r="J980" s="573" t="str">
        <f>+VLOOKUP(B980,'[2]04 2025'!$B$2:$F$1371,5,0)</f>
        <v>C7032DOAN CHI CONG050081198664</v>
      </c>
      <c r="K980" s="461">
        <f t="shared" si="41"/>
        <v>1</v>
      </c>
      <c r="P980" s="479"/>
    </row>
    <row r="981" spans="1:16" s="461" customFormat="1" ht="18" customHeight="1">
      <c r="A981" s="548">
        <f>SUBTOTAL(3,B$6:B981)</f>
        <v>976</v>
      </c>
      <c r="B981" s="546" t="s">
        <v>2600</v>
      </c>
      <c r="C981" s="546" t="str">
        <f>+VLOOKUP(B981,'Salary sheet'!$B$6:$AX$1386,48,0)</f>
        <v>NGUYEN VAN BE SAU</v>
      </c>
      <c r="D981" s="546" t="str">
        <f>+VLOOKUP(B981,'Salary sheet'!$B$6:$BW$1386,49,0)</f>
        <v>050064979830</v>
      </c>
      <c r="E981" s="462">
        <f>+VLOOKUP(B981,'Salary sheet'!$B$6:$AT$1292,45,0)</f>
        <v>9127126</v>
      </c>
      <c r="F981" s="646" t="s">
        <v>5544</v>
      </c>
      <c r="G981" s="546" t="str">
        <f>+VLOOKUP(B981,'Salary sheet'!$B$6:$E$2281,4,0)</f>
        <v>SK2</v>
      </c>
      <c r="H981" s="461" t="str">
        <f>+VLOOKUP(B981,'Salary sheet'!$B$6:$AZ$1386,50,0)</f>
        <v>SK2</v>
      </c>
      <c r="I981" s="461" t="str">
        <f t="shared" si="42"/>
        <v>C7232NGUYEN VAN BE SAU050064979830</v>
      </c>
      <c r="J981" s="573" t="str">
        <f>+VLOOKUP(B981,'[2]04 2025'!$B$2:$F$1371,5,0)</f>
        <v>C7232NGUYEN VAN BE SAU050064979830</v>
      </c>
      <c r="K981" s="461">
        <f t="shared" si="41"/>
        <v>1</v>
      </c>
      <c r="P981" s="479"/>
    </row>
    <row r="982" spans="1:16" s="461" customFormat="1" ht="18" customHeight="1">
      <c r="A982" s="548">
        <f>SUBTOTAL(3,B$6:B982)</f>
        <v>977</v>
      </c>
      <c r="B982" s="546" t="s">
        <v>2602</v>
      </c>
      <c r="C982" s="546" t="str">
        <f>+VLOOKUP(B982,'Salary sheet'!$B$6:$AX$1386,48,0)</f>
        <v>NGUYEN HOANG KHAI</v>
      </c>
      <c r="D982" s="546" t="str">
        <f>+VLOOKUP(B982,'Salary sheet'!$B$6:$BW$1386,49,0)</f>
        <v>050095313148</v>
      </c>
      <c r="E982" s="462">
        <f>+VLOOKUP(B982,'Salary sheet'!$B$6:$AT$1292,45,0)</f>
        <v>9772841</v>
      </c>
      <c r="F982" s="646" t="s">
        <v>5544</v>
      </c>
      <c r="G982" s="546" t="str">
        <f>+VLOOKUP(B982,'Salary sheet'!$B$6:$E$2281,4,0)</f>
        <v>SK2</v>
      </c>
      <c r="H982" s="461" t="str">
        <f>+VLOOKUP(B982,'Salary sheet'!$B$6:$AZ$1386,50,0)</f>
        <v>SK2</v>
      </c>
      <c r="I982" s="461" t="str">
        <f t="shared" si="42"/>
        <v>C7395NGUYEN HOANG KHAI050095313148</v>
      </c>
      <c r="J982" s="573" t="str">
        <f>+VLOOKUP(B982,'[2]04 2025'!$B$2:$F$1371,5,0)</f>
        <v>C7395NGUYEN HOANG KHAI050095313148</v>
      </c>
      <c r="K982" s="461">
        <f t="shared" si="41"/>
        <v>1</v>
      </c>
      <c r="P982" s="479"/>
    </row>
    <row r="983" spans="1:16" s="461" customFormat="1" ht="18" customHeight="1">
      <c r="A983" s="548">
        <f>SUBTOTAL(3,B$6:B983)</f>
        <v>978</v>
      </c>
      <c r="B983" s="546" t="s">
        <v>2604</v>
      </c>
      <c r="C983" s="546" t="str">
        <f>+VLOOKUP(B983,'Salary sheet'!$B$6:$AX$1386,48,0)</f>
        <v>PHAN QUOC TOI</v>
      </c>
      <c r="D983" s="546" t="str">
        <f>+VLOOKUP(B983,'Salary sheet'!$B$6:$BW$1386,49,0)</f>
        <v>050040968617</v>
      </c>
      <c r="E983" s="462">
        <f>+VLOOKUP(B983,'Salary sheet'!$B$6:$AT$1292,45,0)</f>
        <v>10075041</v>
      </c>
      <c r="F983" s="646" t="s">
        <v>5544</v>
      </c>
      <c r="G983" s="546" t="str">
        <f>+VLOOKUP(B983,'Salary sheet'!$B$6:$E$2281,4,0)</f>
        <v>SK2</v>
      </c>
      <c r="H983" s="461" t="str">
        <f>+VLOOKUP(B983,'Salary sheet'!$B$6:$AZ$1386,50,0)</f>
        <v>SK2</v>
      </c>
      <c r="I983" s="461" t="str">
        <f t="shared" si="42"/>
        <v>C7563PHAN QUOC TOI050040968617</v>
      </c>
      <c r="J983" s="573" t="str">
        <f>+VLOOKUP(B983,'[2]04 2025'!$B$2:$F$1371,5,0)</f>
        <v>C7563PHAN QUOC TOI050040968617</v>
      </c>
      <c r="K983" s="461">
        <f t="shared" si="41"/>
        <v>1</v>
      </c>
      <c r="P983" s="479"/>
    </row>
    <row r="984" spans="1:16" s="461" customFormat="1" ht="18" customHeight="1">
      <c r="A984" s="548">
        <f>SUBTOTAL(3,B$6:B984)</f>
        <v>979</v>
      </c>
      <c r="B984" s="546" t="s">
        <v>2606</v>
      </c>
      <c r="C984" s="546" t="str">
        <f>+VLOOKUP(B984,'Salary sheet'!$B$6:$AX$1386,48,0)</f>
        <v>NGUYEN HUU TRUNG</v>
      </c>
      <c r="D984" s="546" t="str">
        <f>+VLOOKUP(B984,'Salary sheet'!$B$6:$BW$1386,49,0)</f>
        <v>050099885065</v>
      </c>
      <c r="E984" s="462">
        <f>+VLOOKUP(B984,'Salary sheet'!$B$6:$AT$1292,45,0)</f>
        <v>9618955</v>
      </c>
      <c r="F984" s="646" t="s">
        <v>5544</v>
      </c>
      <c r="G984" s="546" t="str">
        <f>+VLOOKUP(B984,'Salary sheet'!$B$6:$E$2281,4,0)</f>
        <v>SK2</v>
      </c>
      <c r="H984" s="461" t="str">
        <f>+VLOOKUP(B984,'Salary sheet'!$B$6:$AZ$1386,50,0)</f>
        <v>SK2</v>
      </c>
      <c r="I984" s="461" t="str">
        <f t="shared" si="42"/>
        <v>C7587NGUYEN HUU TRUNG050099885065</v>
      </c>
      <c r="J984" s="573" t="str">
        <f>+VLOOKUP(B984,'[2]04 2025'!$B$2:$F$1371,5,0)</f>
        <v>C7587NGUYEN HUU TRUNG050099885065</v>
      </c>
      <c r="K984" s="461">
        <f t="shared" si="41"/>
        <v>1</v>
      </c>
      <c r="P984" s="479"/>
    </row>
    <row r="985" spans="1:16" s="461" customFormat="1" ht="18" customHeight="1">
      <c r="A985" s="548">
        <f>SUBTOTAL(3,B$6:B985)</f>
        <v>980</v>
      </c>
      <c r="B985" s="546" t="s">
        <v>2608</v>
      </c>
      <c r="C985" s="546" t="str">
        <f>+VLOOKUP(B985,'Salary sheet'!$B$6:$AX$1386,48,0)</f>
        <v>TRAN THI THUY HANG</v>
      </c>
      <c r="D985" s="546" t="str">
        <f>+VLOOKUP(B985,'Salary sheet'!$B$6:$BW$1386,49,0)</f>
        <v>050094553811</v>
      </c>
      <c r="E985" s="462">
        <f>+VLOOKUP(B985,'Salary sheet'!$B$6:$AT$1292,45,0)</f>
        <v>9176174</v>
      </c>
      <c r="F985" s="646" t="s">
        <v>5544</v>
      </c>
      <c r="G985" s="546" t="str">
        <f>+VLOOKUP(B985,'Salary sheet'!$B$6:$E$2281,4,0)</f>
        <v>SK2</v>
      </c>
      <c r="H985" s="461" t="str">
        <f>+VLOOKUP(B985,'Salary sheet'!$B$6:$AZ$1386,50,0)</f>
        <v>SK2</v>
      </c>
      <c r="I985" s="461" t="str">
        <f t="shared" si="42"/>
        <v>C11502TRAN THI THUY HANG050094553811</v>
      </c>
      <c r="J985" s="573" t="str">
        <f>+VLOOKUP(B985,'[2]04 2025'!$B$2:$F$1371,5,0)</f>
        <v>C11502TRAN THI THUY HANG050094553811</v>
      </c>
      <c r="K985" s="461">
        <f t="shared" si="41"/>
        <v>1</v>
      </c>
      <c r="P985" s="479"/>
    </row>
    <row r="986" spans="1:16" s="461" customFormat="1" ht="18" customHeight="1">
      <c r="A986" s="548">
        <f>SUBTOTAL(3,B$6:B986)</f>
        <v>981</v>
      </c>
      <c r="B986" s="546" t="s">
        <v>2610</v>
      </c>
      <c r="C986" s="546" t="str">
        <f>+VLOOKUP(B986,'Salary sheet'!$B$6:$AX$1386,48,0)</f>
        <v>PHAM THI THU THANH</v>
      </c>
      <c r="D986" s="546" t="str">
        <f>+VLOOKUP(B986,'Salary sheet'!$B$6:$BW$1386,49,0)</f>
        <v>050148655143</v>
      </c>
      <c r="E986" s="462">
        <f>+VLOOKUP(B986,'Salary sheet'!$B$6:$AT$1292,45,0)</f>
        <v>6880417</v>
      </c>
      <c r="F986" s="646" t="s">
        <v>5544</v>
      </c>
      <c r="G986" s="546" t="str">
        <f>+VLOOKUP(B986,'Salary sheet'!$B$6:$E$2281,4,0)</f>
        <v>SK2</v>
      </c>
      <c r="H986" s="461" t="str">
        <f>+VLOOKUP(B986,'Salary sheet'!$B$6:$AZ$1386,50,0)</f>
        <v>SK2</v>
      </c>
      <c r="I986" s="461" t="str">
        <f t="shared" si="42"/>
        <v>C16531PHAM THI THU THANH050148655143</v>
      </c>
      <c r="J986" s="573" t="str">
        <f>+VLOOKUP(B986,'[2]04 2025'!$B$2:$F$1371,5,0)</f>
        <v>C16531PHAM THI THU THANH050148655143</v>
      </c>
      <c r="K986" s="461">
        <f t="shared" si="41"/>
        <v>1</v>
      </c>
      <c r="P986" s="479"/>
    </row>
    <row r="987" spans="1:16" s="461" customFormat="1" ht="18" customHeight="1">
      <c r="A987" s="548">
        <f>SUBTOTAL(3,B$6:B987)</f>
        <v>982</v>
      </c>
      <c r="B987" s="546" t="s">
        <v>5603</v>
      </c>
      <c r="C987" s="546" t="str">
        <f>+VLOOKUP(B987,'Salary sheet'!$B$6:$AX$1386,48,0)</f>
        <v>NGO THI NGOC TRAM</v>
      </c>
      <c r="D987" s="546" t="str">
        <f>+VLOOKUP(B987,'Salary sheet'!$B$6:$BW$1386,49,0)</f>
        <v>050155133950</v>
      </c>
      <c r="E987" s="462">
        <f>+VLOOKUP(B987,'Salary sheet'!$B$6:$AT$1292,45,0)</f>
        <v>2403192</v>
      </c>
      <c r="F987" s="646" t="s">
        <v>5544</v>
      </c>
      <c r="G987" s="546" t="str">
        <f>+VLOOKUP(B987,'Salary sheet'!$B$6:$E$2281,4,0)</f>
        <v>SK2</v>
      </c>
      <c r="H987" s="461" t="str">
        <f>+VLOOKUP(B987,'Salary sheet'!$B$6:$AZ$1386,50,0)</f>
        <v>SK2</v>
      </c>
      <c r="I987" s="461" t="str">
        <f t="shared" si="42"/>
        <v>C16613NGO THI NGOC TRAM050155133950</v>
      </c>
      <c r="J987" s="573" t="str">
        <f>+VLOOKUP(B987,'[2]04 2025'!$B$2:$F$1371,5,0)</f>
        <v>C16613NGO THI NGOC TRAM050155133950</v>
      </c>
      <c r="K987" s="461">
        <f t="shared" si="41"/>
        <v>1</v>
      </c>
      <c r="P987" s="479"/>
    </row>
    <row r="988" spans="1:16" s="461" customFormat="1" ht="18" customHeight="1">
      <c r="A988" s="548">
        <f>SUBTOTAL(3,B$6:B988)</f>
        <v>983</v>
      </c>
      <c r="B988" s="546" t="s">
        <v>2612</v>
      </c>
      <c r="C988" s="546" t="str">
        <f>+VLOOKUP(B988,'Salary sheet'!$B$6:$AX$1386,48,0)</f>
        <v>NGUYEN THI LY</v>
      </c>
      <c r="D988" s="546" t="str">
        <f>+VLOOKUP(B988,'Salary sheet'!$B$6:$BW$1386,49,0)</f>
        <v>050040901814</v>
      </c>
      <c r="E988" s="462">
        <f>+VLOOKUP(B988,'Salary sheet'!$B$6:$AT$1292,45,0)</f>
        <v>9203526</v>
      </c>
      <c r="F988" s="646" t="s">
        <v>5544</v>
      </c>
      <c r="G988" s="546" t="str">
        <f>+VLOOKUP(B988,'Salary sheet'!$B$6:$E$2281,4,0)</f>
        <v>SK2</v>
      </c>
      <c r="H988" s="461" t="str">
        <f>+VLOOKUP(B988,'Salary sheet'!$B$6:$AZ$1386,50,0)</f>
        <v>SK2</v>
      </c>
      <c r="I988" s="461" t="str">
        <f t="shared" si="42"/>
        <v>C4673NGUYEN THI LY050040901814</v>
      </c>
      <c r="J988" s="573" t="str">
        <f>+VLOOKUP(B988,'[2]04 2025'!$B$2:$F$1371,5,0)</f>
        <v>C4673NGUYEN THI LY050040901814</v>
      </c>
      <c r="K988" s="461">
        <f t="shared" si="41"/>
        <v>1</v>
      </c>
      <c r="P988" s="479"/>
    </row>
    <row r="989" spans="1:16" s="461" customFormat="1" ht="18" customHeight="1">
      <c r="A989" s="548">
        <f>SUBTOTAL(3,B$6:B989)</f>
        <v>984</v>
      </c>
      <c r="B989" s="546" t="s">
        <v>2613</v>
      </c>
      <c r="C989" s="546" t="str">
        <f>+VLOOKUP(B989,'Salary sheet'!$B$6:$AX$1386,48,0)</f>
        <v>VU XUAN HIEU</v>
      </c>
      <c r="D989" s="546" t="str">
        <f>+VLOOKUP(B989,'Salary sheet'!$B$6:$BW$1386,49,0)</f>
        <v>050070926935</v>
      </c>
      <c r="E989" s="462">
        <f>+VLOOKUP(B989,'Salary sheet'!$B$6:$AT$1292,45,0)</f>
        <v>11624451</v>
      </c>
      <c r="F989" s="646" t="s">
        <v>5544</v>
      </c>
      <c r="G989" s="546" t="str">
        <f>+VLOOKUP(B989,'Salary sheet'!$B$6:$E$2281,4,0)</f>
        <v>SK2</v>
      </c>
      <c r="H989" s="461" t="str">
        <f>+VLOOKUP(B989,'Salary sheet'!$B$6:$AZ$1386,50,0)</f>
        <v>SK2</v>
      </c>
      <c r="I989" s="461" t="str">
        <f t="shared" si="42"/>
        <v>C0445VU XUAN HIEU050070926935</v>
      </c>
      <c r="J989" s="573" t="str">
        <f>+VLOOKUP(B989,'[2]04 2025'!$B$2:$F$1371,5,0)</f>
        <v>C0445VU XUAN HIEU050070926935</v>
      </c>
      <c r="K989" s="461">
        <f t="shared" si="41"/>
        <v>1</v>
      </c>
      <c r="P989" s="479"/>
    </row>
    <row r="990" spans="1:16" s="461" customFormat="1" ht="18" customHeight="1">
      <c r="A990" s="548">
        <f>SUBTOTAL(3,B$6:B990)</f>
        <v>985</v>
      </c>
      <c r="B990" s="546" t="s">
        <v>2615</v>
      </c>
      <c r="C990" s="546" t="str">
        <f>+VLOOKUP(B990,'Salary sheet'!$B$6:$AX$1386,48,0)</f>
        <v>DIEU SON</v>
      </c>
      <c r="D990" s="546" t="str">
        <f>+VLOOKUP(B990,'Salary sheet'!$B$6:$BW$1386,49,0)</f>
        <v>050087500125</v>
      </c>
      <c r="E990" s="462">
        <f>+VLOOKUP(B990,'Salary sheet'!$B$6:$AT$1292,45,0)</f>
        <v>10947820</v>
      </c>
      <c r="F990" s="646" t="s">
        <v>5544</v>
      </c>
      <c r="G990" s="546" t="str">
        <f>+VLOOKUP(B990,'Salary sheet'!$B$6:$E$2281,4,0)</f>
        <v>SK2</v>
      </c>
      <c r="H990" s="461" t="str">
        <f>+VLOOKUP(B990,'Salary sheet'!$B$6:$AZ$1386,50,0)</f>
        <v>SK2</v>
      </c>
      <c r="I990" s="461" t="str">
        <f t="shared" si="42"/>
        <v>C12381DIEU SON050087500125</v>
      </c>
      <c r="J990" s="573" t="str">
        <f>+VLOOKUP(B990,'[2]04 2025'!$B$2:$F$1371,5,0)</f>
        <v>C12381DIEU SON050087500125</v>
      </c>
      <c r="K990" s="461">
        <f t="shared" si="41"/>
        <v>1</v>
      </c>
      <c r="P990" s="479"/>
    </row>
    <row r="991" spans="1:16" s="461" customFormat="1" ht="18" customHeight="1">
      <c r="A991" s="548">
        <f>SUBTOTAL(3,B$6:B991)</f>
        <v>986</v>
      </c>
      <c r="B991" s="546" t="s">
        <v>2616</v>
      </c>
      <c r="C991" s="546" t="str">
        <f>+VLOOKUP(B991,'Salary sheet'!$B$6:$AX$1386,48,0)</f>
        <v>VO HUNG LONG</v>
      </c>
      <c r="D991" s="546" t="str">
        <f>+VLOOKUP(B991,'Salary sheet'!$B$6:$BW$1386,49,0)</f>
        <v>050123329837</v>
      </c>
      <c r="E991" s="462">
        <f>+VLOOKUP(B991,'Salary sheet'!$B$6:$AT$1292,45,0)</f>
        <v>8577609</v>
      </c>
      <c r="F991" s="646" t="s">
        <v>5544</v>
      </c>
      <c r="G991" s="546" t="str">
        <f>+VLOOKUP(B991,'Salary sheet'!$B$6:$E$2281,4,0)</f>
        <v>SK2</v>
      </c>
      <c r="H991" s="461" t="str">
        <f>+VLOOKUP(B991,'Salary sheet'!$B$6:$AZ$1386,50,0)</f>
        <v>SK2</v>
      </c>
      <c r="I991" s="461" t="str">
        <f t="shared" si="42"/>
        <v>C13451VO HUNG LONG050123329837</v>
      </c>
      <c r="J991" s="573" t="str">
        <f>+VLOOKUP(B991,'[2]04 2025'!$B$2:$F$1371,5,0)</f>
        <v>C13451VO HUNG LONG050123329837</v>
      </c>
      <c r="K991" s="461">
        <f t="shared" si="41"/>
        <v>1</v>
      </c>
      <c r="P991" s="479"/>
    </row>
    <row r="992" spans="1:16" s="461" customFormat="1" ht="18" customHeight="1">
      <c r="A992" s="548">
        <f>SUBTOTAL(3,B$6:B992)</f>
        <v>987</v>
      </c>
      <c r="B992" s="546" t="s">
        <v>2618</v>
      </c>
      <c r="C992" s="546" t="str">
        <f>+VLOOKUP(B992,'Salary sheet'!$B$6:$AX$1386,48,0)</f>
        <v>NGUYEN VAN SINH</v>
      </c>
      <c r="D992" s="546" t="str">
        <f>+VLOOKUP(B992,'Salary sheet'!$B$6:$BW$1386,49,0)</f>
        <v>050097633281</v>
      </c>
      <c r="E992" s="462">
        <f>+VLOOKUP(B992,'Salary sheet'!$B$6:$AT$1292,45,0)</f>
        <v>9565027</v>
      </c>
      <c r="F992" s="646" t="s">
        <v>5544</v>
      </c>
      <c r="G992" s="546" t="str">
        <f>+VLOOKUP(B992,'Salary sheet'!$B$6:$E$2281,4,0)</f>
        <v>SK2</v>
      </c>
      <c r="H992" s="461" t="str">
        <f>+VLOOKUP(B992,'Salary sheet'!$B$6:$AZ$1386,50,0)</f>
        <v>SK2</v>
      </c>
      <c r="I992" s="461" t="str">
        <f t="shared" si="42"/>
        <v>C13486NGUYEN VAN SINH050097633281</v>
      </c>
      <c r="J992" s="573" t="str">
        <f>+VLOOKUP(B992,'[2]04 2025'!$B$2:$F$1371,5,0)</f>
        <v>C13486NGUYEN VAN SINH050097633281</v>
      </c>
      <c r="K992" s="461">
        <f t="shared" si="41"/>
        <v>1</v>
      </c>
      <c r="P992" s="479"/>
    </row>
    <row r="993" spans="1:16" s="461" customFormat="1" ht="18" customHeight="1">
      <c r="A993" s="548">
        <f>SUBTOTAL(3,B$6:B993)</f>
        <v>988</v>
      </c>
      <c r="B993" s="546" t="s">
        <v>2620</v>
      </c>
      <c r="C993" s="546" t="str">
        <f>+VLOOKUP(B993,'Salary sheet'!$B$6:$AX$1386,48,0)</f>
        <v>PHAM THANH SONG</v>
      </c>
      <c r="D993" s="546" t="str">
        <f>+VLOOKUP(B993,'Salary sheet'!$B$6:$BW$1386,49,0)</f>
        <v>050120388832</v>
      </c>
      <c r="E993" s="462">
        <f>+VLOOKUP(B993,'Salary sheet'!$B$6:$AT$1292,45,0)</f>
        <v>10393509</v>
      </c>
      <c r="F993" s="646" t="s">
        <v>5544</v>
      </c>
      <c r="G993" s="546" t="str">
        <f>+VLOOKUP(B993,'Salary sheet'!$B$6:$E$2281,4,0)</f>
        <v>SK2</v>
      </c>
      <c r="H993" s="461" t="str">
        <f>+VLOOKUP(B993,'Salary sheet'!$B$6:$AZ$1386,50,0)</f>
        <v>SK2</v>
      </c>
      <c r="I993" s="461" t="str">
        <f t="shared" si="42"/>
        <v>C13890PHAM THANH SONG050120388832</v>
      </c>
      <c r="J993" s="573" t="str">
        <f>+VLOOKUP(B993,'[2]04 2025'!$B$2:$F$1371,5,0)</f>
        <v>C13890PHAM THANH SONG050120388832</v>
      </c>
      <c r="K993" s="461">
        <f t="shared" si="41"/>
        <v>1</v>
      </c>
      <c r="P993" s="479"/>
    </row>
    <row r="994" spans="1:16" s="461" customFormat="1" ht="18" customHeight="1">
      <c r="A994" s="548">
        <f>SUBTOTAL(3,B$6:B994)</f>
        <v>989</v>
      </c>
      <c r="B994" s="546" t="s">
        <v>2622</v>
      </c>
      <c r="C994" s="546" t="str">
        <f>+VLOOKUP(B994,'Salary sheet'!$B$6:$AX$1386,48,0)</f>
        <v>DIEU PHUNG</v>
      </c>
      <c r="D994" s="546" t="str">
        <f>+VLOOKUP(B994,'Salary sheet'!$B$6:$BW$1386,49,0)</f>
        <v>050126708820</v>
      </c>
      <c r="E994" s="462">
        <f>+VLOOKUP(B994,'Salary sheet'!$B$6:$AT$1292,45,0)</f>
        <v>10555458</v>
      </c>
      <c r="F994" s="646" t="s">
        <v>5544</v>
      </c>
      <c r="G994" s="546" t="str">
        <f>+VLOOKUP(B994,'Salary sheet'!$B$6:$E$2281,4,0)</f>
        <v>SK2</v>
      </c>
      <c r="H994" s="461" t="str">
        <f>+VLOOKUP(B994,'Salary sheet'!$B$6:$AZ$1386,50,0)</f>
        <v>SK2</v>
      </c>
      <c r="I994" s="461" t="str">
        <f t="shared" si="42"/>
        <v>C14218DIEU PHUNG050126708820</v>
      </c>
      <c r="J994" s="573" t="str">
        <f>+VLOOKUP(B994,'[2]04 2025'!$B$2:$F$1371,5,0)</f>
        <v>C14218DIEU PHUNG050126708820</v>
      </c>
      <c r="K994" s="461">
        <f t="shared" si="41"/>
        <v>1</v>
      </c>
      <c r="P994" s="479"/>
    </row>
    <row r="995" spans="1:16" s="461" customFormat="1" ht="18" customHeight="1">
      <c r="A995" s="548">
        <f>SUBTOTAL(3,B$6:B995)</f>
        <v>990</v>
      </c>
      <c r="B995" s="546" t="s">
        <v>2624</v>
      </c>
      <c r="C995" s="546" t="str">
        <f>+VLOOKUP(B995,'Salary sheet'!$B$6:$AX$1386,48,0)</f>
        <v>NGUYEN VAN BAO</v>
      </c>
      <c r="D995" s="546" t="str">
        <f>+VLOOKUP(B995,'Salary sheet'!$B$6:$BW$1386,49,0)</f>
        <v>050109388316</v>
      </c>
      <c r="E995" s="462">
        <f>+VLOOKUP(B995,'Salary sheet'!$B$6:$AT$1292,45,0)</f>
        <v>9989304</v>
      </c>
      <c r="F995" s="646" t="s">
        <v>5544</v>
      </c>
      <c r="G995" s="546" t="str">
        <f>+VLOOKUP(B995,'Salary sheet'!$B$6:$E$2281,4,0)</f>
        <v>SK2</v>
      </c>
      <c r="H995" s="461" t="str">
        <f>+VLOOKUP(B995,'Salary sheet'!$B$6:$AZ$1386,50,0)</f>
        <v>SK2</v>
      </c>
      <c r="I995" s="461" t="str">
        <f t="shared" si="42"/>
        <v>C14967NGUYEN VAN BAO050109388316</v>
      </c>
      <c r="J995" s="573" t="str">
        <f>+VLOOKUP(B995,'[2]04 2025'!$B$2:$F$1371,5,0)</f>
        <v>C14967NGUYEN VAN BAO050109388316</v>
      </c>
      <c r="K995" s="461">
        <f t="shared" si="41"/>
        <v>1</v>
      </c>
      <c r="P995" s="479"/>
    </row>
    <row r="996" spans="1:16" s="461" customFormat="1" ht="18" customHeight="1">
      <c r="A996" s="548">
        <f>SUBTOTAL(3,B$6:B996)</f>
        <v>991</v>
      </c>
      <c r="B996" s="546" t="s">
        <v>2626</v>
      </c>
      <c r="C996" s="546" t="str">
        <f>+VLOOKUP(B996,'Salary sheet'!$B$6:$AX$1386,48,0)</f>
        <v>KIEU NGOC TUAN</v>
      </c>
      <c r="D996" s="546" t="str">
        <f>+VLOOKUP(B996,'Salary sheet'!$B$6:$BW$1386,49,0)</f>
        <v>050148228350</v>
      </c>
      <c r="E996" s="462">
        <f>+VLOOKUP(B996,'Salary sheet'!$B$6:$AT$1292,45,0)</f>
        <v>8787948</v>
      </c>
      <c r="F996" s="646" t="s">
        <v>5544</v>
      </c>
      <c r="G996" s="546" t="str">
        <f>+VLOOKUP(B996,'Salary sheet'!$B$6:$E$2281,4,0)</f>
        <v>SK2</v>
      </c>
      <c r="H996" s="461" t="str">
        <f>+VLOOKUP(B996,'Salary sheet'!$B$6:$AZ$1386,50,0)</f>
        <v>SK2</v>
      </c>
      <c r="I996" s="461" t="str">
        <f t="shared" si="42"/>
        <v>C15682KIEU NGOC TUAN050148228350</v>
      </c>
      <c r="J996" s="573" t="str">
        <f>+VLOOKUP(B996,'[2]04 2025'!$B$2:$F$1371,5,0)</f>
        <v>C15682KIEU NGOC TUAN050148228350</v>
      </c>
      <c r="K996" s="461">
        <f t="shared" si="41"/>
        <v>1</v>
      </c>
      <c r="P996" s="479"/>
    </row>
    <row r="997" spans="1:16" s="461" customFormat="1" ht="18" customHeight="1">
      <c r="A997" s="548">
        <f>SUBTOTAL(3,B$6:B997)</f>
        <v>992</v>
      </c>
      <c r="B997" s="546" t="s">
        <v>2628</v>
      </c>
      <c r="C997" s="546" t="str">
        <f>+VLOOKUP(B997,'Salary sheet'!$B$6:$AX$1386,48,0)</f>
        <v>HUYNH HUU DUC</v>
      </c>
      <c r="D997" s="546" t="str">
        <f>+VLOOKUP(B997,'Salary sheet'!$B$6:$BW$1386,49,0)</f>
        <v>050116211227</v>
      </c>
      <c r="E997" s="462">
        <f>+VLOOKUP(B997,'Salary sheet'!$B$6:$AT$1292,45,0)</f>
        <v>8897377</v>
      </c>
      <c r="F997" s="646" t="s">
        <v>5544</v>
      </c>
      <c r="G997" s="546" t="str">
        <f>+VLOOKUP(B997,'Salary sheet'!$B$6:$E$2281,4,0)</f>
        <v>SK2</v>
      </c>
      <c r="H997" s="461" t="str">
        <f>+VLOOKUP(B997,'Salary sheet'!$B$6:$AZ$1386,50,0)</f>
        <v>SK2</v>
      </c>
      <c r="I997" s="461" t="str">
        <f t="shared" si="42"/>
        <v>C15717HUYNH HUU DUC050116211227</v>
      </c>
      <c r="J997" s="573" t="str">
        <f>+VLOOKUP(B997,'[2]04 2025'!$B$2:$F$1371,5,0)</f>
        <v>C15717HUYNH HUU DUC050116211227</v>
      </c>
      <c r="K997" s="461">
        <f t="shared" si="41"/>
        <v>1</v>
      </c>
      <c r="P997" s="479"/>
    </row>
    <row r="998" spans="1:16" s="461" customFormat="1" ht="18" customHeight="1">
      <c r="A998" s="548">
        <f>SUBTOTAL(3,B$6:B998)</f>
        <v>993</v>
      </c>
      <c r="B998" s="546" t="s">
        <v>1807</v>
      </c>
      <c r="C998" s="546" t="str">
        <f>+VLOOKUP(B998,'Salary sheet'!$B$6:$AX$1386,48,0)</f>
        <v>BUI ANH KHANG</v>
      </c>
      <c r="D998" s="546" t="str">
        <f>+VLOOKUP(B998,'Salary sheet'!$B$6:$BW$1386,49,0)</f>
        <v>050151558981</v>
      </c>
      <c r="E998" s="462">
        <f>+VLOOKUP(B998,'Salary sheet'!$B$6:$AT$1292,45,0)</f>
        <v>5613694</v>
      </c>
      <c r="F998" s="646" t="s">
        <v>5544</v>
      </c>
      <c r="G998" s="546" t="str">
        <f>+VLOOKUP(B998,'Salary sheet'!$B$6:$E$2281,4,0)</f>
        <v>SK2</v>
      </c>
      <c r="H998" s="461" t="str">
        <f>+VLOOKUP(B998,'Salary sheet'!$B$6:$AZ$1386,50,0)</f>
        <v>SK2</v>
      </c>
      <c r="I998" s="461" t="str">
        <f t="shared" si="42"/>
        <v>C16564BUI ANH KHANG050151558981</v>
      </c>
      <c r="J998" s="573" t="str">
        <f>+VLOOKUP(B998,'[2]04 2025'!$B$2:$F$1371,5,0)</f>
        <v>C16564BUI ANH KHANG050151558981</v>
      </c>
      <c r="K998" s="461">
        <f t="shared" ref="K998:K1061" si="43">+IF(J998=I998,1,0)</f>
        <v>1</v>
      </c>
      <c r="P998" s="479"/>
    </row>
    <row r="999" spans="1:16" s="461" customFormat="1" ht="18" customHeight="1">
      <c r="A999" s="548">
        <f>SUBTOTAL(3,B$6:B999)</f>
        <v>994</v>
      </c>
      <c r="B999" s="546" t="s">
        <v>5607</v>
      </c>
      <c r="C999" s="546" t="str">
        <f>+VLOOKUP(B999,'Salary sheet'!$B$6:$AX$1386,48,0)</f>
        <v>VO VAN THI</v>
      </c>
      <c r="D999" s="546" t="str">
        <f>+VLOOKUP(B999,'Salary sheet'!$B$6:$BW$1386,49,0)</f>
        <v>050154605506</v>
      </c>
      <c r="E999" s="462">
        <f>+VLOOKUP(B999,'Salary sheet'!$B$6:$AT$1292,45,0)</f>
        <v>2752135</v>
      </c>
      <c r="F999" s="646" t="s">
        <v>5544</v>
      </c>
      <c r="G999" s="546" t="str">
        <f>+VLOOKUP(B999,'Salary sheet'!$B$6:$E$2281,4,0)</f>
        <v>SK2</v>
      </c>
      <c r="H999" s="461" t="str">
        <f>+VLOOKUP(B999,'Salary sheet'!$B$6:$AZ$1386,50,0)</f>
        <v>SK2</v>
      </c>
      <c r="I999" s="461" t="str">
        <f t="shared" si="42"/>
        <v>C16615VO VAN THI050154605506</v>
      </c>
      <c r="J999" s="573" t="str">
        <f>+VLOOKUP(B999,'[2]04 2025'!$B$2:$F$1371,5,0)</f>
        <v>C16615VO VAN THI050154605506</v>
      </c>
      <c r="K999" s="461">
        <f t="shared" si="43"/>
        <v>1</v>
      </c>
      <c r="P999" s="479"/>
    </row>
    <row r="1000" spans="1:16" s="461" customFormat="1" ht="18" customHeight="1">
      <c r="A1000" s="548">
        <f>SUBTOTAL(3,B$6:B1000)</f>
        <v>995</v>
      </c>
      <c r="B1000" s="546" t="s">
        <v>2630</v>
      </c>
      <c r="C1000" s="546" t="str">
        <f>+VLOOKUP(B1000,'Salary sheet'!$B$6:$AX$1386,48,0)</f>
        <v>HUYNH MINH TAM</v>
      </c>
      <c r="D1000" s="546" t="str">
        <f>+VLOOKUP(B1000,'Salary sheet'!$B$6:$BW$1386,49,0)</f>
        <v>050068237499</v>
      </c>
      <c r="E1000" s="462">
        <f>+VLOOKUP(B1000,'Salary sheet'!$B$6:$AT$1292,45,0)</f>
        <v>13942543</v>
      </c>
      <c r="F1000" s="646" t="s">
        <v>5544</v>
      </c>
      <c r="G1000" s="546" t="str">
        <f>+VLOOKUP(B1000,'Salary sheet'!$B$6:$E$2281,4,0)</f>
        <v>SK2</v>
      </c>
      <c r="H1000" s="461" t="str">
        <f>+VLOOKUP(B1000,'Salary sheet'!$B$6:$AZ$1386,50,0)</f>
        <v>SK2</v>
      </c>
      <c r="I1000" s="461" t="str">
        <f t="shared" si="42"/>
        <v>C4549HUYNH MINH TAM050068237499</v>
      </c>
      <c r="J1000" s="573" t="str">
        <f>+VLOOKUP(B1000,'[2]04 2025'!$B$2:$F$1371,5,0)</f>
        <v>C4549HUYNH MINH TAM050068237499</v>
      </c>
      <c r="K1000" s="461">
        <f t="shared" si="43"/>
        <v>1</v>
      </c>
      <c r="P1000" s="479"/>
    </row>
    <row r="1001" spans="1:16" s="461" customFormat="1" ht="18" customHeight="1">
      <c r="A1001" s="548">
        <f>SUBTOTAL(3,B$6:B1001)</f>
        <v>996</v>
      </c>
      <c r="B1001" s="546" t="s">
        <v>2632</v>
      </c>
      <c r="C1001" s="546" t="str">
        <f>+VLOOKUP(B1001,'Salary sheet'!$B$6:$AX$1386,48,0)</f>
        <v>HO MINH LUAN</v>
      </c>
      <c r="D1001" s="546" t="str">
        <f>+VLOOKUP(B1001,'Salary sheet'!$B$6:$BW$1386,49,0)</f>
        <v>050086552687</v>
      </c>
      <c r="E1001" s="462">
        <f>+VLOOKUP(B1001,'Salary sheet'!$B$6:$AT$1292,45,0)</f>
        <v>11183202</v>
      </c>
      <c r="F1001" s="646" t="s">
        <v>5544</v>
      </c>
      <c r="G1001" s="546" t="str">
        <f>+VLOOKUP(B1001,'Salary sheet'!$B$6:$E$2281,4,0)</f>
        <v>SK2</v>
      </c>
      <c r="H1001" s="461" t="str">
        <f>+VLOOKUP(B1001,'Salary sheet'!$B$6:$AZ$1386,50,0)</f>
        <v>SK2</v>
      </c>
      <c r="I1001" s="461" t="str">
        <f t="shared" si="42"/>
        <v>C7148HO MINH LUAN050086552687</v>
      </c>
      <c r="J1001" s="573" t="str">
        <f>+VLOOKUP(B1001,'[2]04 2025'!$B$2:$F$1371,5,0)</f>
        <v>C7148HO MINH LUAN050086552687</v>
      </c>
      <c r="K1001" s="461">
        <f t="shared" si="43"/>
        <v>1</v>
      </c>
      <c r="P1001" s="479"/>
    </row>
    <row r="1002" spans="1:16" s="461" customFormat="1" ht="18" customHeight="1">
      <c r="A1002" s="548">
        <f>SUBTOTAL(3,B$6:B1002)</f>
        <v>997</v>
      </c>
      <c r="B1002" s="546" t="s">
        <v>2634</v>
      </c>
      <c r="C1002" s="546" t="str">
        <f>+VLOOKUP(B1002,'Salary sheet'!$B$6:$AX$1386,48,0)</f>
        <v>TRAN VAN NGHIA</v>
      </c>
      <c r="D1002" s="546" t="str">
        <f>+VLOOKUP(B1002,'Salary sheet'!$B$6:$BW$1386,49,0)</f>
        <v>050066936896</v>
      </c>
      <c r="E1002" s="462">
        <f>+VLOOKUP(B1002,'Salary sheet'!$B$6:$AT$1292,45,0)</f>
        <v>11152702</v>
      </c>
      <c r="F1002" s="646" t="s">
        <v>5544</v>
      </c>
      <c r="G1002" s="546" t="str">
        <f>+VLOOKUP(B1002,'Salary sheet'!$B$6:$E$2281,4,0)</f>
        <v>SK2</v>
      </c>
      <c r="H1002" s="461" t="str">
        <f>+VLOOKUP(B1002,'Salary sheet'!$B$6:$AZ$1386,50,0)</f>
        <v>SK2</v>
      </c>
      <c r="I1002" s="461" t="str">
        <f t="shared" si="42"/>
        <v>C7388TRAN VAN NGHIA050066936896</v>
      </c>
      <c r="J1002" s="573" t="str">
        <f>+VLOOKUP(B1002,'[2]04 2025'!$B$2:$F$1371,5,0)</f>
        <v>C7388TRAN VAN NGHIA050066936896</v>
      </c>
      <c r="K1002" s="461">
        <f t="shared" si="43"/>
        <v>1</v>
      </c>
      <c r="P1002" s="479"/>
    </row>
    <row r="1003" spans="1:16" s="461" customFormat="1" ht="18" customHeight="1">
      <c r="A1003" s="548">
        <f>SUBTOTAL(3,B$6:B1003)</f>
        <v>998</v>
      </c>
      <c r="B1003" s="546" t="s">
        <v>2636</v>
      </c>
      <c r="C1003" s="546" t="str">
        <f>+VLOOKUP(B1003,'Salary sheet'!$B$6:$AX$1386,48,0)</f>
        <v>THACH QUI</v>
      </c>
      <c r="D1003" s="546" t="str">
        <f>+VLOOKUP(B1003,'Salary sheet'!$B$6:$BW$1386,49,0)</f>
        <v>050103659921</v>
      </c>
      <c r="E1003" s="462">
        <f>+VLOOKUP(B1003,'Salary sheet'!$B$6:$AT$1292,45,0)</f>
        <v>10903942</v>
      </c>
      <c r="F1003" s="646" t="s">
        <v>5544</v>
      </c>
      <c r="G1003" s="546" t="str">
        <f>+VLOOKUP(B1003,'Salary sheet'!$B$6:$E$2281,4,0)</f>
        <v>SK2</v>
      </c>
      <c r="H1003" s="461" t="str">
        <f>+VLOOKUP(B1003,'Salary sheet'!$B$6:$AZ$1386,50,0)</f>
        <v>SK2</v>
      </c>
      <c r="I1003" s="461" t="str">
        <f t="shared" si="42"/>
        <v>C7822THACH QUI050103659921</v>
      </c>
      <c r="J1003" s="573" t="str">
        <f>+VLOOKUP(B1003,'[2]04 2025'!$B$2:$F$1371,5,0)</f>
        <v>C7822THACH QUI050103659921</v>
      </c>
      <c r="K1003" s="461">
        <f t="shared" si="43"/>
        <v>1</v>
      </c>
      <c r="P1003" s="479"/>
    </row>
    <row r="1004" spans="1:16" s="461" customFormat="1" ht="18" customHeight="1">
      <c r="A1004" s="548">
        <f>SUBTOTAL(3,B$6:B1004)</f>
        <v>999</v>
      </c>
      <c r="B1004" s="546" t="s">
        <v>53</v>
      </c>
      <c r="C1004" s="546" t="str">
        <f>+VLOOKUP(B1004,'Salary sheet'!$B$6:$AX$1386,48,0)</f>
        <v>PHAN TUAN KHANH</v>
      </c>
      <c r="D1004" s="546" t="str">
        <f>+VLOOKUP(B1004,'Salary sheet'!$B$6:$BW$1386,49,0)</f>
        <v>050040818488</v>
      </c>
      <c r="E1004" s="462">
        <f>+VLOOKUP(B1004,'Salary sheet'!$B$6:$AT$1292,45,0)</f>
        <v>26722210</v>
      </c>
      <c r="F1004" s="646" t="s">
        <v>5544</v>
      </c>
      <c r="G1004" s="546" t="str">
        <f>+VLOOKUP(B1004,'Salary sheet'!$B$6:$E$2281,4,0)</f>
        <v>SK2</v>
      </c>
      <c r="H1004" s="461" t="str">
        <f>+VLOOKUP(B1004,'Salary sheet'!$B$6:$AZ$1386,50,0)</f>
        <v>SK2</v>
      </c>
      <c r="I1004" s="461" t="str">
        <f t="shared" si="42"/>
        <v>C0020PHAN TUAN KHANH050040818488</v>
      </c>
      <c r="J1004" s="573" t="str">
        <f>+VLOOKUP(B1004,'[2]04 2025'!$B$2:$F$1371,5,0)</f>
        <v>C0020PHAN TUAN KHANH050040818488</v>
      </c>
      <c r="K1004" s="461">
        <f t="shared" si="43"/>
        <v>1</v>
      </c>
      <c r="P1004" s="479"/>
    </row>
    <row r="1005" spans="1:16" s="461" customFormat="1" ht="18" customHeight="1">
      <c r="A1005" s="548">
        <f>SUBTOTAL(3,B$6:B1005)</f>
        <v>1000</v>
      </c>
      <c r="B1005" s="546" t="s">
        <v>2638</v>
      </c>
      <c r="C1005" s="546" t="str">
        <f>+VLOOKUP(B1005,'Salary sheet'!$B$6:$AX$1386,48,0)</f>
        <v>HOANG VAN PHUC</v>
      </c>
      <c r="D1005" s="546" t="str">
        <f>+VLOOKUP(B1005,'Salary sheet'!$B$6:$BW$1386,49,0)</f>
        <v>050040872271</v>
      </c>
      <c r="E1005" s="462">
        <f>+VLOOKUP(B1005,'Salary sheet'!$B$6:$AT$1292,45,0)</f>
        <v>20355491</v>
      </c>
      <c r="F1005" s="646" t="s">
        <v>5544</v>
      </c>
      <c r="G1005" s="546" t="str">
        <f>+VLOOKUP(B1005,'Salary sheet'!$B$6:$E$2281,4,0)</f>
        <v>SK2</v>
      </c>
      <c r="H1005" s="461" t="str">
        <f>+VLOOKUP(B1005,'Salary sheet'!$B$6:$AZ$1386,50,0)</f>
        <v>SK2</v>
      </c>
      <c r="I1005" s="461" t="str">
        <f t="shared" si="42"/>
        <v>C5371HOANG VAN PHUC050040872271</v>
      </c>
      <c r="J1005" s="573" t="str">
        <f>+VLOOKUP(B1005,'[2]04 2025'!$B$2:$F$1371,5,0)</f>
        <v>C5371HOANG VAN PHUC050040872271</v>
      </c>
      <c r="K1005" s="461">
        <f t="shared" si="43"/>
        <v>1</v>
      </c>
      <c r="P1005" s="479"/>
    </row>
    <row r="1006" spans="1:16" s="461" customFormat="1" ht="18" customHeight="1">
      <c r="A1006" s="548">
        <f>SUBTOTAL(3,B$6:B1006)</f>
        <v>1001</v>
      </c>
      <c r="B1006" s="546" t="s">
        <v>2640</v>
      </c>
      <c r="C1006" s="546" t="str">
        <f>+VLOOKUP(B1006,'Salary sheet'!$B$6:$AX$1386,48,0)</f>
        <v>HOANG THI THAO</v>
      </c>
      <c r="D1006" s="546" t="str">
        <f>+VLOOKUP(B1006,'Salary sheet'!$B$6:$BW$1386,49,0)</f>
        <v>050040932566</v>
      </c>
      <c r="E1006" s="462">
        <f>+VLOOKUP(B1006,'Salary sheet'!$B$6:$AT$1292,45,0)</f>
        <v>13604526</v>
      </c>
      <c r="F1006" s="646" t="s">
        <v>5544</v>
      </c>
      <c r="G1006" s="546" t="str">
        <f>+VLOOKUP(B1006,'Salary sheet'!$B$6:$E$2281,4,0)</f>
        <v>SK2</v>
      </c>
      <c r="H1006" s="461" t="str">
        <f>+VLOOKUP(B1006,'Salary sheet'!$B$6:$AZ$1386,50,0)</f>
        <v>SK2</v>
      </c>
      <c r="I1006" s="461" t="str">
        <f t="shared" si="42"/>
        <v>C5551HOANG THI THAO050040932566</v>
      </c>
      <c r="J1006" s="573" t="str">
        <f>+VLOOKUP(B1006,'[2]04 2025'!$B$2:$F$1371,5,0)</f>
        <v>C5551HOANG THI THAO050040932566</v>
      </c>
      <c r="K1006" s="461">
        <f t="shared" si="43"/>
        <v>1</v>
      </c>
      <c r="P1006" s="479"/>
    </row>
    <row r="1007" spans="1:16" s="461" customFormat="1" ht="18" customHeight="1">
      <c r="A1007" s="548">
        <f>SUBTOTAL(3,B$6:B1007)</f>
        <v>1002</v>
      </c>
      <c r="B1007" s="546" t="s">
        <v>2642</v>
      </c>
      <c r="C1007" s="546" t="str">
        <f>+VLOOKUP(B1007,'Salary sheet'!$B$6:$AX$1386,48,0)</f>
        <v>VO THI LIEN</v>
      </c>
      <c r="D1007" s="546" t="str">
        <f>+VLOOKUP(B1007,'Salary sheet'!$B$6:$BW$1386,49,0)</f>
        <v>050136331121</v>
      </c>
      <c r="E1007" s="462">
        <f>+VLOOKUP(B1007,'Salary sheet'!$B$6:$AT$1292,45,0)</f>
        <v>7498907</v>
      </c>
      <c r="F1007" s="646" t="s">
        <v>5544</v>
      </c>
      <c r="G1007" s="546" t="str">
        <f>+VLOOKUP(B1007,'Salary sheet'!$B$6:$E$2281,4,0)</f>
        <v>SK2</v>
      </c>
      <c r="H1007" s="461" t="str">
        <f>+VLOOKUP(B1007,'Salary sheet'!$B$6:$AZ$1386,50,0)</f>
        <v>SK2</v>
      </c>
      <c r="I1007" s="461" t="str">
        <f t="shared" si="42"/>
        <v>C14773VO THI LIEN050136331121</v>
      </c>
      <c r="J1007" s="573" t="str">
        <f>+VLOOKUP(B1007,'[2]04 2025'!$B$2:$F$1371,5,0)</f>
        <v>C14773VO THI LIEN050136331121</v>
      </c>
      <c r="K1007" s="461">
        <f t="shared" si="43"/>
        <v>1</v>
      </c>
      <c r="P1007" s="479"/>
    </row>
    <row r="1008" spans="1:16" s="461" customFormat="1" ht="18" customHeight="1">
      <c r="A1008" s="548">
        <f>SUBTOTAL(3,B$6:B1008)</f>
        <v>1003</v>
      </c>
      <c r="B1008" s="546" t="s">
        <v>2644</v>
      </c>
      <c r="C1008" s="546" t="str">
        <f>+VLOOKUP(B1008,'Salary sheet'!$B$6:$AX$1386,48,0)</f>
        <v>NGUYEN THI HOAI LAN</v>
      </c>
      <c r="D1008" s="546" t="str">
        <f>+VLOOKUP(B1008,'Salary sheet'!$B$6:$BW$1386,49,0)</f>
        <v>050143320003</v>
      </c>
      <c r="E1008" s="462">
        <f>+VLOOKUP(B1008,'Salary sheet'!$B$6:$AT$1292,45,0)</f>
        <v>8933246</v>
      </c>
      <c r="F1008" s="646" t="s">
        <v>5544</v>
      </c>
      <c r="G1008" s="546" t="str">
        <f>+VLOOKUP(B1008,'Salary sheet'!$B$6:$E$2281,4,0)</f>
        <v>SK2</v>
      </c>
      <c r="H1008" s="461" t="str">
        <f>+VLOOKUP(B1008,'Salary sheet'!$B$6:$AZ$1386,50,0)</f>
        <v>SK2</v>
      </c>
      <c r="I1008" s="461" t="str">
        <f t="shared" si="42"/>
        <v>C15383NGUYEN THI HOAI LAN050143320003</v>
      </c>
      <c r="J1008" s="573" t="str">
        <f>+VLOOKUP(B1008,'[2]04 2025'!$B$2:$F$1371,5,0)</f>
        <v>C15383NGUYEN THI HOAI LAN050143320003</v>
      </c>
      <c r="K1008" s="461">
        <f t="shared" si="43"/>
        <v>1</v>
      </c>
      <c r="P1008" s="479"/>
    </row>
    <row r="1009" spans="1:16" s="461" customFormat="1" ht="18" customHeight="1">
      <c r="A1009" s="548">
        <f>SUBTOTAL(3,B$6:B1009)</f>
        <v>1004</v>
      </c>
      <c r="B1009" s="546" t="s">
        <v>2646</v>
      </c>
      <c r="C1009" s="546" t="str">
        <f>+VLOOKUP(B1009,'Salary sheet'!$B$6:$AX$1386,48,0)</f>
        <v>NGUYEN THI PHUONG MAI</v>
      </c>
      <c r="D1009" s="546" t="str">
        <f>+VLOOKUP(B1009,'Salary sheet'!$B$6:$BW$1386,49,0)</f>
        <v>050131184368</v>
      </c>
      <c r="E1009" s="462">
        <f>+VLOOKUP(B1009,'Salary sheet'!$B$6:$AT$1292,45,0)</f>
        <v>4576962</v>
      </c>
      <c r="F1009" s="646" t="s">
        <v>5544</v>
      </c>
      <c r="G1009" s="546" t="str">
        <f>+VLOOKUP(B1009,'Salary sheet'!$B$6:$E$2281,4,0)</f>
        <v>SK2</v>
      </c>
      <c r="H1009" s="461" t="str">
        <f>+VLOOKUP(B1009,'Salary sheet'!$B$6:$AZ$1386,50,0)</f>
        <v>SK2</v>
      </c>
      <c r="I1009" s="461" t="str">
        <f t="shared" si="42"/>
        <v>C15905NGUYEN THI PHUONG MAI050131184368</v>
      </c>
      <c r="J1009" s="573" t="str">
        <f>+VLOOKUP(B1009,'[2]04 2025'!$B$2:$F$1371,5,0)</f>
        <v>C15905NGUYEN THI PHUONG MAI050131184368</v>
      </c>
      <c r="K1009" s="461">
        <f t="shared" si="43"/>
        <v>1</v>
      </c>
      <c r="P1009" s="479"/>
    </row>
    <row r="1010" spans="1:16" s="461" customFormat="1" ht="18" customHeight="1">
      <c r="A1010" s="548">
        <f>SUBTOTAL(3,B$6:B1010)</f>
        <v>1005</v>
      </c>
      <c r="B1010" s="546" t="s">
        <v>2648</v>
      </c>
      <c r="C1010" s="546" t="str">
        <f>+VLOOKUP(B1010,'Salary sheet'!$B$6:$AX$1386,48,0)</f>
        <v>TRAN THI LOAN</v>
      </c>
      <c r="D1010" s="546" t="str">
        <f>+VLOOKUP(B1010,'Salary sheet'!$B$6:$BW$1386,49,0)</f>
        <v>050040901849</v>
      </c>
      <c r="E1010" s="462">
        <f>+VLOOKUP(B1010,'Salary sheet'!$B$6:$AT$1292,45,0)</f>
        <v>9259975</v>
      </c>
      <c r="F1010" s="646" t="s">
        <v>5544</v>
      </c>
      <c r="G1010" s="546" t="str">
        <f>+VLOOKUP(B1010,'Salary sheet'!$B$6:$E$2281,4,0)</f>
        <v>SK2</v>
      </c>
      <c r="H1010" s="461" t="str">
        <f>+VLOOKUP(B1010,'Salary sheet'!$B$6:$AZ$1386,50,0)</f>
        <v>SK2</v>
      </c>
      <c r="I1010" s="461" t="str">
        <f t="shared" si="42"/>
        <v>C8126TRAN THI LOAN050040901849</v>
      </c>
      <c r="J1010" s="573" t="str">
        <f>+VLOOKUP(B1010,'[2]04 2025'!$B$2:$F$1371,5,0)</f>
        <v>C8126TRAN THI LOAN050040901849</v>
      </c>
      <c r="K1010" s="461">
        <f t="shared" si="43"/>
        <v>1</v>
      </c>
      <c r="P1010" s="479"/>
    </row>
    <row r="1011" spans="1:16" s="461" customFormat="1" ht="18" customHeight="1">
      <c r="A1011" s="548">
        <f>SUBTOTAL(3,B$6:B1011)</f>
        <v>1006</v>
      </c>
      <c r="B1011" s="546" t="s">
        <v>2650</v>
      </c>
      <c r="C1011" s="546" t="str">
        <f>+VLOOKUP(B1011,'Salary sheet'!$B$6:$AX$1386,48,0)</f>
        <v>NGUYEN THI THANH DUNG</v>
      </c>
      <c r="D1011" s="546" t="str">
        <f>+VLOOKUP(B1011,'Salary sheet'!$B$6:$BW$1386,49,0)</f>
        <v>050040931977</v>
      </c>
      <c r="E1011" s="462">
        <f>+VLOOKUP(B1011,'Salary sheet'!$B$6:$AT$1292,45,0)</f>
        <v>9480224</v>
      </c>
      <c r="F1011" s="646" t="s">
        <v>5544</v>
      </c>
      <c r="G1011" s="546" t="str">
        <f>+VLOOKUP(B1011,'Salary sheet'!$B$6:$E$2281,4,0)</f>
        <v>SK2</v>
      </c>
      <c r="H1011" s="461" t="str">
        <f>+VLOOKUP(B1011,'Salary sheet'!$B$6:$AZ$1386,50,0)</f>
        <v>SK2</v>
      </c>
      <c r="I1011" s="461" t="str">
        <f t="shared" si="42"/>
        <v>C0102NGUYEN THI THANH DUNG050040931977</v>
      </c>
      <c r="J1011" s="573" t="str">
        <f>+VLOOKUP(B1011,'[2]04 2025'!$B$2:$F$1371,5,0)</f>
        <v>C0102NGUYEN THI THANH DUNG050040931977</v>
      </c>
      <c r="K1011" s="461">
        <f t="shared" si="43"/>
        <v>1</v>
      </c>
      <c r="P1011" s="479"/>
    </row>
    <row r="1012" spans="1:16" s="461" customFormat="1" ht="18" customHeight="1">
      <c r="A1012" s="548">
        <f>SUBTOTAL(3,B$6:B1012)</f>
        <v>1007</v>
      </c>
      <c r="B1012" s="546" t="s">
        <v>2652</v>
      </c>
      <c r="C1012" s="546" t="str">
        <f>+VLOOKUP(B1012,'Salary sheet'!$B$6:$AX$1386,48,0)</f>
        <v>LA HONG NHI</v>
      </c>
      <c r="D1012" s="546" t="str">
        <f>+VLOOKUP(B1012,'Salary sheet'!$B$6:$BW$1386,49,0)</f>
        <v>050121917545</v>
      </c>
      <c r="E1012" s="462">
        <f>+VLOOKUP(B1012,'Salary sheet'!$B$6:$AT$1292,45,0)</f>
        <v>8260543</v>
      </c>
      <c r="F1012" s="646" t="s">
        <v>5544</v>
      </c>
      <c r="G1012" s="546" t="str">
        <f>+VLOOKUP(B1012,'Salary sheet'!$B$6:$E$2281,4,0)</f>
        <v>SK2</v>
      </c>
      <c r="H1012" s="461" t="str">
        <f>+VLOOKUP(B1012,'Salary sheet'!$B$6:$AZ$1386,50,0)</f>
        <v>SK2</v>
      </c>
      <c r="I1012" s="461" t="str">
        <f t="shared" si="42"/>
        <v>C12851LA HONG NHI050121917545</v>
      </c>
      <c r="J1012" s="573" t="str">
        <f>+VLOOKUP(B1012,'[2]04 2025'!$B$2:$F$1371,5,0)</f>
        <v>C12851LA HONG NHI050121917545</v>
      </c>
      <c r="K1012" s="461">
        <f t="shared" si="43"/>
        <v>1</v>
      </c>
      <c r="P1012" s="479"/>
    </row>
    <row r="1013" spans="1:16" s="461" customFormat="1" ht="18" customHeight="1">
      <c r="A1013" s="548">
        <f>SUBTOTAL(3,B$6:B1013)</f>
        <v>1008</v>
      </c>
      <c r="B1013" s="546" t="s">
        <v>2654</v>
      </c>
      <c r="C1013" s="546" t="str">
        <f>+VLOOKUP(B1013,'Salary sheet'!$B$6:$AX$1386,48,0)</f>
        <v>THI LY</v>
      </c>
      <c r="D1013" s="546" t="str">
        <f>+VLOOKUP(B1013,'Salary sheet'!$B$6:$BW$1386,49,0)</f>
        <v>050040931756</v>
      </c>
      <c r="E1013" s="462">
        <f>+VLOOKUP(B1013,'Salary sheet'!$B$6:$AT$1292,45,0)</f>
        <v>9420762</v>
      </c>
      <c r="F1013" s="646" t="s">
        <v>5544</v>
      </c>
      <c r="G1013" s="546" t="str">
        <f>+VLOOKUP(B1013,'Salary sheet'!$B$6:$E$2281,4,0)</f>
        <v>SK2</v>
      </c>
      <c r="H1013" s="461" t="str">
        <f>+VLOOKUP(B1013,'Salary sheet'!$B$6:$AZ$1386,50,0)</f>
        <v>SK2</v>
      </c>
      <c r="I1013" s="461" t="str">
        <f t="shared" si="42"/>
        <v>C1459THI LY050040931756</v>
      </c>
      <c r="J1013" s="573" t="str">
        <f>+VLOOKUP(B1013,'[2]04 2025'!$B$2:$F$1371,5,0)</f>
        <v>C1459THI LY050040931756</v>
      </c>
      <c r="K1013" s="461">
        <f t="shared" si="43"/>
        <v>1</v>
      </c>
      <c r="P1013" s="479"/>
    </row>
    <row r="1014" spans="1:16" s="461" customFormat="1" ht="18" customHeight="1">
      <c r="A1014" s="548">
        <f>SUBTOTAL(3,B$6:B1014)</f>
        <v>1009</v>
      </c>
      <c r="B1014" s="546" t="s">
        <v>2656</v>
      </c>
      <c r="C1014" s="546" t="str">
        <f>+VLOOKUP(B1014,'Salary sheet'!$B$6:$AX$1386,48,0)</f>
        <v>TRAN THI PHUONG</v>
      </c>
      <c r="D1014" s="546" t="str">
        <f>+VLOOKUP(B1014,'Salary sheet'!$B$6:$BW$1386,49,0)</f>
        <v>050020204297</v>
      </c>
      <c r="E1014" s="462">
        <f>+VLOOKUP(B1014,'Salary sheet'!$B$6:$AT$1292,45,0)</f>
        <v>8726079</v>
      </c>
      <c r="F1014" s="646" t="s">
        <v>5544</v>
      </c>
      <c r="G1014" s="546" t="str">
        <f>+VLOOKUP(B1014,'Salary sheet'!$B$6:$E$2281,4,0)</f>
        <v>SK2</v>
      </c>
      <c r="H1014" s="461" t="str">
        <f>+VLOOKUP(B1014,'Salary sheet'!$B$6:$AZ$1386,50,0)</f>
        <v>SK2</v>
      </c>
      <c r="I1014" s="461" t="str">
        <f t="shared" si="42"/>
        <v>C14698TRAN THI PHUONG050020204297</v>
      </c>
      <c r="J1014" s="573" t="str">
        <f>+VLOOKUP(B1014,'[2]04 2025'!$B$2:$F$1371,5,0)</f>
        <v>C14698TRAN THI PHUONG050020204297</v>
      </c>
      <c r="K1014" s="461">
        <f t="shared" si="43"/>
        <v>1</v>
      </c>
      <c r="P1014" s="479"/>
    </row>
    <row r="1015" spans="1:16" s="461" customFormat="1" ht="18" customHeight="1">
      <c r="A1015" s="548">
        <f>SUBTOTAL(3,B$6:B1015)</f>
        <v>1010</v>
      </c>
      <c r="B1015" s="546" t="s">
        <v>2658</v>
      </c>
      <c r="C1015" s="546" t="str">
        <f>+VLOOKUP(B1015,'Salary sheet'!$B$6:$AX$1386,48,0)</f>
        <v>LE THI HIEP</v>
      </c>
      <c r="D1015" s="546" t="str">
        <f>+VLOOKUP(B1015,'Salary sheet'!$B$6:$BW$1386,49,0)</f>
        <v>050040931497</v>
      </c>
      <c r="E1015" s="462">
        <f>+VLOOKUP(B1015,'Salary sheet'!$B$6:$AT$1292,45,0)</f>
        <v>9275519</v>
      </c>
      <c r="F1015" s="646" t="s">
        <v>5544</v>
      </c>
      <c r="G1015" s="546" t="str">
        <f>+VLOOKUP(B1015,'Salary sheet'!$B$6:$E$2281,4,0)</f>
        <v>SK2</v>
      </c>
      <c r="H1015" s="461" t="str">
        <f>+VLOOKUP(B1015,'Salary sheet'!$B$6:$AZ$1386,50,0)</f>
        <v>SK2</v>
      </c>
      <c r="I1015" s="461" t="str">
        <f t="shared" ref="I1015:I1078" si="44">+CONCATENATE(B1015,C1015,D1015)</f>
        <v>C1475LE THI HIEP050040931497</v>
      </c>
      <c r="J1015" s="573" t="str">
        <f>+VLOOKUP(B1015,'[2]04 2025'!$B$2:$F$1371,5,0)</f>
        <v>C1475LE THI HIEP050040931497</v>
      </c>
      <c r="K1015" s="461">
        <f t="shared" si="43"/>
        <v>1</v>
      </c>
      <c r="P1015" s="479"/>
    </row>
    <row r="1016" spans="1:16" s="461" customFormat="1" ht="18" customHeight="1">
      <c r="A1016" s="548">
        <f>SUBTOTAL(3,B$6:B1016)</f>
        <v>1011</v>
      </c>
      <c r="B1016" s="546" t="s">
        <v>2659</v>
      </c>
      <c r="C1016" s="546" t="str">
        <f>+VLOOKUP(B1016,'Salary sheet'!$B$6:$AX$1386,48,0)</f>
        <v>DUONG DUY KHANH</v>
      </c>
      <c r="D1016" s="546" t="str">
        <f>+VLOOKUP(B1016,'Salary sheet'!$B$6:$BW$1386,49,0)</f>
        <v>050158172787</v>
      </c>
      <c r="E1016" s="462">
        <f>+VLOOKUP(B1016,'Salary sheet'!$B$6:$AT$1292,45,0)</f>
        <v>7826871</v>
      </c>
      <c r="F1016" s="646" t="s">
        <v>5544</v>
      </c>
      <c r="G1016" s="546" t="str">
        <f>+VLOOKUP(B1016,'Salary sheet'!$B$6:$E$2281,4,0)</f>
        <v>SK2</v>
      </c>
      <c r="H1016" s="461" t="str">
        <f>+VLOOKUP(B1016,'Salary sheet'!$B$6:$AZ$1386,50,0)</f>
        <v>SK2</v>
      </c>
      <c r="I1016" s="461" t="str">
        <f t="shared" si="44"/>
        <v>C16408DUONG DUY KHANH050158172787</v>
      </c>
      <c r="J1016" s="573" t="str">
        <f>+VLOOKUP(B1016,'[2]04 2025'!$B$2:$F$1371,5,0)</f>
        <v>C16408DUONG DUY KHANH050158172787</v>
      </c>
      <c r="K1016" s="461">
        <f t="shared" si="43"/>
        <v>1</v>
      </c>
      <c r="P1016" s="479"/>
    </row>
    <row r="1017" spans="1:16" s="461" customFormat="1" ht="18" customHeight="1">
      <c r="A1017" s="548">
        <f>SUBTOTAL(3,B$6:B1017)</f>
        <v>1012</v>
      </c>
      <c r="B1017" s="546" t="s">
        <v>2661</v>
      </c>
      <c r="C1017" s="546" t="str">
        <f>+VLOOKUP(B1017,'Salary sheet'!$B$6:$AX$1386,48,0)</f>
        <v>VU THI HONG NHUNG</v>
      </c>
      <c r="D1017" s="546" t="str">
        <f>+VLOOKUP(B1017,'Salary sheet'!$B$6:$BW$1386,49,0)</f>
        <v>050117176735</v>
      </c>
      <c r="E1017" s="462">
        <f>+VLOOKUP(B1017,'Salary sheet'!$B$6:$AT$1292,45,0)</f>
        <v>6987525</v>
      </c>
      <c r="F1017" s="646" t="s">
        <v>5544</v>
      </c>
      <c r="G1017" s="546" t="str">
        <f>+VLOOKUP(B1017,'Salary sheet'!$B$6:$E$2281,4,0)</f>
        <v>SK2</v>
      </c>
      <c r="H1017" s="461" t="str">
        <f>+VLOOKUP(B1017,'Salary sheet'!$B$6:$AZ$1386,50,0)</f>
        <v>SK2</v>
      </c>
      <c r="I1017" s="461" t="str">
        <f t="shared" si="44"/>
        <v>C16556VU THI HONG NHUNG050117176735</v>
      </c>
      <c r="J1017" s="573" t="str">
        <f>+VLOOKUP(B1017,'[2]04 2025'!$B$2:$F$1371,5,0)</f>
        <v>C16556VU THI HONG NHUNG050117176735</v>
      </c>
      <c r="K1017" s="461">
        <f t="shared" si="43"/>
        <v>1</v>
      </c>
      <c r="P1017" s="479"/>
    </row>
    <row r="1018" spans="1:16" s="461" customFormat="1" ht="18" customHeight="1">
      <c r="A1018" s="548">
        <f>SUBTOTAL(3,B$6:B1018)</f>
        <v>1013</v>
      </c>
      <c r="B1018" s="546" t="s">
        <v>2662</v>
      </c>
      <c r="C1018" s="546" t="str">
        <f>+VLOOKUP(B1018,'Salary sheet'!$B$6:$AX$1386,48,0)</f>
        <v>DUONG THI NGA</v>
      </c>
      <c r="D1018" s="546" t="str">
        <f>+VLOOKUP(B1018,'Salary sheet'!$B$6:$BW$1386,49,0)</f>
        <v>050040931241</v>
      </c>
      <c r="E1018" s="462">
        <f>+VLOOKUP(B1018,'Salary sheet'!$B$6:$AT$1292,45,0)</f>
        <v>9842343</v>
      </c>
      <c r="F1018" s="646" t="s">
        <v>5544</v>
      </c>
      <c r="G1018" s="546" t="str">
        <f>+VLOOKUP(B1018,'Salary sheet'!$B$6:$E$2281,4,0)</f>
        <v>SK2</v>
      </c>
      <c r="H1018" s="461" t="str">
        <f>+VLOOKUP(B1018,'Salary sheet'!$B$6:$AZ$1386,50,0)</f>
        <v>SK2</v>
      </c>
      <c r="I1018" s="461" t="str">
        <f t="shared" si="44"/>
        <v>C3651DUONG THI NGA050040931241</v>
      </c>
      <c r="J1018" s="573" t="str">
        <f>+VLOOKUP(B1018,'[2]04 2025'!$B$2:$F$1371,5,0)</f>
        <v>C3651DUONG THI NGA050040931241</v>
      </c>
      <c r="K1018" s="461">
        <f t="shared" si="43"/>
        <v>1</v>
      </c>
      <c r="P1018" s="479"/>
    </row>
    <row r="1019" spans="1:16" s="461" customFormat="1" ht="18" customHeight="1">
      <c r="A1019" s="548">
        <f>SUBTOTAL(3,B$6:B1019)</f>
        <v>1014</v>
      </c>
      <c r="B1019" s="546" t="s">
        <v>2664</v>
      </c>
      <c r="C1019" s="546" t="str">
        <f>+VLOOKUP(B1019,'Salary sheet'!$B$6:$AX$1386,48,0)</f>
        <v>PHAM THI THANH BINH</v>
      </c>
      <c r="D1019" s="546" t="str">
        <f>+VLOOKUP(B1019,'Salary sheet'!$B$6:$BW$1386,49,0)</f>
        <v>050040935867</v>
      </c>
      <c r="E1019" s="462">
        <f>+VLOOKUP(B1019,'Salary sheet'!$B$6:$AT$1292,45,0)</f>
        <v>10816330</v>
      </c>
      <c r="F1019" s="646" t="s">
        <v>5544</v>
      </c>
      <c r="G1019" s="546" t="str">
        <f>+VLOOKUP(B1019,'Salary sheet'!$B$6:$E$2281,4,0)</f>
        <v>SK2</v>
      </c>
      <c r="H1019" s="461" t="str">
        <f>+VLOOKUP(B1019,'Salary sheet'!$B$6:$AZ$1386,50,0)</f>
        <v>SK2</v>
      </c>
      <c r="I1019" s="461" t="str">
        <f t="shared" si="44"/>
        <v>C5353PHAM THI THANH BINH050040935867</v>
      </c>
      <c r="J1019" s="573" t="str">
        <f>+VLOOKUP(B1019,'[2]04 2025'!$B$2:$F$1371,5,0)</f>
        <v>C5353PHAM THI THANH BINH050040935867</v>
      </c>
      <c r="K1019" s="461">
        <f t="shared" si="43"/>
        <v>1</v>
      </c>
      <c r="P1019" s="479"/>
    </row>
    <row r="1020" spans="1:16" s="461" customFormat="1" ht="18" customHeight="1">
      <c r="A1020" s="548">
        <f>SUBTOTAL(3,B$6:B1020)</f>
        <v>1015</v>
      </c>
      <c r="B1020" s="546" t="s">
        <v>2666</v>
      </c>
      <c r="C1020" s="546" t="str">
        <f>+VLOOKUP(B1020,'Salary sheet'!$B$6:$AX$1386,48,0)</f>
        <v>NGUYEN THI MAI</v>
      </c>
      <c r="D1020" s="546" t="str">
        <f>+VLOOKUP(B1020,'Salary sheet'!$B$6:$BW$1386,49,0)</f>
        <v>050031161107</v>
      </c>
      <c r="E1020" s="462">
        <f>+VLOOKUP(B1020,'Salary sheet'!$B$6:$AT$1292,45,0)</f>
        <v>8872223</v>
      </c>
      <c r="F1020" s="646" t="s">
        <v>5544</v>
      </c>
      <c r="G1020" s="546" t="str">
        <f>+VLOOKUP(B1020,'Salary sheet'!$B$6:$E$2281,4,0)</f>
        <v>SK2</v>
      </c>
      <c r="H1020" s="461" t="str">
        <f>+VLOOKUP(B1020,'Salary sheet'!$B$6:$AZ$1386,50,0)</f>
        <v>SK2</v>
      </c>
      <c r="I1020" s="461" t="str">
        <f t="shared" si="44"/>
        <v>C6720NGUYEN THI MAI050031161107</v>
      </c>
      <c r="J1020" s="573" t="str">
        <f>+VLOOKUP(B1020,'[2]04 2025'!$B$2:$F$1371,5,0)</f>
        <v>C6720NGUYEN THI MAI050031161107</v>
      </c>
      <c r="K1020" s="461">
        <f t="shared" si="43"/>
        <v>1</v>
      </c>
      <c r="P1020" s="479"/>
    </row>
    <row r="1021" spans="1:16" s="461" customFormat="1" ht="18" customHeight="1">
      <c r="A1021" s="548">
        <f>SUBTOTAL(3,B$6:B1021)</f>
        <v>1016</v>
      </c>
      <c r="B1021" s="546" t="s">
        <v>2668</v>
      </c>
      <c r="C1021" s="546" t="str">
        <f>+VLOOKUP(B1021,'Salary sheet'!$B$6:$AX$1386,48,0)</f>
        <v>NGUYEN THI MINH PHUONG</v>
      </c>
      <c r="D1021" s="546" t="str">
        <f>+VLOOKUP(B1021,'Salary sheet'!$B$6:$BW$1386,49,0)</f>
        <v>050075311866</v>
      </c>
      <c r="E1021" s="462">
        <f>+VLOOKUP(B1021,'Salary sheet'!$B$6:$AT$1292,45,0)</f>
        <v>9279406</v>
      </c>
      <c r="F1021" s="646" t="s">
        <v>5544</v>
      </c>
      <c r="G1021" s="546" t="str">
        <f>+VLOOKUP(B1021,'Salary sheet'!$B$6:$E$2281,4,0)</f>
        <v>SK2</v>
      </c>
      <c r="H1021" s="461" t="str">
        <f>+VLOOKUP(B1021,'Salary sheet'!$B$6:$AZ$1386,50,0)</f>
        <v>SK2</v>
      </c>
      <c r="I1021" s="461" t="str">
        <f t="shared" si="44"/>
        <v>C7973NGUYEN THI MINH PHUONG050075311866</v>
      </c>
      <c r="J1021" s="573" t="str">
        <f>+VLOOKUP(B1021,'[2]04 2025'!$B$2:$F$1371,5,0)</f>
        <v>C7973NGUYEN THI MINH PHUONG050075311866</v>
      </c>
      <c r="K1021" s="461">
        <f t="shared" si="43"/>
        <v>1</v>
      </c>
      <c r="P1021" s="479"/>
    </row>
    <row r="1022" spans="1:16" s="461" customFormat="1" ht="18" customHeight="1">
      <c r="A1022" s="548">
        <f>SUBTOTAL(3,B$6:B1022)</f>
        <v>1017</v>
      </c>
      <c r="B1022" s="546" t="s">
        <v>2670</v>
      </c>
      <c r="C1022" s="546" t="str">
        <f>+VLOOKUP(B1022,'Salary sheet'!$B$6:$AX$1386,48,0)</f>
        <v>TRUONG THI MO</v>
      </c>
      <c r="D1022" s="546" t="str">
        <f>+VLOOKUP(B1022,'Salary sheet'!$B$6:$BW$1386,49,0)</f>
        <v>050040874353</v>
      </c>
      <c r="E1022" s="462">
        <f>+VLOOKUP(B1022,'Salary sheet'!$B$6:$AT$1292,45,0)</f>
        <v>10939972</v>
      </c>
      <c r="F1022" s="646" t="s">
        <v>5544</v>
      </c>
      <c r="G1022" s="546" t="str">
        <f>+VLOOKUP(B1022,'Salary sheet'!$B$6:$E$2281,4,0)</f>
        <v>SK2</v>
      </c>
      <c r="H1022" s="461" t="str">
        <f>+VLOOKUP(B1022,'Salary sheet'!$B$6:$AZ$1386,50,0)</f>
        <v>SK2</v>
      </c>
      <c r="I1022" s="461" t="str">
        <f t="shared" si="44"/>
        <v>C0808TRUONG THI MO050040874353</v>
      </c>
      <c r="J1022" s="573" t="str">
        <f>+VLOOKUP(B1022,'[2]04 2025'!$B$2:$F$1371,5,0)</f>
        <v>C0808TRUONG THI MO050040874353</v>
      </c>
      <c r="K1022" s="461">
        <f t="shared" si="43"/>
        <v>1</v>
      </c>
      <c r="P1022" s="479"/>
    </row>
    <row r="1023" spans="1:16" s="461" customFormat="1" ht="18" customHeight="1">
      <c r="A1023" s="548">
        <f>SUBTOTAL(3,B$6:B1023)</f>
        <v>1018</v>
      </c>
      <c r="B1023" s="546" t="s">
        <v>2672</v>
      </c>
      <c r="C1023" s="546" t="str">
        <f>+VLOOKUP(B1023,'Salary sheet'!$B$6:$AX$1386,48,0)</f>
        <v>DIEU QUAN</v>
      </c>
      <c r="D1023" s="546" t="str">
        <f>+VLOOKUP(B1023,'Salary sheet'!$B$6:$BW$1386,49,0)</f>
        <v>050105127275</v>
      </c>
      <c r="E1023" s="462">
        <f>+VLOOKUP(B1023,'Salary sheet'!$B$6:$AT$1292,45,0)</f>
        <v>9142046</v>
      </c>
      <c r="F1023" s="646" t="s">
        <v>5544</v>
      </c>
      <c r="G1023" s="546" t="str">
        <f>+VLOOKUP(B1023,'Salary sheet'!$B$6:$E$2281,4,0)</f>
        <v>SK2</v>
      </c>
      <c r="H1023" s="461" t="str">
        <f>+VLOOKUP(B1023,'Salary sheet'!$B$6:$AZ$1386,50,0)</f>
        <v>SK2</v>
      </c>
      <c r="I1023" s="461" t="str">
        <f t="shared" si="44"/>
        <v>C10951DIEU QUAN050105127275</v>
      </c>
      <c r="J1023" s="573" t="str">
        <f>+VLOOKUP(B1023,'[2]04 2025'!$B$2:$F$1371,5,0)</f>
        <v>C10951DIEU QUAN050105127275</v>
      </c>
      <c r="K1023" s="461">
        <f t="shared" si="43"/>
        <v>1</v>
      </c>
      <c r="P1023" s="479"/>
    </row>
    <row r="1024" spans="1:16" s="461" customFormat="1" ht="18" customHeight="1">
      <c r="A1024" s="548">
        <f>SUBTOTAL(3,B$6:B1024)</f>
        <v>1019</v>
      </c>
      <c r="B1024" s="546" t="s">
        <v>2674</v>
      </c>
      <c r="C1024" s="546" t="str">
        <f>+VLOOKUP(B1024,'Salary sheet'!$B$6:$AX$1386,48,0)</f>
        <v>TRINH THI MAI HUYEN</v>
      </c>
      <c r="D1024" s="546" t="str">
        <f>+VLOOKUP(B1024,'Salary sheet'!$B$6:$BW$1386,49,0)</f>
        <v>050113185276</v>
      </c>
      <c r="E1024" s="462">
        <f>+VLOOKUP(B1024,'Salary sheet'!$B$6:$AT$1292,45,0)</f>
        <v>7411190</v>
      </c>
      <c r="F1024" s="646" t="s">
        <v>5544</v>
      </c>
      <c r="G1024" s="546" t="str">
        <f>+VLOOKUP(B1024,'Salary sheet'!$B$6:$E$2281,4,0)</f>
        <v>SK2</v>
      </c>
      <c r="H1024" s="461" t="str">
        <f>+VLOOKUP(B1024,'Salary sheet'!$B$6:$AZ$1386,50,0)</f>
        <v>SK2</v>
      </c>
      <c r="I1024" s="461" t="str">
        <f t="shared" si="44"/>
        <v>C11527TRINH THI MAI HUYEN050113185276</v>
      </c>
      <c r="J1024" s="573" t="str">
        <f>+VLOOKUP(B1024,'[2]04 2025'!$B$2:$F$1371,5,0)</f>
        <v>C11527TRINH THI MAI HUYEN050113185276</v>
      </c>
      <c r="K1024" s="461">
        <f t="shared" si="43"/>
        <v>1</v>
      </c>
      <c r="P1024" s="479"/>
    </row>
    <row r="1025" spans="1:16" s="461" customFormat="1" ht="18" customHeight="1">
      <c r="A1025" s="548">
        <f>SUBTOTAL(3,B$6:B1025)</f>
        <v>1020</v>
      </c>
      <c r="B1025" s="546" t="s">
        <v>2676</v>
      </c>
      <c r="C1025" s="546" t="str">
        <f>+VLOOKUP(B1025,'Salary sheet'!$B$6:$AX$1386,48,0)</f>
        <v>DIEU DOM</v>
      </c>
      <c r="D1025" s="546" t="str">
        <f>+VLOOKUP(B1025,'Salary sheet'!$B$6:$BW$1386,49,0)</f>
        <v>050117703931</v>
      </c>
      <c r="E1025" s="462">
        <f>+VLOOKUP(B1025,'Salary sheet'!$B$6:$AT$1292,45,0)</f>
        <v>9056365</v>
      </c>
      <c r="F1025" s="646" t="s">
        <v>5544</v>
      </c>
      <c r="G1025" s="546" t="str">
        <f>+VLOOKUP(B1025,'Salary sheet'!$B$6:$E$2281,4,0)</f>
        <v>SK2</v>
      </c>
      <c r="H1025" s="461" t="str">
        <f>+VLOOKUP(B1025,'Salary sheet'!$B$6:$AZ$1386,50,0)</f>
        <v>SK2</v>
      </c>
      <c r="I1025" s="461" t="str">
        <f t="shared" si="44"/>
        <v>C11983DIEU DOM050117703931</v>
      </c>
      <c r="J1025" s="573" t="str">
        <f>+VLOOKUP(B1025,'[2]04 2025'!$B$2:$F$1371,5,0)</f>
        <v>C11983DIEU DOM050117703931</v>
      </c>
      <c r="K1025" s="461">
        <f t="shared" si="43"/>
        <v>1</v>
      </c>
      <c r="P1025" s="479"/>
    </row>
    <row r="1026" spans="1:16" s="461" customFormat="1" ht="18" customHeight="1">
      <c r="A1026" s="548">
        <f>SUBTOTAL(3,B$6:B1026)</f>
        <v>1021</v>
      </c>
      <c r="B1026" s="546" t="s">
        <v>2678</v>
      </c>
      <c r="C1026" s="546" t="str">
        <f>+VLOOKUP(B1026,'Salary sheet'!$B$6:$AX$1386,48,0)</f>
        <v>DIEU KHOE</v>
      </c>
      <c r="D1026" s="546" t="str">
        <f>+VLOOKUP(B1026,'Salary sheet'!$B$6:$BW$1386,49,0)</f>
        <v>050073697767</v>
      </c>
      <c r="E1026" s="462">
        <f>+VLOOKUP(B1026,'Salary sheet'!$B$6:$AT$1292,45,0)</f>
        <v>7350971</v>
      </c>
      <c r="F1026" s="646" t="s">
        <v>5544</v>
      </c>
      <c r="G1026" s="546" t="str">
        <f>+VLOOKUP(B1026,'Salary sheet'!$B$6:$E$2281,4,0)</f>
        <v>SK2</v>
      </c>
      <c r="H1026" s="461" t="str">
        <f>+VLOOKUP(B1026,'Salary sheet'!$B$6:$AZ$1386,50,0)</f>
        <v>SK2</v>
      </c>
      <c r="I1026" s="461" t="str">
        <f t="shared" si="44"/>
        <v>C16416DIEU KHOE050073697767</v>
      </c>
      <c r="J1026" s="573" t="str">
        <f>+VLOOKUP(B1026,'[2]04 2025'!$B$2:$F$1371,5,0)</f>
        <v>C16416DIEU KHOE050073697767</v>
      </c>
      <c r="K1026" s="461">
        <f t="shared" si="43"/>
        <v>1</v>
      </c>
      <c r="P1026" s="479"/>
    </row>
    <row r="1027" spans="1:16" s="461" customFormat="1" ht="18" customHeight="1">
      <c r="A1027" s="548">
        <f>SUBTOTAL(3,B$6:B1027)</f>
        <v>1022</v>
      </c>
      <c r="B1027" s="546" t="s">
        <v>2680</v>
      </c>
      <c r="C1027" s="546" t="str">
        <f>+VLOOKUP(B1027,'Salary sheet'!$B$6:$AX$1386,48,0)</f>
        <v>HUYNH NGOC HUYEN TRAN</v>
      </c>
      <c r="D1027" s="546" t="str">
        <f>+VLOOKUP(B1027,'Salary sheet'!$B$6:$BW$1386,49,0)</f>
        <v>050158790790</v>
      </c>
      <c r="E1027" s="462">
        <f>+VLOOKUP(B1027,'Salary sheet'!$B$6:$AT$1292,45,0)</f>
        <v>7383353</v>
      </c>
      <c r="F1027" s="646" t="s">
        <v>5544</v>
      </c>
      <c r="G1027" s="546" t="str">
        <f>+VLOOKUP(B1027,'Salary sheet'!$B$6:$E$2281,4,0)</f>
        <v>SK2</v>
      </c>
      <c r="H1027" s="461" t="str">
        <f>+VLOOKUP(B1027,'Salary sheet'!$B$6:$AZ$1386,50,0)</f>
        <v>SK2</v>
      </c>
      <c r="I1027" s="461" t="str">
        <f t="shared" si="44"/>
        <v>C16548HUYNH NGOC HUYEN TRAN050158790790</v>
      </c>
      <c r="J1027" s="573" t="str">
        <f>+VLOOKUP(B1027,'[2]04 2025'!$B$2:$F$1371,5,0)</f>
        <v>C16548HUYNH NGOC HUYEN TRAN050158790790</v>
      </c>
      <c r="K1027" s="461">
        <f t="shared" si="43"/>
        <v>1</v>
      </c>
      <c r="P1027" s="479"/>
    </row>
    <row r="1028" spans="1:16" s="461" customFormat="1" ht="18" customHeight="1">
      <c r="A1028" s="548">
        <f>SUBTOTAL(3,B$6:B1028)</f>
        <v>1023</v>
      </c>
      <c r="B1028" s="546" t="s">
        <v>2682</v>
      </c>
      <c r="C1028" s="546" t="str">
        <f>+VLOOKUP(B1028,'Salary sheet'!$B$6:$AX$1386,48,0)</f>
        <v>MAI VAN TIEN</v>
      </c>
      <c r="D1028" s="546" t="str">
        <f>+VLOOKUP(B1028,'Salary sheet'!$B$6:$BW$1386,49,0)</f>
        <v>050040874191</v>
      </c>
      <c r="E1028" s="462">
        <f>+VLOOKUP(B1028,'Salary sheet'!$B$6:$AT$1292,45,0)</f>
        <v>9261050</v>
      </c>
      <c r="F1028" s="646" t="s">
        <v>5544</v>
      </c>
      <c r="G1028" s="546" t="str">
        <f>+VLOOKUP(B1028,'Salary sheet'!$B$6:$E$2281,4,0)</f>
        <v>SK2</v>
      </c>
      <c r="H1028" s="461" t="str">
        <f>+VLOOKUP(B1028,'Salary sheet'!$B$6:$AZ$1386,50,0)</f>
        <v>SK2</v>
      </c>
      <c r="I1028" s="461" t="str">
        <f t="shared" si="44"/>
        <v>C3349MAI VAN TIEN050040874191</v>
      </c>
      <c r="J1028" s="573" t="str">
        <f>+VLOOKUP(B1028,'[2]04 2025'!$B$2:$F$1371,5,0)</f>
        <v>C3349MAI VAN TIEN050040874191</v>
      </c>
      <c r="K1028" s="461">
        <f t="shared" si="43"/>
        <v>1</v>
      </c>
      <c r="P1028" s="479"/>
    </row>
    <row r="1029" spans="1:16" s="461" customFormat="1" ht="18" customHeight="1">
      <c r="A1029" s="548">
        <f>SUBTOTAL(3,B$6:B1029)</f>
        <v>1024</v>
      </c>
      <c r="B1029" s="546" t="s">
        <v>2684</v>
      </c>
      <c r="C1029" s="546" t="str">
        <f>+VLOOKUP(B1029,'Salary sheet'!$B$6:$AX$1386,48,0)</f>
        <v>NGUYEN THI TUYET NHUNG</v>
      </c>
      <c r="D1029" s="546" t="str">
        <f>+VLOOKUP(B1029,'Salary sheet'!$B$6:$BW$1386,49,0)</f>
        <v>050041743171</v>
      </c>
      <c r="E1029" s="462">
        <f>+VLOOKUP(B1029,'Salary sheet'!$B$6:$AT$1292,45,0)</f>
        <v>8815354</v>
      </c>
      <c r="F1029" s="646" t="s">
        <v>5544</v>
      </c>
      <c r="G1029" s="546" t="str">
        <f>+VLOOKUP(B1029,'Salary sheet'!$B$6:$E$2281,4,0)</f>
        <v>SK2</v>
      </c>
      <c r="H1029" s="461" t="str">
        <f>+VLOOKUP(B1029,'Salary sheet'!$B$6:$AZ$1386,50,0)</f>
        <v>SK2</v>
      </c>
      <c r="I1029" s="461" t="str">
        <f t="shared" si="44"/>
        <v>C6212NGUYEN THI TUYET NHUNG050041743171</v>
      </c>
      <c r="J1029" s="573" t="str">
        <f>+VLOOKUP(B1029,'[2]04 2025'!$B$2:$F$1371,5,0)</f>
        <v>C6212NGUYEN THI TUYET NHUNG050041743171</v>
      </c>
      <c r="K1029" s="461">
        <f t="shared" si="43"/>
        <v>1</v>
      </c>
      <c r="P1029" s="479"/>
    </row>
    <row r="1030" spans="1:16" s="461" customFormat="1" ht="18" customHeight="1">
      <c r="A1030" s="548">
        <f>SUBTOTAL(3,B$6:B1030)</f>
        <v>1025</v>
      </c>
      <c r="B1030" s="546" t="s">
        <v>2686</v>
      </c>
      <c r="C1030" s="546" t="str">
        <f>+VLOOKUP(B1030,'Salary sheet'!$B$6:$AX$1386,48,0)</f>
        <v>BUI QUANG THIEN</v>
      </c>
      <c r="D1030" s="546" t="str">
        <f>+VLOOKUP(B1030,'Salary sheet'!$B$6:$BW$1386,49,0)</f>
        <v>050089025394</v>
      </c>
      <c r="E1030" s="462">
        <f>+VLOOKUP(B1030,'Salary sheet'!$B$6:$AT$1292,45,0)</f>
        <v>8677295</v>
      </c>
      <c r="F1030" s="646" t="s">
        <v>5544</v>
      </c>
      <c r="G1030" s="546" t="str">
        <f>+VLOOKUP(B1030,'Salary sheet'!$B$6:$E$2281,4,0)</f>
        <v>SK2</v>
      </c>
      <c r="H1030" s="461" t="str">
        <f>+VLOOKUP(B1030,'Salary sheet'!$B$6:$AZ$1386,50,0)</f>
        <v>SK2</v>
      </c>
      <c r="I1030" s="461" t="str">
        <f t="shared" si="44"/>
        <v>C7912BUI QUANG THIEN050089025394</v>
      </c>
      <c r="J1030" s="573" t="str">
        <f>+VLOOKUP(B1030,'[2]04 2025'!$B$2:$F$1371,5,0)</f>
        <v>C7912BUI QUANG THIEN050089025394</v>
      </c>
      <c r="K1030" s="461">
        <f t="shared" si="43"/>
        <v>1</v>
      </c>
      <c r="P1030" s="479"/>
    </row>
    <row r="1031" spans="1:16" s="461" customFormat="1" ht="18" customHeight="1">
      <c r="A1031" s="548">
        <f>SUBTOTAL(3,B$6:B1031)</f>
        <v>1026</v>
      </c>
      <c r="B1031" s="546" t="s">
        <v>2688</v>
      </c>
      <c r="C1031" s="546" t="str">
        <f>+VLOOKUP(B1031,'Salary sheet'!$B$6:$AX$1386,48,0)</f>
        <v>NGUYEN TRUONG CHINH</v>
      </c>
      <c r="D1031" s="546" t="str">
        <f>+VLOOKUP(B1031,'Salary sheet'!$B$6:$BW$1386,49,0)</f>
        <v>050103659751</v>
      </c>
      <c r="E1031" s="462">
        <f>+VLOOKUP(B1031,'Salary sheet'!$B$6:$AT$1292,45,0)</f>
        <v>9315239</v>
      </c>
      <c r="F1031" s="646" t="s">
        <v>5544</v>
      </c>
      <c r="G1031" s="546" t="str">
        <f>+VLOOKUP(B1031,'Salary sheet'!$B$6:$E$2281,4,0)</f>
        <v>SK2</v>
      </c>
      <c r="H1031" s="461" t="str">
        <f>+VLOOKUP(B1031,'Salary sheet'!$B$6:$AZ$1386,50,0)</f>
        <v>SK2</v>
      </c>
      <c r="I1031" s="461" t="str">
        <f t="shared" si="44"/>
        <v>C8061NGUYEN TRUONG CHINH050103659751</v>
      </c>
      <c r="J1031" s="573" t="str">
        <f>+VLOOKUP(B1031,'[2]04 2025'!$B$2:$F$1371,5,0)</f>
        <v>C8061NGUYEN TRUONG CHINH050103659751</v>
      </c>
      <c r="K1031" s="461">
        <f t="shared" si="43"/>
        <v>1</v>
      </c>
      <c r="P1031" s="479"/>
    </row>
    <row r="1032" spans="1:16" s="461" customFormat="1" ht="18" customHeight="1">
      <c r="A1032" s="548">
        <f>SUBTOTAL(3,B$6:B1032)</f>
        <v>1027</v>
      </c>
      <c r="B1032" s="546" t="s">
        <v>2690</v>
      </c>
      <c r="C1032" s="546" t="str">
        <f>+VLOOKUP(B1032,'Salary sheet'!$B$6:$AX$1386,48,0)</f>
        <v>DIEU TANG</v>
      </c>
      <c r="D1032" s="546" t="str">
        <f>+VLOOKUP(B1032,'Salary sheet'!$B$6:$BW$1386,49,0)</f>
        <v>050120836088</v>
      </c>
      <c r="E1032" s="462">
        <f>+VLOOKUP(B1032,'Salary sheet'!$B$6:$AT$1292,45,0)</f>
        <v>7809382</v>
      </c>
      <c r="F1032" s="646" t="s">
        <v>5544</v>
      </c>
      <c r="G1032" s="546" t="str">
        <f>+VLOOKUP(B1032,'Salary sheet'!$B$6:$E$2281,4,0)</f>
        <v>SK2</v>
      </c>
      <c r="H1032" s="461" t="str">
        <f>+VLOOKUP(B1032,'Salary sheet'!$B$6:$AZ$1386,50,0)</f>
        <v>SK2</v>
      </c>
      <c r="I1032" s="461" t="str">
        <f t="shared" si="44"/>
        <v>C12410DIEU TANG050120836088</v>
      </c>
      <c r="J1032" s="573" t="str">
        <f>+VLOOKUP(B1032,'[2]04 2025'!$B$2:$F$1371,5,0)</f>
        <v>C12410DIEU TANG050120836088</v>
      </c>
      <c r="K1032" s="461">
        <f t="shared" si="43"/>
        <v>1</v>
      </c>
      <c r="P1032" s="479"/>
    </row>
    <row r="1033" spans="1:16" s="461" customFormat="1" ht="18" customHeight="1">
      <c r="A1033" s="548">
        <f>SUBTOTAL(3,B$6:B1033)</f>
        <v>1028</v>
      </c>
      <c r="B1033" s="546" t="s">
        <v>2692</v>
      </c>
      <c r="C1033" s="546" t="str">
        <f>+VLOOKUP(B1033,'Salary sheet'!$B$6:$AX$1386,48,0)</f>
        <v>MAI VAN HOANG</v>
      </c>
      <c r="D1033" s="546" t="str">
        <f>+VLOOKUP(B1033,'Salary sheet'!$B$6:$BW$1386,49,0)</f>
        <v>050071912067</v>
      </c>
      <c r="E1033" s="462">
        <f>+VLOOKUP(B1033,'Salary sheet'!$B$6:$AT$1292,45,0)</f>
        <v>10883823</v>
      </c>
      <c r="F1033" s="646" t="s">
        <v>5544</v>
      </c>
      <c r="G1033" s="546" t="str">
        <f>+VLOOKUP(B1033,'Salary sheet'!$B$6:$E$2281,4,0)</f>
        <v>SK2</v>
      </c>
      <c r="H1033" s="461" t="str">
        <f>+VLOOKUP(B1033,'Salary sheet'!$B$6:$AZ$1386,50,0)</f>
        <v>SK2</v>
      </c>
      <c r="I1033" s="461" t="str">
        <f t="shared" si="44"/>
        <v>C12427MAI VAN HOANG050071912067</v>
      </c>
      <c r="J1033" s="573" t="str">
        <f>+VLOOKUP(B1033,'[2]04 2025'!$B$2:$F$1371,5,0)</f>
        <v>C12427MAI VAN HOANG050071912067</v>
      </c>
      <c r="K1033" s="461">
        <f t="shared" si="43"/>
        <v>1</v>
      </c>
      <c r="P1033" s="479"/>
    </row>
    <row r="1034" spans="1:16" s="461" customFormat="1" ht="18" customHeight="1">
      <c r="A1034" s="548">
        <f>SUBTOTAL(3,B$6:B1034)</f>
        <v>1029</v>
      </c>
      <c r="B1034" s="546" t="s">
        <v>2694</v>
      </c>
      <c r="C1034" s="546" t="str">
        <f>+VLOOKUP(B1034,'Salary sheet'!$B$6:$AX$1386,48,0)</f>
        <v>BUI VAN TAN</v>
      </c>
      <c r="D1034" s="546" t="str">
        <f>+VLOOKUP(B1034,'Salary sheet'!$B$6:$BW$1386,49,0)</f>
        <v>050086670205</v>
      </c>
      <c r="E1034" s="462">
        <f>+VLOOKUP(B1034,'Salary sheet'!$B$6:$AT$1292,45,0)</f>
        <v>10566941</v>
      </c>
      <c r="F1034" s="646" t="s">
        <v>5544</v>
      </c>
      <c r="G1034" s="546" t="str">
        <f>+VLOOKUP(B1034,'Salary sheet'!$B$6:$E$2281,4,0)</f>
        <v>SK2</v>
      </c>
      <c r="H1034" s="461" t="str">
        <f>+VLOOKUP(B1034,'Salary sheet'!$B$6:$AZ$1386,50,0)</f>
        <v>SK2</v>
      </c>
      <c r="I1034" s="461" t="str">
        <f t="shared" si="44"/>
        <v>C13230BUI VAN TAN050086670205</v>
      </c>
      <c r="J1034" s="573" t="str">
        <f>+VLOOKUP(B1034,'[2]04 2025'!$B$2:$F$1371,5,0)</f>
        <v>C13230BUI VAN TAN050086670205</v>
      </c>
      <c r="K1034" s="461">
        <f t="shared" si="43"/>
        <v>1</v>
      </c>
      <c r="P1034" s="479"/>
    </row>
    <row r="1035" spans="1:16" s="461" customFormat="1" ht="18" customHeight="1">
      <c r="A1035" s="548">
        <f>SUBTOTAL(3,B$6:B1035)</f>
        <v>1030</v>
      </c>
      <c r="B1035" s="546" t="s">
        <v>2696</v>
      </c>
      <c r="C1035" s="546" t="str">
        <f>+VLOOKUP(B1035,'Salary sheet'!$B$6:$AX$1386,48,0)</f>
        <v>LE DUC TRONG</v>
      </c>
      <c r="D1035" s="546" t="str">
        <f>+VLOOKUP(B1035,'Salary sheet'!$B$6:$BW$1386,49,0)</f>
        <v>050127546972</v>
      </c>
      <c r="E1035" s="462">
        <f>+VLOOKUP(B1035,'Salary sheet'!$B$6:$AT$1292,45,0)</f>
        <v>10386900</v>
      </c>
      <c r="F1035" s="646" t="s">
        <v>5544</v>
      </c>
      <c r="G1035" s="546" t="str">
        <f>+VLOOKUP(B1035,'Salary sheet'!$B$6:$E$2281,4,0)</f>
        <v>SK2</v>
      </c>
      <c r="H1035" s="461" t="str">
        <f>+VLOOKUP(B1035,'Salary sheet'!$B$6:$AZ$1386,50,0)</f>
        <v>SK2</v>
      </c>
      <c r="I1035" s="461" t="str">
        <f t="shared" si="44"/>
        <v>C13747LE DUC TRONG050127546972</v>
      </c>
      <c r="J1035" s="573" t="str">
        <f>+VLOOKUP(B1035,'[2]04 2025'!$B$2:$F$1371,5,0)</f>
        <v>C13747LE DUC TRONG050127546972</v>
      </c>
      <c r="K1035" s="461">
        <f t="shared" si="43"/>
        <v>1</v>
      </c>
      <c r="P1035" s="479"/>
    </row>
    <row r="1036" spans="1:16" s="461" customFormat="1" ht="18" customHeight="1">
      <c r="A1036" s="548">
        <f>SUBTOTAL(3,B$6:B1036)</f>
        <v>1031</v>
      </c>
      <c r="B1036" s="546" t="s">
        <v>2698</v>
      </c>
      <c r="C1036" s="546" t="str">
        <f>+VLOOKUP(B1036,'Salary sheet'!$B$6:$AX$1386,48,0)</f>
        <v>NGUYEN HONG PHUC</v>
      </c>
      <c r="D1036" s="546" t="str">
        <f>+VLOOKUP(B1036,'Salary sheet'!$B$6:$BW$1386,49,0)</f>
        <v>050134580167</v>
      </c>
      <c r="E1036" s="462">
        <f>+VLOOKUP(B1036,'Salary sheet'!$B$6:$AT$1292,45,0)</f>
        <v>10289557</v>
      </c>
      <c r="F1036" s="646" t="s">
        <v>5544</v>
      </c>
      <c r="G1036" s="546" t="str">
        <f>+VLOOKUP(B1036,'Salary sheet'!$B$6:$E$2281,4,0)</f>
        <v>SK2</v>
      </c>
      <c r="H1036" s="461" t="str">
        <f>+VLOOKUP(B1036,'Salary sheet'!$B$6:$AZ$1386,50,0)</f>
        <v>SK2</v>
      </c>
      <c r="I1036" s="461" t="str">
        <f t="shared" si="44"/>
        <v>C14536NGUYEN HONG PHUC050134580167</v>
      </c>
      <c r="J1036" s="573" t="str">
        <f>+VLOOKUP(B1036,'[2]04 2025'!$B$2:$F$1371,5,0)</f>
        <v>C14536NGUYEN HONG PHUC050134580167</v>
      </c>
      <c r="K1036" s="461">
        <f t="shared" si="43"/>
        <v>1</v>
      </c>
      <c r="P1036" s="479"/>
    </row>
    <row r="1037" spans="1:16" s="461" customFormat="1" ht="18" customHeight="1">
      <c r="A1037" s="548">
        <f>SUBTOTAL(3,B$6:B1037)</f>
        <v>1032</v>
      </c>
      <c r="B1037" s="546" t="s">
        <v>2700</v>
      </c>
      <c r="C1037" s="546" t="str">
        <f>+VLOOKUP(B1037,'Salary sheet'!$B$6:$AX$1386,48,0)</f>
        <v>NGUYEN HOANG QUAN</v>
      </c>
      <c r="D1037" s="546" t="str">
        <f>+VLOOKUP(B1037,'Salary sheet'!$B$6:$BW$1386,49,0)</f>
        <v>050135319977</v>
      </c>
      <c r="E1037" s="462">
        <f>+VLOOKUP(B1037,'Salary sheet'!$B$6:$AT$1292,45,0)</f>
        <v>9554682</v>
      </c>
      <c r="F1037" s="646" t="s">
        <v>5544</v>
      </c>
      <c r="G1037" s="546" t="str">
        <f>+VLOOKUP(B1037,'Salary sheet'!$B$6:$E$2281,4,0)</f>
        <v>SK2</v>
      </c>
      <c r="H1037" s="461" t="str">
        <f>+VLOOKUP(B1037,'Salary sheet'!$B$6:$AZ$1386,50,0)</f>
        <v>SK2</v>
      </c>
      <c r="I1037" s="461" t="str">
        <f t="shared" si="44"/>
        <v>C14725NGUYEN HOANG QUAN050135319977</v>
      </c>
      <c r="J1037" s="573" t="str">
        <f>+VLOOKUP(B1037,'[2]04 2025'!$B$2:$F$1371,5,0)</f>
        <v>C14725NGUYEN HOANG QUAN050135319977</v>
      </c>
      <c r="K1037" s="461">
        <f t="shared" si="43"/>
        <v>1</v>
      </c>
      <c r="P1037" s="479"/>
    </row>
    <row r="1038" spans="1:16" s="461" customFormat="1" ht="18" customHeight="1">
      <c r="A1038" s="548">
        <f>SUBTOTAL(3,B$6:B1038)</f>
        <v>1033</v>
      </c>
      <c r="B1038" s="546" t="s">
        <v>2702</v>
      </c>
      <c r="C1038" s="546" t="str">
        <f>+VLOOKUP(B1038,'Salary sheet'!$B$6:$AX$1386,48,0)</f>
        <v>LE DUC SY</v>
      </c>
      <c r="D1038" s="546" t="str">
        <f>+VLOOKUP(B1038,'Salary sheet'!$B$6:$BW$1386,49,0)</f>
        <v>050072092942</v>
      </c>
      <c r="E1038" s="462">
        <f>+VLOOKUP(B1038,'Salary sheet'!$B$6:$AT$1292,45,0)</f>
        <v>10102501</v>
      </c>
      <c r="F1038" s="646" t="s">
        <v>5544</v>
      </c>
      <c r="G1038" s="546" t="str">
        <f>+VLOOKUP(B1038,'Salary sheet'!$B$6:$E$2281,4,0)</f>
        <v>SK2</v>
      </c>
      <c r="H1038" s="461" t="str">
        <f>+VLOOKUP(B1038,'Salary sheet'!$B$6:$AZ$1386,50,0)</f>
        <v>SK2</v>
      </c>
      <c r="I1038" s="461" t="str">
        <f t="shared" si="44"/>
        <v>C14770LE DUC SY050072092942</v>
      </c>
      <c r="J1038" s="573" t="str">
        <f>+VLOOKUP(B1038,'[2]04 2025'!$B$2:$F$1371,5,0)</f>
        <v>C14770LE DUC SY050072092942</v>
      </c>
      <c r="K1038" s="461">
        <f t="shared" si="43"/>
        <v>1</v>
      </c>
      <c r="P1038" s="479"/>
    </row>
    <row r="1039" spans="1:16" s="461" customFormat="1" ht="18" customHeight="1">
      <c r="A1039" s="548">
        <f>SUBTOTAL(3,B$6:B1039)</f>
        <v>1034</v>
      </c>
      <c r="B1039" s="546" t="s">
        <v>2704</v>
      </c>
      <c r="C1039" s="546" t="str">
        <f>+VLOOKUP(B1039,'Salary sheet'!$B$6:$AX$1386,48,0)</f>
        <v>TRAN MINH HIEU</v>
      </c>
      <c r="D1039" s="546" t="str">
        <f>+VLOOKUP(B1039,'Salary sheet'!$B$6:$BW$1386,49,0)</f>
        <v>050089024622</v>
      </c>
      <c r="E1039" s="462">
        <f>+VLOOKUP(B1039,'Salary sheet'!$B$6:$AT$1292,45,0)</f>
        <v>7361655</v>
      </c>
      <c r="F1039" s="646" t="s">
        <v>5544</v>
      </c>
      <c r="G1039" s="546" t="str">
        <f>+VLOOKUP(B1039,'Salary sheet'!$B$6:$E$2281,4,0)</f>
        <v>SK2</v>
      </c>
      <c r="H1039" s="461" t="str">
        <f>+VLOOKUP(B1039,'Salary sheet'!$B$6:$AZ$1386,50,0)</f>
        <v>SK2</v>
      </c>
      <c r="I1039" s="461" t="str">
        <f t="shared" si="44"/>
        <v>C16530TRAN MINH HIEU050089024622</v>
      </c>
      <c r="J1039" s="573" t="str">
        <f>+VLOOKUP(B1039,'[2]04 2025'!$B$2:$F$1371,5,0)</f>
        <v>C16530TRAN MINH HIEU050089024622</v>
      </c>
      <c r="K1039" s="461">
        <f t="shared" si="43"/>
        <v>1</v>
      </c>
      <c r="P1039" s="479"/>
    </row>
    <row r="1040" spans="1:16" s="461" customFormat="1" ht="18" customHeight="1">
      <c r="A1040" s="548">
        <f>SUBTOTAL(3,B$6:B1040)</f>
        <v>1035</v>
      </c>
      <c r="B1040" s="546" t="s">
        <v>2706</v>
      </c>
      <c r="C1040" s="546" t="str">
        <f>+VLOOKUP(B1040,'Salary sheet'!$B$6:$AX$1386,48,0)</f>
        <v>HUYNH VAN TINH</v>
      </c>
      <c r="D1040" s="546" t="str">
        <f>+VLOOKUP(B1040,'Salary sheet'!$B$6:$BW$1386,49,0)</f>
        <v>050040869066</v>
      </c>
      <c r="E1040" s="462">
        <f>+VLOOKUP(B1040,'Salary sheet'!$B$6:$AT$1292,45,0)</f>
        <v>11796635</v>
      </c>
      <c r="F1040" s="646" t="s">
        <v>5544</v>
      </c>
      <c r="G1040" s="546" t="str">
        <f>+VLOOKUP(B1040,'Salary sheet'!$B$6:$E$2281,4,0)</f>
        <v>SK2</v>
      </c>
      <c r="H1040" s="461" t="str">
        <f>+VLOOKUP(B1040,'Salary sheet'!$B$6:$AZ$1386,50,0)</f>
        <v>SK2</v>
      </c>
      <c r="I1040" s="461" t="str">
        <f t="shared" si="44"/>
        <v>C5424HUYNH VAN TINH050040869066</v>
      </c>
      <c r="J1040" s="573" t="str">
        <f>+VLOOKUP(B1040,'[2]04 2025'!$B$2:$F$1371,5,0)</f>
        <v>C5424HUYNH VAN TINH050040869066</v>
      </c>
      <c r="K1040" s="461">
        <f t="shared" si="43"/>
        <v>1</v>
      </c>
      <c r="P1040" s="479"/>
    </row>
    <row r="1041" spans="1:16" s="461" customFormat="1" ht="18" customHeight="1">
      <c r="A1041" s="548">
        <f>SUBTOTAL(3,B$6:B1041)</f>
        <v>1036</v>
      </c>
      <c r="B1041" s="546" t="s">
        <v>2708</v>
      </c>
      <c r="C1041" s="546" t="str">
        <f>+VLOOKUP(B1041,'Salary sheet'!$B$6:$AX$1386,48,0)</f>
        <v>LE DUC ANH</v>
      </c>
      <c r="D1041" s="546" t="str">
        <f>+VLOOKUP(B1041,'Salary sheet'!$B$6:$BW$1386,49,0)</f>
        <v>050093355048</v>
      </c>
      <c r="E1041" s="462">
        <f>+VLOOKUP(B1041,'Salary sheet'!$B$6:$AT$1292,45,0)</f>
        <v>12551758</v>
      </c>
      <c r="F1041" s="646" t="s">
        <v>5544</v>
      </c>
      <c r="G1041" s="546" t="str">
        <f>+VLOOKUP(B1041,'Salary sheet'!$B$6:$E$2281,4,0)</f>
        <v>SK2</v>
      </c>
      <c r="H1041" s="461" t="str">
        <f>+VLOOKUP(B1041,'Salary sheet'!$B$6:$AZ$1386,50,0)</f>
        <v>SK2</v>
      </c>
      <c r="I1041" s="461" t="str">
        <f t="shared" si="44"/>
        <v>C7380LE DUC ANH050093355048</v>
      </c>
      <c r="J1041" s="573" t="str">
        <f>+VLOOKUP(B1041,'[2]04 2025'!$B$2:$F$1371,5,0)</f>
        <v>C7380LE DUC ANH050093355048</v>
      </c>
      <c r="K1041" s="461">
        <f t="shared" si="43"/>
        <v>1</v>
      </c>
      <c r="P1041" s="479"/>
    </row>
    <row r="1042" spans="1:16" s="461" customFormat="1" ht="18" customHeight="1">
      <c r="A1042" s="548">
        <f>SUBTOTAL(3,B$6:B1042)</f>
        <v>1037</v>
      </c>
      <c r="B1042" s="546" t="s">
        <v>2710</v>
      </c>
      <c r="C1042" s="546" t="str">
        <f>+VLOOKUP(B1042,'Salary sheet'!$B$6:$AX$1386,48,0)</f>
        <v>PHAM VAN VU</v>
      </c>
      <c r="D1042" s="546" t="str">
        <f>+VLOOKUP(B1042,'Salary sheet'!$B$6:$BW$1386,49,0)</f>
        <v>050106970219</v>
      </c>
      <c r="E1042" s="462">
        <f>+VLOOKUP(B1042,'Salary sheet'!$B$6:$AT$1292,45,0)</f>
        <v>11188058</v>
      </c>
      <c r="F1042" s="646" t="s">
        <v>5544</v>
      </c>
      <c r="G1042" s="546" t="str">
        <f>+VLOOKUP(B1042,'Salary sheet'!$B$6:$E$2281,4,0)</f>
        <v>SK2</v>
      </c>
      <c r="H1042" s="461" t="str">
        <f>+VLOOKUP(B1042,'Salary sheet'!$B$6:$AZ$1386,50,0)</f>
        <v>SK2</v>
      </c>
      <c r="I1042" s="461" t="str">
        <f t="shared" si="44"/>
        <v>C10967PHAM VAN VU050106970219</v>
      </c>
      <c r="J1042" s="573" t="str">
        <f>+VLOOKUP(B1042,'[2]04 2025'!$B$2:$F$1371,5,0)</f>
        <v>C10967PHAM VAN VU050106970219</v>
      </c>
      <c r="K1042" s="461">
        <f t="shared" si="43"/>
        <v>1</v>
      </c>
      <c r="P1042" s="479"/>
    </row>
    <row r="1043" spans="1:16" s="461" customFormat="1" ht="18" customHeight="1">
      <c r="A1043" s="548">
        <f>SUBTOTAL(3,B$6:B1043)</f>
        <v>1038</v>
      </c>
      <c r="B1043" s="546" t="s">
        <v>2712</v>
      </c>
      <c r="C1043" s="546" t="str">
        <f>+VLOOKUP(B1043,'Salary sheet'!$B$6:$AX$1386,48,0)</f>
        <v>TRUONG DINH TAM</v>
      </c>
      <c r="D1043" s="546" t="str">
        <f>+VLOOKUP(B1043,'Salary sheet'!$B$6:$BW$1386,49,0)</f>
        <v>050119422318</v>
      </c>
      <c r="E1043" s="462">
        <f>+VLOOKUP(B1043,'Salary sheet'!$B$6:$AT$1292,45,0)</f>
        <v>10351605</v>
      </c>
      <c r="F1043" s="646" t="s">
        <v>5544</v>
      </c>
      <c r="G1043" s="546" t="str">
        <f>+VLOOKUP(B1043,'Salary sheet'!$B$6:$E$2281,4,0)</f>
        <v>SK2</v>
      </c>
      <c r="H1043" s="461" t="str">
        <f>+VLOOKUP(B1043,'Salary sheet'!$B$6:$AZ$1386,50,0)</f>
        <v>SK2</v>
      </c>
      <c r="I1043" s="461" t="str">
        <f t="shared" si="44"/>
        <v>C12378TRUONG DINH TAM050119422318</v>
      </c>
      <c r="J1043" s="573" t="str">
        <f>+VLOOKUP(B1043,'[2]04 2025'!$B$2:$F$1371,5,0)</f>
        <v>C12378TRUONG DINH TAM050119422318</v>
      </c>
      <c r="K1043" s="461">
        <f t="shared" si="43"/>
        <v>1</v>
      </c>
      <c r="P1043" s="479"/>
    </row>
    <row r="1044" spans="1:16" s="461" customFormat="1" ht="18" customHeight="1">
      <c r="A1044" s="548">
        <f>SUBTOTAL(3,B$6:B1044)</f>
        <v>1039</v>
      </c>
      <c r="B1044" s="546" t="s">
        <v>2714</v>
      </c>
      <c r="C1044" s="546" t="str">
        <f>+VLOOKUP(B1044,'Salary sheet'!$B$6:$AX$1386,48,0)</f>
        <v>NGUYEN BA HAI</v>
      </c>
      <c r="D1044" s="546" t="str">
        <f>+VLOOKUP(B1044,'Salary sheet'!$B$6:$BW$1386,49,0)</f>
        <v>050083934309</v>
      </c>
      <c r="E1044" s="462">
        <f>+VLOOKUP(B1044,'Salary sheet'!$B$6:$AT$1292,45,0)</f>
        <v>10897174</v>
      </c>
      <c r="F1044" s="646" t="s">
        <v>5544</v>
      </c>
      <c r="G1044" s="546" t="str">
        <f>+VLOOKUP(B1044,'Salary sheet'!$B$6:$E$2281,4,0)</f>
        <v>SK2</v>
      </c>
      <c r="H1044" s="461" t="str">
        <f>+VLOOKUP(B1044,'Salary sheet'!$B$6:$AZ$1386,50,0)</f>
        <v>SK2</v>
      </c>
      <c r="I1044" s="461" t="str">
        <f t="shared" si="44"/>
        <v>C12584NGUYEN BA HAI050083934309</v>
      </c>
      <c r="J1044" s="573" t="str">
        <f>+VLOOKUP(B1044,'[2]04 2025'!$B$2:$F$1371,5,0)</f>
        <v>C12584NGUYEN BA HAI050083934309</v>
      </c>
      <c r="K1044" s="461">
        <f t="shared" si="43"/>
        <v>1</v>
      </c>
      <c r="P1044" s="479"/>
    </row>
    <row r="1045" spans="1:16" s="461" customFormat="1" ht="18" customHeight="1">
      <c r="A1045" s="548">
        <f>SUBTOTAL(3,B$6:B1045)</f>
        <v>1040</v>
      </c>
      <c r="B1045" s="546" t="s">
        <v>2716</v>
      </c>
      <c r="C1045" s="546" t="str">
        <f>+VLOOKUP(B1045,'Salary sheet'!$B$6:$AX$1386,48,0)</f>
        <v>BUI HUU MINH THIEN</v>
      </c>
      <c r="D1045" s="546" t="str">
        <f>+VLOOKUP(B1045,'Salary sheet'!$B$6:$BW$1386,49,0)</f>
        <v>050103647808</v>
      </c>
      <c r="E1045" s="462">
        <f>+VLOOKUP(B1045,'Salary sheet'!$B$6:$AT$1292,45,0)</f>
        <v>9714604</v>
      </c>
      <c r="F1045" s="646" t="s">
        <v>5544</v>
      </c>
      <c r="G1045" s="546" t="str">
        <f>+VLOOKUP(B1045,'Salary sheet'!$B$6:$E$2281,4,0)</f>
        <v>SK2</v>
      </c>
      <c r="H1045" s="461" t="str">
        <f>+VLOOKUP(B1045,'Salary sheet'!$B$6:$AZ$1386,50,0)</f>
        <v>SK2</v>
      </c>
      <c r="I1045" s="461" t="str">
        <f t="shared" si="44"/>
        <v>C13468BUI HUU MINH THIEN050103647808</v>
      </c>
      <c r="J1045" s="573" t="str">
        <f>+VLOOKUP(B1045,'[2]04 2025'!$B$2:$F$1371,5,0)</f>
        <v>C13468BUI HUU MINH THIEN050103647808</v>
      </c>
      <c r="K1045" s="461">
        <f t="shared" si="43"/>
        <v>1</v>
      </c>
      <c r="P1045" s="479"/>
    </row>
    <row r="1046" spans="1:16" s="461" customFormat="1" ht="18" customHeight="1">
      <c r="A1046" s="548">
        <f>SUBTOTAL(3,B$6:B1046)</f>
        <v>1041</v>
      </c>
      <c r="B1046" s="546" t="s">
        <v>2718</v>
      </c>
      <c r="C1046" s="546" t="str">
        <f>+VLOOKUP(B1046,'Salary sheet'!$B$6:$AX$1386,48,0)</f>
        <v>NGUYEN CAO CUONG</v>
      </c>
      <c r="D1046" s="546" t="str">
        <f>+VLOOKUP(B1046,'Salary sheet'!$B$6:$BW$1386,49,0)</f>
        <v>050113402994</v>
      </c>
      <c r="E1046" s="462">
        <f>+VLOOKUP(B1046,'Salary sheet'!$B$6:$AT$1292,45,0)</f>
        <v>7940742</v>
      </c>
      <c r="F1046" s="646" t="s">
        <v>5544</v>
      </c>
      <c r="G1046" s="546" t="str">
        <f>+VLOOKUP(B1046,'Salary sheet'!$B$6:$E$2281,4,0)</f>
        <v>SK2</v>
      </c>
      <c r="H1046" s="461" t="str">
        <f>+VLOOKUP(B1046,'Salary sheet'!$B$6:$AZ$1386,50,0)</f>
        <v>SK2</v>
      </c>
      <c r="I1046" s="461" t="str">
        <f t="shared" si="44"/>
        <v>C16279NGUYEN CAO CUONG050113402994</v>
      </c>
      <c r="J1046" s="573" t="str">
        <f>+VLOOKUP(B1046,'[2]04 2025'!$B$2:$F$1371,5,0)</f>
        <v>C16279NGUYEN CAO CUONG050113402994</v>
      </c>
      <c r="K1046" s="461">
        <f t="shared" si="43"/>
        <v>1</v>
      </c>
      <c r="P1046" s="479"/>
    </row>
    <row r="1047" spans="1:16" s="461" customFormat="1" ht="18" customHeight="1">
      <c r="A1047" s="548">
        <f>SUBTOTAL(3,B$6:B1047)</f>
        <v>1042</v>
      </c>
      <c r="B1047" s="546" t="s">
        <v>2720</v>
      </c>
      <c r="C1047" s="546" t="str">
        <f>+VLOOKUP(B1047,'Salary sheet'!$B$6:$AX$1386,48,0)</f>
        <v>NGUYEN CHI CUONG</v>
      </c>
      <c r="D1047" s="546" t="str">
        <f>+VLOOKUP(B1047,'Salary sheet'!$B$6:$BW$1386,49,0)</f>
        <v>050126082611</v>
      </c>
      <c r="E1047" s="462">
        <f>+VLOOKUP(B1047,'Salary sheet'!$B$6:$AT$1292,45,0)</f>
        <v>8032674</v>
      </c>
      <c r="F1047" s="646" t="s">
        <v>5544</v>
      </c>
      <c r="G1047" s="546" t="str">
        <f>+VLOOKUP(B1047,'Salary sheet'!$B$6:$E$2281,4,0)</f>
        <v>SK2</v>
      </c>
      <c r="H1047" s="461" t="str">
        <f>+VLOOKUP(B1047,'Salary sheet'!$B$6:$AZ$1386,50,0)</f>
        <v>SK2</v>
      </c>
      <c r="I1047" s="461" t="str">
        <f t="shared" si="44"/>
        <v>C16473NGUYEN CHI CUONG050126082611</v>
      </c>
      <c r="J1047" s="573" t="str">
        <f>+VLOOKUP(B1047,'[2]04 2025'!$B$2:$F$1371,5,0)</f>
        <v>C16473NGUYEN CHI CUONG050126082611</v>
      </c>
      <c r="K1047" s="461">
        <f t="shared" si="43"/>
        <v>1</v>
      </c>
      <c r="P1047" s="479"/>
    </row>
    <row r="1048" spans="1:16" s="461" customFormat="1" ht="18" customHeight="1">
      <c r="A1048" s="548">
        <f>SUBTOTAL(3,B$6:B1048)</f>
        <v>1043</v>
      </c>
      <c r="B1048" s="546" t="s">
        <v>2721</v>
      </c>
      <c r="C1048" s="546" t="str">
        <f>+VLOOKUP(B1048,'Salary sheet'!$B$6:$AX$1386,48,0)</f>
        <v>DUONG HOAI NAM</v>
      </c>
      <c r="D1048" s="546" t="str">
        <f>+VLOOKUP(B1048,'Salary sheet'!$B$6:$BW$1386,49,0)</f>
        <v>050937340857</v>
      </c>
      <c r="E1048" s="462">
        <f>+VLOOKUP(B1048,'Salary sheet'!$B$6:$AT$1292,45,0)</f>
        <v>7370039</v>
      </c>
      <c r="F1048" s="646" t="s">
        <v>5544</v>
      </c>
      <c r="G1048" s="546" t="str">
        <f>+VLOOKUP(B1048,'Salary sheet'!$B$6:$E$2281,4,0)</f>
        <v>SK2</v>
      </c>
      <c r="H1048" s="461" t="str">
        <f>+VLOOKUP(B1048,'Salary sheet'!$B$6:$AZ$1386,50,0)</f>
        <v>SK2</v>
      </c>
      <c r="I1048" s="461" t="str">
        <f t="shared" si="44"/>
        <v>C16523DUONG HOAI NAM050937340857</v>
      </c>
      <c r="J1048" s="573" t="str">
        <f>+VLOOKUP(B1048,'[2]04 2025'!$B$2:$F$1371,5,0)</f>
        <v>C16523DUONG HOAI NAM050937340857</v>
      </c>
      <c r="K1048" s="461">
        <f t="shared" si="43"/>
        <v>1</v>
      </c>
      <c r="P1048" s="479"/>
    </row>
    <row r="1049" spans="1:16" s="461" customFormat="1" ht="18" customHeight="1">
      <c r="A1049" s="548">
        <f>SUBTOTAL(3,B$6:B1049)</f>
        <v>1044</v>
      </c>
      <c r="B1049" s="546" t="s">
        <v>2723</v>
      </c>
      <c r="C1049" s="546" t="str">
        <f>+VLOOKUP(B1049,'Salary sheet'!$B$6:$AX$1386,48,0)</f>
        <v>DIEU THANH</v>
      </c>
      <c r="D1049" s="546" t="str">
        <f>+VLOOKUP(B1049,'Salary sheet'!$B$6:$BW$1386,49,0)</f>
        <v>050092339952</v>
      </c>
      <c r="E1049" s="462">
        <f>+VLOOKUP(B1049,'Salary sheet'!$B$6:$AT$1292,45,0)</f>
        <v>8565310</v>
      </c>
      <c r="F1049" s="646" t="s">
        <v>5544</v>
      </c>
      <c r="G1049" s="546" t="str">
        <f>+VLOOKUP(B1049,'Salary sheet'!$B$6:$E$2281,4,0)</f>
        <v>SK2</v>
      </c>
      <c r="H1049" s="461" t="str">
        <f>+VLOOKUP(B1049,'Salary sheet'!$B$6:$AZ$1386,50,0)</f>
        <v>SK2</v>
      </c>
      <c r="I1049" s="461" t="str">
        <f t="shared" si="44"/>
        <v>C11679DIEU THANH050092339952</v>
      </c>
      <c r="J1049" s="573" t="str">
        <f>+VLOOKUP(B1049,'[2]04 2025'!$B$2:$F$1371,5,0)</f>
        <v>C11679DIEU THANH050092339952</v>
      </c>
      <c r="K1049" s="461">
        <f t="shared" si="43"/>
        <v>1</v>
      </c>
      <c r="P1049" s="479"/>
    </row>
    <row r="1050" spans="1:16" s="461" customFormat="1" ht="18" customHeight="1">
      <c r="A1050" s="548">
        <f>SUBTOTAL(3,B$6:B1050)</f>
        <v>1045</v>
      </c>
      <c r="B1050" s="546" t="s">
        <v>2726</v>
      </c>
      <c r="C1050" s="546" t="str">
        <f>+VLOOKUP(B1050,'Salary sheet'!$B$6:$AX$1386,48,0)</f>
        <v>VU THI HAI YEN</v>
      </c>
      <c r="D1050" s="546" t="str">
        <f>+VLOOKUP(B1050,'Salary sheet'!$B$6:$BW$1386,49,0)</f>
        <v>050134580205</v>
      </c>
      <c r="E1050" s="462">
        <f>+VLOOKUP(B1050,'Salary sheet'!$B$6:$AT$1292,45,0)</f>
        <v>8710555</v>
      </c>
      <c r="F1050" s="646" t="s">
        <v>5544</v>
      </c>
      <c r="G1050" s="546" t="str">
        <f>+VLOOKUP(B1050,'Salary sheet'!$B$6:$E$2281,4,0)</f>
        <v>SK2</v>
      </c>
      <c r="H1050" s="461" t="str">
        <f>+VLOOKUP(B1050,'Salary sheet'!$B$6:$AZ$1386,50,0)</f>
        <v>SK2</v>
      </c>
      <c r="I1050" s="461" t="str">
        <f t="shared" si="44"/>
        <v>C14479VU THI HAI YEN050134580205</v>
      </c>
      <c r="J1050" s="573" t="str">
        <f>+VLOOKUP(B1050,'[2]04 2025'!$B$2:$F$1371,5,0)</f>
        <v>C14479VU THI HAI YEN050134580205</v>
      </c>
      <c r="K1050" s="461">
        <f t="shared" si="43"/>
        <v>1</v>
      </c>
      <c r="P1050" s="479"/>
    </row>
    <row r="1051" spans="1:16" s="461" customFormat="1" ht="18" customHeight="1">
      <c r="A1051" s="548">
        <f>SUBTOTAL(3,B$6:B1051)</f>
        <v>1046</v>
      </c>
      <c r="B1051" s="546" t="s">
        <v>2728</v>
      </c>
      <c r="C1051" s="546" t="str">
        <f>+VLOOKUP(B1051,'Salary sheet'!$B$6:$AX$1386,48,0)</f>
        <v>NGUYEN THI THU HUONG</v>
      </c>
      <c r="D1051" s="546" t="str">
        <f>+VLOOKUP(B1051,'Salary sheet'!$B$6:$BW$1386,49,0)</f>
        <v>050116312597</v>
      </c>
      <c r="E1051" s="462">
        <f>+VLOOKUP(B1051,'Salary sheet'!$B$6:$AT$1292,45,0)</f>
        <v>5280427</v>
      </c>
      <c r="F1051" s="646" t="s">
        <v>5544</v>
      </c>
      <c r="G1051" s="546" t="str">
        <f>+VLOOKUP(B1051,'Salary sheet'!$B$6:$E$2281,4,0)</f>
        <v>SK2</v>
      </c>
      <c r="H1051" s="461" t="str">
        <f>+VLOOKUP(B1051,'Salary sheet'!$B$6:$AZ$1386,50,0)</f>
        <v>SK2</v>
      </c>
      <c r="I1051" s="461" t="str">
        <f t="shared" si="44"/>
        <v>C16533NGUYEN THI THU HUONG050116312597</v>
      </c>
      <c r="J1051" s="573" t="str">
        <f>+VLOOKUP(B1051,'[2]04 2025'!$B$2:$F$1371,5,0)</f>
        <v>C16533NGUYEN THI THU HUONG050116312597</v>
      </c>
      <c r="K1051" s="461">
        <f t="shared" si="43"/>
        <v>1</v>
      </c>
      <c r="P1051" s="479"/>
    </row>
    <row r="1052" spans="1:16" s="461" customFormat="1" ht="18" customHeight="1">
      <c r="A1052" s="548">
        <f>SUBTOTAL(3,B$6:B1052)</f>
        <v>1047</v>
      </c>
      <c r="B1052" s="546" t="s">
        <v>2730</v>
      </c>
      <c r="C1052" s="546" t="str">
        <f>+VLOOKUP(B1052,'Salary sheet'!$B$6:$AX$1386,48,0)</f>
        <v>LE THANH BINH</v>
      </c>
      <c r="D1052" s="546" t="str">
        <f>+VLOOKUP(B1052,'Salary sheet'!$B$6:$BW$1386,49,0)</f>
        <v>050105128611</v>
      </c>
      <c r="E1052" s="462">
        <f>+VLOOKUP(B1052,'Salary sheet'!$B$6:$AT$1292,45,0)</f>
        <v>6399505</v>
      </c>
      <c r="F1052" s="646" t="s">
        <v>5544</v>
      </c>
      <c r="G1052" s="546" t="str">
        <f>+VLOOKUP(B1052,'Salary sheet'!$B$6:$E$2281,4,0)</f>
        <v>SK2</v>
      </c>
      <c r="H1052" s="461" t="str">
        <f>+VLOOKUP(B1052,'Salary sheet'!$B$6:$AZ$1386,50,0)</f>
        <v>SK2</v>
      </c>
      <c r="I1052" s="461" t="str">
        <f t="shared" si="44"/>
        <v>C10491LE THANH BINH050105128611</v>
      </c>
      <c r="J1052" s="573" t="str">
        <f>+VLOOKUP(B1052,'[2]04 2025'!$B$2:$F$1371,5,0)</f>
        <v>C10491LE THANH BINH050105128611</v>
      </c>
      <c r="K1052" s="461">
        <f t="shared" si="43"/>
        <v>1</v>
      </c>
      <c r="P1052" s="479"/>
    </row>
    <row r="1053" spans="1:16" s="461" customFormat="1" ht="18" customHeight="1">
      <c r="A1053" s="548">
        <f>SUBTOTAL(3,B$6:B1053)</f>
        <v>1048</v>
      </c>
      <c r="B1053" s="546" t="s">
        <v>2732</v>
      </c>
      <c r="C1053" s="546" t="str">
        <f>+VLOOKUP(B1053,'Salary sheet'!$B$6:$AX$1386,48,0)</f>
        <v>VU THI NGOC THANH</v>
      </c>
      <c r="D1053" s="546" t="str">
        <f>+VLOOKUP(B1053,'Salary sheet'!$B$6:$BW$1386,49,0)</f>
        <v>050035711489</v>
      </c>
      <c r="E1053" s="462">
        <f>+VLOOKUP(B1053,'Salary sheet'!$B$6:$AT$1292,45,0)</f>
        <v>10539314</v>
      </c>
      <c r="F1053" s="646" t="s">
        <v>5544</v>
      </c>
      <c r="G1053" s="546" t="str">
        <f>+VLOOKUP(B1053,'Salary sheet'!$B$6:$E$2281,4,0)</f>
        <v>SK2</v>
      </c>
      <c r="H1053" s="461" t="str">
        <f>+VLOOKUP(B1053,'Salary sheet'!$B$6:$AZ$1386,50,0)</f>
        <v>SK2</v>
      </c>
      <c r="I1053" s="461" t="str">
        <f t="shared" si="44"/>
        <v>C10696VU THI NGOC THANH050035711489</v>
      </c>
      <c r="J1053" s="573" t="str">
        <f>+VLOOKUP(B1053,'[2]04 2025'!$B$2:$F$1371,5,0)</f>
        <v>C10696VU THI NGOC THANH050035711489</v>
      </c>
      <c r="K1053" s="461">
        <f t="shared" si="43"/>
        <v>1</v>
      </c>
      <c r="P1053" s="479"/>
    </row>
    <row r="1054" spans="1:16" s="461" customFormat="1" ht="18" customHeight="1">
      <c r="A1054" s="548">
        <f>SUBTOTAL(3,B$6:B1054)</f>
        <v>1049</v>
      </c>
      <c r="B1054" s="546" t="s">
        <v>2734</v>
      </c>
      <c r="C1054" s="546" t="str">
        <f>+VLOOKUP(B1054,'Salary sheet'!$B$6:$AX$1386,48,0)</f>
        <v>NGUYEN THI BICH THUY</v>
      </c>
      <c r="D1054" s="546" t="str">
        <f>+VLOOKUP(B1054,'Salary sheet'!$B$6:$BW$1386,49,0)</f>
        <v>050060667346</v>
      </c>
      <c r="E1054" s="462">
        <f>+VLOOKUP(B1054,'Salary sheet'!$B$6:$AT$1292,45,0)</f>
        <v>8659033</v>
      </c>
      <c r="F1054" s="646" t="s">
        <v>5544</v>
      </c>
      <c r="G1054" s="546" t="str">
        <f>+VLOOKUP(B1054,'Salary sheet'!$B$6:$E$2281,4,0)</f>
        <v>SK2</v>
      </c>
      <c r="H1054" s="461" t="str">
        <f>+VLOOKUP(B1054,'Salary sheet'!$B$6:$AZ$1386,50,0)</f>
        <v>SK2</v>
      </c>
      <c r="I1054" s="461" t="str">
        <f t="shared" si="44"/>
        <v>C11033NGUYEN THI BICH THUY050060667346</v>
      </c>
      <c r="J1054" s="573" t="str">
        <f>+VLOOKUP(B1054,'[2]04 2025'!$B$2:$F$1371,5,0)</f>
        <v>C11033NGUYEN THI BICH THUY050060667346</v>
      </c>
      <c r="K1054" s="461">
        <f t="shared" si="43"/>
        <v>1</v>
      </c>
      <c r="P1054" s="479"/>
    </row>
    <row r="1055" spans="1:16" s="461" customFormat="1" ht="18" customHeight="1">
      <c r="A1055" s="548">
        <f>SUBTOTAL(3,B$6:B1055)</f>
        <v>1050</v>
      </c>
      <c r="B1055" s="546" t="s">
        <v>2736</v>
      </c>
      <c r="C1055" s="546" t="str">
        <f>+VLOOKUP(B1055,'Salary sheet'!$B$6:$AX$1386,48,0)</f>
        <v>NGUYEN MINH TAN</v>
      </c>
      <c r="D1055" s="546" t="str">
        <f>+VLOOKUP(B1055,'Salary sheet'!$B$6:$BW$1386,49,0)</f>
        <v>050112981214</v>
      </c>
      <c r="E1055" s="462">
        <f>+VLOOKUP(B1055,'Salary sheet'!$B$6:$AT$1292,45,0)</f>
        <v>8368109</v>
      </c>
      <c r="F1055" s="646" t="s">
        <v>5544</v>
      </c>
      <c r="G1055" s="546" t="str">
        <f>+VLOOKUP(B1055,'Salary sheet'!$B$6:$E$2281,4,0)</f>
        <v>SK2</v>
      </c>
      <c r="H1055" s="461" t="str">
        <f>+VLOOKUP(B1055,'Salary sheet'!$B$6:$AZ$1386,50,0)</f>
        <v>SK2</v>
      </c>
      <c r="I1055" s="461" t="str">
        <f t="shared" si="44"/>
        <v>C11449NGUYEN MINH TAN050112981214</v>
      </c>
      <c r="J1055" s="573" t="str">
        <f>+VLOOKUP(B1055,'[2]04 2025'!$B$2:$F$1371,5,0)</f>
        <v>C11449NGUYEN MINH TAN050112981214</v>
      </c>
      <c r="K1055" s="461">
        <f t="shared" si="43"/>
        <v>1</v>
      </c>
      <c r="P1055" s="479"/>
    </row>
    <row r="1056" spans="1:16" s="461" customFormat="1" ht="18" customHeight="1">
      <c r="A1056" s="548">
        <f>SUBTOTAL(3,B$6:B1056)</f>
        <v>1051</v>
      </c>
      <c r="B1056" s="546" t="s">
        <v>2738</v>
      </c>
      <c r="C1056" s="546" t="str">
        <f>+VLOOKUP(B1056,'Salary sheet'!$B$6:$AX$1386,48,0)</f>
        <v>LAM TY</v>
      </c>
      <c r="D1056" s="546" t="str">
        <f>+VLOOKUP(B1056,'Salary sheet'!$B$6:$BW$1386,49,0)</f>
        <v>050116008057</v>
      </c>
      <c r="E1056" s="462">
        <f>+VLOOKUP(B1056,'Salary sheet'!$B$6:$AT$1292,45,0)</f>
        <v>6240024</v>
      </c>
      <c r="F1056" s="646" t="s">
        <v>5544</v>
      </c>
      <c r="G1056" s="546" t="str">
        <f>+VLOOKUP(B1056,'Salary sheet'!$B$6:$E$2281,4,0)</f>
        <v>SK2</v>
      </c>
      <c r="H1056" s="461" t="str">
        <f>+VLOOKUP(B1056,'Salary sheet'!$B$6:$AZ$1386,50,0)</f>
        <v>SK2</v>
      </c>
      <c r="I1056" s="461" t="str">
        <f t="shared" si="44"/>
        <v>C11756LAM TY050116008057</v>
      </c>
      <c r="J1056" s="573" t="str">
        <f>+VLOOKUP(B1056,'[2]04 2025'!$B$2:$F$1371,5,0)</f>
        <v>C11756LAM TY050116008057</v>
      </c>
      <c r="K1056" s="461">
        <f t="shared" si="43"/>
        <v>1</v>
      </c>
      <c r="P1056" s="479"/>
    </row>
    <row r="1057" spans="1:16" s="461" customFormat="1" ht="18" customHeight="1">
      <c r="A1057" s="548">
        <f>SUBTOTAL(3,B$6:B1057)</f>
        <v>1052</v>
      </c>
      <c r="B1057" s="546" t="s">
        <v>2740</v>
      </c>
      <c r="C1057" s="546" t="str">
        <f>+VLOOKUP(B1057,'Salary sheet'!$B$6:$AX$1386,48,0)</f>
        <v>DIEU TAN THINH</v>
      </c>
      <c r="D1057" s="546" t="str">
        <f>+VLOOKUP(B1057,'Salary sheet'!$B$6:$BW$1386,49,0)</f>
        <v>050116008049</v>
      </c>
      <c r="E1057" s="462">
        <f>+VLOOKUP(B1057,'Salary sheet'!$B$6:$AT$1292,45,0)</f>
        <v>8854161</v>
      </c>
      <c r="F1057" s="646" t="s">
        <v>5544</v>
      </c>
      <c r="G1057" s="546" t="str">
        <f>+VLOOKUP(B1057,'Salary sheet'!$B$6:$E$2281,4,0)</f>
        <v>SK2</v>
      </c>
      <c r="H1057" s="461" t="str">
        <f>+VLOOKUP(B1057,'Salary sheet'!$B$6:$AZ$1386,50,0)</f>
        <v>SK2</v>
      </c>
      <c r="I1057" s="461" t="str">
        <f t="shared" si="44"/>
        <v>C11770DIEU TAN THINH050116008049</v>
      </c>
      <c r="J1057" s="573" t="str">
        <f>+VLOOKUP(B1057,'[2]04 2025'!$B$2:$F$1371,5,0)</f>
        <v>C11770DIEU TAN THINH050116008049</v>
      </c>
      <c r="K1057" s="461">
        <f t="shared" si="43"/>
        <v>1</v>
      </c>
      <c r="P1057" s="479"/>
    </row>
    <row r="1058" spans="1:16" s="461" customFormat="1" ht="18" customHeight="1">
      <c r="A1058" s="548">
        <f>SUBTOTAL(3,B$6:B1058)</f>
        <v>1053</v>
      </c>
      <c r="B1058" s="546" t="s">
        <v>2742</v>
      </c>
      <c r="C1058" s="546" t="str">
        <f>+VLOOKUP(B1058,'Salary sheet'!$B$6:$AX$1386,48,0)</f>
        <v>PHAM THI THU HOA</v>
      </c>
      <c r="D1058" s="546" t="str">
        <f>+VLOOKUP(B1058,'Salary sheet'!$B$6:$BW$1386,49,0)</f>
        <v>050098646954</v>
      </c>
      <c r="E1058" s="462">
        <f>+VLOOKUP(B1058,'Salary sheet'!$B$6:$AT$1292,45,0)</f>
        <v>8257145</v>
      </c>
      <c r="F1058" s="646" t="s">
        <v>5544</v>
      </c>
      <c r="G1058" s="546" t="str">
        <f>+VLOOKUP(B1058,'Salary sheet'!$B$6:$E$2281,4,0)</f>
        <v>SK2</v>
      </c>
      <c r="H1058" s="461" t="str">
        <f>+VLOOKUP(B1058,'Salary sheet'!$B$6:$AZ$1386,50,0)</f>
        <v>SK2</v>
      </c>
      <c r="I1058" s="461" t="str">
        <f t="shared" si="44"/>
        <v>C12690PHAM THI THU HOA050098646954</v>
      </c>
      <c r="J1058" s="573" t="str">
        <f>+VLOOKUP(B1058,'[2]04 2025'!$B$2:$F$1371,5,0)</f>
        <v>C12690PHAM THI THU HOA050098646954</v>
      </c>
      <c r="K1058" s="461">
        <f t="shared" si="43"/>
        <v>1</v>
      </c>
      <c r="P1058" s="479"/>
    </row>
    <row r="1059" spans="1:16" s="461" customFormat="1" ht="18" customHeight="1">
      <c r="A1059" s="548">
        <f>SUBTOTAL(3,B$6:B1059)</f>
        <v>1054</v>
      </c>
      <c r="B1059" s="546" t="s">
        <v>2744</v>
      </c>
      <c r="C1059" s="546" t="str">
        <f>+VLOOKUP(B1059,'Salary sheet'!$B$6:$AX$1386,48,0)</f>
        <v>LE NGOC ANH</v>
      </c>
      <c r="D1059" s="546" t="str">
        <f>+VLOOKUP(B1059,'Salary sheet'!$B$6:$BW$1386,49,0)</f>
        <v>050102525229</v>
      </c>
      <c r="E1059" s="462">
        <f>+VLOOKUP(B1059,'Salary sheet'!$B$6:$AT$1292,45,0)</f>
        <v>8447457</v>
      </c>
      <c r="F1059" s="646" t="s">
        <v>5544</v>
      </c>
      <c r="G1059" s="546" t="str">
        <f>+VLOOKUP(B1059,'Salary sheet'!$B$6:$E$2281,4,0)</f>
        <v>SK2</v>
      </c>
      <c r="H1059" s="461" t="str">
        <f>+VLOOKUP(B1059,'Salary sheet'!$B$6:$AZ$1386,50,0)</f>
        <v>SK2</v>
      </c>
      <c r="I1059" s="461" t="str">
        <f t="shared" si="44"/>
        <v>C12920LE NGOC ANH050102525229</v>
      </c>
      <c r="J1059" s="573" t="str">
        <f>+VLOOKUP(B1059,'[2]04 2025'!$B$2:$F$1371,5,0)</f>
        <v>C12920LE NGOC ANH050102525229</v>
      </c>
      <c r="K1059" s="461">
        <f t="shared" si="43"/>
        <v>1</v>
      </c>
      <c r="P1059" s="479"/>
    </row>
    <row r="1060" spans="1:16" s="461" customFormat="1" ht="18" customHeight="1">
      <c r="A1060" s="548">
        <f>SUBTOTAL(3,B$6:B1060)</f>
        <v>1055</v>
      </c>
      <c r="B1060" s="546" t="s">
        <v>2746</v>
      </c>
      <c r="C1060" s="546" t="str">
        <f>+VLOOKUP(B1060,'Salary sheet'!$B$6:$AX$1386,48,0)</f>
        <v>VU THI THUY TIEN</v>
      </c>
      <c r="D1060" s="546" t="str">
        <f>+VLOOKUP(B1060,'Salary sheet'!$B$6:$BW$1386,49,0)</f>
        <v>050103659881</v>
      </c>
      <c r="E1060" s="462">
        <f>+VLOOKUP(B1060,'Salary sheet'!$B$6:$AT$1292,45,0)</f>
        <v>6609753</v>
      </c>
      <c r="F1060" s="646" t="s">
        <v>5544</v>
      </c>
      <c r="G1060" s="546" t="str">
        <f>+VLOOKUP(B1060,'Salary sheet'!$B$6:$E$2281,4,0)</f>
        <v>SK2</v>
      </c>
      <c r="H1060" s="461" t="str">
        <f>+VLOOKUP(B1060,'Salary sheet'!$B$6:$AZ$1386,50,0)</f>
        <v>SK2</v>
      </c>
      <c r="I1060" s="461" t="str">
        <f t="shared" si="44"/>
        <v>C13182VU THI THUY TIEN050103659881</v>
      </c>
      <c r="J1060" s="573" t="str">
        <f>+VLOOKUP(B1060,'[2]04 2025'!$B$2:$F$1371,5,0)</f>
        <v>C13182VU THI THUY TIEN050103659881</v>
      </c>
      <c r="K1060" s="461">
        <f t="shared" si="43"/>
        <v>1</v>
      </c>
      <c r="P1060" s="479"/>
    </row>
    <row r="1061" spans="1:16" s="461" customFormat="1" ht="18" customHeight="1">
      <c r="A1061" s="548">
        <f>SUBTOTAL(3,B$6:B1061)</f>
        <v>1056</v>
      </c>
      <c r="B1061" s="546" t="s">
        <v>2748</v>
      </c>
      <c r="C1061" s="546" t="str">
        <f>+VLOOKUP(B1061,'Salary sheet'!$B$6:$AX$1386,48,0)</f>
        <v>DIEU TRUNG</v>
      </c>
      <c r="D1061" s="546" t="str">
        <f>+VLOOKUP(B1061,'Salary sheet'!$B$6:$BW$1386,49,0)</f>
        <v>050128086207</v>
      </c>
      <c r="E1061" s="462">
        <f>+VLOOKUP(B1061,'Salary sheet'!$B$6:$AT$1292,45,0)</f>
        <v>7901812</v>
      </c>
      <c r="F1061" s="646" t="s">
        <v>5544</v>
      </c>
      <c r="G1061" s="546" t="str">
        <f>+VLOOKUP(B1061,'Salary sheet'!$B$6:$E$2281,4,0)</f>
        <v>SK2</v>
      </c>
      <c r="H1061" s="461" t="str">
        <f>+VLOOKUP(B1061,'Salary sheet'!$B$6:$AZ$1386,50,0)</f>
        <v>SK2</v>
      </c>
      <c r="I1061" s="461" t="str">
        <f t="shared" si="44"/>
        <v>C13700DIEU TRUNG050128086207</v>
      </c>
      <c r="J1061" s="573" t="str">
        <f>+VLOOKUP(B1061,'[2]04 2025'!$B$2:$F$1371,5,0)</f>
        <v>C13700DIEU TRUNG050128086207</v>
      </c>
      <c r="K1061" s="461">
        <f t="shared" si="43"/>
        <v>1</v>
      </c>
      <c r="P1061" s="479"/>
    </row>
    <row r="1062" spans="1:16" s="461" customFormat="1" ht="18" customHeight="1">
      <c r="A1062" s="548">
        <f>SUBTOTAL(3,B$6:B1062)</f>
        <v>1057</v>
      </c>
      <c r="B1062" s="546" t="s">
        <v>2750</v>
      </c>
      <c r="C1062" s="546" t="str">
        <f>+VLOOKUP(B1062,'Salary sheet'!$B$6:$AX$1386,48,0)</f>
        <v>PHAM THI HANH NGUYEN</v>
      </c>
      <c r="D1062" s="546" t="str">
        <f>+VLOOKUP(B1062,'Salary sheet'!$B$6:$BW$1386,49,0)</f>
        <v>050105852301</v>
      </c>
      <c r="E1062" s="462">
        <f>+VLOOKUP(B1062,'Salary sheet'!$B$6:$AT$1292,45,0)</f>
        <v>6619993</v>
      </c>
      <c r="F1062" s="646" t="s">
        <v>5544</v>
      </c>
      <c r="G1062" s="546" t="str">
        <f>+VLOOKUP(B1062,'Salary sheet'!$B$6:$E$2281,4,0)</f>
        <v>SK2</v>
      </c>
      <c r="H1062" s="461" t="str">
        <f>+VLOOKUP(B1062,'Salary sheet'!$B$6:$AZ$1386,50,0)</f>
        <v>SK2</v>
      </c>
      <c r="I1062" s="461" t="str">
        <f t="shared" si="44"/>
        <v>C14200PHAM THI HANH NGUYEN050105852301</v>
      </c>
      <c r="J1062" s="573" t="str">
        <f>+VLOOKUP(B1062,'[2]04 2025'!$B$2:$F$1371,5,0)</f>
        <v>C14200PHAM THI HANH NGUYEN050105852301</v>
      </c>
      <c r="K1062" s="461">
        <f t="shared" ref="K1062:K1125" si="45">+IF(J1062=I1062,1,0)</f>
        <v>1</v>
      </c>
      <c r="P1062" s="479"/>
    </row>
    <row r="1063" spans="1:16" s="461" customFormat="1" ht="18" customHeight="1">
      <c r="A1063" s="548">
        <f>SUBTOTAL(3,B$6:B1063)</f>
        <v>1058</v>
      </c>
      <c r="B1063" s="546" t="s">
        <v>2752</v>
      </c>
      <c r="C1063" s="546" t="str">
        <f>+VLOOKUP(B1063,'Salary sheet'!$B$6:$AX$1386,48,0)</f>
        <v>NGUYEN THI THANH THUY</v>
      </c>
      <c r="D1063" s="546" t="str">
        <f>+VLOOKUP(B1063,'Salary sheet'!$B$6:$BW$1386,49,0)</f>
        <v>050133982717</v>
      </c>
      <c r="E1063" s="462">
        <f>+VLOOKUP(B1063,'Salary sheet'!$B$6:$AT$1292,45,0)</f>
        <v>8491796</v>
      </c>
      <c r="F1063" s="646" t="s">
        <v>5544</v>
      </c>
      <c r="G1063" s="546" t="str">
        <f>+VLOOKUP(B1063,'Salary sheet'!$B$6:$E$2281,4,0)</f>
        <v>SK2</v>
      </c>
      <c r="H1063" s="461" t="str">
        <f>+VLOOKUP(B1063,'Salary sheet'!$B$6:$AZ$1386,50,0)</f>
        <v>SK2</v>
      </c>
      <c r="I1063" s="461" t="str">
        <f t="shared" si="44"/>
        <v>C15115NGUYEN THI THANH THUY050133982717</v>
      </c>
      <c r="J1063" s="573" t="str">
        <f>+VLOOKUP(B1063,'[2]04 2025'!$B$2:$F$1371,5,0)</f>
        <v>C15115NGUYEN THI THANH THUY050133982717</v>
      </c>
      <c r="K1063" s="461">
        <f t="shared" si="45"/>
        <v>1</v>
      </c>
      <c r="P1063" s="479"/>
    </row>
    <row r="1064" spans="1:16" s="461" customFormat="1" ht="18" customHeight="1">
      <c r="A1064" s="548">
        <f>SUBTOTAL(3,B$6:B1064)</f>
        <v>1059</v>
      </c>
      <c r="B1064" s="546" t="s">
        <v>2754</v>
      </c>
      <c r="C1064" s="546" t="str">
        <f>+VLOOKUP(B1064,'Salary sheet'!$B$6:$AX$1386,48,0)</f>
        <v>LE NGOC YEN</v>
      </c>
      <c r="D1064" s="546" t="str">
        <f>+VLOOKUP(B1064,'Salary sheet'!$B$6:$BW$1386,49,0)</f>
        <v>050078506341</v>
      </c>
      <c r="E1064" s="462">
        <f>+VLOOKUP(B1064,'Salary sheet'!$B$6:$AT$1292,45,0)</f>
        <v>8624967</v>
      </c>
      <c r="F1064" s="646" t="s">
        <v>5544</v>
      </c>
      <c r="G1064" s="546" t="str">
        <f>+VLOOKUP(B1064,'Salary sheet'!$B$6:$E$2281,4,0)</f>
        <v>SK2</v>
      </c>
      <c r="H1064" s="461" t="str">
        <f>+VLOOKUP(B1064,'Salary sheet'!$B$6:$AZ$1386,50,0)</f>
        <v>SK2</v>
      </c>
      <c r="I1064" s="461" t="str">
        <f t="shared" si="44"/>
        <v>C15126LE NGOC YEN050078506341</v>
      </c>
      <c r="J1064" s="573" t="str">
        <f>+VLOOKUP(B1064,'[2]04 2025'!$B$2:$F$1371,5,0)</f>
        <v>C15126LE NGOC YEN050078506341</v>
      </c>
      <c r="K1064" s="461">
        <f t="shared" si="45"/>
        <v>1</v>
      </c>
      <c r="P1064" s="479"/>
    </row>
    <row r="1065" spans="1:16" s="461" customFormat="1" ht="18" customHeight="1">
      <c r="A1065" s="548">
        <f>SUBTOTAL(3,B$6:B1065)</f>
        <v>1060</v>
      </c>
      <c r="B1065" s="546" t="s">
        <v>2758</v>
      </c>
      <c r="C1065" s="546" t="str">
        <f>+VLOOKUP(B1065,'Salary sheet'!$B$6:$AX$1386,48,0)</f>
        <v>LE THI ANH</v>
      </c>
      <c r="D1065" s="546" t="str">
        <f>+VLOOKUP(B1065,'Salary sheet'!$B$6:$BW$1386,49,0)</f>
        <v>050112834238</v>
      </c>
      <c r="E1065" s="462">
        <f>+VLOOKUP(B1065,'Salary sheet'!$B$6:$AT$1292,45,0)</f>
        <v>8486379</v>
      </c>
      <c r="F1065" s="646" t="s">
        <v>5544</v>
      </c>
      <c r="G1065" s="546" t="str">
        <f>+VLOOKUP(B1065,'Salary sheet'!$B$6:$E$2281,4,0)</f>
        <v>SK2</v>
      </c>
      <c r="H1065" s="461" t="str">
        <f>+VLOOKUP(B1065,'Salary sheet'!$B$6:$AZ$1386,50,0)</f>
        <v>SK2</v>
      </c>
      <c r="I1065" s="461" t="str">
        <f t="shared" si="44"/>
        <v>C15675LE THI ANH050112834238</v>
      </c>
      <c r="J1065" s="573" t="str">
        <f>+VLOOKUP(B1065,'[2]04 2025'!$B$2:$F$1371,5,0)</f>
        <v>C15675LE THI ANH050112834238</v>
      </c>
      <c r="K1065" s="461">
        <f t="shared" si="45"/>
        <v>1</v>
      </c>
      <c r="P1065" s="479"/>
    </row>
    <row r="1066" spans="1:16" s="461" customFormat="1" ht="18" customHeight="1">
      <c r="A1066" s="548">
        <f>SUBTOTAL(3,B$6:B1066)</f>
        <v>1061</v>
      </c>
      <c r="B1066" s="546" t="s">
        <v>2760</v>
      </c>
      <c r="C1066" s="546" t="str">
        <f>+VLOOKUP(B1066,'Salary sheet'!$B$6:$AX$1386,48,0)</f>
        <v>DIEU HUNG</v>
      </c>
      <c r="D1066" s="546" t="str">
        <f>+VLOOKUP(B1066,'Salary sheet'!$B$6:$BW$1386,49,0)</f>
        <v>050126321004</v>
      </c>
      <c r="E1066" s="462">
        <f>+VLOOKUP(B1066,'Salary sheet'!$B$6:$AT$1292,45,0)</f>
        <v>6640529</v>
      </c>
      <c r="F1066" s="646" t="s">
        <v>5544</v>
      </c>
      <c r="G1066" s="546" t="str">
        <f>+VLOOKUP(B1066,'Salary sheet'!$B$6:$E$2281,4,0)</f>
        <v>SK2</v>
      </c>
      <c r="H1066" s="461" t="str">
        <f>+VLOOKUP(B1066,'Salary sheet'!$B$6:$AZ$1386,50,0)</f>
        <v>SK2</v>
      </c>
      <c r="I1066" s="461" t="str">
        <f t="shared" si="44"/>
        <v>C15690DIEU HUNG050126321004</v>
      </c>
      <c r="J1066" s="573" t="str">
        <f>+VLOOKUP(B1066,'[2]04 2025'!$B$2:$F$1371,5,0)</f>
        <v>C15690DIEU HUNG050126321004</v>
      </c>
      <c r="K1066" s="461">
        <f t="shared" si="45"/>
        <v>1</v>
      </c>
      <c r="P1066" s="479"/>
    </row>
    <row r="1067" spans="1:16" s="461" customFormat="1" ht="18" customHeight="1">
      <c r="A1067" s="548">
        <f>SUBTOTAL(3,B$6:B1067)</f>
        <v>1062</v>
      </c>
      <c r="B1067" s="546" t="s">
        <v>2762</v>
      </c>
      <c r="C1067" s="546" t="str">
        <f>+VLOOKUP(B1067,'Salary sheet'!$B$6:$AX$1386,48,0)</f>
        <v>NGUYEN THI THU HIEN</v>
      </c>
      <c r="D1067" s="546" t="str">
        <f>+VLOOKUP(B1067,'Salary sheet'!$B$6:$BW$1386,49,0)</f>
        <v>050108990551</v>
      </c>
      <c r="E1067" s="462">
        <f>+VLOOKUP(B1067,'Salary sheet'!$B$6:$AT$1292,45,0)</f>
        <v>8409105</v>
      </c>
      <c r="F1067" s="646" t="s">
        <v>5544</v>
      </c>
      <c r="G1067" s="546" t="str">
        <f>+VLOOKUP(B1067,'Salary sheet'!$B$6:$E$2281,4,0)</f>
        <v>SK2</v>
      </c>
      <c r="H1067" s="461" t="str">
        <f>+VLOOKUP(B1067,'Salary sheet'!$B$6:$AZ$1386,50,0)</f>
        <v>SK2</v>
      </c>
      <c r="I1067" s="461" t="str">
        <f t="shared" si="44"/>
        <v>C15729NGUYEN THI THU HIEN050108990551</v>
      </c>
      <c r="J1067" s="573" t="str">
        <f>+VLOOKUP(B1067,'[2]04 2025'!$B$2:$F$1371,5,0)</f>
        <v>C15729NGUYEN THI THU HIEN050108990551</v>
      </c>
      <c r="K1067" s="461">
        <f t="shared" si="45"/>
        <v>1</v>
      </c>
      <c r="P1067" s="479"/>
    </row>
    <row r="1068" spans="1:16" s="461" customFormat="1" ht="18" customHeight="1">
      <c r="A1068" s="548">
        <f>SUBTOTAL(3,B$6:B1068)</f>
        <v>1063</v>
      </c>
      <c r="B1068" s="546" t="s">
        <v>2763</v>
      </c>
      <c r="C1068" s="546" t="str">
        <f>+VLOOKUP(B1068,'Salary sheet'!$B$6:$AX$1386,48,0)</f>
        <v>BUI THI MINH TAM</v>
      </c>
      <c r="D1068" s="546" t="str">
        <f>+VLOOKUP(B1068,'Salary sheet'!$B$6:$BW$1386,49,0)</f>
        <v>050152673415</v>
      </c>
      <c r="E1068" s="462">
        <f>+VLOOKUP(B1068,'Salary sheet'!$B$6:$AT$1292,45,0)</f>
        <v>8082515</v>
      </c>
      <c r="F1068" s="646" t="s">
        <v>5544</v>
      </c>
      <c r="G1068" s="546" t="str">
        <f>+VLOOKUP(B1068,'Salary sheet'!$B$6:$E$2281,4,0)</f>
        <v>SK2</v>
      </c>
      <c r="H1068" s="461" t="str">
        <f>+VLOOKUP(B1068,'Salary sheet'!$B$6:$AZ$1386,50,0)</f>
        <v>SK2</v>
      </c>
      <c r="I1068" s="461" t="str">
        <f t="shared" si="44"/>
        <v>C15757BUI THI MINH TAM050152673415</v>
      </c>
      <c r="J1068" s="573" t="str">
        <f>+VLOOKUP(B1068,'[2]04 2025'!$B$2:$F$1371,5,0)</f>
        <v>C15757BUI THI MINH TAM050152673415</v>
      </c>
      <c r="K1068" s="461">
        <f t="shared" si="45"/>
        <v>1</v>
      </c>
      <c r="P1068" s="479"/>
    </row>
    <row r="1069" spans="1:16" s="461" customFormat="1" ht="18" customHeight="1">
      <c r="A1069" s="548">
        <f>SUBTOTAL(3,B$6:B1069)</f>
        <v>1064</v>
      </c>
      <c r="B1069" s="546" t="s">
        <v>2765</v>
      </c>
      <c r="C1069" s="546" t="str">
        <f>+VLOOKUP(B1069,'Salary sheet'!$B$6:$AX$1386,48,0)</f>
        <v>HO THI NGOC HAN</v>
      </c>
      <c r="D1069" s="546" t="str">
        <f>+VLOOKUP(B1069,'Salary sheet'!$B$6:$BW$1386,49,0)</f>
        <v>050154980455</v>
      </c>
      <c r="E1069" s="462">
        <f>+VLOOKUP(B1069,'Salary sheet'!$B$6:$AT$1292,45,0)</f>
        <v>7915509</v>
      </c>
      <c r="F1069" s="646" t="s">
        <v>5544</v>
      </c>
      <c r="G1069" s="546" t="str">
        <f>+VLOOKUP(B1069,'Salary sheet'!$B$6:$E$2281,4,0)</f>
        <v>SK2</v>
      </c>
      <c r="H1069" s="461" t="str">
        <f>+VLOOKUP(B1069,'Salary sheet'!$B$6:$AZ$1386,50,0)</f>
        <v>SK2</v>
      </c>
      <c r="I1069" s="461" t="str">
        <f t="shared" si="44"/>
        <v>C16033HO THI NGOC HAN050154980455</v>
      </c>
      <c r="J1069" s="573" t="str">
        <f>+VLOOKUP(B1069,'[2]04 2025'!$B$2:$F$1371,5,0)</f>
        <v>C16033HO THI NGOC HAN050154980455</v>
      </c>
      <c r="K1069" s="461">
        <f t="shared" si="45"/>
        <v>1</v>
      </c>
      <c r="P1069" s="479"/>
    </row>
    <row r="1070" spans="1:16" s="461" customFormat="1" ht="18" customHeight="1">
      <c r="A1070" s="548">
        <f>SUBTOTAL(3,B$6:B1070)</f>
        <v>1065</v>
      </c>
      <c r="B1070" s="546" t="s">
        <v>2767</v>
      </c>
      <c r="C1070" s="546" t="str">
        <f>+VLOOKUP(B1070,'Salary sheet'!$B$6:$AX$1386,48,0)</f>
        <v>NGUYEN THI HUONG</v>
      </c>
      <c r="D1070" s="546" t="str">
        <f>+VLOOKUP(B1070,'Salary sheet'!$B$6:$BW$1386,49,0)</f>
        <v>050122382599</v>
      </c>
      <c r="E1070" s="462">
        <f>+VLOOKUP(B1070,'Salary sheet'!$B$6:$AT$1292,45,0)</f>
        <v>8128486</v>
      </c>
      <c r="F1070" s="646" t="s">
        <v>5544</v>
      </c>
      <c r="G1070" s="546" t="str">
        <f>+VLOOKUP(B1070,'Salary sheet'!$B$6:$E$2281,4,0)</f>
        <v>SK2</v>
      </c>
      <c r="H1070" s="461" t="str">
        <f>+VLOOKUP(B1070,'Salary sheet'!$B$6:$AZ$1386,50,0)</f>
        <v>SK2</v>
      </c>
      <c r="I1070" s="461" t="str">
        <f t="shared" si="44"/>
        <v>C16170NGUYEN THI HUONG050122382599</v>
      </c>
      <c r="J1070" s="573" t="str">
        <f>+VLOOKUP(B1070,'[2]04 2025'!$B$2:$F$1371,5,0)</f>
        <v>C16170NGUYEN THI HUONG050122382599</v>
      </c>
      <c r="K1070" s="461">
        <f t="shared" si="45"/>
        <v>1</v>
      </c>
      <c r="P1070" s="479"/>
    </row>
    <row r="1071" spans="1:16" s="461" customFormat="1" ht="18" customHeight="1">
      <c r="A1071" s="548">
        <f>SUBTOTAL(3,B$6:B1071)</f>
        <v>1066</v>
      </c>
      <c r="B1071" s="546" t="s">
        <v>2769</v>
      </c>
      <c r="C1071" s="546" t="str">
        <f>+VLOOKUP(B1071,'Salary sheet'!$B$6:$AX$1386,48,0)</f>
        <v>TRAN THI KIM LINH</v>
      </c>
      <c r="D1071" s="546" t="str">
        <f>+VLOOKUP(B1071,'Salary sheet'!$B$6:$BW$1386,49,0)</f>
        <v>050156922495</v>
      </c>
      <c r="E1071" s="462">
        <f>+VLOOKUP(B1071,'Salary sheet'!$B$6:$AT$1292,45,0)</f>
        <v>6798809</v>
      </c>
      <c r="F1071" s="646" t="s">
        <v>5544</v>
      </c>
      <c r="G1071" s="546" t="str">
        <f>+VLOOKUP(B1071,'Salary sheet'!$B$6:$E$2281,4,0)</f>
        <v>SK2</v>
      </c>
      <c r="H1071" s="461" t="str">
        <f>+VLOOKUP(B1071,'Salary sheet'!$B$6:$AZ$1386,50,0)</f>
        <v>SK2</v>
      </c>
      <c r="I1071" s="461" t="str">
        <f t="shared" si="44"/>
        <v>C16171TRAN THI KIM LINH050156922495</v>
      </c>
      <c r="J1071" s="573" t="str">
        <f>+VLOOKUP(B1071,'[2]04 2025'!$B$2:$F$1371,5,0)</f>
        <v>C16171TRAN THI KIM LINH050156922495</v>
      </c>
      <c r="K1071" s="461">
        <f t="shared" si="45"/>
        <v>1</v>
      </c>
      <c r="P1071" s="479"/>
    </row>
    <row r="1072" spans="1:16" s="461" customFormat="1" ht="18" customHeight="1">
      <c r="A1072" s="548">
        <f>SUBTOTAL(3,B$6:B1072)</f>
        <v>1067</v>
      </c>
      <c r="B1072" s="546" t="s">
        <v>2771</v>
      </c>
      <c r="C1072" s="546" t="str">
        <f>+VLOOKUP(B1072,'Salary sheet'!$B$6:$AX$1386,48,0)</f>
        <v>NGUYEN THI THUONG</v>
      </c>
      <c r="D1072" s="546" t="str">
        <f>+VLOOKUP(B1072,'Salary sheet'!$B$6:$BW$1386,49,0)</f>
        <v>0987161885</v>
      </c>
      <c r="E1072" s="462">
        <f>+VLOOKUP(B1072,'Salary sheet'!$B$6:$AT$1292,45,0)</f>
        <v>7447387</v>
      </c>
      <c r="F1072" s="646" t="s">
        <v>5544</v>
      </c>
      <c r="G1072" s="546" t="str">
        <f>+VLOOKUP(B1072,'Salary sheet'!$B$6:$E$2281,4,0)</f>
        <v>SK2</v>
      </c>
      <c r="H1072" s="461" t="str">
        <f>+VLOOKUP(B1072,'Salary sheet'!$B$6:$AZ$1386,50,0)</f>
        <v>SK2</v>
      </c>
      <c r="I1072" s="461" t="str">
        <f t="shared" si="44"/>
        <v>C16195NGUYEN THI THUONG0987161885</v>
      </c>
      <c r="J1072" s="573" t="str">
        <f>+VLOOKUP(B1072,'[2]04 2025'!$B$2:$F$1371,5,0)</f>
        <v>C16195NGUYEN THI THUONG0987161885</v>
      </c>
      <c r="K1072" s="461">
        <f t="shared" si="45"/>
        <v>1</v>
      </c>
      <c r="P1072" s="479"/>
    </row>
    <row r="1073" spans="1:16" s="461" customFormat="1" ht="18" customHeight="1">
      <c r="A1073" s="548">
        <f>SUBTOTAL(3,B$6:B1073)</f>
        <v>1068</v>
      </c>
      <c r="B1073" s="546" t="s">
        <v>2773</v>
      </c>
      <c r="C1073" s="546" t="str">
        <f>+VLOOKUP(B1073,'Salary sheet'!$B$6:$AX$1386,48,0)</f>
        <v>TRAN THI LUA</v>
      </c>
      <c r="D1073" s="546" t="str">
        <f>+VLOOKUP(B1073,'Salary sheet'!$B$6:$BW$1386,49,0)</f>
        <v>050156047330</v>
      </c>
      <c r="E1073" s="462">
        <f>+VLOOKUP(B1073,'Salary sheet'!$B$6:$AT$1292,45,0)</f>
        <v>7678517</v>
      </c>
      <c r="F1073" s="646" t="s">
        <v>5544</v>
      </c>
      <c r="G1073" s="546" t="str">
        <f>+VLOOKUP(B1073,'Salary sheet'!$B$6:$E$2281,4,0)</f>
        <v>SK2</v>
      </c>
      <c r="H1073" s="461" t="str">
        <f>+VLOOKUP(B1073,'Salary sheet'!$B$6:$AZ$1386,50,0)</f>
        <v>SK2</v>
      </c>
      <c r="I1073" s="461" t="str">
        <f t="shared" si="44"/>
        <v>C16207TRAN THI LUA050156047330</v>
      </c>
      <c r="J1073" s="573" t="str">
        <f>+VLOOKUP(B1073,'[2]04 2025'!$B$2:$F$1371,5,0)</f>
        <v>C16207TRAN THI LUA050156047330</v>
      </c>
      <c r="K1073" s="461">
        <f t="shared" si="45"/>
        <v>1</v>
      </c>
      <c r="P1073" s="479"/>
    </row>
    <row r="1074" spans="1:16" s="461" customFormat="1" ht="18" customHeight="1">
      <c r="A1074" s="548">
        <f>SUBTOTAL(3,B$6:B1074)</f>
        <v>1069</v>
      </c>
      <c r="B1074" s="546" t="s">
        <v>2775</v>
      </c>
      <c r="C1074" s="546" t="str">
        <f>+VLOOKUP(B1074,'Salary sheet'!$B$6:$AX$1386,48,0)</f>
        <v>NANG THI BUOI</v>
      </c>
      <c r="D1074" s="546" t="str">
        <f>+VLOOKUP(B1074,'Salary sheet'!$B$6:$BW$1386,49,0)</f>
        <v>050156846896</v>
      </c>
      <c r="E1074" s="462">
        <f>+VLOOKUP(B1074,'Salary sheet'!$B$6:$AT$1292,45,0)</f>
        <v>7268065</v>
      </c>
      <c r="F1074" s="646" t="s">
        <v>5544</v>
      </c>
      <c r="G1074" s="546" t="str">
        <f>+VLOOKUP(B1074,'Salary sheet'!$B$6:$E$2281,4,0)</f>
        <v>SK2</v>
      </c>
      <c r="H1074" s="461" t="str">
        <f>+VLOOKUP(B1074,'Salary sheet'!$B$6:$AZ$1386,50,0)</f>
        <v>SK2</v>
      </c>
      <c r="I1074" s="461" t="str">
        <f t="shared" si="44"/>
        <v>C16276NANG THI BUOI050156846896</v>
      </c>
      <c r="J1074" s="573" t="str">
        <f>+VLOOKUP(B1074,'[2]04 2025'!$B$2:$F$1371,5,0)</f>
        <v>C16276NANG THI BUOI050156846896</v>
      </c>
      <c r="K1074" s="461">
        <f t="shared" si="45"/>
        <v>1</v>
      </c>
      <c r="P1074" s="479"/>
    </row>
    <row r="1075" spans="1:16" s="461" customFormat="1" ht="18" customHeight="1">
      <c r="A1075" s="548">
        <f>SUBTOTAL(3,B$6:B1075)</f>
        <v>1070</v>
      </c>
      <c r="B1075" s="546" t="s">
        <v>2777</v>
      </c>
      <c r="C1075" s="546" t="str">
        <f>+VLOOKUP(B1075,'Salary sheet'!$B$6:$AX$1386,48,0)</f>
        <v>THI THAM</v>
      </c>
      <c r="D1075" s="546" t="str">
        <f>+VLOOKUP(B1075,'Salary sheet'!$B$6:$BW$1386,49,0)</f>
        <v>050127346205</v>
      </c>
      <c r="E1075" s="462">
        <f>+VLOOKUP(B1075,'Salary sheet'!$B$6:$AT$1292,45,0)</f>
        <v>7722315</v>
      </c>
      <c r="F1075" s="646" t="s">
        <v>5544</v>
      </c>
      <c r="G1075" s="546" t="str">
        <f>+VLOOKUP(B1075,'Salary sheet'!$B$6:$E$2281,4,0)</f>
        <v>SK2</v>
      </c>
      <c r="H1075" s="461" t="str">
        <f>+VLOOKUP(B1075,'Salary sheet'!$B$6:$AZ$1386,50,0)</f>
        <v>SK2</v>
      </c>
      <c r="I1075" s="461" t="str">
        <f t="shared" si="44"/>
        <v>C16351THI THAM050127346205</v>
      </c>
      <c r="J1075" s="573" t="str">
        <f>+VLOOKUP(B1075,'[2]04 2025'!$B$2:$F$1371,5,0)</f>
        <v>C16351THI THAM050127346205</v>
      </c>
      <c r="K1075" s="461">
        <f t="shared" si="45"/>
        <v>1</v>
      </c>
      <c r="P1075" s="479"/>
    </row>
    <row r="1076" spans="1:16" s="461" customFormat="1" ht="18" customHeight="1">
      <c r="A1076" s="548">
        <f>SUBTOTAL(3,B$6:B1076)</f>
        <v>1071</v>
      </c>
      <c r="B1076" s="546" t="s">
        <v>2779</v>
      </c>
      <c r="C1076" s="546" t="str">
        <f>+VLOOKUP(B1076,'Salary sheet'!$B$6:$AX$1386,48,0)</f>
        <v>DIEU THI HUYNH</v>
      </c>
      <c r="D1076" s="546" t="str">
        <f>+VLOOKUP(B1076,'Salary sheet'!$B$6:$BW$1386,49,0)</f>
        <v>050157013413</v>
      </c>
      <c r="E1076" s="462">
        <f>+VLOOKUP(B1076,'Salary sheet'!$B$6:$AT$1292,45,0)</f>
        <v>5154237</v>
      </c>
      <c r="F1076" s="646" t="s">
        <v>5544</v>
      </c>
      <c r="G1076" s="546" t="str">
        <f>+VLOOKUP(B1076,'Salary sheet'!$B$6:$E$2281,4,0)</f>
        <v>SK2</v>
      </c>
      <c r="H1076" s="461" t="str">
        <f>+VLOOKUP(B1076,'Salary sheet'!$B$6:$AZ$1386,50,0)</f>
        <v>SK2</v>
      </c>
      <c r="I1076" s="461" t="str">
        <f t="shared" si="44"/>
        <v>C16352DIEU THI HUYNH050157013413</v>
      </c>
      <c r="J1076" s="573" t="str">
        <f>+VLOOKUP(B1076,'[2]04 2025'!$B$2:$F$1371,5,0)</f>
        <v>C16352DIEU THI HUYNH050157013413</v>
      </c>
      <c r="K1076" s="461">
        <f t="shared" si="45"/>
        <v>1</v>
      </c>
      <c r="P1076" s="479"/>
    </row>
    <row r="1077" spans="1:16" s="461" customFormat="1" ht="18" customHeight="1">
      <c r="A1077" s="548">
        <f>SUBTOTAL(3,B$6:B1077)</f>
        <v>1072</v>
      </c>
      <c r="B1077" s="546" t="s">
        <v>2781</v>
      </c>
      <c r="C1077" s="546" t="str">
        <f>+VLOOKUP(B1077,'Salary sheet'!$B$6:$AX$1386,48,0)</f>
        <v>NGUYEN THI UT</v>
      </c>
      <c r="D1077" s="546" t="str">
        <f>+VLOOKUP(B1077,'Salary sheet'!$B$6:$BW$1386,49,0)</f>
        <v>050158380738</v>
      </c>
      <c r="E1077" s="462">
        <f>+VLOOKUP(B1077,'Salary sheet'!$B$6:$AT$1292,45,0)</f>
        <v>7095440</v>
      </c>
      <c r="F1077" s="646" t="s">
        <v>5544</v>
      </c>
      <c r="G1077" s="546" t="str">
        <f>+VLOOKUP(B1077,'Salary sheet'!$B$6:$E$2281,4,0)</f>
        <v>SK2</v>
      </c>
      <c r="H1077" s="461" t="str">
        <f>+VLOOKUP(B1077,'Salary sheet'!$B$6:$AZ$1386,50,0)</f>
        <v>SK2</v>
      </c>
      <c r="I1077" s="461" t="str">
        <f t="shared" si="44"/>
        <v>C16409NGUYEN THI UT050158380738</v>
      </c>
      <c r="J1077" s="573" t="str">
        <f>+VLOOKUP(B1077,'[2]04 2025'!$B$2:$F$1371,5,0)</f>
        <v>C16409NGUYEN THI UT050158380738</v>
      </c>
      <c r="K1077" s="461">
        <f t="shared" si="45"/>
        <v>1</v>
      </c>
      <c r="P1077" s="479"/>
    </row>
    <row r="1078" spans="1:16" s="461" customFormat="1" ht="18" customHeight="1">
      <c r="A1078" s="548">
        <f>SUBTOTAL(3,B$6:B1078)</f>
        <v>1073</v>
      </c>
      <c r="B1078" s="546" t="s">
        <v>2783</v>
      </c>
      <c r="C1078" s="546" t="str">
        <f>+VLOOKUP(B1078,'Salary sheet'!$B$6:$AX$1386,48,0)</f>
        <v>PHAM DIEM THUY</v>
      </c>
      <c r="D1078" s="546" t="str">
        <f>+VLOOKUP(B1078,'Salary sheet'!$B$6:$BW$1386,49,0)</f>
        <v>050149388238</v>
      </c>
      <c r="E1078" s="462">
        <f>+VLOOKUP(B1078,'Salary sheet'!$B$6:$AT$1292,45,0)</f>
        <v>7378528</v>
      </c>
      <c r="F1078" s="646" t="s">
        <v>5544</v>
      </c>
      <c r="G1078" s="546" t="str">
        <f>+VLOOKUP(B1078,'Salary sheet'!$B$6:$E$2281,4,0)</f>
        <v>SK2</v>
      </c>
      <c r="H1078" s="461" t="str">
        <f>+VLOOKUP(B1078,'Salary sheet'!$B$6:$AZ$1386,50,0)</f>
        <v>SK2</v>
      </c>
      <c r="I1078" s="461" t="str">
        <f t="shared" si="44"/>
        <v>C16410PHAM DIEM THUY050149388238</v>
      </c>
      <c r="J1078" s="573" t="str">
        <f>+VLOOKUP(B1078,'[2]04 2025'!$B$2:$F$1371,5,0)</f>
        <v>C16410PHAM DIEM THUY050149388238</v>
      </c>
      <c r="K1078" s="461">
        <f t="shared" si="45"/>
        <v>1</v>
      </c>
      <c r="P1078" s="479"/>
    </row>
    <row r="1079" spans="1:16" s="461" customFormat="1" ht="18" customHeight="1">
      <c r="A1079" s="548">
        <f>SUBTOTAL(3,B$6:B1079)</f>
        <v>1074</v>
      </c>
      <c r="B1079" s="546" t="s">
        <v>2785</v>
      </c>
      <c r="C1079" s="546" t="str">
        <f>+VLOOKUP(B1079,'Salary sheet'!$B$6:$AX$1386,48,0)</f>
        <v>NGUYEN THI HUYEN TRAN</v>
      </c>
      <c r="D1079" s="546" t="str">
        <f>+VLOOKUP(B1079,'Salary sheet'!$B$6:$BW$1386,49,0)</f>
        <v>050158172442</v>
      </c>
      <c r="E1079" s="462">
        <f>+VLOOKUP(B1079,'Salary sheet'!$B$6:$AT$1292,45,0)</f>
        <v>6938250</v>
      </c>
      <c r="F1079" s="646" t="s">
        <v>5544</v>
      </c>
      <c r="G1079" s="546" t="str">
        <f>+VLOOKUP(B1079,'Salary sheet'!$B$6:$E$2281,4,0)</f>
        <v>SK2</v>
      </c>
      <c r="H1079" s="461" t="str">
        <f>+VLOOKUP(B1079,'Salary sheet'!$B$6:$AZ$1386,50,0)</f>
        <v>SK2</v>
      </c>
      <c r="I1079" s="461" t="str">
        <f t="shared" ref="I1079:I1142" si="46">+CONCATENATE(B1079,C1079,D1079)</f>
        <v>C16411NGUYEN THI HUYEN TRAN050158172442</v>
      </c>
      <c r="J1079" s="573" t="str">
        <f>+VLOOKUP(B1079,'[2]04 2025'!$B$2:$F$1371,5,0)</f>
        <v>C16411NGUYEN THI HUYEN TRAN050158172442</v>
      </c>
      <c r="K1079" s="461">
        <f t="shared" si="45"/>
        <v>1</v>
      </c>
      <c r="P1079" s="479"/>
    </row>
    <row r="1080" spans="1:16" s="461" customFormat="1" ht="18" customHeight="1">
      <c r="A1080" s="548">
        <f>SUBTOTAL(3,B$6:B1080)</f>
        <v>1075</v>
      </c>
      <c r="B1080" s="546" t="s">
        <v>2787</v>
      </c>
      <c r="C1080" s="546" t="str">
        <f>+VLOOKUP(B1080,'Salary sheet'!$B$6:$AX$1386,48,0)</f>
        <v>THI NGOC</v>
      </c>
      <c r="D1080" s="546" t="str">
        <f>+VLOOKUP(B1080,'Salary sheet'!$B$6:$BW$1386,49,0)</f>
        <v>050128534544</v>
      </c>
      <c r="E1080" s="462">
        <f>+VLOOKUP(B1080,'Salary sheet'!$B$6:$AT$1292,45,0)</f>
        <v>4808857</v>
      </c>
      <c r="F1080" s="646" t="s">
        <v>5544</v>
      </c>
      <c r="G1080" s="546" t="str">
        <f>+VLOOKUP(B1080,'Salary sheet'!$B$6:$E$2281,4,0)</f>
        <v>SK2</v>
      </c>
      <c r="H1080" s="461" t="str">
        <f>+VLOOKUP(B1080,'Salary sheet'!$B$6:$AZ$1386,50,0)</f>
        <v>SK2</v>
      </c>
      <c r="I1080" s="461" t="str">
        <f t="shared" si="46"/>
        <v>C16412THI NGOC050128534544</v>
      </c>
      <c r="J1080" s="573" t="str">
        <f>+VLOOKUP(B1080,'[2]04 2025'!$B$2:$F$1371,5,0)</f>
        <v>C16412THI NGOC050128534544</v>
      </c>
      <c r="K1080" s="461">
        <f t="shared" si="45"/>
        <v>1</v>
      </c>
      <c r="P1080" s="479"/>
    </row>
    <row r="1081" spans="1:16" s="461" customFormat="1" ht="18" customHeight="1">
      <c r="A1081" s="548">
        <f>SUBTOTAL(3,B$6:B1081)</f>
        <v>1076</v>
      </c>
      <c r="B1081" s="546" t="s">
        <v>2789</v>
      </c>
      <c r="C1081" s="546" t="str">
        <f>+VLOOKUP(B1081,'Salary sheet'!$B$6:$AX$1386,48,0)</f>
        <v>LE THI MINH TRANG</v>
      </c>
      <c r="D1081" s="546" t="str">
        <f>+VLOOKUP(B1081,'Salary sheet'!$B$6:$BW$1386,49,0)</f>
        <v>050158576748</v>
      </c>
      <c r="E1081" s="462">
        <f>+VLOOKUP(B1081,'Salary sheet'!$B$6:$AT$1292,45,0)</f>
        <v>7155535</v>
      </c>
      <c r="F1081" s="646" t="s">
        <v>5544</v>
      </c>
      <c r="G1081" s="546" t="str">
        <f>+VLOOKUP(B1081,'Salary sheet'!$B$6:$E$2281,4,0)</f>
        <v>SK2</v>
      </c>
      <c r="H1081" s="461" t="str">
        <f>+VLOOKUP(B1081,'Salary sheet'!$B$6:$AZ$1386,50,0)</f>
        <v>SK2</v>
      </c>
      <c r="I1081" s="461" t="str">
        <f t="shared" si="46"/>
        <v>C16414LE THI MINH TRANG050158576748</v>
      </c>
      <c r="J1081" s="573" t="str">
        <f>+VLOOKUP(B1081,'[2]04 2025'!$B$2:$F$1371,5,0)</f>
        <v>C16414LE THI MINH TRANG050158576748</v>
      </c>
      <c r="K1081" s="461">
        <f t="shared" si="45"/>
        <v>1</v>
      </c>
      <c r="P1081" s="479"/>
    </row>
    <row r="1082" spans="1:16" s="461" customFormat="1" ht="18" customHeight="1">
      <c r="A1082" s="548">
        <f>SUBTOTAL(3,B$6:B1082)</f>
        <v>1077</v>
      </c>
      <c r="B1082" s="546" t="s">
        <v>2790</v>
      </c>
      <c r="C1082" s="546" t="str">
        <f>+VLOOKUP(B1082,'Salary sheet'!$B$6:$AX$1386,48,0)</f>
        <v>LE THI DUY</v>
      </c>
      <c r="D1082" s="546" t="str">
        <f>+VLOOKUP(B1082,'Salary sheet'!$B$6:$BW$1386,49,0)</f>
        <v>050040871788</v>
      </c>
      <c r="E1082" s="462">
        <f>+VLOOKUP(B1082,'Salary sheet'!$B$6:$AT$1292,45,0)</f>
        <v>7660613</v>
      </c>
      <c r="F1082" s="646" t="s">
        <v>5544</v>
      </c>
      <c r="G1082" s="546" t="str">
        <f>+VLOOKUP(B1082,'Salary sheet'!$B$6:$E$2281,4,0)</f>
        <v>SK2</v>
      </c>
      <c r="H1082" s="461" t="str">
        <f>+VLOOKUP(B1082,'Salary sheet'!$B$6:$AZ$1386,50,0)</f>
        <v>SK2</v>
      </c>
      <c r="I1082" s="461" t="str">
        <f t="shared" si="46"/>
        <v>C16421LE THI DUY050040871788</v>
      </c>
      <c r="J1082" s="573" t="str">
        <f>+VLOOKUP(B1082,'[2]04 2025'!$B$2:$F$1371,5,0)</f>
        <v>C16421LE THI DUY050040871788</v>
      </c>
      <c r="K1082" s="461">
        <f t="shared" si="45"/>
        <v>1</v>
      </c>
      <c r="P1082" s="479"/>
    </row>
    <row r="1083" spans="1:16" s="461" customFormat="1" ht="18" customHeight="1">
      <c r="A1083" s="548">
        <f>SUBTOTAL(3,B$6:B1083)</f>
        <v>1078</v>
      </c>
      <c r="B1083" s="546" t="s">
        <v>2792</v>
      </c>
      <c r="C1083" s="546" t="str">
        <f>+VLOOKUP(B1083,'Salary sheet'!$B$6:$AX$1386,48,0)</f>
        <v>NGUYEN THI HONG YEN</v>
      </c>
      <c r="D1083" s="546" t="str">
        <f>+VLOOKUP(B1083,'Salary sheet'!$B$6:$BW$1386,49,0)</f>
        <v>050158694716</v>
      </c>
      <c r="E1083" s="462">
        <f>+VLOOKUP(B1083,'Salary sheet'!$B$6:$AT$1292,45,0)</f>
        <v>7111041</v>
      </c>
      <c r="F1083" s="646" t="s">
        <v>5544</v>
      </c>
      <c r="G1083" s="546" t="str">
        <f>+VLOOKUP(B1083,'Salary sheet'!$B$6:$E$2281,4,0)</f>
        <v>SK2</v>
      </c>
      <c r="H1083" s="461" t="str">
        <f>+VLOOKUP(B1083,'Salary sheet'!$B$6:$AZ$1386,50,0)</f>
        <v>SK2</v>
      </c>
      <c r="I1083" s="461" t="str">
        <f t="shared" si="46"/>
        <v>C16441NGUYEN THI HONG YEN050158694716</v>
      </c>
      <c r="J1083" s="573" t="str">
        <f>+VLOOKUP(B1083,'[2]04 2025'!$B$2:$F$1371,5,0)</f>
        <v>C16441NGUYEN THI HONG YEN050158694716</v>
      </c>
      <c r="K1083" s="461">
        <f t="shared" si="45"/>
        <v>1</v>
      </c>
      <c r="P1083" s="479"/>
    </row>
    <row r="1084" spans="1:16" s="461" customFormat="1" ht="18" customHeight="1">
      <c r="A1084" s="548">
        <f>SUBTOTAL(3,B$6:B1084)</f>
        <v>1079</v>
      </c>
      <c r="B1084" s="546" t="s">
        <v>2793</v>
      </c>
      <c r="C1084" s="546" t="str">
        <f>+VLOOKUP(B1084,'Salary sheet'!$B$6:$AX$1386,48,0)</f>
        <v>NGUYEN THI CHAU HUONG</v>
      </c>
      <c r="D1084" s="546" t="str">
        <f>+VLOOKUP(B1084,'Salary sheet'!$B$6:$BW$1386,49,0)</f>
        <v>050136165744</v>
      </c>
      <c r="E1084" s="462">
        <f>+VLOOKUP(B1084,'Salary sheet'!$B$6:$AT$1292,45,0)</f>
        <v>7087137</v>
      </c>
      <c r="F1084" s="646" t="s">
        <v>5544</v>
      </c>
      <c r="G1084" s="546" t="str">
        <f>+VLOOKUP(B1084,'Salary sheet'!$B$6:$E$2281,4,0)</f>
        <v>SK2</v>
      </c>
      <c r="H1084" s="461" t="str">
        <f>+VLOOKUP(B1084,'Salary sheet'!$B$6:$AZ$1386,50,0)</f>
        <v>SK2</v>
      </c>
      <c r="I1084" s="461" t="str">
        <f t="shared" si="46"/>
        <v>C16445NGUYEN THI CHAU HUONG050136165744</v>
      </c>
      <c r="J1084" s="573" t="str">
        <f>+VLOOKUP(B1084,'[2]04 2025'!$B$2:$F$1371,5,0)</f>
        <v>C16445NGUYEN THI CHAU HUONG050136165744</v>
      </c>
      <c r="K1084" s="461">
        <f t="shared" si="45"/>
        <v>1</v>
      </c>
      <c r="P1084" s="479"/>
    </row>
    <row r="1085" spans="1:16" s="461" customFormat="1" ht="18" customHeight="1">
      <c r="A1085" s="548">
        <f>SUBTOTAL(3,B$6:B1085)</f>
        <v>1080</v>
      </c>
      <c r="B1085" s="546" t="s">
        <v>2795</v>
      </c>
      <c r="C1085" s="546" t="str">
        <f>+VLOOKUP(B1085,'Salary sheet'!$B$6:$AX$1386,48,0)</f>
        <v>THI THOM</v>
      </c>
      <c r="D1085" s="546" t="str">
        <f>+VLOOKUP(B1085,'Salary sheet'!$B$6:$BW$1386,49,0)</f>
        <v>051704041991</v>
      </c>
      <c r="E1085" s="462">
        <f>+VLOOKUP(B1085,'Salary sheet'!$B$6:$AT$1292,45,0)</f>
        <v>7179641</v>
      </c>
      <c r="F1085" s="646" t="s">
        <v>5544</v>
      </c>
      <c r="G1085" s="546" t="str">
        <f>+VLOOKUP(B1085,'Salary sheet'!$B$6:$E$2281,4,0)</f>
        <v>SK2</v>
      </c>
      <c r="H1085" s="461" t="str">
        <f>+VLOOKUP(B1085,'Salary sheet'!$B$6:$AZ$1386,50,0)</f>
        <v>SK2</v>
      </c>
      <c r="I1085" s="461" t="str">
        <f t="shared" si="46"/>
        <v>C16472THI THOM051704041991</v>
      </c>
      <c r="J1085" s="573" t="str">
        <f>+VLOOKUP(B1085,'[2]04 2025'!$B$2:$F$1371,5,0)</f>
        <v>C16472THI THOM051704041991</v>
      </c>
      <c r="K1085" s="461">
        <f t="shared" si="45"/>
        <v>1</v>
      </c>
      <c r="P1085" s="479"/>
    </row>
    <row r="1086" spans="1:16" s="461" customFormat="1" ht="18" customHeight="1">
      <c r="A1086" s="548">
        <f>SUBTOTAL(3,B$6:B1086)</f>
        <v>1081</v>
      </c>
      <c r="B1086" s="546" t="s">
        <v>2797</v>
      </c>
      <c r="C1086" s="546" t="str">
        <f>+VLOOKUP(B1086,'Salary sheet'!$B$6:$AX$1386,48,0)</f>
        <v>VO THANH TRA</v>
      </c>
      <c r="D1086" s="546" t="str">
        <f>+VLOOKUP(B1086,'Salary sheet'!$B$6:$BW$1386,49,0)</f>
        <v>070141372678</v>
      </c>
      <c r="E1086" s="462">
        <f>+VLOOKUP(B1086,'Salary sheet'!$B$6:$AT$1292,45,0)</f>
        <v>5891382</v>
      </c>
      <c r="F1086" s="646" t="s">
        <v>5544</v>
      </c>
      <c r="G1086" s="546" t="str">
        <f>+VLOOKUP(B1086,'Salary sheet'!$B$6:$E$2281,4,0)</f>
        <v>SK2</v>
      </c>
      <c r="H1086" s="461" t="str">
        <f>+VLOOKUP(B1086,'Salary sheet'!$B$6:$AZ$1386,50,0)</f>
        <v>SK2</v>
      </c>
      <c r="I1086" s="461" t="str">
        <f t="shared" si="46"/>
        <v>C16486VO THANH TRA070141372678</v>
      </c>
      <c r="J1086" s="573" t="str">
        <f>+VLOOKUP(B1086,'[2]04 2025'!$B$2:$F$1371,5,0)</f>
        <v>C16486VO THANH TRA070141372678</v>
      </c>
      <c r="K1086" s="461">
        <f t="shared" si="45"/>
        <v>1</v>
      </c>
      <c r="P1086" s="479"/>
    </row>
    <row r="1087" spans="1:16" s="461" customFormat="1" ht="18" customHeight="1">
      <c r="A1087" s="548">
        <f>SUBTOTAL(3,B$6:B1087)</f>
        <v>1082</v>
      </c>
      <c r="B1087" s="546" t="s">
        <v>2799</v>
      </c>
      <c r="C1087" s="546" t="str">
        <f>+VLOOKUP(B1087,'Salary sheet'!$B$6:$AX$1386,48,0)</f>
        <v>PHAN HOANG CHAU GIANG</v>
      </c>
      <c r="D1087" s="546" t="str">
        <f>+VLOOKUP(B1087,'Salary sheet'!$B$6:$BW$1386,49,0)</f>
        <v>053215052002</v>
      </c>
      <c r="E1087" s="462">
        <f>+VLOOKUP(B1087,'Salary sheet'!$B$6:$AT$1292,45,0)</f>
        <v>5585549</v>
      </c>
      <c r="F1087" s="646" t="s">
        <v>5544</v>
      </c>
      <c r="G1087" s="546" t="str">
        <f>+VLOOKUP(B1087,'Salary sheet'!$B$6:$E$2281,4,0)</f>
        <v>SK2</v>
      </c>
      <c r="H1087" s="461" t="str">
        <f>+VLOOKUP(B1087,'Salary sheet'!$B$6:$AZ$1386,50,0)</f>
        <v>SK2</v>
      </c>
      <c r="I1087" s="461" t="str">
        <f t="shared" si="46"/>
        <v>C16488PHAN HOANG CHAU GIANG053215052002</v>
      </c>
      <c r="J1087" s="573" t="str">
        <f>+VLOOKUP(B1087,'[2]04 2025'!$B$2:$F$1371,5,0)</f>
        <v>C16488PHAN HOANG CHAU GIANG053215052002</v>
      </c>
      <c r="K1087" s="461">
        <f t="shared" si="45"/>
        <v>1</v>
      </c>
      <c r="P1087" s="479"/>
    </row>
    <row r="1088" spans="1:16" s="461" customFormat="1" ht="18" customHeight="1">
      <c r="A1088" s="548">
        <f>SUBTOTAL(3,B$6:B1088)</f>
        <v>1083</v>
      </c>
      <c r="B1088" s="546" t="s">
        <v>2801</v>
      </c>
      <c r="C1088" s="546" t="str">
        <f>+VLOOKUP(B1088,'Salary sheet'!$B$6:$AX$1386,48,0)</f>
        <v>NGO XUAN VINH</v>
      </c>
      <c r="D1088" s="546" t="str">
        <f>+VLOOKUP(B1088,'Salary sheet'!$B$6:$BW$1386,49,0)</f>
        <v>050096745394</v>
      </c>
      <c r="E1088" s="462">
        <f>+VLOOKUP(B1088,'Salary sheet'!$B$6:$AT$1292,45,0)</f>
        <v>7432169</v>
      </c>
      <c r="F1088" s="646" t="s">
        <v>5544</v>
      </c>
      <c r="G1088" s="546" t="str">
        <f>+VLOOKUP(B1088,'Salary sheet'!$B$6:$E$2281,4,0)</f>
        <v>SK2</v>
      </c>
      <c r="H1088" s="461" t="str">
        <f>+VLOOKUP(B1088,'Salary sheet'!$B$6:$AZ$1386,50,0)</f>
        <v>SK2</v>
      </c>
      <c r="I1088" s="461" t="str">
        <f t="shared" si="46"/>
        <v>C16490NGO XUAN VINH050096745394</v>
      </c>
      <c r="J1088" s="573" t="str">
        <f>+VLOOKUP(B1088,'[2]04 2025'!$B$2:$F$1371,5,0)</f>
        <v>C16490NGO XUAN VINH050096745394</v>
      </c>
      <c r="K1088" s="461">
        <f t="shared" si="45"/>
        <v>1</v>
      </c>
      <c r="P1088" s="479"/>
    </row>
    <row r="1089" spans="1:16" s="461" customFormat="1" ht="18" customHeight="1">
      <c r="A1089" s="548">
        <f>SUBTOTAL(3,B$6:B1089)</f>
        <v>1084</v>
      </c>
      <c r="B1089" s="546" t="s">
        <v>2803</v>
      </c>
      <c r="C1089" s="546" t="str">
        <f>+VLOOKUP(B1089,'Salary sheet'!$B$6:$AX$1386,48,0)</f>
        <v>NGUYEN THI KIM NHANH</v>
      </c>
      <c r="D1089" s="546" t="str">
        <f>+VLOOKUP(B1089,'Salary sheet'!$B$6:$BW$1386,49,0)</f>
        <v>050153879467</v>
      </c>
      <c r="E1089" s="462">
        <f>+VLOOKUP(B1089,'Salary sheet'!$B$6:$AT$1292,45,0)</f>
        <v>7355329</v>
      </c>
      <c r="F1089" s="646" t="s">
        <v>5544</v>
      </c>
      <c r="G1089" s="546" t="str">
        <f>+VLOOKUP(B1089,'Salary sheet'!$B$6:$E$2281,4,0)</f>
        <v>SK2</v>
      </c>
      <c r="H1089" s="461" t="str">
        <f>+VLOOKUP(B1089,'Salary sheet'!$B$6:$AZ$1386,50,0)</f>
        <v>SK2</v>
      </c>
      <c r="I1089" s="461" t="str">
        <f t="shared" si="46"/>
        <v>C16501NGUYEN THI KIM NHANH050153879467</v>
      </c>
      <c r="J1089" s="573" t="str">
        <f>+VLOOKUP(B1089,'[2]04 2025'!$B$2:$F$1371,5,0)</f>
        <v>C16501NGUYEN THI KIM NHANH050153879467</v>
      </c>
      <c r="K1089" s="461">
        <f t="shared" si="45"/>
        <v>1</v>
      </c>
      <c r="P1089" s="479"/>
    </row>
    <row r="1090" spans="1:16" s="461" customFormat="1" ht="18" customHeight="1">
      <c r="A1090" s="548">
        <f>SUBTOTAL(3,B$6:B1090)</f>
        <v>1085</v>
      </c>
      <c r="B1090" s="546" t="s">
        <v>2805</v>
      </c>
      <c r="C1090" s="546" t="str">
        <f>+VLOOKUP(B1090,'Salary sheet'!$B$6:$AX$1386,48,0)</f>
        <v>THI VAN</v>
      </c>
      <c r="D1090" s="546" t="str">
        <f>+VLOOKUP(B1090,'Salary sheet'!$B$6:$BW$1386,49,0)</f>
        <v>050133451185</v>
      </c>
      <c r="E1090" s="462">
        <f>+VLOOKUP(B1090,'Salary sheet'!$B$6:$AT$1292,45,0)</f>
        <v>5924502</v>
      </c>
      <c r="F1090" s="646" t="s">
        <v>5544</v>
      </c>
      <c r="G1090" s="546" t="str">
        <f>+VLOOKUP(B1090,'Salary sheet'!$B$6:$E$2281,4,0)</f>
        <v>SK2</v>
      </c>
      <c r="H1090" s="461" t="str">
        <f>+VLOOKUP(B1090,'Salary sheet'!$B$6:$AZ$1386,50,0)</f>
        <v>SK2</v>
      </c>
      <c r="I1090" s="461" t="str">
        <f t="shared" si="46"/>
        <v>C16502THI VAN050133451185</v>
      </c>
      <c r="J1090" s="573" t="str">
        <f>+VLOOKUP(B1090,'[2]04 2025'!$B$2:$F$1371,5,0)</f>
        <v>C16502THI VAN050133451185</v>
      </c>
      <c r="K1090" s="461">
        <f t="shared" si="45"/>
        <v>1</v>
      </c>
      <c r="P1090" s="479"/>
    </row>
    <row r="1091" spans="1:16" s="461" customFormat="1" ht="18" customHeight="1">
      <c r="A1091" s="548">
        <f>SUBTOTAL(3,B$6:B1091)</f>
        <v>1086</v>
      </c>
      <c r="B1091" s="546" t="s">
        <v>2807</v>
      </c>
      <c r="C1091" s="546" t="str">
        <f>+VLOOKUP(B1091,'Salary sheet'!$B$6:$AX$1386,48,0)</f>
        <v>THI BE TRAM</v>
      </c>
      <c r="D1091" s="546" t="str">
        <f>+VLOOKUP(B1091,'Salary sheet'!$B$6:$BW$1386,49,0)</f>
        <v>050158151429</v>
      </c>
      <c r="E1091" s="462">
        <f>+VLOOKUP(B1091,'Salary sheet'!$B$6:$AT$1292,45,0)</f>
        <v>4776203</v>
      </c>
      <c r="F1091" s="646" t="s">
        <v>5544</v>
      </c>
      <c r="G1091" s="546" t="str">
        <f>+VLOOKUP(B1091,'Salary sheet'!$B$6:$E$2281,4,0)</f>
        <v>SK2</v>
      </c>
      <c r="H1091" s="461" t="str">
        <f>+VLOOKUP(B1091,'Salary sheet'!$B$6:$AZ$1386,50,0)</f>
        <v>SK2</v>
      </c>
      <c r="I1091" s="461" t="str">
        <f t="shared" si="46"/>
        <v>C16503THI BE TRAM050158151429</v>
      </c>
      <c r="J1091" s="573" t="str">
        <f>+VLOOKUP(B1091,'[2]04 2025'!$B$2:$F$1371,5,0)</f>
        <v>C16503THI BE TRAM050158151429</v>
      </c>
      <c r="K1091" s="461">
        <f t="shared" si="45"/>
        <v>1</v>
      </c>
      <c r="P1091" s="479"/>
    </row>
    <row r="1092" spans="1:16" s="461" customFormat="1" ht="18" customHeight="1">
      <c r="A1092" s="548">
        <f>SUBTOTAL(3,B$6:B1092)</f>
        <v>1087</v>
      </c>
      <c r="B1092" s="546" t="s">
        <v>2809</v>
      </c>
      <c r="C1092" s="546" t="str">
        <f>+VLOOKUP(B1092,'Salary sheet'!$B$6:$AX$1386,48,0)</f>
        <v>DIEU SANG</v>
      </c>
      <c r="D1092" s="546" t="str">
        <f>+VLOOKUP(B1092,'Salary sheet'!$B$6:$BW$1386,49,0)</f>
        <v>050158151585</v>
      </c>
      <c r="E1092" s="462">
        <f>+VLOOKUP(B1092,'Salary sheet'!$B$6:$AT$1292,45,0)</f>
        <v>5008035</v>
      </c>
      <c r="F1092" s="646" t="s">
        <v>5544</v>
      </c>
      <c r="G1092" s="546" t="str">
        <f>+VLOOKUP(B1092,'Salary sheet'!$B$6:$E$2281,4,0)</f>
        <v>SK2</v>
      </c>
      <c r="H1092" s="461" t="str">
        <f>+VLOOKUP(B1092,'Salary sheet'!$B$6:$AZ$1386,50,0)</f>
        <v>SK2</v>
      </c>
      <c r="I1092" s="461" t="str">
        <f t="shared" si="46"/>
        <v>C16504DIEU SANG050158151585</v>
      </c>
      <c r="J1092" s="573" t="str">
        <f>+VLOOKUP(B1092,'[2]04 2025'!$B$2:$F$1371,5,0)</f>
        <v>C16504DIEU SANG050158151585</v>
      </c>
      <c r="K1092" s="461">
        <f t="shared" si="45"/>
        <v>1</v>
      </c>
      <c r="P1092" s="479"/>
    </row>
    <row r="1093" spans="1:16" s="461" customFormat="1" ht="18" customHeight="1">
      <c r="A1093" s="548">
        <f>SUBTOTAL(3,B$6:B1093)</f>
        <v>1088</v>
      </c>
      <c r="B1093" s="546" t="s">
        <v>2811</v>
      </c>
      <c r="C1093" s="546" t="str">
        <f>+VLOOKUP(B1093,'Salary sheet'!$B$6:$AX$1386,48,0)</f>
        <v>DO HONG MINH QUAN</v>
      </c>
      <c r="D1093" s="546" t="str">
        <f>+VLOOKUP(B1093,'Salary sheet'!$B$6:$BW$1386,49,0)</f>
        <v>050151202680</v>
      </c>
      <c r="E1093" s="462">
        <f>+VLOOKUP(B1093,'Salary sheet'!$B$6:$AT$1292,45,0)</f>
        <v>6897148</v>
      </c>
      <c r="F1093" s="646" t="s">
        <v>5544</v>
      </c>
      <c r="G1093" s="546" t="str">
        <f>+VLOOKUP(B1093,'Salary sheet'!$B$6:$E$2281,4,0)</f>
        <v>SK2</v>
      </c>
      <c r="H1093" s="461" t="str">
        <f>+VLOOKUP(B1093,'Salary sheet'!$B$6:$AZ$1386,50,0)</f>
        <v>SK2</v>
      </c>
      <c r="I1093" s="461" t="str">
        <f t="shared" si="46"/>
        <v>C16524DO HONG MINH QUAN050151202680</v>
      </c>
      <c r="J1093" s="573" t="str">
        <f>+VLOOKUP(B1093,'[2]04 2025'!$B$2:$F$1371,5,0)</f>
        <v>C16524DO HONG MINH QUAN050151202680</v>
      </c>
      <c r="K1093" s="461">
        <f t="shared" si="45"/>
        <v>1</v>
      </c>
      <c r="P1093" s="479"/>
    </row>
    <row r="1094" spans="1:16" s="461" customFormat="1" ht="18" customHeight="1">
      <c r="A1094" s="548">
        <f>SUBTOTAL(3,B$6:B1094)</f>
        <v>1089</v>
      </c>
      <c r="B1094" s="546" t="s">
        <v>2813</v>
      </c>
      <c r="C1094" s="546" t="str">
        <f>+VLOOKUP(B1094,'Salary sheet'!$B$6:$AX$1386,48,0)</f>
        <v>VO THI PHUONG</v>
      </c>
      <c r="D1094" s="546" t="str">
        <f>+VLOOKUP(B1094,'Salary sheet'!$B$6:$BW$1386,49,0)</f>
        <v>060143631985</v>
      </c>
      <c r="E1094" s="462">
        <f>+VLOOKUP(B1094,'Salary sheet'!$B$6:$AT$1292,45,0)</f>
        <v>4199712</v>
      </c>
      <c r="F1094" s="646" t="s">
        <v>5544</v>
      </c>
      <c r="G1094" s="546" t="str">
        <f>+VLOOKUP(B1094,'Salary sheet'!$B$6:$E$2281,4,0)</f>
        <v>SK2</v>
      </c>
      <c r="H1094" s="461" t="str">
        <f>+VLOOKUP(B1094,'Salary sheet'!$B$6:$AZ$1386,50,0)</f>
        <v>SK2</v>
      </c>
      <c r="I1094" s="461" t="str">
        <f t="shared" si="46"/>
        <v>C16534VO THI PHUONG060143631985</v>
      </c>
      <c r="J1094" s="573" t="str">
        <f>+VLOOKUP(B1094,'[2]04 2025'!$B$2:$F$1371,5,0)</f>
        <v>C16534VO THI PHUONG060143631985</v>
      </c>
      <c r="K1094" s="461">
        <f t="shared" si="45"/>
        <v>1</v>
      </c>
      <c r="P1094" s="479"/>
    </row>
    <row r="1095" spans="1:16" s="461" customFormat="1" ht="18" customHeight="1">
      <c r="A1095" s="548">
        <f>SUBTOTAL(3,B$6:B1095)</f>
        <v>1090</v>
      </c>
      <c r="B1095" s="546" t="s">
        <v>2815</v>
      </c>
      <c r="C1095" s="546" t="str">
        <f>+VLOOKUP(B1095,'Salary sheet'!$B$6:$AX$1386,48,0)</f>
        <v>THI ANH</v>
      </c>
      <c r="D1095" s="546" t="str">
        <f>+VLOOKUP(B1095,'Salary sheet'!$B$6:$BW$1386,49,0)</f>
        <v>050040832065</v>
      </c>
      <c r="E1095" s="462">
        <f>+VLOOKUP(B1095,'Salary sheet'!$B$6:$AT$1292,45,0)</f>
        <v>8361973</v>
      </c>
      <c r="F1095" s="646" t="s">
        <v>5544</v>
      </c>
      <c r="G1095" s="546" t="str">
        <f>+VLOOKUP(B1095,'Salary sheet'!$B$6:$E$2281,4,0)</f>
        <v>SK2</v>
      </c>
      <c r="H1095" s="461" t="str">
        <f>+VLOOKUP(B1095,'Salary sheet'!$B$6:$AZ$1386,50,0)</f>
        <v>SK2</v>
      </c>
      <c r="I1095" s="461" t="str">
        <f t="shared" si="46"/>
        <v>C2525THI ANH050040832065</v>
      </c>
      <c r="J1095" s="573" t="str">
        <f>+VLOOKUP(B1095,'[2]04 2025'!$B$2:$F$1371,5,0)</f>
        <v>C2525THI ANH050040832065</v>
      </c>
      <c r="K1095" s="461">
        <f t="shared" si="45"/>
        <v>1</v>
      </c>
      <c r="P1095" s="479"/>
    </row>
    <row r="1096" spans="1:16" s="461" customFormat="1" ht="18" customHeight="1">
      <c r="A1096" s="548">
        <f>SUBTOTAL(3,B$6:B1096)</f>
        <v>1091</v>
      </c>
      <c r="B1096" s="546" t="s">
        <v>2817</v>
      </c>
      <c r="C1096" s="546" t="str">
        <f>+VLOOKUP(B1096,'Salary sheet'!$B$6:$AX$1386,48,0)</f>
        <v>NGUYEN THI CAM VAN</v>
      </c>
      <c r="D1096" s="546" t="str">
        <f>+VLOOKUP(B1096,'Salary sheet'!$B$6:$BW$1386,49,0)</f>
        <v>050040901768</v>
      </c>
      <c r="E1096" s="462">
        <f>+VLOOKUP(B1096,'Salary sheet'!$B$6:$AT$1292,45,0)</f>
        <v>10445138</v>
      </c>
      <c r="F1096" s="646" t="s">
        <v>5544</v>
      </c>
      <c r="G1096" s="546" t="str">
        <f>+VLOOKUP(B1096,'Salary sheet'!$B$6:$E$2281,4,0)</f>
        <v>SK2</v>
      </c>
      <c r="H1096" s="461" t="str">
        <f>+VLOOKUP(B1096,'Salary sheet'!$B$6:$AZ$1386,50,0)</f>
        <v>SK2</v>
      </c>
      <c r="I1096" s="461" t="str">
        <f t="shared" si="46"/>
        <v>C3731NGUYEN THI CAM VAN050040901768</v>
      </c>
      <c r="J1096" s="573" t="str">
        <f>+VLOOKUP(B1096,'[2]04 2025'!$B$2:$F$1371,5,0)</f>
        <v>C3731NGUYEN THI CAM VAN050040901768</v>
      </c>
      <c r="K1096" s="461">
        <f t="shared" si="45"/>
        <v>1</v>
      </c>
      <c r="P1096" s="479"/>
    </row>
    <row r="1097" spans="1:16" s="461" customFormat="1" ht="18" customHeight="1">
      <c r="A1097" s="548">
        <f>SUBTOTAL(3,B$6:B1097)</f>
        <v>1092</v>
      </c>
      <c r="B1097" s="546" t="s">
        <v>2819</v>
      </c>
      <c r="C1097" s="546" t="str">
        <f>+VLOOKUP(B1097,'Salary sheet'!$B$6:$AX$1386,48,0)</f>
        <v>LE THI BICH DAO</v>
      </c>
      <c r="D1097" s="546" t="str">
        <f>+VLOOKUP(B1097,'Salary sheet'!$B$6:$BW$1386,49,0)</f>
        <v>050068230664</v>
      </c>
      <c r="E1097" s="462">
        <f>+VLOOKUP(B1097,'Salary sheet'!$B$6:$AT$1292,45,0)</f>
        <v>8625432</v>
      </c>
      <c r="F1097" s="646" t="s">
        <v>5544</v>
      </c>
      <c r="G1097" s="546" t="str">
        <f>+VLOOKUP(B1097,'Salary sheet'!$B$6:$E$2281,4,0)</f>
        <v>SK2</v>
      </c>
      <c r="H1097" s="461" t="str">
        <f>+VLOOKUP(B1097,'Salary sheet'!$B$6:$AZ$1386,50,0)</f>
        <v>SK2</v>
      </c>
      <c r="I1097" s="461" t="str">
        <f t="shared" si="46"/>
        <v>C6719LE THI BICH DAO050068230664</v>
      </c>
      <c r="J1097" s="573" t="str">
        <f>+VLOOKUP(B1097,'[2]04 2025'!$B$2:$F$1371,5,0)</f>
        <v>C6719LE THI BICH DAO050068230664</v>
      </c>
      <c r="K1097" s="461">
        <f t="shared" si="45"/>
        <v>1</v>
      </c>
      <c r="P1097" s="479"/>
    </row>
    <row r="1098" spans="1:16" s="461" customFormat="1" ht="18" customHeight="1">
      <c r="A1098" s="548">
        <f>SUBTOTAL(3,B$6:B1098)</f>
        <v>1093</v>
      </c>
      <c r="B1098" s="546" t="s">
        <v>2821</v>
      </c>
      <c r="C1098" s="546" t="str">
        <f>+VLOOKUP(B1098,'Salary sheet'!$B$6:$AX$1386,48,0)</f>
        <v>TRIEU THI YEN</v>
      </c>
      <c r="D1098" s="546" t="str">
        <f>+VLOOKUP(B1098,'Salary sheet'!$B$6:$BW$1386,49,0)</f>
        <v>050066791146</v>
      </c>
      <c r="E1098" s="462">
        <f>+VLOOKUP(B1098,'Salary sheet'!$B$6:$AT$1292,45,0)</f>
        <v>7127139</v>
      </c>
      <c r="F1098" s="646" t="s">
        <v>5544</v>
      </c>
      <c r="G1098" s="546" t="str">
        <f>+VLOOKUP(B1098,'Salary sheet'!$B$6:$E$2281,4,0)</f>
        <v>SK2</v>
      </c>
      <c r="H1098" s="461" t="str">
        <f>+VLOOKUP(B1098,'Salary sheet'!$B$6:$AZ$1386,50,0)</f>
        <v>SK2</v>
      </c>
      <c r="I1098" s="461" t="str">
        <f t="shared" si="46"/>
        <v>C7619TRIEU THI YEN050066791146</v>
      </c>
      <c r="J1098" s="573" t="str">
        <f>+VLOOKUP(B1098,'[2]04 2025'!$B$2:$F$1371,5,0)</f>
        <v>C7619TRIEU THI YEN050066791146</v>
      </c>
      <c r="K1098" s="461">
        <f t="shared" si="45"/>
        <v>1</v>
      </c>
      <c r="P1098" s="479"/>
    </row>
    <row r="1099" spans="1:16" s="461" customFormat="1" ht="18" customHeight="1">
      <c r="A1099" s="548">
        <f>SUBTOTAL(3,B$6:B1099)</f>
        <v>1094</v>
      </c>
      <c r="B1099" s="546" t="s">
        <v>2823</v>
      </c>
      <c r="C1099" s="546" t="str">
        <f>+VLOOKUP(B1099,'Salary sheet'!$B$6:$AX$1386,48,0)</f>
        <v>NGUYEN THI MONG</v>
      </c>
      <c r="D1099" s="546" t="str">
        <f>+VLOOKUP(B1099,'Salary sheet'!$B$6:$BW$1386,49,0)</f>
        <v>050103062966</v>
      </c>
      <c r="E1099" s="462">
        <f>+VLOOKUP(B1099,'Salary sheet'!$B$6:$AT$1292,45,0)</f>
        <v>7064072</v>
      </c>
      <c r="F1099" s="646" t="s">
        <v>5544</v>
      </c>
      <c r="G1099" s="546" t="str">
        <f>+VLOOKUP(B1099,'Salary sheet'!$B$6:$E$2281,4,0)</f>
        <v>SK2</v>
      </c>
      <c r="H1099" s="461" t="str">
        <f>+VLOOKUP(B1099,'Salary sheet'!$B$6:$AZ$1386,50,0)</f>
        <v>SK2</v>
      </c>
      <c r="I1099" s="461" t="str">
        <f t="shared" si="46"/>
        <v>C7862NGUYEN THI MONG050103062966</v>
      </c>
      <c r="J1099" s="573" t="str">
        <f>+VLOOKUP(B1099,'[2]04 2025'!$B$2:$F$1371,5,0)</f>
        <v>C7862NGUYEN THI MONG050103062966</v>
      </c>
      <c r="K1099" s="461">
        <f t="shared" si="45"/>
        <v>1</v>
      </c>
      <c r="P1099" s="479"/>
    </row>
    <row r="1100" spans="1:16" s="461" customFormat="1" ht="18" customHeight="1">
      <c r="A1100" s="548">
        <f>SUBTOTAL(3,B$6:B1100)</f>
        <v>1095</v>
      </c>
      <c r="B1100" s="546" t="s">
        <v>2825</v>
      </c>
      <c r="C1100" s="546" t="str">
        <f>+VLOOKUP(B1100,'Salary sheet'!$B$6:$AX$1386,48,0)</f>
        <v>NGUYEN THI NGOC BICH</v>
      </c>
      <c r="D1100" s="546" t="str">
        <f>+VLOOKUP(B1100,'Salary sheet'!$B$6:$BW$1386,49,0)</f>
        <v>050070864700</v>
      </c>
      <c r="E1100" s="462">
        <f>+VLOOKUP(B1100,'Salary sheet'!$B$6:$AT$1292,45,0)</f>
        <v>9434441</v>
      </c>
      <c r="F1100" s="646" t="s">
        <v>5544</v>
      </c>
      <c r="G1100" s="546" t="str">
        <f>+VLOOKUP(B1100,'Salary sheet'!$B$6:$E$2281,4,0)</f>
        <v>SK2</v>
      </c>
      <c r="H1100" s="461" t="str">
        <f>+VLOOKUP(B1100,'Salary sheet'!$B$6:$AZ$1386,50,0)</f>
        <v>SK2</v>
      </c>
      <c r="I1100" s="461" t="str">
        <f t="shared" si="46"/>
        <v>C8016NGUYEN THI NGOC BICH050070864700</v>
      </c>
      <c r="J1100" s="573" t="str">
        <f>+VLOOKUP(B1100,'[2]04 2025'!$B$2:$F$1371,5,0)</f>
        <v>C8016NGUYEN THI NGOC BICH050070864700</v>
      </c>
      <c r="K1100" s="461">
        <f t="shared" si="45"/>
        <v>1</v>
      </c>
      <c r="P1100" s="479"/>
    </row>
    <row r="1101" spans="1:16" s="461" customFormat="1" ht="18" customHeight="1">
      <c r="A1101" s="548">
        <f>SUBTOTAL(3,B$6:B1101)</f>
        <v>1096</v>
      </c>
      <c r="B1101" s="546" t="s">
        <v>2827</v>
      </c>
      <c r="C1101" s="546" t="str">
        <f>+VLOOKUP(B1101,'Salary sheet'!$B$6:$AX$1386,48,0)</f>
        <v>LU THI PHUONG</v>
      </c>
      <c r="D1101" s="546" t="str">
        <f>+VLOOKUP(B1101,'Salary sheet'!$B$6:$BW$1386,49,0)</f>
        <v>050089858167</v>
      </c>
      <c r="E1101" s="462">
        <f>+VLOOKUP(B1101,'Salary sheet'!$B$6:$AT$1292,45,0)</f>
        <v>6461148</v>
      </c>
      <c r="F1101" s="646" t="s">
        <v>5544</v>
      </c>
      <c r="G1101" s="546" t="str">
        <f>+VLOOKUP(B1101,'Salary sheet'!$B$6:$E$2281,4,0)</f>
        <v>SK2</v>
      </c>
      <c r="H1101" s="461" t="str">
        <f>+VLOOKUP(B1101,'Salary sheet'!$B$6:$AZ$1386,50,0)</f>
        <v>SK2</v>
      </c>
      <c r="I1101" s="461" t="str">
        <f t="shared" si="46"/>
        <v>C8348LU THI PHUONG050089858167</v>
      </c>
      <c r="J1101" s="573" t="str">
        <f>+VLOOKUP(B1101,'[2]04 2025'!$B$2:$F$1371,5,0)</f>
        <v>C8348LU THI PHUONG050089858167</v>
      </c>
      <c r="K1101" s="461">
        <f t="shared" si="45"/>
        <v>1</v>
      </c>
      <c r="P1101" s="479"/>
    </row>
    <row r="1102" spans="1:16" s="461" customFormat="1" ht="18" customHeight="1">
      <c r="A1102" s="548">
        <f>SUBTOTAL(3,B$6:B1102)</f>
        <v>1097</v>
      </c>
      <c r="B1102" s="546" t="s">
        <v>2829</v>
      </c>
      <c r="C1102" s="546" t="str">
        <f>+VLOOKUP(B1102,'Salary sheet'!$B$6:$AX$1386,48,0)</f>
        <v>DANG THANH THUAN</v>
      </c>
      <c r="D1102" s="546" t="str">
        <f>+VLOOKUP(B1102,'Salary sheet'!$B$6:$BW$1386,49,0)</f>
        <v>050105128530</v>
      </c>
      <c r="E1102" s="462">
        <f>+VLOOKUP(B1102,'Salary sheet'!$B$6:$AT$1292,45,0)</f>
        <v>8584782</v>
      </c>
      <c r="F1102" s="646" t="s">
        <v>5544</v>
      </c>
      <c r="G1102" s="546" t="str">
        <f>+VLOOKUP(B1102,'Salary sheet'!$B$6:$E$2281,4,0)</f>
        <v>SK2</v>
      </c>
      <c r="H1102" s="461" t="str">
        <f>+VLOOKUP(B1102,'Salary sheet'!$B$6:$AZ$1386,50,0)</f>
        <v>SK2</v>
      </c>
      <c r="I1102" s="461" t="str">
        <f t="shared" si="46"/>
        <v>C10565DANG THANH THUAN050105128530</v>
      </c>
      <c r="J1102" s="573" t="str">
        <f>+VLOOKUP(B1102,'[2]04 2025'!$B$2:$F$1371,5,0)</f>
        <v>C10565DANG THANH THUAN050105128530</v>
      </c>
      <c r="K1102" s="461">
        <f t="shared" si="45"/>
        <v>1</v>
      </c>
      <c r="P1102" s="479"/>
    </row>
    <row r="1103" spans="1:16" s="461" customFormat="1" ht="18" customHeight="1">
      <c r="A1103" s="548">
        <f>SUBTOTAL(3,B$6:B1103)</f>
        <v>1098</v>
      </c>
      <c r="B1103" s="546" t="s">
        <v>2831</v>
      </c>
      <c r="C1103" s="546" t="str">
        <f>+VLOOKUP(B1103,'Salary sheet'!$B$6:$AX$1386,48,0)</f>
        <v>LE THI GIANG</v>
      </c>
      <c r="D1103" s="546" t="str">
        <f>+VLOOKUP(B1103,'Salary sheet'!$B$6:$BW$1386,49,0)</f>
        <v>050063197014</v>
      </c>
      <c r="E1103" s="462">
        <f>+VLOOKUP(B1103,'Salary sheet'!$B$6:$AT$1292,45,0)</f>
        <v>11593761</v>
      </c>
      <c r="F1103" s="646" t="s">
        <v>5544</v>
      </c>
      <c r="G1103" s="546" t="str">
        <f>+VLOOKUP(B1103,'Salary sheet'!$B$6:$E$2281,4,0)</f>
        <v>SK2</v>
      </c>
      <c r="H1103" s="461" t="str">
        <f>+VLOOKUP(B1103,'Salary sheet'!$B$6:$AZ$1386,50,0)</f>
        <v>SK2</v>
      </c>
      <c r="I1103" s="461" t="str">
        <f t="shared" si="46"/>
        <v>C10675LE THI GIANG050063197014</v>
      </c>
      <c r="J1103" s="573" t="str">
        <f>+VLOOKUP(B1103,'[2]04 2025'!$B$2:$F$1371,5,0)</f>
        <v>C10675LE THI GIANG050063197014</v>
      </c>
      <c r="K1103" s="461">
        <f t="shared" si="45"/>
        <v>1</v>
      </c>
      <c r="P1103" s="479"/>
    </row>
    <row r="1104" spans="1:16" s="461" customFormat="1" ht="18" customHeight="1">
      <c r="A1104" s="548">
        <f>SUBTOTAL(3,B$6:B1104)</f>
        <v>1099</v>
      </c>
      <c r="B1104" s="546" t="s">
        <v>2833</v>
      </c>
      <c r="C1104" s="546" t="str">
        <f>+VLOOKUP(B1104,'Salary sheet'!$B$6:$AX$1386,48,0)</f>
        <v>NGUYEN TRUNG HIEU</v>
      </c>
      <c r="D1104" s="546" t="str">
        <f>+VLOOKUP(B1104,'Salary sheet'!$B$6:$BW$1386,49,0)</f>
        <v>050104617661</v>
      </c>
      <c r="E1104" s="462">
        <f>+VLOOKUP(B1104,'Salary sheet'!$B$6:$AT$1292,45,0)</f>
        <v>8329337</v>
      </c>
      <c r="F1104" s="646" t="s">
        <v>5544</v>
      </c>
      <c r="G1104" s="546" t="str">
        <f>+VLOOKUP(B1104,'Salary sheet'!$B$6:$E$2281,4,0)</f>
        <v>SK2</v>
      </c>
      <c r="H1104" s="461" t="str">
        <f>+VLOOKUP(B1104,'Salary sheet'!$B$6:$AZ$1386,50,0)</f>
        <v>SK2</v>
      </c>
      <c r="I1104" s="461" t="str">
        <f t="shared" si="46"/>
        <v>C11186NGUYEN TRUNG HIEU050104617661</v>
      </c>
      <c r="J1104" s="573" t="str">
        <f>+VLOOKUP(B1104,'[2]04 2025'!$B$2:$F$1371,5,0)</f>
        <v>C11186NGUYEN TRUNG HIEU050104617661</v>
      </c>
      <c r="K1104" s="461">
        <f t="shared" si="45"/>
        <v>1</v>
      </c>
      <c r="P1104" s="479"/>
    </row>
    <row r="1105" spans="1:16" s="461" customFormat="1" ht="18" customHeight="1">
      <c r="A1105" s="548">
        <f>SUBTOTAL(3,B$6:B1105)</f>
        <v>1100</v>
      </c>
      <c r="B1105" s="546" t="s">
        <v>2835</v>
      </c>
      <c r="C1105" s="546" t="str">
        <f>+VLOOKUP(B1105,'Salary sheet'!$B$6:$AX$1386,48,0)</f>
        <v>NGO HIEU THAO</v>
      </c>
      <c r="D1105" s="546" t="str">
        <f>+VLOOKUP(B1105,'Salary sheet'!$B$6:$BW$1386,49,0)</f>
        <v>050087500931</v>
      </c>
      <c r="E1105" s="462">
        <f>+VLOOKUP(B1105,'Salary sheet'!$B$6:$AT$1292,45,0)</f>
        <v>8416478</v>
      </c>
      <c r="F1105" s="646" t="s">
        <v>5544</v>
      </c>
      <c r="G1105" s="546" t="str">
        <f>+VLOOKUP(B1105,'Salary sheet'!$B$6:$E$2281,4,0)</f>
        <v>SK2</v>
      </c>
      <c r="H1105" s="461" t="str">
        <f>+VLOOKUP(B1105,'Salary sheet'!$B$6:$AZ$1386,50,0)</f>
        <v>SK2</v>
      </c>
      <c r="I1105" s="461" t="str">
        <f t="shared" si="46"/>
        <v>C11188NGO HIEU THAO050087500931</v>
      </c>
      <c r="J1105" s="573" t="str">
        <f>+VLOOKUP(B1105,'[2]04 2025'!$B$2:$F$1371,5,0)</f>
        <v>C11188NGO HIEU THAO050087500931</v>
      </c>
      <c r="K1105" s="461">
        <f t="shared" si="45"/>
        <v>1</v>
      </c>
      <c r="P1105" s="479"/>
    </row>
    <row r="1106" spans="1:16" s="461" customFormat="1" ht="18" customHeight="1">
      <c r="A1106" s="548">
        <f>SUBTOTAL(3,B$6:B1106)</f>
        <v>1101</v>
      </c>
      <c r="B1106" s="546" t="s">
        <v>2837</v>
      </c>
      <c r="C1106" s="546" t="str">
        <f>+VLOOKUP(B1106,'Salary sheet'!$B$6:$AX$1386,48,0)</f>
        <v>LAM CHUONG</v>
      </c>
      <c r="D1106" s="546" t="str">
        <f>+VLOOKUP(B1106,'Salary sheet'!$B$6:$BW$1386,49,0)</f>
        <v>050111068930</v>
      </c>
      <c r="E1106" s="462">
        <f>+VLOOKUP(B1106,'Salary sheet'!$B$6:$AT$1292,45,0)</f>
        <v>8524387</v>
      </c>
      <c r="F1106" s="646" t="s">
        <v>5544</v>
      </c>
      <c r="G1106" s="546" t="str">
        <f>+VLOOKUP(B1106,'Salary sheet'!$B$6:$E$2281,4,0)</f>
        <v>SK2</v>
      </c>
      <c r="H1106" s="461" t="str">
        <f>+VLOOKUP(B1106,'Salary sheet'!$B$6:$AZ$1386,50,0)</f>
        <v>SK2</v>
      </c>
      <c r="I1106" s="461" t="str">
        <f t="shared" si="46"/>
        <v>C11258LAM CHUONG050111068930</v>
      </c>
      <c r="J1106" s="573" t="str">
        <f>+VLOOKUP(B1106,'[2]04 2025'!$B$2:$F$1371,5,0)</f>
        <v>C11258LAM CHUONG050111068930</v>
      </c>
      <c r="K1106" s="461">
        <f t="shared" si="45"/>
        <v>1</v>
      </c>
      <c r="P1106" s="479"/>
    </row>
    <row r="1107" spans="1:16" s="461" customFormat="1" ht="18" customHeight="1">
      <c r="A1107" s="548">
        <f>SUBTOTAL(3,B$6:B1107)</f>
        <v>1102</v>
      </c>
      <c r="B1107" s="546" t="s">
        <v>2839</v>
      </c>
      <c r="C1107" s="546" t="str">
        <f>+VLOOKUP(B1107,'Salary sheet'!$B$6:$AX$1386,48,0)</f>
        <v>LAM RUCH</v>
      </c>
      <c r="D1107" s="546" t="str">
        <f>+VLOOKUP(B1107,'Salary sheet'!$B$6:$BW$1386,49,0)</f>
        <v>050111868856</v>
      </c>
      <c r="E1107" s="462">
        <f>+VLOOKUP(B1107,'Salary sheet'!$B$6:$AT$1292,45,0)</f>
        <v>8394968</v>
      </c>
      <c r="F1107" s="646" t="s">
        <v>5544</v>
      </c>
      <c r="G1107" s="546" t="str">
        <f>+VLOOKUP(B1107,'Salary sheet'!$B$6:$E$2281,4,0)</f>
        <v>SK2</v>
      </c>
      <c r="H1107" s="461" t="str">
        <f>+VLOOKUP(B1107,'Salary sheet'!$B$6:$AZ$1386,50,0)</f>
        <v>SK2</v>
      </c>
      <c r="I1107" s="461" t="str">
        <f t="shared" si="46"/>
        <v>C11272LAM RUCH050111868856</v>
      </c>
      <c r="J1107" s="573" t="str">
        <f>+VLOOKUP(B1107,'[2]04 2025'!$B$2:$F$1371,5,0)</f>
        <v>C11272LAM RUCH050111868856</v>
      </c>
      <c r="K1107" s="461">
        <f t="shared" si="45"/>
        <v>1</v>
      </c>
      <c r="P1107" s="479"/>
    </row>
    <row r="1108" spans="1:16" s="461" customFormat="1" ht="18" customHeight="1">
      <c r="A1108" s="548">
        <f>SUBTOTAL(3,B$6:B1108)</f>
        <v>1103</v>
      </c>
      <c r="B1108" s="546" t="s">
        <v>2841</v>
      </c>
      <c r="C1108" s="546" t="str">
        <f>+VLOOKUP(B1108,'Salary sheet'!$B$6:$AX$1386,48,0)</f>
        <v>LAM BOC</v>
      </c>
      <c r="D1108" s="546" t="str">
        <f>+VLOOKUP(B1108,'Salary sheet'!$B$6:$BW$1386,49,0)</f>
        <v>050110182268</v>
      </c>
      <c r="E1108" s="462">
        <f>+VLOOKUP(B1108,'Salary sheet'!$B$6:$AT$1292,45,0)</f>
        <v>7778454</v>
      </c>
      <c r="F1108" s="646" t="s">
        <v>5544</v>
      </c>
      <c r="G1108" s="546" t="str">
        <f>+VLOOKUP(B1108,'Salary sheet'!$B$6:$E$2281,4,0)</f>
        <v>SK2</v>
      </c>
      <c r="H1108" s="461" t="str">
        <f>+VLOOKUP(B1108,'Salary sheet'!$B$6:$AZ$1386,50,0)</f>
        <v>SK2</v>
      </c>
      <c r="I1108" s="461" t="str">
        <f t="shared" si="46"/>
        <v>C11274LAM BOC050110182268</v>
      </c>
      <c r="J1108" s="573" t="str">
        <f>+VLOOKUP(B1108,'[2]04 2025'!$B$2:$F$1371,5,0)</f>
        <v>C11274LAM BOC050110182268</v>
      </c>
      <c r="K1108" s="461">
        <f t="shared" si="45"/>
        <v>1</v>
      </c>
      <c r="P1108" s="479"/>
    </row>
    <row r="1109" spans="1:16" s="461" customFormat="1" ht="18" customHeight="1">
      <c r="A1109" s="548">
        <f>SUBTOTAL(3,B$6:B1109)</f>
        <v>1104</v>
      </c>
      <c r="B1109" s="546" t="s">
        <v>2843</v>
      </c>
      <c r="C1109" s="546" t="str">
        <f>+VLOOKUP(B1109,'Salary sheet'!$B$6:$AX$1386,48,0)</f>
        <v>TRAN THI HANG</v>
      </c>
      <c r="D1109" s="546" t="str">
        <f>+VLOOKUP(B1109,'Salary sheet'!$B$6:$BW$1386,49,0)</f>
        <v>050105590366</v>
      </c>
      <c r="E1109" s="462">
        <f>+VLOOKUP(B1109,'Salary sheet'!$B$6:$AT$1292,45,0)</f>
        <v>8560996</v>
      </c>
      <c r="F1109" s="646" t="s">
        <v>5544</v>
      </c>
      <c r="G1109" s="546" t="str">
        <f>+VLOOKUP(B1109,'Salary sheet'!$B$6:$E$2281,4,0)</f>
        <v>SK2</v>
      </c>
      <c r="H1109" s="461" t="str">
        <f>+VLOOKUP(B1109,'Salary sheet'!$B$6:$AZ$1386,50,0)</f>
        <v>SK2</v>
      </c>
      <c r="I1109" s="461" t="str">
        <f t="shared" si="46"/>
        <v>C11541TRAN THI HANG050105590366</v>
      </c>
      <c r="J1109" s="573" t="str">
        <f>+VLOOKUP(B1109,'[2]04 2025'!$B$2:$F$1371,5,0)</f>
        <v>C11541TRAN THI HANG050105590366</v>
      </c>
      <c r="K1109" s="461">
        <f t="shared" si="45"/>
        <v>1</v>
      </c>
      <c r="P1109" s="479"/>
    </row>
    <row r="1110" spans="1:16" s="461" customFormat="1" ht="18" customHeight="1">
      <c r="A1110" s="548">
        <f>SUBTOTAL(3,B$6:B1110)</f>
        <v>1105</v>
      </c>
      <c r="B1110" s="546" t="s">
        <v>2845</v>
      </c>
      <c r="C1110" s="546" t="str">
        <f>+VLOOKUP(B1110,'Salary sheet'!$B$6:$AX$1386,48,0)</f>
        <v>LAM VAN PHANH</v>
      </c>
      <c r="D1110" s="546" t="str">
        <f>+VLOOKUP(B1110,'Salary sheet'!$B$6:$BW$1386,49,0)</f>
        <v>050116008162</v>
      </c>
      <c r="E1110" s="462">
        <f>+VLOOKUP(B1110,'Salary sheet'!$B$6:$AT$1292,45,0)</f>
        <v>6362832</v>
      </c>
      <c r="F1110" s="646" t="s">
        <v>5544</v>
      </c>
      <c r="G1110" s="546" t="str">
        <f>+VLOOKUP(B1110,'Salary sheet'!$B$6:$E$2281,4,0)</f>
        <v>SK2</v>
      </c>
      <c r="H1110" s="461" t="str">
        <f>+VLOOKUP(B1110,'Salary sheet'!$B$6:$AZ$1386,50,0)</f>
        <v>SK2</v>
      </c>
      <c r="I1110" s="461" t="str">
        <f t="shared" si="46"/>
        <v>C11732LAM VAN PHANH050116008162</v>
      </c>
      <c r="J1110" s="573" t="str">
        <f>+VLOOKUP(B1110,'[2]04 2025'!$B$2:$F$1371,5,0)</f>
        <v>C11732LAM VAN PHANH050116008162</v>
      </c>
      <c r="K1110" s="461">
        <f t="shared" si="45"/>
        <v>1</v>
      </c>
      <c r="P1110" s="479"/>
    </row>
    <row r="1111" spans="1:16" s="461" customFormat="1" ht="18" customHeight="1">
      <c r="A1111" s="548">
        <f>SUBTOTAL(3,B$6:B1111)</f>
        <v>1106</v>
      </c>
      <c r="B1111" s="546" t="s">
        <v>2847</v>
      </c>
      <c r="C1111" s="546" t="str">
        <f>+VLOOKUP(B1111,'Salary sheet'!$B$6:$AX$1386,48,0)</f>
        <v>LAM DUC NHUAN</v>
      </c>
      <c r="D1111" s="546" t="str">
        <f>+VLOOKUP(B1111,'Salary sheet'!$B$6:$BW$1386,49,0)</f>
        <v>050116008073</v>
      </c>
      <c r="E1111" s="462">
        <f>+VLOOKUP(B1111,'Salary sheet'!$B$6:$AT$1292,45,0)</f>
        <v>8477717</v>
      </c>
      <c r="F1111" s="646" t="s">
        <v>5544</v>
      </c>
      <c r="G1111" s="546" t="str">
        <f>+VLOOKUP(B1111,'Salary sheet'!$B$6:$E$2281,4,0)</f>
        <v>SK2</v>
      </c>
      <c r="H1111" s="461" t="str">
        <f>+VLOOKUP(B1111,'Salary sheet'!$B$6:$AZ$1386,50,0)</f>
        <v>SK2</v>
      </c>
      <c r="I1111" s="461" t="str">
        <f t="shared" si="46"/>
        <v>C11735LAM DUC NHUAN050116008073</v>
      </c>
      <c r="J1111" s="573" t="str">
        <f>+VLOOKUP(B1111,'[2]04 2025'!$B$2:$F$1371,5,0)</f>
        <v>C11735LAM DUC NHUAN050116008073</v>
      </c>
      <c r="K1111" s="461">
        <f t="shared" si="45"/>
        <v>1</v>
      </c>
      <c r="P1111" s="479"/>
    </row>
    <row r="1112" spans="1:16" s="461" customFormat="1" ht="18" customHeight="1">
      <c r="A1112" s="548">
        <f>SUBTOTAL(3,B$6:B1112)</f>
        <v>1107</v>
      </c>
      <c r="B1112" s="546" t="s">
        <v>2849</v>
      </c>
      <c r="C1112" s="546" t="str">
        <f>+VLOOKUP(B1112,'Salary sheet'!$B$6:$AX$1386,48,0)</f>
        <v>NGUYEN THI MEO</v>
      </c>
      <c r="D1112" s="546" t="str">
        <f>+VLOOKUP(B1112,'Salary sheet'!$B$6:$BW$1386,49,0)</f>
        <v>050116312422</v>
      </c>
      <c r="E1112" s="462">
        <f>+VLOOKUP(B1112,'Salary sheet'!$B$6:$AT$1292,45,0)</f>
        <v>8434850</v>
      </c>
      <c r="F1112" s="646" t="s">
        <v>5544</v>
      </c>
      <c r="G1112" s="546" t="str">
        <f>+VLOOKUP(B1112,'Salary sheet'!$B$6:$E$2281,4,0)</f>
        <v>SK2</v>
      </c>
      <c r="H1112" s="461" t="str">
        <f>+VLOOKUP(B1112,'Salary sheet'!$B$6:$AZ$1386,50,0)</f>
        <v>SK2</v>
      </c>
      <c r="I1112" s="461" t="str">
        <f t="shared" si="46"/>
        <v>C11753NGUYEN THI MEO050116312422</v>
      </c>
      <c r="J1112" s="573" t="str">
        <f>+VLOOKUP(B1112,'[2]04 2025'!$B$2:$F$1371,5,0)</f>
        <v>C11753NGUYEN THI MEO050116312422</v>
      </c>
      <c r="K1112" s="461">
        <f t="shared" si="45"/>
        <v>1</v>
      </c>
      <c r="P1112" s="479"/>
    </row>
    <row r="1113" spans="1:16" s="461" customFormat="1" ht="18" customHeight="1">
      <c r="A1113" s="548">
        <f>SUBTOTAL(3,B$6:B1113)</f>
        <v>1108</v>
      </c>
      <c r="B1113" s="546" t="s">
        <v>2851</v>
      </c>
      <c r="C1113" s="546" t="str">
        <f>+VLOOKUP(B1113,'Salary sheet'!$B$6:$AX$1386,48,0)</f>
        <v>NGUYEN VAN HIEU</v>
      </c>
      <c r="D1113" s="546" t="str">
        <f>+VLOOKUP(B1113,'Salary sheet'!$B$6:$BW$1386,49,0)</f>
        <v>050114782324</v>
      </c>
      <c r="E1113" s="462">
        <f>+VLOOKUP(B1113,'Salary sheet'!$B$6:$AT$1292,45,0)</f>
        <v>8473702</v>
      </c>
      <c r="F1113" s="646" t="s">
        <v>5544</v>
      </c>
      <c r="G1113" s="546" t="str">
        <f>+VLOOKUP(B1113,'Salary sheet'!$B$6:$E$2281,4,0)</f>
        <v>SK2</v>
      </c>
      <c r="H1113" s="461" t="str">
        <f>+VLOOKUP(B1113,'Salary sheet'!$B$6:$AZ$1386,50,0)</f>
        <v>SK2</v>
      </c>
      <c r="I1113" s="461" t="str">
        <f t="shared" si="46"/>
        <v>C11951NGUYEN VAN HIEU050114782324</v>
      </c>
      <c r="J1113" s="573" t="str">
        <f>+VLOOKUP(B1113,'[2]04 2025'!$B$2:$F$1371,5,0)</f>
        <v>C11951NGUYEN VAN HIEU050114782324</v>
      </c>
      <c r="K1113" s="461">
        <f t="shared" si="45"/>
        <v>1</v>
      </c>
      <c r="P1113" s="479"/>
    </row>
    <row r="1114" spans="1:16" s="461" customFormat="1" ht="18" customHeight="1">
      <c r="A1114" s="548">
        <f>SUBTOTAL(3,B$6:B1114)</f>
        <v>1109</v>
      </c>
      <c r="B1114" s="546" t="s">
        <v>2852</v>
      </c>
      <c r="C1114" s="546" t="str">
        <f>+VLOOKUP(B1114,'Salary sheet'!$B$6:$AX$1386,48,0)</f>
        <v>MAI THI NGOC BICH</v>
      </c>
      <c r="D1114" s="546" t="str">
        <f>+VLOOKUP(B1114,'Salary sheet'!$B$6:$BW$1386,49,0)</f>
        <v>050075696199</v>
      </c>
      <c r="E1114" s="462">
        <f>+VLOOKUP(B1114,'Salary sheet'!$B$6:$AT$1292,45,0)</f>
        <v>8615465</v>
      </c>
      <c r="F1114" s="646" t="s">
        <v>5544</v>
      </c>
      <c r="G1114" s="546" t="str">
        <f>+VLOOKUP(B1114,'Salary sheet'!$B$6:$E$2281,4,0)</f>
        <v>SK2</v>
      </c>
      <c r="H1114" s="461" t="str">
        <f>+VLOOKUP(B1114,'Salary sheet'!$B$6:$AZ$1386,50,0)</f>
        <v>SK2</v>
      </c>
      <c r="I1114" s="461" t="str">
        <f t="shared" si="46"/>
        <v>C12003MAI THI NGOC BICH050075696199</v>
      </c>
      <c r="J1114" s="573" t="str">
        <f>+VLOOKUP(B1114,'[2]04 2025'!$B$2:$F$1371,5,0)</f>
        <v>C12003MAI THI NGOC BICH050075696199</v>
      </c>
      <c r="K1114" s="461">
        <f t="shared" si="45"/>
        <v>1</v>
      </c>
      <c r="P1114" s="479"/>
    </row>
    <row r="1115" spans="1:16" s="461" customFormat="1" ht="18" customHeight="1">
      <c r="A1115" s="548">
        <f>SUBTOTAL(3,B$6:B1115)</f>
        <v>1110</v>
      </c>
      <c r="B1115" s="546" t="s">
        <v>2854</v>
      </c>
      <c r="C1115" s="546" t="str">
        <f>+VLOOKUP(B1115,'Salary sheet'!$B$6:$AX$1386,48,0)</f>
        <v>NGUYEN VAN THAI</v>
      </c>
      <c r="D1115" s="546" t="str">
        <f>+VLOOKUP(B1115,'Salary sheet'!$B$6:$BW$1386,49,0)</f>
        <v>050061305537</v>
      </c>
      <c r="E1115" s="462">
        <f>+VLOOKUP(B1115,'Salary sheet'!$B$6:$AT$1292,45,0)</f>
        <v>8574622</v>
      </c>
      <c r="F1115" s="646" t="s">
        <v>5544</v>
      </c>
      <c r="G1115" s="546" t="str">
        <f>+VLOOKUP(B1115,'Salary sheet'!$B$6:$E$2281,4,0)</f>
        <v>SK2</v>
      </c>
      <c r="H1115" s="461" t="str">
        <f>+VLOOKUP(B1115,'Salary sheet'!$B$6:$AZ$1386,50,0)</f>
        <v>SK2</v>
      </c>
      <c r="I1115" s="461" t="str">
        <f t="shared" si="46"/>
        <v>C12013NGUYEN VAN THAI050061305537</v>
      </c>
      <c r="J1115" s="573" t="str">
        <f>+VLOOKUP(B1115,'[2]04 2025'!$B$2:$F$1371,5,0)</f>
        <v>C12013NGUYEN VAN THAI050061305537</v>
      </c>
      <c r="K1115" s="461">
        <f t="shared" si="45"/>
        <v>1</v>
      </c>
      <c r="P1115" s="479"/>
    </row>
    <row r="1116" spans="1:16" s="461" customFormat="1" ht="18" customHeight="1">
      <c r="A1116" s="548">
        <f>SUBTOTAL(3,B$6:B1116)</f>
        <v>1111</v>
      </c>
      <c r="B1116" s="546" t="s">
        <v>2856</v>
      </c>
      <c r="C1116" s="546" t="str">
        <f>+VLOOKUP(B1116,'Salary sheet'!$B$6:$AX$1386,48,0)</f>
        <v>NGUYEN THI DIEM</v>
      </c>
      <c r="D1116" s="546" t="str">
        <f>+VLOOKUP(B1116,'Salary sheet'!$B$6:$BW$1386,49,0)</f>
        <v>050117176700</v>
      </c>
      <c r="E1116" s="462">
        <f>+VLOOKUP(B1116,'Salary sheet'!$B$6:$AT$1292,45,0)</f>
        <v>8347222</v>
      </c>
      <c r="F1116" s="646" t="s">
        <v>5544</v>
      </c>
      <c r="G1116" s="546" t="str">
        <f>+VLOOKUP(B1116,'Salary sheet'!$B$6:$E$2281,4,0)</f>
        <v>SK2</v>
      </c>
      <c r="H1116" s="461" t="str">
        <f>+VLOOKUP(B1116,'Salary sheet'!$B$6:$AZ$1386,50,0)</f>
        <v>SK2</v>
      </c>
      <c r="I1116" s="461" t="str">
        <f t="shared" si="46"/>
        <v>C12110NGUYEN THI DIEM050117176700</v>
      </c>
      <c r="J1116" s="573" t="str">
        <f>+VLOOKUP(B1116,'[2]04 2025'!$B$2:$F$1371,5,0)</f>
        <v>C12110NGUYEN THI DIEM050117176700</v>
      </c>
      <c r="K1116" s="461">
        <f t="shared" si="45"/>
        <v>1</v>
      </c>
      <c r="P1116" s="479"/>
    </row>
    <row r="1117" spans="1:16" s="461" customFormat="1" ht="18" customHeight="1">
      <c r="A1117" s="548">
        <f>SUBTOTAL(3,B$6:B1117)</f>
        <v>1112</v>
      </c>
      <c r="B1117" s="546" t="s">
        <v>2858</v>
      </c>
      <c r="C1117" s="546" t="str">
        <f>+VLOOKUP(B1117,'Salary sheet'!$B$6:$AX$1386,48,0)</f>
        <v>HO THI LINH</v>
      </c>
      <c r="D1117" s="546" t="str">
        <f>+VLOOKUP(B1117,'Salary sheet'!$B$6:$BW$1386,49,0)</f>
        <v>050126082859</v>
      </c>
      <c r="E1117" s="462">
        <f>+VLOOKUP(B1117,'Salary sheet'!$B$6:$AT$1292,45,0)</f>
        <v>8306359</v>
      </c>
      <c r="F1117" s="646" t="s">
        <v>5544</v>
      </c>
      <c r="G1117" s="546" t="str">
        <f>+VLOOKUP(B1117,'Salary sheet'!$B$6:$E$2281,4,0)</f>
        <v>SK2</v>
      </c>
      <c r="H1117" s="461" t="str">
        <f>+VLOOKUP(B1117,'Salary sheet'!$B$6:$AZ$1386,50,0)</f>
        <v>SK2</v>
      </c>
      <c r="I1117" s="461" t="str">
        <f t="shared" si="46"/>
        <v>C13296HO THI LINH050126082859</v>
      </c>
      <c r="J1117" s="573" t="str">
        <f>+VLOOKUP(B1117,'[2]04 2025'!$B$2:$F$1371,5,0)</f>
        <v>C13296HO THI LINH050126082859</v>
      </c>
      <c r="K1117" s="461">
        <f t="shared" si="45"/>
        <v>1</v>
      </c>
      <c r="P1117" s="479"/>
    </row>
    <row r="1118" spans="1:16" s="461" customFormat="1" ht="18" customHeight="1">
      <c r="A1118" s="548">
        <f>SUBTOTAL(3,B$6:B1118)</f>
        <v>1113</v>
      </c>
      <c r="B1118" s="546" t="s">
        <v>2860</v>
      </c>
      <c r="C1118" s="546" t="str">
        <f>+VLOOKUP(B1118,'Salary sheet'!$B$6:$AX$1386,48,0)</f>
        <v>NGUYEN THI PHAN</v>
      </c>
      <c r="D1118" s="546" t="str">
        <f>+VLOOKUP(B1118,'Salary sheet'!$B$6:$BW$1386,49,0)</f>
        <v>050117176689</v>
      </c>
      <c r="E1118" s="462">
        <f>+VLOOKUP(B1118,'Salary sheet'!$B$6:$AT$1292,45,0)</f>
        <v>8877196</v>
      </c>
      <c r="F1118" s="646" t="s">
        <v>5544</v>
      </c>
      <c r="G1118" s="546" t="str">
        <f>+VLOOKUP(B1118,'Salary sheet'!$B$6:$E$2281,4,0)</f>
        <v>SK2</v>
      </c>
      <c r="H1118" s="461" t="str">
        <f>+VLOOKUP(B1118,'Salary sheet'!$B$6:$AZ$1386,50,0)</f>
        <v>SK2</v>
      </c>
      <c r="I1118" s="461" t="str">
        <f t="shared" si="46"/>
        <v>C13420NGUYEN THI PHAN050117176689</v>
      </c>
      <c r="J1118" s="573" t="str">
        <f>+VLOOKUP(B1118,'[2]04 2025'!$B$2:$F$1371,5,0)</f>
        <v>C13420NGUYEN THI PHAN050117176689</v>
      </c>
      <c r="K1118" s="461">
        <f t="shared" si="45"/>
        <v>1</v>
      </c>
      <c r="P1118" s="479"/>
    </row>
    <row r="1119" spans="1:16" s="461" customFormat="1" ht="18" customHeight="1">
      <c r="A1119" s="548">
        <f>SUBTOTAL(3,B$6:B1119)</f>
        <v>1114</v>
      </c>
      <c r="B1119" s="546" t="s">
        <v>2862</v>
      </c>
      <c r="C1119" s="546" t="str">
        <f>+VLOOKUP(B1119,'Salary sheet'!$B$6:$AX$1386,48,0)</f>
        <v>NGUYEN VAN TON</v>
      </c>
      <c r="D1119" s="546" t="str">
        <f>+VLOOKUP(B1119,'Salary sheet'!$B$6:$BW$1386,49,0)</f>
        <v>050114098083</v>
      </c>
      <c r="E1119" s="462">
        <f>+VLOOKUP(B1119,'Salary sheet'!$B$6:$AT$1292,45,0)</f>
        <v>8780895</v>
      </c>
      <c r="F1119" s="646" t="s">
        <v>5544</v>
      </c>
      <c r="G1119" s="546" t="str">
        <f>+VLOOKUP(B1119,'Salary sheet'!$B$6:$E$2281,4,0)</f>
        <v>SK2</v>
      </c>
      <c r="H1119" s="461" t="str">
        <f>+VLOOKUP(B1119,'Salary sheet'!$B$6:$AZ$1386,50,0)</f>
        <v>SK2</v>
      </c>
      <c r="I1119" s="461" t="str">
        <f t="shared" si="46"/>
        <v>C13424NGUYEN VAN TON050114098083</v>
      </c>
      <c r="J1119" s="573" t="str">
        <f>+VLOOKUP(B1119,'[2]04 2025'!$B$2:$F$1371,5,0)</f>
        <v>C13424NGUYEN VAN TON050114098083</v>
      </c>
      <c r="K1119" s="461">
        <f t="shared" si="45"/>
        <v>1</v>
      </c>
      <c r="P1119" s="479"/>
    </row>
    <row r="1120" spans="1:16" s="461" customFormat="1" ht="18" customHeight="1">
      <c r="A1120" s="548">
        <f>SUBTOTAL(3,B$6:B1120)</f>
        <v>1115</v>
      </c>
      <c r="B1120" s="546" t="s">
        <v>2864</v>
      </c>
      <c r="C1120" s="546" t="str">
        <f>+VLOOKUP(B1120,'Salary sheet'!$B$6:$AX$1386,48,0)</f>
        <v>PHAN TAN DAT</v>
      </c>
      <c r="D1120" s="546" t="str">
        <f>+VLOOKUP(B1120,'Salary sheet'!$B$6:$BW$1386,49,0)</f>
        <v>050124634382</v>
      </c>
      <c r="E1120" s="462">
        <f>+VLOOKUP(B1120,'Salary sheet'!$B$6:$AT$1292,45,0)</f>
        <v>6897165</v>
      </c>
      <c r="F1120" s="646" t="s">
        <v>5544</v>
      </c>
      <c r="G1120" s="546" t="str">
        <f>+VLOOKUP(B1120,'Salary sheet'!$B$6:$E$2281,4,0)</f>
        <v>SK2</v>
      </c>
      <c r="H1120" s="461" t="str">
        <f>+VLOOKUP(B1120,'Salary sheet'!$B$6:$AZ$1386,50,0)</f>
        <v>SK2</v>
      </c>
      <c r="I1120" s="461" t="str">
        <f t="shared" si="46"/>
        <v>C13793PHAN TAN DAT050124634382</v>
      </c>
      <c r="J1120" s="573" t="str">
        <f>+VLOOKUP(B1120,'[2]04 2025'!$B$2:$F$1371,5,0)</f>
        <v>C13793PHAN TAN DAT050124634382</v>
      </c>
      <c r="K1120" s="461">
        <f t="shared" si="45"/>
        <v>1</v>
      </c>
      <c r="P1120" s="479"/>
    </row>
    <row r="1121" spans="1:16" s="461" customFormat="1" ht="18" customHeight="1">
      <c r="A1121" s="548">
        <f>SUBTOTAL(3,B$6:B1121)</f>
        <v>1116</v>
      </c>
      <c r="B1121" s="546" t="s">
        <v>2866</v>
      </c>
      <c r="C1121" s="546" t="str">
        <f>+VLOOKUP(B1121,'Salary sheet'!$B$6:$AX$1386,48,0)</f>
        <v>DAU THI HOAI HUONG</v>
      </c>
      <c r="D1121" s="546" t="str">
        <f>+VLOOKUP(B1121,'Salary sheet'!$B$6:$BW$1386,49,0)</f>
        <v>050128583596</v>
      </c>
      <c r="E1121" s="462">
        <f>+VLOOKUP(B1121,'Salary sheet'!$B$6:$AT$1292,45,0)</f>
        <v>8727278</v>
      </c>
      <c r="F1121" s="646" t="s">
        <v>5544</v>
      </c>
      <c r="G1121" s="546" t="str">
        <f>+VLOOKUP(B1121,'Salary sheet'!$B$6:$E$2281,4,0)</f>
        <v>SK2</v>
      </c>
      <c r="H1121" s="461" t="str">
        <f>+VLOOKUP(B1121,'Salary sheet'!$B$6:$AZ$1386,50,0)</f>
        <v>SK2</v>
      </c>
      <c r="I1121" s="461" t="str">
        <f t="shared" si="46"/>
        <v>C14127DAU THI HOAI HUONG050128583596</v>
      </c>
      <c r="J1121" s="573" t="str">
        <f>+VLOOKUP(B1121,'[2]04 2025'!$B$2:$F$1371,5,0)</f>
        <v>C14127DAU THI HOAI HUONG050128583596</v>
      </c>
      <c r="K1121" s="461">
        <f t="shared" si="45"/>
        <v>1</v>
      </c>
      <c r="P1121" s="479"/>
    </row>
    <row r="1122" spans="1:16" s="461" customFormat="1" ht="18" customHeight="1">
      <c r="A1122" s="548">
        <f>SUBTOTAL(3,B$6:B1122)</f>
        <v>1117</v>
      </c>
      <c r="B1122" s="546" t="s">
        <v>2868</v>
      </c>
      <c r="C1122" s="546" t="str">
        <f>+VLOOKUP(B1122,'Salary sheet'!$B$6:$AX$1386,48,0)</f>
        <v>LE THI MY PHUONG</v>
      </c>
      <c r="D1122" s="546" t="str">
        <f>+VLOOKUP(B1122,'Salary sheet'!$B$6:$BW$1386,49,0)</f>
        <v>070109897653</v>
      </c>
      <c r="E1122" s="462">
        <f>+VLOOKUP(B1122,'Salary sheet'!$B$6:$AT$1292,45,0)</f>
        <v>8563443</v>
      </c>
      <c r="F1122" s="646" t="s">
        <v>5544</v>
      </c>
      <c r="G1122" s="546" t="str">
        <f>+VLOOKUP(B1122,'Salary sheet'!$B$6:$E$2281,4,0)</f>
        <v>SK2</v>
      </c>
      <c r="H1122" s="461" t="str">
        <f>+VLOOKUP(B1122,'Salary sheet'!$B$6:$AZ$1386,50,0)</f>
        <v>SK2</v>
      </c>
      <c r="I1122" s="461" t="str">
        <f t="shared" si="46"/>
        <v>C14340LE THI MY PHUONG070109897653</v>
      </c>
      <c r="J1122" s="573" t="str">
        <f>+VLOOKUP(B1122,'[2]04 2025'!$B$2:$F$1371,5,0)</f>
        <v>C14340LE THI MY PHUONG070109897653</v>
      </c>
      <c r="K1122" s="461">
        <f t="shared" si="45"/>
        <v>1</v>
      </c>
      <c r="P1122" s="479"/>
    </row>
    <row r="1123" spans="1:16" s="461" customFormat="1" ht="18" customHeight="1">
      <c r="A1123" s="548">
        <f>SUBTOTAL(3,B$6:B1123)</f>
        <v>1118</v>
      </c>
      <c r="B1123" s="546" t="s">
        <v>2870</v>
      </c>
      <c r="C1123" s="546" t="str">
        <f>+VLOOKUP(B1123,'Salary sheet'!$B$6:$AX$1386,48,0)</f>
        <v>NGUYEN THI CAM TIEN</v>
      </c>
      <c r="D1123" s="546" t="str">
        <f>+VLOOKUP(B1123,'Salary sheet'!$B$6:$BW$1386,49,0)</f>
        <v>050117176972</v>
      </c>
      <c r="E1123" s="462">
        <f>+VLOOKUP(B1123,'Salary sheet'!$B$6:$AT$1292,45,0)</f>
        <v>7371501</v>
      </c>
      <c r="F1123" s="646" t="s">
        <v>5544</v>
      </c>
      <c r="G1123" s="546" t="str">
        <f>+VLOOKUP(B1123,'Salary sheet'!$B$6:$E$2281,4,0)</f>
        <v>SK2</v>
      </c>
      <c r="H1123" s="461" t="str">
        <f>+VLOOKUP(B1123,'Salary sheet'!$B$6:$AZ$1386,50,0)</f>
        <v>SK2</v>
      </c>
      <c r="I1123" s="461" t="str">
        <f t="shared" si="46"/>
        <v>C14452NGUYEN THI CAM TIEN050117176972</v>
      </c>
      <c r="J1123" s="573" t="str">
        <f>+VLOOKUP(B1123,'[2]04 2025'!$B$2:$F$1371,5,0)</f>
        <v>C14452NGUYEN THI CAM TIEN050117176972</v>
      </c>
      <c r="K1123" s="461">
        <f t="shared" si="45"/>
        <v>1</v>
      </c>
      <c r="P1123" s="479"/>
    </row>
    <row r="1124" spans="1:16" s="461" customFormat="1" ht="18" customHeight="1">
      <c r="A1124" s="548">
        <f>SUBTOTAL(3,B$6:B1124)</f>
        <v>1119</v>
      </c>
      <c r="B1124" s="546" t="s">
        <v>5613</v>
      </c>
      <c r="C1124" s="546" t="str">
        <f>+VLOOKUP(B1124,'Salary sheet'!$B$6:$AX$1386,48,0)</f>
        <v>TO ANH XUAN</v>
      </c>
      <c r="D1124" s="546" t="str">
        <f>+VLOOKUP(B1124,'Salary sheet'!$B$6:$BW$1386,49,0)</f>
        <v>050099237764</v>
      </c>
      <c r="E1124" s="462">
        <f>+VLOOKUP(B1124,'Salary sheet'!$B$6:$AT$1292,45,0)</f>
        <v>3136328</v>
      </c>
      <c r="F1124" s="646" t="s">
        <v>5544</v>
      </c>
      <c r="G1124" s="546" t="str">
        <f>+VLOOKUP(B1124,'Salary sheet'!$B$6:$E$2281,4,0)</f>
        <v>SK2</v>
      </c>
      <c r="H1124" s="461" t="str">
        <f>+VLOOKUP(B1124,'Salary sheet'!$B$6:$AZ$1386,50,0)</f>
        <v>SK2</v>
      </c>
      <c r="I1124" s="461" t="str">
        <f t="shared" si="46"/>
        <v>C14503TO ANH XUAN050099237764</v>
      </c>
      <c r="J1124" s="573" t="str">
        <f>+VLOOKUP(B1124,'[2]04 2025'!$B$2:$F$1371,5,0)</f>
        <v>C14503TO ANH XUAN050099237764</v>
      </c>
      <c r="K1124" s="461">
        <f t="shared" si="45"/>
        <v>1</v>
      </c>
      <c r="P1124" s="479"/>
    </row>
    <row r="1125" spans="1:16" s="461" customFormat="1" ht="18" customHeight="1">
      <c r="A1125" s="548">
        <f>SUBTOTAL(3,B$6:B1125)</f>
        <v>1120</v>
      </c>
      <c r="B1125" s="546" t="s">
        <v>2871</v>
      </c>
      <c r="C1125" s="546" t="str">
        <f>+VLOOKUP(B1125,'Salary sheet'!$B$6:$AX$1386,48,0)</f>
        <v>NGUYEN PHUOC HAU</v>
      </c>
      <c r="D1125" s="546" t="str">
        <f>+VLOOKUP(B1125,'Salary sheet'!$B$6:$BW$1386,49,0)</f>
        <v>050136912371</v>
      </c>
      <c r="E1125" s="462">
        <f>+VLOOKUP(B1125,'Salary sheet'!$B$6:$AT$1292,45,0)</f>
        <v>8570690</v>
      </c>
      <c r="F1125" s="646" t="s">
        <v>5544</v>
      </c>
      <c r="G1125" s="546" t="str">
        <f>+VLOOKUP(B1125,'Salary sheet'!$B$6:$E$2281,4,0)</f>
        <v>SK2</v>
      </c>
      <c r="H1125" s="461" t="str">
        <f>+VLOOKUP(B1125,'Salary sheet'!$B$6:$AZ$1386,50,0)</f>
        <v>SK2</v>
      </c>
      <c r="I1125" s="461" t="str">
        <f t="shared" si="46"/>
        <v>C14900NGUYEN PHUOC HAU050136912371</v>
      </c>
      <c r="J1125" s="573" t="str">
        <f>+VLOOKUP(B1125,'[2]04 2025'!$B$2:$F$1371,5,0)</f>
        <v>C14900NGUYEN PHUOC HAU050136912371</v>
      </c>
      <c r="K1125" s="461">
        <f t="shared" si="45"/>
        <v>1</v>
      </c>
      <c r="P1125" s="479"/>
    </row>
    <row r="1126" spans="1:16" s="461" customFormat="1" ht="18" customHeight="1">
      <c r="A1126" s="548">
        <f>SUBTOTAL(3,B$6:B1126)</f>
        <v>1121</v>
      </c>
      <c r="B1126" s="546" t="s">
        <v>2873</v>
      </c>
      <c r="C1126" s="546" t="str">
        <f>+VLOOKUP(B1126,'Salary sheet'!$B$6:$AX$1386,48,0)</f>
        <v>TRUONG THI THUY</v>
      </c>
      <c r="D1126" s="546" t="str">
        <f>+VLOOKUP(B1126,'Salary sheet'!$B$6:$BW$1386,49,0)</f>
        <v>050136912450</v>
      </c>
      <c r="E1126" s="462">
        <f>+VLOOKUP(B1126,'Salary sheet'!$B$6:$AT$1292,45,0)</f>
        <v>6865215</v>
      </c>
      <c r="F1126" s="646" t="s">
        <v>5544</v>
      </c>
      <c r="G1126" s="546" t="str">
        <f>+VLOOKUP(B1126,'Salary sheet'!$B$6:$E$2281,4,0)</f>
        <v>SK2</v>
      </c>
      <c r="H1126" s="461" t="str">
        <f>+VLOOKUP(B1126,'Salary sheet'!$B$6:$AZ$1386,50,0)</f>
        <v>SK2</v>
      </c>
      <c r="I1126" s="461" t="str">
        <f t="shared" si="46"/>
        <v>C14941TRUONG THI THUY050136912450</v>
      </c>
      <c r="J1126" s="573" t="str">
        <f>+VLOOKUP(B1126,'[2]04 2025'!$B$2:$F$1371,5,0)</f>
        <v>C14941TRUONG THI THUY050136912450</v>
      </c>
      <c r="K1126" s="461">
        <f t="shared" ref="K1126:K1188" si="47">+IF(J1126=I1126,1,0)</f>
        <v>1</v>
      </c>
      <c r="P1126" s="479"/>
    </row>
    <row r="1127" spans="1:16" s="461" customFormat="1" ht="18" customHeight="1">
      <c r="A1127" s="548">
        <f>SUBTOTAL(3,B$6:B1127)</f>
        <v>1122</v>
      </c>
      <c r="B1127" s="546" t="s">
        <v>2875</v>
      </c>
      <c r="C1127" s="546" t="str">
        <f>+VLOOKUP(B1127,'Salary sheet'!$B$6:$AX$1386,48,0)</f>
        <v>TRAN DU KHANG</v>
      </c>
      <c r="D1127" s="546" t="str">
        <f>+VLOOKUP(B1127,'Salary sheet'!$B$6:$BW$1386,49,0)</f>
        <v>050137135180</v>
      </c>
      <c r="E1127" s="462">
        <f>+VLOOKUP(B1127,'Salary sheet'!$B$6:$AT$1292,45,0)</f>
        <v>8266665</v>
      </c>
      <c r="F1127" s="646" t="s">
        <v>5544</v>
      </c>
      <c r="G1127" s="546" t="str">
        <f>+VLOOKUP(B1127,'Salary sheet'!$B$6:$E$2281,4,0)</f>
        <v>SK2</v>
      </c>
      <c r="H1127" s="461" t="str">
        <f>+VLOOKUP(B1127,'Salary sheet'!$B$6:$AZ$1386,50,0)</f>
        <v>SK2</v>
      </c>
      <c r="I1127" s="461" t="str">
        <f t="shared" si="46"/>
        <v>C15011TRAN DU KHANG050137135180</v>
      </c>
      <c r="J1127" s="573" t="str">
        <f>+VLOOKUP(B1127,'[2]04 2025'!$B$2:$F$1371,5,0)</f>
        <v>C15011TRAN DU KHANG050137135180</v>
      </c>
      <c r="K1127" s="461">
        <f t="shared" si="47"/>
        <v>1</v>
      </c>
      <c r="P1127" s="479"/>
    </row>
    <row r="1128" spans="1:16" s="461" customFormat="1" ht="18" customHeight="1">
      <c r="A1128" s="548">
        <f>SUBTOTAL(3,B$6:B1128)</f>
        <v>1123</v>
      </c>
      <c r="B1128" s="546" t="s">
        <v>2877</v>
      </c>
      <c r="C1128" s="546" t="str">
        <f>+VLOOKUP(B1128,'Salary sheet'!$B$6:$AX$1386,48,0)</f>
        <v>NGUYEN GI PHUONG</v>
      </c>
      <c r="D1128" s="546" t="str">
        <f>+VLOOKUP(B1128,'Salary sheet'!$B$6:$BW$1386,49,0)</f>
        <v>050116973844</v>
      </c>
      <c r="E1128" s="462">
        <f>+VLOOKUP(B1128,'Salary sheet'!$B$6:$AT$1292,45,0)</f>
        <v>5605098</v>
      </c>
      <c r="F1128" s="646" t="s">
        <v>5544</v>
      </c>
      <c r="G1128" s="546" t="str">
        <f>+VLOOKUP(B1128,'Salary sheet'!$B$6:$E$2281,4,0)</f>
        <v>SK2</v>
      </c>
      <c r="H1128" s="461" t="str">
        <f>+VLOOKUP(B1128,'Salary sheet'!$B$6:$AZ$1386,50,0)</f>
        <v>SK2</v>
      </c>
      <c r="I1128" s="461" t="str">
        <f t="shared" si="46"/>
        <v>C15167NGUYEN GI PHUONG050116973844</v>
      </c>
      <c r="J1128" s="573" t="str">
        <f>+VLOOKUP(B1128,'[2]04 2025'!$B$2:$F$1371,5,0)</f>
        <v>C15167NGUYEN GI PHUONG050116973844</v>
      </c>
      <c r="K1128" s="461">
        <f t="shared" si="47"/>
        <v>1</v>
      </c>
      <c r="P1128" s="479"/>
    </row>
    <row r="1129" spans="1:16" s="461" customFormat="1" ht="18" customHeight="1">
      <c r="A1129" s="548">
        <f>SUBTOTAL(3,B$6:B1129)</f>
        <v>1124</v>
      </c>
      <c r="B1129" s="546" t="s">
        <v>2879</v>
      </c>
      <c r="C1129" s="546" t="str">
        <f>+VLOOKUP(B1129,'Salary sheet'!$B$6:$AX$1386,48,0)</f>
        <v>DAM THI THAO</v>
      </c>
      <c r="D1129" s="546" t="str">
        <f>+VLOOKUP(B1129,'Salary sheet'!$B$6:$BW$1386,49,0)</f>
        <v>050135261227</v>
      </c>
      <c r="E1129" s="462">
        <f>+VLOOKUP(B1129,'Salary sheet'!$B$6:$AT$1292,45,0)</f>
        <v>4917640</v>
      </c>
      <c r="F1129" s="646" t="s">
        <v>5544</v>
      </c>
      <c r="G1129" s="546" t="str">
        <f>+VLOOKUP(B1129,'Salary sheet'!$B$6:$E$2281,4,0)</f>
        <v>SK2</v>
      </c>
      <c r="H1129" s="461" t="str">
        <f>+VLOOKUP(B1129,'Salary sheet'!$B$6:$AZ$1386,50,0)</f>
        <v>SK2</v>
      </c>
      <c r="I1129" s="461" t="str">
        <f t="shared" si="46"/>
        <v>C15329DAM THI THAO050135261227</v>
      </c>
      <c r="J1129" s="573" t="str">
        <f>+VLOOKUP(B1129,'[2]04 2025'!$B$2:$F$1371,5,0)</f>
        <v>C15329DAM THI THAO050135261227</v>
      </c>
      <c r="K1129" s="461">
        <f t="shared" si="47"/>
        <v>1</v>
      </c>
      <c r="P1129" s="479"/>
    </row>
    <row r="1130" spans="1:16" s="461" customFormat="1" ht="18" customHeight="1">
      <c r="A1130" s="548">
        <f>SUBTOTAL(3,B$6:B1130)</f>
        <v>1125</v>
      </c>
      <c r="B1130" s="546" t="s">
        <v>2881</v>
      </c>
      <c r="C1130" s="546" t="str">
        <f>+VLOOKUP(B1130,'Salary sheet'!$B$6:$AX$1386,48,0)</f>
        <v>NGUYEN VAN HIEU</v>
      </c>
      <c r="D1130" s="546" t="str">
        <f>+VLOOKUP(B1130,'Salary sheet'!$B$6:$BW$1386,49,0)</f>
        <v>050137000285</v>
      </c>
      <c r="E1130" s="462">
        <f>+VLOOKUP(B1130,'Salary sheet'!$B$6:$AT$1292,45,0)</f>
        <v>8048615</v>
      </c>
      <c r="F1130" s="646" t="s">
        <v>5544</v>
      </c>
      <c r="G1130" s="546" t="str">
        <f>+VLOOKUP(B1130,'Salary sheet'!$B$6:$E$2281,4,0)</f>
        <v>SK2</v>
      </c>
      <c r="H1130" s="461" t="str">
        <f>+VLOOKUP(B1130,'Salary sheet'!$B$6:$AZ$1386,50,0)</f>
        <v>SK2</v>
      </c>
      <c r="I1130" s="461" t="str">
        <f t="shared" si="46"/>
        <v>C15535NGUYEN VAN HIEU050137000285</v>
      </c>
      <c r="J1130" s="573" t="str">
        <f>+VLOOKUP(B1130,'[2]04 2025'!$B$2:$F$1371,5,0)</f>
        <v>C15535NGUYEN VAN HIEU050137000285</v>
      </c>
      <c r="K1130" s="461">
        <f t="shared" si="47"/>
        <v>1</v>
      </c>
      <c r="P1130" s="479"/>
    </row>
    <row r="1131" spans="1:16" s="461" customFormat="1" ht="18" customHeight="1">
      <c r="A1131" s="548">
        <f>SUBTOTAL(3,B$6:B1131)</f>
        <v>1126</v>
      </c>
      <c r="B1131" s="546" t="s">
        <v>2882</v>
      </c>
      <c r="C1131" s="546" t="str">
        <f>+VLOOKUP(B1131,'Salary sheet'!$B$6:$AX$1386,48,0)</f>
        <v>THI HANH</v>
      </c>
      <c r="D1131" s="546" t="str">
        <f>+VLOOKUP(B1131,'Salary sheet'!$B$6:$BW$1386,49,0)</f>
        <v>050125111871</v>
      </c>
      <c r="E1131" s="462">
        <f>+VLOOKUP(B1131,'Salary sheet'!$B$6:$AT$1292,45,0)</f>
        <v>7128686</v>
      </c>
      <c r="F1131" s="646" t="s">
        <v>5544</v>
      </c>
      <c r="G1131" s="546" t="str">
        <f>+VLOOKUP(B1131,'Salary sheet'!$B$6:$E$2281,4,0)</f>
        <v>SK2</v>
      </c>
      <c r="H1131" s="461" t="str">
        <f>+VLOOKUP(B1131,'Salary sheet'!$B$6:$AZ$1386,50,0)</f>
        <v>SK2</v>
      </c>
      <c r="I1131" s="461" t="str">
        <f t="shared" si="46"/>
        <v>C15592THI HANH050125111871</v>
      </c>
      <c r="J1131" s="573" t="str">
        <f>+VLOOKUP(B1131,'[2]04 2025'!$B$2:$F$1371,5,0)</f>
        <v>C15592THI HANH050125111871</v>
      </c>
      <c r="K1131" s="461">
        <f t="shared" si="47"/>
        <v>1</v>
      </c>
      <c r="P1131" s="479"/>
    </row>
    <row r="1132" spans="1:16" s="461" customFormat="1" ht="18" customHeight="1">
      <c r="A1132" s="548">
        <f>SUBTOTAL(3,B$6:B1132)</f>
        <v>1127</v>
      </c>
      <c r="B1132" s="546" t="s">
        <v>2883</v>
      </c>
      <c r="C1132" s="546" t="str">
        <f>+VLOOKUP(B1132,'Salary sheet'!$B$6:$AX$1386,48,0)</f>
        <v>DANH THI THU NGAN</v>
      </c>
      <c r="D1132" s="546" t="str">
        <f>+VLOOKUP(B1132,'Salary sheet'!$B$6:$BW$1386,49,0)</f>
        <v>050121917278</v>
      </c>
      <c r="E1132" s="462">
        <f>+VLOOKUP(B1132,'Salary sheet'!$B$6:$AT$1292,45,0)</f>
        <v>5392609</v>
      </c>
      <c r="F1132" s="646" t="s">
        <v>5544</v>
      </c>
      <c r="G1132" s="546" t="str">
        <f>+VLOOKUP(B1132,'Salary sheet'!$B$6:$E$2281,4,0)</f>
        <v>SK2</v>
      </c>
      <c r="H1132" s="461" t="str">
        <f>+VLOOKUP(B1132,'Salary sheet'!$B$6:$AZ$1386,50,0)</f>
        <v>SK2</v>
      </c>
      <c r="I1132" s="461" t="str">
        <f t="shared" si="46"/>
        <v>C15662DANH THI THU NGAN050121917278</v>
      </c>
      <c r="J1132" s="573" t="str">
        <f>+VLOOKUP(B1132,'[2]04 2025'!$B$2:$F$1371,5,0)</f>
        <v>C15662DANH THI THU NGAN050121917278</v>
      </c>
      <c r="K1132" s="461">
        <f t="shared" si="47"/>
        <v>1</v>
      </c>
      <c r="P1132" s="479"/>
    </row>
    <row r="1133" spans="1:16" s="461" customFormat="1" ht="18" customHeight="1">
      <c r="A1133" s="548">
        <f>SUBTOTAL(3,B$6:B1133)</f>
        <v>1128</v>
      </c>
      <c r="B1133" s="546" t="s">
        <v>2885</v>
      </c>
      <c r="C1133" s="546" t="str">
        <f>+VLOOKUP(B1133,'Salary sheet'!$B$6:$AX$1386,48,0)</f>
        <v>HA THI THAO</v>
      </c>
      <c r="D1133" s="546" t="str">
        <f>+VLOOKUP(B1133,'Salary sheet'!$B$6:$BW$1386,49,0)</f>
        <v>050113293036</v>
      </c>
      <c r="E1133" s="462">
        <f>+VLOOKUP(B1133,'Salary sheet'!$B$6:$AT$1292,45,0)</f>
        <v>8139501</v>
      </c>
      <c r="F1133" s="646" t="s">
        <v>5544</v>
      </c>
      <c r="G1133" s="546" t="str">
        <f>+VLOOKUP(B1133,'Salary sheet'!$B$6:$E$2281,4,0)</f>
        <v>SK2</v>
      </c>
      <c r="H1133" s="461" t="str">
        <f>+VLOOKUP(B1133,'Salary sheet'!$B$6:$AZ$1386,50,0)</f>
        <v>SK2</v>
      </c>
      <c r="I1133" s="461" t="str">
        <f t="shared" si="46"/>
        <v>C15664HA THI THAO050113293036</v>
      </c>
      <c r="J1133" s="573" t="str">
        <f>+VLOOKUP(B1133,'[2]04 2025'!$B$2:$F$1371,5,0)</f>
        <v>C15664HA THI THAO050113293036</v>
      </c>
      <c r="K1133" s="461">
        <f t="shared" si="47"/>
        <v>1</v>
      </c>
      <c r="P1133" s="479"/>
    </row>
    <row r="1134" spans="1:16" s="461" customFormat="1" ht="18" customHeight="1">
      <c r="A1134" s="548">
        <f>SUBTOTAL(3,B$6:B1134)</f>
        <v>1129</v>
      </c>
      <c r="B1134" s="546" t="s">
        <v>2887</v>
      </c>
      <c r="C1134" s="546" t="str">
        <f>+VLOOKUP(B1134,'Salary sheet'!$B$6:$AX$1386,48,0)</f>
        <v>LE THI KIM LOI</v>
      </c>
      <c r="D1134" s="546" t="str">
        <f>+VLOOKUP(B1134,'Salary sheet'!$B$6:$BW$1386,49,0)</f>
        <v>050153417420</v>
      </c>
      <c r="E1134" s="462">
        <f>+VLOOKUP(B1134,'Salary sheet'!$B$6:$AT$1292,45,0)</f>
        <v>8570598</v>
      </c>
      <c r="F1134" s="646" t="s">
        <v>5544</v>
      </c>
      <c r="G1134" s="546" t="str">
        <f>+VLOOKUP(B1134,'Salary sheet'!$B$6:$E$2281,4,0)</f>
        <v>SK2</v>
      </c>
      <c r="H1134" s="461" t="str">
        <f>+VLOOKUP(B1134,'Salary sheet'!$B$6:$AZ$1386,50,0)</f>
        <v>SK2</v>
      </c>
      <c r="I1134" s="461" t="str">
        <f t="shared" si="46"/>
        <v>C15814LE THI KIM LOI050153417420</v>
      </c>
      <c r="J1134" s="573" t="str">
        <f>+VLOOKUP(B1134,'[2]04 2025'!$B$2:$F$1371,5,0)</f>
        <v>C15814LE THI KIM LOI050153417420</v>
      </c>
      <c r="K1134" s="461">
        <f t="shared" si="47"/>
        <v>1</v>
      </c>
      <c r="P1134" s="479"/>
    </row>
    <row r="1135" spans="1:16" s="461" customFormat="1" ht="18" customHeight="1">
      <c r="A1135" s="548">
        <f>SUBTOTAL(3,B$6:B1135)</f>
        <v>1130</v>
      </c>
      <c r="B1135" s="546" t="s">
        <v>2889</v>
      </c>
      <c r="C1135" s="546" t="str">
        <f>+VLOOKUP(B1135,'Salary sheet'!$B$6:$AX$1386,48,0)</f>
        <v>NGUYEN THI MY THUYEN</v>
      </c>
      <c r="D1135" s="546" t="str">
        <f>+VLOOKUP(B1135,'Salary sheet'!$B$6:$BW$1386,49,0)</f>
        <v>050153298863</v>
      </c>
      <c r="E1135" s="462">
        <f>+VLOOKUP(B1135,'Salary sheet'!$B$6:$AT$1292,45,0)</f>
        <v>7836492</v>
      </c>
      <c r="F1135" s="646" t="s">
        <v>5544</v>
      </c>
      <c r="G1135" s="546" t="str">
        <f>+VLOOKUP(B1135,'Salary sheet'!$B$6:$E$2281,4,0)</f>
        <v>SK2</v>
      </c>
      <c r="H1135" s="461" t="str">
        <f>+VLOOKUP(B1135,'Salary sheet'!$B$6:$AZ$1386,50,0)</f>
        <v>SK2</v>
      </c>
      <c r="I1135" s="461" t="str">
        <f t="shared" si="46"/>
        <v>C15815NGUYEN THI MY THUYEN050153298863</v>
      </c>
      <c r="J1135" s="573" t="str">
        <f>+VLOOKUP(B1135,'[2]04 2025'!$B$2:$F$1371,5,0)</f>
        <v>C15815NGUYEN THI MY THUYEN050153298863</v>
      </c>
      <c r="K1135" s="461">
        <f t="shared" si="47"/>
        <v>1</v>
      </c>
      <c r="P1135" s="479"/>
    </row>
    <row r="1136" spans="1:16" s="461" customFormat="1" ht="18" customHeight="1">
      <c r="A1136" s="548">
        <f>SUBTOTAL(3,B$6:B1136)</f>
        <v>1131</v>
      </c>
      <c r="B1136" s="546" t="s">
        <v>2891</v>
      </c>
      <c r="C1136" s="546" t="str">
        <f>+VLOOKUP(B1136,'Salary sheet'!$B$6:$AX$1386,48,0)</f>
        <v>LAM TRUNG</v>
      </c>
      <c r="D1136" s="546" t="str">
        <f>+VLOOKUP(B1136,'Salary sheet'!$B$6:$BW$1386,49,0)</f>
        <v>050134170651</v>
      </c>
      <c r="E1136" s="462">
        <f>+VLOOKUP(B1136,'Salary sheet'!$B$6:$AT$1292,45,0)</f>
        <v>7223938</v>
      </c>
      <c r="F1136" s="646" t="s">
        <v>5544</v>
      </c>
      <c r="G1136" s="546" t="str">
        <f>+VLOOKUP(B1136,'Salary sheet'!$B$6:$E$2281,4,0)</f>
        <v>SK2</v>
      </c>
      <c r="H1136" s="461" t="str">
        <f>+VLOOKUP(B1136,'Salary sheet'!$B$6:$AZ$1386,50,0)</f>
        <v>SK2</v>
      </c>
      <c r="I1136" s="461" t="str">
        <f t="shared" si="46"/>
        <v>C15945LAM TRUNG050134170651</v>
      </c>
      <c r="J1136" s="573" t="str">
        <f>+VLOOKUP(B1136,'[2]04 2025'!$B$2:$F$1371,5,0)</f>
        <v>C15945LAM TRUNG050134170651</v>
      </c>
      <c r="K1136" s="461">
        <f t="shared" si="47"/>
        <v>1</v>
      </c>
      <c r="P1136" s="479"/>
    </row>
    <row r="1137" spans="1:16" s="461" customFormat="1" ht="18" customHeight="1">
      <c r="A1137" s="548">
        <f>SUBTOTAL(3,B$6:B1137)</f>
        <v>1132</v>
      </c>
      <c r="B1137" s="546" t="s">
        <v>2893</v>
      </c>
      <c r="C1137" s="546" t="str">
        <f>+VLOOKUP(B1137,'Salary sheet'!$B$6:$AX$1386,48,0)</f>
        <v>LE NGOC KHANH VY</v>
      </c>
      <c r="D1137" s="546" t="str">
        <f>+VLOOKUP(B1137,'Salary sheet'!$B$6:$BW$1386,49,0)</f>
        <v>050155095099</v>
      </c>
      <c r="E1137" s="462">
        <f>+VLOOKUP(B1137,'Salary sheet'!$B$6:$AT$1292,45,0)</f>
        <v>7795617</v>
      </c>
      <c r="F1137" s="646" t="s">
        <v>5544</v>
      </c>
      <c r="G1137" s="546" t="str">
        <f>+VLOOKUP(B1137,'Salary sheet'!$B$6:$E$2281,4,0)</f>
        <v>SK2</v>
      </c>
      <c r="H1137" s="461" t="str">
        <f>+VLOOKUP(B1137,'Salary sheet'!$B$6:$AZ$1386,50,0)</f>
        <v>SK2</v>
      </c>
      <c r="I1137" s="461" t="str">
        <f t="shared" si="46"/>
        <v>C16009LE NGOC KHANH VY050155095099</v>
      </c>
      <c r="J1137" s="573" t="str">
        <f>+VLOOKUP(B1137,'[2]04 2025'!$B$2:$F$1371,5,0)</f>
        <v>C16009LE NGOC KHANH VY050155095099</v>
      </c>
      <c r="K1137" s="461">
        <f t="shared" si="47"/>
        <v>1</v>
      </c>
      <c r="P1137" s="479"/>
    </row>
    <row r="1138" spans="1:16" s="461" customFormat="1" ht="18" customHeight="1">
      <c r="A1138" s="548">
        <f>SUBTOTAL(3,B$6:B1138)</f>
        <v>1133</v>
      </c>
      <c r="B1138" s="546" t="s">
        <v>2895</v>
      </c>
      <c r="C1138" s="546" t="str">
        <f>+VLOOKUP(B1138,'Salary sheet'!$B$6:$AX$1386,48,0)</f>
        <v>VO VAN HOANG</v>
      </c>
      <c r="D1138" s="546" t="str">
        <f>+VLOOKUP(B1138,'Salary sheet'!$B$6:$BW$1386,49,0)</f>
        <v>050128711187</v>
      </c>
      <c r="E1138" s="462">
        <f>+VLOOKUP(B1138,'Salary sheet'!$B$6:$AT$1292,45,0)</f>
        <v>4622572</v>
      </c>
      <c r="F1138" s="646" t="s">
        <v>5544</v>
      </c>
      <c r="G1138" s="546" t="str">
        <f>+VLOOKUP(B1138,'Salary sheet'!$B$6:$E$2281,4,0)</f>
        <v>SK2</v>
      </c>
      <c r="H1138" s="461" t="str">
        <f>+VLOOKUP(B1138,'Salary sheet'!$B$6:$AZ$1386,50,0)</f>
        <v>SK2</v>
      </c>
      <c r="I1138" s="461" t="str">
        <f t="shared" si="46"/>
        <v>C16019VO VAN HOANG050128711187</v>
      </c>
      <c r="J1138" s="573" t="str">
        <f>+VLOOKUP(B1138,'[2]04 2025'!$B$2:$F$1371,5,0)</f>
        <v>C16019VO VAN HOANG050128711187</v>
      </c>
      <c r="K1138" s="461">
        <f t="shared" si="47"/>
        <v>1</v>
      </c>
      <c r="P1138" s="479"/>
    </row>
    <row r="1139" spans="1:16" s="461" customFormat="1" ht="18" customHeight="1">
      <c r="A1139" s="548">
        <f>SUBTOTAL(3,B$6:B1139)</f>
        <v>1134</v>
      </c>
      <c r="B1139" s="546" t="s">
        <v>2897</v>
      </c>
      <c r="C1139" s="546" t="str">
        <f>+VLOOKUP(B1139,'Salary sheet'!$B$6:$AX$1386,48,0)</f>
        <v>NGUYEN VAN SON</v>
      </c>
      <c r="D1139" s="546" t="str">
        <f>+VLOOKUP(B1139,'Salary sheet'!$B$6:$BW$1386,49,0)</f>
        <v>050105773551</v>
      </c>
      <c r="E1139" s="462">
        <f>+VLOOKUP(B1139,'Salary sheet'!$B$6:$AT$1292,45,0)</f>
        <v>7448310</v>
      </c>
      <c r="F1139" s="646" t="s">
        <v>5544</v>
      </c>
      <c r="G1139" s="546" t="str">
        <f>+VLOOKUP(B1139,'Salary sheet'!$B$6:$E$2281,4,0)</f>
        <v>SK2</v>
      </c>
      <c r="H1139" s="461" t="str">
        <f>+VLOOKUP(B1139,'Salary sheet'!$B$6:$AZ$1386,50,0)</f>
        <v>SK2</v>
      </c>
      <c r="I1139" s="461" t="str">
        <f t="shared" si="46"/>
        <v>C16088NGUYEN VAN SON050105773551</v>
      </c>
      <c r="J1139" s="573" t="str">
        <f>+VLOOKUP(B1139,'[2]04 2025'!$B$2:$F$1371,5,0)</f>
        <v>C16088NGUYEN VAN SON050105773551</v>
      </c>
      <c r="K1139" s="461">
        <f t="shared" si="47"/>
        <v>1</v>
      </c>
      <c r="P1139" s="479"/>
    </row>
    <row r="1140" spans="1:16" s="461" customFormat="1" ht="18" customHeight="1">
      <c r="A1140" s="548">
        <f>SUBTOTAL(3,B$6:B1140)</f>
        <v>1135</v>
      </c>
      <c r="B1140" s="546" t="s">
        <v>2899</v>
      </c>
      <c r="C1140" s="546" t="str">
        <f>+VLOOKUP(B1140,'Salary sheet'!$B$6:$AX$1386,48,0)</f>
        <v>THI CUC</v>
      </c>
      <c r="D1140" s="546" t="str">
        <f>+VLOOKUP(B1140,'Salary sheet'!$B$6:$BW$1386,49,0)</f>
        <v>050155383205</v>
      </c>
      <c r="E1140" s="462">
        <f>+VLOOKUP(B1140,'Salary sheet'!$B$6:$AT$1292,45,0)</f>
        <v>7717979</v>
      </c>
      <c r="F1140" s="646" t="s">
        <v>5544</v>
      </c>
      <c r="G1140" s="546" t="str">
        <f>+VLOOKUP(B1140,'Salary sheet'!$B$6:$E$2281,4,0)</f>
        <v>SK2</v>
      </c>
      <c r="H1140" s="461" t="str">
        <f>+VLOOKUP(B1140,'Salary sheet'!$B$6:$AZ$1386,50,0)</f>
        <v>SK2</v>
      </c>
      <c r="I1140" s="461" t="str">
        <f t="shared" si="46"/>
        <v>C16128THI CUC050155383205</v>
      </c>
      <c r="J1140" s="573" t="str">
        <f>+VLOOKUP(B1140,'[2]04 2025'!$B$2:$F$1371,5,0)</f>
        <v>C16128THI CUC050155383205</v>
      </c>
      <c r="K1140" s="461">
        <f t="shared" si="47"/>
        <v>1</v>
      </c>
      <c r="P1140" s="479"/>
    </row>
    <row r="1141" spans="1:16" s="461" customFormat="1" ht="18" customHeight="1">
      <c r="A1141" s="548">
        <f>SUBTOTAL(3,B$6:B1141)</f>
        <v>1136</v>
      </c>
      <c r="B1141" s="546" t="s">
        <v>2901</v>
      </c>
      <c r="C1141" s="546" t="str">
        <f>+VLOOKUP(B1141,'Salary sheet'!$B$6:$AX$1386,48,0)</f>
        <v>LAI THI BICH NGOC</v>
      </c>
      <c r="D1141" s="546" t="str">
        <f>+VLOOKUP(B1141,'Salary sheet'!$B$6:$BW$1386,49,0)</f>
        <v>050155551401</v>
      </c>
      <c r="E1141" s="462">
        <f>+VLOOKUP(B1141,'Salary sheet'!$B$6:$AT$1292,45,0)</f>
        <v>6556017</v>
      </c>
      <c r="F1141" s="646" t="s">
        <v>5544</v>
      </c>
      <c r="G1141" s="546" t="str">
        <f>+VLOOKUP(B1141,'Salary sheet'!$B$6:$E$2281,4,0)</f>
        <v>SK2</v>
      </c>
      <c r="H1141" s="461" t="str">
        <f>+VLOOKUP(B1141,'Salary sheet'!$B$6:$AZ$1386,50,0)</f>
        <v>SK2</v>
      </c>
      <c r="I1141" s="461" t="str">
        <f t="shared" si="46"/>
        <v>C16131LAI THI BICH NGOC050155551401</v>
      </c>
      <c r="J1141" s="573" t="str">
        <f>+VLOOKUP(B1141,'[2]04 2025'!$B$2:$F$1371,5,0)</f>
        <v>C16131LAI THI BICH NGOC050155551401</v>
      </c>
      <c r="K1141" s="461">
        <f t="shared" si="47"/>
        <v>1</v>
      </c>
      <c r="P1141" s="479"/>
    </row>
    <row r="1142" spans="1:16" s="461" customFormat="1" ht="18" customHeight="1">
      <c r="A1142" s="548">
        <f>SUBTOTAL(3,B$6:B1142)</f>
        <v>1137</v>
      </c>
      <c r="B1142" s="546" t="s">
        <v>2903</v>
      </c>
      <c r="C1142" s="546" t="str">
        <f>+VLOOKUP(B1142,'Salary sheet'!$B$6:$AX$1386,48,0)</f>
        <v>DINH CONG THUC</v>
      </c>
      <c r="D1142" s="546" t="str">
        <f>+VLOOKUP(B1142,'Salary sheet'!$B$6:$BW$1386,49,0)</f>
        <v>050155299344</v>
      </c>
      <c r="E1142" s="462">
        <f>+VLOOKUP(B1142,'Salary sheet'!$B$6:$AT$1292,45,0)</f>
        <v>7686238</v>
      </c>
      <c r="F1142" s="646" t="s">
        <v>5544</v>
      </c>
      <c r="G1142" s="546" t="str">
        <f>+VLOOKUP(B1142,'Salary sheet'!$B$6:$E$2281,4,0)</f>
        <v>SK2</v>
      </c>
      <c r="H1142" s="461" t="str">
        <f>+VLOOKUP(B1142,'Salary sheet'!$B$6:$AZ$1386,50,0)</f>
        <v>SK2</v>
      </c>
      <c r="I1142" s="461" t="str">
        <f t="shared" si="46"/>
        <v>C16175DINH CONG THUC050155299344</v>
      </c>
      <c r="J1142" s="573" t="str">
        <f>+VLOOKUP(B1142,'[2]04 2025'!$B$2:$F$1371,5,0)</f>
        <v>C16175DINH CONG THUC050155299344</v>
      </c>
      <c r="K1142" s="461">
        <f t="shared" si="47"/>
        <v>1</v>
      </c>
      <c r="P1142" s="479"/>
    </row>
    <row r="1143" spans="1:16" s="461" customFormat="1" ht="18" customHeight="1">
      <c r="A1143" s="548">
        <f>SUBTOTAL(3,B$6:B1143)</f>
        <v>1138</v>
      </c>
      <c r="B1143" s="546" t="s">
        <v>2905</v>
      </c>
      <c r="C1143" s="546" t="str">
        <f>+VLOOKUP(B1143,'Salary sheet'!$B$6:$AX$1386,48,0)</f>
        <v>TRAN VAN CANH</v>
      </c>
      <c r="D1143" s="546" t="str">
        <f>+VLOOKUP(B1143,'Salary sheet'!$B$6:$BW$1386,49,0)</f>
        <v>050026933975</v>
      </c>
      <c r="E1143" s="462">
        <f>+VLOOKUP(B1143,'Salary sheet'!$B$6:$AT$1292,45,0)</f>
        <v>7452486</v>
      </c>
      <c r="F1143" s="646" t="s">
        <v>5544</v>
      </c>
      <c r="G1143" s="546" t="str">
        <f>+VLOOKUP(B1143,'Salary sheet'!$B$6:$E$2281,4,0)</f>
        <v>SK2</v>
      </c>
      <c r="H1143" s="461" t="str">
        <f>+VLOOKUP(B1143,'Salary sheet'!$B$6:$AZ$1386,50,0)</f>
        <v>SK2</v>
      </c>
      <c r="I1143" s="461" t="str">
        <f t="shared" ref="I1143:I1234" si="48">+CONCATENATE(B1143,C1143,D1143)</f>
        <v>C16370TRAN VAN CANH050026933975</v>
      </c>
      <c r="J1143" s="573" t="str">
        <f>+VLOOKUP(B1143,'[2]04 2025'!$B$2:$F$1371,5,0)</f>
        <v>C16370TRAN VAN CANH050026933975</v>
      </c>
      <c r="K1143" s="461">
        <f t="shared" si="47"/>
        <v>1</v>
      </c>
      <c r="P1143" s="479"/>
    </row>
    <row r="1144" spans="1:16" s="461" customFormat="1" ht="18" customHeight="1">
      <c r="A1144" s="548">
        <f>SUBTOTAL(3,B$6:B1144)</f>
        <v>1139</v>
      </c>
      <c r="B1144" s="546" t="s">
        <v>2907</v>
      </c>
      <c r="C1144" s="546" t="str">
        <f>+VLOOKUP(B1144,'Salary sheet'!$B$6:$AX$1386,48,0)</f>
        <v>THI NUONG</v>
      </c>
      <c r="D1144" s="546" t="str">
        <f>+VLOOKUP(B1144,'Salary sheet'!$B$6:$BW$1386,49,0)</f>
        <v>050081496231</v>
      </c>
      <c r="E1144" s="462">
        <f>+VLOOKUP(B1144,'Salary sheet'!$B$6:$AT$1292,45,0)</f>
        <v>6419805</v>
      </c>
      <c r="F1144" s="646" t="s">
        <v>5544</v>
      </c>
      <c r="G1144" s="546" t="str">
        <f>+VLOOKUP(B1144,'Salary sheet'!$B$6:$E$2281,4,0)</f>
        <v>SK2</v>
      </c>
      <c r="H1144" s="461" t="str">
        <f>+VLOOKUP(B1144,'Salary sheet'!$B$6:$AZ$1386,50,0)</f>
        <v>SK2</v>
      </c>
      <c r="I1144" s="461" t="str">
        <f t="shared" si="48"/>
        <v>C16437THI NUONG050081496231</v>
      </c>
      <c r="J1144" s="573" t="str">
        <f>+VLOOKUP(B1144,'[2]04 2025'!$B$2:$F$1371,5,0)</f>
        <v>C16437THI NUONG050081496231</v>
      </c>
      <c r="K1144" s="461">
        <f t="shared" si="47"/>
        <v>1</v>
      </c>
      <c r="P1144" s="479"/>
    </row>
    <row r="1145" spans="1:16" s="461" customFormat="1" ht="18" customHeight="1">
      <c r="A1145" s="548">
        <f>SUBTOTAL(3,B$6:B1145)</f>
        <v>1140</v>
      </c>
      <c r="B1145" s="546" t="s">
        <v>2908</v>
      </c>
      <c r="C1145" s="546" t="str">
        <f>+VLOOKUP(B1145,'Salary sheet'!$B$6:$AX$1386,48,0)</f>
        <v>RO MAH HUE</v>
      </c>
      <c r="D1145" s="546" t="str">
        <f>+VLOOKUP(B1145,'Salary sheet'!$B$6:$BW$1386,49,0)</f>
        <v>050158693736</v>
      </c>
      <c r="E1145" s="462">
        <f>+VLOOKUP(B1145,'Salary sheet'!$B$6:$AT$1292,45,0)</f>
        <v>7191446</v>
      </c>
      <c r="F1145" s="646" t="s">
        <v>5544</v>
      </c>
      <c r="G1145" s="546" t="str">
        <f>+VLOOKUP(B1145,'Salary sheet'!$B$6:$E$2281,4,0)</f>
        <v>SK2</v>
      </c>
      <c r="H1145" s="461" t="str">
        <f>+VLOOKUP(B1145,'Salary sheet'!$B$6:$AZ$1386,50,0)</f>
        <v>SK2</v>
      </c>
      <c r="I1145" s="461" t="str">
        <f t="shared" si="48"/>
        <v>C16500RO MAH HUE050158693736</v>
      </c>
      <c r="J1145" s="573" t="str">
        <f>+VLOOKUP(B1145,'[2]04 2025'!$B$2:$F$1371,5,0)</f>
        <v>C16500RO MAH HUE050158693736</v>
      </c>
      <c r="K1145" s="461">
        <f t="shared" si="47"/>
        <v>1</v>
      </c>
      <c r="P1145" s="479"/>
    </row>
    <row r="1146" spans="1:16" s="461" customFormat="1" ht="18" customHeight="1">
      <c r="A1146" s="548">
        <f>SUBTOTAL(3,B$6:B1146)</f>
        <v>1141</v>
      </c>
      <c r="B1146" s="546" t="s">
        <v>2910</v>
      </c>
      <c r="C1146" s="546" t="str">
        <f>+VLOOKUP(B1146,'Salary sheet'!$B$6:$AX$1386,48,0)</f>
        <v>THI THU HIEN</v>
      </c>
      <c r="D1146" s="546" t="str">
        <f>+VLOOKUP(B1146,'Salary sheet'!$B$6:$BW$1386,49,0)</f>
        <v>050158900774</v>
      </c>
      <c r="E1146" s="462">
        <f>+VLOOKUP(B1146,'Salary sheet'!$B$6:$AT$1292,45,0)</f>
        <v>5955939</v>
      </c>
      <c r="F1146" s="646" t="s">
        <v>5544</v>
      </c>
      <c r="G1146" s="546" t="str">
        <f>+VLOOKUP(B1146,'Salary sheet'!$B$6:$E$2281,4,0)</f>
        <v>SK2</v>
      </c>
      <c r="H1146" s="461" t="str">
        <f>+VLOOKUP(B1146,'Salary sheet'!$B$6:$AZ$1386,50,0)</f>
        <v>SK2</v>
      </c>
      <c r="I1146" s="461" t="str">
        <f t="shared" si="48"/>
        <v>C16506THI THU HIEN050158900774</v>
      </c>
      <c r="J1146" s="573" t="str">
        <f>+VLOOKUP(B1146,'[2]04 2025'!$B$2:$F$1371,5,0)</f>
        <v>C16506THI THU HIEN050158900774</v>
      </c>
      <c r="K1146" s="461">
        <f t="shared" si="47"/>
        <v>1</v>
      </c>
      <c r="P1146" s="479"/>
    </row>
    <row r="1147" spans="1:16" s="461" customFormat="1" ht="18" customHeight="1">
      <c r="A1147" s="548">
        <f>SUBTOTAL(3,B$6:B1147)</f>
        <v>1142</v>
      </c>
      <c r="B1147" s="546" t="s">
        <v>5615</v>
      </c>
      <c r="C1147" s="546" t="str">
        <f>+VLOOKUP(B1147,'Salary sheet'!$B$6:$AX$1386,48,0)</f>
        <v>THI KIM QUYEN</v>
      </c>
      <c r="D1147" s="546" t="str">
        <f>+VLOOKUP(B1147,'Salary sheet'!$B$6:$BW$1386,49,0)</f>
        <v>050141069184</v>
      </c>
      <c r="E1147" s="462">
        <f>+VLOOKUP(B1147,'Salary sheet'!$B$6:$AT$1292,45,0)</f>
        <v>6639028</v>
      </c>
      <c r="F1147" s="646" t="s">
        <v>5544</v>
      </c>
      <c r="G1147" s="546" t="str">
        <f>+VLOOKUP(B1147,'Salary sheet'!$B$6:$E$2281,4,0)</f>
        <v>SK2</v>
      </c>
      <c r="H1147" s="461" t="str">
        <f>+VLOOKUP(B1147,'Salary sheet'!$B$6:$AZ$1386,50,0)</f>
        <v>SK2</v>
      </c>
      <c r="I1147" s="461" t="str">
        <f t="shared" si="48"/>
        <v>C16574THI KIM QUYEN050141069184</v>
      </c>
      <c r="J1147" s="573" t="str">
        <f>+VLOOKUP(B1147,'[2]04 2025'!$B$2:$F$1371,5,0)</f>
        <v>C16574THI KIM QUYEN050141069184</v>
      </c>
      <c r="K1147" s="461">
        <f t="shared" si="47"/>
        <v>1</v>
      </c>
      <c r="P1147" s="479"/>
    </row>
    <row r="1148" spans="1:16" s="461" customFormat="1" ht="18" customHeight="1">
      <c r="A1148" s="548">
        <f>SUBTOTAL(3,B$6:B1148)</f>
        <v>1143</v>
      </c>
      <c r="B1148" s="546" t="s">
        <v>5617</v>
      </c>
      <c r="C1148" s="546" t="str">
        <f>+VLOOKUP(B1148,'Salary sheet'!$B$6:$AX$1386,48,0)</f>
        <v>TRAN QUOC CHIEN</v>
      </c>
      <c r="D1148" s="546" t="str">
        <f>+VLOOKUP(B1148,'Salary sheet'!$B$6:$BW$1386,49,0)</f>
        <v>050159267218</v>
      </c>
      <c r="E1148" s="462">
        <f>+VLOOKUP(B1148,'Salary sheet'!$B$6:$AT$1292,45,0)</f>
        <v>6719527</v>
      </c>
      <c r="F1148" s="646" t="s">
        <v>5544</v>
      </c>
      <c r="G1148" s="546" t="str">
        <f>+VLOOKUP(B1148,'Salary sheet'!$B$6:$E$2281,4,0)</f>
        <v>SK2</v>
      </c>
      <c r="H1148" s="461" t="str">
        <f>+VLOOKUP(B1148,'Salary sheet'!$B$6:$AZ$1386,50,0)</f>
        <v>SK2</v>
      </c>
      <c r="I1148" s="461" t="str">
        <f t="shared" si="48"/>
        <v>C16575TRAN QUOC CHIEN050159267218</v>
      </c>
      <c r="J1148" s="573" t="str">
        <f>+VLOOKUP(B1148,'[2]04 2025'!$B$2:$F$1371,5,0)</f>
        <v>C16575TRAN QUOC CHIEN050159267218</v>
      </c>
      <c r="K1148" s="461">
        <f t="shared" si="47"/>
        <v>1</v>
      </c>
      <c r="P1148" s="479"/>
    </row>
    <row r="1149" spans="1:16" s="461" customFormat="1" ht="18" customHeight="1">
      <c r="A1149" s="548">
        <f>SUBTOTAL(3,B$6:B1149)</f>
        <v>1144</v>
      </c>
      <c r="B1149" s="546" t="s">
        <v>5619</v>
      </c>
      <c r="C1149" s="546" t="str">
        <f>+VLOOKUP(B1149,'Salary sheet'!$B$6:$AX$1386,48,0)</f>
        <v>CHAU THI THU NGUYET</v>
      </c>
      <c r="D1149" s="546" t="str">
        <f>+VLOOKUP(B1149,'Salary sheet'!$B$6:$BW$1386,49,0)</f>
        <v>050158724895</v>
      </c>
      <c r="E1149" s="462">
        <f>+VLOOKUP(B1149,'Salary sheet'!$B$6:$AT$1292,45,0)</f>
        <v>6639028</v>
      </c>
      <c r="F1149" s="646" t="s">
        <v>5544</v>
      </c>
      <c r="G1149" s="546" t="str">
        <f>+VLOOKUP(B1149,'Salary sheet'!$B$6:$E$2281,4,0)</f>
        <v>SK2</v>
      </c>
      <c r="H1149" s="461" t="str">
        <f>+VLOOKUP(B1149,'Salary sheet'!$B$6:$AZ$1386,50,0)</f>
        <v>SK2</v>
      </c>
      <c r="I1149" s="461" t="str">
        <f t="shared" si="48"/>
        <v>C16576CHAU THI THU NGUYET050158724895</v>
      </c>
      <c r="J1149" s="573" t="str">
        <f>+VLOOKUP(B1149,'[2]04 2025'!$B$2:$F$1371,5,0)</f>
        <v>C16576CHAU THI THU NGUYET050158724895</v>
      </c>
      <c r="K1149" s="461">
        <f t="shared" si="47"/>
        <v>1</v>
      </c>
      <c r="P1149" s="479"/>
    </row>
    <row r="1150" spans="1:16" s="461" customFormat="1" ht="18" customHeight="1">
      <c r="A1150" s="548">
        <f>SUBTOTAL(3,B$6:B1150)</f>
        <v>1145</v>
      </c>
      <c r="B1150" s="546" t="s">
        <v>2912</v>
      </c>
      <c r="C1150" s="546" t="str">
        <f>+VLOOKUP(B1150,'Salary sheet'!$B$6:$AX$1386,48,0)</f>
        <v>HO THI CHAU</v>
      </c>
      <c r="D1150" s="546" t="str">
        <f>+VLOOKUP(B1150,'Salary sheet'!$B$6:$BW$1386,49,0)</f>
        <v>050040875252</v>
      </c>
      <c r="E1150" s="462">
        <f>+VLOOKUP(B1150,'Salary sheet'!$B$6:$AT$1292,45,0)</f>
        <v>8607423</v>
      </c>
      <c r="F1150" s="646" t="s">
        <v>5544</v>
      </c>
      <c r="G1150" s="546" t="str">
        <f>+VLOOKUP(B1150,'Salary sheet'!$B$6:$E$2281,4,0)</f>
        <v>SK2</v>
      </c>
      <c r="H1150" s="461" t="str">
        <f>+VLOOKUP(B1150,'Salary sheet'!$B$6:$AZ$1386,50,0)</f>
        <v>SK2</v>
      </c>
      <c r="I1150" s="461" t="str">
        <f t="shared" si="48"/>
        <v>C1671HO THI CHAU050040875252</v>
      </c>
      <c r="J1150" s="573" t="str">
        <f>+VLOOKUP(B1150,'[2]04 2025'!$B$2:$F$1371,5,0)</f>
        <v>C1671HO THI CHAU050040875252</v>
      </c>
      <c r="K1150" s="461">
        <f t="shared" si="47"/>
        <v>1</v>
      </c>
      <c r="P1150" s="479"/>
    </row>
    <row r="1151" spans="1:16" s="461" customFormat="1" ht="18" customHeight="1">
      <c r="A1151" s="548">
        <f>SUBTOTAL(3,B$6:B1151)</f>
        <v>1146</v>
      </c>
      <c r="B1151" s="546" t="s">
        <v>2914</v>
      </c>
      <c r="C1151" s="546" t="str">
        <f>+VLOOKUP(B1151,'Salary sheet'!$B$6:$AX$1386,48,0)</f>
        <v>HUYNH NGOC VUI</v>
      </c>
      <c r="D1151" s="546" t="str">
        <f>+VLOOKUP(B1151,'Salary sheet'!$B$6:$BW$1386,49,0)</f>
        <v>050020224034</v>
      </c>
      <c r="E1151" s="462">
        <f>+VLOOKUP(B1151,'Salary sheet'!$B$6:$AT$1292,45,0)</f>
        <v>8485183</v>
      </c>
      <c r="F1151" s="646" t="s">
        <v>5544</v>
      </c>
      <c r="G1151" s="546" t="str">
        <f>+VLOOKUP(B1151,'Salary sheet'!$B$6:$E$2281,4,0)</f>
        <v>SK2</v>
      </c>
      <c r="H1151" s="461" t="str">
        <f>+VLOOKUP(B1151,'Salary sheet'!$B$6:$AZ$1386,50,0)</f>
        <v>SK2</v>
      </c>
      <c r="I1151" s="461" t="str">
        <f t="shared" si="48"/>
        <v>C5057HUYNH NGOC VUI050020224034</v>
      </c>
      <c r="J1151" s="573" t="str">
        <f>+VLOOKUP(B1151,'[2]04 2025'!$B$2:$F$1371,5,0)</f>
        <v>C5057HUYNH NGOC VUI050020224034</v>
      </c>
      <c r="K1151" s="461">
        <f t="shared" si="47"/>
        <v>1</v>
      </c>
      <c r="P1151" s="479"/>
    </row>
    <row r="1152" spans="1:16" s="461" customFormat="1" ht="18" customHeight="1">
      <c r="A1152" s="548">
        <f>SUBTOTAL(3,B$6:B1152)</f>
        <v>1147</v>
      </c>
      <c r="B1152" s="546" t="s">
        <v>2916</v>
      </c>
      <c r="C1152" s="546" t="str">
        <f>+VLOOKUP(B1152,'Salary sheet'!$B$6:$AX$1386,48,0)</f>
        <v>VO THI LE</v>
      </c>
      <c r="D1152" s="546" t="str">
        <f>+VLOOKUP(B1152,'Salary sheet'!$B$6:$BW$1386,49,0)</f>
        <v>050040933392</v>
      </c>
      <c r="E1152" s="462">
        <f>+VLOOKUP(B1152,'Salary sheet'!$B$6:$AT$1292,45,0)</f>
        <v>8516225</v>
      </c>
      <c r="F1152" s="646" t="s">
        <v>5544</v>
      </c>
      <c r="G1152" s="546" t="str">
        <f>+VLOOKUP(B1152,'Salary sheet'!$B$6:$E$2281,4,0)</f>
        <v>SK2</v>
      </c>
      <c r="H1152" s="461" t="str">
        <f>+VLOOKUP(B1152,'Salary sheet'!$B$6:$AZ$1386,50,0)</f>
        <v>SK2</v>
      </c>
      <c r="I1152" s="461" t="str">
        <f t="shared" si="48"/>
        <v>C5878VO THI LE050040933392</v>
      </c>
      <c r="J1152" s="573" t="str">
        <f>+VLOOKUP(B1152,'[2]04 2025'!$B$2:$F$1371,5,0)</f>
        <v>C5878VO THI LE050040933392</v>
      </c>
      <c r="K1152" s="461">
        <f t="shared" si="47"/>
        <v>1</v>
      </c>
      <c r="P1152" s="479"/>
    </row>
    <row r="1153" spans="1:16" s="461" customFormat="1" ht="18" customHeight="1">
      <c r="A1153" s="548">
        <f>SUBTOTAL(3,B$6:B1153)</f>
        <v>1148</v>
      </c>
      <c r="B1153" s="546" t="s">
        <v>2918</v>
      </c>
      <c r="C1153" s="546" t="str">
        <f>+VLOOKUP(B1153,'Salary sheet'!$B$6:$AX$1386,48,0)</f>
        <v>LE THI BICH THUY</v>
      </c>
      <c r="D1153" s="546" t="str">
        <f>+VLOOKUP(B1153,'Salary sheet'!$B$6:$BW$1386,49,0)</f>
        <v>050096717811</v>
      </c>
      <c r="E1153" s="462">
        <f>+VLOOKUP(B1153,'Salary sheet'!$B$6:$AT$1292,45,0)</f>
        <v>8446649</v>
      </c>
      <c r="F1153" s="646" t="s">
        <v>5544</v>
      </c>
      <c r="G1153" s="546" t="str">
        <f>+VLOOKUP(B1153,'Salary sheet'!$B$6:$E$2281,4,0)</f>
        <v>SK2</v>
      </c>
      <c r="H1153" s="461" t="str">
        <f>+VLOOKUP(B1153,'Salary sheet'!$B$6:$AZ$1386,50,0)</f>
        <v>SK2</v>
      </c>
      <c r="I1153" s="461" t="str">
        <f t="shared" si="48"/>
        <v>C7470LE THI BICH THUY050096717811</v>
      </c>
      <c r="J1153" s="573" t="str">
        <f>+VLOOKUP(B1153,'[2]04 2025'!$B$2:$F$1371,5,0)</f>
        <v>C7470LE THI BICH THUY050096717811</v>
      </c>
      <c r="K1153" s="461">
        <f t="shared" si="47"/>
        <v>1</v>
      </c>
      <c r="P1153" s="479"/>
    </row>
    <row r="1154" spans="1:16" s="461" customFormat="1" ht="18" customHeight="1">
      <c r="A1154" s="548">
        <f>SUBTOTAL(3,B$6:B1154)</f>
        <v>1149</v>
      </c>
      <c r="B1154" s="546" t="s">
        <v>2920</v>
      </c>
      <c r="C1154" s="546" t="str">
        <f>+VLOOKUP(B1154,'Salary sheet'!$B$6:$AX$1386,48,0)</f>
        <v>LE THI TRUC PHUONG</v>
      </c>
      <c r="D1154" s="546" t="str">
        <f>+VLOOKUP(B1154,'Salary sheet'!$B$6:$BW$1386,49,0)</f>
        <v>050098252239</v>
      </c>
      <c r="E1154" s="462">
        <f>+VLOOKUP(B1154,'Salary sheet'!$B$6:$AT$1292,45,0)</f>
        <v>8877196</v>
      </c>
      <c r="F1154" s="646" t="s">
        <v>5544</v>
      </c>
      <c r="G1154" s="546" t="str">
        <f>+VLOOKUP(B1154,'Salary sheet'!$B$6:$E$2281,4,0)</f>
        <v>SK2</v>
      </c>
      <c r="H1154" s="461" t="str">
        <f>+VLOOKUP(B1154,'Salary sheet'!$B$6:$AZ$1386,50,0)</f>
        <v>SK2</v>
      </c>
      <c r="I1154" s="461" t="str">
        <f t="shared" si="48"/>
        <v>C7562LE THI TRUC PHUONG050098252239</v>
      </c>
      <c r="J1154" s="573" t="str">
        <f>+VLOOKUP(B1154,'[2]04 2025'!$B$2:$F$1371,5,0)</f>
        <v>C7562LE THI TRUC PHUONG050098252239</v>
      </c>
      <c r="K1154" s="461">
        <f t="shared" si="47"/>
        <v>1</v>
      </c>
      <c r="P1154" s="479"/>
    </row>
    <row r="1155" spans="1:16" s="461" customFormat="1" ht="18" customHeight="1">
      <c r="A1155" s="548">
        <f>SUBTOTAL(3,B$6:B1155)</f>
        <v>1150</v>
      </c>
      <c r="B1155" s="546" t="s">
        <v>2922</v>
      </c>
      <c r="C1155" s="546" t="str">
        <f>+VLOOKUP(B1155,'Salary sheet'!$B$6:$AX$1386,48,0)</f>
        <v>LONG VAN MAO</v>
      </c>
      <c r="D1155" s="546" t="str">
        <f>+VLOOKUP(B1155,'Salary sheet'!$B$6:$BW$1386,49,0)</f>
        <v>050066182204</v>
      </c>
      <c r="E1155" s="462">
        <f>+VLOOKUP(B1155,'Salary sheet'!$B$6:$AT$1292,45,0)</f>
        <v>8470863</v>
      </c>
      <c r="F1155" s="646" t="s">
        <v>5544</v>
      </c>
      <c r="G1155" s="546" t="str">
        <f>+VLOOKUP(B1155,'Salary sheet'!$B$6:$E$2281,4,0)</f>
        <v>SK2</v>
      </c>
      <c r="H1155" s="461" t="str">
        <f>+VLOOKUP(B1155,'Salary sheet'!$B$6:$AZ$1386,50,0)</f>
        <v>SK2</v>
      </c>
      <c r="I1155" s="461" t="str">
        <f t="shared" si="48"/>
        <v>C7621LONG VAN MAO050066182204</v>
      </c>
      <c r="J1155" s="573" t="str">
        <f>+VLOOKUP(B1155,'[2]04 2025'!$B$2:$F$1371,5,0)</f>
        <v>C7621LONG VAN MAO050066182204</v>
      </c>
      <c r="K1155" s="461">
        <f t="shared" si="47"/>
        <v>1</v>
      </c>
      <c r="P1155" s="479"/>
    </row>
    <row r="1156" spans="1:16" s="461" customFormat="1" ht="18" customHeight="1">
      <c r="A1156" s="548">
        <f>SUBTOTAL(3,B$6:B1156)</f>
        <v>1151</v>
      </c>
      <c r="B1156" s="546" t="s">
        <v>2924</v>
      </c>
      <c r="C1156" s="546" t="str">
        <f>+VLOOKUP(B1156,'Salary sheet'!$B$6:$AX$1386,48,0)</f>
        <v>MAI NGUYEN GIANG HA</v>
      </c>
      <c r="D1156" s="546" t="str">
        <f>+VLOOKUP(B1156,'Salary sheet'!$B$6:$BW$1386,49,0)</f>
        <v>050105915753</v>
      </c>
      <c r="E1156" s="462">
        <f>+VLOOKUP(B1156,'Salary sheet'!$B$6:$AT$1292,45,0)</f>
        <v>7404727</v>
      </c>
      <c r="F1156" s="646" t="s">
        <v>5544</v>
      </c>
      <c r="G1156" s="546" t="str">
        <f>+VLOOKUP(B1156,'Salary sheet'!$B$6:$E$2281,4,0)</f>
        <v>SK2</v>
      </c>
      <c r="H1156" s="461" t="str">
        <f>+VLOOKUP(B1156,'Salary sheet'!$B$6:$AZ$1386,50,0)</f>
        <v>SK2</v>
      </c>
      <c r="I1156" s="461" t="str">
        <f t="shared" si="48"/>
        <v>C7622MAI NGUYEN GIANG HA050105915753</v>
      </c>
      <c r="J1156" s="573" t="str">
        <f>+VLOOKUP(B1156,'[2]04 2025'!$B$2:$F$1371,5,0)</f>
        <v>C7622MAI NGUYEN GIANG HA050105915753</v>
      </c>
      <c r="K1156" s="461">
        <f t="shared" si="47"/>
        <v>1</v>
      </c>
      <c r="P1156" s="479"/>
    </row>
    <row r="1157" spans="1:16" s="461" customFormat="1" ht="18" customHeight="1">
      <c r="A1157" s="548">
        <f>SUBTOTAL(3,B$6:B1157)</f>
        <v>1152</v>
      </c>
      <c r="B1157" s="546" t="s">
        <v>2926</v>
      </c>
      <c r="C1157" s="546" t="str">
        <f>+VLOOKUP(B1157,'Salary sheet'!$B$6:$AX$1386,48,0)</f>
        <v>NGUYEN VAN LON</v>
      </c>
      <c r="D1157" s="546" t="str">
        <f>+VLOOKUP(B1157,'Salary sheet'!$B$6:$BW$1386,49,0)</f>
        <v>050104420319</v>
      </c>
      <c r="E1157" s="462">
        <f>+VLOOKUP(B1157,'Salary sheet'!$B$6:$AT$1292,45,0)</f>
        <v>8122407</v>
      </c>
      <c r="F1157" s="646" t="s">
        <v>5544</v>
      </c>
      <c r="G1157" s="546" t="str">
        <f>+VLOOKUP(B1157,'Salary sheet'!$B$6:$E$2281,4,0)</f>
        <v>SK2</v>
      </c>
      <c r="H1157" s="461" t="str">
        <f>+VLOOKUP(B1157,'Salary sheet'!$B$6:$AZ$1386,50,0)</f>
        <v>SK2</v>
      </c>
      <c r="I1157" s="461" t="str">
        <f t="shared" si="48"/>
        <v>C8039NGUYEN VAN LON050104420319</v>
      </c>
      <c r="J1157" s="573" t="str">
        <f>+VLOOKUP(B1157,'[2]04 2025'!$B$2:$F$1371,5,0)</f>
        <v>C8039NGUYEN VAN LON050104420319</v>
      </c>
      <c r="K1157" s="461">
        <f t="shared" si="47"/>
        <v>1</v>
      </c>
      <c r="P1157" s="479"/>
    </row>
    <row r="1158" spans="1:16" s="461" customFormat="1" ht="18" customHeight="1">
      <c r="A1158" s="548">
        <f>SUBTOTAL(3,B$6:B1158)</f>
        <v>1153</v>
      </c>
      <c r="B1158" s="546" t="s">
        <v>2928</v>
      </c>
      <c r="C1158" s="546" t="str">
        <f>+VLOOKUP(B1158,'Salary sheet'!$B$6:$AX$1386,48,0)</f>
        <v>LAM SON</v>
      </c>
      <c r="D1158" s="546" t="str">
        <f>+VLOOKUP(B1158,'Salary sheet'!$B$6:$BW$1386,49,0)</f>
        <v>050028925570</v>
      </c>
      <c r="E1158" s="462">
        <f>+VLOOKUP(B1158,'Salary sheet'!$B$6:$AT$1292,45,0)</f>
        <v>8243305</v>
      </c>
      <c r="F1158" s="646" t="s">
        <v>5544</v>
      </c>
      <c r="G1158" s="546" t="str">
        <f>+VLOOKUP(B1158,'Salary sheet'!$B$6:$E$2281,4,0)</f>
        <v>SK2</v>
      </c>
      <c r="H1158" s="461" t="str">
        <f>+VLOOKUP(B1158,'Salary sheet'!$B$6:$AZ$1386,50,0)</f>
        <v>SK2</v>
      </c>
      <c r="I1158" s="461" t="str">
        <f t="shared" si="48"/>
        <v>C8112LAM SON050028925570</v>
      </c>
      <c r="J1158" s="573" t="str">
        <f>+VLOOKUP(B1158,'[2]04 2025'!$B$2:$F$1371,5,0)</f>
        <v>C8112LAM SON050028925570</v>
      </c>
      <c r="K1158" s="461">
        <f t="shared" si="47"/>
        <v>1</v>
      </c>
      <c r="P1158" s="479"/>
    </row>
    <row r="1159" spans="1:16" s="461" customFormat="1" ht="18" customHeight="1">
      <c r="A1159" s="548">
        <f>SUBTOTAL(3,B$6:B1159)</f>
        <v>1154</v>
      </c>
      <c r="B1159" s="546" t="s">
        <v>2930</v>
      </c>
      <c r="C1159" s="546" t="str">
        <f>+VLOOKUP(B1159,'Salary sheet'!$B$6:$AX$1386,48,0)</f>
        <v>NGUYEN THI HIEN</v>
      </c>
      <c r="D1159" s="546" t="str">
        <f>+VLOOKUP(B1159,'Salary sheet'!$B$6:$BW$1386,49,0)</f>
        <v>050104420637</v>
      </c>
      <c r="E1159" s="462">
        <f>+VLOOKUP(B1159,'Salary sheet'!$B$6:$AT$1292,45,0)</f>
        <v>11936791</v>
      </c>
      <c r="F1159" s="646" t="s">
        <v>5544</v>
      </c>
      <c r="G1159" s="546" t="str">
        <f>+VLOOKUP(B1159,'Salary sheet'!$B$6:$E$2281,4,0)</f>
        <v>SK2</v>
      </c>
      <c r="H1159" s="461" t="str">
        <f>+VLOOKUP(B1159,'Salary sheet'!$B$6:$AZ$1386,50,0)</f>
        <v>SK2</v>
      </c>
      <c r="I1159" s="461" t="str">
        <f t="shared" si="48"/>
        <v>C8231NGUYEN THI HIEN050104420637</v>
      </c>
      <c r="J1159" s="573" t="str">
        <f>+VLOOKUP(B1159,'[2]04 2025'!$B$2:$F$1371,5,0)</f>
        <v>C8231NGUYEN THI HIEN050104420637</v>
      </c>
      <c r="K1159" s="461">
        <f t="shared" si="47"/>
        <v>1</v>
      </c>
      <c r="P1159" s="479"/>
    </row>
    <row r="1160" spans="1:16" s="461" customFormat="1" ht="18" customHeight="1">
      <c r="A1160" s="548">
        <f>SUBTOTAL(3,B$6:B1160)</f>
        <v>1155</v>
      </c>
      <c r="B1160" s="546" t="s">
        <v>2932</v>
      </c>
      <c r="C1160" s="546" t="str">
        <f>+VLOOKUP(B1160,'Salary sheet'!$B$6:$AX$1386,48,0)</f>
        <v>PHAN THI HONG LUA</v>
      </c>
      <c r="D1160" s="546" t="str">
        <f>+VLOOKUP(B1160,'Salary sheet'!$B$6:$BW$1386,49,0)</f>
        <v>050104420459</v>
      </c>
      <c r="E1160" s="462">
        <f>+VLOOKUP(B1160,'Salary sheet'!$B$6:$AT$1292,45,0)</f>
        <v>8516474</v>
      </c>
      <c r="F1160" s="646" t="s">
        <v>5544</v>
      </c>
      <c r="G1160" s="546" t="str">
        <f>+VLOOKUP(B1160,'Salary sheet'!$B$6:$E$2281,4,0)</f>
        <v>SK2</v>
      </c>
      <c r="H1160" s="461" t="str">
        <f>+VLOOKUP(B1160,'Salary sheet'!$B$6:$AZ$1386,50,0)</f>
        <v>SK2</v>
      </c>
      <c r="I1160" s="461" t="str">
        <f t="shared" si="48"/>
        <v>C8255PHAN THI HONG LUA050104420459</v>
      </c>
      <c r="J1160" s="573" t="str">
        <f>+VLOOKUP(B1160,'[2]04 2025'!$B$2:$F$1371,5,0)</f>
        <v>C8255PHAN THI HONG LUA050104420459</v>
      </c>
      <c r="K1160" s="461">
        <f t="shared" si="47"/>
        <v>1</v>
      </c>
      <c r="P1160" s="479"/>
    </row>
    <row r="1161" spans="1:16" s="461" customFormat="1" ht="18" customHeight="1">
      <c r="A1161" s="548">
        <f>SUBTOTAL(3,B$6:B1161)</f>
        <v>1156</v>
      </c>
      <c r="B1161" s="546" t="s">
        <v>2934</v>
      </c>
      <c r="C1161" s="546" t="str">
        <f>+VLOOKUP(B1161,'Salary sheet'!$B$6:$AX$1386,48,0)</f>
        <v>LU THI THOAN</v>
      </c>
      <c r="D1161" s="546" t="str">
        <f>+VLOOKUP(B1161,'Salary sheet'!$B$6:$BW$1386,49,0)</f>
        <v>050104424748</v>
      </c>
      <c r="E1161" s="462">
        <f>+VLOOKUP(B1161,'Salary sheet'!$B$6:$AT$1292,45,0)</f>
        <v>6775431</v>
      </c>
      <c r="F1161" s="646" t="s">
        <v>5544</v>
      </c>
      <c r="G1161" s="546" t="str">
        <f>+VLOOKUP(B1161,'Salary sheet'!$B$6:$E$2281,4,0)</f>
        <v>SK2</v>
      </c>
      <c r="H1161" s="461" t="str">
        <f>+VLOOKUP(B1161,'Salary sheet'!$B$6:$AZ$1386,50,0)</f>
        <v>SK2</v>
      </c>
      <c r="I1161" s="461" t="str">
        <f t="shared" si="48"/>
        <v>C8354LU THI THOAN050104424748</v>
      </c>
      <c r="J1161" s="573" t="str">
        <f>+VLOOKUP(B1161,'[2]04 2025'!$B$2:$F$1371,5,0)</f>
        <v>C8354LU THI THOAN050104424748</v>
      </c>
      <c r="K1161" s="461">
        <f t="shared" si="47"/>
        <v>1</v>
      </c>
      <c r="P1161" s="479"/>
    </row>
    <row r="1162" spans="1:16" s="461" customFormat="1" ht="18" customHeight="1">
      <c r="A1162" s="548">
        <f>SUBTOTAL(3,B$6:B1162)</f>
        <v>1157</v>
      </c>
      <c r="B1162" s="546" t="s">
        <v>2936</v>
      </c>
      <c r="C1162" s="546" t="str">
        <f>+VLOOKUP(B1162,'Salary sheet'!$B$6:$AX$1386,48,0)</f>
        <v>THI GAI</v>
      </c>
      <c r="D1162" s="546" t="str">
        <f>+VLOOKUP(B1162,'Salary sheet'!$B$6:$BW$1386,49,0)</f>
        <v>050104420361</v>
      </c>
      <c r="E1162" s="462">
        <f>+VLOOKUP(B1162,'Salary sheet'!$B$6:$AT$1292,45,0)</f>
        <v>8561362</v>
      </c>
      <c r="F1162" s="646" t="s">
        <v>5544</v>
      </c>
      <c r="G1162" s="546" t="str">
        <f>+VLOOKUP(B1162,'Salary sheet'!$B$6:$E$2281,4,0)</f>
        <v>SK2</v>
      </c>
      <c r="H1162" s="461" t="str">
        <f>+VLOOKUP(B1162,'Salary sheet'!$B$6:$AZ$1386,50,0)</f>
        <v>SK2</v>
      </c>
      <c r="I1162" s="461" t="str">
        <f t="shared" si="48"/>
        <v>C8365THI GAI050104420361</v>
      </c>
      <c r="J1162" s="573" t="str">
        <f>+VLOOKUP(B1162,'[2]04 2025'!$B$2:$F$1371,5,0)</f>
        <v>C8365THI GAI050104420361</v>
      </c>
      <c r="K1162" s="461">
        <f t="shared" si="47"/>
        <v>1</v>
      </c>
      <c r="P1162" s="479"/>
    </row>
    <row r="1163" spans="1:16" s="461" customFormat="1" ht="18" customHeight="1">
      <c r="A1163" s="548">
        <f>SUBTOTAL(3,B$6:B1163)</f>
        <v>1158</v>
      </c>
      <c r="B1163" s="546" t="s">
        <v>2938</v>
      </c>
      <c r="C1163" s="546" t="str">
        <f>+VLOOKUP(B1163,'Salary sheet'!$B$6:$AX$1386,48,0)</f>
        <v>NGO THI DUONG</v>
      </c>
      <c r="D1163" s="546" t="str">
        <f>+VLOOKUP(B1163,'Salary sheet'!$B$6:$BW$1386,49,0)</f>
        <v>050104420270</v>
      </c>
      <c r="E1163" s="462">
        <f>+VLOOKUP(B1163,'Salary sheet'!$B$6:$AT$1292,45,0)</f>
        <v>8587903</v>
      </c>
      <c r="F1163" s="646" t="s">
        <v>5544</v>
      </c>
      <c r="G1163" s="546" t="str">
        <f>+VLOOKUP(B1163,'Salary sheet'!$B$6:$E$2281,4,0)</f>
        <v>SK2</v>
      </c>
      <c r="H1163" s="461" t="str">
        <f>+VLOOKUP(B1163,'Salary sheet'!$B$6:$AZ$1386,50,0)</f>
        <v>SK2</v>
      </c>
      <c r="I1163" s="461" t="str">
        <f t="shared" si="48"/>
        <v>C8379NGO THI DUONG050104420270</v>
      </c>
      <c r="J1163" s="573" t="str">
        <f>+VLOOKUP(B1163,'[2]04 2025'!$B$2:$F$1371,5,0)</f>
        <v>C8379NGO THI DUONG050104420270</v>
      </c>
      <c r="K1163" s="461">
        <f t="shared" si="47"/>
        <v>1</v>
      </c>
      <c r="P1163" s="479"/>
    </row>
    <row r="1164" spans="1:16" s="461" customFormat="1" ht="18" customHeight="1">
      <c r="A1164" s="548">
        <f>SUBTOTAL(3,B$6:B1164)</f>
        <v>1159</v>
      </c>
      <c r="B1164" s="546" t="s">
        <v>2940</v>
      </c>
      <c r="C1164" s="546" t="str">
        <f>+VLOOKUP(B1164,'Salary sheet'!$B$6:$AX$1386,48,0)</f>
        <v>TRAN SA MAI</v>
      </c>
      <c r="D1164" s="546" t="str">
        <f>+VLOOKUP(B1164,'Salary sheet'!$B$6:$BW$1386,49,0)</f>
        <v>050067867669</v>
      </c>
      <c r="E1164" s="462">
        <f>+VLOOKUP(B1164,'Salary sheet'!$B$6:$AT$1292,45,0)</f>
        <v>8701786</v>
      </c>
      <c r="F1164" s="646" t="s">
        <v>5544</v>
      </c>
      <c r="G1164" s="546" t="str">
        <f>+VLOOKUP(B1164,'Salary sheet'!$B$6:$E$2281,4,0)</f>
        <v>SK2</v>
      </c>
      <c r="H1164" s="461" t="str">
        <f>+VLOOKUP(B1164,'Salary sheet'!$B$6:$AZ$1386,50,0)</f>
        <v>SK2</v>
      </c>
      <c r="I1164" s="461" t="str">
        <f t="shared" si="48"/>
        <v>C8394TRAN SA MAI050067867669</v>
      </c>
      <c r="J1164" s="573" t="str">
        <f>+VLOOKUP(B1164,'[2]04 2025'!$B$2:$F$1371,5,0)</f>
        <v>C8394TRAN SA MAI050067867669</v>
      </c>
      <c r="K1164" s="461">
        <f t="shared" si="47"/>
        <v>1</v>
      </c>
      <c r="P1164" s="479"/>
    </row>
    <row r="1165" spans="1:16" s="461" customFormat="1" ht="18" customHeight="1">
      <c r="A1165" s="548">
        <f>SUBTOTAL(3,B$6:B1165)</f>
        <v>1160</v>
      </c>
      <c r="B1165" s="546" t="s">
        <v>2942</v>
      </c>
      <c r="C1165" s="546" t="str">
        <f>+VLOOKUP(B1165,'Salary sheet'!$B$6:$AX$1386,48,0)</f>
        <v>PHUNG THI TUYEN</v>
      </c>
      <c r="D1165" s="546" t="str">
        <f>+VLOOKUP(B1165,'Salary sheet'!$B$6:$BW$1386,49,0)</f>
        <v>050105915966</v>
      </c>
      <c r="E1165" s="462">
        <f>+VLOOKUP(B1165,'Salary sheet'!$B$6:$AT$1292,45,0)</f>
        <v>8513635</v>
      </c>
      <c r="F1165" s="646" t="s">
        <v>5544</v>
      </c>
      <c r="G1165" s="546" t="str">
        <f>+VLOOKUP(B1165,'Salary sheet'!$B$6:$E$2281,4,0)</f>
        <v>SK2</v>
      </c>
      <c r="H1165" s="461" t="str">
        <f>+VLOOKUP(B1165,'Salary sheet'!$B$6:$AZ$1386,50,0)</f>
        <v>SK2</v>
      </c>
      <c r="I1165" s="461" t="str">
        <f t="shared" si="48"/>
        <v>C8486PHUNG THI TUYEN050105915966</v>
      </c>
      <c r="J1165" s="573" t="str">
        <f>+VLOOKUP(B1165,'[2]04 2025'!$B$2:$F$1371,5,0)</f>
        <v>C8486PHUNG THI TUYEN050105915966</v>
      </c>
      <c r="K1165" s="461">
        <f t="shared" si="47"/>
        <v>1</v>
      </c>
      <c r="P1165" s="479"/>
    </row>
    <row r="1166" spans="1:16" s="461" customFormat="1" ht="18" customHeight="1">
      <c r="A1166" s="548">
        <f>SUBTOTAL(3,B$6:B1166)</f>
        <v>1161</v>
      </c>
      <c r="B1166" s="546" t="s">
        <v>2944</v>
      </c>
      <c r="C1166" s="546" t="str">
        <f>+VLOOKUP(B1166,'Salary sheet'!$B$6:$AX$1386,48,0)</f>
        <v>NGUYEN THI LE NGA</v>
      </c>
      <c r="D1166" s="546" t="str">
        <f>+VLOOKUP(B1166,'Salary sheet'!$B$6:$BW$1386,49,0)</f>
        <v>050040871990</v>
      </c>
      <c r="E1166" s="462">
        <f>+VLOOKUP(B1166,'Salary sheet'!$B$6:$AT$1292,45,0)</f>
        <v>8236395</v>
      </c>
      <c r="F1166" s="646" t="s">
        <v>5544</v>
      </c>
      <c r="G1166" s="546" t="str">
        <f>+VLOOKUP(B1166,'Salary sheet'!$B$6:$E$2281,4,0)</f>
        <v>SK2</v>
      </c>
      <c r="H1166" s="461" t="str">
        <f>+VLOOKUP(B1166,'Salary sheet'!$B$6:$AZ$1386,50,0)</f>
        <v>SK2</v>
      </c>
      <c r="I1166" s="461" t="str">
        <f t="shared" si="48"/>
        <v>C0176NGUYEN THI LE NGA050040871990</v>
      </c>
      <c r="J1166" s="573" t="str">
        <f>+VLOOKUP(B1166,'[2]04 2025'!$B$2:$F$1371,5,0)</f>
        <v>C0176NGUYEN THI LE NGA050040871990</v>
      </c>
      <c r="K1166" s="461">
        <f t="shared" si="47"/>
        <v>1</v>
      </c>
      <c r="P1166" s="479"/>
    </row>
    <row r="1167" spans="1:16" s="461" customFormat="1" ht="18" customHeight="1">
      <c r="A1167" s="548">
        <f>SUBTOTAL(3,B$6:B1167)</f>
        <v>1162</v>
      </c>
      <c r="B1167" s="546" t="s">
        <v>2946</v>
      </c>
      <c r="C1167" s="546" t="str">
        <f>+VLOOKUP(B1167,'Salary sheet'!$B$6:$AX$1386,48,0)</f>
        <v>HO THI NGAN</v>
      </c>
      <c r="D1167" s="546" t="str">
        <f>+VLOOKUP(B1167,'Salary sheet'!$B$6:$BW$1386,49,0)</f>
        <v>050062802720</v>
      </c>
      <c r="E1167" s="462">
        <f>+VLOOKUP(B1167,'Salary sheet'!$B$6:$AT$1292,45,0)</f>
        <v>8685272</v>
      </c>
      <c r="F1167" s="646" t="s">
        <v>5544</v>
      </c>
      <c r="G1167" s="546" t="str">
        <f>+VLOOKUP(B1167,'Salary sheet'!$B$6:$E$2281,4,0)</f>
        <v>SK2</v>
      </c>
      <c r="H1167" s="461" t="str">
        <f>+VLOOKUP(B1167,'Salary sheet'!$B$6:$AZ$1386,50,0)</f>
        <v>SK2</v>
      </c>
      <c r="I1167" s="461" t="str">
        <f t="shared" si="48"/>
        <v>C10417HO THI NGAN050062802720</v>
      </c>
      <c r="J1167" s="573" t="str">
        <f>+VLOOKUP(B1167,'[2]04 2025'!$B$2:$F$1371,5,0)</f>
        <v>C10417HO THI NGAN050062802720</v>
      </c>
      <c r="K1167" s="461">
        <f t="shared" si="47"/>
        <v>1</v>
      </c>
      <c r="P1167" s="479"/>
    </row>
    <row r="1168" spans="1:16" s="461" customFormat="1" ht="18" customHeight="1">
      <c r="A1168" s="548">
        <f>SUBTOTAL(3,B$6:B1168)</f>
        <v>1163</v>
      </c>
      <c r="B1168" s="546" t="s">
        <v>2948</v>
      </c>
      <c r="C1168" s="546" t="str">
        <f>+VLOOKUP(B1168,'Salary sheet'!$B$6:$AX$1386,48,0)</f>
        <v>TRAN THI NGOC THUY</v>
      </c>
      <c r="D1168" s="546" t="str">
        <f>+VLOOKUP(B1168,'Salary sheet'!$B$6:$BW$1386,49,0)</f>
        <v>050108990527</v>
      </c>
      <c r="E1168" s="462">
        <f>+VLOOKUP(B1168,'Salary sheet'!$B$6:$AT$1292,45,0)</f>
        <v>8539985</v>
      </c>
      <c r="F1168" s="646" t="s">
        <v>5544</v>
      </c>
      <c r="G1168" s="546" t="str">
        <f>+VLOOKUP(B1168,'Salary sheet'!$B$6:$E$2281,4,0)</f>
        <v>SK2</v>
      </c>
      <c r="H1168" s="461" t="str">
        <f>+VLOOKUP(B1168,'Salary sheet'!$B$6:$AZ$1386,50,0)</f>
        <v>SK2</v>
      </c>
      <c r="I1168" s="461" t="str">
        <f t="shared" si="48"/>
        <v>C10910TRAN THI NGOC THUY050108990527</v>
      </c>
      <c r="J1168" s="573" t="str">
        <f>+VLOOKUP(B1168,'[2]04 2025'!$B$2:$F$1371,5,0)</f>
        <v>C10910TRAN THI NGOC THUY050108990527</v>
      </c>
      <c r="K1168" s="461">
        <f t="shared" si="47"/>
        <v>1</v>
      </c>
      <c r="P1168" s="479"/>
    </row>
    <row r="1169" spans="1:16" s="461" customFormat="1" ht="18" customHeight="1">
      <c r="A1169" s="548">
        <f>SUBTOTAL(3,B$6:B1169)</f>
        <v>1164</v>
      </c>
      <c r="B1169" s="546" t="s">
        <v>2950</v>
      </c>
      <c r="C1169" s="546" t="str">
        <f>+VLOOKUP(B1169,'Salary sheet'!$B$6:$AX$1386,48,0)</f>
        <v>VU CAO DAI</v>
      </c>
      <c r="D1169" s="546" t="str">
        <f>+VLOOKUP(B1169,'Salary sheet'!$B$6:$BW$1386,49,0)</f>
        <v>050106514353</v>
      </c>
      <c r="E1169" s="462">
        <f>+VLOOKUP(B1169,'Salary sheet'!$B$6:$AT$1292,45,0)</f>
        <v>8736887</v>
      </c>
      <c r="F1169" s="646" t="s">
        <v>5544</v>
      </c>
      <c r="G1169" s="546" t="str">
        <f>+VLOOKUP(B1169,'Salary sheet'!$B$6:$E$2281,4,0)</f>
        <v>SK2</v>
      </c>
      <c r="H1169" s="461" t="str">
        <f>+VLOOKUP(B1169,'Salary sheet'!$B$6:$AZ$1386,50,0)</f>
        <v>SK2</v>
      </c>
      <c r="I1169" s="461" t="str">
        <f t="shared" si="48"/>
        <v>C11130VU CAO DAI050106514353</v>
      </c>
      <c r="J1169" s="573" t="str">
        <f>+VLOOKUP(B1169,'[2]04 2025'!$B$2:$F$1371,5,0)</f>
        <v>C11130VU CAO DAI050106514353</v>
      </c>
      <c r="K1169" s="461">
        <f t="shared" si="47"/>
        <v>1</v>
      </c>
      <c r="P1169" s="479"/>
    </row>
    <row r="1170" spans="1:16" s="461" customFormat="1" ht="18" customHeight="1">
      <c r="A1170" s="548">
        <f>SUBTOTAL(3,B$6:B1170)</f>
        <v>1165</v>
      </c>
      <c r="B1170" s="546" t="s">
        <v>2952</v>
      </c>
      <c r="C1170" s="546" t="str">
        <f>+VLOOKUP(B1170,'Salary sheet'!$B$6:$AX$1386,48,0)</f>
        <v>THAI MINH THUY</v>
      </c>
      <c r="D1170" s="546" t="str">
        <f>+VLOOKUP(B1170,'Salary sheet'!$B$6:$BW$1386,49,0)</f>
        <v>050112982040</v>
      </c>
      <c r="E1170" s="462">
        <f>+VLOOKUP(B1170,'Salary sheet'!$B$6:$AT$1292,45,0)</f>
        <v>8570864</v>
      </c>
      <c r="F1170" s="646" t="s">
        <v>5544</v>
      </c>
      <c r="G1170" s="546" t="str">
        <f>+VLOOKUP(B1170,'Salary sheet'!$B$6:$E$2281,4,0)</f>
        <v>SK2</v>
      </c>
      <c r="H1170" s="461" t="str">
        <f>+VLOOKUP(B1170,'Salary sheet'!$B$6:$AZ$1386,50,0)</f>
        <v>SK2</v>
      </c>
      <c r="I1170" s="461" t="str">
        <f t="shared" si="48"/>
        <v>C11448THAI MINH THUY050112982040</v>
      </c>
      <c r="J1170" s="573" t="str">
        <f>+VLOOKUP(B1170,'[2]04 2025'!$B$2:$F$1371,5,0)</f>
        <v>C11448THAI MINH THUY050112982040</v>
      </c>
      <c r="K1170" s="461">
        <f t="shared" si="47"/>
        <v>1</v>
      </c>
      <c r="P1170" s="479"/>
    </row>
    <row r="1171" spans="1:16" s="461" customFormat="1" ht="18" customHeight="1">
      <c r="A1171" s="548">
        <f>SUBTOTAL(3,B$6:B1171)</f>
        <v>1166</v>
      </c>
      <c r="B1171" s="546" t="s">
        <v>2954</v>
      </c>
      <c r="C1171" s="546" t="str">
        <f>+VLOOKUP(B1171,'Salary sheet'!$B$6:$AX$1386,48,0)</f>
        <v>SIU SUEL</v>
      </c>
      <c r="D1171" s="546" t="str">
        <f>+VLOOKUP(B1171,'Salary sheet'!$B$6:$BW$1386,49,0)</f>
        <v>050112979546</v>
      </c>
      <c r="E1171" s="462">
        <f>+VLOOKUP(B1171,'Salary sheet'!$B$6:$AT$1292,45,0)</f>
        <v>8480998</v>
      </c>
      <c r="F1171" s="646" t="s">
        <v>5544</v>
      </c>
      <c r="G1171" s="546" t="str">
        <f>+VLOOKUP(B1171,'Salary sheet'!$B$6:$E$2281,4,0)</f>
        <v>SK2</v>
      </c>
      <c r="H1171" s="461" t="str">
        <f>+VLOOKUP(B1171,'Salary sheet'!$B$6:$AZ$1386,50,0)</f>
        <v>SK2</v>
      </c>
      <c r="I1171" s="461" t="str">
        <f t="shared" si="48"/>
        <v>C11491SIU SUEL050112979546</v>
      </c>
      <c r="J1171" s="573" t="str">
        <f>+VLOOKUP(B1171,'[2]04 2025'!$B$2:$F$1371,5,0)</f>
        <v>C11491SIU SUEL050112979546</v>
      </c>
      <c r="K1171" s="461">
        <f t="shared" si="47"/>
        <v>1</v>
      </c>
      <c r="P1171" s="479"/>
    </row>
    <row r="1172" spans="1:16" s="461" customFormat="1" ht="18" customHeight="1">
      <c r="A1172" s="548">
        <f>SUBTOTAL(3,B$6:B1172)</f>
        <v>1167</v>
      </c>
      <c r="B1172" s="546" t="s">
        <v>2956</v>
      </c>
      <c r="C1172" s="546" t="str">
        <f>+VLOOKUP(B1172,'Salary sheet'!$B$6:$AX$1386,48,0)</f>
        <v>SIU SEM</v>
      </c>
      <c r="D1172" s="546" t="str">
        <f>+VLOOKUP(B1172,'Salary sheet'!$B$6:$BW$1386,49,0)</f>
        <v>050091201256</v>
      </c>
      <c r="E1172" s="462">
        <f>+VLOOKUP(B1172,'Salary sheet'!$B$6:$AT$1292,45,0)</f>
        <v>8653920</v>
      </c>
      <c r="F1172" s="646" t="s">
        <v>5544</v>
      </c>
      <c r="G1172" s="546" t="str">
        <f>+VLOOKUP(B1172,'Salary sheet'!$B$6:$E$2281,4,0)</f>
        <v>SK2</v>
      </c>
      <c r="H1172" s="461" t="str">
        <f>+VLOOKUP(B1172,'Salary sheet'!$B$6:$AZ$1386,50,0)</f>
        <v>SK2</v>
      </c>
      <c r="I1172" s="461" t="str">
        <f t="shared" si="48"/>
        <v>C11558SIU SEM050091201256</v>
      </c>
      <c r="J1172" s="573" t="str">
        <f>+VLOOKUP(B1172,'[2]04 2025'!$B$2:$F$1371,5,0)</f>
        <v>C11558SIU SEM050091201256</v>
      </c>
      <c r="K1172" s="461">
        <f t="shared" si="47"/>
        <v>1</v>
      </c>
      <c r="P1172" s="479"/>
    </row>
    <row r="1173" spans="1:16" s="461" customFormat="1" ht="18" customHeight="1">
      <c r="A1173" s="548">
        <f>SUBTOTAL(3,B$6:B1173)</f>
        <v>1168</v>
      </c>
      <c r="B1173" s="546" t="s">
        <v>2958</v>
      </c>
      <c r="C1173" s="546" t="str">
        <f>+VLOOKUP(B1173,'Salary sheet'!$B$6:$AX$1386,48,0)</f>
        <v>VO VAN DAT</v>
      </c>
      <c r="D1173" s="546" t="str">
        <f>+VLOOKUP(B1173,'Salary sheet'!$B$6:$BW$1386,49,0)</f>
        <v>050113179136</v>
      </c>
      <c r="E1173" s="462">
        <f>+VLOOKUP(B1173,'Salary sheet'!$B$6:$AT$1292,45,0)</f>
        <v>6362358</v>
      </c>
      <c r="F1173" s="646" t="s">
        <v>5544</v>
      </c>
      <c r="G1173" s="546" t="str">
        <f>+VLOOKUP(B1173,'Salary sheet'!$B$6:$E$2281,4,0)</f>
        <v>SK2</v>
      </c>
      <c r="H1173" s="461" t="str">
        <f>+VLOOKUP(B1173,'Salary sheet'!$B$6:$AZ$1386,50,0)</f>
        <v>SK2</v>
      </c>
      <c r="I1173" s="461" t="str">
        <f t="shared" si="48"/>
        <v>C11564VO VAN DAT050113179136</v>
      </c>
      <c r="J1173" s="573" t="str">
        <f>+VLOOKUP(B1173,'[2]04 2025'!$B$2:$F$1371,5,0)</f>
        <v>C11564VO VAN DAT050113179136</v>
      </c>
      <c r="K1173" s="461">
        <f t="shared" si="47"/>
        <v>1</v>
      </c>
      <c r="P1173" s="479"/>
    </row>
    <row r="1174" spans="1:16" s="461" customFormat="1" ht="18" customHeight="1">
      <c r="A1174" s="548">
        <f>SUBTOTAL(3,B$6:B1174)</f>
        <v>1169</v>
      </c>
      <c r="B1174" s="546" t="s">
        <v>2960</v>
      </c>
      <c r="C1174" s="546" t="str">
        <f>+VLOOKUP(B1174,'Salary sheet'!$B$6:$AX$1386,48,0)</f>
        <v>THI ME</v>
      </c>
      <c r="D1174" s="546" t="str">
        <f>+VLOOKUP(B1174,'Salary sheet'!$B$6:$BW$1386,49,0)</f>
        <v>050113179179</v>
      </c>
      <c r="E1174" s="462">
        <f>+VLOOKUP(B1174,'Salary sheet'!$B$6:$AT$1292,45,0)</f>
        <v>7880835</v>
      </c>
      <c r="F1174" s="646" t="s">
        <v>5544</v>
      </c>
      <c r="G1174" s="546" t="str">
        <f>+VLOOKUP(B1174,'Salary sheet'!$B$6:$E$2281,4,0)</f>
        <v>SK2</v>
      </c>
      <c r="H1174" s="461" t="str">
        <f>+VLOOKUP(B1174,'Salary sheet'!$B$6:$AZ$1386,50,0)</f>
        <v>SK2</v>
      </c>
      <c r="I1174" s="461" t="str">
        <f t="shared" si="48"/>
        <v>C11565THI ME050113179179</v>
      </c>
      <c r="J1174" s="573" t="str">
        <f>+VLOOKUP(B1174,'[2]04 2025'!$B$2:$F$1371,5,0)</f>
        <v>C11565THI ME050113179179</v>
      </c>
      <c r="K1174" s="461">
        <f t="shared" si="47"/>
        <v>1</v>
      </c>
      <c r="P1174" s="479"/>
    </row>
    <row r="1175" spans="1:16" s="461" customFormat="1" ht="18" customHeight="1">
      <c r="A1175" s="548">
        <f>SUBTOTAL(3,B$6:B1175)</f>
        <v>1170</v>
      </c>
      <c r="B1175" s="546" t="s">
        <v>2962</v>
      </c>
      <c r="C1175" s="546" t="str">
        <f>+VLOOKUP(B1175,'Salary sheet'!$B$6:$AX$1386,48,0)</f>
        <v>THI THAN THUY</v>
      </c>
      <c r="D1175" s="546" t="str">
        <f>+VLOOKUP(B1175,'Salary sheet'!$B$6:$BW$1386,49,0)</f>
        <v>050114066297</v>
      </c>
      <c r="E1175" s="462">
        <f>+VLOOKUP(B1175,'Salary sheet'!$B$6:$AT$1292,45,0)</f>
        <v>8194693</v>
      </c>
      <c r="F1175" s="646" t="s">
        <v>5544</v>
      </c>
      <c r="G1175" s="546" t="str">
        <f>+VLOOKUP(B1175,'Salary sheet'!$B$6:$E$2281,4,0)</f>
        <v>SK2</v>
      </c>
      <c r="H1175" s="461" t="str">
        <f>+VLOOKUP(B1175,'Salary sheet'!$B$6:$AZ$1386,50,0)</f>
        <v>SK2</v>
      </c>
      <c r="I1175" s="461" t="str">
        <f t="shared" si="48"/>
        <v>C11622THI THAN THUY050114066297</v>
      </c>
      <c r="J1175" s="573" t="str">
        <f>+VLOOKUP(B1175,'[2]04 2025'!$B$2:$F$1371,5,0)</f>
        <v>C11622THI THAN THUY050114066297</v>
      </c>
      <c r="K1175" s="461">
        <f t="shared" si="47"/>
        <v>1</v>
      </c>
      <c r="P1175" s="479"/>
    </row>
    <row r="1176" spans="1:16" s="461" customFormat="1" ht="18" customHeight="1">
      <c r="A1176" s="548">
        <f>SUBTOTAL(3,B$6:B1176)</f>
        <v>1171</v>
      </c>
      <c r="B1176" s="546" t="s">
        <v>2964</v>
      </c>
      <c r="C1176" s="546" t="str">
        <f>+VLOOKUP(B1176,'Salary sheet'!$B$6:$AX$1386,48,0)</f>
        <v>LY HUNG</v>
      </c>
      <c r="D1176" s="546" t="str">
        <f>+VLOOKUP(B1176,'Salary sheet'!$B$6:$BW$1386,49,0)</f>
        <v>050116653394</v>
      </c>
      <c r="E1176" s="462">
        <f>+VLOOKUP(B1176,'Salary sheet'!$B$6:$AT$1292,45,0)</f>
        <v>7324927</v>
      </c>
      <c r="F1176" s="646" t="s">
        <v>5544</v>
      </c>
      <c r="G1176" s="546" t="str">
        <f>+VLOOKUP(B1176,'Salary sheet'!$B$6:$E$2281,4,0)</f>
        <v>SK2</v>
      </c>
      <c r="H1176" s="461" t="str">
        <f>+VLOOKUP(B1176,'Salary sheet'!$B$6:$AZ$1386,50,0)</f>
        <v>SK2</v>
      </c>
      <c r="I1176" s="461" t="str">
        <f t="shared" si="48"/>
        <v>C11946LY HUNG050116653394</v>
      </c>
      <c r="J1176" s="573" t="str">
        <f>+VLOOKUP(B1176,'[2]04 2025'!$B$2:$F$1371,5,0)</f>
        <v>C11946LY HUNG050116653394</v>
      </c>
      <c r="K1176" s="461">
        <f t="shared" si="47"/>
        <v>1</v>
      </c>
      <c r="P1176" s="479"/>
    </row>
    <row r="1177" spans="1:16" s="461" customFormat="1" ht="18" customHeight="1">
      <c r="A1177" s="548">
        <f>SUBTOTAL(3,B$6:B1177)</f>
        <v>1172</v>
      </c>
      <c r="B1177" s="546" t="s">
        <v>2966</v>
      </c>
      <c r="C1177" s="546" t="str">
        <f>+VLOOKUP(B1177,'Salary sheet'!$B$6:$AX$1386,48,0)</f>
        <v>NGUYEN CHI HUONG</v>
      </c>
      <c r="D1177" s="546" t="str">
        <f>+VLOOKUP(B1177,'Salary sheet'!$B$6:$BW$1386,49,0)</f>
        <v>050116653191</v>
      </c>
      <c r="E1177" s="462">
        <f>+VLOOKUP(B1177,'Salary sheet'!$B$6:$AT$1292,45,0)</f>
        <v>8465537</v>
      </c>
      <c r="F1177" s="646" t="s">
        <v>5544</v>
      </c>
      <c r="G1177" s="546" t="str">
        <f>+VLOOKUP(B1177,'Salary sheet'!$B$6:$E$2281,4,0)</f>
        <v>SK2</v>
      </c>
      <c r="H1177" s="461" t="str">
        <f>+VLOOKUP(B1177,'Salary sheet'!$B$6:$AZ$1386,50,0)</f>
        <v>SK2</v>
      </c>
      <c r="I1177" s="461" t="str">
        <f t="shared" si="48"/>
        <v>C12016NGUYEN CHI HUONG050116653191</v>
      </c>
      <c r="J1177" s="573" t="str">
        <f>+VLOOKUP(B1177,'[2]04 2025'!$B$2:$F$1371,5,0)</f>
        <v>C12016NGUYEN CHI HUONG050116653191</v>
      </c>
      <c r="K1177" s="461">
        <f t="shared" si="47"/>
        <v>1</v>
      </c>
      <c r="P1177" s="479"/>
    </row>
    <row r="1178" spans="1:16" s="461" customFormat="1" ht="18" customHeight="1">
      <c r="A1178" s="548">
        <f>SUBTOTAL(3,B$6:B1178)</f>
        <v>1173</v>
      </c>
      <c r="B1178" s="546" t="s">
        <v>2968</v>
      </c>
      <c r="C1178" s="546" t="str">
        <f>+VLOOKUP(B1178,'Salary sheet'!$B$6:$AX$1386,48,0)</f>
        <v>DINH THI NGA</v>
      </c>
      <c r="D1178" s="546" t="str">
        <f>+VLOOKUP(B1178,'Salary sheet'!$B$6:$BW$1386,49,0)</f>
        <v>050116653262</v>
      </c>
      <c r="E1178" s="462">
        <f>+VLOOKUP(B1178,'Salary sheet'!$B$6:$AT$1292,45,0)</f>
        <v>8241709</v>
      </c>
      <c r="F1178" s="646" t="s">
        <v>5544</v>
      </c>
      <c r="G1178" s="546" t="str">
        <f>+VLOOKUP(B1178,'Salary sheet'!$B$6:$E$2281,4,0)</f>
        <v>SK2</v>
      </c>
      <c r="H1178" s="461" t="str">
        <f>+VLOOKUP(B1178,'Salary sheet'!$B$6:$AZ$1386,50,0)</f>
        <v>SK2</v>
      </c>
      <c r="I1178" s="461" t="str">
        <f t="shared" si="48"/>
        <v>C12025DINH THI NGA050116653262</v>
      </c>
      <c r="J1178" s="573" t="str">
        <f>+VLOOKUP(B1178,'[2]04 2025'!$B$2:$F$1371,5,0)</f>
        <v>C12025DINH THI NGA050116653262</v>
      </c>
      <c r="K1178" s="461">
        <f t="shared" si="47"/>
        <v>1</v>
      </c>
      <c r="P1178" s="479"/>
    </row>
    <row r="1179" spans="1:16" s="461" customFormat="1" ht="18" customHeight="1">
      <c r="A1179" s="548">
        <f>SUBTOTAL(3,B$6:B1179)</f>
        <v>1174</v>
      </c>
      <c r="B1179" s="546" t="s">
        <v>2970</v>
      </c>
      <c r="C1179" s="546" t="str">
        <f>+VLOOKUP(B1179,'Salary sheet'!$B$6:$AX$1386,48,0)</f>
        <v>NGUYEN THI DAO</v>
      </c>
      <c r="D1179" s="546" t="str">
        <f>+VLOOKUP(B1179,'Salary sheet'!$B$6:$BW$1386,49,0)</f>
        <v>050095447934</v>
      </c>
      <c r="E1179" s="462">
        <f>+VLOOKUP(B1179,'Salary sheet'!$B$6:$AT$1292,45,0)</f>
        <v>8473264</v>
      </c>
      <c r="F1179" s="646" t="s">
        <v>5544</v>
      </c>
      <c r="G1179" s="546" t="str">
        <f>+VLOOKUP(B1179,'Salary sheet'!$B$6:$E$2281,4,0)</f>
        <v>SK2</v>
      </c>
      <c r="H1179" s="461" t="str">
        <f>+VLOOKUP(B1179,'Salary sheet'!$B$6:$AZ$1386,50,0)</f>
        <v>SK2</v>
      </c>
      <c r="I1179" s="461" t="str">
        <f t="shared" si="48"/>
        <v>C13004NGUYEN THI DAO050095447934</v>
      </c>
      <c r="J1179" s="573" t="str">
        <f>+VLOOKUP(B1179,'[2]04 2025'!$B$2:$F$1371,5,0)</f>
        <v>C13004NGUYEN THI DAO050095447934</v>
      </c>
      <c r="K1179" s="461">
        <f t="shared" si="47"/>
        <v>1</v>
      </c>
      <c r="P1179" s="479"/>
    </row>
    <row r="1180" spans="1:16" s="461" customFormat="1" ht="18" customHeight="1">
      <c r="A1180" s="548">
        <f>SUBTOTAL(3,B$6:B1180)</f>
        <v>1175</v>
      </c>
      <c r="B1180" s="546" t="s">
        <v>2971</v>
      </c>
      <c r="C1180" s="546" t="str">
        <f>+VLOOKUP(B1180,'Salary sheet'!$B$6:$AX$1386,48,0)</f>
        <v>TRAN THI MAI XUAN</v>
      </c>
      <c r="D1180" s="546" t="str">
        <f>+VLOOKUP(B1180,'Salary sheet'!$B$6:$BW$1386,49,0)</f>
        <v>050114098067</v>
      </c>
      <c r="E1180" s="462">
        <f>+VLOOKUP(B1180,'Salary sheet'!$B$6:$AT$1292,45,0)</f>
        <v>8862152</v>
      </c>
      <c r="F1180" s="646" t="s">
        <v>5544</v>
      </c>
      <c r="G1180" s="546" t="str">
        <f>+VLOOKUP(B1180,'Salary sheet'!$B$6:$E$2281,4,0)</f>
        <v>SK2</v>
      </c>
      <c r="H1180" s="461" t="str">
        <f>+VLOOKUP(B1180,'Salary sheet'!$B$6:$AZ$1386,50,0)</f>
        <v>SK2</v>
      </c>
      <c r="I1180" s="461" t="str">
        <f t="shared" si="48"/>
        <v>C13423TRAN THI MAI XUAN050114098067</v>
      </c>
      <c r="J1180" s="573" t="str">
        <f>+VLOOKUP(B1180,'[2]04 2025'!$B$2:$F$1371,5,0)</f>
        <v>C13423TRAN THI MAI XUAN050114098067</v>
      </c>
      <c r="K1180" s="461">
        <f t="shared" si="47"/>
        <v>1</v>
      </c>
      <c r="P1180" s="479"/>
    </row>
    <row r="1181" spans="1:16" s="461" customFormat="1" ht="18" customHeight="1">
      <c r="A1181" s="548">
        <f>SUBTOTAL(3,B$6:B1181)</f>
        <v>1176</v>
      </c>
      <c r="B1181" s="546" t="s">
        <v>2973</v>
      </c>
      <c r="C1181" s="546" t="str">
        <f>+VLOOKUP(B1181,'Salary sheet'!$B$6:$AX$1386,48,0)</f>
        <v>NGUYEN SON PHUOC</v>
      </c>
      <c r="D1181" s="546" t="str">
        <f>+VLOOKUP(B1181,'Salary sheet'!$B$6:$BW$1386,49,0)</f>
        <v>050127559764</v>
      </c>
      <c r="E1181" s="462">
        <f>+VLOOKUP(B1181,'Salary sheet'!$B$6:$AT$1292,45,0)</f>
        <v>6150997</v>
      </c>
      <c r="F1181" s="646" t="s">
        <v>5544</v>
      </c>
      <c r="G1181" s="546" t="str">
        <f>+VLOOKUP(B1181,'Salary sheet'!$B$6:$E$2281,4,0)</f>
        <v>SK2</v>
      </c>
      <c r="H1181" s="461" t="str">
        <f>+VLOOKUP(B1181,'Salary sheet'!$B$6:$AZ$1386,50,0)</f>
        <v>SK2</v>
      </c>
      <c r="I1181" s="461" t="str">
        <f t="shared" si="48"/>
        <v>C13426NGUYEN SON PHUOC050127559764</v>
      </c>
      <c r="J1181" s="573" t="str">
        <f>+VLOOKUP(B1181,'[2]04 2025'!$B$2:$F$1371,5,0)</f>
        <v>C13426NGUYEN SON PHUOC050127559764</v>
      </c>
      <c r="K1181" s="461">
        <f t="shared" si="47"/>
        <v>1</v>
      </c>
      <c r="P1181" s="479"/>
    </row>
    <row r="1182" spans="1:16" s="461" customFormat="1" ht="18" customHeight="1">
      <c r="A1182" s="548">
        <f>SUBTOTAL(3,B$6:B1182)</f>
        <v>1177</v>
      </c>
      <c r="B1182" s="546" t="s">
        <v>2975</v>
      </c>
      <c r="C1182" s="546" t="str">
        <f>+VLOOKUP(B1182,'Salary sheet'!$B$6:$AX$1386,48,0)</f>
        <v>VY VAN THAI</v>
      </c>
      <c r="D1182" s="546" t="str">
        <f>+VLOOKUP(B1182,'Salary sheet'!$B$6:$BW$1386,49,0)</f>
        <v>050121853938</v>
      </c>
      <c r="E1182" s="462">
        <f>+VLOOKUP(B1182,'Salary sheet'!$B$6:$AT$1292,45,0)</f>
        <v>8847328</v>
      </c>
      <c r="F1182" s="646" t="s">
        <v>5544</v>
      </c>
      <c r="G1182" s="546" t="str">
        <f>+VLOOKUP(B1182,'Salary sheet'!$B$6:$E$2281,4,0)</f>
        <v>SK2</v>
      </c>
      <c r="H1182" s="461" t="str">
        <f>+VLOOKUP(B1182,'Salary sheet'!$B$6:$AZ$1386,50,0)</f>
        <v>SK2</v>
      </c>
      <c r="I1182" s="461" t="str">
        <f t="shared" si="48"/>
        <v>C13505VY VAN THAI050121853938</v>
      </c>
      <c r="J1182" s="573" t="str">
        <f>+VLOOKUP(B1182,'[2]04 2025'!$B$2:$F$1371,5,0)</f>
        <v>C13505VY VAN THAI050121853938</v>
      </c>
      <c r="K1182" s="461">
        <f t="shared" si="47"/>
        <v>1</v>
      </c>
      <c r="P1182" s="479"/>
    </row>
    <row r="1183" spans="1:16" s="461" customFormat="1" ht="18" customHeight="1">
      <c r="A1183" s="548">
        <f>SUBTOTAL(3,B$6:B1183)</f>
        <v>1178</v>
      </c>
      <c r="B1183" s="546" t="s">
        <v>2977</v>
      </c>
      <c r="C1183" s="546" t="str">
        <f>+VLOOKUP(B1183,'Salary sheet'!$B$6:$AX$1386,48,0)</f>
        <v>TRAN HUU KHANH</v>
      </c>
      <c r="D1183" s="546" t="str">
        <f>+VLOOKUP(B1183,'Salary sheet'!$B$6:$BW$1386,49,0)</f>
        <v>060263728648</v>
      </c>
      <c r="E1183" s="462">
        <f>+VLOOKUP(B1183,'Salary sheet'!$B$6:$AT$1292,45,0)</f>
        <v>8812688</v>
      </c>
      <c r="F1183" s="646" t="s">
        <v>5544</v>
      </c>
      <c r="G1183" s="546" t="str">
        <f>+VLOOKUP(B1183,'Salary sheet'!$B$6:$E$2281,4,0)</f>
        <v>SK2</v>
      </c>
      <c r="H1183" s="461" t="str">
        <f>+VLOOKUP(B1183,'Salary sheet'!$B$6:$AZ$1386,50,0)</f>
        <v>SK2</v>
      </c>
      <c r="I1183" s="461" t="str">
        <f t="shared" si="48"/>
        <v>C14213TRAN HUU KHANH060263728648</v>
      </c>
      <c r="J1183" s="573" t="str">
        <f>+VLOOKUP(B1183,'[2]04 2025'!$B$2:$F$1371,5,0)</f>
        <v>C14213TRAN HUU KHANH060263728648</v>
      </c>
      <c r="K1183" s="461">
        <f t="shared" si="47"/>
        <v>1</v>
      </c>
      <c r="P1183" s="479"/>
    </row>
    <row r="1184" spans="1:16" s="461" customFormat="1" ht="18" customHeight="1">
      <c r="A1184" s="548">
        <f>SUBTOTAL(3,B$6:B1184)</f>
        <v>1179</v>
      </c>
      <c r="B1184" s="546" t="s">
        <v>2979</v>
      </c>
      <c r="C1184" s="546" t="str">
        <f>+VLOOKUP(B1184,'Salary sheet'!$B$6:$AX$1386,48,0)</f>
        <v>NGUYEN THI QUANG</v>
      </c>
      <c r="D1184" s="546" t="str">
        <f>+VLOOKUP(B1184,'Salary sheet'!$B$6:$BW$1386,49,0)</f>
        <v>050128754889</v>
      </c>
      <c r="E1184" s="462">
        <f>+VLOOKUP(B1184,'Salary sheet'!$B$6:$AT$1292,45,0)</f>
        <v>8690290</v>
      </c>
      <c r="F1184" s="646" t="s">
        <v>5544</v>
      </c>
      <c r="G1184" s="546" t="str">
        <f>+VLOOKUP(B1184,'Salary sheet'!$B$6:$E$2281,4,0)</f>
        <v>SK2</v>
      </c>
      <c r="H1184" s="461" t="str">
        <f>+VLOOKUP(B1184,'Salary sheet'!$B$6:$AZ$1386,50,0)</f>
        <v>SK2</v>
      </c>
      <c r="I1184" s="461" t="str">
        <f t="shared" si="48"/>
        <v>C14247NGUYEN THI QUANG050128754889</v>
      </c>
      <c r="J1184" s="573" t="str">
        <f>+VLOOKUP(B1184,'[2]04 2025'!$B$2:$F$1371,5,0)</f>
        <v>C14247NGUYEN THI QUANG050128754889</v>
      </c>
      <c r="K1184" s="461">
        <f t="shared" si="47"/>
        <v>1</v>
      </c>
      <c r="P1184" s="479"/>
    </row>
    <row r="1185" spans="1:16" s="461" customFormat="1" ht="18" customHeight="1">
      <c r="A1185" s="548">
        <f>SUBTOTAL(3,B$6:B1185)</f>
        <v>1180</v>
      </c>
      <c r="B1185" s="546" t="s">
        <v>2981</v>
      </c>
      <c r="C1185" s="546" t="str">
        <f>+VLOOKUP(B1185,'Salary sheet'!$B$6:$AX$1386,48,0)</f>
        <v>LAM THI LUOI</v>
      </c>
      <c r="D1185" s="546" t="str">
        <f>+VLOOKUP(B1185,'Salary sheet'!$B$6:$BW$1386,49,0)</f>
        <v>050040832162</v>
      </c>
      <c r="E1185" s="462">
        <f>+VLOOKUP(B1185,'Salary sheet'!$B$6:$AT$1292,45,0)</f>
        <v>8110248</v>
      </c>
      <c r="F1185" s="646" t="s">
        <v>5544</v>
      </c>
      <c r="G1185" s="546" t="str">
        <f>+VLOOKUP(B1185,'Salary sheet'!$B$6:$E$2281,4,0)</f>
        <v>SK2</v>
      </c>
      <c r="H1185" s="461" t="str">
        <f>+VLOOKUP(B1185,'Salary sheet'!$B$6:$AZ$1386,50,0)</f>
        <v>SK2</v>
      </c>
      <c r="I1185" s="461" t="str">
        <f t="shared" si="48"/>
        <v>C1450LAM THI LUOI050040832162</v>
      </c>
      <c r="J1185" s="573" t="str">
        <f>+VLOOKUP(B1185,'[2]04 2025'!$B$2:$F$1371,5,0)</f>
        <v>C1450LAM THI LUOI050040832162</v>
      </c>
      <c r="K1185" s="461">
        <f t="shared" si="47"/>
        <v>1</v>
      </c>
      <c r="P1185" s="479"/>
    </row>
    <row r="1186" spans="1:16" s="461" customFormat="1" ht="18" customHeight="1">
      <c r="A1186" s="548">
        <f>SUBTOTAL(3,B$6:B1186)</f>
        <v>1181</v>
      </c>
      <c r="B1186" s="546" t="s">
        <v>2983</v>
      </c>
      <c r="C1186" s="546" t="str">
        <f>+VLOOKUP(B1186,'Salary sheet'!$B$6:$AX$1386,48,0)</f>
        <v>LE THI MINH VY</v>
      </c>
      <c r="D1186" s="546" t="str">
        <f>+VLOOKUP(B1186,'Salary sheet'!$B$6:$BW$1386,49,0)</f>
        <v>050135167530</v>
      </c>
      <c r="E1186" s="462">
        <f>+VLOOKUP(B1186,'Salary sheet'!$B$6:$AT$1292,45,0)</f>
        <v>8540653</v>
      </c>
      <c r="F1186" s="646" t="s">
        <v>5544</v>
      </c>
      <c r="G1186" s="546" t="str">
        <f>+VLOOKUP(B1186,'Salary sheet'!$B$6:$E$2281,4,0)</f>
        <v>SK2</v>
      </c>
      <c r="H1186" s="461" t="str">
        <f>+VLOOKUP(B1186,'Salary sheet'!$B$6:$AZ$1386,50,0)</f>
        <v>SK2</v>
      </c>
      <c r="I1186" s="461" t="str">
        <f t="shared" si="48"/>
        <v>C14546LE THI MINH VY050135167530</v>
      </c>
      <c r="J1186" s="573" t="str">
        <f>+VLOOKUP(B1186,'[2]04 2025'!$B$2:$F$1371,5,0)</f>
        <v>C14546LE THI MINH VY050135167530</v>
      </c>
      <c r="K1186" s="461">
        <f t="shared" si="47"/>
        <v>1</v>
      </c>
      <c r="P1186" s="479"/>
    </row>
    <row r="1187" spans="1:16" s="461" customFormat="1" ht="18" customHeight="1">
      <c r="A1187" s="548">
        <f>SUBTOTAL(3,B$6:B1187)</f>
        <v>1182</v>
      </c>
      <c r="B1187" s="546" t="s">
        <v>2985</v>
      </c>
      <c r="C1187" s="546" t="str">
        <f>+VLOOKUP(B1187,'Salary sheet'!$B$6:$AX$1386,48,0)</f>
        <v>LUONG THANH LAM</v>
      </c>
      <c r="D1187" s="546" t="str">
        <f>+VLOOKUP(B1187,'Salary sheet'!$B$6:$BW$1386,49,0)</f>
        <v>050117176883</v>
      </c>
      <c r="E1187" s="462">
        <f>+VLOOKUP(B1187,'Salary sheet'!$B$6:$AT$1292,45,0)</f>
        <v>6734951</v>
      </c>
      <c r="F1187" s="646" t="s">
        <v>5544</v>
      </c>
      <c r="G1187" s="546" t="str">
        <f>+VLOOKUP(B1187,'Salary sheet'!$B$6:$E$2281,4,0)</f>
        <v>SK2</v>
      </c>
      <c r="H1187" s="461" t="str">
        <f>+VLOOKUP(B1187,'Salary sheet'!$B$6:$AZ$1386,50,0)</f>
        <v>SK2</v>
      </c>
      <c r="I1187" s="461" t="str">
        <f t="shared" si="48"/>
        <v>C14655LUONG THANH LAM050117176883</v>
      </c>
      <c r="J1187" s="573" t="str">
        <f>+VLOOKUP(B1187,'[2]04 2025'!$B$2:$F$1371,5,0)</f>
        <v>C14655LUONG THANH LAM050117176883</v>
      </c>
      <c r="K1187" s="461">
        <f t="shared" si="47"/>
        <v>1</v>
      </c>
      <c r="P1187" s="479"/>
    </row>
    <row r="1188" spans="1:16" s="461" customFormat="1" ht="18" customHeight="1">
      <c r="A1188" s="548">
        <f>SUBTOTAL(3,B$6:B1188)</f>
        <v>1183</v>
      </c>
      <c r="B1188" s="546" t="s">
        <v>2987</v>
      </c>
      <c r="C1188" s="546" t="str">
        <f>+VLOOKUP(B1188,'Salary sheet'!$B$6:$AX$1386,48,0)</f>
        <v>NGUYEN THI NGOC CAM</v>
      </c>
      <c r="D1188" s="546" t="str">
        <f>+VLOOKUP(B1188,'Salary sheet'!$B$6:$BW$1386,49,0)</f>
        <v>050059803562</v>
      </c>
      <c r="E1188" s="462">
        <f>+VLOOKUP(B1188,'Salary sheet'!$B$6:$AT$1292,45,0)</f>
        <v>8971374</v>
      </c>
      <c r="F1188" s="646" t="s">
        <v>5544</v>
      </c>
      <c r="G1188" s="546" t="str">
        <f>+VLOOKUP(B1188,'Salary sheet'!$B$6:$E$2281,4,0)</f>
        <v>SK2</v>
      </c>
      <c r="H1188" s="461" t="str">
        <f>+VLOOKUP(B1188,'Salary sheet'!$B$6:$AZ$1386,50,0)</f>
        <v>SK2</v>
      </c>
      <c r="I1188" s="461" t="str">
        <f t="shared" si="48"/>
        <v>C14721NGUYEN THI NGOC CAM050059803562</v>
      </c>
      <c r="J1188" s="573" t="str">
        <f>+VLOOKUP(B1188,'[2]04 2025'!$B$2:$F$1371,5,0)</f>
        <v>C14721NGUYEN THI NGOC CAM050059803562</v>
      </c>
      <c r="K1188" s="461">
        <f t="shared" si="47"/>
        <v>1</v>
      </c>
      <c r="P1188" s="479"/>
    </row>
    <row r="1189" spans="1:16" s="461" customFormat="1" ht="18" customHeight="1">
      <c r="A1189" s="548">
        <f>SUBTOTAL(3,B$6:B1189)</f>
        <v>1184</v>
      </c>
      <c r="B1189" s="546" t="s">
        <v>2989</v>
      </c>
      <c r="C1189" s="546" t="str">
        <f>+VLOOKUP(B1189,'Salary sheet'!$B$6:$AX$1386,48,0)</f>
        <v>PHAN THI CAM TIEN</v>
      </c>
      <c r="D1189" s="546" t="str">
        <f>+VLOOKUP(B1189,'Salary sheet'!$B$6:$BW$1386,49,0)</f>
        <v>050113230794</v>
      </c>
      <c r="E1189" s="462">
        <f>+VLOOKUP(B1189,'Salary sheet'!$B$6:$AT$1292,45,0)</f>
        <v>8758895</v>
      </c>
      <c r="F1189" s="646" t="s">
        <v>5544</v>
      </c>
      <c r="G1189" s="546" t="str">
        <f>+VLOOKUP(B1189,'Salary sheet'!$B$6:$E$2281,4,0)</f>
        <v>SK2</v>
      </c>
      <c r="H1189" s="461" t="str">
        <f>+VLOOKUP(B1189,'Salary sheet'!$B$6:$AZ$1386,50,0)</f>
        <v>SK2</v>
      </c>
      <c r="I1189" s="461" t="str">
        <f t="shared" si="48"/>
        <v>C14749PHAN THI CAM TIEN050113230794</v>
      </c>
      <c r="J1189" s="573" t="str">
        <f>+VLOOKUP(B1189,'[2]04 2025'!$B$2:$F$1371,5,0)</f>
        <v>C14749PHAN THI CAM TIEN050113230794</v>
      </c>
      <c r="K1189" s="461">
        <f t="shared" ref="K1189:K1278" si="49">+IF(J1189=I1189,1,0)</f>
        <v>1</v>
      </c>
      <c r="P1189" s="479"/>
    </row>
    <row r="1190" spans="1:16" s="461" customFormat="1" ht="18" customHeight="1">
      <c r="A1190" s="548">
        <f>SUBTOTAL(3,B$6:B1190)</f>
        <v>1185</v>
      </c>
      <c r="B1190" s="546" t="s">
        <v>2991</v>
      </c>
      <c r="C1190" s="546" t="str">
        <f>+VLOOKUP(B1190,'Salary sheet'!$B$6:$AX$1386,48,0)</f>
        <v>NGUYEN MINH TAM</v>
      </c>
      <c r="D1190" s="546" t="str">
        <f>+VLOOKUP(B1190,'Salary sheet'!$B$6:$BW$1386,49,0)</f>
        <v>050104420742</v>
      </c>
      <c r="E1190" s="462">
        <f>+VLOOKUP(B1190,'Salary sheet'!$B$6:$AT$1292,45,0)</f>
        <v>8861028</v>
      </c>
      <c r="F1190" s="646" t="s">
        <v>5544</v>
      </c>
      <c r="G1190" s="546" t="str">
        <f>+VLOOKUP(B1190,'Salary sheet'!$B$6:$E$2281,4,0)</f>
        <v>SK2</v>
      </c>
      <c r="H1190" s="461" t="str">
        <f>+VLOOKUP(B1190,'Salary sheet'!$B$6:$AZ$1386,50,0)</f>
        <v>SK2</v>
      </c>
      <c r="I1190" s="461" t="str">
        <f t="shared" si="48"/>
        <v>C14870NGUYEN MINH TAM050104420742</v>
      </c>
      <c r="J1190" s="573" t="str">
        <f>+VLOOKUP(B1190,'[2]04 2025'!$B$2:$F$1371,5,0)</f>
        <v>C14870NGUYEN MINH TAM050104420742</v>
      </c>
      <c r="K1190" s="461">
        <f t="shared" si="49"/>
        <v>1</v>
      </c>
      <c r="P1190" s="479"/>
    </row>
    <row r="1191" spans="1:16" s="461" customFormat="1" ht="18" customHeight="1">
      <c r="A1191" s="548">
        <f>SUBTOTAL(3,B$6:B1191)</f>
        <v>1186</v>
      </c>
      <c r="B1191" s="546" t="s">
        <v>2992</v>
      </c>
      <c r="C1191" s="546" t="str">
        <f>+VLOOKUP(B1191,'Salary sheet'!$B$6:$AX$1386,48,0)</f>
        <v>LAM THANH LONG</v>
      </c>
      <c r="D1191" s="546" t="str">
        <f>+VLOOKUP(B1191,'Salary sheet'!$B$6:$BW$1386,49,0)</f>
        <v>050136912434</v>
      </c>
      <c r="E1191" s="462">
        <f>+VLOOKUP(B1191,'Salary sheet'!$B$6:$AT$1292,45,0)</f>
        <v>6912043</v>
      </c>
      <c r="F1191" s="646" t="s">
        <v>5544</v>
      </c>
      <c r="G1191" s="546" t="str">
        <f>+VLOOKUP(B1191,'Salary sheet'!$B$6:$E$2281,4,0)</f>
        <v>SK2</v>
      </c>
      <c r="H1191" s="461" t="str">
        <f>+VLOOKUP(B1191,'Salary sheet'!$B$6:$AZ$1386,50,0)</f>
        <v>SK2</v>
      </c>
      <c r="I1191" s="461" t="str">
        <f t="shared" si="48"/>
        <v>C14948LAM THANH LONG050136912434</v>
      </c>
      <c r="J1191" s="573" t="str">
        <f>+VLOOKUP(B1191,'[2]04 2025'!$B$2:$F$1371,5,0)</f>
        <v>C14948LAM THANH LONG050136912434</v>
      </c>
      <c r="K1191" s="461">
        <f t="shared" si="49"/>
        <v>1</v>
      </c>
      <c r="P1191" s="479"/>
    </row>
    <row r="1192" spans="1:16" s="461" customFormat="1" ht="18" customHeight="1">
      <c r="A1192" s="548">
        <f>SUBTOTAL(3,B$6:B1192)</f>
        <v>1187</v>
      </c>
      <c r="B1192" s="546" t="s">
        <v>2994</v>
      </c>
      <c r="C1192" s="546" t="str">
        <f>+VLOOKUP(B1192,'Salary sheet'!$B$6:$AX$1386,48,0)</f>
        <v>TRAN THI NHU Y</v>
      </c>
      <c r="D1192" s="546" t="str">
        <f>+VLOOKUP(B1192,'Salary sheet'!$B$6:$BW$1386,49,0)</f>
        <v>050137313569</v>
      </c>
      <c r="E1192" s="462">
        <f>+VLOOKUP(B1192,'Salary sheet'!$B$6:$AT$1292,45,0)</f>
        <v>8676533</v>
      </c>
      <c r="F1192" s="646" t="s">
        <v>5544</v>
      </c>
      <c r="G1192" s="546" t="str">
        <f>+VLOOKUP(B1192,'Salary sheet'!$B$6:$E$2281,4,0)</f>
        <v>SK2</v>
      </c>
      <c r="H1192" s="461" t="str">
        <f>+VLOOKUP(B1192,'Salary sheet'!$B$6:$AZ$1386,50,0)</f>
        <v>SK2</v>
      </c>
      <c r="I1192" s="461" t="str">
        <f t="shared" si="48"/>
        <v>C15114TRAN THI NHU Y050137313569</v>
      </c>
      <c r="J1192" s="573" t="str">
        <f>+VLOOKUP(B1192,'[2]04 2025'!$B$2:$F$1371,5,0)</f>
        <v>C15114TRAN THI NHU Y050137313569</v>
      </c>
      <c r="K1192" s="461">
        <f t="shared" si="49"/>
        <v>1</v>
      </c>
      <c r="P1192" s="479"/>
    </row>
    <row r="1193" spans="1:16" s="461" customFormat="1" ht="18" customHeight="1">
      <c r="A1193" s="548">
        <f>SUBTOTAL(3,B$6:B1193)</f>
        <v>1188</v>
      </c>
      <c r="B1193" s="546" t="s">
        <v>2996</v>
      </c>
      <c r="C1193" s="546" t="str">
        <f>+VLOOKUP(B1193,'Salary sheet'!$B$6:$AX$1386,48,0)</f>
        <v>TRAN THANH HIEN</v>
      </c>
      <c r="D1193" s="546" t="str">
        <f>+VLOOKUP(B1193,'Salary sheet'!$B$6:$BW$1386,49,0)</f>
        <v>050137429354</v>
      </c>
      <c r="E1193" s="462">
        <f>+VLOOKUP(B1193,'Salary sheet'!$B$6:$AT$1292,45,0)</f>
        <v>8717761</v>
      </c>
      <c r="F1193" s="646" t="s">
        <v>5544</v>
      </c>
      <c r="G1193" s="546" t="str">
        <f>+VLOOKUP(B1193,'Salary sheet'!$B$6:$E$2281,4,0)</f>
        <v>SK2</v>
      </c>
      <c r="H1193" s="461" t="str">
        <f>+VLOOKUP(B1193,'Salary sheet'!$B$6:$AZ$1386,50,0)</f>
        <v>SK2</v>
      </c>
      <c r="I1193" s="461" t="str">
        <f t="shared" si="48"/>
        <v>C15314TRAN THANH HIEN050137429354</v>
      </c>
      <c r="J1193" s="573" t="str">
        <f>+VLOOKUP(B1193,'[2]04 2025'!$B$2:$F$1371,5,0)</f>
        <v>C15314TRAN THANH HIEN050137429354</v>
      </c>
      <c r="K1193" s="461">
        <f t="shared" si="49"/>
        <v>1</v>
      </c>
      <c r="P1193" s="479"/>
    </row>
    <row r="1194" spans="1:16" s="461" customFormat="1" ht="18" customHeight="1">
      <c r="A1194" s="548">
        <f>SUBTOTAL(3,B$6:B1194)</f>
        <v>1189</v>
      </c>
      <c r="B1194" s="546" t="s">
        <v>2998</v>
      </c>
      <c r="C1194" s="546" t="str">
        <f>+VLOOKUP(B1194,'Salary sheet'!$B$6:$AX$1386,48,0)</f>
        <v>TRAN THI THANH TAM</v>
      </c>
      <c r="D1194" s="546" t="str">
        <f>+VLOOKUP(B1194,'Salary sheet'!$B$6:$BW$1386,49,0)</f>
        <v>050108990624</v>
      </c>
      <c r="E1194" s="462">
        <f>+VLOOKUP(B1194,'Salary sheet'!$B$6:$AT$1292,45,0)</f>
        <v>8523710</v>
      </c>
      <c r="F1194" s="646" t="s">
        <v>5544</v>
      </c>
      <c r="G1194" s="546" t="str">
        <f>+VLOOKUP(B1194,'Salary sheet'!$B$6:$E$2281,4,0)</f>
        <v>SK2</v>
      </c>
      <c r="H1194" s="461" t="str">
        <f>+VLOOKUP(B1194,'Salary sheet'!$B$6:$AZ$1386,50,0)</f>
        <v>SK2</v>
      </c>
      <c r="I1194" s="461" t="str">
        <f t="shared" si="48"/>
        <v>C15538TRAN THI THANH TAM050108990624</v>
      </c>
      <c r="J1194" s="573" t="str">
        <f>+VLOOKUP(B1194,'[2]04 2025'!$B$2:$F$1371,5,0)</f>
        <v>C15538TRAN THI THANH TAM050108990624</v>
      </c>
      <c r="K1194" s="461">
        <f t="shared" si="49"/>
        <v>1</v>
      </c>
      <c r="P1194" s="479"/>
    </row>
    <row r="1195" spans="1:16" s="461" customFormat="1" ht="18" customHeight="1">
      <c r="A1195" s="548">
        <f>SUBTOTAL(3,B$6:B1195)</f>
        <v>1190</v>
      </c>
      <c r="B1195" s="546" t="s">
        <v>2999</v>
      </c>
      <c r="C1195" s="546" t="str">
        <f>+VLOOKUP(B1195,'Salary sheet'!$B$6:$AX$1386,48,0)</f>
        <v>NGUYEN THI NHU THUY</v>
      </c>
      <c r="D1195" s="546" t="str">
        <f>+VLOOKUP(B1195,'Salary sheet'!$B$6:$BW$1386,49,0)</f>
        <v>050122809691</v>
      </c>
      <c r="E1195" s="462">
        <f>+VLOOKUP(B1195,'Salary sheet'!$B$6:$AT$1292,45,0)</f>
        <v>8431372</v>
      </c>
      <c r="F1195" s="646" t="s">
        <v>5544</v>
      </c>
      <c r="G1195" s="546" t="str">
        <f>+VLOOKUP(B1195,'Salary sheet'!$B$6:$E$2281,4,0)</f>
        <v>SK2</v>
      </c>
      <c r="H1195" s="461" t="str">
        <f>+VLOOKUP(B1195,'Salary sheet'!$B$6:$AZ$1386,50,0)</f>
        <v>SK2</v>
      </c>
      <c r="I1195" s="461" t="str">
        <f t="shared" si="48"/>
        <v>C15560NGUYEN THI NHU THUY050122809691</v>
      </c>
      <c r="J1195" s="573" t="str">
        <f>+VLOOKUP(B1195,'[2]04 2025'!$B$2:$F$1371,5,0)</f>
        <v>C15560NGUYEN THI NHU THUY050122809691</v>
      </c>
      <c r="K1195" s="461">
        <f t="shared" si="49"/>
        <v>1</v>
      </c>
      <c r="P1195" s="479"/>
    </row>
    <row r="1196" spans="1:16" s="461" customFormat="1" ht="18" customHeight="1">
      <c r="A1196" s="548">
        <f>SUBTOTAL(3,B$6:B1196)</f>
        <v>1191</v>
      </c>
      <c r="B1196" s="546" t="s">
        <v>3001</v>
      </c>
      <c r="C1196" s="546" t="str">
        <f>+VLOOKUP(B1196,'Salary sheet'!$B$6:$AX$1386,48,0)</f>
        <v>HO THI HANG</v>
      </c>
      <c r="D1196" s="546" t="str">
        <f>+VLOOKUP(B1196,'Salary sheet'!$B$6:$BW$1386,49,0)</f>
        <v>050094005296</v>
      </c>
      <c r="E1196" s="462">
        <f>+VLOOKUP(B1196,'Salary sheet'!$B$6:$AT$1292,45,0)</f>
        <v>8325530</v>
      </c>
      <c r="F1196" s="646" t="s">
        <v>5544</v>
      </c>
      <c r="G1196" s="546" t="str">
        <f>+VLOOKUP(B1196,'Salary sheet'!$B$6:$E$2281,4,0)</f>
        <v>SK2</v>
      </c>
      <c r="H1196" s="461" t="str">
        <f>+VLOOKUP(B1196,'Salary sheet'!$B$6:$AZ$1386,50,0)</f>
        <v>SK2</v>
      </c>
      <c r="I1196" s="461" t="str">
        <f t="shared" si="48"/>
        <v>C15582HO THI HANG050094005296</v>
      </c>
      <c r="J1196" s="573" t="str">
        <f>+VLOOKUP(B1196,'[2]04 2025'!$B$2:$F$1371,5,0)</f>
        <v>C15582HO THI HANG050094005296</v>
      </c>
      <c r="K1196" s="461">
        <f t="shared" si="49"/>
        <v>1</v>
      </c>
      <c r="P1196" s="479"/>
    </row>
    <row r="1197" spans="1:16" s="461" customFormat="1" ht="18" customHeight="1">
      <c r="A1197" s="548">
        <f>SUBTOTAL(3,B$6:B1197)</f>
        <v>1192</v>
      </c>
      <c r="B1197" s="546" t="s">
        <v>3003</v>
      </c>
      <c r="C1197" s="546" t="str">
        <f>+VLOOKUP(B1197,'Salary sheet'!$B$6:$AX$1386,48,0)</f>
        <v>HOANG THI THU THUONG</v>
      </c>
      <c r="D1197" s="546" t="str">
        <f>+VLOOKUP(B1197,'Salary sheet'!$B$6:$BW$1386,49,0)</f>
        <v>050044164385</v>
      </c>
      <c r="E1197" s="462">
        <f>+VLOOKUP(B1197,'Salary sheet'!$B$6:$AT$1292,45,0)</f>
        <v>8424317</v>
      </c>
      <c r="F1197" s="646" t="s">
        <v>5544</v>
      </c>
      <c r="G1197" s="546" t="str">
        <f>+VLOOKUP(B1197,'Salary sheet'!$B$6:$E$2281,4,0)</f>
        <v>SK2</v>
      </c>
      <c r="H1197" s="461" t="str">
        <f>+VLOOKUP(B1197,'Salary sheet'!$B$6:$AZ$1386,50,0)</f>
        <v>SK2</v>
      </c>
      <c r="I1197" s="461" t="str">
        <f t="shared" ref="I1197:I1227" si="50">+CONCATENATE(B1197,C1197,D1197)</f>
        <v>C15599HOANG THI THU THUONG050044164385</v>
      </c>
      <c r="J1197" s="573" t="str">
        <f>+VLOOKUP(B1197,'[2]04 2025'!$B$2:$F$1371,5,0)</f>
        <v>C15599HOANG THI THU THUONG050044164385</v>
      </c>
      <c r="K1197" s="461">
        <f t="shared" ref="K1197:K1227" si="51">+IF(J1197=I1197,1,0)</f>
        <v>1</v>
      </c>
      <c r="P1197" s="479"/>
    </row>
    <row r="1198" spans="1:16" s="461" customFormat="1" ht="18" customHeight="1">
      <c r="A1198" s="548">
        <f>SUBTOTAL(3,B$6:B1198)</f>
        <v>1193</v>
      </c>
      <c r="B1198" s="546" t="s">
        <v>3005</v>
      </c>
      <c r="C1198" s="546" t="str">
        <f>+VLOOKUP(B1198,'Salary sheet'!$B$6:$AX$1386,48,0)</f>
        <v>TRAN MINH THUAN</v>
      </c>
      <c r="D1198" s="546" t="str">
        <f>+VLOOKUP(B1198,'Salary sheet'!$B$6:$BW$1386,49,0)</f>
        <v>050129251211</v>
      </c>
      <c r="E1198" s="462">
        <f>+VLOOKUP(B1198,'Salary sheet'!$B$6:$AT$1292,45,0)</f>
        <v>8360006</v>
      </c>
      <c r="F1198" s="646" t="s">
        <v>5544</v>
      </c>
      <c r="G1198" s="546" t="str">
        <f>+VLOOKUP(B1198,'Salary sheet'!$B$6:$E$2281,4,0)</f>
        <v>SK2</v>
      </c>
      <c r="H1198" s="461" t="str">
        <f>+VLOOKUP(B1198,'Salary sheet'!$B$6:$AZ$1386,50,0)</f>
        <v>SK2</v>
      </c>
      <c r="I1198" s="461" t="str">
        <f t="shared" si="50"/>
        <v>C15653TRAN MINH THUAN050129251211</v>
      </c>
      <c r="J1198" s="573" t="str">
        <f>+VLOOKUP(B1198,'[2]04 2025'!$B$2:$F$1371,5,0)</f>
        <v>C15653TRAN MINH THUAN050129251211</v>
      </c>
      <c r="K1198" s="461">
        <f t="shared" si="51"/>
        <v>1</v>
      </c>
      <c r="P1198" s="479"/>
    </row>
    <row r="1199" spans="1:16" s="461" customFormat="1" ht="18" customHeight="1">
      <c r="A1199" s="548">
        <f>SUBTOTAL(3,B$6:B1199)</f>
        <v>1194</v>
      </c>
      <c r="B1199" s="546" t="s">
        <v>3007</v>
      </c>
      <c r="C1199" s="546" t="str">
        <f>+VLOOKUP(B1199,'Salary sheet'!$B$6:$AX$1386,48,0)</f>
        <v>NONG THI LE OANH</v>
      </c>
      <c r="D1199" s="546" t="str">
        <f>+VLOOKUP(B1199,'Salary sheet'!$B$6:$BW$1386,49,0)</f>
        <v>050123059971</v>
      </c>
      <c r="E1199" s="462">
        <f>+VLOOKUP(B1199,'Salary sheet'!$B$6:$AT$1292,45,0)</f>
        <v>7961038</v>
      </c>
      <c r="F1199" s="646" t="s">
        <v>5544</v>
      </c>
      <c r="G1199" s="546" t="str">
        <f>+VLOOKUP(B1199,'Salary sheet'!$B$6:$E$2281,4,0)</f>
        <v>SK2</v>
      </c>
      <c r="H1199" s="461" t="str">
        <f>+VLOOKUP(B1199,'Salary sheet'!$B$6:$AZ$1386,50,0)</f>
        <v>SK2</v>
      </c>
      <c r="I1199" s="461" t="str">
        <f t="shared" si="50"/>
        <v>C15819NONG THI LE OANH050123059971</v>
      </c>
      <c r="J1199" s="573" t="str">
        <f>+VLOOKUP(B1199,'[2]04 2025'!$B$2:$F$1371,5,0)</f>
        <v>C15819NONG THI LE OANH050123059971</v>
      </c>
      <c r="K1199" s="461">
        <f t="shared" si="51"/>
        <v>1</v>
      </c>
      <c r="P1199" s="479"/>
    </row>
    <row r="1200" spans="1:16" s="461" customFormat="1" ht="18" customHeight="1">
      <c r="A1200" s="548">
        <f>SUBTOTAL(3,B$6:B1200)</f>
        <v>1195</v>
      </c>
      <c r="B1200" s="546" t="s">
        <v>3009</v>
      </c>
      <c r="C1200" s="546" t="str">
        <f>+VLOOKUP(B1200,'Salary sheet'!$B$6:$AX$1386,48,0)</f>
        <v>NGUYEN THI KIM PHUNG</v>
      </c>
      <c r="D1200" s="546" t="str">
        <f>+VLOOKUP(B1200,'Salary sheet'!$B$6:$BW$1386,49,0)</f>
        <v>050152567852</v>
      </c>
      <c r="E1200" s="462">
        <f>+VLOOKUP(B1200,'Salary sheet'!$B$6:$AT$1292,45,0)</f>
        <v>8207396</v>
      </c>
      <c r="F1200" s="646" t="s">
        <v>5544</v>
      </c>
      <c r="G1200" s="546" t="str">
        <f>+VLOOKUP(B1200,'Salary sheet'!$B$6:$E$2281,4,0)</f>
        <v>SK2</v>
      </c>
      <c r="H1200" s="461" t="str">
        <f>+VLOOKUP(B1200,'Salary sheet'!$B$6:$AZ$1386,50,0)</f>
        <v>SK2</v>
      </c>
      <c r="I1200" s="461" t="str">
        <f t="shared" si="50"/>
        <v>C15836NGUYEN THI KIM PHUNG050152567852</v>
      </c>
      <c r="J1200" s="573" t="str">
        <f>+VLOOKUP(B1200,'[2]04 2025'!$B$2:$F$1371,5,0)</f>
        <v>C15836NGUYEN THI KIM PHUNG050152567852</v>
      </c>
      <c r="K1200" s="461">
        <f t="shared" si="51"/>
        <v>1</v>
      </c>
      <c r="P1200" s="479"/>
    </row>
    <row r="1201" spans="1:16" s="461" customFormat="1" ht="18" customHeight="1">
      <c r="A1201" s="548">
        <f>SUBTOTAL(3,B$6:B1201)</f>
        <v>1196</v>
      </c>
      <c r="B1201" s="546" t="s">
        <v>3010</v>
      </c>
      <c r="C1201" s="546" t="str">
        <f>+VLOOKUP(B1201,'Salary sheet'!$B$6:$AX$1386,48,0)</f>
        <v>PHAM THI HONG ANH</v>
      </c>
      <c r="D1201" s="546" t="str">
        <f>+VLOOKUP(B1201,'Salary sheet'!$B$6:$BW$1386,49,0)</f>
        <v>050153722101</v>
      </c>
      <c r="E1201" s="462">
        <f>+VLOOKUP(B1201,'Salary sheet'!$B$6:$AT$1292,45,0)</f>
        <v>6834580</v>
      </c>
      <c r="F1201" s="646" t="s">
        <v>5544</v>
      </c>
      <c r="G1201" s="546" t="str">
        <f>+VLOOKUP(B1201,'Salary sheet'!$B$6:$E$2281,4,0)</f>
        <v>SK2</v>
      </c>
      <c r="H1201" s="461" t="str">
        <f>+VLOOKUP(B1201,'Salary sheet'!$B$6:$AZ$1386,50,0)</f>
        <v>SK2</v>
      </c>
      <c r="I1201" s="461" t="str">
        <f t="shared" si="50"/>
        <v>C15837PHAM THI HONG ANH050153722101</v>
      </c>
      <c r="J1201" s="573" t="str">
        <f>+VLOOKUP(B1201,'[2]04 2025'!$B$2:$F$1371,5,0)</f>
        <v>C15837PHAM THI HONG ANH050153722101</v>
      </c>
      <c r="K1201" s="461">
        <f t="shared" si="51"/>
        <v>1</v>
      </c>
      <c r="P1201" s="479"/>
    </row>
    <row r="1202" spans="1:16" s="461" customFormat="1" ht="18" customHeight="1">
      <c r="A1202" s="548">
        <f>SUBTOTAL(3,B$6:B1202)</f>
        <v>1197</v>
      </c>
      <c r="B1202" s="546" t="s">
        <v>3012</v>
      </c>
      <c r="C1202" s="546" t="str">
        <f>+VLOOKUP(B1202,'Salary sheet'!$B$6:$AX$1386,48,0)</f>
        <v>VU THI HUYEN</v>
      </c>
      <c r="D1202" s="546" t="str">
        <f>+VLOOKUP(B1202,'Salary sheet'!$B$6:$BW$1386,49,0)</f>
        <v>050041028261</v>
      </c>
      <c r="E1202" s="462">
        <f>+VLOOKUP(B1202,'Salary sheet'!$B$6:$AT$1292,45,0)</f>
        <v>7709786</v>
      </c>
      <c r="F1202" s="646" t="s">
        <v>5544</v>
      </c>
      <c r="G1202" s="546" t="str">
        <f>+VLOOKUP(B1202,'Salary sheet'!$B$6:$E$2281,4,0)</f>
        <v>SK2</v>
      </c>
      <c r="H1202" s="461" t="str">
        <f>+VLOOKUP(B1202,'Salary sheet'!$B$6:$AZ$1386,50,0)</f>
        <v>SK2</v>
      </c>
      <c r="I1202" s="461" t="str">
        <f t="shared" si="50"/>
        <v>C15853VU THI HUYEN050041028261</v>
      </c>
      <c r="J1202" s="573" t="str">
        <f>+VLOOKUP(B1202,'[2]04 2025'!$B$2:$F$1371,5,0)</f>
        <v>C15853VU THI HUYEN050041028261</v>
      </c>
      <c r="K1202" s="461">
        <f t="shared" si="51"/>
        <v>1</v>
      </c>
      <c r="P1202" s="479"/>
    </row>
    <row r="1203" spans="1:16" s="461" customFormat="1" ht="18" customHeight="1">
      <c r="A1203" s="548">
        <f>SUBTOTAL(3,B$6:B1203)</f>
        <v>1198</v>
      </c>
      <c r="B1203" s="546" t="s">
        <v>3014</v>
      </c>
      <c r="C1203" s="546" t="str">
        <f>+VLOOKUP(B1203,'Salary sheet'!$B$6:$AX$1386,48,0)</f>
        <v>NGUYEN THI THUY DUNG</v>
      </c>
      <c r="D1203" s="546" t="str">
        <f>+VLOOKUP(B1203,'Salary sheet'!$B$6:$BW$1386,49,0)</f>
        <v>050153927291</v>
      </c>
      <c r="E1203" s="462">
        <f>+VLOOKUP(B1203,'Salary sheet'!$B$6:$AT$1292,45,0)</f>
        <v>7832353</v>
      </c>
      <c r="F1203" s="646" t="s">
        <v>5544</v>
      </c>
      <c r="G1203" s="546" t="str">
        <f>+VLOOKUP(B1203,'Salary sheet'!$B$6:$E$2281,4,0)</f>
        <v>SK2</v>
      </c>
      <c r="H1203" s="461" t="str">
        <f>+VLOOKUP(B1203,'Salary sheet'!$B$6:$AZ$1386,50,0)</f>
        <v>SK2</v>
      </c>
      <c r="I1203" s="461" t="str">
        <f t="shared" si="50"/>
        <v>C15974NGUYEN THI THUY DUNG050153927291</v>
      </c>
      <c r="J1203" s="573" t="str">
        <f>+VLOOKUP(B1203,'[2]04 2025'!$B$2:$F$1371,5,0)</f>
        <v>C15974NGUYEN THI THUY DUNG050153927291</v>
      </c>
      <c r="K1203" s="461">
        <f t="shared" si="51"/>
        <v>1</v>
      </c>
      <c r="P1203" s="479"/>
    </row>
    <row r="1204" spans="1:16" s="461" customFormat="1" ht="18" customHeight="1">
      <c r="A1204" s="548">
        <f>SUBTOTAL(3,B$6:B1204)</f>
        <v>1199</v>
      </c>
      <c r="B1204" s="546" t="s">
        <v>3016</v>
      </c>
      <c r="C1204" s="546" t="str">
        <f>+VLOOKUP(B1204,'Salary sheet'!$B$6:$AX$1386,48,0)</f>
        <v>QUACH TRANG</v>
      </c>
      <c r="D1204" s="546" t="str">
        <f>+VLOOKUP(B1204,'Salary sheet'!$B$6:$BW$1386,49,0)</f>
        <v>050077956228</v>
      </c>
      <c r="E1204" s="462">
        <f>+VLOOKUP(B1204,'Salary sheet'!$B$6:$AT$1292,45,0)</f>
        <v>7730962</v>
      </c>
      <c r="F1204" s="646" t="s">
        <v>5544</v>
      </c>
      <c r="G1204" s="546" t="str">
        <f>+VLOOKUP(B1204,'Salary sheet'!$B$6:$E$2281,4,0)</f>
        <v>SK2</v>
      </c>
      <c r="H1204" s="461" t="str">
        <f>+VLOOKUP(B1204,'Salary sheet'!$B$6:$AZ$1386,50,0)</f>
        <v>SK2</v>
      </c>
      <c r="I1204" s="461" t="str">
        <f t="shared" si="50"/>
        <v>C15992QUACH TRANG050077956228</v>
      </c>
      <c r="J1204" s="573" t="str">
        <f>+VLOOKUP(B1204,'[2]04 2025'!$B$2:$F$1371,5,0)</f>
        <v>C15992QUACH TRANG050077956228</v>
      </c>
      <c r="K1204" s="461">
        <f t="shared" si="51"/>
        <v>1</v>
      </c>
      <c r="P1204" s="479"/>
    </row>
    <row r="1205" spans="1:16" s="461" customFormat="1" ht="18" customHeight="1">
      <c r="A1205" s="548">
        <f>SUBTOTAL(3,B$6:B1205)</f>
        <v>1200</v>
      </c>
      <c r="B1205" s="546" t="s">
        <v>3018</v>
      </c>
      <c r="C1205" s="546" t="str">
        <f>+VLOOKUP(B1205,'Salary sheet'!$B$6:$AX$1386,48,0)</f>
        <v>TRAN THANH SON</v>
      </c>
      <c r="D1205" s="546" t="str">
        <f>+VLOOKUP(B1205,'Salary sheet'!$B$6:$BW$1386,49,0)</f>
        <v>050129251686</v>
      </c>
      <c r="E1205" s="462">
        <f>+VLOOKUP(B1205,'Salary sheet'!$B$6:$AT$1292,45,0)</f>
        <v>7996009</v>
      </c>
      <c r="F1205" s="646" t="s">
        <v>5544</v>
      </c>
      <c r="G1205" s="546" t="str">
        <f>+VLOOKUP(B1205,'Salary sheet'!$B$6:$E$2281,4,0)</f>
        <v>SK2</v>
      </c>
      <c r="H1205" s="461" t="str">
        <f>+VLOOKUP(B1205,'Salary sheet'!$B$6:$AZ$1386,50,0)</f>
        <v>SK2</v>
      </c>
      <c r="I1205" s="461" t="str">
        <f t="shared" si="50"/>
        <v>C15999TRAN THANH SON050129251686</v>
      </c>
      <c r="J1205" s="573" t="str">
        <f>+VLOOKUP(B1205,'[2]04 2025'!$B$2:$F$1371,5,0)</f>
        <v>C15999TRAN THANH SON050129251686</v>
      </c>
      <c r="K1205" s="461">
        <f t="shared" si="51"/>
        <v>1</v>
      </c>
      <c r="P1205" s="479"/>
    </row>
    <row r="1206" spans="1:16" s="461" customFormat="1" ht="18" customHeight="1">
      <c r="A1206" s="548">
        <f>SUBTOTAL(3,B$6:B1206)</f>
        <v>1201</v>
      </c>
      <c r="B1206" s="546" t="s">
        <v>3020</v>
      </c>
      <c r="C1206" s="546" t="str">
        <f>+VLOOKUP(B1206,'Salary sheet'!$B$6:$AX$1386,48,0)</f>
        <v>NGUYEN THI QUYNH NHU</v>
      </c>
      <c r="D1206" s="546" t="str">
        <f>+VLOOKUP(B1206,'Salary sheet'!$B$6:$BW$1386,49,0)</f>
        <v>050153571721</v>
      </c>
      <c r="E1206" s="462">
        <f>+VLOOKUP(B1206,'Salary sheet'!$B$6:$AT$1292,45,0)</f>
        <v>5927318</v>
      </c>
      <c r="F1206" s="646" t="s">
        <v>5544</v>
      </c>
      <c r="G1206" s="546" t="str">
        <f>+VLOOKUP(B1206,'Salary sheet'!$B$6:$E$2281,4,0)</f>
        <v>SK2</v>
      </c>
      <c r="H1206" s="461" t="str">
        <f>+VLOOKUP(B1206,'Salary sheet'!$B$6:$AZ$1386,50,0)</f>
        <v>SK2</v>
      </c>
      <c r="I1206" s="461" t="str">
        <f t="shared" si="50"/>
        <v>C16000NGUYEN THI QUYNH NHU050153571721</v>
      </c>
      <c r="J1206" s="573" t="str">
        <f>+VLOOKUP(B1206,'[2]04 2025'!$B$2:$F$1371,5,0)</f>
        <v>C16000NGUYEN THI QUYNH NHU050153571721</v>
      </c>
      <c r="K1206" s="461">
        <f t="shared" si="51"/>
        <v>1</v>
      </c>
      <c r="P1206" s="479"/>
    </row>
    <row r="1207" spans="1:16" s="461" customFormat="1" ht="18" customHeight="1">
      <c r="A1207" s="548">
        <f>SUBTOTAL(3,B$6:B1207)</f>
        <v>1202</v>
      </c>
      <c r="B1207" s="546" t="s">
        <v>3021</v>
      </c>
      <c r="C1207" s="546" t="str">
        <f>+VLOOKUP(B1207,'Salary sheet'!$B$6:$AX$1386,48,0)</f>
        <v>THI HOI</v>
      </c>
      <c r="D1207" s="546" t="str">
        <f>+VLOOKUP(B1207,'Salary sheet'!$B$6:$BW$1386,49,0)</f>
        <v>050148166460</v>
      </c>
      <c r="E1207" s="462">
        <f>+VLOOKUP(B1207,'Salary sheet'!$B$6:$AT$1292,45,0)</f>
        <v>7792104</v>
      </c>
      <c r="F1207" s="646" t="s">
        <v>5544</v>
      </c>
      <c r="G1207" s="546" t="str">
        <f>+VLOOKUP(B1207,'Salary sheet'!$B$6:$E$2281,4,0)</f>
        <v>SK2</v>
      </c>
      <c r="H1207" s="461" t="str">
        <f>+VLOOKUP(B1207,'Salary sheet'!$B$6:$AZ$1386,50,0)</f>
        <v>SK2</v>
      </c>
      <c r="I1207" s="461" t="str">
        <f t="shared" si="50"/>
        <v>C16017THI HOI050148166460</v>
      </c>
      <c r="J1207" s="573" t="str">
        <f>+VLOOKUP(B1207,'[2]04 2025'!$B$2:$F$1371,5,0)</f>
        <v>C16017THI HOI050148166460</v>
      </c>
      <c r="K1207" s="461">
        <f t="shared" si="51"/>
        <v>1</v>
      </c>
      <c r="P1207" s="479"/>
    </row>
    <row r="1208" spans="1:16" s="461" customFormat="1" ht="18" customHeight="1">
      <c r="A1208" s="548">
        <f>SUBTOTAL(3,B$6:B1208)</f>
        <v>1203</v>
      </c>
      <c r="B1208" s="546" t="s">
        <v>3023</v>
      </c>
      <c r="C1208" s="546" t="str">
        <f>+VLOOKUP(B1208,'Salary sheet'!$B$6:$AX$1386,48,0)</f>
        <v>TRAN THI HONG DAO</v>
      </c>
      <c r="D1208" s="546" t="str">
        <f>+VLOOKUP(B1208,'Salary sheet'!$B$6:$BW$1386,49,0)</f>
        <v>050128253464</v>
      </c>
      <c r="E1208" s="462">
        <f>+VLOOKUP(B1208,'Salary sheet'!$B$6:$AT$1292,45,0)</f>
        <v>8028054</v>
      </c>
      <c r="F1208" s="646" t="s">
        <v>5544</v>
      </c>
      <c r="G1208" s="546" t="str">
        <f>+VLOOKUP(B1208,'Salary sheet'!$B$6:$E$2281,4,0)</f>
        <v>SK2</v>
      </c>
      <c r="H1208" s="461" t="str">
        <f>+VLOOKUP(B1208,'Salary sheet'!$B$6:$AZ$1386,50,0)</f>
        <v>SK2</v>
      </c>
      <c r="I1208" s="461" t="str">
        <f t="shared" si="50"/>
        <v>C16035TRAN THI HONG DAO050128253464</v>
      </c>
      <c r="J1208" s="573" t="str">
        <f>+VLOOKUP(B1208,'[2]04 2025'!$B$2:$F$1371,5,0)</f>
        <v>C16035TRAN THI HONG DAO050128253464</v>
      </c>
      <c r="K1208" s="461">
        <f t="shared" si="51"/>
        <v>1</v>
      </c>
      <c r="P1208" s="479"/>
    </row>
    <row r="1209" spans="1:16" s="461" customFormat="1" ht="18" customHeight="1">
      <c r="A1209" s="548">
        <f>SUBTOTAL(3,B$6:B1209)</f>
        <v>1204</v>
      </c>
      <c r="B1209" s="546" t="s">
        <v>3025</v>
      </c>
      <c r="C1209" s="546" t="str">
        <f>+VLOOKUP(B1209,'Salary sheet'!$B$6:$AX$1386,48,0)</f>
        <v>NGUYEN KHAC KIET</v>
      </c>
      <c r="D1209" s="546" t="str">
        <f>+VLOOKUP(B1209,'Salary sheet'!$B$6:$BW$1386,49,0)</f>
        <v>050155288903</v>
      </c>
      <c r="E1209" s="462">
        <f>+VLOOKUP(B1209,'Salary sheet'!$B$6:$AT$1292,45,0)</f>
        <v>7685381</v>
      </c>
      <c r="F1209" s="646" t="s">
        <v>5544</v>
      </c>
      <c r="G1209" s="546" t="str">
        <f>+VLOOKUP(B1209,'Salary sheet'!$B$6:$E$2281,4,0)</f>
        <v>SK2</v>
      </c>
      <c r="H1209" s="461" t="str">
        <f>+VLOOKUP(B1209,'Salary sheet'!$B$6:$AZ$1386,50,0)</f>
        <v>SK2</v>
      </c>
      <c r="I1209" s="461" t="str">
        <f t="shared" si="50"/>
        <v>C16071NGUYEN KHAC KIET050155288903</v>
      </c>
      <c r="J1209" s="573" t="str">
        <f>+VLOOKUP(B1209,'[2]04 2025'!$B$2:$F$1371,5,0)</f>
        <v>C16071NGUYEN KHAC KIET050155288903</v>
      </c>
      <c r="K1209" s="461">
        <f t="shared" si="51"/>
        <v>1</v>
      </c>
      <c r="P1209" s="479"/>
    </row>
    <row r="1210" spans="1:16" s="461" customFormat="1" ht="18" customHeight="1">
      <c r="A1210" s="548">
        <f>SUBTOTAL(3,B$6:B1210)</f>
        <v>1205</v>
      </c>
      <c r="B1210" s="546" t="s">
        <v>3027</v>
      </c>
      <c r="C1210" s="546" t="str">
        <f>+VLOOKUP(B1210,'Salary sheet'!$B$6:$AX$1386,48,0)</f>
        <v>PHAM THI THUY VAN</v>
      </c>
      <c r="D1210" s="546" t="str">
        <f>+VLOOKUP(B1210,'Salary sheet'!$B$6:$BW$1386,49,0)</f>
        <v>060222166856</v>
      </c>
      <c r="E1210" s="462">
        <f>+VLOOKUP(B1210,'Salary sheet'!$B$6:$AT$1292,45,0)</f>
        <v>8054484</v>
      </c>
      <c r="F1210" s="646" t="s">
        <v>5544</v>
      </c>
      <c r="G1210" s="546" t="str">
        <f>+VLOOKUP(B1210,'Salary sheet'!$B$6:$E$2281,4,0)</f>
        <v>SK2</v>
      </c>
      <c r="H1210" s="461" t="str">
        <f>+VLOOKUP(B1210,'Salary sheet'!$B$6:$AZ$1386,50,0)</f>
        <v>SK2</v>
      </c>
      <c r="I1210" s="461" t="str">
        <f t="shared" si="50"/>
        <v>C16132PHAM THI THUY VAN060222166856</v>
      </c>
      <c r="J1210" s="573" t="str">
        <f>+VLOOKUP(B1210,'[2]04 2025'!$B$2:$F$1371,5,0)</f>
        <v>C16132PHAM THI THUY VAN060222166856</v>
      </c>
      <c r="K1210" s="461">
        <f t="shared" si="51"/>
        <v>1</v>
      </c>
      <c r="P1210" s="479"/>
    </row>
    <row r="1211" spans="1:16" s="461" customFormat="1" ht="18" customHeight="1">
      <c r="A1211" s="548">
        <f>SUBTOTAL(3,B$6:B1211)</f>
        <v>1206</v>
      </c>
      <c r="B1211" s="546" t="s">
        <v>3029</v>
      </c>
      <c r="C1211" s="546" t="str">
        <f>+VLOOKUP(B1211,'Salary sheet'!$B$6:$AX$1386,48,0)</f>
        <v>NGUYEN THANH SANG</v>
      </c>
      <c r="D1211" s="546" t="str">
        <f>+VLOOKUP(B1211,'Salary sheet'!$B$6:$BW$1386,49,0)</f>
        <v>050082750190</v>
      </c>
      <c r="E1211" s="462">
        <f>+VLOOKUP(B1211,'Salary sheet'!$B$6:$AT$1292,45,0)</f>
        <v>7520781</v>
      </c>
      <c r="F1211" s="646" t="s">
        <v>5544</v>
      </c>
      <c r="G1211" s="546" t="str">
        <f>+VLOOKUP(B1211,'Salary sheet'!$B$6:$E$2281,4,0)</f>
        <v>SK2</v>
      </c>
      <c r="H1211" s="461" t="str">
        <f>+VLOOKUP(B1211,'Salary sheet'!$B$6:$AZ$1386,50,0)</f>
        <v>SK2</v>
      </c>
      <c r="I1211" s="461" t="str">
        <f t="shared" si="50"/>
        <v>C16340NGUYEN THANH SANG050082750190</v>
      </c>
      <c r="J1211" s="573" t="str">
        <f>+VLOOKUP(B1211,'[2]04 2025'!$B$2:$F$1371,5,0)</f>
        <v>C16340NGUYEN THANH SANG050082750190</v>
      </c>
      <c r="K1211" s="461">
        <f t="shared" si="51"/>
        <v>1</v>
      </c>
      <c r="P1211" s="479"/>
    </row>
    <row r="1212" spans="1:16" s="461" customFormat="1" ht="18" customHeight="1">
      <c r="A1212" s="548">
        <f>SUBTOTAL(3,B$6:B1212)</f>
        <v>1207</v>
      </c>
      <c r="B1212" s="546" t="s">
        <v>3030</v>
      </c>
      <c r="C1212" s="546" t="str">
        <f>+VLOOKUP(B1212,'Salary sheet'!$B$6:$AX$1386,48,0)</f>
        <v>DIEU THI HOA</v>
      </c>
      <c r="D1212" s="546" t="str">
        <f>+VLOOKUP(B1212,'Salary sheet'!$B$6:$BW$1386,49,0)</f>
        <v>050122288665</v>
      </c>
      <c r="E1212" s="462">
        <f>+VLOOKUP(B1212,'Salary sheet'!$B$6:$AT$1292,45,0)</f>
        <v>7043509</v>
      </c>
      <c r="F1212" s="646" t="s">
        <v>5544</v>
      </c>
      <c r="G1212" s="546" t="str">
        <f>+VLOOKUP(B1212,'Salary sheet'!$B$6:$E$2281,4,0)</f>
        <v>SK2</v>
      </c>
      <c r="H1212" s="461" t="str">
        <f>+VLOOKUP(B1212,'Salary sheet'!$B$6:$AZ$1386,50,0)</f>
        <v>SK2</v>
      </c>
      <c r="I1212" s="461" t="str">
        <f t="shared" si="50"/>
        <v>C16364DIEU THI HOA050122288665</v>
      </c>
      <c r="J1212" s="573" t="str">
        <f>+VLOOKUP(B1212,'[2]04 2025'!$B$2:$F$1371,5,0)</f>
        <v>C16364DIEU THI HOA050122288665</v>
      </c>
      <c r="K1212" s="461">
        <f t="shared" si="51"/>
        <v>1</v>
      </c>
      <c r="P1212" s="479"/>
    </row>
    <row r="1213" spans="1:16" s="461" customFormat="1" ht="18" customHeight="1">
      <c r="A1213" s="548">
        <f>SUBTOTAL(3,B$6:B1213)</f>
        <v>1208</v>
      </c>
      <c r="B1213" s="546" t="s">
        <v>3032</v>
      </c>
      <c r="C1213" s="546" t="str">
        <f>+VLOOKUP(B1213,'Salary sheet'!$B$6:$AX$1386,48,0)</f>
        <v>NGUYEN THUY HUYNH</v>
      </c>
      <c r="D1213" s="546" t="str">
        <f>+VLOOKUP(B1213,'Salary sheet'!$B$6:$BW$1386,49,0)</f>
        <v>070130788236</v>
      </c>
      <c r="E1213" s="462">
        <f>+VLOOKUP(B1213,'Salary sheet'!$B$6:$AT$1292,45,0)</f>
        <v>7727915</v>
      </c>
      <c r="F1213" s="646" t="s">
        <v>5544</v>
      </c>
      <c r="G1213" s="546" t="str">
        <f>+VLOOKUP(B1213,'Salary sheet'!$B$6:$E$2281,4,0)</f>
        <v>SK2</v>
      </c>
      <c r="H1213" s="461" t="str">
        <f>+VLOOKUP(B1213,'Salary sheet'!$B$6:$AZ$1386,50,0)</f>
        <v>SK2</v>
      </c>
      <c r="I1213" s="461" t="str">
        <f t="shared" si="50"/>
        <v>C16413NGUYEN THUY HUYNH070130788236</v>
      </c>
      <c r="J1213" s="573" t="str">
        <f>+VLOOKUP(B1213,'[2]04 2025'!$B$2:$F$1371,5,0)</f>
        <v>C16413NGUYEN THUY HUYNH070130788236</v>
      </c>
      <c r="K1213" s="461">
        <f t="shared" si="51"/>
        <v>1</v>
      </c>
      <c r="P1213" s="479"/>
    </row>
    <row r="1214" spans="1:16" s="461" customFormat="1" ht="18" customHeight="1">
      <c r="A1214" s="548">
        <f>SUBTOTAL(3,B$6:B1214)</f>
        <v>1209</v>
      </c>
      <c r="B1214" s="546" t="s">
        <v>3034</v>
      </c>
      <c r="C1214" s="546" t="str">
        <f>+VLOOKUP(B1214,'Salary sheet'!$B$6:$AX$1386,48,0)</f>
        <v>LAM NGUYEN TU LAN</v>
      </c>
      <c r="D1214" s="546" t="str">
        <f>+VLOOKUP(B1214,'Salary sheet'!$B$6:$BW$1386,49,0)</f>
        <v>050153762292</v>
      </c>
      <c r="E1214" s="462">
        <f>+VLOOKUP(B1214,'Salary sheet'!$B$6:$AT$1292,45,0)</f>
        <v>7484546</v>
      </c>
      <c r="F1214" s="646" t="s">
        <v>5544</v>
      </c>
      <c r="G1214" s="546" t="str">
        <f>+VLOOKUP(B1214,'Salary sheet'!$B$6:$E$2281,4,0)</f>
        <v>SK2</v>
      </c>
      <c r="H1214" s="461" t="str">
        <f>+VLOOKUP(B1214,'Salary sheet'!$B$6:$AZ$1386,50,0)</f>
        <v>SK2</v>
      </c>
      <c r="I1214" s="461" t="str">
        <f t="shared" si="50"/>
        <v>C16527LAM NGUYEN TU LAN050153762292</v>
      </c>
      <c r="J1214" s="573" t="str">
        <f>+VLOOKUP(B1214,'[2]04 2025'!$B$2:$F$1371,5,0)</f>
        <v>C16527LAM NGUYEN TU LAN050153762292</v>
      </c>
      <c r="K1214" s="461">
        <f t="shared" si="51"/>
        <v>1</v>
      </c>
      <c r="P1214" s="479"/>
    </row>
    <row r="1215" spans="1:16" s="461" customFormat="1" ht="18" customHeight="1">
      <c r="A1215" s="548">
        <f>SUBTOTAL(3,B$6:B1215)</f>
        <v>1210</v>
      </c>
      <c r="B1215" s="546" t="s">
        <v>3036</v>
      </c>
      <c r="C1215" s="546" t="str">
        <f>+VLOOKUP(B1215,'Salary sheet'!$B$6:$AX$1386,48,0)</f>
        <v>HUYNH THI KIM TRINH</v>
      </c>
      <c r="D1215" s="546" t="str">
        <f>+VLOOKUP(B1215,'Salary sheet'!$B$6:$BW$1386,49,0)</f>
        <v>050159266831</v>
      </c>
      <c r="E1215" s="462">
        <f>+VLOOKUP(B1215,'Salary sheet'!$B$6:$AT$1292,45,0)</f>
        <v>7209012</v>
      </c>
      <c r="F1215" s="646" t="s">
        <v>5544</v>
      </c>
      <c r="G1215" s="546" t="str">
        <f>+VLOOKUP(B1215,'Salary sheet'!$B$6:$E$2281,4,0)</f>
        <v>SK2</v>
      </c>
      <c r="H1215" s="461" t="str">
        <f>+VLOOKUP(B1215,'Salary sheet'!$B$6:$AZ$1386,50,0)</f>
        <v>SK2</v>
      </c>
      <c r="I1215" s="461" t="str">
        <f t="shared" si="50"/>
        <v>C16557HUYNH THI KIM TRINH050159266831</v>
      </c>
      <c r="J1215" s="573" t="str">
        <f>+VLOOKUP(B1215,'[2]04 2025'!$B$2:$F$1371,5,0)</f>
        <v>C16557HUYNH THI KIM TRINH050159266831</v>
      </c>
      <c r="K1215" s="461">
        <f t="shared" si="51"/>
        <v>1</v>
      </c>
      <c r="P1215" s="479"/>
    </row>
    <row r="1216" spans="1:16" s="461" customFormat="1" ht="18" customHeight="1">
      <c r="A1216" s="548">
        <f>SUBTOTAL(3,B$6:B1216)</f>
        <v>1211</v>
      </c>
      <c r="B1216" s="546" t="s">
        <v>3038</v>
      </c>
      <c r="C1216" s="546" t="str">
        <f>+VLOOKUP(B1216,'Salary sheet'!$B$6:$AX$1386,48,0)</f>
        <v>LE THI HUYEN TRANG</v>
      </c>
      <c r="D1216" s="546" t="str">
        <f>+VLOOKUP(B1216,'Salary sheet'!$B$6:$BW$1386,49,0)</f>
        <v>050159267188</v>
      </c>
      <c r="E1216" s="462">
        <f>+VLOOKUP(B1216,'Salary sheet'!$B$6:$AT$1292,45,0)</f>
        <v>7396187</v>
      </c>
      <c r="F1216" s="646" t="s">
        <v>5544</v>
      </c>
      <c r="G1216" s="546" t="str">
        <f>+VLOOKUP(B1216,'Salary sheet'!$B$6:$E$2281,4,0)</f>
        <v>SK2</v>
      </c>
      <c r="H1216" s="461" t="str">
        <f>+VLOOKUP(B1216,'Salary sheet'!$B$6:$AZ$1386,50,0)</f>
        <v>SK2</v>
      </c>
      <c r="I1216" s="461" t="str">
        <f t="shared" si="50"/>
        <v>C16558LE THI HUYEN TRANG050159267188</v>
      </c>
      <c r="J1216" s="573" t="str">
        <f>+VLOOKUP(B1216,'[2]04 2025'!$B$2:$F$1371,5,0)</f>
        <v>C16558LE THI HUYEN TRANG050159267188</v>
      </c>
      <c r="K1216" s="461">
        <f t="shared" si="51"/>
        <v>1</v>
      </c>
      <c r="P1216" s="479"/>
    </row>
    <row r="1217" spans="1:16" s="461" customFormat="1" ht="18" customHeight="1">
      <c r="A1217" s="548">
        <f>SUBTOTAL(3,B$6:B1217)</f>
        <v>1212</v>
      </c>
      <c r="B1217" s="546" t="s">
        <v>5623</v>
      </c>
      <c r="C1217" s="546" t="str">
        <f>+VLOOKUP(B1217,'Salary sheet'!$B$6:$AX$1386,48,0)</f>
        <v>THI DOM</v>
      </c>
      <c r="D1217" s="546" t="str">
        <f>+VLOOKUP(B1217,'Salary sheet'!$B$6:$BW$1386,49,0)</f>
        <v>050040934046</v>
      </c>
      <c r="E1217" s="462">
        <f>+VLOOKUP(B1217,'Salary sheet'!$B$6:$AT$1292,45,0)</f>
        <v>6639028</v>
      </c>
      <c r="F1217" s="646" t="s">
        <v>5544</v>
      </c>
      <c r="G1217" s="546" t="str">
        <f>+VLOOKUP(B1217,'Salary sheet'!$B$6:$E$2281,4,0)</f>
        <v>SK2</v>
      </c>
      <c r="H1217" s="461" t="str">
        <f>+VLOOKUP(B1217,'Salary sheet'!$B$6:$AZ$1386,50,0)</f>
        <v>SK2</v>
      </c>
      <c r="I1217" s="461" t="str">
        <f t="shared" si="50"/>
        <v>C16572THI DOM050040934046</v>
      </c>
      <c r="J1217" s="573" t="str">
        <f>+VLOOKUP(B1217,'[2]04 2025'!$B$2:$F$1371,5,0)</f>
        <v>C16572THI DOM050040934046</v>
      </c>
      <c r="K1217" s="461">
        <f t="shared" si="51"/>
        <v>1</v>
      </c>
      <c r="P1217" s="479"/>
    </row>
    <row r="1218" spans="1:16" s="461" customFormat="1" ht="18" customHeight="1">
      <c r="A1218" s="548">
        <f>SUBTOTAL(3,B$6:B1218)</f>
        <v>1213</v>
      </c>
      <c r="B1218" s="546" t="s">
        <v>5629</v>
      </c>
      <c r="C1218" s="546" t="str">
        <f>+VLOOKUP(B1218,'Salary sheet'!$B$6:$AX$1386,48,0)</f>
        <v>NGUYEN NGOC LANH</v>
      </c>
      <c r="D1218" s="546" t="str">
        <f>+VLOOKUP(B1218,'Salary sheet'!$B$6:$BW$1386,49,0)</f>
        <v>050159267234</v>
      </c>
      <c r="E1218" s="462">
        <f>+VLOOKUP(B1218,'Salary sheet'!$B$6:$AT$1292,45,0)</f>
        <v>4889027</v>
      </c>
      <c r="F1218" s="646" t="s">
        <v>5544</v>
      </c>
      <c r="G1218" s="546" t="str">
        <f>+VLOOKUP(B1218,'Salary sheet'!$B$6:$E$2281,4,0)</f>
        <v>SK2</v>
      </c>
      <c r="H1218" s="461" t="str">
        <f>+VLOOKUP(B1218,'Salary sheet'!$B$6:$AZ$1386,50,0)</f>
        <v>SK2</v>
      </c>
      <c r="I1218" s="461" t="str">
        <f t="shared" si="50"/>
        <v>C16594NGUYEN NGOC LANH050159267234</v>
      </c>
      <c r="J1218" s="573" t="str">
        <f>+VLOOKUP(B1218,'[2]04 2025'!$B$2:$F$1371,5,0)</f>
        <v>C16594NGUYEN NGOC LANH050159267234</v>
      </c>
      <c r="K1218" s="461">
        <f t="shared" si="51"/>
        <v>1</v>
      </c>
      <c r="P1218" s="479"/>
    </row>
    <row r="1219" spans="1:16" s="461" customFormat="1" ht="18" customHeight="1">
      <c r="A1219" s="548">
        <f>SUBTOTAL(3,B$6:B1219)</f>
        <v>1214</v>
      </c>
      <c r="B1219" s="546" t="s">
        <v>5631</v>
      </c>
      <c r="C1219" s="546" t="str">
        <f>+VLOOKUP(B1219,'Salary sheet'!$B$6:$AX$1386,48,0)</f>
        <v>NGUYEN NGOC LAM</v>
      </c>
      <c r="D1219" s="546" t="str">
        <f>+VLOOKUP(B1219,'Salary sheet'!$B$6:$BW$1386,49,0)</f>
        <v>050159267269</v>
      </c>
      <c r="E1219" s="462">
        <f>+VLOOKUP(B1219,'Salary sheet'!$B$6:$AT$1292,45,0)</f>
        <v>4889027</v>
      </c>
      <c r="F1219" s="646" t="s">
        <v>5544</v>
      </c>
      <c r="G1219" s="546" t="str">
        <f>+VLOOKUP(B1219,'Salary sheet'!$B$6:$E$2281,4,0)</f>
        <v>SK2</v>
      </c>
      <c r="H1219" s="461" t="str">
        <f>+VLOOKUP(B1219,'Salary sheet'!$B$6:$AZ$1386,50,0)</f>
        <v>SK2</v>
      </c>
      <c r="I1219" s="461" t="str">
        <f t="shared" si="50"/>
        <v>C16595NGUYEN NGOC LAM050159267269</v>
      </c>
      <c r="J1219" s="573" t="str">
        <f>+VLOOKUP(B1219,'[2]04 2025'!$B$2:$F$1371,5,0)</f>
        <v>C16595NGUYEN NGOC LAM050159267269</v>
      </c>
      <c r="K1219" s="461">
        <f t="shared" si="51"/>
        <v>1</v>
      </c>
      <c r="P1219" s="479"/>
    </row>
    <row r="1220" spans="1:16" s="461" customFormat="1" ht="18" customHeight="1">
      <c r="A1220" s="548">
        <f>SUBTOTAL(3,B$6:B1220)</f>
        <v>1215</v>
      </c>
      <c r="B1220" s="546" t="s">
        <v>3040</v>
      </c>
      <c r="C1220" s="546" t="str">
        <f>+VLOOKUP(B1220,'Salary sheet'!$B$6:$AX$1386,48,0)</f>
        <v>DAO THI GIOI</v>
      </c>
      <c r="D1220" s="546" t="str">
        <f>+VLOOKUP(B1220,'Salary sheet'!$B$6:$BW$1386,49,0)</f>
        <v>050154836931</v>
      </c>
      <c r="E1220" s="462">
        <f>+VLOOKUP(B1220,'Salary sheet'!$B$6:$AT$1292,45,0)</f>
        <v>11908064</v>
      </c>
      <c r="F1220" s="646" t="s">
        <v>5544</v>
      </c>
      <c r="G1220" s="546" t="str">
        <f>+VLOOKUP(B1220,'Salary sheet'!$B$6:$E$2281,4,0)</f>
        <v>SK2</v>
      </c>
      <c r="H1220" s="461" t="str">
        <f>+VLOOKUP(B1220,'Salary sheet'!$B$6:$AZ$1386,50,0)</f>
        <v>SK2</v>
      </c>
      <c r="I1220" s="461" t="str">
        <f t="shared" si="50"/>
        <v>C1733DAO THI GIOI050154836931</v>
      </c>
      <c r="J1220" s="573" t="str">
        <f>+VLOOKUP(B1220,'[2]04 2025'!$B$2:$F$1371,5,0)</f>
        <v>C1733DAO THI GIOI050154836931</v>
      </c>
      <c r="K1220" s="461">
        <f t="shared" si="51"/>
        <v>1</v>
      </c>
      <c r="P1220" s="479"/>
    </row>
    <row r="1221" spans="1:16" s="461" customFormat="1" ht="18" customHeight="1">
      <c r="A1221" s="548">
        <f>SUBTOTAL(3,B$6:B1221)</f>
        <v>1216</v>
      </c>
      <c r="B1221" s="546" t="s">
        <v>3042</v>
      </c>
      <c r="C1221" s="546" t="str">
        <f>+VLOOKUP(B1221,'Salary sheet'!$B$6:$AX$1386,48,0)</f>
        <v>THAI THI HOA</v>
      </c>
      <c r="D1221" s="546" t="str">
        <f>+VLOOKUP(B1221,'Salary sheet'!$B$6:$BW$1386,49,0)</f>
        <v>050040934062</v>
      </c>
      <c r="E1221" s="462">
        <f>+VLOOKUP(B1221,'Salary sheet'!$B$6:$AT$1292,45,0)</f>
        <v>8868531</v>
      </c>
      <c r="F1221" s="646" t="s">
        <v>5544</v>
      </c>
      <c r="G1221" s="546" t="str">
        <f>+VLOOKUP(B1221,'Salary sheet'!$B$6:$E$2281,4,0)</f>
        <v>SK2</v>
      </c>
      <c r="H1221" s="461" t="str">
        <f>+VLOOKUP(B1221,'Salary sheet'!$B$6:$AZ$1386,50,0)</f>
        <v>SK2</v>
      </c>
      <c r="I1221" s="461" t="str">
        <f t="shared" si="50"/>
        <v>C1892THAI THI HOA050040934062</v>
      </c>
      <c r="J1221" s="573" t="str">
        <f>+VLOOKUP(B1221,'[2]04 2025'!$B$2:$F$1371,5,0)</f>
        <v>C1892THAI THI HOA050040934062</v>
      </c>
      <c r="K1221" s="461">
        <f t="shared" si="51"/>
        <v>1</v>
      </c>
      <c r="P1221" s="479"/>
    </row>
    <row r="1222" spans="1:16" s="461" customFormat="1" ht="18" customHeight="1">
      <c r="A1222" s="548">
        <f>SUBTOTAL(3,B$6:B1222)</f>
        <v>1217</v>
      </c>
      <c r="B1222" s="546" t="s">
        <v>3044</v>
      </c>
      <c r="C1222" s="546" t="str">
        <f>+VLOOKUP(B1222,'Salary sheet'!$B$6:$AX$1386,48,0)</f>
        <v>THI THUY</v>
      </c>
      <c r="D1222" s="546" t="str">
        <f>+VLOOKUP(B1222,'Salary sheet'!$B$6:$BW$1386,49,0)</f>
        <v>050040835455</v>
      </c>
      <c r="E1222" s="462">
        <f>+VLOOKUP(B1222,'Salary sheet'!$B$6:$AT$1292,45,0)</f>
        <v>8415476</v>
      </c>
      <c r="F1222" s="646" t="s">
        <v>5544</v>
      </c>
      <c r="G1222" s="546" t="str">
        <f>+VLOOKUP(B1222,'Salary sheet'!$B$6:$E$2281,4,0)</f>
        <v>SK2</v>
      </c>
      <c r="H1222" s="461" t="str">
        <f>+VLOOKUP(B1222,'Salary sheet'!$B$6:$AZ$1386,50,0)</f>
        <v>SK2</v>
      </c>
      <c r="I1222" s="461" t="str">
        <f t="shared" si="50"/>
        <v>C2495THI THUY050040835455</v>
      </c>
      <c r="J1222" s="573" t="str">
        <f>+VLOOKUP(B1222,'[2]04 2025'!$B$2:$F$1371,5,0)</f>
        <v>C2495THI THUY050040835455</v>
      </c>
      <c r="K1222" s="461">
        <f t="shared" si="51"/>
        <v>1</v>
      </c>
      <c r="P1222" s="479"/>
    </row>
    <row r="1223" spans="1:16" s="461" customFormat="1" ht="18" customHeight="1">
      <c r="A1223" s="548">
        <f>SUBTOTAL(3,B$6:B1223)</f>
        <v>1218</v>
      </c>
      <c r="B1223" s="546" t="s">
        <v>3046</v>
      </c>
      <c r="C1223" s="546" t="str">
        <f>+VLOOKUP(B1223,'Salary sheet'!$B$6:$AX$1386,48,0)</f>
        <v>DO THI HUE</v>
      </c>
      <c r="D1223" s="546" t="str">
        <f>+VLOOKUP(B1223,'Salary sheet'!$B$6:$BW$1386,49,0)</f>
        <v>050067513220</v>
      </c>
      <c r="E1223" s="462">
        <f>+VLOOKUP(B1223,'Salary sheet'!$B$6:$AT$1292,45,0)</f>
        <v>8560169</v>
      </c>
      <c r="F1223" s="646" t="s">
        <v>5544</v>
      </c>
      <c r="G1223" s="546" t="str">
        <f>+VLOOKUP(B1223,'Salary sheet'!$B$6:$E$2281,4,0)</f>
        <v>SK2</v>
      </c>
      <c r="H1223" s="461" t="str">
        <f>+VLOOKUP(B1223,'Salary sheet'!$B$6:$AZ$1386,50,0)</f>
        <v>SK2</v>
      </c>
      <c r="I1223" s="461" t="str">
        <f t="shared" si="50"/>
        <v>C3107DO THI HUE050067513220</v>
      </c>
      <c r="J1223" s="573" t="str">
        <f>+VLOOKUP(B1223,'[2]04 2025'!$B$2:$F$1371,5,0)</f>
        <v>C3107DO THI HUE050067513220</v>
      </c>
      <c r="K1223" s="461">
        <f t="shared" si="51"/>
        <v>1</v>
      </c>
      <c r="P1223" s="479"/>
    </row>
    <row r="1224" spans="1:16" s="461" customFormat="1" ht="18" customHeight="1">
      <c r="A1224" s="548">
        <f>SUBTOTAL(3,B$6:B1224)</f>
        <v>1219</v>
      </c>
      <c r="B1224" s="546" t="s">
        <v>3048</v>
      </c>
      <c r="C1224" s="546" t="str">
        <f>+VLOOKUP(B1224,'Salary sheet'!$B$6:$AX$1386,48,0)</f>
        <v>PHAM VAN BINH</v>
      </c>
      <c r="D1224" s="546" t="str">
        <f>+VLOOKUP(B1224,'Salary sheet'!$B$6:$BW$1386,49,0)</f>
        <v>050040933732</v>
      </c>
      <c r="E1224" s="462">
        <f>+VLOOKUP(B1224,'Salary sheet'!$B$6:$AT$1292,45,0)</f>
        <v>8517397</v>
      </c>
      <c r="F1224" s="646" t="s">
        <v>5544</v>
      </c>
      <c r="G1224" s="546" t="str">
        <f>+VLOOKUP(B1224,'Salary sheet'!$B$6:$E$2281,4,0)</f>
        <v>SK2</v>
      </c>
      <c r="H1224" s="461" t="str">
        <f>+VLOOKUP(B1224,'Salary sheet'!$B$6:$AZ$1386,50,0)</f>
        <v>SK2</v>
      </c>
      <c r="I1224" s="461" t="str">
        <f t="shared" si="50"/>
        <v>C3935PHAM VAN BINH050040933732</v>
      </c>
      <c r="J1224" s="573" t="str">
        <f>+VLOOKUP(B1224,'[2]04 2025'!$B$2:$F$1371,5,0)</f>
        <v>C3935PHAM VAN BINH050040933732</v>
      </c>
      <c r="K1224" s="461">
        <f t="shared" si="51"/>
        <v>1</v>
      </c>
      <c r="P1224" s="479"/>
    </row>
    <row r="1225" spans="1:16" s="461" customFormat="1" ht="18" customHeight="1">
      <c r="A1225" s="548">
        <f>SUBTOTAL(3,B$6:B1225)</f>
        <v>1220</v>
      </c>
      <c r="B1225" s="546" t="s">
        <v>3050</v>
      </c>
      <c r="C1225" s="546" t="str">
        <f>+VLOOKUP(B1225,'Salary sheet'!$B$6:$AX$1386,48,0)</f>
        <v>DO THI MONG TRINH</v>
      </c>
      <c r="D1225" s="546" t="str">
        <f>+VLOOKUP(B1225,'Salary sheet'!$B$6:$BW$1386,49,0)</f>
        <v>050040845272</v>
      </c>
      <c r="E1225" s="462">
        <f>+VLOOKUP(B1225,'Salary sheet'!$B$6:$AT$1292,45,0)</f>
        <v>6434245</v>
      </c>
      <c r="F1225" s="646" t="s">
        <v>5544</v>
      </c>
      <c r="G1225" s="546" t="str">
        <f>+VLOOKUP(B1225,'Salary sheet'!$B$6:$E$2281,4,0)</f>
        <v>SK2</v>
      </c>
      <c r="H1225" s="461" t="str">
        <f>+VLOOKUP(B1225,'Salary sheet'!$B$6:$AZ$1386,50,0)</f>
        <v>SK2</v>
      </c>
      <c r="I1225" s="461" t="str">
        <f t="shared" si="50"/>
        <v>C4151DO THI MONG TRINH050040845272</v>
      </c>
      <c r="J1225" s="573" t="str">
        <f>+VLOOKUP(B1225,'[2]04 2025'!$B$2:$F$1371,5,0)</f>
        <v>C4151DO THI MONG TRINH050040845272</v>
      </c>
      <c r="K1225" s="461">
        <f t="shared" si="51"/>
        <v>1</v>
      </c>
      <c r="P1225" s="479"/>
    </row>
    <row r="1226" spans="1:16" s="461" customFormat="1" ht="18" customHeight="1">
      <c r="A1226" s="548">
        <f>SUBTOTAL(3,B$6:B1226)</f>
        <v>1221</v>
      </c>
      <c r="B1226" s="546" t="s">
        <v>3052</v>
      </c>
      <c r="C1226" s="546" t="str">
        <f>+VLOOKUP(B1226,'Salary sheet'!$B$6:$AX$1386,48,0)</f>
        <v>THAI THI HUYNH NHU</v>
      </c>
      <c r="D1226" s="546" t="str">
        <f>+VLOOKUP(B1226,'Salary sheet'!$B$6:$BW$1386,49,0)</f>
        <v>050083120034</v>
      </c>
      <c r="E1226" s="462">
        <f>+VLOOKUP(B1226,'Salary sheet'!$B$6:$AT$1292,45,0)</f>
        <v>11953581</v>
      </c>
      <c r="F1226" s="646" t="s">
        <v>5544</v>
      </c>
      <c r="G1226" s="546" t="str">
        <f>+VLOOKUP(B1226,'Salary sheet'!$B$6:$E$2281,4,0)</f>
        <v>SK2</v>
      </c>
      <c r="H1226" s="461" t="str">
        <f>+VLOOKUP(B1226,'Salary sheet'!$B$6:$AZ$1386,50,0)</f>
        <v>SK2</v>
      </c>
      <c r="I1226" s="461" t="str">
        <f t="shared" si="50"/>
        <v>C7134THAI THI HUYNH NHU050083120034</v>
      </c>
      <c r="J1226" s="573" t="str">
        <f>+VLOOKUP(B1226,'[2]04 2025'!$B$2:$F$1371,5,0)</f>
        <v>C7134THAI THI HUYNH NHU050083120034</v>
      </c>
      <c r="K1226" s="461">
        <f t="shared" si="51"/>
        <v>1</v>
      </c>
      <c r="P1226" s="479"/>
    </row>
    <row r="1227" spans="1:16" s="461" customFormat="1" ht="18" customHeight="1">
      <c r="A1227" s="548">
        <f>SUBTOTAL(3,B$6:B1227)</f>
        <v>1222</v>
      </c>
      <c r="B1227" s="546" t="s">
        <v>3054</v>
      </c>
      <c r="C1227" s="546" t="str">
        <f>+VLOOKUP(B1227,'Salary sheet'!$B$6:$AX$1386,48,0)</f>
        <v>LAM THI LY</v>
      </c>
      <c r="D1227" s="546" t="str">
        <f>+VLOOKUP(B1227,'Salary sheet'!$B$6:$BW$1386,49,0)</f>
        <v>050104420696</v>
      </c>
      <c r="E1227" s="462">
        <f>+VLOOKUP(B1227,'Salary sheet'!$B$6:$AT$1292,45,0)</f>
        <v>8892489</v>
      </c>
      <c r="F1227" s="646" t="s">
        <v>5544</v>
      </c>
      <c r="G1227" s="546" t="str">
        <f>+VLOOKUP(B1227,'Salary sheet'!$B$6:$E$2281,4,0)</f>
        <v>SK2</v>
      </c>
      <c r="H1227" s="461" t="str">
        <f>+VLOOKUP(B1227,'Salary sheet'!$B$6:$AZ$1386,50,0)</f>
        <v>SK2</v>
      </c>
      <c r="I1227" s="461" t="str">
        <f t="shared" si="50"/>
        <v>C8109LAM THI LY050104420696</v>
      </c>
      <c r="J1227" s="573" t="str">
        <f>+VLOOKUP(B1227,'[2]04 2025'!$B$2:$F$1371,5,0)</f>
        <v>C8109LAM THI LY050104420696</v>
      </c>
      <c r="K1227" s="461">
        <f t="shared" si="51"/>
        <v>1</v>
      </c>
      <c r="P1227" s="479"/>
    </row>
    <row r="1228" spans="1:16" s="461" customFormat="1" ht="18" customHeight="1">
      <c r="A1228" s="548">
        <f>SUBTOTAL(3,B$6:B1228)</f>
        <v>1223</v>
      </c>
      <c r="B1228" s="546" t="s">
        <v>3056</v>
      </c>
      <c r="C1228" s="546" t="str">
        <f>+VLOOKUP(B1228,'Salary sheet'!$B$6:$AX$1386,48,0)</f>
        <v>NGUYEN CHI HUNG</v>
      </c>
      <c r="D1228" s="546" t="str">
        <f>+VLOOKUP(B1228,'Salary sheet'!$B$6:$BW$1386,49,0)</f>
        <v>050104424799</v>
      </c>
      <c r="E1228" s="462">
        <f>+VLOOKUP(B1228,'Salary sheet'!$B$6:$AT$1292,45,0)</f>
        <v>8553862</v>
      </c>
      <c r="F1228" s="646" t="s">
        <v>5544</v>
      </c>
      <c r="G1228" s="546" t="str">
        <f>+VLOOKUP(B1228,'Salary sheet'!$B$6:$E$2281,4,0)</f>
        <v>SK2</v>
      </c>
      <c r="H1228" s="461" t="str">
        <f>+VLOOKUP(B1228,'Salary sheet'!$B$6:$AZ$1386,50,0)</f>
        <v>SK2</v>
      </c>
      <c r="I1228" s="461" t="str">
        <f t="shared" si="48"/>
        <v>C8375NGUYEN CHI HUNG050104424799</v>
      </c>
      <c r="J1228" s="573" t="str">
        <f>+VLOOKUP(B1228,'[2]04 2025'!$B$2:$F$1371,5,0)</f>
        <v>C8375NGUYEN CHI HUNG050104424799</v>
      </c>
      <c r="K1228" s="461">
        <f t="shared" si="49"/>
        <v>1</v>
      </c>
      <c r="P1228" s="479"/>
    </row>
    <row r="1229" spans="1:16" s="461" customFormat="1" ht="18" customHeight="1">
      <c r="A1229" s="548">
        <f>SUBTOTAL(3,B$6:B1229)</f>
        <v>1224</v>
      </c>
      <c r="B1229" s="546" t="s">
        <v>3058</v>
      </c>
      <c r="C1229" s="546" t="str">
        <f>+VLOOKUP(B1229,'Salary sheet'!$B$6:$AX$1386,48,0)</f>
        <v>TRUONG VAN TRI</v>
      </c>
      <c r="D1229" s="546" t="str">
        <f>+VLOOKUP(B1229,'Salary sheet'!$B$6:$BW$1386,49,0)</f>
        <v>050104420841</v>
      </c>
      <c r="E1229" s="462">
        <f>+VLOOKUP(B1229,'Salary sheet'!$B$6:$AT$1292,45,0)</f>
        <v>10820927</v>
      </c>
      <c r="F1229" s="646" t="s">
        <v>5544</v>
      </c>
      <c r="G1229" s="546" t="str">
        <f>+VLOOKUP(B1229,'Salary sheet'!$B$6:$E$2281,4,0)</f>
        <v>SK2</v>
      </c>
      <c r="H1229" s="461" t="str">
        <f>+VLOOKUP(B1229,'Salary sheet'!$B$6:$AZ$1386,50,0)</f>
        <v>SK2</v>
      </c>
      <c r="I1229" s="461" t="str">
        <f t="shared" si="48"/>
        <v>C7942TRUONG VAN TRI050104420841</v>
      </c>
      <c r="J1229" s="573" t="str">
        <f>+VLOOKUP(B1229,'[2]04 2025'!$B$2:$F$1371,5,0)</f>
        <v>C7942TRUONG VAN TRI050104420841</v>
      </c>
      <c r="K1229" s="461">
        <f t="shared" si="49"/>
        <v>1</v>
      </c>
      <c r="P1229" s="479"/>
    </row>
    <row r="1230" spans="1:16" s="461" customFormat="1" ht="18" customHeight="1">
      <c r="A1230" s="548">
        <f>SUBTOTAL(3,B$6:B1230)</f>
        <v>1225</v>
      </c>
      <c r="B1230" s="546" t="s">
        <v>3060</v>
      </c>
      <c r="C1230" s="546" t="str">
        <f>+VLOOKUP(B1230,'Salary sheet'!$B$6:$AX$1386,48,0)</f>
        <v>LE THI SUONG</v>
      </c>
      <c r="D1230" s="546" t="str">
        <f>+VLOOKUP(B1230,'Salary sheet'!$B$6:$BW$1386,49,0)</f>
        <v>050040828300</v>
      </c>
      <c r="E1230" s="462">
        <f>+VLOOKUP(B1230,'Salary sheet'!$B$6:$AT$1292,45,0)</f>
        <v>9301114</v>
      </c>
      <c r="F1230" s="646" t="s">
        <v>5544</v>
      </c>
      <c r="G1230" s="546" t="str">
        <f>+VLOOKUP(B1230,'Salary sheet'!$B$6:$E$2281,4,0)</f>
        <v>SK2</v>
      </c>
      <c r="H1230" s="461" t="str">
        <f>+VLOOKUP(B1230,'Salary sheet'!$B$6:$AZ$1386,50,0)</f>
        <v>SK2</v>
      </c>
      <c r="I1230" s="461" t="str">
        <f t="shared" si="48"/>
        <v>C0015LE THI SUONG050040828300</v>
      </c>
      <c r="J1230" s="573" t="str">
        <f>+VLOOKUP(B1230,'[2]04 2025'!$B$2:$F$1371,5,0)</f>
        <v>C0015LE THI SUONG050040828300</v>
      </c>
      <c r="K1230" s="461">
        <f t="shared" si="49"/>
        <v>1</v>
      </c>
      <c r="P1230" s="479"/>
    </row>
    <row r="1231" spans="1:16" s="461" customFormat="1" ht="18" customHeight="1">
      <c r="A1231" s="548">
        <f>SUBTOTAL(3,B$6:B1231)</f>
        <v>1226</v>
      </c>
      <c r="B1231" s="546" t="s">
        <v>3062</v>
      </c>
      <c r="C1231" s="546" t="str">
        <f>+VLOOKUP(B1231,'Salary sheet'!$B$6:$AX$1386,48,0)</f>
        <v>NGUYEN THUY LINH</v>
      </c>
      <c r="D1231" s="546" t="str">
        <f>+VLOOKUP(B1231,'Salary sheet'!$B$6:$BW$1386,49,0)</f>
        <v>060041391386</v>
      </c>
      <c r="E1231" s="462">
        <f>+VLOOKUP(B1231,'Salary sheet'!$B$6:$AT$1292,45,0)</f>
        <v>8441395</v>
      </c>
      <c r="F1231" s="646" t="s">
        <v>5544</v>
      </c>
      <c r="G1231" s="546" t="str">
        <f>+VLOOKUP(B1231,'Salary sheet'!$B$6:$E$2281,4,0)</f>
        <v>SK2</v>
      </c>
      <c r="H1231" s="461" t="str">
        <f>+VLOOKUP(B1231,'Salary sheet'!$B$6:$AZ$1386,50,0)</f>
        <v>SK2</v>
      </c>
      <c r="I1231" s="461" t="str">
        <f t="shared" si="48"/>
        <v>C10738NGUYEN THUY LINH060041391386</v>
      </c>
      <c r="J1231" s="573" t="str">
        <f>+VLOOKUP(B1231,'[2]04 2025'!$B$2:$F$1371,5,0)</f>
        <v>C10738NGUYEN THUY LINH060041391386</v>
      </c>
      <c r="K1231" s="461">
        <f t="shared" si="49"/>
        <v>1</v>
      </c>
      <c r="P1231" s="479"/>
    </row>
    <row r="1232" spans="1:16" s="461" customFormat="1" ht="18" customHeight="1">
      <c r="A1232" s="548">
        <f>SUBTOTAL(3,B$6:B1232)</f>
        <v>1227</v>
      </c>
      <c r="B1232" s="546" t="s">
        <v>3063</v>
      </c>
      <c r="C1232" s="546" t="str">
        <f>+VLOOKUP(B1232,'Salary sheet'!$B$6:$AX$1386,48,0)</f>
        <v>DAM THI QUYEN</v>
      </c>
      <c r="D1232" s="546" t="str">
        <f>+VLOOKUP(B1232,'Salary sheet'!$B$6:$BW$1386,49,0)</f>
        <v>050029026162</v>
      </c>
      <c r="E1232" s="462">
        <f>+VLOOKUP(B1232,'Salary sheet'!$B$6:$AT$1292,45,0)</f>
        <v>9293854</v>
      </c>
      <c r="F1232" s="646" t="s">
        <v>5544</v>
      </c>
      <c r="G1232" s="546" t="str">
        <f>+VLOOKUP(B1232,'Salary sheet'!$B$6:$E$2281,4,0)</f>
        <v>SK2</v>
      </c>
      <c r="H1232" s="461" t="str">
        <f>+VLOOKUP(B1232,'Salary sheet'!$B$6:$AZ$1386,50,0)</f>
        <v>SK2</v>
      </c>
      <c r="I1232" s="461" t="str">
        <f t="shared" si="48"/>
        <v>C11058DAM THI QUYEN050029026162</v>
      </c>
      <c r="J1232" s="573" t="str">
        <f>+VLOOKUP(B1232,'[2]04 2025'!$B$2:$F$1371,5,0)</f>
        <v>C11058DAM THI QUYEN050029026162</v>
      </c>
      <c r="K1232" s="461">
        <f t="shared" si="49"/>
        <v>1</v>
      </c>
      <c r="P1232" s="479"/>
    </row>
    <row r="1233" spans="1:16" s="461" customFormat="1" ht="18" customHeight="1">
      <c r="A1233" s="548">
        <f>SUBTOTAL(3,B$6:B1233)</f>
        <v>1228</v>
      </c>
      <c r="B1233" s="546" t="s">
        <v>3065</v>
      </c>
      <c r="C1233" s="546" t="str">
        <f>+VLOOKUP(B1233,'Salary sheet'!$B$6:$AX$1386,48,0)</f>
        <v>TRAN THI DUNG</v>
      </c>
      <c r="D1233" s="546" t="str">
        <f>+VLOOKUP(B1233,'Salary sheet'!$B$6:$BW$1386,49,0)</f>
        <v>050116845870</v>
      </c>
      <c r="E1233" s="462">
        <f>+VLOOKUP(B1233,'Salary sheet'!$B$6:$AT$1292,45,0)</f>
        <v>9207008</v>
      </c>
      <c r="F1233" s="646" t="s">
        <v>5544</v>
      </c>
      <c r="G1233" s="546" t="str">
        <f>+VLOOKUP(B1233,'Salary sheet'!$B$6:$E$2281,4,0)</f>
        <v>SK2</v>
      </c>
      <c r="H1233" s="461" t="str">
        <f>+VLOOKUP(B1233,'Salary sheet'!$B$6:$AZ$1386,50,0)</f>
        <v>SK2</v>
      </c>
      <c r="I1233" s="461" t="str">
        <f t="shared" si="48"/>
        <v>C13228TRAN THI DUNG050116845870</v>
      </c>
      <c r="J1233" s="573" t="str">
        <f>+VLOOKUP(B1233,'[2]04 2025'!$B$2:$F$1371,5,0)</f>
        <v>C13228TRAN THI DUNG050116845870</v>
      </c>
      <c r="K1233" s="461">
        <f t="shared" si="49"/>
        <v>1</v>
      </c>
      <c r="P1233" s="479"/>
    </row>
    <row r="1234" spans="1:16" s="461" customFormat="1" ht="18" customHeight="1">
      <c r="A1234" s="548">
        <f>SUBTOTAL(3,B$6:B1234)</f>
        <v>1229</v>
      </c>
      <c r="B1234" s="546" t="s">
        <v>3066</v>
      </c>
      <c r="C1234" s="546" t="str">
        <f>+VLOOKUP(B1234,'Salary sheet'!$B$6:$AX$1386,48,0)</f>
        <v>NGUYEN HONG LOAN</v>
      </c>
      <c r="D1234" s="546" t="str">
        <f>+VLOOKUP(B1234,'Salary sheet'!$B$6:$BW$1386,49,0)</f>
        <v>050134556746</v>
      </c>
      <c r="E1234" s="462">
        <f>+VLOOKUP(B1234,'Salary sheet'!$B$6:$AT$1292,45,0)</f>
        <v>7476207</v>
      </c>
      <c r="F1234" s="646" t="s">
        <v>5544</v>
      </c>
      <c r="G1234" s="546" t="str">
        <f>+VLOOKUP(B1234,'Salary sheet'!$B$6:$E$2281,4,0)</f>
        <v>SK2</v>
      </c>
      <c r="H1234" s="461" t="str">
        <f>+VLOOKUP(B1234,'Salary sheet'!$B$6:$AZ$1386,50,0)</f>
        <v>SK2</v>
      </c>
      <c r="I1234" s="461" t="str">
        <f t="shared" si="48"/>
        <v>C14541NGUYEN HONG LOAN050134556746</v>
      </c>
      <c r="J1234" s="573" t="str">
        <f>+VLOOKUP(B1234,'[2]04 2025'!$B$2:$F$1371,5,0)</f>
        <v>C14541NGUYEN HONG LOAN050134556746</v>
      </c>
      <c r="K1234" s="461">
        <f t="shared" si="49"/>
        <v>1</v>
      </c>
      <c r="P1234" s="479"/>
    </row>
    <row r="1235" spans="1:16" s="461" customFormat="1" ht="18" customHeight="1">
      <c r="A1235" s="548">
        <f>SUBTOTAL(3,B$6:B1235)</f>
        <v>1230</v>
      </c>
      <c r="B1235" s="546" t="s">
        <v>3068</v>
      </c>
      <c r="C1235" s="546" t="str">
        <f>+VLOOKUP(B1235,'Salary sheet'!$B$6:$AX$1386,48,0)</f>
        <v>LE THI HONG DUNG</v>
      </c>
      <c r="D1235" s="546" t="str">
        <f>+VLOOKUP(B1235,'Salary sheet'!$B$6:$BW$1386,49,0)</f>
        <v>060257557203</v>
      </c>
      <c r="E1235" s="462">
        <f>+VLOOKUP(B1235,'Salary sheet'!$B$6:$AT$1292,45,0)</f>
        <v>8989531</v>
      </c>
      <c r="F1235" s="646" t="s">
        <v>5544</v>
      </c>
      <c r="G1235" s="546" t="str">
        <f>+VLOOKUP(B1235,'Salary sheet'!$B$6:$E$2281,4,0)</f>
        <v>SK2</v>
      </c>
      <c r="H1235" s="461" t="str">
        <f>+VLOOKUP(B1235,'Salary sheet'!$B$6:$AZ$1386,50,0)</f>
        <v>SK2</v>
      </c>
      <c r="I1235" s="461" t="str">
        <f t="shared" ref="I1235:I1278" si="52">+CONCATENATE(B1235,C1235,D1235)</f>
        <v>C14647LE THI HONG DUNG060257557203</v>
      </c>
      <c r="J1235" s="573" t="str">
        <f>+VLOOKUP(B1235,'[2]04 2025'!$B$2:$F$1371,5,0)</f>
        <v>C14647LE THI HONG DUNG060257557203</v>
      </c>
      <c r="K1235" s="461">
        <f t="shared" si="49"/>
        <v>1</v>
      </c>
      <c r="P1235" s="479"/>
    </row>
    <row r="1236" spans="1:16" s="461" customFormat="1" ht="18" customHeight="1">
      <c r="A1236" s="548">
        <f>SUBTOTAL(3,B$6:B1236)</f>
        <v>1231</v>
      </c>
      <c r="B1236" s="546" t="s">
        <v>3070</v>
      </c>
      <c r="C1236" s="546" t="str">
        <f>+VLOOKUP(B1236,'Salary sheet'!$B$6:$AX$1386,48,0)</f>
        <v>NGUYEN THI XUAN HAI</v>
      </c>
      <c r="D1236" s="546" t="str">
        <f>+VLOOKUP(B1236,'Salary sheet'!$B$6:$BW$1386,49,0)</f>
        <v>050100276604</v>
      </c>
      <c r="E1236" s="462">
        <f>+VLOOKUP(B1236,'Salary sheet'!$B$6:$AT$1292,45,0)</f>
        <v>8954904</v>
      </c>
      <c r="F1236" s="646" t="s">
        <v>5544</v>
      </c>
      <c r="G1236" s="546" t="str">
        <f>+VLOOKUP(B1236,'Salary sheet'!$B$6:$E$2281,4,0)</f>
        <v>SK2</v>
      </c>
      <c r="H1236" s="461" t="str">
        <f>+VLOOKUP(B1236,'Salary sheet'!$B$6:$AZ$1386,50,0)</f>
        <v>SK2</v>
      </c>
      <c r="I1236" s="461" t="str">
        <f t="shared" si="52"/>
        <v>C14812NGUYEN THI XUAN HAI050100276604</v>
      </c>
      <c r="J1236" s="573" t="str">
        <f>+VLOOKUP(B1236,'[2]04 2025'!$B$2:$F$1371,5,0)</f>
        <v>C14812NGUYEN THI XUAN HAI050100276604</v>
      </c>
      <c r="K1236" s="461">
        <f t="shared" si="49"/>
        <v>1</v>
      </c>
      <c r="P1236" s="479"/>
    </row>
    <row r="1237" spans="1:16" s="461" customFormat="1" ht="18" customHeight="1">
      <c r="A1237" s="548">
        <f>SUBTOTAL(3,B$6:B1237)</f>
        <v>1232</v>
      </c>
      <c r="B1237" s="546" t="s">
        <v>3072</v>
      </c>
      <c r="C1237" s="546" t="str">
        <f>+VLOOKUP(B1237,'Salary sheet'!$B$6:$AX$1386,48,0)</f>
        <v>TO THANH THUY</v>
      </c>
      <c r="D1237" s="546" t="str">
        <f>+VLOOKUP(B1237,'Salary sheet'!$B$6:$BW$1386,49,0)</f>
        <v>054514032000</v>
      </c>
      <c r="E1237" s="462">
        <f>+VLOOKUP(B1237,'Salary sheet'!$B$6:$AT$1292,45,0)</f>
        <v>7041892</v>
      </c>
      <c r="F1237" s="646" t="s">
        <v>5544</v>
      </c>
      <c r="G1237" s="546" t="str">
        <f>+VLOOKUP(B1237,'Salary sheet'!$B$6:$E$2281,4,0)</f>
        <v>SK2</v>
      </c>
      <c r="H1237" s="461" t="str">
        <f>+VLOOKUP(B1237,'Salary sheet'!$B$6:$AZ$1386,50,0)</f>
        <v>SK2</v>
      </c>
      <c r="I1237" s="461" t="str">
        <f t="shared" si="52"/>
        <v>C15688TO THANH THUY054514032000</v>
      </c>
      <c r="J1237" s="573" t="str">
        <f>+VLOOKUP(B1237,'[2]04 2025'!$B$2:$F$1371,5,0)</f>
        <v>C15688TO THANH THUY054514032000</v>
      </c>
      <c r="K1237" s="461">
        <f t="shared" si="49"/>
        <v>1</v>
      </c>
      <c r="P1237" s="479"/>
    </row>
    <row r="1238" spans="1:16" s="461" customFormat="1" ht="18" customHeight="1">
      <c r="A1238" s="548">
        <f>SUBTOTAL(3,B$6:B1238)</f>
        <v>1233</v>
      </c>
      <c r="B1238" s="546" t="s">
        <v>3074</v>
      </c>
      <c r="C1238" s="546" t="str">
        <f>+VLOOKUP(B1238,'Salary sheet'!$B$6:$AX$1386,48,0)</f>
        <v>PHAN THI KIM DUNG</v>
      </c>
      <c r="D1238" s="546" t="str">
        <f>+VLOOKUP(B1238,'Salary sheet'!$B$6:$BW$1386,49,0)</f>
        <v>050027684553</v>
      </c>
      <c r="E1238" s="462">
        <f>+VLOOKUP(B1238,'Salary sheet'!$B$6:$AT$1292,45,0)</f>
        <v>8088286</v>
      </c>
      <c r="F1238" s="646" t="s">
        <v>5544</v>
      </c>
      <c r="G1238" s="546" t="str">
        <f>+VLOOKUP(B1238,'Salary sheet'!$B$6:$E$2281,4,0)</f>
        <v>SK2</v>
      </c>
      <c r="H1238" s="461" t="str">
        <f>+VLOOKUP(B1238,'Salary sheet'!$B$6:$AZ$1386,50,0)</f>
        <v>SK2</v>
      </c>
      <c r="I1238" s="461" t="str">
        <f t="shared" si="52"/>
        <v>C15969PHAN THI KIM DUNG050027684553</v>
      </c>
      <c r="J1238" s="573" t="str">
        <f>+VLOOKUP(B1238,'[2]04 2025'!$B$2:$F$1371,5,0)</f>
        <v>C15969PHAN THI KIM DUNG050027684553</v>
      </c>
      <c r="K1238" s="461">
        <f t="shared" si="49"/>
        <v>1</v>
      </c>
      <c r="P1238" s="479"/>
    </row>
    <row r="1239" spans="1:16" s="461" customFormat="1" ht="18" customHeight="1">
      <c r="A1239" s="548">
        <f>SUBTOTAL(3,B$6:B1239)</f>
        <v>1234</v>
      </c>
      <c r="B1239" s="546" t="s">
        <v>3076</v>
      </c>
      <c r="C1239" s="546" t="str">
        <f>+VLOOKUP(B1239,'Salary sheet'!$B$6:$AX$1386,48,0)</f>
        <v>NGUYEN THI KIEU TRANG</v>
      </c>
      <c r="D1239" s="546" t="str">
        <f>+VLOOKUP(B1239,'Salary sheet'!$B$6:$BW$1386,49,0)</f>
        <v>33441986</v>
      </c>
      <c r="E1239" s="462">
        <f>+VLOOKUP(B1239,'Salary sheet'!$B$6:$AT$1292,45,0)</f>
        <v>6171502</v>
      </c>
      <c r="F1239" s="646" t="s">
        <v>5544</v>
      </c>
      <c r="G1239" s="546" t="str">
        <f>+VLOOKUP(B1239,'Salary sheet'!$B$6:$E$2281,4,0)</f>
        <v>SK2</v>
      </c>
      <c r="H1239" s="461" t="str">
        <f>+VLOOKUP(B1239,'Salary sheet'!$B$6:$AZ$1386,50,0)</f>
        <v>SK2</v>
      </c>
      <c r="I1239" s="461" t="str">
        <f t="shared" si="52"/>
        <v>C16150NGUYEN THI KIEU TRANG33441986</v>
      </c>
      <c r="J1239" s="573" t="str">
        <f>+VLOOKUP(B1239,'[2]04 2025'!$B$2:$F$1371,5,0)</f>
        <v>C16150NGUYEN THI KIEU TRANG33441986</v>
      </c>
      <c r="K1239" s="461">
        <f t="shared" si="49"/>
        <v>1</v>
      </c>
      <c r="P1239" s="479"/>
    </row>
    <row r="1240" spans="1:16" s="461" customFormat="1" ht="18" customHeight="1">
      <c r="A1240" s="548">
        <f>SUBTOTAL(3,B$6:B1240)</f>
        <v>1235</v>
      </c>
      <c r="B1240" s="546" t="s">
        <v>3078</v>
      </c>
      <c r="C1240" s="546" t="str">
        <f>+VLOOKUP(B1240,'Salary sheet'!$B$6:$AX$1386,48,0)</f>
        <v>BUI THI KIM NGAN</v>
      </c>
      <c r="D1240" s="546" t="str">
        <f>+VLOOKUP(B1240,'Salary sheet'!$B$6:$BW$1386,49,0)</f>
        <v>050156388251</v>
      </c>
      <c r="E1240" s="462">
        <f>+VLOOKUP(B1240,'Salary sheet'!$B$6:$AT$1292,45,0)</f>
        <v>7968309</v>
      </c>
      <c r="F1240" s="646" t="s">
        <v>5544</v>
      </c>
      <c r="G1240" s="546" t="str">
        <f>+VLOOKUP(B1240,'Salary sheet'!$B$6:$E$2281,4,0)</f>
        <v>SK2</v>
      </c>
      <c r="H1240" s="461" t="str">
        <f>+VLOOKUP(B1240,'Salary sheet'!$B$6:$AZ$1386,50,0)</f>
        <v>SK2</v>
      </c>
      <c r="I1240" s="461" t="str">
        <f t="shared" si="52"/>
        <v>C16168BUI THI KIM NGAN050156388251</v>
      </c>
      <c r="J1240" s="573" t="str">
        <f>+VLOOKUP(B1240,'[2]04 2025'!$B$2:$F$1371,5,0)</f>
        <v>C16168BUI THI KIM NGAN050156388251</v>
      </c>
      <c r="K1240" s="461">
        <f t="shared" si="49"/>
        <v>1</v>
      </c>
      <c r="P1240" s="479"/>
    </row>
    <row r="1241" spans="1:16" s="461" customFormat="1" ht="18" customHeight="1">
      <c r="A1241" s="548">
        <f>SUBTOTAL(3,B$6:B1241)</f>
        <v>1236</v>
      </c>
      <c r="B1241" s="546" t="s">
        <v>3080</v>
      </c>
      <c r="C1241" s="546" t="str">
        <f>+VLOOKUP(B1241,'Salary sheet'!$B$6:$AX$1386,48,0)</f>
        <v>NGUYEN THI HUYEN TRAN</v>
      </c>
      <c r="D1241" s="546" t="str">
        <f>+VLOOKUP(B1241,'Salary sheet'!$B$6:$BW$1386,49,0)</f>
        <v>050046197264</v>
      </c>
      <c r="E1241" s="462">
        <f>+VLOOKUP(B1241,'Salary sheet'!$B$6:$AT$1292,45,0)</f>
        <v>7483362</v>
      </c>
      <c r="F1241" s="646" t="s">
        <v>5544</v>
      </c>
      <c r="G1241" s="546" t="str">
        <f>+VLOOKUP(B1241,'Salary sheet'!$B$6:$E$2281,4,0)</f>
        <v>SK2</v>
      </c>
      <c r="H1241" s="461" t="str">
        <f>+VLOOKUP(B1241,'Salary sheet'!$B$6:$AZ$1386,50,0)</f>
        <v>SK2</v>
      </c>
      <c r="I1241" s="461" t="str">
        <f t="shared" si="52"/>
        <v>C16311NGUYEN THI HUYEN TRAN050046197264</v>
      </c>
      <c r="J1241" s="573" t="str">
        <f>+VLOOKUP(B1241,'[2]04 2025'!$B$2:$F$1371,5,0)</f>
        <v>C16311NGUYEN THI HUYEN TRAN050046197264</v>
      </c>
      <c r="K1241" s="461">
        <f t="shared" si="49"/>
        <v>1</v>
      </c>
      <c r="P1241" s="479"/>
    </row>
    <row r="1242" spans="1:16" s="461" customFormat="1" ht="18" customHeight="1">
      <c r="A1242" s="548">
        <f>SUBTOTAL(3,B$6:B1242)</f>
        <v>1237</v>
      </c>
      <c r="B1242" s="546" t="s">
        <v>3081</v>
      </c>
      <c r="C1242" s="546" t="str">
        <f>+VLOOKUP(B1242,'Salary sheet'!$B$6:$AX$1386,48,0)</f>
        <v>HOANG PHUONG DUNG</v>
      </c>
      <c r="D1242" s="546" t="str">
        <f>+VLOOKUP(B1242,'Salary sheet'!$B$6:$BW$1386,49,0)</f>
        <v>050152564594</v>
      </c>
      <c r="E1242" s="462">
        <f>+VLOOKUP(B1242,'Salary sheet'!$B$6:$AT$1292,45,0)</f>
        <v>6261644</v>
      </c>
      <c r="F1242" s="646" t="s">
        <v>5544</v>
      </c>
      <c r="G1242" s="546" t="str">
        <f>+VLOOKUP(B1242,'Salary sheet'!$B$6:$E$2281,4,0)</f>
        <v>SK2</v>
      </c>
      <c r="H1242" s="461" t="str">
        <f>+VLOOKUP(B1242,'Salary sheet'!$B$6:$AZ$1386,50,0)</f>
        <v>SK2</v>
      </c>
      <c r="I1242" s="461" t="str">
        <f t="shared" si="52"/>
        <v>C16316HOANG PHUONG DUNG050152564594</v>
      </c>
      <c r="J1242" s="573" t="str">
        <f>+VLOOKUP(B1242,'[2]04 2025'!$B$2:$F$1371,5,0)</f>
        <v>C16316HOANG PHUONG DUNG050152564594</v>
      </c>
      <c r="K1242" s="461">
        <f t="shared" si="49"/>
        <v>1</v>
      </c>
      <c r="P1242" s="479"/>
    </row>
    <row r="1243" spans="1:16" s="461" customFormat="1" ht="18" customHeight="1">
      <c r="A1243" s="548">
        <f>SUBTOTAL(3,B$6:B1243)</f>
        <v>1238</v>
      </c>
      <c r="B1243" s="546" t="s">
        <v>3083</v>
      </c>
      <c r="C1243" s="546" t="str">
        <f>+VLOOKUP(B1243,'Salary sheet'!$B$6:$AX$1386,48,0)</f>
        <v>BUI THI GIANG</v>
      </c>
      <c r="D1243" s="546" t="str">
        <f>+VLOOKUP(B1243,'Salary sheet'!$B$6:$BW$1386,49,0)</f>
        <v>050156674440</v>
      </c>
      <c r="E1243" s="462">
        <f>+VLOOKUP(B1243,'Salary sheet'!$B$6:$AT$1292,45,0)</f>
        <v>7981698</v>
      </c>
      <c r="F1243" s="646" t="s">
        <v>5544</v>
      </c>
      <c r="G1243" s="546" t="str">
        <f>+VLOOKUP(B1243,'Salary sheet'!$B$6:$E$2281,4,0)</f>
        <v>SK2</v>
      </c>
      <c r="H1243" s="461" t="str">
        <f>+VLOOKUP(B1243,'Salary sheet'!$B$6:$AZ$1386,50,0)</f>
        <v>SK2</v>
      </c>
      <c r="I1243" s="461" t="str">
        <f t="shared" si="52"/>
        <v>C16336BUI THI GIANG050156674440</v>
      </c>
      <c r="J1243" s="573" t="str">
        <f>+VLOOKUP(B1243,'[2]04 2025'!$B$2:$F$1371,5,0)</f>
        <v>C16336BUI THI GIANG050156674440</v>
      </c>
      <c r="K1243" s="461">
        <f t="shared" si="49"/>
        <v>1</v>
      </c>
      <c r="P1243" s="479"/>
    </row>
    <row r="1244" spans="1:16" s="461" customFormat="1" ht="18" customHeight="1">
      <c r="A1244" s="548">
        <f>SUBTOTAL(3,B$6:B1244)</f>
        <v>1239</v>
      </c>
      <c r="B1244" s="546" t="s">
        <v>5635</v>
      </c>
      <c r="C1244" s="546" t="str">
        <f>+VLOOKUP(B1244,'Salary sheet'!$B$6:$AX$1386,48,0)</f>
        <v>LE THI QUYNH GIANG</v>
      </c>
      <c r="D1244" s="546" t="str">
        <f>+VLOOKUP(B1244,'Salary sheet'!$B$6:$BW$1386,49,0)</f>
        <v>050146365199</v>
      </c>
      <c r="E1244" s="462">
        <f>+VLOOKUP(B1244,'Salary sheet'!$B$6:$AT$1292,45,0)</f>
        <v>1956061</v>
      </c>
      <c r="F1244" s="646" t="s">
        <v>5544</v>
      </c>
      <c r="G1244" s="546" t="str">
        <f>+VLOOKUP(B1244,'Salary sheet'!$B$6:$E$2281,4,0)</f>
        <v>SK2</v>
      </c>
      <c r="H1244" s="461" t="str">
        <f>+VLOOKUP(B1244,'Salary sheet'!$B$6:$AZ$1386,50,0)</f>
        <v>SK2</v>
      </c>
      <c r="I1244" s="461" t="str">
        <f t="shared" si="52"/>
        <v>C16616LE THI QUYNH GIANG050146365199</v>
      </c>
      <c r="J1244" s="573" t="str">
        <f>+VLOOKUP(B1244,'[2]04 2025'!$B$2:$F$1371,5,0)</f>
        <v>C16616LE THI QUYNH GIANG050146365199</v>
      </c>
      <c r="K1244" s="461">
        <f t="shared" si="49"/>
        <v>1</v>
      </c>
      <c r="P1244" s="479"/>
    </row>
    <row r="1245" spans="1:16" s="461" customFormat="1" ht="18" customHeight="1">
      <c r="A1245" s="548">
        <f>SUBTOTAL(3,B$6:B1245)</f>
        <v>1240</v>
      </c>
      <c r="B1245" s="546" t="s">
        <v>3085</v>
      </c>
      <c r="C1245" s="546" t="str">
        <f>+VLOOKUP(B1245,'Salary sheet'!$B$6:$AX$1386,48,0)</f>
        <v>HOANG THI THUY DUNG</v>
      </c>
      <c r="D1245" s="546" t="str">
        <f>+VLOOKUP(B1245,'Salary sheet'!$B$6:$BW$1386,49,0)</f>
        <v>050040828912</v>
      </c>
      <c r="E1245" s="462">
        <f>+VLOOKUP(B1245,'Salary sheet'!$B$6:$AT$1292,45,0)</f>
        <v>11620611</v>
      </c>
      <c r="F1245" s="646" t="s">
        <v>5544</v>
      </c>
      <c r="G1245" s="546" t="str">
        <f>+VLOOKUP(B1245,'Salary sheet'!$B$6:$E$2281,4,0)</f>
        <v>SK2</v>
      </c>
      <c r="H1245" s="461" t="str">
        <f>+VLOOKUP(B1245,'Salary sheet'!$B$6:$AZ$1386,50,0)</f>
        <v>SK2</v>
      </c>
      <c r="I1245" s="461" t="str">
        <f t="shared" si="52"/>
        <v>C4860HOANG THI THUY DUNG050040828912</v>
      </c>
      <c r="J1245" s="573" t="str">
        <f>+VLOOKUP(B1245,'[2]04 2025'!$B$2:$F$1371,5,0)</f>
        <v>C4860HOANG THI THUY DUNG050040828912</v>
      </c>
      <c r="K1245" s="461">
        <f t="shared" si="49"/>
        <v>1</v>
      </c>
      <c r="P1245" s="479"/>
    </row>
    <row r="1246" spans="1:16" s="461" customFormat="1" ht="18" customHeight="1">
      <c r="A1246" s="548">
        <f>SUBTOTAL(3,B$6:B1246)</f>
        <v>1241</v>
      </c>
      <c r="B1246" s="546" t="s">
        <v>3087</v>
      </c>
      <c r="C1246" s="546" t="str">
        <f>+VLOOKUP(B1246,'Salary sheet'!$B$6:$AX$1386,48,0)</f>
        <v>HUYNH THI PHUONG THAO</v>
      </c>
      <c r="D1246" s="546" t="str">
        <f>+VLOOKUP(B1246,'Salary sheet'!$B$6:$BW$1386,49,0)</f>
        <v>050041644297</v>
      </c>
      <c r="E1246" s="462">
        <f>+VLOOKUP(B1246,'Salary sheet'!$B$6:$AT$1292,45,0)</f>
        <v>9020843</v>
      </c>
      <c r="F1246" s="646" t="s">
        <v>5544</v>
      </c>
      <c r="G1246" s="546" t="str">
        <f>+VLOOKUP(B1246,'Salary sheet'!$B$6:$E$2281,4,0)</f>
        <v>SK2</v>
      </c>
      <c r="H1246" s="461" t="str">
        <f>+VLOOKUP(B1246,'Salary sheet'!$B$6:$AZ$1386,50,0)</f>
        <v>SK2</v>
      </c>
      <c r="I1246" s="461" t="str">
        <f t="shared" si="52"/>
        <v>C5238HUYNH THI PHUONG THAO050041644297</v>
      </c>
      <c r="J1246" s="573" t="str">
        <f>+VLOOKUP(B1246,'[2]04 2025'!$B$2:$F$1371,5,0)</f>
        <v>C5238HUYNH THI PHUONG THAO050041644297</v>
      </c>
      <c r="K1246" s="461">
        <f t="shared" si="49"/>
        <v>1</v>
      </c>
      <c r="P1246" s="479"/>
    </row>
    <row r="1247" spans="1:16" s="461" customFormat="1" ht="18" customHeight="1">
      <c r="A1247" s="548">
        <f>SUBTOTAL(3,B$6:B1247)</f>
        <v>1242</v>
      </c>
      <c r="B1247" s="546" t="s">
        <v>3089</v>
      </c>
      <c r="C1247" s="546" t="str">
        <f>+VLOOKUP(B1247,'Salary sheet'!$B$6:$AX$1386,48,0)</f>
        <v>VU THI HAI</v>
      </c>
      <c r="D1247" s="546" t="str">
        <f>+VLOOKUP(B1247,'Salary sheet'!$B$6:$BW$1386,49,0)</f>
        <v>050040933503</v>
      </c>
      <c r="E1247" s="462">
        <f>+VLOOKUP(B1247,'Salary sheet'!$B$6:$AT$1292,45,0)</f>
        <v>9435894</v>
      </c>
      <c r="F1247" s="646" t="s">
        <v>5544</v>
      </c>
      <c r="G1247" s="546" t="str">
        <f>+VLOOKUP(B1247,'Salary sheet'!$B$6:$E$2281,4,0)</f>
        <v>SK2</v>
      </c>
      <c r="H1247" s="461" t="str">
        <f>+VLOOKUP(B1247,'Salary sheet'!$B$6:$AZ$1386,50,0)</f>
        <v>SK2</v>
      </c>
      <c r="I1247" s="461" t="str">
        <f t="shared" si="52"/>
        <v>C5519VU THI HAI050040933503</v>
      </c>
      <c r="J1247" s="573" t="str">
        <f>+VLOOKUP(B1247,'[2]04 2025'!$B$2:$F$1371,5,0)</f>
        <v>C5519VU THI HAI050040933503</v>
      </c>
      <c r="K1247" s="461">
        <f t="shared" si="49"/>
        <v>1</v>
      </c>
      <c r="P1247" s="479"/>
    </row>
    <row r="1248" spans="1:16" s="461" customFormat="1" ht="18" customHeight="1">
      <c r="A1248" s="548">
        <f>SUBTOTAL(3,B$6:B1248)</f>
        <v>1243</v>
      </c>
      <c r="B1248" s="546" t="s">
        <v>3091</v>
      </c>
      <c r="C1248" s="546" t="str">
        <f>+VLOOKUP(B1248,'Salary sheet'!$B$6:$AX$1386,48,0)</f>
        <v>LE THI DIEM TRINH</v>
      </c>
      <c r="D1248" s="546" t="str">
        <f>+VLOOKUP(B1248,'Salary sheet'!$B$6:$BW$1386,49,0)</f>
        <v>050055279087</v>
      </c>
      <c r="E1248" s="462">
        <f>+VLOOKUP(B1248,'Salary sheet'!$B$6:$AT$1292,45,0)</f>
        <v>9552277</v>
      </c>
      <c r="F1248" s="646" t="s">
        <v>5544</v>
      </c>
      <c r="G1248" s="546" t="str">
        <f>+VLOOKUP(B1248,'Salary sheet'!$B$6:$E$2281,4,0)</f>
        <v>SK2</v>
      </c>
      <c r="H1248" s="461" t="str">
        <f>+VLOOKUP(B1248,'Salary sheet'!$B$6:$AZ$1386,50,0)</f>
        <v>SK2</v>
      </c>
      <c r="I1248" s="461" t="str">
        <f t="shared" si="52"/>
        <v>C6618LE THI DIEM TRINH050055279087</v>
      </c>
      <c r="J1248" s="573" t="str">
        <f>+VLOOKUP(B1248,'[2]04 2025'!$B$2:$F$1371,5,0)</f>
        <v>C6618LE THI DIEM TRINH050055279087</v>
      </c>
      <c r="K1248" s="461">
        <f t="shared" si="49"/>
        <v>1</v>
      </c>
      <c r="P1248" s="479"/>
    </row>
    <row r="1249" spans="1:16" s="461" customFormat="1" ht="18" customHeight="1">
      <c r="A1249" s="548">
        <f>SUBTOTAL(3,B$6:B1249)</f>
        <v>1244</v>
      </c>
      <c r="B1249" s="546" t="s">
        <v>3093</v>
      </c>
      <c r="C1249" s="546" t="str">
        <f>+VLOOKUP(B1249,'Salary sheet'!$B$6:$AX$1386,48,0)</f>
        <v>NGUYEN THI KIM GIAU</v>
      </c>
      <c r="D1249" s="546" t="str">
        <f>+VLOOKUP(B1249,'Salary sheet'!$B$6:$BW$1386,49,0)</f>
        <v>050104420106</v>
      </c>
      <c r="E1249" s="462">
        <f>+VLOOKUP(B1249,'Salary sheet'!$B$6:$AT$1292,45,0)</f>
        <v>5265709</v>
      </c>
      <c r="F1249" s="646" t="s">
        <v>5544</v>
      </c>
      <c r="G1249" s="546" t="str">
        <f>+VLOOKUP(B1249,'Salary sheet'!$B$6:$E$2281,4,0)</f>
        <v>SK2</v>
      </c>
      <c r="H1249" s="461" t="str">
        <f>+VLOOKUP(B1249,'Salary sheet'!$B$6:$AZ$1386,50,0)</f>
        <v>SK2</v>
      </c>
      <c r="I1249" s="461" t="str">
        <f t="shared" si="52"/>
        <v>C8352NGUYEN THI KIM GIAU050104420106</v>
      </c>
      <c r="J1249" s="573" t="str">
        <f>+VLOOKUP(B1249,'[2]04 2025'!$B$2:$F$1371,5,0)</f>
        <v>C8352NGUYEN THI KIM GIAU050104420106</v>
      </c>
      <c r="K1249" s="461">
        <f t="shared" si="49"/>
        <v>1</v>
      </c>
      <c r="P1249" s="479"/>
    </row>
    <row r="1250" spans="1:16" s="461" customFormat="1" ht="18" customHeight="1">
      <c r="A1250" s="548">
        <f>SUBTOTAL(3,B$6:B1250)</f>
        <v>1245</v>
      </c>
      <c r="B1250" s="546" t="s">
        <v>3095</v>
      </c>
      <c r="C1250" s="546" t="str">
        <f>+VLOOKUP(B1250,'Salary sheet'!$B$6:$AX$1386,48,0)</f>
        <v>LE TIEN NAM</v>
      </c>
      <c r="D1250" s="546" t="str">
        <f>+VLOOKUP(B1250,'Salary sheet'!$B$6:$BW$1386,49,0)</f>
        <v>050112496197</v>
      </c>
      <c r="E1250" s="462">
        <f>+VLOOKUP(B1250,'Salary sheet'!$B$6:$AT$1292,45,0)</f>
        <v>9189901</v>
      </c>
      <c r="F1250" s="646" t="s">
        <v>5544</v>
      </c>
      <c r="G1250" s="546" t="str">
        <f>+VLOOKUP(B1250,'Salary sheet'!$B$6:$E$2281,4,0)</f>
        <v>SK2</v>
      </c>
      <c r="H1250" s="461" t="str">
        <f>+VLOOKUP(B1250,'Salary sheet'!$B$6:$AZ$1386,50,0)</f>
        <v>SK2</v>
      </c>
      <c r="I1250" s="461" t="str">
        <f t="shared" si="52"/>
        <v>C13826LE TIEN NAM050112496197</v>
      </c>
      <c r="J1250" s="573" t="str">
        <f>+VLOOKUP(B1250,'[2]04 2025'!$B$2:$F$1371,5,0)</f>
        <v>C13826LE TIEN NAM050112496197</v>
      </c>
      <c r="K1250" s="461">
        <f t="shared" si="49"/>
        <v>1</v>
      </c>
      <c r="P1250" s="479"/>
    </row>
    <row r="1251" spans="1:16" s="461" customFormat="1" ht="18" customHeight="1">
      <c r="A1251" s="548">
        <f>SUBTOTAL(3,B$6:B1251)</f>
        <v>1246</v>
      </c>
      <c r="B1251" s="546" t="s">
        <v>3097</v>
      </c>
      <c r="C1251" s="546" t="str">
        <f>+VLOOKUP(B1251,'Salary sheet'!$B$6:$AX$1386,48,0)</f>
        <v>Y KHUIN KBUOR</v>
      </c>
      <c r="D1251" s="546" t="str">
        <f>+VLOOKUP(B1251,'Salary sheet'!$B$6:$BW$1386,49,0)</f>
        <v>050127859598</v>
      </c>
      <c r="E1251" s="462">
        <f>+VLOOKUP(B1251,'Salary sheet'!$B$6:$AT$1292,45,0)</f>
        <v>8898760</v>
      </c>
      <c r="F1251" s="646" t="s">
        <v>5544</v>
      </c>
      <c r="G1251" s="546" t="str">
        <f>+VLOOKUP(B1251,'Salary sheet'!$B$6:$E$2281,4,0)</f>
        <v>SK2</v>
      </c>
      <c r="H1251" s="461" t="str">
        <f>+VLOOKUP(B1251,'Salary sheet'!$B$6:$AZ$1386,50,0)</f>
        <v>SK2</v>
      </c>
      <c r="I1251" s="461" t="str">
        <f t="shared" si="52"/>
        <v>C13980Y KHUIN KBUOR050127859598</v>
      </c>
      <c r="J1251" s="573" t="str">
        <f>+VLOOKUP(B1251,'[2]04 2025'!$B$2:$F$1371,5,0)</f>
        <v>C13980Y KHUIN KBUOR050127859598</v>
      </c>
      <c r="K1251" s="461">
        <f t="shared" si="49"/>
        <v>1</v>
      </c>
      <c r="P1251" s="479"/>
    </row>
    <row r="1252" spans="1:16" s="461" customFormat="1" ht="18" customHeight="1">
      <c r="A1252" s="548">
        <f>SUBTOTAL(3,B$6:B1252)</f>
        <v>1247</v>
      </c>
      <c r="B1252" s="546" t="s">
        <v>3099</v>
      </c>
      <c r="C1252" s="546" t="str">
        <f>+VLOOKUP(B1252,'Salary sheet'!$B$6:$AX$1386,48,0)</f>
        <v>LE VAN THAI</v>
      </c>
      <c r="D1252" s="546" t="str">
        <f>+VLOOKUP(B1252,'Salary sheet'!$B$6:$BW$1386,49,0)</f>
        <v>050134714521</v>
      </c>
      <c r="E1252" s="462">
        <f>+VLOOKUP(B1252,'Salary sheet'!$B$6:$AT$1292,45,0)</f>
        <v>8759149</v>
      </c>
      <c r="F1252" s="646" t="s">
        <v>5544</v>
      </c>
      <c r="G1252" s="546" t="str">
        <f>+VLOOKUP(B1252,'Salary sheet'!$B$6:$E$2281,4,0)</f>
        <v>SK2</v>
      </c>
      <c r="H1252" s="461" t="str">
        <f>+VLOOKUP(B1252,'Salary sheet'!$B$6:$AZ$1386,50,0)</f>
        <v>SK2</v>
      </c>
      <c r="I1252" s="461" t="str">
        <f t="shared" si="52"/>
        <v>C14485LE VAN THAI050134714521</v>
      </c>
      <c r="J1252" s="573" t="str">
        <f>+VLOOKUP(B1252,'[2]04 2025'!$B$2:$F$1371,5,0)</f>
        <v>C14485LE VAN THAI050134714521</v>
      </c>
      <c r="K1252" s="461">
        <f t="shared" si="49"/>
        <v>1</v>
      </c>
      <c r="P1252" s="479"/>
    </row>
    <row r="1253" spans="1:16" s="461" customFormat="1" ht="18" customHeight="1">
      <c r="A1253" s="548">
        <f>SUBTOTAL(3,B$6:B1253)</f>
        <v>1248</v>
      </c>
      <c r="B1253" s="546" t="s">
        <v>3101</v>
      </c>
      <c r="C1253" s="546" t="str">
        <f>+VLOOKUP(B1253,'Salary sheet'!$B$6:$AX$1386,48,0)</f>
        <v>NGUYEN TRONG PHU</v>
      </c>
      <c r="D1253" s="546" t="str">
        <f>+VLOOKUP(B1253,'Salary sheet'!$B$6:$BW$1386,49,0)</f>
        <v>050096738266</v>
      </c>
      <c r="E1253" s="462">
        <f>+VLOOKUP(B1253,'Salary sheet'!$B$6:$AT$1292,45,0)</f>
        <v>8691378</v>
      </c>
      <c r="F1253" s="646" t="s">
        <v>5544</v>
      </c>
      <c r="G1253" s="546" t="str">
        <f>+VLOOKUP(B1253,'Salary sheet'!$B$6:$E$2281,4,0)</f>
        <v>SK2</v>
      </c>
      <c r="H1253" s="461" t="str">
        <f>+VLOOKUP(B1253,'Salary sheet'!$B$6:$AZ$1386,50,0)</f>
        <v>SK2</v>
      </c>
      <c r="I1253" s="461" t="str">
        <f t="shared" si="52"/>
        <v>C14605NGUYEN TRONG PHU050096738266</v>
      </c>
      <c r="J1253" s="573" t="str">
        <f>+VLOOKUP(B1253,'[2]04 2025'!$B$2:$F$1371,5,0)</f>
        <v>C14605NGUYEN TRONG PHU050096738266</v>
      </c>
      <c r="K1253" s="461">
        <f t="shared" si="49"/>
        <v>1</v>
      </c>
      <c r="P1253" s="479"/>
    </row>
    <row r="1254" spans="1:16" s="461" customFormat="1" ht="18" customHeight="1">
      <c r="A1254" s="548">
        <f>SUBTOTAL(3,B$6:B1254)</f>
        <v>1249</v>
      </c>
      <c r="B1254" s="546" t="s">
        <v>3103</v>
      </c>
      <c r="C1254" s="546" t="str">
        <f>+VLOOKUP(B1254,'Salary sheet'!$B$6:$AX$1386,48,0)</f>
        <v>DIEU TAI</v>
      </c>
      <c r="D1254" s="546" t="str">
        <f>+VLOOKUP(B1254,'Salary sheet'!$B$6:$BW$1386,49,0)</f>
        <v>050110052798</v>
      </c>
      <c r="E1254" s="462">
        <f>+VLOOKUP(B1254,'Salary sheet'!$B$6:$AT$1292,45,0)</f>
        <v>8971132</v>
      </c>
      <c r="F1254" s="646" t="s">
        <v>5544</v>
      </c>
      <c r="G1254" s="546" t="str">
        <f>+VLOOKUP(B1254,'Salary sheet'!$B$6:$E$2281,4,0)</f>
        <v>SK2</v>
      </c>
      <c r="H1254" s="461" t="str">
        <f>+VLOOKUP(B1254,'Salary sheet'!$B$6:$AZ$1386,50,0)</f>
        <v>SK2</v>
      </c>
      <c r="I1254" s="461" t="str">
        <f t="shared" ref="I1254:I1257" si="53">+CONCATENATE(B1254,C1254,D1254)</f>
        <v>C14786DIEU TAI050110052798</v>
      </c>
      <c r="J1254" s="573" t="str">
        <f>+VLOOKUP(B1254,'[2]04 2025'!$B$2:$F$1371,5,0)</f>
        <v>C14786DIEU TAI050110052798</v>
      </c>
      <c r="K1254" s="461">
        <f t="shared" ref="K1254:K1257" si="54">+IF(J1254=I1254,1,0)</f>
        <v>1</v>
      </c>
      <c r="P1254" s="479"/>
    </row>
    <row r="1255" spans="1:16" s="461" customFormat="1" ht="18" customHeight="1">
      <c r="A1255" s="548">
        <f>SUBTOTAL(3,B$6:B1255)</f>
        <v>1250</v>
      </c>
      <c r="B1255" s="546" t="s">
        <v>3105</v>
      </c>
      <c r="C1255" s="546" t="str">
        <f>+VLOOKUP(B1255,'Salary sheet'!$B$6:$AX$1386,48,0)</f>
        <v>LE THANH CHUNG</v>
      </c>
      <c r="D1255" s="546" t="str">
        <f>+VLOOKUP(B1255,'Salary sheet'!$B$6:$BW$1386,49,0)</f>
        <v>050149638171</v>
      </c>
      <c r="E1255" s="462">
        <f>+VLOOKUP(B1255,'Salary sheet'!$B$6:$AT$1292,45,0)</f>
        <v>8057114</v>
      </c>
      <c r="F1255" s="646" t="s">
        <v>5544</v>
      </c>
      <c r="G1255" s="546" t="str">
        <f>+VLOOKUP(B1255,'Salary sheet'!$B$6:$E$2281,4,0)</f>
        <v>SK2</v>
      </c>
      <c r="H1255" s="461" t="str">
        <f>+VLOOKUP(B1255,'Salary sheet'!$B$6:$AZ$1386,50,0)</f>
        <v>SK2</v>
      </c>
      <c r="I1255" s="461" t="str">
        <f t="shared" si="53"/>
        <v>C15534LE THANH CHUNG050149638171</v>
      </c>
      <c r="J1255" s="573" t="str">
        <f>+VLOOKUP(B1255,'[2]04 2025'!$B$2:$F$1371,5,0)</f>
        <v>C15534LE THANH CHUNG050149638171</v>
      </c>
      <c r="K1255" s="461">
        <f t="shared" si="54"/>
        <v>1</v>
      </c>
      <c r="P1255" s="479"/>
    </row>
    <row r="1256" spans="1:16" s="461" customFormat="1" ht="18" customHeight="1">
      <c r="A1256" s="548">
        <f>SUBTOTAL(3,B$6:B1256)</f>
        <v>1251</v>
      </c>
      <c r="B1256" s="546" t="s">
        <v>3107</v>
      </c>
      <c r="C1256" s="546" t="str">
        <f>+VLOOKUP(B1256,'Salary sheet'!$B$6:$AX$1386,48,0)</f>
        <v>TRAN MINH CUONG</v>
      </c>
      <c r="D1256" s="546" t="str">
        <f>+VLOOKUP(B1256,'Salary sheet'!$B$6:$BW$1386,49,0)</f>
        <v>050075129650</v>
      </c>
      <c r="E1256" s="462">
        <f>+VLOOKUP(B1256,'Salary sheet'!$B$6:$AT$1292,45,0)</f>
        <v>7806110</v>
      </c>
      <c r="F1256" s="646" t="s">
        <v>5544</v>
      </c>
      <c r="G1256" s="546" t="str">
        <f>+VLOOKUP(B1256,'Salary sheet'!$B$6:$E$2281,4,0)</f>
        <v>SK2</v>
      </c>
      <c r="H1256" s="461" t="str">
        <f>+VLOOKUP(B1256,'Salary sheet'!$B$6:$AZ$1386,50,0)</f>
        <v>SK2</v>
      </c>
      <c r="I1256" s="461" t="str">
        <f t="shared" si="53"/>
        <v>C16130TRAN MINH CUONG050075129650</v>
      </c>
      <c r="J1256" s="573" t="str">
        <f>+VLOOKUP(B1256,'[2]04 2025'!$B$2:$F$1371,5,0)</f>
        <v>C16130TRAN MINH CUONG050075129650</v>
      </c>
      <c r="K1256" s="461">
        <f t="shared" si="54"/>
        <v>1</v>
      </c>
      <c r="P1256" s="479"/>
    </row>
    <row r="1257" spans="1:16" s="461" customFormat="1" ht="18" customHeight="1">
      <c r="A1257" s="548">
        <f>SUBTOTAL(3,B$6:B1257)</f>
        <v>1252</v>
      </c>
      <c r="B1257" s="546" t="s">
        <v>3109</v>
      </c>
      <c r="C1257" s="546" t="str">
        <f>+VLOOKUP(B1257,'Salary sheet'!$B$6:$AX$1386,48,0)</f>
        <v>HUYNH VAN TUAN</v>
      </c>
      <c r="D1257" s="546" t="str">
        <f>+VLOOKUP(B1257,'Salary sheet'!$B$6:$BW$1386,49,0)</f>
        <v>050158901592</v>
      </c>
      <c r="E1257" s="462">
        <f>+VLOOKUP(B1257,'Salary sheet'!$B$6:$AT$1292,45,0)</f>
        <v>7883100</v>
      </c>
      <c r="F1257" s="646" t="s">
        <v>5544</v>
      </c>
      <c r="G1257" s="546" t="str">
        <f>+VLOOKUP(B1257,'Salary sheet'!$B$6:$E$2281,4,0)</f>
        <v>SK2</v>
      </c>
      <c r="H1257" s="461" t="str">
        <f>+VLOOKUP(B1257,'Salary sheet'!$B$6:$AZ$1386,50,0)</f>
        <v>SK2</v>
      </c>
      <c r="I1257" s="461" t="str">
        <f t="shared" si="53"/>
        <v>C16549HUYNH VAN TUAN050158901592</v>
      </c>
      <c r="J1257" s="573" t="str">
        <f>+VLOOKUP(B1257,'[2]04 2025'!$B$2:$F$1371,5,0)</f>
        <v>C16549HUYNH VAN TUAN050158901592</v>
      </c>
      <c r="K1257" s="461">
        <f t="shared" si="54"/>
        <v>1</v>
      </c>
      <c r="P1257" s="479"/>
    </row>
    <row r="1258" spans="1:16" s="461" customFormat="1" ht="18" customHeight="1">
      <c r="A1258" s="548">
        <f>SUBTOTAL(3,B$6:B1258)</f>
        <v>1253</v>
      </c>
      <c r="B1258" s="546" t="s">
        <v>5637</v>
      </c>
      <c r="C1258" s="546" t="str">
        <f>+VLOOKUP(B1258,'Salary sheet'!$B$6:$AX$1386,48,0)</f>
        <v>DO NHU AN</v>
      </c>
      <c r="D1258" s="546" t="str">
        <f>+VLOOKUP(B1258,'Salary sheet'!$B$6:$BW$1386,49,0)</f>
        <v>050159267196</v>
      </c>
      <c r="E1258" s="462">
        <f>+VLOOKUP(B1258,'Salary sheet'!$B$6:$AT$1292,45,0)</f>
        <v>4489872</v>
      </c>
      <c r="F1258" s="646" t="s">
        <v>5544</v>
      </c>
      <c r="G1258" s="546" t="str">
        <f>+VLOOKUP(B1258,'Salary sheet'!$B$6:$E$2281,4,0)</f>
        <v>SK2</v>
      </c>
      <c r="H1258" s="461" t="str">
        <f>+VLOOKUP(B1258,'Salary sheet'!$B$6:$AZ$1386,50,0)</f>
        <v>SK2</v>
      </c>
      <c r="I1258" s="461" t="str">
        <f t="shared" si="52"/>
        <v>C16597DO NHU AN050159267196</v>
      </c>
      <c r="J1258" s="573" t="str">
        <f>+VLOOKUP(B1258,'[2]04 2025'!$B$2:$F$1371,5,0)</f>
        <v>C16597DO NHU AN050159267196</v>
      </c>
      <c r="K1258" s="461">
        <f t="shared" si="49"/>
        <v>1</v>
      </c>
      <c r="P1258" s="479"/>
    </row>
    <row r="1259" spans="1:16" s="461" customFormat="1" ht="18" customHeight="1">
      <c r="A1259" s="548">
        <f>SUBTOTAL(3,B$6:B1259)</f>
        <v>1254</v>
      </c>
      <c r="B1259" s="546" t="s">
        <v>3111</v>
      </c>
      <c r="C1259" s="546" t="str">
        <f>+VLOOKUP(B1259,'Salary sheet'!$B$6:$AX$1386,48,0)</f>
        <v>KIM SA MUONE</v>
      </c>
      <c r="D1259" s="546" t="str">
        <f>+VLOOKUP(B1259,'Salary sheet'!$B$6:$BW$1386,49,0)</f>
        <v>050091857747</v>
      </c>
      <c r="E1259" s="462">
        <f>+VLOOKUP(B1259,'Salary sheet'!$B$6:$AT$1292,45,0)</f>
        <v>9153056</v>
      </c>
      <c r="F1259" s="646" t="s">
        <v>5544</v>
      </c>
      <c r="G1259" s="546" t="str">
        <f>+VLOOKUP(B1259,'Salary sheet'!$B$6:$E$2281,4,0)</f>
        <v>SK2</v>
      </c>
      <c r="H1259" s="461" t="str">
        <f>+VLOOKUP(B1259,'Salary sheet'!$B$6:$AZ$1386,50,0)</f>
        <v>SK2</v>
      </c>
      <c r="I1259" s="461" t="str">
        <f t="shared" si="52"/>
        <v>C7332KIM SA MUONE050091857747</v>
      </c>
      <c r="J1259" s="573" t="str">
        <f>+VLOOKUP(B1259,'[2]04 2025'!$B$2:$F$1371,5,0)</f>
        <v>C7332KIM SA MUONE050091857747</v>
      </c>
      <c r="K1259" s="461">
        <f t="shared" si="49"/>
        <v>1</v>
      </c>
      <c r="P1259" s="479"/>
    </row>
    <row r="1260" spans="1:16" s="461" customFormat="1" ht="18" customHeight="1">
      <c r="A1260" s="548">
        <f>SUBTOTAL(3,B$6:B1260)</f>
        <v>1255</v>
      </c>
      <c r="B1260" s="546" t="s">
        <v>3113</v>
      </c>
      <c r="C1260" s="546" t="str">
        <f>+VLOOKUP(B1260,'Salary sheet'!$B$6:$AX$1386,48,0)</f>
        <v>LE VAN TUAN</v>
      </c>
      <c r="D1260" s="546" t="str">
        <f>+VLOOKUP(B1260,'Salary sheet'!$B$6:$BW$1386,49,0)</f>
        <v>050098252069</v>
      </c>
      <c r="E1260" s="462">
        <f>+VLOOKUP(B1260,'Salary sheet'!$B$6:$AT$1292,45,0)</f>
        <v>9015561</v>
      </c>
      <c r="F1260" s="646" t="s">
        <v>5544</v>
      </c>
      <c r="G1260" s="546" t="str">
        <f>+VLOOKUP(B1260,'Salary sheet'!$B$6:$E$2281,4,0)</f>
        <v>SK2</v>
      </c>
      <c r="H1260" s="461" t="str">
        <f>+VLOOKUP(B1260,'Salary sheet'!$B$6:$AZ$1386,50,0)</f>
        <v>SK2</v>
      </c>
      <c r="I1260" s="461" t="str">
        <f t="shared" si="52"/>
        <v>C7494LE VAN TUAN050098252069</v>
      </c>
      <c r="J1260" s="573" t="str">
        <f>+VLOOKUP(B1260,'[2]04 2025'!$B$2:$F$1371,5,0)</f>
        <v>C7494LE VAN TUAN050098252069</v>
      </c>
      <c r="K1260" s="461">
        <f t="shared" si="49"/>
        <v>1</v>
      </c>
      <c r="P1260" s="479"/>
    </row>
    <row r="1261" spans="1:16" s="461" customFormat="1" ht="18" customHeight="1">
      <c r="A1261" s="548">
        <f>SUBTOTAL(3,B$6:B1261)</f>
        <v>1256</v>
      </c>
      <c r="B1261" s="546" t="s">
        <v>3115</v>
      </c>
      <c r="C1261" s="546" t="str">
        <f>+VLOOKUP(B1261,'Salary sheet'!$B$6:$AX$1386,48,0)</f>
        <v>NGUYEN VAN THANG</v>
      </c>
      <c r="D1261" s="546" t="str">
        <f>+VLOOKUP(B1261,'Salary sheet'!$B$6:$BW$1386,49,0)</f>
        <v>050102998461</v>
      </c>
      <c r="E1261" s="462">
        <f>+VLOOKUP(B1261,'Salary sheet'!$B$6:$AT$1292,45,0)</f>
        <v>11679076</v>
      </c>
      <c r="F1261" s="646" t="s">
        <v>5544</v>
      </c>
      <c r="G1261" s="546" t="str">
        <f>+VLOOKUP(B1261,'Salary sheet'!$B$6:$E$2281,4,0)</f>
        <v>SK2</v>
      </c>
      <c r="H1261" s="461" t="str">
        <f>+VLOOKUP(B1261,'Salary sheet'!$B$6:$AZ$1386,50,0)</f>
        <v>SK2</v>
      </c>
      <c r="I1261" s="461" t="str">
        <f t="shared" si="52"/>
        <v>C7769NGUYEN VAN THANG050102998461</v>
      </c>
      <c r="J1261" s="573" t="str">
        <f>+VLOOKUP(B1261,'[2]04 2025'!$B$2:$F$1371,5,0)</f>
        <v>C7769NGUYEN VAN THANG050102998461</v>
      </c>
      <c r="K1261" s="461">
        <f t="shared" si="49"/>
        <v>1</v>
      </c>
      <c r="P1261" s="479"/>
    </row>
    <row r="1262" spans="1:16" s="461" customFormat="1" ht="18" customHeight="1">
      <c r="A1262" s="548">
        <f>SUBTOTAL(3,B$6:B1262)</f>
        <v>1257</v>
      </c>
      <c r="B1262" s="546" t="s">
        <v>3117</v>
      </c>
      <c r="C1262" s="546" t="str">
        <f>+VLOOKUP(B1262,'Salary sheet'!$B$6:$AX$1386,48,0)</f>
        <v>PHAM THI THU</v>
      </c>
      <c r="D1262" s="546" t="str">
        <f>+VLOOKUP(B1262,'Salary sheet'!$B$6:$BW$1386,49,0)</f>
        <v>050040901873</v>
      </c>
      <c r="E1262" s="462">
        <f>+VLOOKUP(B1262,'Salary sheet'!$B$6:$AT$1292,45,0)</f>
        <v>21958411</v>
      </c>
      <c r="F1262" s="646" t="s">
        <v>5544</v>
      </c>
      <c r="G1262" s="546" t="str">
        <f>+VLOOKUP(B1262,'Salary sheet'!$B$6:$E$2281,4,0)</f>
        <v>SK2</v>
      </c>
      <c r="H1262" s="461" t="str">
        <f>+VLOOKUP(B1262,'Salary sheet'!$B$6:$AZ$1386,50,0)</f>
        <v>SK2</v>
      </c>
      <c r="I1262" s="461" t="str">
        <f t="shared" si="52"/>
        <v>C2630PHAM THI THU050040901873</v>
      </c>
      <c r="J1262" s="573" t="str">
        <f>+VLOOKUP(B1262,'[2]04 2025'!$B$2:$F$1371,5,0)</f>
        <v>C2630PHAM THI THU050040901873</v>
      </c>
      <c r="K1262" s="461">
        <f t="shared" si="49"/>
        <v>1</v>
      </c>
      <c r="P1262" s="479"/>
    </row>
    <row r="1263" spans="1:16" s="461" customFormat="1" ht="18" customHeight="1">
      <c r="A1263" s="548">
        <f>SUBTOTAL(3,B$6:B1263)</f>
        <v>1258</v>
      </c>
      <c r="B1263" s="546" t="s">
        <v>3119</v>
      </c>
      <c r="C1263" s="546" t="str">
        <f>+VLOOKUP(B1263,'Salary sheet'!$B$6:$AX$1386,48,0)</f>
        <v>DINH THI HOANG YEN</v>
      </c>
      <c r="D1263" s="546" t="str">
        <f>+VLOOKUP(B1263,'Salary sheet'!$B$6:$BW$1386,49,0)</f>
        <v>050040851051</v>
      </c>
      <c r="E1263" s="462">
        <f>+VLOOKUP(B1263,'Salary sheet'!$B$6:$AT$1292,45,0)</f>
        <v>20364102</v>
      </c>
      <c r="F1263" s="646" t="s">
        <v>5544</v>
      </c>
      <c r="G1263" s="546" t="str">
        <f>+VLOOKUP(B1263,'Salary sheet'!$B$6:$E$2281,4,0)</f>
        <v>SK2</v>
      </c>
      <c r="H1263" s="461" t="str">
        <f>+VLOOKUP(B1263,'Salary sheet'!$B$6:$AZ$1386,50,0)</f>
        <v>SK2</v>
      </c>
      <c r="I1263" s="461" t="str">
        <f t="shared" si="52"/>
        <v>C5128DINH THI HOANG YEN050040851051</v>
      </c>
      <c r="J1263" s="573" t="str">
        <f>+VLOOKUP(B1263,'[2]04 2025'!$B$2:$F$1371,5,0)</f>
        <v>C5128DINH THI HOANG YEN050040851051</v>
      </c>
      <c r="K1263" s="461">
        <f t="shared" si="49"/>
        <v>1</v>
      </c>
      <c r="P1263" s="479"/>
    </row>
    <row r="1264" spans="1:16" s="461" customFormat="1" ht="18" customHeight="1">
      <c r="A1264" s="548">
        <f>SUBTOTAL(3,B$6:B1264)</f>
        <v>1259</v>
      </c>
      <c r="B1264" s="546" t="s">
        <v>3121</v>
      </c>
      <c r="C1264" s="546" t="str">
        <f>+VLOOKUP(B1264,'Salary sheet'!$B$6:$AX$1386,48,0)</f>
        <v>VO THI NGOC TRANG</v>
      </c>
      <c r="D1264" s="546" t="str">
        <f>+VLOOKUP(B1264,'Salary sheet'!$B$6:$BW$1386,49,0)</f>
        <v>050075949186</v>
      </c>
      <c r="E1264" s="462">
        <f>+VLOOKUP(B1264,'Salary sheet'!$B$6:$AT$1292,45,0)</f>
        <v>11004600</v>
      </c>
      <c r="F1264" s="646" t="s">
        <v>5544</v>
      </c>
      <c r="G1264" s="546" t="str">
        <f>+VLOOKUP(B1264,'Salary sheet'!$B$6:$E$2281,4,0)</f>
        <v>SK2</v>
      </c>
      <c r="H1264" s="461" t="str">
        <f>+VLOOKUP(B1264,'Salary sheet'!$B$6:$AZ$1386,50,0)</f>
        <v>SK2</v>
      </c>
      <c r="I1264" s="461" t="str">
        <f t="shared" si="52"/>
        <v>C7722VO THI NGOC TRANG050075949186</v>
      </c>
      <c r="J1264" s="573" t="str">
        <f>+VLOOKUP(B1264,'[2]04 2025'!$B$2:$F$1371,5,0)</f>
        <v>C7722VO THI NGOC TRANG050075949186</v>
      </c>
      <c r="K1264" s="461">
        <f t="shared" si="49"/>
        <v>1</v>
      </c>
      <c r="P1264" s="479"/>
    </row>
    <row r="1265" spans="1:16" s="461" customFormat="1" ht="18" customHeight="1">
      <c r="A1265" s="548">
        <f>SUBTOTAL(3,B$6:B1265)</f>
        <v>1260</v>
      </c>
      <c r="B1265" s="546" t="s">
        <v>161</v>
      </c>
      <c r="C1265" s="546" t="str">
        <f>+VLOOKUP(B1265,'Salary sheet'!$B$6:$AX$1386,48,0)</f>
        <v>HUYNH NGOC THAO</v>
      </c>
      <c r="D1265" s="546" t="str">
        <f>+VLOOKUP(B1265,'Salary sheet'!$B$6:$BW$1386,49,0)</f>
        <v>050040849944</v>
      </c>
      <c r="E1265" s="462">
        <f>+VLOOKUP(B1265,'Salary sheet'!$B$6:$AT$1292,45,0)</f>
        <v>26551771</v>
      </c>
      <c r="F1265" s="646" t="s">
        <v>5544</v>
      </c>
      <c r="G1265" s="546" t="str">
        <f>+VLOOKUP(B1265,'Salary sheet'!$B$6:$E$2281,4,0)</f>
        <v>SK2</v>
      </c>
      <c r="H1265" s="461" t="str">
        <f>+VLOOKUP(B1265,'Salary sheet'!$B$6:$AZ$1386,50,0)</f>
        <v>SK2</v>
      </c>
      <c r="I1265" s="461" t="str">
        <f t="shared" si="52"/>
        <v>V054HUYNH NGOC THAO050040849944</v>
      </c>
      <c r="J1265" s="573" t="str">
        <f>+VLOOKUP(B1265,'[2]04 2025'!$B$2:$F$1371,5,0)</f>
        <v>V054HUYNH NGOC THAO050040849944</v>
      </c>
      <c r="K1265" s="461">
        <f t="shared" si="49"/>
        <v>1</v>
      </c>
      <c r="P1265" s="479"/>
    </row>
    <row r="1266" spans="1:16" s="461" customFormat="1" ht="18" customHeight="1">
      <c r="A1266" s="548">
        <f>SUBTOTAL(3,B$6:B1266)</f>
        <v>1261</v>
      </c>
      <c r="B1266" s="546" t="s">
        <v>3123</v>
      </c>
      <c r="C1266" s="546" t="str">
        <f>+VLOOKUP(B1266,'Salary sheet'!$B$6:$AX$1386,48,0)</f>
        <v>NGUYEN THI KIM THUY</v>
      </c>
      <c r="D1266" s="546" t="str">
        <f>+VLOOKUP(B1266,'Salary sheet'!$B$6:$BW$1386,49,0)</f>
        <v>050143873495</v>
      </c>
      <c r="E1266" s="462">
        <f>+VLOOKUP(B1266,'Salary sheet'!$B$6:$AT$1292,45,0)</f>
        <v>9240867</v>
      </c>
      <c r="F1266" s="646" t="s">
        <v>5544</v>
      </c>
      <c r="G1266" s="546" t="str">
        <f>+VLOOKUP(B1266,'Salary sheet'!$B$6:$E$2281,4,0)</f>
        <v>SK2</v>
      </c>
      <c r="H1266" s="461" t="str">
        <f>+VLOOKUP(B1266,'Salary sheet'!$B$6:$AZ$1386,50,0)</f>
        <v>SK2</v>
      </c>
      <c r="I1266" s="461" t="str">
        <f t="shared" si="52"/>
        <v>C15415NGUYEN THI KIM THUY050143873495</v>
      </c>
      <c r="J1266" s="573" t="str">
        <f>+VLOOKUP(B1266,'[2]04 2025'!$B$2:$F$1371,5,0)</f>
        <v>C15415NGUYEN THI KIM THUY050143873495</v>
      </c>
      <c r="K1266" s="461">
        <f t="shared" si="49"/>
        <v>1</v>
      </c>
      <c r="P1266" s="479"/>
    </row>
    <row r="1267" spans="1:16" s="461" customFormat="1" ht="18" customHeight="1">
      <c r="A1267" s="548">
        <f>SUBTOTAL(3,B$6:B1267)</f>
        <v>1262</v>
      </c>
      <c r="B1267" s="546" t="s">
        <v>3125</v>
      </c>
      <c r="C1267" s="546" t="str">
        <f>+VLOOKUP(B1267,'Salary sheet'!$B$6:$AX$1386,48,0)</f>
        <v>DAM KIM CUC</v>
      </c>
      <c r="D1267" s="546" t="str">
        <f>+VLOOKUP(B1267,'Salary sheet'!$B$6:$BW$1386,49,0)</f>
        <v>050049772383</v>
      </c>
      <c r="E1267" s="462">
        <f>+VLOOKUP(B1267,'Salary sheet'!$B$6:$AT$1292,45,0)</f>
        <v>9199134</v>
      </c>
      <c r="F1267" s="646" t="s">
        <v>5544</v>
      </c>
      <c r="G1267" s="546" t="str">
        <f>+VLOOKUP(B1267,'Salary sheet'!$B$6:$E$2281,4,0)</f>
        <v>SK2</v>
      </c>
      <c r="H1267" s="461" t="str">
        <f>+VLOOKUP(B1267,'Salary sheet'!$B$6:$AZ$1386,50,0)</f>
        <v>SK2</v>
      </c>
      <c r="I1267" s="461" t="str">
        <f t="shared" si="52"/>
        <v>C15422DAM KIM CUC050049772383</v>
      </c>
      <c r="J1267" s="573" t="str">
        <f>+VLOOKUP(B1267,'[2]04 2025'!$B$2:$F$1371,5,0)</f>
        <v>C15422DAM KIM CUC050049772383</v>
      </c>
      <c r="K1267" s="461">
        <f t="shared" si="49"/>
        <v>1</v>
      </c>
      <c r="P1267" s="479"/>
    </row>
    <row r="1268" spans="1:16" s="461" customFormat="1" ht="18" customHeight="1">
      <c r="A1268" s="548">
        <f>SUBTOTAL(3,B$6:B1268)</f>
        <v>1263</v>
      </c>
      <c r="B1268" s="546" t="s">
        <v>3127</v>
      </c>
      <c r="C1268" s="546" t="str">
        <f>+VLOOKUP(B1268,'Salary sheet'!$B$6:$AX$1386,48,0)</f>
        <v>THAI THI DIEM TRANG</v>
      </c>
      <c r="D1268" s="546" t="str">
        <f>+VLOOKUP(B1268,'Salary sheet'!$B$6:$BW$1386,49,0)</f>
        <v>050126082891</v>
      </c>
      <c r="E1268" s="462">
        <f>+VLOOKUP(B1268,'Salary sheet'!$B$6:$AT$1292,45,0)</f>
        <v>8686677</v>
      </c>
      <c r="F1268" s="646" t="s">
        <v>5544</v>
      </c>
      <c r="G1268" s="546" t="str">
        <f>+VLOOKUP(B1268,'Salary sheet'!$B$6:$E$2281,4,0)</f>
        <v>SK2</v>
      </c>
      <c r="H1268" s="461" t="str">
        <f>+VLOOKUP(B1268,'Salary sheet'!$B$6:$AZ$1386,50,0)</f>
        <v>SK2</v>
      </c>
      <c r="I1268" s="461" t="str">
        <f t="shared" si="52"/>
        <v>C15541THAI THI DIEM TRANG050126082891</v>
      </c>
      <c r="J1268" s="573" t="str">
        <f>+VLOOKUP(B1268,'[2]04 2025'!$B$2:$F$1371,5,0)</f>
        <v>C15541THAI THI DIEM TRANG050126082891</v>
      </c>
      <c r="K1268" s="461">
        <f t="shared" si="49"/>
        <v>1</v>
      </c>
      <c r="P1268" s="479"/>
    </row>
    <row r="1269" spans="1:16" s="461" customFormat="1" ht="18" customHeight="1">
      <c r="A1269" s="548">
        <f>SUBTOTAL(3,B$6:B1269)</f>
        <v>1264</v>
      </c>
      <c r="B1269" s="546" t="s">
        <v>3129</v>
      </c>
      <c r="C1269" s="546" t="str">
        <f>+VLOOKUP(B1269,'Salary sheet'!$B$6:$AX$1386,48,0)</f>
        <v>NGUYEN THI CAM TIEN</v>
      </c>
      <c r="D1269" s="546" t="str">
        <f>+VLOOKUP(B1269,'Salary sheet'!$B$6:$BW$1386,49,0)</f>
        <v>050068237790</v>
      </c>
      <c r="E1269" s="462">
        <f>+VLOOKUP(B1269,'Salary sheet'!$B$6:$AT$1292,45,0)</f>
        <v>8726400</v>
      </c>
      <c r="F1269" s="646" t="s">
        <v>5544</v>
      </c>
      <c r="G1269" s="546" t="str">
        <f>+VLOOKUP(B1269,'Salary sheet'!$B$6:$E$2281,4,0)</f>
        <v>SK2</v>
      </c>
      <c r="H1269" s="461" t="str">
        <f>+VLOOKUP(B1269,'Salary sheet'!$B$6:$AZ$1386,50,0)</f>
        <v>SK2</v>
      </c>
      <c r="I1269" s="461" t="str">
        <f t="shared" si="52"/>
        <v>C15666NGUYEN THI CAM TIEN050068237790</v>
      </c>
      <c r="J1269" s="573" t="str">
        <f>+VLOOKUP(B1269,'[2]04 2025'!$B$2:$F$1371,5,0)</f>
        <v>C15666NGUYEN THI CAM TIEN050068237790</v>
      </c>
      <c r="K1269" s="461">
        <f t="shared" si="49"/>
        <v>1</v>
      </c>
      <c r="P1269" s="479"/>
    </row>
    <row r="1270" spans="1:16" s="461" customFormat="1" ht="18" customHeight="1">
      <c r="A1270" s="548">
        <f>SUBTOTAL(3,B$6:B1270)</f>
        <v>1265</v>
      </c>
      <c r="B1270" s="546" t="s">
        <v>3130</v>
      </c>
      <c r="C1270" s="546" t="str">
        <f>+VLOOKUP(B1270,'Salary sheet'!$B$6:$AX$1386,48,0)</f>
        <v>DO DUC HUY</v>
      </c>
      <c r="D1270" s="546" t="str">
        <f>+VLOOKUP(B1270,'Salary sheet'!$B$6:$BW$1386,49,0)</f>
        <v>050086759389</v>
      </c>
      <c r="E1270" s="462">
        <f>+VLOOKUP(B1270,'Salary sheet'!$B$6:$AT$1292,45,0)</f>
        <v>7045299</v>
      </c>
      <c r="F1270" s="646" t="s">
        <v>5544</v>
      </c>
      <c r="G1270" s="546" t="str">
        <f>+VLOOKUP(B1270,'Salary sheet'!$B$6:$E$2281,4,0)</f>
        <v>SK2</v>
      </c>
      <c r="H1270" s="461" t="str">
        <f>+VLOOKUP(B1270,'Salary sheet'!$B$6:$AZ$1386,50,0)</f>
        <v>SK2</v>
      </c>
      <c r="I1270" s="461" t="str">
        <f t="shared" si="52"/>
        <v>C16144DO DUC HUY050086759389</v>
      </c>
      <c r="J1270" s="573" t="str">
        <f>+VLOOKUP(B1270,'[2]04 2025'!$B$2:$F$1371,5,0)</f>
        <v>C16144DO DUC HUY050086759389</v>
      </c>
      <c r="K1270" s="461">
        <f t="shared" si="49"/>
        <v>1</v>
      </c>
      <c r="P1270" s="479"/>
    </row>
    <row r="1271" spans="1:16" s="461" customFormat="1" ht="18" customHeight="1">
      <c r="A1271" s="548">
        <f>SUBTOTAL(3,B$6:B1271)</f>
        <v>1266</v>
      </c>
      <c r="B1271" s="546" t="s">
        <v>3132</v>
      </c>
      <c r="C1271" s="546" t="str">
        <f>+VLOOKUP(B1271,'Salary sheet'!$B$6:$AX$1386,48,0)</f>
        <v>VO THI THANH VY</v>
      </c>
      <c r="D1271" s="546" t="str">
        <f>+VLOOKUP(B1271,'Salary sheet'!$B$6:$BW$1386,49,0)</f>
        <v>050157314227</v>
      </c>
      <c r="E1271" s="462">
        <f>+VLOOKUP(B1271,'Salary sheet'!$B$6:$AT$1292,45,0)</f>
        <v>7849728</v>
      </c>
      <c r="F1271" s="646" t="s">
        <v>5544</v>
      </c>
      <c r="G1271" s="546" t="str">
        <f>+VLOOKUP(B1271,'Salary sheet'!$B$6:$E$2281,4,0)</f>
        <v>SK2</v>
      </c>
      <c r="H1271" s="461" t="str">
        <f>+VLOOKUP(B1271,'Salary sheet'!$B$6:$AZ$1386,50,0)</f>
        <v>SK2</v>
      </c>
      <c r="I1271" s="461" t="str">
        <f t="shared" si="52"/>
        <v>C16348VO THI THANH VY050157314227</v>
      </c>
      <c r="J1271" s="573" t="str">
        <f>+VLOOKUP(B1271,'[2]04 2025'!$B$2:$F$1371,5,0)</f>
        <v>C16348VO THI THANH VY050157314227</v>
      </c>
      <c r="K1271" s="461">
        <f t="shared" si="49"/>
        <v>1</v>
      </c>
      <c r="P1271" s="479"/>
    </row>
    <row r="1272" spans="1:16" s="461" customFormat="1" ht="18" customHeight="1">
      <c r="A1272" s="548">
        <f>SUBTOTAL(3,B$6:B1272)</f>
        <v>1267</v>
      </c>
      <c r="B1272" s="546" t="s">
        <v>3134</v>
      </c>
      <c r="C1272" s="546" t="str">
        <f>+VLOOKUP(B1272,'Salary sheet'!$B$6:$AX$1386,48,0)</f>
        <v>VO THI NHU QUYNH</v>
      </c>
      <c r="D1272" s="546" t="str">
        <f>+VLOOKUP(B1272,'Salary sheet'!$B$6:$BW$1386,49,0)</f>
        <v>050158230574</v>
      </c>
      <c r="E1272" s="462">
        <f>+VLOOKUP(B1272,'Salary sheet'!$B$6:$AT$1292,45,0)</f>
        <v>4951718</v>
      </c>
      <c r="F1272" s="646" t="s">
        <v>5544</v>
      </c>
      <c r="G1272" s="546" t="str">
        <f>+VLOOKUP(B1272,'Salary sheet'!$B$6:$E$2281,4,0)</f>
        <v>SK2</v>
      </c>
      <c r="H1272" s="461" t="str">
        <f>+VLOOKUP(B1272,'Salary sheet'!$B$6:$AZ$1386,50,0)</f>
        <v>SK2</v>
      </c>
      <c r="I1272" s="461" t="str">
        <f t="shared" si="52"/>
        <v>C16393VO THI NHU QUYNH050158230574</v>
      </c>
      <c r="J1272" s="573" t="str">
        <f>+VLOOKUP(B1272,'[2]04 2025'!$B$2:$F$1371,5,0)</f>
        <v>C16393VO THI NHU QUYNH050158230574</v>
      </c>
      <c r="K1272" s="461">
        <f t="shared" si="49"/>
        <v>1</v>
      </c>
      <c r="P1272" s="479"/>
    </row>
    <row r="1273" spans="1:16" s="461" customFormat="1" ht="18" customHeight="1">
      <c r="A1273" s="548">
        <f>SUBTOTAL(3,B$6:B1273)</f>
        <v>1268</v>
      </c>
      <c r="B1273" s="546" t="s">
        <v>3136</v>
      </c>
      <c r="C1273" s="546" t="str">
        <f>+VLOOKUP(B1273,'Salary sheet'!$B$6:$AX$1386,48,0)</f>
        <v>TRUONG THI THUY</v>
      </c>
      <c r="D1273" s="546" t="str">
        <f>+VLOOKUP(B1273,'Salary sheet'!$B$6:$BW$1386,49,0)</f>
        <v>050036263919</v>
      </c>
      <c r="E1273" s="462">
        <f>+VLOOKUP(B1273,'Salary sheet'!$B$6:$AT$1292,45,0)</f>
        <v>10189776</v>
      </c>
      <c r="F1273" s="646" t="s">
        <v>5544</v>
      </c>
      <c r="G1273" s="546" t="str">
        <f>+VLOOKUP(B1273,'Salary sheet'!$B$6:$E$2281,4,0)</f>
        <v>SK2</v>
      </c>
      <c r="H1273" s="461" t="str">
        <f>+VLOOKUP(B1273,'Salary sheet'!$B$6:$AZ$1386,50,0)</f>
        <v>SK2</v>
      </c>
      <c r="I1273" s="461" t="str">
        <f t="shared" si="52"/>
        <v>C5996TRUONG THI THUY050036263919</v>
      </c>
      <c r="J1273" s="573" t="str">
        <f>+VLOOKUP(B1273,'[2]04 2025'!$B$2:$F$1371,5,0)</f>
        <v>C5996TRUONG THI THUY050036263919</v>
      </c>
      <c r="K1273" s="461">
        <f t="shared" si="49"/>
        <v>1</v>
      </c>
      <c r="P1273" s="479"/>
    </row>
    <row r="1274" spans="1:16" s="461" customFormat="1" ht="18" customHeight="1">
      <c r="A1274" s="548">
        <f>SUBTOTAL(3,B$6:B1274)</f>
        <v>1269</v>
      </c>
      <c r="B1274" s="546" t="s">
        <v>3138</v>
      </c>
      <c r="C1274" s="546" t="str">
        <f>+VLOOKUP(B1274,'Salary sheet'!$B$6:$AX$1386,48,0)</f>
        <v>PHAM THI CAM CHAU</v>
      </c>
      <c r="D1274" s="546" t="str">
        <f>+VLOOKUP(B1274,'Salary sheet'!$B$6:$BW$1386,49,0)</f>
        <v>050106809949</v>
      </c>
      <c r="E1274" s="462">
        <f>+VLOOKUP(B1274,'Salary sheet'!$B$6:$AT$1292,45,0)</f>
        <v>9881363</v>
      </c>
      <c r="F1274" s="646" t="s">
        <v>5544</v>
      </c>
      <c r="G1274" s="546" t="str">
        <f>+VLOOKUP(B1274,'Salary sheet'!$B$6:$E$2281,4,0)</f>
        <v>SK2</v>
      </c>
      <c r="H1274" s="461" t="str">
        <f>+VLOOKUP(B1274,'Salary sheet'!$B$6:$AZ$1386,50,0)</f>
        <v>SK2</v>
      </c>
      <c r="I1274" s="461" t="str">
        <f t="shared" si="52"/>
        <v>C8138PHAM THI CAM CHAU050106809949</v>
      </c>
      <c r="J1274" s="573" t="str">
        <f>+VLOOKUP(B1274,'[2]04 2025'!$B$2:$F$1371,5,0)</f>
        <v>C8138PHAM THI CAM CHAU050106809949</v>
      </c>
      <c r="K1274" s="461">
        <f t="shared" si="49"/>
        <v>1</v>
      </c>
      <c r="P1274" s="479"/>
    </row>
    <row r="1275" spans="1:16" s="461" customFormat="1" ht="18" customHeight="1">
      <c r="A1275" s="548">
        <f>SUBTOTAL(3,B$6:B1275)</f>
        <v>1270</v>
      </c>
      <c r="B1275" s="546" t="s">
        <v>3139</v>
      </c>
      <c r="C1275" s="546" t="str">
        <f>+VLOOKUP(B1275,'Salary sheet'!$B$6:$AX$1386,48,0)</f>
        <v>PHAN THI THAM</v>
      </c>
      <c r="D1275" s="546" t="str">
        <f>+VLOOKUP(B1275,'Salary sheet'!$B$6:$BW$1386,49,0)</f>
        <v>050104420955</v>
      </c>
      <c r="E1275" s="462">
        <f>+VLOOKUP(B1275,'Salary sheet'!$B$6:$AT$1292,45,0)</f>
        <v>9271073</v>
      </c>
      <c r="F1275" s="646" t="s">
        <v>5544</v>
      </c>
      <c r="G1275" s="546" t="str">
        <f>+VLOOKUP(B1275,'Salary sheet'!$B$6:$E$2281,4,0)</f>
        <v>SK2</v>
      </c>
      <c r="H1275" s="461" t="str">
        <f>+VLOOKUP(B1275,'Salary sheet'!$B$6:$AZ$1386,50,0)</f>
        <v>SK2</v>
      </c>
      <c r="I1275" s="461" t="str">
        <f t="shared" si="52"/>
        <v>C10422PHAN THI THAM050104420955</v>
      </c>
      <c r="J1275" s="573" t="str">
        <f>+VLOOKUP(B1275,'[2]04 2025'!$B$2:$F$1371,5,0)</f>
        <v>C10422PHAN THI THAM050104420955</v>
      </c>
      <c r="K1275" s="461">
        <f t="shared" si="49"/>
        <v>1</v>
      </c>
      <c r="P1275" s="479"/>
    </row>
    <row r="1276" spans="1:16" s="461" customFormat="1" ht="18" customHeight="1">
      <c r="A1276" s="548">
        <f>SUBTOTAL(3,B$6:B1276)</f>
        <v>1271</v>
      </c>
      <c r="B1276" s="546" t="s">
        <v>3141</v>
      </c>
      <c r="C1276" s="546" t="str">
        <f>+VLOOKUP(B1276,'Salary sheet'!$B$6:$AX$1386,48,0)</f>
        <v>NGUYEN HOANG BAO</v>
      </c>
      <c r="D1276" s="546" t="str">
        <f>+VLOOKUP(B1276,'Salary sheet'!$B$6:$BW$1386,49,0)</f>
        <v>050106812540</v>
      </c>
      <c r="E1276" s="462">
        <f>+VLOOKUP(B1276,'Salary sheet'!$B$6:$AT$1292,45,0)</f>
        <v>9368049</v>
      </c>
      <c r="F1276" s="646" t="s">
        <v>5544</v>
      </c>
      <c r="G1276" s="546" t="str">
        <f>+VLOOKUP(B1276,'Salary sheet'!$B$6:$E$2281,4,0)</f>
        <v>SK2</v>
      </c>
      <c r="H1276" s="461" t="str">
        <f>+VLOOKUP(B1276,'Salary sheet'!$B$6:$AZ$1386,50,0)</f>
        <v>SK2</v>
      </c>
      <c r="I1276" s="461" t="str">
        <f t="shared" si="52"/>
        <v>C10471NGUYEN HOANG BAO050106812540</v>
      </c>
      <c r="J1276" s="573" t="str">
        <f>+VLOOKUP(B1276,'[2]04 2025'!$B$2:$F$1371,5,0)</f>
        <v>C10471NGUYEN HOANG BAO050106812540</v>
      </c>
      <c r="K1276" s="461">
        <f t="shared" si="49"/>
        <v>1</v>
      </c>
      <c r="P1276" s="479"/>
    </row>
    <row r="1277" spans="1:16" s="461" customFormat="1" ht="18" customHeight="1">
      <c r="A1277" s="548">
        <f>SUBTOTAL(3,B$6:B1277)</f>
        <v>1272</v>
      </c>
      <c r="B1277" s="546" t="s">
        <v>3143</v>
      </c>
      <c r="C1277" s="546" t="str">
        <f>+VLOOKUP(B1277,'Salary sheet'!$B$6:$AX$1386,48,0)</f>
        <v>DIEU PHUON</v>
      </c>
      <c r="D1277" s="546" t="str">
        <f>+VLOOKUP(B1277,'Salary sheet'!$B$6:$BW$1386,49,0)</f>
        <v>050114206676</v>
      </c>
      <c r="E1277" s="462">
        <f>+VLOOKUP(B1277,'Salary sheet'!$B$6:$AT$1292,45,0)</f>
        <v>9075498</v>
      </c>
      <c r="F1277" s="646" t="s">
        <v>5544</v>
      </c>
      <c r="G1277" s="546" t="str">
        <f>+VLOOKUP(B1277,'Salary sheet'!$B$6:$E$2281,4,0)</f>
        <v>SK2</v>
      </c>
      <c r="H1277" s="461" t="str">
        <f>+VLOOKUP(B1277,'Salary sheet'!$B$6:$AZ$1386,50,0)</f>
        <v>SK2</v>
      </c>
      <c r="I1277" s="461" t="str">
        <f t="shared" si="52"/>
        <v>C11657DIEU PHUON050114206676</v>
      </c>
      <c r="J1277" s="573" t="str">
        <f>+VLOOKUP(B1277,'[2]04 2025'!$B$2:$F$1371,5,0)</f>
        <v>C11657DIEU PHUON050114206676</v>
      </c>
      <c r="K1277" s="461">
        <f t="shared" si="49"/>
        <v>1</v>
      </c>
      <c r="P1277" s="479"/>
    </row>
    <row r="1278" spans="1:16" s="461" customFormat="1" ht="18" customHeight="1">
      <c r="A1278" s="548">
        <f>SUBTOTAL(3,B$6:B1278)</f>
        <v>1273</v>
      </c>
      <c r="B1278" s="546" t="s">
        <v>3145</v>
      </c>
      <c r="C1278" s="546" t="str">
        <f>+VLOOKUP(B1278,'Salary sheet'!$B$6:$AX$1386,48,0)</f>
        <v>BUI KHAC THIN</v>
      </c>
      <c r="D1278" s="546" t="str">
        <f>+VLOOKUP(B1278,'Salary sheet'!$B$6:$BW$1386,49,0)</f>
        <v>050088957722</v>
      </c>
      <c r="E1278" s="462">
        <f>+VLOOKUP(B1278,'Salary sheet'!$B$6:$AT$1292,45,0)</f>
        <v>8781781</v>
      </c>
      <c r="F1278" s="646" t="s">
        <v>5544</v>
      </c>
      <c r="G1278" s="546" t="str">
        <f>+VLOOKUP(B1278,'Salary sheet'!$B$6:$E$2281,4,0)</f>
        <v>SK2</v>
      </c>
      <c r="H1278" s="461" t="str">
        <f>+VLOOKUP(B1278,'Salary sheet'!$B$6:$AZ$1386,50,0)</f>
        <v>SK2</v>
      </c>
      <c r="I1278" s="461" t="str">
        <f t="shared" si="52"/>
        <v>C7271BUI KHAC THIN050088957722</v>
      </c>
      <c r="J1278" s="573" t="str">
        <f>+VLOOKUP(B1278,'[2]04 2025'!$B$2:$F$1371,5,0)</f>
        <v>C7271BUI KHAC THIN050088957722</v>
      </c>
      <c r="K1278" s="461">
        <f t="shared" si="49"/>
        <v>1</v>
      </c>
      <c r="P1278" s="479"/>
    </row>
    <row r="1279" spans="1:16" s="550" customFormat="1" ht="21" customHeight="1">
      <c r="A1279" s="549"/>
      <c r="B1279" s="549"/>
      <c r="C1279" s="549" t="s">
        <v>76</v>
      </c>
      <c r="D1279" s="549"/>
      <c r="E1279" s="551">
        <f>SUM(E6:E1278)</f>
        <v>11404670194</v>
      </c>
      <c r="F1279" s="549"/>
      <c r="G1279" s="549"/>
    </row>
    <row r="1282" spans="4:19">
      <c r="E1282" s="193" t="s">
        <v>602</v>
      </c>
      <c r="F1282" s="193"/>
      <c r="G1282" s="193"/>
      <c r="H1282" s="552">
        <f>+E1279</f>
        <v>11404670194</v>
      </c>
    </row>
    <row r="1283" spans="4:19">
      <c r="E1283" s="193" t="s">
        <v>193</v>
      </c>
      <c r="F1283" s="555">
        <f>+SUMIF($H$6:$H$1279,G1283,$E$6:$E$1279)</f>
        <v>3633278721</v>
      </c>
      <c r="G1283" s="542" t="s">
        <v>260</v>
      </c>
      <c r="H1283" s="553">
        <f>+Cash!F18</f>
        <v>39396723</v>
      </c>
      <c r="M1283" s="473"/>
      <c r="S1283" s="615"/>
    </row>
    <row r="1284" spans="4:19">
      <c r="E1284" s="193"/>
      <c r="F1284" s="556">
        <f>+SUMIF($H$6:$H$1279,G1284,$E$6:$E$1279)</f>
        <v>2837555897</v>
      </c>
      <c r="G1284" s="543" t="s">
        <v>261</v>
      </c>
      <c r="H1284" s="552">
        <f>+H1283+H1282</f>
        <v>11444066917</v>
      </c>
      <c r="M1284" s="473"/>
      <c r="S1284" s="615"/>
    </row>
    <row r="1285" spans="4:19">
      <c r="E1285" s="193"/>
      <c r="F1285" s="556">
        <f>+SUMIF($H$6:$H$1279,G1285,$E$6:$E$1279)</f>
        <v>4766339057</v>
      </c>
      <c r="G1285" s="543" t="s">
        <v>200</v>
      </c>
      <c r="H1285" s="553">
        <f>+'Salary sheet'!AT1292</f>
        <v>7240874</v>
      </c>
      <c r="M1285" s="473"/>
      <c r="S1285" s="615"/>
    </row>
    <row r="1286" spans="4:19">
      <c r="E1286" s="193"/>
      <c r="F1286" s="556">
        <f>+SUMIF($H$6:$H$1279,G1286,$E$6:$E$1279)</f>
        <v>167496519</v>
      </c>
      <c r="G1286" s="543" t="s">
        <v>545</v>
      </c>
      <c r="H1286" s="553"/>
      <c r="M1286" s="473"/>
      <c r="S1286" s="615"/>
    </row>
    <row r="1287" spans="4:19">
      <c r="D1287" s="663"/>
      <c r="E1287" s="193"/>
      <c r="F1287" s="557">
        <f>SUM(F1283:F1286)</f>
        <v>11404670194</v>
      </c>
      <c r="G1287" s="544" t="s">
        <v>76</v>
      </c>
      <c r="H1287" s="554">
        <f>+H1285-H1284</f>
        <v>-11436826043</v>
      </c>
      <c r="S1287" s="615"/>
    </row>
    <row r="1288" spans="4:19">
      <c r="D1288" s="663"/>
      <c r="E1288" s="552"/>
      <c r="F1288" s="558"/>
      <c r="G1288" s="193"/>
      <c r="H1288" s="193"/>
    </row>
    <row r="1289" spans="4:19">
      <c r="D1289" s="663"/>
      <c r="E1289" s="193"/>
      <c r="F1289" s="558"/>
      <c r="G1289" s="193"/>
      <c r="H1289" s="193" t="s">
        <v>352</v>
      </c>
      <c r="M1289" s="473"/>
    </row>
    <row r="1290" spans="4:19">
      <c r="D1290" s="663"/>
      <c r="E1290" s="193"/>
      <c r="F1290" s="558"/>
      <c r="G1290" s="193"/>
      <c r="H1290" s="193" t="s">
        <v>353</v>
      </c>
      <c r="M1290" s="473"/>
    </row>
    <row r="1291" spans="4:19">
      <c r="D1291" s="663"/>
      <c r="E1291" s="193"/>
      <c r="F1291" s="558"/>
      <c r="G1291" s="193"/>
      <c r="H1291" s="193" t="s">
        <v>352</v>
      </c>
      <c r="M1291" s="473"/>
    </row>
    <row r="1292" spans="4:19">
      <c r="D1292" s="663"/>
      <c r="E1292" s="193"/>
      <c r="F1292" s="558"/>
      <c r="G1292" s="193"/>
      <c r="H1292" s="193" t="s">
        <v>261</v>
      </c>
      <c r="M1292" s="473"/>
    </row>
    <row r="1293" spans="4:19">
      <c r="D1293" s="662"/>
      <c r="E1293" s="193"/>
      <c r="F1293" s="558"/>
      <c r="G1293" s="193"/>
      <c r="H1293" s="193" t="s">
        <v>200</v>
      </c>
      <c r="M1293" s="473"/>
    </row>
    <row r="1294" spans="4:19">
      <c r="E1294" s="193"/>
      <c r="F1294" s="558"/>
      <c r="G1294" s="193"/>
      <c r="H1294" s="193"/>
    </row>
    <row r="1295" spans="4:19">
      <c r="E1295" s="193"/>
      <c r="F1295" s="558"/>
      <c r="G1295" s="193"/>
      <c r="H1295" s="193"/>
    </row>
    <row r="1296" spans="4:19">
      <c r="E1296" s="193"/>
      <c r="F1296" s="558"/>
      <c r="G1296" s="193"/>
      <c r="H1296" s="193"/>
    </row>
  </sheetData>
  <mergeCells count="1">
    <mergeCell ref="C2:F2"/>
  </mergeCells>
  <phoneticPr fontId="106" type="noConversion"/>
  <conditionalFormatting sqref="B1:B1048576">
    <cfRule type="duplicateValues" dxfId="5" priority="1"/>
  </conditionalFormatting>
  <conditionalFormatting sqref="B2:B5">
    <cfRule type="duplicateValues" dxfId="4" priority="2"/>
  </conditionalFormatting>
  <pageMargins left="0.17" right="0.17" top="0.28999999999999998" bottom="0.26" header="0.17" footer="0.23"/>
  <pageSetup paperSize="9" scale="76" orientation="portrait" r:id="rId1"/>
  <headerFooter>
    <oddHeader>Page &amp;P of &amp;N</oddHeader>
  </headerFooter>
  <colBreaks count="1" manualBreakCount="1">
    <brk id="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3"/>
  <dimension ref="A2:M31"/>
  <sheetViews>
    <sheetView topLeftCell="A10" zoomScaleNormal="100" zoomScaleSheetLayoutView="80" workbookViewId="0">
      <selection activeCell="I28" sqref="I28"/>
    </sheetView>
  </sheetViews>
  <sheetFormatPr defaultColWidth="9.140625" defaultRowHeight="15"/>
  <cols>
    <col min="1" max="1" width="10.42578125" style="11" bestFit="1" customWidth="1"/>
    <col min="2" max="2" width="14.140625" style="11" customWidth="1"/>
    <col min="3" max="3" width="26.85546875" style="11" bestFit="1" customWidth="1"/>
    <col min="4" max="4" width="14.5703125" style="109" customWidth="1"/>
    <col min="5" max="5" width="23.42578125" style="109" customWidth="1"/>
    <col min="6" max="6" width="22" style="14" customWidth="1"/>
    <col min="7" max="7" width="18.140625" style="14" bestFit="1" customWidth="1"/>
    <col min="8" max="8" width="28" style="704" customWidth="1"/>
    <col min="9" max="9" width="15.7109375" style="11" bestFit="1" customWidth="1"/>
    <col min="10" max="10" width="15.7109375" style="11" customWidth="1"/>
    <col min="11" max="11" width="7" style="11" bestFit="1" customWidth="1"/>
    <col min="12" max="12" width="9.140625" style="11"/>
    <col min="13" max="13" width="15.42578125" style="471" bestFit="1" customWidth="1"/>
    <col min="14" max="16384" width="9.140625" style="11"/>
  </cols>
  <sheetData>
    <row r="2" spans="1:13" s="10" customFormat="1" ht="42" customHeight="1">
      <c r="A2" s="793" t="s">
        <v>5543</v>
      </c>
      <c r="B2" s="793"/>
      <c r="C2" s="793"/>
      <c r="D2" s="793"/>
      <c r="E2" s="793"/>
      <c r="F2" s="793"/>
      <c r="G2" s="793"/>
      <c r="H2" s="793"/>
      <c r="M2" s="467"/>
    </row>
    <row r="3" spans="1:13" s="6" customFormat="1" ht="36.75" customHeight="1" thickBot="1">
      <c r="C3" s="9"/>
      <c r="D3" s="119"/>
      <c r="E3" s="118" t="s">
        <v>124</v>
      </c>
      <c r="F3" s="8"/>
      <c r="G3" s="8"/>
      <c r="H3" s="697"/>
      <c r="I3" s="8"/>
      <c r="M3" s="468"/>
    </row>
    <row r="4" spans="1:13" s="7" customFormat="1" ht="39.75" customHeight="1" thickTop="1">
      <c r="A4" s="214" t="s">
        <v>9</v>
      </c>
      <c r="B4" s="215" t="s">
        <v>11</v>
      </c>
      <c r="C4" s="215" t="s">
        <v>7</v>
      </c>
      <c r="D4" s="215" t="s">
        <v>12</v>
      </c>
      <c r="E4" s="215" t="s">
        <v>6</v>
      </c>
      <c r="F4" s="215" t="s">
        <v>8</v>
      </c>
      <c r="G4" s="216" t="s">
        <v>16</v>
      </c>
      <c r="H4" s="698" t="s">
        <v>112</v>
      </c>
      <c r="I4" s="217" t="s">
        <v>194</v>
      </c>
      <c r="J4" s="108" t="s">
        <v>256</v>
      </c>
      <c r="M4" s="469"/>
    </row>
    <row r="5" spans="1:13" s="22" customFormat="1" ht="32.25" customHeight="1">
      <c r="A5" s="475">
        <f>SUBTOTAL(3,B$5:B5)</f>
        <v>1</v>
      </c>
      <c r="B5" s="475" t="s">
        <v>5577</v>
      </c>
      <c r="C5" s="476" t="s">
        <v>5578</v>
      </c>
      <c r="D5" s="669">
        <v>45771</v>
      </c>
      <c r="E5" s="530" t="str">
        <f>+VLOOKUP(B5,'Salary sheet'!$B$6:$AU$1432,5,0)</f>
        <v>P4 - FB2-4</v>
      </c>
      <c r="F5" s="620">
        <f>+VLOOKUP(B5,'Salary sheet'!$B$6:$AT$1292,45,0)</f>
        <v>1279230</v>
      </c>
      <c r="G5" s="477"/>
      <c r="H5" s="699" t="s">
        <v>459</v>
      </c>
      <c r="I5" s="478" t="str">
        <f>+VLOOKUP(B5,'Salary sheet'!$B$6:$AU$1432,4,0)</f>
        <v>FACTORY D</v>
      </c>
      <c r="J5" s="227" t="str">
        <f>+VLOOKUP(B5,'Salary sheet'!$B$6:$AZ$1291,50,0)</f>
        <v>SK1 Bag</v>
      </c>
      <c r="M5" s="699" t="s">
        <v>603</v>
      </c>
    </row>
    <row r="6" spans="1:13" s="22" customFormat="1" ht="32.25" customHeight="1">
      <c r="A6" s="475">
        <f>SUBTOTAL(3,B$5:B6)</f>
        <v>2</v>
      </c>
      <c r="B6" s="475" t="s">
        <v>5587</v>
      </c>
      <c r="C6" s="476" t="s">
        <v>5588</v>
      </c>
      <c r="D6" s="669">
        <v>45762</v>
      </c>
      <c r="E6" s="530" t="str">
        <f>+VLOOKUP(B6,'Salary sheet'!$B$6:$AU$1432,5,0)</f>
        <v>P4 - Inspection</v>
      </c>
      <c r="F6" s="620">
        <f>+VLOOKUP(B6,'Salary sheet'!$B$6:$AT$1292,45,0)</f>
        <v>3509590</v>
      </c>
      <c r="G6" s="477"/>
      <c r="H6" s="699" t="s">
        <v>459</v>
      </c>
      <c r="I6" s="478" t="str">
        <f>+VLOOKUP(B6,'Salary sheet'!$B$6:$AU$1432,4,0)</f>
        <v>FACTORY D</v>
      </c>
      <c r="J6" s="227" t="str">
        <f>+VLOOKUP(B6,'Salary sheet'!$B$6:$AZ$1291,50,0)</f>
        <v>SK1 Bag</v>
      </c>
      <c r="M6" s="2"/>
    </row>
    <row r="7" spans="1:13" s="22" customFormat="1" ht="32.25" customHeight="1">
      <c r="A7" s="475">
        <f>SUBTOTAL(3,B$5:B7)</f>
        <v>3</v>
      </c>
      <c r="B7" s="475" t="s">
        <v>5594</v>
      </c>
      <c r="C7" s="476" t="s">
        <v>5595</v>
      </c>
      <c r="D7" s="669">
        <v>45771</v>
      </c>
      <c r="E7" s="530" t="str">
        <f>+VLOOKUP(B7,'Salary sheet'!$B$6:$AU$1432,5,0)</f>
        <v>P7 - FG Warehouse</v>
      </c>
      <c r="F7" s="620">
        <f>+VLOOKUP(B7,'Salary sheet'!$B$6:$AT$1292,45,0)</f>
        <v>1201096</v>
      </c>
      <c r="G7" s="477"/>
      <c r="H7" s="699" t="s">
        <v>459</v>
      </c>
      <c r="I7" s="478" t="str">
        <f>+VLOOKUP(B7,'Salary sheet'!$B$6:$AU$1432,4,0)</f>
        <v>FACTORY O</v>
      </c>
      <c r="J7" s="227" t="str">
        <f>+VLOOKUP(B7,'Salary sheet'!$B$6:$AZ$1291,50,0)</f>
        <v>SK1 Bag</v>
      </c>
      <c r="M7" s="2"/>
    </row>
    <row r="8" spans="1:13" s="22" customFormat="1" ht="32.25" customHeight="1">
      <c r="A8" s="475">
        <f>SUBTOTAL(3,B$5:B8)</f>
        <v>4</v>
      </c>
      <c r="B8" s="475" t="s">
        <v>5598</v>
      </c>
      <c r="C8" s="476" t="s">
        <v>5599</v>
      </c>
      <c r="D8" s="669">
        <v>45761</v>
      </c>
      <c r="E8" s="530" t="str">
        <f>+VLOOKUP(B8,'Salary sheet'!$B$6:$AU$1432,5,0)</f>
        <v>P0 - Planning</v>
      </c>
      <c r="F8" s="620">
        <f>+VLOOKUP(B8,'Salary sheet'!$B$6:$AT$1292,45,0)</f>
        <v>5769232</v>
      </c>
      <c r="G8" s="477"/>
      <c r="H8" s="699" t="s">
        <v>459</v>
      </c>
      <c r="I8" s="478" t="str">
        <f>+VLOOKUP(B8,'Salary sheet'!$B$6:$AU$1432,4,0)</f>
        <v>SK2</v>
      </c>
      <c r="J8" s="227" t="str">
        <f>+VLOOKUP(B8,'Salary sheet'!$B$6:$AZ$1291,50,0)</f>
        <v>SK2</v>
      </c>
      <c r="M8" s="2"/>
    </row>
    <row r="9" spans="1:13" s="22" customFormat="1" ht="32.25" customHeight="1">
      <c r="A9" s="475">
        <f>SUBTOTAL(3,B$5:B9)</f>
        <v>5</v>
      </c>
      <c r="B9" s="475" t="s">
        <v>5605</v>
      </c>
      <c r="C9" s="476" t="s">
        <v>5606</v>
      </c>
      <c r="D9" s="669">
        <v>45765</v>
      </c>
      <c r="E9" s="530" t="str">
        <f>+VLOOKUP(B9,'Salary sheet'!$B$6:$AU$1432,5,0)</f>
        <v>P2 - Inspection</v>
      </c>
      <c r="F9" s="620">
        <f>+VLOOKUP(B9,'Salary sheet'!$B$6:$AT$1292,45,0)</f>
        <v>2752135</v>
      </c>
      <c r="G9" s="477"/>
      <c r="H9" s="699" t="s">
        <v>459</v>
      </c>
      <c r="I9" s="478" t="str">
        <f>+VLOOKUP(B9,'Salary sheet'!$B$6:$AU$1432,4,0)</f>
        <v>SK2</v>
      </c>
      <c r="J9" s="227" t="str">
        <f>+VLOOKUP(B9,'Salary sheet'!$B$6:$AZ$1291,50,0)</f>
        <v>SK2</v>
      </c>
      <c r="M9" s="2"/>
    </row>
    <row r="10" spans="1:13" s="22" customFormat="1" ht="32.25" customHeight="1">
      <c r="A10" s="475">
        <f>SUBTOTAL(3,B$5:B10)</f>
        <v>6</v>
      </c>
      <c r="B10" s="475" t="s">
        <v>5609</v>
      </c>
      <c r="C10" s="476" t="s">
        <v>5610</v>
      </c>
      <c r="D10" s="669">
        <v>45769</v>
      </c>
      <c r="E10" s="530" t="str">
        <f>+VLOOKUP(B10,'Salary sheet'!$B$6:$AU$1432,5,0)</f>
        <v>P2 - J cut</v>
      </c>
      <c r="F10" s="620">
        <f>+VLOOKUP(B10,'Salary sheet'!$B$6:$AT$1292,45,0)</f>
        <v>1550038</v>
      </c>
      <c r="G10" s="477"/>
      <c r="H10" s="699" t="s">
        <v>459</v>
      </c>
      <c r="I10" s="478" t="str">
        <f>+VLOOKUP(B10,'Salary sheet'!$B$6:$AU$1432,4,0)</f>
        <v>SK2</v>
      </c>
      <c r="J10" s="227" t="str">
        <f>+VLOOKUP(B10,'Salary sheet'!$B$6:$AZ$1291,50,0)</f>
        <v>SK2</v>
      </c>
      <c r="M10" s="2"/>
    </row>
    <row r="11" spans="1:13" s="22" customFormat="1" ht="32.25" customHeight="1">
      <c r="A11" s="475">
        <f>SUBTOTAL(3,B$5:B11)</f>
        <v>7</v>
      </c>
      <c r="B11" s="475" t="s">
        <v>5611</v>
      </c>
      <c r="C11" s="476" t="s">
        <v>5612</v>
      </c>
      <c r="D11" s="669">
        <v>45772</v>
      </c>
      <c r="E11" s="530" t="str">
        <f>+VLOOKUP(B11,'Salary sheet'!$B$6:$AU$1432,5,0)</f>
        <v>P2 - QC</v>
      </c>
      <c r="F11" s="620">
        <f>+VLOOKUP(B11,'Salary sheet'!$B$6:$AT$1292,45,0)</f>
        <v>1065692</v>
      </c>
      <c r="G11" s="477"/>
      <c r="H11" s="699" t="s">
        <v>459</v>
      </c>
      <c r="I11" s="478" t="str">
        <f>+VLOOKUP(B11,'Salary sheet'!$B$6:$AU$1432,4,0)</f>
        <v>SK2</v>
      </c>
      <c r="J11" s="227" t="str">
        <f>+VLOOKUP(B11,'Salary sheet'!$B$6:$AZ$1291,50,0)</f>
        <v>SK2</v>
      </c>
      <c r="M11" s="2"/>
    </row>
    <row r="12" spans="1:13" s="22" customFormat="1" ht="32.25" customHeight="1">
      <c r="A12" s="475">
        <f>SUBTOTAL(3,B$5:B12)</f>
        <v>8</v>
      </c>
      <c r="B12" s="475" t="s">
        <v>2756</v>
      </c>
      <c r="C12" s="476" t="s">
        <v>2757</v>
      </c>
      <c r="D12" s="669">
        <v>45355</v>
      </c>
      <c r="E12" s="530" t="str">
        <f>+VLOOKUP(B12,'Salary sheet'!$B$6:$AU$1432,5,0)</f>
        <v>P3 - Assembly 1A</v>
      </c>
      <c r="F12" s="620">
        <f>+VLOOKUP(B12,'Salary sheet'!$B$6:$AT$1292,45,0)</f>
        <v>8400055</v>
      </c>
      <c r="G12" s="477"/>
      <c r="H12" s="718" t="s">
        <v>603</v>
      </c>
      <c r="I12" s="478" t="str">
        <f>+VLOOKUP(B12,'Salary sheet'!$B$6:$AU$1432,4,0)</f>
        <v>SK2</v>
      </c>
      <c r="J12" s="227" t="str">
        <f>+VLOOKUP(B12,'Salary sheet'!$B$6:$AZ$1291,50,0)</f>
        <v>SK2</v>
      </c>
      <c r="M12" s="2"/>
    </row>
    <row r="13" spans="1:13" s="22" customFormat="1" ht="32.25" customHeight="1">
      <c r="A13" s="475">
        <f>SUBTOTAL(3,B$5:B13)</f>
        <v>9</v>
      </c>
      <c r="B13" s="475" t="s">
        <v>5621</v>
      </c>
      <c r="C13" s="476" t="s">
        <v>5622</v>
      </c>
      <c r="D13" s="669">
        <v>45772</v>
      </c>
      <c r="E13" s="530" t="str">
        <f>+VLOOKUP(B13,'Salary sheet'!$B$6:$AU$1432,5,0)</f>
        <v>P3 - Assembly 2A</v>
      </c>
      <c r="F13" s="620">
        <f>+VLOOKUP(B13,'Salary sheet'!$B$6:$AT$1292,45,0)</f>
        <v>639615</v>
      </c>
      <c r="G13" s="477"/>
      <c r="H13" s="699" t="s">
        <v>459</v>
      </c>
      <c r="I13" s="478" t="str">
        <f>+VLOOKUP(B13,'Salary sheet'!$B$6:$AU$1432,4,0)</f>
        <v>SK2</v>
      </c>
      <c r="J13" s="227" t="str">
        <f>+VLOOKUP(B13,'Salary sheet'!$B$6:$AZ$1291,50,0)</f>
        <v>SK2</v>
      </c>
      <c r="M13" s="2"/>
    </row>
    <row r="14" spans="1:13" s="22" customFormat="1" ht="32.25" customHeight="1">
      <c r="A14" s="475">
        <f>SUBTOTAL(3,B$5:B14)</f>
        <v>10</v>
      </c>
      <c r="B14" s="475" t="s">
        <v>5625</v>
      </c>
      <c r="C14" s="476" t="s">
        <v>5626</v>
      </c>
      <c r="D14" s="669">
        <v>45757</v>
      </c>
      <c r="E14" s="530" t="str">
        <f>+VLOOKUP(B14,'Salary sheet'!$B$6:$AU$1432,5,0)</f>
        <v>P3 - Assembly 2B</v>
      </c>
      <c r="F14" s="620">
        <f>+VLOOKUP(B14,'Salary sheet'!$B$6:$AT$1292,45,0)</f>
        <v>3953230</v>
      </c>
      <c r="G14" s="477"/>
      <c r="H14" s="699" t="s">
        <v>459</v>
      </c>
      <c r="I14" s="478" t="str">
        <f>+VLOOKUP(B14,'Salary sheet'!$B$6:$AU$1432,4,0)</f>
        <v>SK2</v>
      </c>
      <c r="J14" s="227" t="str">
        <f>+VLOOKUP(B14,'Salary sheet'!$B$6:$AZ$1291,50,0)</f>
        <v>SK2</v>
      </c>
      <c r="M14" s="2"/>
    </row>
    <row r="15" spans="1:13" s="22" customFormat="1" ht="32.25" customHeight="1">
      <c r="A15" s="475">
        <f>SUBTOTAL(3,B$5:B15)</f>
        <v>11</v>
      </c>
      <c r="B15" s="475" t="s">
        <v>5627</v>
      </c>
      <c r="C15" s="476" t="s">
        <v>5628</v>
      </c>
      <c r="D15" s="669">
        <v>45757</v>
      </c>
      <c r="E15" s="530" t="str">
        <f>+VLOOKUP(B15,'Salary sheet'!$B$6:$AU$1432,5,0)</f>
        <v>P3 - Assembly 2B</v>
      </c>
      <c r="F15" s="620">
        <f>+VLOOKUP(B15,'Salary sheet'!$B$6:$AT$1292,45,0)</f>
        <v>4650115</v>
      </c>
      <c r="G15" s="477"/>
      <c r="H15" s="699" t="s">
        <v>459</v>
      </c>
      <c r="I15" s="478" t="str">
        <f>+VLOOKUP(B15,'Salary sheet'!$B$6:$AU$1432,4,0)</f>
        <v>SK2</v>
      </c>
      <c r="J15" s="227" t="str">
        <f>+VLOOKUP(B15,'Salary sheet'!$B$6:$AZ$1291,50,0)</f>
        <v>SK2</v>
      </c>
      <c r="M15" s="2"/>
    </row>
    <row r="16" spans="1:13" s="22" customFormat="1" ht="32.25" customHeight="1">
      <c r="A16" s="475">
        <f>SUBTOTAL(3,B$5:B16)</f>
        <v>12</v>
      </c>
      <c r="B16" s="475" t="s">
        <v>5633</v>
      </c>
      <c r="C16" s="476" t="s">
        <v>5634</v>
      </c>
      <c r="D16" s="669">
        <v>45761</v>
      </c>
      <c r="E16" s="530" t="str">
        <f>+VLOOKUP(B16,'Salary sheet'!$B$6:$AU$1432,5,0)</f>
        <v>P3 - Assembly 2B</v>
      </c>
      <c r="F16" s="620">
        <f>+VLOOKUP(B16,'Salary sheet'!$B$6:$AT$1292,45,0)</f>
        <v>3773542</v>
      </c>
      <c r="G16" s="477"/>
      <c r="H16" s="699" t="s">
        <v>459</v>
      </c>
      <c r="I16" s="478" t="str">
        <f>+VLOOKUP(B16,'Salary sheet'!$B$6:$AU$1432,4,0)</f>
        <v>SK2</v>
      </c>
      <c r="J16" s="227" t="str">
        <f>+VLOOKUP(B16,'Salary sheet'!$B$6:$AZ$1291,50,0)</f>
        <v>SK2</v>
      </c>
      <c r="M16" s="2"/>
    </row>
    <row r="17" spans="1:13" s="22" customFormat="1" ht="32.25" customHeight="1">
      <c r="A17" s="475">
        <f>SUBTOTAL(3,B$5:B17)</f>
        <v>13</v>
      </c>
      <c r="B17" s="475" t="s">
        <v>5639</v>
      </c>
      <c r="C17" s="476" t="s">
        <v>5640</v>
      </c>
      <c r="D17" s="669">
        <v>45772</v>
      </c>
      <c r="E17" s="530" t="str">
        <f>+VLOOKUP(B17,'Salary sheet'!$B$6:$AU$1432,5,0)</f>
        <v>P3 - QC</v>
      </c>
      <c r="F17" s="620">
        <f>+VLOOKUP(B17,'Salary sheet'!$B$6:$AT$1292,45,0)</f>
        <v>853153</v>
      </c>
      <c r="G17" s="477"/>
      <c r="H17" s="699" t="s">
        <v>459</v>
      </c>
      <c r="I17" s="478" t="str">
        <f>+VLOOKUP(B17,'Salary sheet'!$B$6:$AU$1432,4,0)</f>
        <v>SK2</v>
      </c>
      <c r="J17" s="227" t="str">
        <f>+VLOOKUP(B17,'Salary sheet'!$B$6:$AZ$1291,50,0)</f>
        <v>SK2</v>
      </c>
      <c r="M17" s="2"/>
    </row>
    <row r="18" spans="1:13" s="6" customFormat="1" ht="21" customHeight="1" thickBot="1">
      <c r="A18" s="648"/>
      <c r="B18" s="649"/>
      <c r="C18" s="648" t="s">
        <v>0</v>
      </c>
      <c r="D18" s="649"/>
      <c r="E18" s="649"/>
      <c r="F18" s="613">
        <f>SUM(F5:F17)</f>
        <v>39396723</v>
      </c>
      <c r="G18" s="613"/>
      <c r="H18" s="700"/>
      <c r="I18" s="614"/>
      <c r="J18" s="108"/>
      <c r="M18" s="468"/>
    </row>
    <row r="19" spans="1:13" s="6" customFormat="1" thickTop="1">
      <c r="D19" s="119"/>
      <c r="E19" s="119"/>
      <c r="F19" s="8">
        <f>+F18-G31</f>
        <v>0</v>
      </c>
      <c r="G19" s="8"/>
      <c r="H19" s="701"/>
      <c r="I19" s="8"/>
      <c r="J19" s="8"/>
      <c r="M19" s="468"/>
    </row>
    <row r="20" spans="1:13" s="6" customFormat="1" ht="14.25">
      <c r="D20" s="30"/>
      <c r="E20" s="119"/>
      <c r="F20" s="8"/>
      <c r="G20" s="30" t="s">
        <v>590</v>
      </c>
      <c r="H20" s="701"/>
      <c r="M20" s="468"/>
    </row>
    <row r="21" spans="1:13" s="5" customFormat="1">
      <c r="B21" s="35" t="s">
        <v>2</v>
      </c>
      <c r="D21" s="36" t="s">
        <v>2</v>
      </c>
      <c r="E21" s="120"/>
      <c r="F21" s="35"/>
      <c r="G21" s="35" t="s">
        <v>4</v>
      </c>
      <c r="H21" s="702"/>
      <c r="J21" s="6"/>
      <c r="M21" s="470"/>
    </row>
    <row r="22" spans="1:13" s="6" customFormat="1" ht="14.25">
      <c r="B22" s="8" t="s">
        <v>108</v>
      </c>
      <c r="D22" s="30" t="s">
        <v>108</v>
      </c>
      <c r="E22" s="119"/>
      <c r="F22" s="8"/>
      <c r="G22" s="8"/>
      <c r="H22" s="703"/>
      <c r="M22" s="468"/>
    </row>
    <row r="23" spans="1:13">
      <c r="F23" s="34"/>
      <c r="G23" s="34"/>
    </row>
    <row r="25" spans="1:13" ht="9" customHeight="1"/>
    <row r="27" spans="1:13">
      <c r="G27" s="155">
        <f>+SUMIF($J$5:$J$23,H27,$F$5:$F$23)</f>
        <v>0</v>
      </c>
      <c r="H27" s="705" t="s">
        <v>260</v>
      </c>
    </row>
    <row r="28" spans="1:13">
      <c r="G28" s="155">
        <f>+SUMIF($J$5:$J$23,H28,$F$5:$F$23)</f>
        <v>5989916</v>
      </c>
      <c r="H28" s="705" t="s">
        <v>261</v>
      </c>
    </row>
    <row r="29" spans="1:13">
      <c r="G29" s="155">
        <f>+SUMIF($J$5:$J$23,H29,$F$5:$F$23)</f>
        <v>33406807</v>
      </c>
      <c r="H29" s="705" t="s">
        <v>200</v>
      </c>
    </row>
    <row r="30" spans="1:13">
      <c r="G30" s="155">
        <f>+SUMIF($J$5:$J$23,H30,$F$5:$F$23)</f>
        <v>0</v>
      </c>
      <c r="H30" s="705" t="s">
        <v>545</v>
      </c>
    </row>
    <row r="31" spans="1:13" ht="15.75">
      <c r="G31" s="196">
        <f>SUBTOTAL(9,G27:G30)</f>
        <v>39396723</v>
      </c>
      <c r="H31" s="706" t="s">
        <v>76</v>
      </c>
    </row>
  </sheetData>
  <mergeCells count="1">
    <mergeCell ref="A2:H2"/>
  </mergeCells>
  <phoneticPr fontId="12" type="noConversion"/>
  <conditionalFormatting sqref="B1:B1048576">
    <cfRule type="duplicateValues" dxfId="3" priority="1"/>
  </conditionalFormatting>
  <pageMargins left="0.14000000000000001" right="0.13" top="0.2" bottom="0.14000000000000001" header="0.15" footer="0.16"/>
  <pageSetup paperSize="9" scale="62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PhotoEd.3" shapeId="19457" r:id="rId4">
          <objectPr defaultSize="0" autoPict="0" r:id="rId5">
            <anchor moveWithCells="1" sizeWithCells="1">
              <from>
                <xdr:col>2</xdr:col>
                <xdr:colOff>38100</xdr:colOff>
                <xdr:row>0</xdr:row>
                <xdr:rowOff>0</xdr:rowOff>
              </from>
              <to>
                <xdr:col>2</xdr:col>
                <xdr:colOff>1133475</xdr:colOff>
                <xdr:row>0</xdr:row>
                <xdr:rowOff>0</xdr:rowOff>
              </to>
            </anchor>
          </objectPr>
        </oleObject>
      </mc:Choice>
      <mc:Fallback>
        <oleObject progId="MSPhotoEd.3" shapeId="19457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2:T20"/>
  <sheetViews>
    <sheetView zoomScale="85" zoomScaleNormal="85" zoomScaleSheetLayoutView="100" workbookViewId="0">
      <pane ySplit="4" topLeftCell="A5" activePane="bottomLeft" state="frozen"/>
      <selection activeCell="A6" sqref="A6:XFD6"/>
      <selection pane="bottomLeft" activeCell="A16" sqref="A16:XFD16"/>
    </sheetView>
  </sheetViews>
  <sheetFormatPr defaultColWidth="9.140625" defaultRowHeight="15"/>
  <cols>
    <col min="1" max="1" width="14.5703125" style="11" customWidth="1"/>
    <col min="2" max="2" width="33.7109375" style="121" customWidth="1"/>
    <col min="3" max="3" width="29.5703125" style="12" customWidth="1"/>
    <col min="4" max="4" width="24.85546875" style="13" customWidth="1"/>
    <col min="5" max="5" width="18" style="251" hidden="1" customWidth="1"/>
    <col min="6" max="6" width="15.85546875" style="11" hidden="1" customWidth="1"/>
    <col min="7" max="19" width="9.140625" style="11"/>
    <col min="20" max="20" width="9.140625" style="11" customWidth="1"/>
    <col min="21" max="16384" width="9.140625" style="11"/>
  </cols>
  <sheetData>
    <row r="2" spans="1:20" s="10" customFormat="1" ht="42" customHeight="1">
      <c r="A2" s="793" t="s">
        <v>5542</v>
      </c>
      <c r="B2" s="793"/>
      <c r="C2" s="793"/>
      <c r="D2" s="793"/>
      <c r="E2" s="666"/>
    </row>
    <row r="3" spans="1:20" ht="15" customHeight="1" thickBot="1"/>
    <row r="4" spans="1:20" s="79" customFormat="1" ht="39" customHeight="1" thickTop="1">
      <c r="A4" s="561" t="s">
        <v>9</v>
      </c>
      <c r="B4" s="562" t="s">
        <v>6</v>
      </c>
      <c r="C4" s="563" t="s">
        <v>8</v>
      </c>
      <c r="D4" s="564" t="s">
        <v>16</v>
      </c>
      <c r="E4" s="667" t="s">
        <v>585</v>
      </c>
      <c r="F4" s="79" t="s">
        <v>587</v>
      </c>
    </row>
    <row r="5" spans="1:20" s="22" customFormat="1" ht="29.25" customHeight="1">
      <c r="A5" s="523">
        <f>SUBTOTAL(3,B$5:B5)</f>
        <v>1</v>
      </c>
      <c r="B5" s="565" t="s">
        <v>221</v>
      </c>
      <c r="C5" s="133">
        <f>SUMIFS(Cash!$F$5:$F$17,Cash!$E$5:$E$17,'Cash - Dep'!B5)</f>
        <v>5769232</v>
      </c>
      <c r="D5" s="566"/>
      <c r="E5" s="3">
        <f>SUMIFS(Cash!$F$4:$F$23,Cash!$K$4:$K$23,'Cash - Dep'!$E$4,Cash!$E$4:$E$23,'Cash - Dep'!B5)</f>
        <v>0</v>
      </c>
      <c r="F5" s="453">
        <f>+ROUND(C5-E5,0)</f>
        <v>5769232</v>
      </c>
    </row>
    <row r="6" spans="1:20" s="22" customFormat="1" ht="29.25" customHeight="1">
      <c r="A6" s="567">
        <f>SUBTOTAL(3,B$5:B6)</f>
        <v>2</v>
      </c>
      <c r="B6" s="478" t="s">
        <v>365</v>
      </c>
      <c r="C6" s="508">
        <f>SUMIFS(Cash!$F$5:$F$17,Cash!$E$5:$E$17,'Cash - Dep'!B6)</f>
        <v>2752135</v>
      </c>
      <c r="D6" s="568"/>
      <c r="E6" s="3">
        <f>SUMIFS(Cash!$F$4:$F$23,Cash!$K$4:$K$23,'Cash - Dep'!$E$4,Cash!$E$4:$E$23,'Cash - Dep'!B6)</f>
        <v>0</v>
      </c>
      <c r="F6" s="453">
        <f t="shared" ref="F6:F15" si="0">+ROUND(C6-E6,0)</f>
        <v>2752135</v>
      </c>
    </row>
    <row r="7" spans="1:20" s="22" customFormat="1" ht="30" customHeight="1">
      <c r="A7" s="567">
        <f>SUBTOTAL(3,B$5:B7)</f>
        <v>3</v>
      </c>
      <c r="B7" s="478" t="s">
        <v>447</v>
      </c>
      <c r="C7" s="508">
        <f>SUMIFS(Cash!$F$5:$F$17,Cash!$E$5:$E$17,'Cash - Dep'!B7)</f>
        <v>1550038</v>
      </c>
      <c r="D7" s="568"/>
      <c r="E7" s="3">
        <f>SUMIFS(Cash!$F$4:$F$23,Cash!$K$4:$K$23,'Cash - Dep'!$E$4,Cash!$E$4:$E$23,'Cash - Dep'!B7)</f>
        <v>0</v>
      </c>
      <c r="F7" s="453">
        <f t="shared" ref="F7:F13" si="1">+ROUND(C7-E7,0)</f>
        <v>1550038</v>
      </c>
    </row>
    <row r="8" spans="1:20" s="22" customFormat="1" ht="29.25" customHeight="1">
      <c r="A8" s="567">
        <f>SUBTOTAL(3,B$5:B8)</f>
        <v>4</v>
      </c>
      <c r="B8" s="478" t="s">
        <v>538</v>
      </c>
      <c r="C8" s="508">
        <f>SUMIFS(Cash!$F$5:$F$17,Cash!$E$5:$E$17,'Cash - Dep'!B8)</f>
        <v>1065692</v>
      </c>
      <c r="D8" s="568"/>
      <c r="E8" s="3">
        <f>SUMIFS(Cash!$F$4:$F$23,Cash!$K$4:$K$23,'Cash - Dep'!$E$4,Cash!$E$4:$E$23,'Cash - Dep'!B8)</f>
        <v>0</v>
      </c>
      <c r="F8" s="453">
        <f t="shared" si="1"/>
        <v>1065692</v>
      </c>
    </row>
    <row r="9" spans="1:20" s="22" customFormat="1" ht="29.25" customHeight="1">
      <c r="A9" s="567">
        <f>SUBTOTAL(3,B$5:B9)</f>
        <v>5</v>
      </c>
      <c r="B9" s="478" t="s">
        <v>255</v>
      </c>
      <c r="C9" s="508">
        <f>SUMIFS(Cash!$F$5:$F$17,Cash!$E$5:$E$17,'Cash - Dep'!B9)</f>
        <v>8400055</v>
      </c>
      <c r="D9" s="568"/>
      <c r="E9" s="3">
        <f>SUMIFS(Cash!$F$4:$F$23,Cash!$K$4:$K$23,'Cash - Dep'!$E$4,Cash!$E$4:$E$23,'Cash - Dep'!B9)</f>
        <v>0</v>
      </c>
      <c r="F9" s="453">
        <f t="shared" si="1"/>
        <v>8400055</v>
      </c>
    </row>
    <row r="10" spans="1:20" s="22" customFormat="1" ht="30" customHeight="1">
      <c r="A10" s="567">
        <f>SUBTOTAL(3,B$5:B10)</f>
        <v>6</v>
      </c>
      <c r="B10" s="478" t="s">
        <v>231</v>
      </c>
      <c r="C10" s="508">
        <f>SUMIFS(Cash!$F$5:$F$17,Cash!$E$5:$E$17,'Cash - Dep'!B10)</f>
        <v>639615</v>
      </c>
      <c r="D10" s="568"/>
      <c r="E10" s="3">
        <f>SUMIFS(Cash!$F$4:$F$23,Cash!$K$4:$K$23,'Cash - Dep'!$E$4,Cash!$E$4:$E$23,'Cash - Dep'!B10)</f>
        <v>0</v>
      </c>
      <c r="F10" s="453">
        <f t="shared" si="1"/>
        <v>639615</v>
      </c>
    </row>
    <row r="11" spans="1:20" s="22" customFormat="1" ht="29.25" customHeight="1">
      <c r="A11" s="567">
        <f>SUBTOTAL(3,B$5:B11)</f>
        <v>7</v>
      </c>
      <c r="B11" s="478" t="s">
        <v>232</v>
      </c>
      <c r="C11" s="508">
        <f>SUMIFS(Cash!$F$5:$F$17,Cash!$E$5:$E$17,'Cash - Dep'!B11)</f>
        <v>12376887</v>
      </c>
      <c r="D11" s="568"/>
      <c r="E11" s="3">
        <f>SUMIFS(Cash!$F$4:$F$23,Cash!$K$4:$K$23,'Cash - Dep'!$E$4,Cash!$E$4:$E$23,'Cash - Dep'!B11)</f>
        <v>0</v>
      </c>
      <c r="F11" s="453">
        <f t="shared" si="1"/>
        <v>12376887</v>
      </c>
    </row>
    <row r="12" spans="1:20" s="22" customFormat="1" ht="29.25" customHeight="1">
      <c r="A12" s="567">
        <f>SUBTOTAL(3,B$5:B12)</f>
        <v>8</v>
      </c>
      <c r="B12" s="478" t="s">
        <v>236</v>
      </c>
      <c r="C12" s="508">
        <f>SUMIFS(Cash!$F$5:$F$17,Cash!$E$5:$E$17,'Cash - Dep'!B12)</f>
        <v>853153</v>
      </c>
      <c r="D12" s="568"/>
      <c r="E12" s="3">
        <f>SUMIFS(Cash!$F$4:$F$23,Cash!$K$4:$K$23,'Cash - Dep'!$E$4,Cash!$E$4:$E$23,'Cash - Dep'!B12)</f>
        <v>0</v>
      </c>
      <c r="F12" s="453">
        <f t="shared" si="1"/>
        <v>853153</v>
      </c>
    </row>
    <row r="13" spans="1:20" s="22" customFormat="1" ht="30" customHeight="1">
      <c r="A13" s="567">
        <f>SUBTOTAL(3,B$5:B13)</f>
        <v>9</v>
      </c>
      <c r="B13" s="478" t="s">
        <v>431</v>
      </c>
      <c r="C13" s="508">
        <f>SUMIFS(Cash!$F$5:$F$17,Cash!$E$5:$E$17,'Cash - Dep'!B13)</f>
        <v>1279230</v>
      </c>
      <c r="D13" s="568"/>
      <c r="E13" s="3">
        <f>SUMIFS(Cash!$F$4:$F$23,Cash!$K$4:$K$23,'Cash - Dep'!$E$4,Cash!$E$4:$E$23,'Cash - Dep'!B13)</f>
        <v>0</v>
      </c>
      <c r="F13" s="453">
        <f t="shared" si="1"/>
        <v>1279230</v>
      </c>
    </row>
    <row r="14" spans="1:20" s="22" customFormat="1" ht="30" customHeight="1">
      <c r="A14" s="567">
        <f>SUBTOTAL(3,B$5:B14)</f>
        <v>10</v>
      </c>
      <c r="B14" s="478" t="s">
        <v>434</v>
      </c>
      <c r="C14" s="508">
        <f>SUMIFS(Cash!$F$5:$F$17,Cash!$E$5:$E$17,'Cash - Dep'!B14)</f>
        <v>3509590</v>
      </c>
      <c r="D14" s="568"/>
      <c r="E14" s="3">
        <f>SUMIFS(Cash!$F$4:$F$23,Cash!$K$4:$K$23,'Cash - Dep'!$E$4,Cash!$E$4:$E$23,'Cash - Dep'!B14)</f>
        <v>0</v>
      </c>
      <c r="F14" s="453">
        <f t="shared" si="0"/>
        <v>3509590</v>
      </c>
    </row>
    <row r="15" spans="1:20" s="22" customFormat="1" ht="29.25" customHeight="1">
      <c r="A15" s="567">
        <f>SUBTOTAL(3,B$5:B15)</f>
        <v>11</v>
      </c>
      <c r="B15" s="478" t="s">
        <v>241</v>
      </c>
      <c r="C15" s="508">
        <f>SUMIFS(Cash!$F$5:$F$17,Cash!$E$5:$E$17,'Cash - Dep'!B15)</f>
        <v>1201096</v>
      </c>
      <c r="D15" s="568"/>
      <c r="E15" s="3">
        <f>SUMIFS(Cash!$F$4:$F$23,Cash!$K$4:$K$23,'Cash - Dep'!$E$4,Cash!$E$4:$E$23,'Cash - Dep'!B15)</f>
        <v>0</v>
      </c>
      <c r="F15" s="453">
        <f t="shared" si="0"/>
        <v>1201096</v>
      </c>
    </row>
    <row r="16" spans="1:20" s="6" customFormat="1" ht="21" customHeight="1">
      <c r="A16" s="794" t="s">
        <v>0</v>
      </c>
      <c r="B16" s="794"/>
      <c r="C16" s="219">
        <f>SUM(C5:C15)</f>
        <v>39396723</v>
      </c>
      <c r="D16" s="154"/>
      <c r="E16" s="3">
        <f>SUM(E5:E15)</f>
        <v>0</v>
      </c>
      <c r="F16" s="3">
        <f>SUM(F5:F15)</f>
        <v>39396723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2:6" s="6" customFormat="1" ht="14.25">
      <c r="B17" s="122"/>
      <c r="C17" s="4">
        <f>+Cash!F18</f>
        <v>39396723</v>
      </c>
      <c r="D17" s="28"/>
      <c r="E17" s="3"/>
      <c r="F17" s="453"/>
    </row>
    <row r="18" spans="2:6" s="6" customFormat="1" ht="14.25">
      <c r="B18" s="122"/>
      <c r="C18" s="4"/>
      <c r="D18" s="8"/>
      <c r="E18" s="668"/>
    </row>
    <row r="19" spans="2:6" s="6" customFormat="1">
      <c r="B19" s="36" t="s">
        <v>2</v>
      </c>
      <c r="C19" s="4"/>
      <c r="D19" s="36" t="s">
        <v>75</v>
      </c>
      <c r="E19" s="668"/>
    </row>
    <row r="20" spans="2:6" s="6" customFormat="1" ht="14.25">
      <c r="B20" s="30" t="s">
        <v>3</v>
      </c>
      <c r="C20" s="4"/>
      <c r="D20" s="30" t="s">
        <v>3</v>
      </c>
      <c r="E20" s="668"/>
    </row>
  </sheetData>
  <sortState xmlns:xlrd2="http://schemas.microsoft.com/office/spreadsheetml/2017/richdata2" ref="A5:E5">
    <sortCondition ref="B5"/>
  </sortState>
  <dataConsolidate>
    <dataRefs count="1">
      <dataRef ref="J5:K185" sheet="Cash - Dep"/>
    </dataRefs>
  </dataConsolidate>
  <mergeCells count="2">
    <mergeCell ref="A2:D2"/>
    <mergeCell ref="A16:B16"/>
  </mergeCells>
  <phoneticPr fontId="60" type="noConversion"/>
  <pageMargins left="0.14000000000000001" right="0.13" top="0.2" bottom="0.14000000000000001" header="0.15" footer="0.16"/>
  <pageSetup paperSize="9" orientation="portrait" r:id="rId1"/>
  <headerFooter alignWithMargins="0">
    <oddHeader>&amp;CPage &amp;P of &amp;N&amp;R&amp;T&amp;D</oddHeader>
  </headerFooter>
  <drawing r:id="rId2"/>
  <legacyDrawing r:id="rId3"/>
  <oleObjects>
    <mc:AlternateContent xmlns:mc="http://schemas.openxmlformats.org/markup-compatibility/2006">
      <mc:Choice Requires="x14">
        <oleObject progId="MSPhotoEd.3" shapeId="58369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objectPr>
        </oleObject>
      </mc:Choice>
      <mc:Fallback>
        <oleObject progId="MSPhotoEd.3" shapeId="58369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tabColor rgb="FFFFFF00"/>
  </sheetPr>
  <dimension ref="A1:AM201"/>
  <sheetViews>
    <sheetView zoomScale="85" zoomScaleNormal="85" workbookViewId="0">
      <pane xSplit="3" ySplit="11" topLeftCell="D157" activePane="bottomRight" state="frozen"/>
      <selection activeCell="EA28" sqref="EA28"/>
      <selection pane="topRight" activeCell="EA28" sqref="EA28"/>
      <selection pane="bottomLeft" activeCell="EA28" sqref="EA28"/>
      <selection pane="bottomRight" activeCell="E10" sqref="E10"/>
    </sheetView>
  </sheetViews>
  <sheetFormatPr defaultColWidth="9.140625" defaultRowHeight="15"/>
  <cols>
    <col min="1" max="1" width="3.140625" style="40" customWidth="1"/>
    <col min="2" max="2" width="45.5703125" style="40" customWidth="1"/>
    <col min="3" max="3" width="10.28515625" style="38" customWidth="1"/>
    <col min="4" max="4" width="18.42578125" style="39" bestFit="1" customWidth="1"/>
    <col min="5" max="15" width="18.42578125" style="39" customWidth="1"/>
    <col min="16" max="16" width="21.5703125" style="206" customWidth="1"/>
    <col min="17" max="17" width="21.7109375" style="206" customWidth="1"/>
    <col min="18" max="18" width="16.7109375" style="40" hidden="1" customWidth="1"/>
    <col min="19" max="19" width="9.140625" style="40" hidden="1" customWidth="1"/>
    <col min="20" max="21" width="0" style="40" hidden="1" customWidth="1"/>
    <col min="22" max="22" width="15.7109375" style="569" customWidth="1"/>
    <col min="23" max="24" width="14.7109375" style="569" bestFit="1" customWidth="1"/>
    <col min="25" max="25" width="12.85546875" style="40" bestFit="1" customWidth="1"/>
    <col min="26" max="26" width="11.28515625" style="40" bestFit="1" customWidth="1"/>
    <col min="27" max="27" width="14.140625" style="40" customWidth="1"/>
    <col min="28" max="28" width="11.28515625" style="40" bestFit="1" customWidth="1"/>
    <col min="29" max="29" width="18.28515625" style="40" customWidth="1"/>
    <col min="30" max="33" width="11.28515625" style="40" bestFit="1" customWidth="1"/>
    <col min="34" max="34" width="12.85546875" style="40" bestFit="1" customWidth="1"/>
    <col min="35" max="16384" width="9.140625" style="40"/>
  </cols>
  <sheetData>
    <row r="1" spans="2:36" ht="23.25" customHeight="1">
      <c r="B1" s="37" t="s">
        <v>78</v>
      </c>
      <c r="P1" s="297" t="s">
        <v>279</v>
      </c>
    </row>
    <row r="2" spans="2:36" ht="23.25" customHeight="1">
      <c r="P2" s="297" t="s">
        <v>279</v>
      </c>
    </row>
    <row r="3" spans="2:36" ht="32.25" customHeight="1">
      <c r="B3" s="39" t="s">
        <v>131</v>
      </c>
      <c r="D3" s="39">
        <v>22700</v>
      </c>
      <c r="E3" s="39">
        <v>22700</v>
      </c>
      <c r="F3" s="39">
        <v>22700</v>
      </c>
      <c r="G3" s="39">
        <v>22700</v>
      </c>
      <c r="H3" s="39">
        <v>22700</v>
      </c>
      <c r="I3" s="39">
        <v>22700</v>
      </c>
      <c r="J3" s="39">
        <v>22700</v>
      </c>
      <c r="K3" s="39">
        <v>22700</v>
      </c>
      <c r="L3" s="39">
        <v>22700</v>
      </c>
      <c r="M3" s="39">
        <v>22700</v>
      </c>
      <c r="N3" s="39">
        <v>22700</v>
      </c>
      <c r="O3" s="39">
        <v>22700</v>
      </c>
      <c r="Q3" s="206">
        <v>22500</v>
      </c>
      <c r="AJ3" s="41"/>
    </row>
    <row r="4" spans="2:36" ht="32.25" customHeight="1">
      <c r="B4" s="39" t="s">
        <v>132</v>
      </c>
      <c r="D4" s="39">
        <v>22745</v>
      </c>
      <c r="E4" s="39">
        <v>22790</v>
      </c>
      <c r="F4" s="39">
        <v>22810</v>
      </c>
      <c r="G4" s="39">
        <v>22800</v>
      </c>
      <c r="H4" s="39">
        <v>22835</v>
      </c>
      <c r="I4" s="39">
        <v>22990</v>
      </c>
      <c r="J4" s="39">
        <v>23310</v>
      </c>
      <c r="K4" s="39">
        <f>+[3]Average!AF3</f>
        <v>23340</v>
      </c>
      <c r="L4" s="39">
        <v>23365</v>
      </c>
      <c r="M4" s="39">
        <v>23390</v>
      </c>
      <c r="N4" s="82">
        <v>23365</v>
      </c>
      <c r="O4" s="39">
        <v>23235</v>
      </c>
      <c r="AJ4" s="41"/>
    </row>
    <row r="5" spans="2:36" ht="32.25" customHeight="1">
      <c r="B5" s="39" t="s">
        <v>136</v>
      </c>
      <c r="D5" s="39">
        <v>23250</v>
      </c>
      <c r="E5" s="39">
        <v>23245</v>
      </c>
      <c r="F5" s="39">
        <v>23245</v>
      </c>
      <c r="G5" s="39">
        <v>23320</v>
      </c>
      <c r="H5" s="82">
        <v>23470</v>
      </c>
      <c r="I5" s="39">
        <v>23320</v>
      </c>
      <c r="J5" s="39">
        <v>23270</v>
      </c>
      <c r="K5" s="39">
        <v>23240</v>
      </c>
      <c r="L5" s="39">
        <v>23250</v>
      </c>
      <c r="M5" s="39">
        <v>23250</v>
      </c>
      <c r="N5" s="82">
        <v>23225</v>
      </c>
      <c r="O5" s="39">
        <v>23220</v>
      </c>
      <c r="AJ5" s="41"/>
    </row>
    <row r="6" spans="2:36" ht="32.25" customHeight="1">
      <c r="B6" s="39" t="s">
        <v>168</v>
      </c>
      <c r="D6" s="39">
        <v>23230</v>
      </c>
      <c r="E6" s="39">
        <v>23310</v>
      </c>
      <c r="F6" s="39">
        <v>23660</v>
      </c>
      <c r="G6" s="39">
        <v>23535</v>
      </c>
      <c r="H6" s="82">
        <v>23380</v>
      </c>
      <c r="I6" s="39">
        <v>23300</v>
      </c>
      <c r="J6" s="39">
        <v>23270</v>
      </c>
      <c r="K6" s="39">
        <v>23270</v>
      </c>
      <c r="L6" s="39">
        <v>23270</v>
      </c>
      <c r="M6" s="39">
        <v>23270</v>
      </c>
      <c r="N6" s="82">
        <v>23230</v>
      </c>
      <c r="O6" s="39">
        <v>23190</v>
      </c>
      <c r="AJ6" s="41"/>
    </row>
    <row r="7" spans="2:36" ht="32.25" customHeight="1">
      <c r="B7" s="39" t="s">
        <v>277</v>
      </c>
      <c r="D7" s="39">
        <v>23230</v>
      </c>
      <c r="E7" s="39">
        <v>23310</v>
      </c>
      <c r="F7" s="39">
        <v>23660</v>
      </c>
      <c r="G7" s="39">
        <v>23535</v>
      </c>
      <c r="H7" s="82">
        <v>23380</v>
      </c>
      <c r="I7" s="39">
        <v>23300</v>
      </c>
      <c r="J7" s="39">
        <v>23270</v>
      </c>
      <c r="K7" s="39">
        <v>22870</v>
      </c>
      <c r="L7" s="39">
        <v>22860</v>
      </c>
      <c r="M7" s="39">
        <v>22850</v>
      </c>
      <c r="N7" s="82">
        <v>22795</v>
      </c>
      <c r="O7" s="39">
        <v>22915</v>
      </c>
      <c r="AJ7" s="41"/>
    </row>
    <row r="8" spans="2:36" ht="32.25" customHeight="1">
      <c r="B8" s="39" t="s">
        <v>341</v>
      </c>
      <c r="D8" s="39">
        <v>22730</v>
      </c>
      <c r="E8" s="39">
        <v>22930</v>
      </c>
      <c r="F8" s="39">
        <v>22960</v>
      </c>
      <c r="G8" s="39">
        <v>23080</v>
      </c>
      <c r="H8" s="82">
        <v>23300</v>
      </c>
      <c r="I8" s="39">
        <v>23380</v>
      </c>
      <c r="J8" s="39">
        <v>23450</v>
      </c>
      <c r="K8" s="39">
        <v>23550</v>
      </c>
      <c r="L8" s="39">
        <v>23970</v>
      </c>
      <c r="M8" s="39">
        <v>24880</v>
      </c>
      <c r="N8" s="82">
        <v>24735</v>
      </c>
      <c r="O8" s="39">
        <v>23640</v>
      </c>
      <c r="AJ8" s="41"/>
    </row>
    <row r="9" spans="2:36" ht="32.25" customHeight="1">
      <c r="B9" s="39" t="s">
        <v>421</v>
      </c>
      <c r="D9" s="39">
        <v>23570</v>
      </c>
      <c r="E9" s="39">
        <v>23895</v>
      </c>
      <c r="F9" s="39">
        <v>23585</v>
      </c>
      <c r="G9" s="39">
        <v>23580</v>
      </c>
      <c r="H9" s="82">
        <v>23610</v>
      </c>
      <c r="I9" s="39">
        <v>23700</v>
      </c>
      <c r="J9" s="39">
        <v>23805</v>
      </c>
      <c r="K9" s="39">
        <v>24180</v>
      </c>
      <c r="L9" s="39">
        <v>24450</v>
      </c>
      <c r="M9" s="39">
        <v>24680</v>
      </c>
      <c r="N9" s="82">
        <v>24380</v>
      </c>
      <c r="O9" s="39">
        <v>24350</v>
      </c>
      <c r="AJ9" s="41"/>
    </row>
    <row r="10" spans="2:36" ht="32.25" customHeight="1" thickBot="1">
      <c r="B10" s="39" t="s">
        <v>524</v>
      </c>
      <c r="H10" s="82"/>
      <c r="N10" s="82"/>
      <c r="AJ10" s="41"/>
    </row>
    <row r="11" spans="2:36" s="42" customFormat="1" ht="28.5" customHeight="1" thickBot="1">
      <c r="B11" s="135" t="s">
        <v>158</v>
      </c>
      <c r="C11" s="136" t="s">
        <v>79</v>
      </c>
      <c r="D11" s="207" t="s">
        <v>61</v>
      </c>
      <c r="E11" s="207" t="s">
        <v>62</v>
      </c>
      <c r="F11" s="207" t="s">
        <v>63</v>
      </c>
      <c r="G11" s="207" t="s">
        <v>64</v>
      </c>
      <c r="H11" s="207" t="s">
        <v>65</v>
      </c>
      <c r="I11" s="207" t="s">
        <v>66</v>
      </c>
      <c r="J11" s="207" t="s">
        <v>67</v>
      </c>
      <c r="K11" s="207" t="s">
        <v>68</v>
      </c>
      <c r="L11" s="207" t="s">
        <v>69</v>
      </c>
      <c r="M11" s="207" t="s">
        <v>70</v>
      </c>
      <c r="N11" s="207" t="s">
        <v>71</v>
      </c>
      <c r="O11" s="298" t="s">
        <v>72</v>
      </c>
      <c r="P11" s="321" t="s">
        <v>211</v>
      </c>
      <c r="Q11" s="322" t="s">
        <v>80</v>
      </c>
      <c r="V11" s="570"/>
      <c r="W11" s="570"/>
      <c r="X11" s="570"/>
      <c r="AJ11" s="40"/>
    </row>
    <row r="12" spans="2:36" ht="20.45" customHeight="1">
      <c r="B12" s="49" t="s">
        <v>127</v>
      </c>
      <c r="C12" s="87"/>
      <c r="D12" s="208"/>
      <c r="E12" s="208"/>
      <c r="F12" s="208"/>
      <c r="G12" s="208"/>
      <c r="H12" s="208"/>
      <c r="I12" s="208"/>
      <c r="J12" s="208"/>
      <c r="K12" s="208"/>
      <c r="L12" s="208"/>
      <c r="M12" s="208"/>
      <c r="N12" s="218"/>
      <c r="O12" s="299"/>
      <c r="P12" s="323"/>
      <c r="Q12" s="324"/>
    </row>
    <row r="13" spans="2:36" ht="20.45" customHeight="1">
      <c r="B13" s="110">
        <v>2016</v>
      </c>
      <c r="C13" s="46" t="s">
        <v>73</v>
      </c>
      <c r="D13" s="47">
        <v>5639851.288461538</v>
      </c>
      <c r="E13" s="47">
        <v>7094675.8731596833</v>
      </c>
      <c r="F13" s="47">
        <v>6975597.0510688834</v>
      </c>
      <c r="G13" s="47">
        <v>7396945.5618115058</v>
      </c>
      <c r="H13" s="47">
        <v>8158010.2931677019</v>
      </c>
      <c r="I13" s="47">
        <v>8707228.3868159205</v>
      </c>
      <c r="J13" s="47">
        <v>8073722.7220902601</v>
      </c>
      <c r="K13" s="47">
        <v>8103327.1387795303</v>
      </c>
      <c r="L13" s="47">
        <v>7788570.53654024</v>
      </c>
      <c r="M13" s="47">
        <v>8110049.5798872178</v>
      </c>
      <c r="N13" s="47">
        <v>8021292.2538167937</v>
      </c>
      <c r="O13" s="300">
        <v>8526000.3175355494</v>
      </c>
      <c r="P13" s="325">
        <f t="shared" ref="P13:P17" si="0">+SUM(D13:O13)</f>
        <v>92595271.003134817</v>
      </c>
      <c r="Q13" s="326">
        <f>AVERAGE(D13:O13)</f>
        <v>7716272.5835945681</v>
      </c>
      <c r="S13" s="45"/>
    </row>
    <row r="14" spans="2:36" ht="21" customHeight="1">
      <c r="B14" s="84">
        <v>2017</v>
      </c>
      <c r="C14" s="46" t="s">
        <v>73</v>
      </c>
      <c r="D14" s="47">
        <v>7419611.7513165046</v>
      </c>
      <c r="E14" s="47">
        <v>7036665.1474352051</v>
      </c>
      <c r="F14" s="47">
        <v>8214537.2028796552</v>
      </c>
      <c r="G14" s="47">
        <v>8422067.9984326437</v>
      </c>
      <c r="H14" s="47">
        <v>7974682.6770222839</v>
      </c>
      <c r="I14" s="47">
        <v>7479780.7884482117</v>
      </c>
      <c r="J14" s="47">
        <v>7838982.4092458114</v>
      </c>
      <c r="K14" s="47">
        <v>9052133.7195504066</v>
      </c>
      <c r="L14" s="47">
        <v>10075133.460866906</v>
      </c>
      <c r="M14" s="47">
        <v>10189479.01018057</v>
      </c>
      <c r="N14" s="47">
        <v>9616396.1565064099</v>
      </c>
      <c r="O14" s="300">
        <v>9512442.29237899</v>
      </c>
      <c r="P14" s="325">
        <f t="shared" si="0"/>
        <v>102831912.61426361</v>
      </c>
      <c r="Q14" s="326">
        <f>+[4]Average!O11</f>
        <v>9428987.9492199458</v>
      </c>
      <c r="S14" s="45"/>
    </row>
    <row r="15" spans="2:36" ht="21" customHeight="1">
      <c r="B15" s="84">
        <v>2018</v>
      </c>
      <c r="C15" s="46" t="s">
        <v>73</v>
      </c>
      <c r="D15" s="47">
        <v>9057033.9684299696</v>
      </c>
      <c r="E15" s="47">
        <v>6829832.7541819941</v>
      </c>
      <c r="F15" s="47">
        <v>9238934.3540560175</v>
      </c>
      <c r="G15" s="47">
        <v>8710293.3265276719</v>
      </c>
      <c r="H15" s="47">
        <v>9387345.8105560001</v>
      </c>
      <c r="I15" s="47">
        <v>9373152.769438507</v>
      </c>
      <c r="J15" s="47">
        <v>9127505.3196173478</v>
      </c>
      <c r="K15" s="47">
        <v>9877891.3971915748</v>
      </c>
      <c r="L15" s="47">
        <v>9777987.3393794689</v>
      </c>
      <c r="M15" s="47">
        <v>10075782.885910342</v>
      </c>
      <c r="N15" s="47">
        <v>9686533.5669960752</v>
      </c>
      <c r="O15" s="300">
        <v>9451918.389617892</v>
      </c>
      <c r="P15" s="325">
        <f t="shared" si="0"/>
        <v>110594211.88190287</v>
      </c>
      <c r="Q15" s="326">
        <f>+[3]Average!AP11</f>
        <v>9220117.0308254436</v>
      </c>
      <c r="S15" s="45"/>
    </row>
    <row r="16" spans="2:36" ht="21" customHeight="1">
      <c r="B16" s="84">
        <v>2019</v>
      </c>
      <c r="C16" s="46" t="s">
        <v>73</v>
      </c>
      <c r="D16" s="47">
        <v>7272544.2471527597</v>
      </c>
      <c r="E16" s="47">
        <v>5585409.2480983036</v>
      </c>
      <c r="F16" s="47">
        <v>6947495.8380722888</v>
      </c>
      <c r="G16" s="47">
        <v>6526761.6630991157</v>
      </c>
      <c r="H16" s="47">
        <v>7064922.8122032629</v>
      </c>
      <c r="I16" s="47">
        <v>7096702.7947435323</v>
      </c>
      <c r="J16" s="47">
        <v>7697503.6439089691</v>
      </c>
      <c r="K16" s="47">
        <v>7974855.175577472</v>
      </c>
      <c r="L16" s="47">
        <v>7666429.7705799434</v>
      </c>
      <c r="M16" s="47">
        <v>7823190.6968085105</v>
      </c>
      <c r="N16" s="47">
        <v>6673934.7387923151</v>
      </c>
      <c r="O16" s="300">
        <v>6719094.0817744564</v>
      </c>
      <c r="P16" s="325">
        <f t="shared" si="0"/>
        <v>85048844.71081093</v>
      </c>
      <c r="Q16" s="326">
        <f>AVERAGE(D16:O16)</f>
        <v>7087403.7259009108</v>
      </c>
      <c r="S16" s="45"/>
    </row>
    <row r="17" spans="1:24" ht="21" customHeight="1">
      <c r="B17" s="84">
        <v>2020</v>
      </c>
      <c r="C17" s="46" t="s">
        <v>73</v>
      </c>
      <c r="D17" s="47">
        <v>7549344.0601382498</v>
      </c>
      <c r="E17" s="47">
        <v>8110653.659817352</v>
      </c>
      <c r="F17" s="47">
        <v>7035930.9649631996</v>
      </c>
      <c r="G17" s="47">
        <v>6377334.2542857146</v>
      </c>
      <c r="H17" s="47">
        <v>6516058.1557177613</v>
      </c>
      <c r="I17" s="47">
        <v>7710116.0574712642</v>
      </c>
      <c r="J17" s="47">
        <v>10610021.664691944</v>
      </c>
      <c r="K17" s="47">
        <v>10837583.089430895</v>
      </c>
      <c r="L17" s="47">
        <v>8847384.2289664652</v>
      </c>
      <c r="M17" s="47">
        <v>8755691.2911111116</v>
      </c>
      <c r="N17" s="47">
        <v>8880206.305928411</v>
      </c>
      <c r="O17" s="300">
        <v>10737012.118915929</v>
      </c>
      <c r="P17" s="325">
        <f t="shared" si="0"/>
        <v>101967335.85143828</v>
      </c>
      <c r="Q17" s="326">
        <f>AVERAGE(D17:O17)</f>
        <v>8497277.9876198564</v>
      </c>
      <c r="S17" s="45"/>
    </row>
    <row r="18" spans="1:24" ht="21" customHeight="1">
      <c r="B18" s="84">
        <v>2021</v>
      </c>
      <c r="C18" s="46" t="s">
        <v>73</v>
      </c>
      <c r="D18" s="48">
        <v>9422084.15243553</v>
      </c>
      <c r="E18" s="48">
        <v>6867223.2922814982</v>
      </c>
      <c r="F18" s="48">
        <v>9638378.4625126645</v>
      </c>
      <c r="G18" s="48">
        <v>9769954.1162227597</v>
      </c>
      <c r="H18" s="48">
        <v>10368919.014567669</v>
      </c>
      <c r="I18" s="48">
        <v>10748633.955986749</v>
      </c>
      <c r="J18" s="48">
        <v>8901381.3344643731</v>
      </c>
      <c r="K18" s="48">
        <v>13492328.164799999</v>
      </c>
      <c r="L18" s="48">
        <v>12377055.59625213</v>
      </c>
      <c r="M18" s="48">
        <v>7357014.1032731375</v>
      </c>
      <c r="N18" s="48">
        <v>6150079.047401485</v>
      </c>
      <c r="O18" s="301">
        <v>9041384.9494348597</v>
      </c>
      <c r="P18" s="325">
        <f>+SUM(D18:O18)</f>
        <v>114134436.18963286</v>
      </c>
      <c r="Q18" s="326">
        <f>AVERAGE(D18:O18)</f>
        <v>9511203.0158027392</v>
      </c>
      <c r="R18" s="40" t="s">
        <v>254</v>
      </c>
      <c r="S18" s="45"/>
    </row>
    <row r="19" spans="1:24" ht="21" customHeight="1">
      <c r="B19" s="84">
        <v>2022</v>
      </c>
      <c r="C19" s="46" t="s">
        <v>73</v>
      </c>
      <c r="D19" s="48">
        <v>12831225.222724339</v>
      </c>
      <c r="E19" s="48">
        <v>8332957.9228413962</v>
      </c>
      <c r="F19" s="48">
        <v>9670187.7211302202</v>
      </c>
      <c r="G19" s="48">
        <v>9821279.3947532792</v>
      </c>
      <c r="H19" s="48">
        <v>9651342.9387387391</v>
      </c>
      <c r="I19" s="48">
        <v>9425095.2473622505</v>
      </c>
      <c r="J19" s="48">
        <v>9508049.8480096497</v>
      </c>
      <c r="K19" s="48">
        <v>9938897.677089598</v>
      </c>
      <c r="L19" s="48">
        <v>8442788.4107142854</v>
      </c>
      <c r="M19" s="48">
        <v>8117583.1674387818</v>
      </c>
      <c r="N19" s="48">
        <v>7648571.1315610092</v>
      </c>
      <c r="O19" s="301">
        <v>7889869.2361673415</v>
      </c>
      <c r="P19" s="325">
        <f t="shared" ref="P19" si="1">+SUM(D19:O19)</f>
        <v>111277847.91853088</v>
      </c>
      <c r="Q19" s="326">
        <f t="shared" ref="Q19:Q20" si="2">AVERAGE(D19:O19)</f>
        <v>9273153.9932109062</v>
      </c>
      <c r="S19" s="45"/>
    </row>
    <row r="20" spans="1:24" ht="21" customHeight="1">
      <c r="B20" s="482">
        <v>2023</v>
      </c>
      <c r="C20" s="46" t="s">
        <v>73</v>
      </c>
      <c r="D20" s="48">
        <v>12121791.333333334</v>
      </c>
      <c r="E20" s="48">
        <v>8728625.038350217</v>
      </c>
      <c r="F20" s="48">
        <v>9802908.670867309</v>
      </c>
      <c r="G20" s="48">
        <v>9530853.122634368</v>
      </c>
      <c r="H20" s="48">
        <v>10098894.1</v>
      </c>
      <c r="I20" s="48">
        <v>11111326.204897959</v>
      </c>
      <c r="J20" s="48">
        <v>10614054.136138614</v>
      </c>
      <c r="K20" s="48">
        <v>10797197.149471974</v>
      </c>
      <c r="L20" s="48">
        <v>9683665.9090909082</v>
      </c>
      <c r="M20" s="48">
        <v>9921167.5008291882</v>
      </c>
      <c r="N20" s="48">
        <v>8905570.7577535622</v>
      </c>
      <c r="O20" s="301">
        <v>10181529.953225806</v>
      </c>
      <c r="P20" s="325">
        <f>+SUM(D20:O20)</f>
        <v>121497583.87659325</v>
      </c>
      <c r="Q20" s="326">
        <f t="shared" si="2"/>
        <v>10124798.656382771</v>
      </c>
      <c r="S20" s="45"/>
    </row>
    <row r="21" spans="1:24" ht="21" customHeight="1">
      <c r="B21" s="482">
        <v>2024</v>
      </c>
      <c r="C21" s="46" t="s">
        <v>73</v>
      </c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301"/>
      <c r="P21" s="328"/>
      <c r="Q21" s="607"/>
      <c r="S21" s="45"/>
    </row>
    <row r="22" spans="1:24" s="41" customFormat="1" ht="18.75" customHeight="1" thickBot="1">
      <c r="A22" s="40"/>
      <c r="B22" s="85" t="s">
        <v>525</v>
      </c>
      <c r="C22" s="86"/>
      <c r="D22" s="448">
        <f>+(D21-D20)/D20</f>
        <v>-1</v>
      </c>
      <c r="E22" s="448">
        <f t="shared" ref="E22:O22" si="3">+(E21-E20)/E20</f>
        <v>-1</v>
      </c>
      <c r="F22" s="448">
        <f t="shared" si="3"/>
        <v>-1</v>
      </c>
      <c r="G22" s="448">
        <f t="shared" si="3"/>
        <v>-1</v>
      </c>
      <c r="H22" s="448">
        <f t="shared" si="3"/>
        <v>-1</v>
      </c>
      <c r="I22" s="448">
        <f t="shared" si="3"/>
        <v>-1</v>
      </c>
      <c r="J22" s="448">
        <f t="shared" si="3"/>
        <v>-1</v>
      </c>
      <c r="K22" s="448">
        <f t="shared" si="3"/>
        <v>-1</v>
      </c>
      <c r="L22" s="448">
        <f t="shared" si="3"/>
        <v>-1</v>
      </c>
      <c r="M22" s="448">
        <f t="shared" si="3"/>
        <v>-1</v>
      </c>
      <c r="N22" s="448">
        <f t="shared" si="3"/>
        <v>-1</v>
      </c>
      <c r="O22" s="448">
        <f t="shared" si="3"/>
        <v>-1</v>
      </c>
      <c r="P22" s="534">
        <f>+(P20-P19)/P19</f>
        <v>9.1839805938235555E-2</v>
      </c>
      <c r="Q22" s="535">
        <f>+(Q20-Q19)/Q19</f>
        <v>9.1839805938235694E-2</v>
      </c>
      <c r="R22" s="40"/>
      <c r="S22" s="45"/>
      <c r="V22" s="571"/>
      <c r="W22" s="571"/>
      <c r="X22" s="571"/>
    </row>
    <row r="23" spans="1:24" ht="20.45" customHeight="1" thickBot="1">
      <c r="B23" s="49" t="s">
        <v>81</v>
      </c>
      <c r="C23" s="87"/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99"/>
      <c r="P23" s="323"/>
      <c r="Q23" s="327"/>
      <c r="S23" s="45"/>
    </row>
    <row r="24" spans="1:24" s="41" customFormat="1" ht="20.45" customHeight="1">
      <c r="A24" s="40"/>
      <c r="B24" s="83">
        <v>2016</v>
      </c>
      <c r="C24" s="50"/>
      <c r="D24" s="47">
        <v>884</v>
      </c>
      <c r="E24" s="47">
        <v>883</v>
      </c>
      <c r="F24" s="47">
        <v>842</v>
      </c>
      <c r="G24" s="47">
        <v>817</v>
      </c>
      <c r="H24" s="47">
        <v>805</v>
      </c>
      <c r="I24" s="47">
        <v>804</v>
      </c>
      <c r="J24" s="47">
        <v>842</v>
      </c>
      <c r="K24" s="47">
        <v>1016</v>
      </c>
      <c r="L24" s="47">
        <v>1081</v>
      </c>
      <c r="M24" s="47">
        <v>1064</v>
      </c>
      <c r="N24" s="47">
        <v>1048</v>
      </c>
      <c r="O24" s="300">
        <v>1055</v>
      </c>
      <c r="P24" s="325">
        <f>+SUM(D24:O24)</f>
        <v>11141</v>
      </c>
      <c r="Q24" s="326">
        <f t="shared" ref="Q24:Q31" si="4">AVERAGE(D24:O24)</f>
        <v>928.41666666666663</v>
      </c>
      <c r="R24" s="40"/>
      <c r="S24" s="45"/>
      <c r="V24" s="571"/>
      <c r="W24" s="571"/>
      <c r="X24" s="571"/>
    </row>
    <row r="25" spans="1:24" s="41" customFormat="1" ht="20.45" customHeight="1">
      <c r="A25" s="40"/>
      <c r="B25" s="84">
        <v>2017</v>
      </c>
      <c r="C25" s="50"/>
      <c r="D25" s="47">
        <v>1035</v>
      </c>
      <c r="E25" s="47">
        <v>1056</v>
      </c>
      <c r="F25" s="47">
        <v>1047</v>
      </c>
      <c r="G25" s="47">
        <v>1019</v>
      </c>
      <c r="H25" s="47">
        <v>1008</v>
      </c>
      <c r="I25" s="47">
        <v>984</v>
      </c>
      <c r="J25" s="47">
        <v>972</v>
      </c>
      <c r="K25" s="47">
        <v>991</v>
      </c>
      <c r="L25" s="47">
        <v>979</v>
      </c>
      <c r="M25" s="47">
        <v>953</v>
      </c>
      <c r="N25" s="47">
        <v>942</v>
      </c>
      <c r="O25" s="300">
        <v>977</v>
      </c>
      <c r="P25" s="325">
        <f>+SUM(D25:O25)</f>
        <v>11963</v>
      </c>
      <c r="Q25" s="326">
        <f t="shared" si="4"/>
        <v>996.91666666666663</v>
      </c>
      <c r="R25" s="40"/>
      <c r="S25" s="45"/>
      <c r="V25" s="571"/>
      <c r="W25" s="571"/>
      <c r="X25" s="571"/>
    </row>
    <row r="26" spans="1:24" s="41" customFormat="1" ht="20.45" customHeight="1">
      <c r="A26" s="40"/>
      <c r="B26" s="84">
        <v>2018</v>
      </c>
      <c r="C26" s="51"/>
      <c r="D26" s="48">
        <v>976</v>
      </c>
      <c r="E26" s="48">
        <v>937</v>
      </c>
      <c r="F26" s="48">
        <v>998</v>
      </c>
      <c r="G26" s="48">
        <v>1005</v>
      </c>
      <c r="H26" s="48">
        <v>1005</v>
      </c>
      <c r="I26" s="48">
        <v>1000</v>
      </c>
      <c r="J26" s="48">
        <v>984</v>
      </c>
      <c r="K26" s="48">
        <v>1001</v>
      </c>
      <c r="L26" s="48">
        <v>1021</v>
      </c>
      <c r="M26" s="48">
        <v>1056</v>
      </c>
      <c r="N26" s="48">
        <v>1072</v>
      </c>
      <c r="O26" s="301">
        <v>1199</v>
      </c>
      <c r="P26" s="328"/>
      <c r="Q26" s="326">
        <f t="shared" si="4"/>
        <v>1021.1666666666666</v>
      </c>
      <c r="R26" s="40"/>
      <c r="S26" s="45"/>
      <c r="V26" s="571"/>
      <c r="W26" s="571"/>
      <c r="X26" s="571"/>
    </row>
    <row r="27" spans="1:24" s="41" customFormat="1" ht="21" customHeight="1">
      <c r="A27" s="40"/>
      <c r="B27" s="84">
        <v>2019</v>
      </c>
      <c r="C27" s="51"/>
      <c r="D27" s="48">
        <v>1504</v>
      </c>
      <c r="E27" s="48">
        <v>1709</v>
      </c>
      <c r="F27" s="48">
        <v>2075</v>
      </c>
      <c r="G27" s="48">
        <v>2149</v>
      </c>
      <c r="H27" s="48">
        <v>2217</v>
      </c>
      <c r="I27" s="48">
        <v>2229</v>
      </c>
      <c r="J27" s="48">
        <v>2241</v>
      </c>
      <c r="K27" s="48">
        <v>2204</v>
      </c>
      <c r="L27" s="48">
        <v>2202</v>
      </c>
      <c r="M27" s="48">
        <v>2256</v>
      </c>
      <c r="N27" s="48">
        <v>2186</v>
      </c>
      <c r="O27" s="301">
        <v>2208</v>
      </c>
      <c r="P27" s="325">
        <f>+SUM(D27:O27)</f>
        <v>25180</v>
      </c>
      <c r="Q27" s="326">
        <f t="shared" si="4"/>
        <v>2098.3333333333335</v>
      </c>
      <c r="R27" s="40"/>
      <c r="S27" s="45"/>
      <c r="V27" s="571"/>
      <c r="W27" s="571"/>
      <c r="X27" s="571"/>
    </row>
    <row r="28" spans="1:24" s="41" customFormat="1" ht="21" customHeight="1">
      <c r="A28" s="40"/>
      <c r="B28" s="84">
        <v>2020</v>
      </c>
      <c r="C28" s="51"/>
      <c r="D28" s="48">
        <v>1736</v>
      </c>
      <c r="E28" s="48">
        <v>1752</v>
      </c>
      <c r="F28" s="48">
        <v>1750</v>
      </c>
      <c r="G28" s="48">
        <v>1750</v>
      </c>
      <c r="H28" s="48">
        <v>1644</v>
      </c>
      <c r="I28" s="48">
        <v>1653</v>
      </c>
      <c r="J28" s="48">
        <v>1688</v>
      </c>
      <c r="K28" s="48">
        <v>1759</v>
      </c>
      <c r="L28" s="48">
        <v>1793</v>
      </c>
      <c r="M28" s="48">
        <v>1800</v>
      </c>
      <c r="N28" s="48">
        <v>1788</v>
      </c>
      <c r="O28" s="301">
        <v>1808</v>
      </c>
      <c r="P28" s="325">
        <f>+SUM(D28:O28)</f>
        <v>20921</v>
      </c>
      <c r="Q28" s="326">
        <f t="shared" si="4"/>
        <v>1743.4166666666667</v>
      </c>
      <c r="R28" s="40"/>
      <c r="S28" s="45"/>
      <c r="V28" s="571"/>
      <c r="W28" s="571"/>
      <c r="X28" s="571"/>
    </row>
    <row r="29" spans="1:24" s="41" customFormat="1" ht="21" customHeight="1">
      <c r="A29" s="40"/>
      <c r="B29" s="84">
        <v>2021</v>
      </c>
      <c r="C29" s="51"/>
      <c r="D29" s="48">
        <v>1745</v>
      </c>
      <c r="E29" s="48">
        <v>1762</v>
      </c>
      <c r="F29" s="48">
        <v>1974</v>
      </c>
      <c r="G29" s="48">
        <v>2065</v>
      </c>
      <c r="H29" s="48">
        <v>2128</v>
      </c>
      <c r="I29" s="48">
        <v>2113</v>
      </c>
      <c r="J29" s="48">
        <v>2063</v>
      </c>
      <c r="K29" s="48">
        <v>1250</v>
      </c>
      <c r="L29" s="48">
        <v>1174</v>
      </c>
      <c r="M29" s="48">
        <v>1772</v>
      </c>
      <c r="N29" s="48">
        <v>1751</v>
      </c>
      <c r="O29" s="48">
        <v>1693</v>
      </c>
      <c r="P29" s="325">
        <f t="shared" ref="P29:P31" si="5">+SUM(D29:O29)</f>
        <v>21490</v>
      </c>
      <c r="Q29" s="326">
        <f t="shared" si="4"/>
        <v>1790.8333333333333</v>
      </c>
      <c r="R29" s="40" t="s">
        <v>254</v>
      </c>
      <c r="S29" s="45"/>
      <c r="V29" s="571"/>
      <c r="W29" s="571"/>
      <c r="X29" s="571"/>
    </row>
    <row r="30" spans="1:24" s="41" customFormat="1" ht="21" customHeight="1">
      <c r="A30" s="40"/>
      <c r="B30" s="84">
        <v>2022</v>
      </c>
      <c r="C30" s="51"/>
      <c r="D30" s="48">
        <v>1549</v>
      </c>
      <c r="E30" s="48">
        <v>1633</v>
      </c>
      <c r="F30" s="48">
        <v>1628</v>
      </c>
      <c r="G30" s="48">
        <v>1601</v>
      </c>
      <c r="H30" s="48">
        <v>1665</v>
      </c>
      <c r="I30" s="48">
        <v>1706</v>
      </c>
      <c r="J30" s="48">
        <v>1658</v>
      </c>
      <c r="K30" s="48">
        <v>1663</v>
      </c>
      <c r="L30" s="48">
        <v>1568</v>
      </c>
      <c r="M30" s="48">
        <v>1511</v>
      </c>
      <c r="N30" s="48">
        <v>1467</v>
      </c>
      <c r="O30" s="301">
        <v>1482</v>
      </c>
      <c r="P30" s="325">
        <f t="shared" si="5"/>
        <v>19131</v>
      </c>
      <c r="Q30" s="326">
        <f t="shared" si="4"/>
        <v>1594.25</v>
      </c>
      <c r="R30" s="40"/>
      <c r="S30" s="45"/>
      <c r="V30" s="571"/>
      <c r="W30" s="571"/>
      <c r="X30" s="571"/>
    </row>
    <row r="31" spans="1:24" ht="21" customHeight="1">
      <c r="B31" s="482">
        <v>2023</v>
      </c>
      <c r="C31" s="46"/>
      <c r="D31" s="48">
        <v>1395</v>
      </c>
      <c r="E31" s="48">
        <v>1382</v>
      </c>
      <c r="F31" s="48">
        <v>1349</v>
      </c>
      <c r="G31" s="48">
        <v>1321</v>
      </c>
      <c r="H31" s="48">
        <v>1270</v>
      </c>
      <c r="I31" s="48">
        <v>1225</v>
      </c>
      <c r="J31" s="48">
        <v>1212</v>
      </c>
      <c r="K31" s="48">
        <v>1231</v>
      </c>
      <c r="L31" s="48">
        <v>1210</v>
      </c>
      <c r="M31" s="48">
        <v>1206</v>
      </c>
      <c r="N31" s="48">
        <v>1193</v>
      </c>
      <c r="O31" s="301">
        <v>1240</v>
      </c>
      <c r="P31" s="325">
        <f t="shared" si="5"/>
        <v>15234</v>
      </c>
      <c r="Q31" s="326">
        <f t="shared" si="4"/>
        <v>1269.5</v>
      </c>
      <c r="S31" s="45"/>
    </row>
    <row r="32" spans="1:24" ht="21" customHeight="1">
      <c r="B32" s="482">
        <v>2024</v>
      </c>
      <c r="C32" s="604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301"/>
      <c r="P32" s="608"/>
      <c r="Q32" s="609"/>
      <c r="S32" s="45"/>
    </row>
    <row r="33" spans="1:36" s="41" customFormat="1" ht="18.75" customHeight="1" thickBot="1">
      <c r="A33" s="40"/>
      <c r="B33" s="85" t="s">
        <v>525</v>
      </c>
      <c r="C33" s="86"/>
      <c r="D33" s="448">
        <f>+(D32-D31)/D31</f>
        <v>-1</v>
      </c>
      <c r="E33" s="448">
        <f t="shared" ref="E33:O33" si="6">+(E32-E31)/E31</f>
        <v>-1</v>
      </c>
      <c r="F33" s="448">
        <f t="shared" si="6"/>
        <v>-1</v>
      </c>
      <c r="G33" s="448">
        <f t="shared" si="6"/>
        <v>-1</v>
      </c>
      <c r="H33" s="448">
        <f t="shared" si="6"/>
        <v>-1</v>
      </c>
      <c r="I33" s="448">
        <f t="shared" si="6"/>
        <v>-1</v>
      </c>
      <c r="J33" s="448">
        <f t="shared" si="6"/>
        <v>-1</v>
      </c>
      <c r="K33" s="448">
        <f t="shared" si="6"/>
        <v>-1</v>
      </c>
      <c r="L33" s="448">
        <f t="shared" si="6"/>
        <v>-1</v>
      </c>
      <c r="M33" s="448">
        <f t="shared" si="6"/>
        <v>-1</v>
      </c>
      <c r="N33" s="448">
        <f t="shared" si="6"/>
        <v>-1</v>
      </c>
      <c r="O33" s="448">
        <f t="shared" si="6"/>
        <v>-1</v>
      </c>
      <c r="P33" s="448">
        <f t="shared" ref="P33:Q33" si="7">+(P31-P30)/P30</f>
        <v>-0.20370079974909833</v>
      </c>
      <c r="Q33" s="448">
        <f t="shared" si="7"/>
        <v>-0.20370079974909833</v>
      </c>
      <c r="R33" s="40"/>
      <c r="S33" s="45"/>
      <c r="V33" s="571"/>
      <c r="W33" s="571"/>
      <c r="X33" s="571"/>
    </row>
    <row r="34" spans="1:36" ht="20.45" customHeight="1">
      <c r="B34" s="52" t="s">
        <v>82</v>
      </c>
      <c r="C34" s="87"/>
      <c r="D34" s="208"/>
      <c r="E34" s="208"/>
      <c r="F34" s="208"/>
      <c r="G34" s="208"/>
      <c r="H34" s="208"/>
      <c r="I34" s="208"/>
      <c r="J34" s="208"/>
      <c r="K34" s="208"/>
      <c r="L34" s="208"/>
      <c r="M34" s="208"/>
      <c r="N34" s="208"/>
      <c r="O34" s="299"/>
      <c r="P34" s="323"/>
      <c r="Q34" s="327"/>
      <c r="S34" s="45"/>
    </row>
    <row r="35" spans="1:36" ht="20.45" customHeight="1">
      <c r="B35" s="795" t="s">
        <v>83</v>
      </c>
      <c r="C35" s="46" t="s">
        <v>73</v>
      </c>
      <c r="D35" s="47">
        <v>4985628539</v>
      </c>
      <c r="E35" s="47">
        <v>6264598796</v>
      </c>
      <c r="F35" s="47">
        <v>5873452717</v>
      </c>
      <c r="G35" s="47">
        <v>6043304524</v>
      </c>
      <c r="H35" s="47">
        <v>6567198286</v>
      </c>
      <c r="I35" s="47">
        <v>7000611623</v>
      </c>
      <c r="J35" s="47">
        <v>6798074532</v>
      </c>
      <c r="K35" s="47">
        <v>8232980373</v>
      </c>
      <c r="L35" s="47">
        <v>8419444750</v>
      </c>
      <c r="M35" s="47">
        <v>8629092753</v>
      </c>
      <c r="N35" s="47">
        <v>8406314282</v>
      </c>
      <c r="O35" s="300">
        <v>9481813094</v>
      </c>
      <c r="P35" s="325"/>
      <c r="Q35" s="326">
        <f>AVERAGE(D35:O35)</f>
        <v>7225209522.416667</v>
      </c>
      <c r="S35" s="45"/>
    </row>
    <row r="36" spans="1:36" ht="20.45" customHeight="1">
      <c r="B36" s="795"/>
      <c r="C36" s="46" t="s">
        <v>74</v>
      </c>
      <c r="D36" s="53">
        <v>223570.78650224215</v>
      </c>
      <c r="E36" s="53">
        <v>280923.7128251121</v>
      </c>
      <c r="F36" s="53">
        <v>263383.5299103139</v>
      </c>
      <c r="G36" s="53">
        <v>271000.20286995516</v>
      </c>
      <c r="H36" s="53">
        <v>294493.19668161432</v>
      </c>
      <c r="I36" s="53">
        <v>313928.77233183855</v>
      </c>
      <c r="J36" s="53">
        <v>304846.39156950673</v>
      </c>
      <c r="K36" s="53">
        <v>369191.94497757847</v>
      </c>
      <c r="L36" s="53">
        <v>377553.57623318385</v>
      </c>
      <c r="M36" s="53">
        <v>386954.83197309414</v>
      </c>
      <c r="N36" s="53">
        <v>373613.96808888891</v>
      </c>
      <c r="O36" s="302">
        <v>421413.91528888891</v>
      </c>
      <c r="P36" s="329"/>
      <c r="Q36" s="330">
        <f>AVERAGE(D36:O36)</f>
        <v>323406.23577101808</v>
      </c>
      <c r="S36" s="45"/>
    </row>
    <row r="37" spans="1:36" ht="20.45" customHeight="1">
      <c r="B37" s="110" t="s">
        <v>84</v>
      </c>
      <c r="C37" s="46" t="s">
        <v>74</v>
      </c>
      <c r="D37" s="53">
        <v>1987291.36745</v>
      </c>
      <c r="E37" s="53">
        <v>1199083.4954000001</v>
      </c>
      <c r="F37" s="53">
        <v>1873767.2511976666</v>
      </c>
      <c r="G37" s="53">
        <v>1773881.2886000006</v>
      </c>
      <c r="H37" s="53">
        <v>1849495.2595406664</v>
      </c>
      <c r="I37" s="53">
        <v>2031953.9200000004</v>
      </c>
      <c r="J37" s="53">
        <v>2689634.7535999995</v>
      </c>
      <c r="K37" s="53">
        <v>2612671.2521666656</v>
      </c>
      <c r="L37" s="53">
        <v>2993469.0654309527</v>
      </c>
      <c r="M37" s="53">
        <v>3980024.1777500007</v>
      </c>
      <c r="N37" s="53">
        <v>2885257.5586661673</v>
      </c>
      <c r="O37" s="302">
        <v>2914375.2716595242</v>
      </c>
      <c r="P37" s="329"/>
      <c r="Q37" s="330">
        <f>AVERAGE(D37:O37)</f>
        <v>2399242.0551218032</v>
      </c>
      <c r="S37" s="45"/>
    </row>
    <row r="38" spans="1:36" s="41" customFormat="1" ht="20.45" customHeight="1" thickBot="1">
      <c r="A38" s="40"/>
      <c r="B38" s="54" t="s">
        <v>85</v>
      </c>
      <c r="C38" s="55"/>
      <c r="D38" s="209">
        <f>D36/D37</f>
        <v>0.11250025545530236</v>
      </c>
      <c r="E38" s="209">
        <v>0.23428202781775365</v>
      </c>
      <c r="F38" s="209">
        <f t="shared" ref="F38:N38" si="8">F36/F37</f>
        <v>0.1405636317648126</v>
      </c>
      <c r="G38" s="209">
        <f t="shared" si="8"/>
        <v>0.15277245699109693</v>
      </c>
      <c r="H38" s="209">
        <f t="shared" si="8"/>
        <v>0.15922895458231862</v>
      </c>
      <c r="I38" s="209">
        <f t="shared" si="8"/>
        <v>0.15449600960037446</v>
      </c>
      <c r="J38" s="209">
        <f t="shared" si="8"/>
        <v>0.11334118551282048</v>
      </c>
      <c r="K38" s="209">
        <f t="shared" si="8"/>
        <v>0.14130822799516427</v>
      </c>
      <c r="L38" s="209">
        <f t="shared" si="8"/>
        <v>0.12612576511754586</v>
      </c>
      <c r="M38" s="209">
        <v>9.7224241535097566E-2</v>
      </c>
      <c r="N38" s="209">
        <f t="shared" si="8"/>
        <v>0.12949068167820962</v>
      </c>
      <c r="O38" s="303">
        <v>9.2937551225032847E-2</v>
      </c>
      <c r="P38" s="331"/>
      <c r="Q38" s="332">
        <f>Q36/Q37</f>
        <v>0.13479516794923788</v>
      </c>
      <c r="S38" s="45"/>
      <c r="V38" s="571"/>
      <c r="W38" s="571"/>
      <c r="X38" s="571"/>
    </row>
    <row r="39" spans="1:36" ht="20.45" customHeight="1">
      <c r="B39" s="83" t="s">
        <v>86</v>
      </c>
      <c r="C39" s="43" t="s">
        <v>74</v>
      </c>
      <c r="D39" s="56">
        <v>1330265.31</v>
      </c>
      <c r="E39" s="56">
        <v>776254.62</v>
      </c>
      <c r="F39" s="56">
        <v>1245667.48</v>
      </c>
      <c r="G39" s="56">
        <v>1176874.1600000006</v>
      </c>
      <c r="H39" s="56">
        <v>1233247.52</v>
      </c>
      <c r="I39" s="56">
        <v>1439778.1700000009</v>
      </c>
      <c r="J39" s="56">
        <v>1884162.35</v>
      </c>
      <c r="K39" s="56">
        <v>1944249.6899999997</v>
      </c>
      <c r="L39" s="56">
        <v>2480298.5</v>
      </c>
      <c r="M39" s="56">
        <v>3378138.76</v>
      </c>
      <c r="N39" s="56">
        <v>2446838.4099999992</v>
      </c>
      <c r="O39" s="304">
        <v>2455810.69</v>
      </c>
      <c r="P39" s="333"/>
      <c r="Q39" s="334">
        <f>AVERAGE(D39:O39)</f>
        <v>1815965.4716666669</v>
      </c>
      <c r="S39" s="45"/>
    </row>
    <row r="40" spans="1:36" s="41" customFormat="1" ht="20.45" customHeight="1" thickBot="1">
      <c r="A40" s="40"/>
      <c r="B40" s="54" t="s">
        <v>85</v>
      </c>
      <c r="C40" s="55"/>
      <c r="D40" s="209">
        <f>D36/D39</f>
        <v>0.16806480994550038</v>
      </c>
      <c r="E40" s="209">
        <v>0.36189634893910466</v>
      </c>
      <c r="F40" s="209">
        <f t="shared" ref="F40:N40" si="9">F36/F39</f>
        <v>0.21143967723257406</v>
      </c>
      <c r="G40" s="209">
        <f t="shared" si="9"/>
        <v>0.2302711811345701</v>
      </c>
      <c r="H40" s="209">
        <f t="shared" si="9"/>
        <v>0.23879488254037951</v>
      </c>
      <c r="I40" s="209">
        <f t="shared" si="9"/>
        <v>0.2180396806070746</v>
      </c>
      <c r="J40" s="209">
        <f t="shared" si="9"/>
        <v>0.16179412117512418</v>
      </c>
      <c r="K40" s="209">
        <f t="shared" si="9"/>
        <v>0.18988916232131611</v>
      </c>
      <c r="L40" s="209">
        <f t="shared" si="9"/>
        <v>0.1522210234909967</v>
      </c>
      <c r="M40" s="209">
        <v>0.11454675472629021</v>
      </c>
      <c r="N40" s="209">
        <f t="shared" si="9"/>
        <v>0.15269253848638456</v>
      </c>
      <c r="O40" s="303">
        <v>0.17159869732828995</v>
      </c>
      <c r="P40" s="331"/>
      <c r="Q40" s="332">
        <f>Q36/Q39</f>
        <v>0.17809052034133693</v>
      </c>
      <c r="S40" s="45"/>
      <c r="V40" s="571"/>
      <c r="W40" s="571"/>
      <c r="X40" s="571"/>
      <c r="AJ40" s="40"/>
    </row>
    <row r="41" spans="1:36" ht="20.45" customHeight="1">
      <c r="B41" s="57" t="s">
        <v>87</v>
      </c>
      <c r="C41" s="87"/>
      <c r="D41" s="208"/>
      <c r="E41" s="208"/>
      <c r="F41" s="208"/>
      <c r="G41" s="208"/>
      <c r="H41" s="208"/>
      <c r="I41" s="208"/>
      <c r="J41" s="208"/>
      <c r="K41" s="208"/>
      <c r="L41" s="208"/>
      <c r="M41" s="208"/>
      <c r="N41" s="208"/>
      <c r="O41" s="299"/>
      <c r="P41" s="323"/>
      <c r="Q41" s="327"/>
      <c r="S41" s="45"/>
    </row>
    <row r="42" spans="1:36" ht="20.45" customHeight="1">
      <c r="B42" s="795" t="s">
        <v>83</v>
      </c>
      <c r="C42" s="46" t="s">
        <v>73</v>
      </c>
      <c r="D42" s="47">
        <f>+[3]Average!C5</f>
        <v>7642200103.8559999</v>
      </c>
      <c r="E42" s="47">
        <f>+[3]Average!D5</f>
        <v>7395535069.9544001</v>
      </c>
      <c r="F42" s="47">
        <f>+[3]Average!E5</f>
        <v>8559547765.4006004</v>
      </c>
      <c r="G42" s="47">
        <f>+[3]Average!F5</f>
        <v>8539976950.4106998</v>
      </c>
      <c r="H42" s="47">
        <f>+[3]Average!G5</f>
        <v>7998606725.0533504</v>
      </c>
      <c r="I42" s="47">
        <f>+[3]Average!H5</f>
        <v>7322705391.8907995</v>
      </c>
      <c r="J42" s="47">
        <f>+[3]Average!I5</f>
        <v>7580295989.7406998</v>
      </c>
      <c r="K42" s="47">
        <f>+[3]Average!J5</f>
        <v>8916351713.7571507</v>
      </c>
      <c r="L42" s="47">
        <f>+[3]Average!K5</f>
        <v>9803104857.4235001</v>
      </c>
      <c r="M42" s="47">
        <f>+[3]Average!L5</f>
        <v>9649436622.6410007</v>
      </c>
      <c r="N42" s="47">
        <f>+[3]Average!M5</f>
        <v>9000946802.4899998</v>
      </c>
      <c r="O42" s="300">
        <f>+[3]Average!N5</f>
        <v>9236581465.8999996</v>
      </c>
      <c r="P42" s="325"/>
      <c r="Q42" s="326">
        <f>AVERAGE(D42:O42)</f>
        <v>8470440788.2098503</v>
      </c>
      <c r="S42" s="45"/>
    </row>
    <row r="43" spans="1:36" ht="20.45" customHeight="1">
      <c r="B43" s="795"/>
      <c r="C43" s="46" t="s">
        <v>74</v>
      </c>
      <c r="D43" s="53">
        <f>+D42/D3</f>
        <v>336660.79752669606</v>
      </c>
      <c r="E43" s="53">
        <f>+E42/E3</f>
        <v>325794.49647376209</v>
      </c>
      <c r="F43" s="53">
        <f>+F42/F3</f>
        <v>377072.58878416743</v>
      </c>
      <c r="G43" s="53">
        <f>+G42/G3</f>
        <v>376210.43834408367</v>
      </c>
      <c r="H43" s="53">
        <f>+H42/H3</f>
        <v>352361.52973803307</v>
      </c>
      <c r="I43" s="53">
        <f>+I42/I4</f>
        <v>318516.98094348848</v>
      </c>
      <c r="J43" s="53">
        <f t="shared" ref="J43:O43" si="10">+J42/J3</f>
        <v>333933.74404144054</v>
      </c>
      <c r="K43" s="53">
        <f t="shared" si="10"/>
        <v>392790.82439458813</v>
      </c>
      <c r="L43" s="53">
        <f t="shared" si="10"/>
        <v>431854.83953407488</v>
      </c>
      <c r="M43" s="53">
        <f t="shared" si="10"/>
        <v>425085.31377273129</v>
      </c>
      <c r="N43" s="53">
        <f t="shared" si="10"/>
        <v>396517.48028590309</v>
      </c>
      <c r="O43" s="302">
        <f t="shared" si="10"/>
        <v>406897.86193392071</v>
      </c>
      <c r="P43" s="329"/>
      <c r="Q43" s="330">
        <f>AVERAGE(D43:O43)</f>
        <v>372808.07464774087</v>
      </c>
      <c r="R43" s="414"/>
      <c r="S43" s="45"/>
    </row>
    <row r="44" spans="1:36" ht="20.45" customHeight="1">
      <c r="B44" s="110" t="s">
        <v>84</v>
      </c>
      <c r="C44" s="46" t="s">
        <v>74</v>
      </c>
      <c r="D44" s="53">
        <v>2495199.88</v>
      </c>
      <c r="E44" s="53">
        <v>1902208.83</v>
      </c>
      <c r="F44" s="53">
        <v>2488804.8199999998</v>
      </c>
      <c r="G44" s="53">
        <v>2657488.1886</v>
      </c>
      <c r="H44" s="53">
        <v>2305065.5719523816</v>
      </c>
      <c r="I44" s="53">
        <v>1919010.63601433</v>
      </c>
      <c r="J44" s="53">
        <v>2247982.537204762</v>
      </c>
      <c r="K44" s="53">
        <v>2965495.4372928571</v>
      </c>
      <c r="L44" s="53">
        <v>3630914.2285500001</v>
      </c>
      <c r="M44" s="53">
        <v>3246484.5940333302</v>
      </c>
      <c r="N44" s="53">
        <v>2427016.8314333302</v>
      </c>
      <c r="O44" s="302">
        <v>3060043.5045166598</v>
      </c>
      <c r="P44" s="329"/>
      <c r="Q44" s="330">
        <f>AVERAGE(D44:O44)</f>
        <v>2612142.9216331379</v>
      </c>
      <c r="S44" s="45"/>
    </row>
    <row r="45" spans="1:36" s="41" customFormat="1" ht="20.45" customHeight="1" thickBot="1">
      <c r="A45" s="40"/>
      <c r="B45" s="54" t="s">
        <v>85</v>
      </c>
      <c r="C45" s="55"/>
      <c r="D45" s="209">
        <f t="shared" ref="D45:N45" si="11">D43/D44</f>
        <v>0.13492337837347768</v>
      </c>
      <c r="E45" s="209">
        <f t="shared" si="11"/>
        <v>0.17127167708172297</v>
      </c>
      <c r="F45" s="209">
        <f t="shared" si="11"/>
        <v>0.15150749699374474</v>
      </c>
      <c r="G45" s="209">
        <f t="shared" si="11"/>
        <v>0.14156617514160103</v>
      </c>
      <c r="H45" s="209">
        <f t="shared" si="11"/>
        <v>0.15286399399023787</v>
      </c>
      <c r="I45" s="209">
        <f>I43/I44</f>
        <v>0.16597978925485746</v>
      </c>
      <c r="J45" s="209">
        <f t="shared" si="11"/>
        <v>0.14854819310859421</v>
      </c>
      <c r="K45" s="209">
        <f t="shared" si="11"/>
        <v>0.13245369372517368</v>
      </c>
      <c r="L45" s="209">
        <f t="shared" si="11"/>
        <v>0.11893832031018134</v>
      </c>
      <c r="M45" s="209">
        <f t="shared" si="11"/>
        <v>0.13093711103819491</v>
      </c>
      <c r="N45" s="209">
        <f t="shared" si="11"/>
        <v>0.16337648554819895</v>
      </c>
      <c r="O45" s="303">
        <f>O43/O44</f>
        <v>0.13297126702065992</v>
      </c>
      <c r="P45" s="331"/>
      <c r="Q45" s="332">
        <f>Q43/Q44</f>
        <v>0.1427211625980471</v>
      </c>
      <c r="S45" s="45"/>
      <c r="V45" s="571"/>
      <c r="W45" s="571"/>
      <c r="X45" s="571"/>
      <c r="AJ45" s="40"/>
    </row>
    <row r="46" spans="1:36" ht="20.25" customHeight="1">
      <c r="B46" s="83" t="s">
        <v>86</v>
      </c>
      <c r="C46" s="43" t="s">
        <v>74</v>
      </c>
      <c r="D46" s="56">
        <v>1971480.14</v>
      </c>
      <c r="E46" s="56">
        <v>1455562.72</v>
      </c>
      <c r="F46" s="56">
        <v>1786971.49</v>
      </c>
      <c r="G46" s="56">
        <v>2062606.29</v>
      </c>
      <c r="H46" s="56">
        <v>1787595.2699999998</v>
      </c>
      <c r="I46" s="56">
        <v>1474122.62</v>
      </c>
      <c r="J46" s="58">
        <v>1759182.92</v>
      </c>
      <c r="K46" s="58">
        <v>2325160.7999999993</v>
      </c>
      <c r="L46" s="58">
        <v>2862589.9519999996</v>
      </c>
      <c r="M46" s="58">
        <v>2586948.8260000017</v>
      </c>
      <c r="N46" s="58">
        <v>2069141.2680000009</v>
      </c>
      <c r="O46" s="305">
        <v>2624582.1979999994</v>
      </c>
      <c r="P46" s="335"/>
      <c r="Q46" s="334">
        <f>AVERAGE(D46:O46)</f>
        <v>2063828.7078333332</v>
      </c>
      <c r="S46" s="45"/>
    </row>
    <row r="47" spans="1:36" s="41" customFormat="1" ht="20.45" customHeight="1" thickBot="1">
      <c r="A47" s="40"/>
      <c r="B47" s="54" t="s">
        <v>85</v>
      </c>
      <c r="C47" s="55"/>
      <c r="D47" s="209">
        <f>D43/D46</f>
        <v>0.17076550288084366</v>
      </c>
      <c r="E47" s="209">
        <f>E43/E46</f>
        <v>0.22382717831201537</v>
      </c>
      <c r="F47" s="209">
        <f t="shared" ref="F47:N47" si="12">F43/F46</f>
        <v>0.21101208994899379</v>
      </c>
      <c r="G47" s="209">
        <f>G43/G46</f>
        <v>0.18239566133781338</v>
      </c>
      <c r="H47" s="209">
        <f>H43/H46</f>
        <v>0.19711482551530421</v>
      </c>
      <c r="I47" s="209">
        <f>I43/I46</f>
        <v>0.21607224298850286</v>
      </c>
      <c r="J47" s="209">
        <f t="shared" si="12"/>
        <v>0.18982320726570068</v>
      </c>
      <c r="K47" s="209">
        <f t="shared" si="12"/>
        <v>0.16893060660346082</v>
      </c>
      <c r="L47" s="209">
        <f t="shared" si="12"/>
        <v>0.15086157877147294</v>
      </c>
      <c r="M47" s="209">
        <f t="shared" si="12"/>
        <v>0.16431918153943839</v>
      </c>
      <c r="N47" s="209">
        <f t="shared" si="12"/>
        <v>0.19163383690528321</v>
      </c>
      <c r="O47" s="303">
        <f>O43/O46</f>
        <v>0.15503338483511303</v>
      </c>
      <c r="P47" s="331"/>
      <c r="Q47" s="332">
        <f>Q43/Q46</f>
        <v>0.18063905848035494</v>
      </c>
      <c r="S47" s="45"/>
      <c r="V47" s="571"/>
      <c r="W47" s="571"/>
      <c r="X47" s="571"/>
      <c r="AJ47" s="40"/>
    </row>
    <row r="48" spans="1:36" ht="20.25" customHeight="1" thickBot="1">
      <c r="B48" s="59" t="s">
        <v>88</v>
      </c>
      <c r="C48" s="60"/>
      <c r="D48" s="61">
        <f>(D42-D35)/D35</f>
        <v>0.53284586769251086</v>
      </c>
      <c r="E48" s="61">
        <f>(E42-E35)/E35</f>
        <v>0.18052812490985257</v>
      </c>
      <c r="F48" s="61">
        <f t="shared" ref="F48:L48" si="13">(F42-F35)/F35</f>
        <v>0.45732811309198462</v>
      </c>
      <c r="G48" s="61">
        <f t="shared" si="13"/>
        <v>0.4131303356459321</v>
      </c>
      <c r="H48" s="61">
        <f t="shared" si="13"/>
        <v>0.21796333485237337</v>
      </c>
      <c r="I48" s="61">
        <f t="shared" si="13"/>
        <v>4.6009375499789743E-2</v>
      </c>
      <c r="J48" s="61">
        <f>(J42-J35)/J35</f>
        <v>0.11506514882392287</v>
      </c>
      <c r="K48" s="61">
        <f t="shared" si="13"/>
        <v>8.3004126063298059E-2</v>
      </c>
      <c r="L48" s="61">
        <f t="shared" si="13"/>
        <v>0.16434101636256951</v>
      </c>
      <c r="M48" s="61">
        <v>-7.1024385476321002E-3</v>
      </c>
      <c r="N48" s="61">
        <f>(N42-N35)/N35</f>
        <v>7.0736413193979109E-2</v>
      </c>
      <c r="O48" s="306">
        <v>-4.7428344720754903E-3</v>
      </c>
      <c r="P48" s="336"/>
      <c r="Q48" s="337">
        <f>(Q42-Q35)/Q35</f>
        <v>0.17234535025313452</v>
      </c>
      <c r="S48" s="45"/>
    </row>
    <row r="49" spans="1:36" ht="20.45" customHeight="1">
      <c r="B49" s="49" t="s">
        <v>118</v>
      </c>
      <c r="C49" s="87"/>
      <c r="D49" s="208"/>
      <c r="E49" s="208"/>
      <c r="F49" s="208"/>
      <c r="G49" s="208"/>
      <c r="H49" s="208"/>
      <c r="I49" s="208"/>
      <c r="J49" s="208"/>
      <c r="K49" s="208"/>
      <c r="L49" s="208"/>
      <c r="M49" s="208"/>
      <c r="N49" s="208"/>
      <c r="O49" s="299"/>
      <c r="P49" s="323"/>
      <c r="Q49" s="327"/>
      <c r="S49" s="45"/>
    </row>
    <row r="50" spans="1:36" ht="20.45" customHeight="1">
      <c r="B50" s="795" t="s">
        <v>83</v>
      </c>
      <c r="C50" s="46" t="s">
        <v>73</v>
      </c>
      <c r="D50" s="47">
        <f>+[4]Average!Q4</f>
        <v>9654545204.3455009</v>
      </c>
      <c r="E50" s="47">
        <f>+[4]Average!R4</f>
        <v>7082514164.6518002</v>
      </c>
      <c r="F50" s="47">
        <f>+[4]Average!S4</f>
        <v>9183500747.9316807</v>
      </c>
      <c r="G50" s="47">
        <v>8719003619.8542004</v>
      </c>
      <c r="H50" s="47">
        <f>+[3]Average!Z5</f>
        <v>7285700591</v>
      </c>
      <c r="I50" s="47">
        <v>9335660158.3607521</v>
      </c>
      <c r="J50" s="47">
        <v>8944955213.2250004</v>
      </c>
      <c r="K50" s="47">
        <f>+[3]Average!AF5</f>
        <v>7659084972</v>
      </c>
      <c r="L50" s="47">
        <f>+[3]Average!AH5</f>
        <v>7632254225</v>
      </c>
      <c r="M50" s="47">
        <f>+[3]Average!AJ5</f>
        <v>8072850333</v>
      </c>
      <c r="N50" s="47">
        <f>+[3]Average!AL5</f>
        <v>7998313641</v>
      </c>
      <c r="O50" s="300">
        <f>+[3]Average!AN5</f>
        <v>8704287799</v>
      </c>
      <c r="P50" s="325"/>
      <c r="Q50" s="326">
        <f>AVERAGE(D50:O50)</f>
        <v>8356055889.1140776</v>
      </c>
      <c r="S50" s="45"/>
    </row>
    <row r="51" spans="1:36" ht="20.45" customHeight="1">
      <c r="B51" s="795"/>
      <c r="C51" s="46" t="s">
        <v>74</v>
      </c>
      <c r="D51" s="53">
        <f t="shared" ref="D51:O51" si="14">+D50/D4</f>
        <v>424468.90324666962</v>
      </c>
      <c r="E51" s="53">
        <f t="shared" si="14"/>
        <v>310772.89006809128</v>
      </c>
      <c r="F51" s="53">
        <f t="shared" si="14"/>
        <v>402608.53783128806</v>
      </c>
      <c r="G51" s="53">
        <f t="shared" si="14"/>
        <v>382412.43946728949</v>
      </c>
      <c r="H51" s="53">
        <f t="shared" si="14"/>
        <v>319058.48876724328</v>
      </c>
      <c r="I51" s="53">
        <f t="shared" si="14"/>
        <v>406074.82202526106</v>
      </c>
      <c r="J51" s="53">
        <f t="shared" si="14"/>
        <v>383738.96238631487</v>
      </c>
      <c r="K51" s="53">
        <f t="shared" si="14"/>
        <v>328152.74087403598</v>
      </c>
      <c r="L51" s="53">
        <f t="shared" si="14"/>
        <v>326653.29445752193</v>
      </c>
      <c r="M51" s="53">
        <f t="shared" si="14"/>
        <v>345141.10017101327</v>
      </c>
      <c r="N51" s="53">
        <f t="shared" si="14"/>
        <v>342320.29278835864</v>
      </c>
      <c r="O51" s="302">
        <f t="shared" si="14"/>
        <v>374619.65995265765</v>
      </c>
      <c r="P51" s="329"/>
      <c r="Q51" s="330">
        <f>AVERAGE(D51:O51)</f>
        <v>362168.51100297872</v>
      </c>
      <c r="R51" s="414"/>
      <c r="S51" s="45"/>
    </row>
    <row r="52" spans="1:36" ht="20.45" customHeight="1">
      <c r="B52" s="110" t="s">
        <v>84</v>
      </c>
      <c r="C52" s="46" t="s">
        <v>74</v>
      </c>
      <c r="D52" s="53">
        <v>2741485.786638</v>
      </c>
      <c r="E52" s="53">
        <v>1667558.8590666701</v>
      </c>
      <c r="F52" s="53">
        <v>2714999.4772738083</v>
      </c>
      <c r="G52" s="53">
        <v>2505468.3401943799</v>
      </c>
      <c r="H52" s="53">
        <v>2892729.3481761902</v>
      </c>
      <c r="I52" s="53">
        <v>2588625.6919027101</v>
      </c>
      <c r="J52" s="53">
        <v>2382754.1621000003</v>
      </c>
      <c r="K52" s="53">
        <v>3080107.1056193332</v>
      </c>
      <c r="L52" s="53">
        <v>2772137.6090833298</v>
      </c>
      <c r="M52" s="53">
        <v>4078998.34595</v>
      </c>
      <c r="N52" s="53">
        <v>3497759.25373893</v>
      </c>
      <c r="O52" s="302">
        <v>3131843.5545121701</v>
      </c>
      <c r="P52" s="329"/>
      <c r="Q52" s="330">
        <f>AVERAGE(D52:O52)</f>
        <v>2837872.2945212931</v>
      </c>
      <c r="S52" s="45"/>
    </row>
    <row r="53" spans="1:36" s="41" customFormat="1" ht="20.45" customHeight="1" thickBot="1">
      <c r="A53" s="40"/>
      <c r="B53" s="54" t="s">
        <v>85</v>
      </c>
      <c r="C53" s="55"/>
      <c r="D53" s="209">
        <f t="shared" ref="D53:M53" si="15">D51/D52</f>
        <v>0.15483169940750041</v>
      </c>
      <c r="E53" s="209">
        <f t="shared" si="15"/>
        <v>0.18636397052997</v>
      </c>
      <c r="F53" s="209">
        <f t="shared" si="15"/>
        <v>0.14829046605767907</v>
      </c>
      <c r="G53" s="209">
        <f>G51/G52</f>
        <v>0.15263112023104672</v>
      </c>
      <c r="H53" s="209">
        <f t="shared" si="15"/>
        <v>0.11029669573767883</v>
      </c>
      <c r="I53" s="209">
        <f t="shared" si="15"/>
        <v>0.156868883475689</v>
      </c>
      <c r="J53" s="209">
        <f t="shared" si="15"/>
        <v>0.1610484910655294</v>
      </c>
      <c r="K53" s="209">
        <f t="shared" si="15"/>
        <v>0.10653939282674801</v>
      </c>
      <c r="L53" s="209">
        <f t="shared" si="15"/>
        <v>0.11783444421633069</v>
      </c>
      <c r="M53" s="209">
        <f t="shared" si="15"/>
        <v>8.4614179977224244E-2</v>
      </c>
      <c r="N53" s="209">
        <f>N51/N52</f>
        <v>9.7868454617748582E-2</v>
      </c>
      <c r="O53" s="303">
        <f>O51/O52</f>
        <v>0.1196163388854237</v>
      </c>
      <c r="P53" s="331"/>
      <c r="Q53" s="332">
        <f>Q51/Q52</f>
        <v>0.1276197352862459</v>
      </c>
      <c r="S53" s="45"/>
      <c r="V53" s="571"/>
      <c r="W53" s="571"/>
      <c r="X53" s="571"/>
      <c r="AJ53" s="40"/>
    </row>
    <row r="54" spans="1:36" ht="20.45" customHeight="1">
      <c r="B54" s="83" t="s">
        <v>86</v>
      </c>
      <c r="C54" s="43" t="s">
        <v>74</v>
      </c>
      <c r="D54" s="56">
        <v>2016502.6400000001</v>
      </c>
      <c r="E54" s="56">
        <v>1341924.9700000002</v>
      </c>
      <c r="F54" s="56">
        <v>2203671.5100000007</v>
      </c>
      <c r="G54" s="56">
        <v>2006802.4750000001</v>
      </c>
      <c r="H54" s="56">
        <v>2388287.0239999988</v>
      </c>
      <c r="I54" s="56">
        <v>2151890.5</v>
      </c>
      <c r="J54" s="56">
        <v>1971039.7399999993</v>
      </c>
      <c r="K54" s="56">
        <v>2651543.120000001</v>
      </c>
      <c r="L54" s="56">
        <v>2389961.2599999993</v>
      </c>
      <c r="M54" s="56">
        <v>3517271.9500000007</v>
      </c>
      <c r="N54" s="56">
        <v>3135932.5900000008</v>
      </c>
      <c r="O54" s="304">
        <v>2805415.5260000001</v>
      </c>
      <c r="P54" s="333"/>
      <c r="Q54" s="334">
        <f>AVERAGE(D54:O54)</f>
        <v>2381686.9420833332</v>
      </c>
      <c r="S54" s="45"/>
    </row>
    <row r="55" spans="1:36" s="41" customFormat="1" ht="20.45" customHeight="1" thickBot="1">
      <c r="A55" s="40"/>
      <c r="B55" s="54" t="s">
        <v>85</v>
      </c>
      <c r="C55" s="55"/>
      <c r="D55" s="209">
        <f t="shared" ref="D55:L55" si="16">D51/D54</f>
        <v>0.21049756882374804</v>
      </c>
      <c r="E55" s="209">
        <f t="shared" si="16"/>
        <v>0.23158738157178135</v>
      </c>
      <c r="F55" s="209">
        <f t="shared" si="16"/>
        <v>0.18269898031730145</v>
      </c>
      <c r="G55" s="209">
        <f t="shared" si="16"/>
        <v>0.1905580864241706</v>
      </c>
      <c r="H55" s="209">
        <f t="shared" si="16"/>
        <v>0.13359302527753608</v>
      </c>
      <c r="I55" s="209">
        <f t="shared" si="16"/>
        <v>0.18870608054882954</v>
      </c>
      <c r="J55" s="209">
        <f t="shared" si="16"/>
        <v>0.19468859739292471</v>
      </c>
      <c r="K55" s="209">
        <f t="shared" si="16"/>
        <v>0.1237591568467632</v>
      </c>
      <c r="L55" s="209">
        <f t="shared" si="16"/>
        <v>0.13667723403078175</v>
      </c>
      <c r="M55" s="209">
        <f>M51/M54</f>
        <v>9.812749911789255E-2</v>
      </c>
      <c r="N55" s="209">
        <f>N51/N54</f>
        <v>0.10916060309458328</v>
      </c>
      <c r="O55" s="303">
        <f>O51/O54</f>
        <v>0.13353446449581588</v>
      </c>
      <c r="P55" s="331"/>
      <c r="Q55" s="332">
        <f>Q51/Q54</f>
        <v>0.15206386053667451</v>
      </c>
      <c r="S55" s="45"/>
      <c r="V55" s="571"/>
      <c r="W55" s="571"/>
      <c r="X55" s="571"/>
      <c r="AJ55" s="40"/>
    </row>
    <row r="56" spans="1:36" ht="20.25" customHeight="1" thickBot="1">
      <c r="B56" s="59" t="s">
        <v>119</v>
      </c>
      <c r="C56" s="60"/>
      <c r="D56" s="61">
        <f t="shared" ref="D56:M56" si="17">+(D50-D42)/D42</f>
        <v>0.26332012681454631</v>
      </c>
      <c r="E56" s="61">
        <f t="shared" si="17"/>
        <v>-4.2325660326363639E-2</v>
      </c>
      <c r="F56" s="61">
        <f t="shared" si="17"/>
        <v>7.2895554722321038E-2</v>
      </c>
      <c r="G56" s="61">
        <f>+(G50-G42)/G42</f>
        <v>2.0963366819730218E-2</v>
      </c>
      <c r="H56" s="61">
        <f t="shared" si="17"/>
        <v>-8.9128789370325673E-2</v>
      </c>
      <c r="I56" s="61">
        <f t="shared" si="17"/>
        <v>0.27489222339862379</v>
      </c>
      <c r="J56" s="61">
        <f t="shared" si="17"/>
        <v>0.18002716850783312</v>
      </c>
      <c r="K56" s="61">
        <f t="shared" si="17"/>
        <v>-0.14100685819933484</v>
      </c>
      <c r="L56" s="61">
        <f t="shared" si="17"/>
        <v>-0.2214452118993302</v>
      </c>
      <c r="M56" s="61">
        <f t="shared" si="17"/>
        <v>-0.16338635625024678</v>
      </c>
      <c r="N56" s="61">
        <f>+(N50-N42)/N42</f>
        <v>-0.11139196614434314</v>
      </c>
      <c r="O56" s="306">
        <f>+(O50-O42)/O42</f>
        <v>-5.7628860727872516E-2</v>
      </c>
      <c r="P56" s="336"/>
      <c r="Q56" s="337">
        <f>(Q50-Q42)/Q42</f>
        <v>-1.3504007873473009E-2</v>
      </c>
      <c r="S56" s="45"/>
    </row>
    <row r="57" spans="1:36" ht="20.45" customHeight="1">
      <c r="B57" s="49" t="s">
        <v>137</v>
      </c>
      <c r="C57" s="87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99"/>
      <c r="P57" s="323"/>
      <c r="Q57" s="327"/>
      <c r="S57" s="45"/>
    </row>
    <row r="58" spans="1:36" ht="20.45" customHeight="1">
      <c r="B58" s="795" t="s">
        <v>83</v>
      </c>
      <c r="C58" s="46" t="s">
        <v>73</v>
      </c>
      <c r="D58" s="47">
        <v>10937906547.717751</v>
      </c>
      <c r="E58" s="47">
        <v>9545464405</v>
      </c>
      <c r="F58" s="47">
        <v>14416053864</v>
      </c>
      <c r="G58" s="47">
        <v>14026010814</v>
      </c>
      <c r="H58" s="47">
        <v>15662933874.654634</v>
      </c>
      <c r="I58" s="47">
        <v>15818550529.483334</v>
      </c>
      <c r="J58" s="47">
        <v>17250105666</v>
      </c>
      <c r="K58" s="47">
        <v>17576580806.972748</v>
      </c>
      <c r="L58" s="47">
        <v>16896811214.358196</v>
      </c>
      <c r="M58" s="47">
        <v>17649118212</v>
      </c>
      <c r="N58" s="47">
        <v>14589221339</v>
      </c>
      <c r="O58" s="300">
        <v>14835759732.558001</v>
      </c>
      <c r="P58" s="325">
        <f>+SUM(D58:O58)</f>
        <v>179204517005.74466</v>
      </c>
      <c r="Q58" s="326">
        <f>AVERAGE(D58:O58)</f>
        <v>14933709750.478722</v>
      </c>
      <c r="S58" s="45"/>
    </row>
    <row r="59" spans="1:36" ht="20.45" customHeight="1">
      <c r="B59" s="795"/>
      <c r="C59" s="46" t="s">
        <v>74</v>
      </c>
      <c r="D59" s="116">
        <f t="shared" ref="D59:O59" si="18">+D58/D5</f>
        <v>470447.59345022583</v>
      </c>
      <c r="E59" s="116">
        <f t="shared" si="18"/>
        <v>410645.91976769199</v>
      </c>
      <c r="F59" s="116">
        <f t="shared" si="18"/>
        <v>620178.69924714987</v>
      </c>
      <c r="G59" s="116">
        <f t="shared" si="18"/>
        <v>601458.43970840483</v>
      </c>
      <c r="H59" s="116">
        <f t="shared" si="18"/>
        <v>667359.77309989918</v>
      </c>
      <c r="I59" s="116">
        <f t="shared" si="18"/>
        <v>678325.49440323038</v>
      </c>
      <c r="J59" s="116">
        <f t="shared" si="18"/>
        <v>741302.34920498496</v>
      </c>
      <c r="K59" s="116">
        <f t="shared" si="18"/>
        <v>756307.26363910269</v>
      </c>
      <c r="L59" s="116">
        <f t="shared" si="18"/>
        <v>726744.56835949235</v>
      </c>
      <c r="M59" s="116">
        <f t="shared" si="18"/>
        <v>759101.85858064517</v>
      </c>
      <c r="N59" s="116">
        <f t="shared" si="18"/>
        <v>628168.84129171155</v>
      </c>
      <c r="O59" s="307">
        <f t="shared" si="18"/>
        <v>638921.60777596897</v>
      </c>
      <c r="P59" s="325">
        <f>+SUM(D59:O59)</f>
        <v>7698962.4085285086</v>
      </c>
      <c r="Q59" s="330">
        <f>AVERAGE(D59:O59)</f>
        <v>641580.20071070909</v>
      </c>
      <c r="R59" s="414"/>
      <c r="S59" s="45"/>
    </row>
    <row r="60" spans="1:36" ht="20.45" customHeight="1">
      <c r="B60" s="110" t="s">
        <v>84</v>
      </c>
      <c r="C60" s="46" t="s">
        <v>74</v>
      </c>
      <c r="D60" s="53">
        <v>4291675.2961166678</v>
      </c>
      <c r="E60" s="53">
        <v>1466595.6472666664</v>
      </c>
      <c r="F60" s="53">
        <v>3609759.1750066667</v>
      </c>
      <c r="G60" s="53">
        <v>3475679.7801170698</v>
      </c>
      <c r="H60" s="53">
        <v>4036823.8733333331</v>
      </c>
      <c r="I60" s="53">
        <v>3473209.7194350888</v>
      </c>
      <c r="J60" s="53">
        <v>4355517.1662309319</v>
      </c>
      <c r="K60" s="53">
        <v>5128775.3461278202</v>
      </c>
      <c r="L60" s="53">
        <v>5608231.8937999988</v>
      </c>
      <c r="M60" s="53">
        <v>6843626.3535443097</v>
      </c>
      <c r="N60" s="53">
        <v>4062174.2195227393</v>
      </c>
      <c r="O60" s="302">
        <v>4568594.3876833301</v>
      </c>
      <c r="P60" s="325">
        <f>+SUM(D60:O60)</f>
        <v>50920662.858184621</v>
      </c>
      <c r="Q60" s="330">
        <f>AVERAGE(D60:O60)</f>
        <v>4243388.5715153851</v>
      </c>
      <c r="S60" s="45"/>
    </row>
    <row r="61" spans="1:36" s="41" customFormat="1" ht="20.45" customHeight="1" thickBot="1">
      <c r="A61" s="40"/>
      <c r="B61" s="54" t="s">
        <v>85</v>
      </c>
      <c r="C61" s="55"/>
      <c r="D61" s="209">
        <f t="shared" ref="D61:I61" si="19">D59/D60</f>
        <v>0.10961863631107213</v>
      </c>
      <c r="E61" s="209">
        <f t="shared" si="19"/>
        <v>0.27999941260771077</v>
      </c>
      <c r="F61" s="209">
        <f t="shared" si="19"/>
        <v>0.17180611480709221</v>
      </c>
      <c r="G61" s="209">
        <f t="shared" si="19"/>
        <v>0.17304771375921926</v>
      </c>
      <c r="H61" s="209">
        <f t="shared" si="19"/>
        <v>0.16531803071924442</v>
      </c>
      <c r="I61" s="209">
        <f t="shared" si="19"/>
        <v>0.19530219859961662</v>
      </c>
      <c r="J61" s="209">
        <f t="shared" ref="J61:Q61" si="20">J59/J60</f>
        <v>0.17019846803783226</v>
      </c>
      <c r="K61" s="209">
        <f t="shared" si="20"/>
        <v>0.1474635195729733</v>
      </c>
      <c r="L61" s="209">
        <f t="shared" si="20"/>
        <v>0.12958532780410195</v>
      </c>
      <c r="M61" s="209">
        <f t="shared" si="20"/>
        <v>0.11092099705114772</v>
      </c>
      <c r="N61" s="209">
        <f t="shared" si="20"/>
        <v>0.15463857711290246</v>
      </c>
      <c r="O61" s="303">
        <f>O59/O60</f>
        <v>0.1398508060812895</v>
      </c>
      <c r="P61" s="331">
        <f>P59/P60</f>
        <v>0.15119525112959195</v>
      </c>
      <c r="Q61" s="332">
        <f t="shared" si="20"/>
        <v>0.15119525112959195</v>
      </c>
      <c r="S61" s="45"/>
      <c r="V61" s="571"/>
      <c r="W61" s="571"/>
      <c r="X61" s="571"/>
      <c r="AJ61" s="40"/>
    </row>
    <row r="62" spans="1:36" ht="20.45" customHeight="1">
      <c r="B62" s="83" t="s">
        <v>86</v>
      </c>
      <c r="C62" s="43" t="s">
        <v>74</v>
      </c>
      <c r="D62" s="56">
        <v>3854384.6500000004</v>
      </c>
      <c r="E62" s="56">
        <v>1221643.1300000004</v>
      </c>
      <c r="F62" s="56">
        <v>3045648.0099999988</v>
      </c>
      <c r="G62" s="56">
        <v>2929172.8059999999</v>
      </c>
      <c r="H62" s="56">
        <v>3458729.2954000011</v>
      </c>
      <c r="I62" s="56">
        <v>2929172.8059999999</v>
      </c>
      <c r="J62" s="56">
        <v>3712127.8110000002</v>
      </c>
      <c r="K62" s="56">
        <v>4450842.6166889798</v>
      </c>
      <c r="L62" s="56">
        <v>4941394.1160000004</v>
      </c>
      <c r="M62" s="56">
        <v>5774914.1799999978</v>
      </c>
      <c r="N62" s="56">
        <v>3473884.3370000008</v>
      </c>
      <c r="O62" s="304">
        <v>3862871.872</v>
      </c>
      <c r="P62" s="325">
        <f>+SUM(D62:O62)</f>
        <v>43654785.630088978</v>
      </c>
      <c r="Q62" s="334">
        <f>AVERAGE(D62:O62)</f>
        <v>3637898.8025074149</v>
      </c>
      <c r="S62" s="45"/>
    </row>
    <row r="63" spans="1:36" s="41" customFormat="1" ht="20.45" customHeight="1" thickBot="1">
      <c r="A63" s="40"/>
      <c r="B63" s="54" t="s">
        <v>85</v>
      </c>
      <c r="C63" s="55"/>
      <c r="D63" s="209">
        <f>D59/D62</f>
        <v>0.1220551751237972</v>
      </c>
      <c r="E63" s="209">
        <f t="shared" ref="E63:L63" si="21">E59/E62</f>
        <v>0.33614229039841764</v>
      </c>
      <c r="F63" s="209">
        <f t="shared" si="21"/>
        <v>0.20362783132222495</v>
      </c>
      <c r="G63" s="209">
        <f>G59/G62</f>
        <v>0.20533388760007656</v>
      </c>
      <c r="H63" s="209">
        <f>H59/H62</f>
        <v>0.19294940890212664</v>
      </c>
      <c r="I63" s="209">
        <f>I59/I62</f>
        <v>0.2315757858374814</v>
      </c>
      <c r="J63" s="209">
        <f t="shared" si="21"/>
        <v>0.19969742071065369</v>
      </c>
      <c r="K63" s="209">
        <f>K59/K62</f>
        <v>0.16992451290082375</v>
      </c>
      <c r="L63" s="209">
        <f t="shared" si="21"/>
        <v>0.14707277972552885</v>
      </c>
      <c r="M63" s="209">
        <f>M59/M62</f>
        <v>0.13144816267739678</v>
      </c>
      <c r="N63" s="209">
        <f>N59/N62</f>
        <v>0.18082606683278052</v>
      </c>
      <c r="O63" s="303">
        <f>O59/O62</f>
        <v>0.16540067311245496</v>
      </c>
      <c r="P63" s="331">
        <f>P59/P62</f>
        <v>0.17636010112994377</v>
      </c>
      <c r="Q63" s="332">
        <f>Q59/Q62</f>
        <v>0.1763601011299438</v>
      </c>
      <c r="S63" s="45"/>
      <c r="V63" s="571"/>
      <c r="W63" s="571"/>
      <c r="X63" s="571"/>
      <c r="AJ63" s="40"/>
    </row>
    <row r="64" spans="1:36" ht="20.25" customHeight="1" thickBot="1">
      <c r="B64" s="59" t="s">
        <v>138</v>
      </c>
      <c r="C64" s="60"/>
      <c r="D64" s="61">
        <f>+(D58-D50)/D50</f>
        <v>0.13292820285253934</v>
      </c>
      <c r="E64" s="61">
        <f>+(E58-E50)/E50</f>
        <v>0.34775083862741368</v>
      </c>
      <c r="F64" s="61">
        <f>+(F58-F50)/F50</f>
        <v>0.56977761092324208</v>
      </c>
      <c r="G64" s="61">
        <f>+(G58-G50)/G50</f>
        <v>0.60867129152935751</v>
      </c>
      <c r="H64" s="61">
        <f t="shared" ref="H64:M64" si="22">+(H58-H50)/H50</f>
        <v>1.1498184943261327</v>
      </c>
      <c r="I64" s="61">
        <f t="shared" si="22"/>
        <v>0.69442227557059144</v>
      </c>
      <c r="J64" s="61">
        <f t="shared" si="22"/>
        <v>0.92847311750604877</v>
      </c>
      <c r="K64" s="61">
        <f>+(K58-K50)/K50</f>
        <v>1.2948669287818351</v>
      </c>
      <c r="L64" s="61">
        <f t="shared" si="22"/>
        <v>1.2138690243062751</v>
      </c>
      <c r="M64" s="61">
        <f t="shared" si="22"/>
        <v>1.1862313165715914</v>
      </c>
      <c r="N64" s="61">
        <f>+(N58-N50)/N50</f>
        <v>0.82403716506120439</v>
      </c>
      <c r="O64" s="306">
        <f>+(O58-O50)/O50</f>
        <v>0.70441971533413916</v>
      </c>
      <c r="P64" s="336"/>
      <c r="Q64" s="337">
        <f>(Q58-Q50)/Q50</f>
        <v>0.78717207599505623</v>
      </c>
      <c r="S64" s="45"/>
    </row>
    <row r="65" spans="1:36" ht="20.45" customHeight="1">
      <c r="B65" s="49" t="s">
        <v>166</v>
      </c>
      <c r="C65" s="87"/>
      <c r="D65" s="208"/>
      <c r="E65" s="208"/>
      <c r="F65" s="208"/>
      <c r="G65" s="208"/>
      <c r="H65" s="208"/>
      <c r="I65" s="208"/>
      <c r="J65" s="208"/>
      <c r="K65" s="208"/>
      <c r="L65" s="208"/>
      <c r="M65" s="208"/>
      <c r="N65" s="208"/>
      <c r="O65" s="299"/>
      <c r="P65" s="323"/>
      <c r="Q65" s="327"/>
      <c r="S65" s="45"/>
    </row>
    <row r="66" spans="1:36" ht="20.45" customHeight="1">
      <c r="B66" s="795" t="s">
        <v>83</v>
      </c>
      <c r="C66" s="46" t="s">
        <v>73</v>
      </c>
      <c r="D66" s="47">
        <v>15511171087.400002</v>
      </c>
      <c r="E66" s="47">
        <v>17662048991</v>
      </c>
      <c r="F66" s="47">
        <v>17177784001.98621</v>
      </c>
      <c r="G66" s="47">
        <v>11682502533</v>
      </c>
      <c r="H66" s="47">
        <v>10911324590</v>
      </c>
      <c r="I66" s="47">
        <v>14405105841.992615</v>
      </c>
      <c r="J66" s="47">
        <v>23464528569</v>
      </c>
      <c r="K66" s="47">
        <v>25889308850</v>
      </c>
      <c r="L66" s="47">
        <v>20683922318</v>
      </c>
      <c r="M66" s="47">
        <v>17596543903</v>
      </c>
      <c r="N66" s="47">
        <v>17788549233</v>
      </c>
      <c r="O66" s="300">
        <v>23159189818.000004</v>
      </c>
      <c r="P66" s="325">
        <f>+SUM(D66:O66)</f>
        <v>215931979736.37885</v>
      </c>
      <c r="Q66" s="326">
        <f>AVERAGE(D66:O66)</f>
        <v>17994331644.698238</v>
      </c>
      <c r="S66" s="45"/>
    </row>
    <row r="67" spans="1:36" ht="20.45" customHeight="1">
      <c r="B67" s="795"/>
      <c r="C67" s="46" t="s">
        <v>74</v>
      </c>
      <c r="D67" s="116">
        <v>606536.21770985797</v>
      </c>
      <c r="E67" s="116">
        <v>673793.51681681687</v>
      </c>
      <c r="F67" s="116">
        <v>691399.02054041461</v>
      </c>
      <c r="G67" s="116">
        <v>496388.46539196942</v>
      </c>
      <c r="H67" s="116">
        <f t="shared" ref="H67:O67" si="23">+H66/H6</f>
        <v>466694.80710008554</v>
      </c>
      <c r="I67" s="116">
        <f t="shared" si="23"/>
        <v>618244.88592242985</v>
      </c>
      <c r="J67" s="116">
        <f t="shared" si="23"/>
        <v>1008359.6290932532</v>
      </c>
      <c r="K67" s="116">
        <f t="shared" si="23"/>
        <v>1112561.6179630426</v>
      </c>
      <c r="L67" s="116">
        <f t="shared" si="23"/>
        <v>888866.45113880537</v>
      </c>
      <c r="M67" s="116">
        <f t="shared" si="23"/>
        <v>756190.11186076491</v>
      </c>
      <c r="N67" s="116">
        <f t="shared" si="23"/>
        <v>765757.6079638399</v>
      </c>
      <c r="O67" s="307">
        <f t="shared" si="23"/>
        <v>998671.40224234597</v>
      </c>
      <c r="P67" s="325">
        <f>+SUM(D67:O67)</f>
        <v>9083463.7337436266</v>
      </c>
      <c r="Q67" s="330">
        <f>AVERAGE(D67:O67)</f>
        <v>756955.31114530226</v>
      </c>
      <c r="R67" s="414"/>
      <c r="S67" s="45"/>
    </row>
    <row r="68" spans="1:36" s="198" customFormat="1" ht="20.45" customHeight="1">
      <c r="A68" s="40"/>
      <c r="B68" s="84" t="s">
        <v>84</v>
      </c>
      <c r="C68" s="197" t="s">
        <v>74</v>
      </c>
      <c r="D68" s="53">
        <v>3419473.3111386686</v>
      </c>
      <c r="E68" s="53">
        <v>3294800.7374125002</v>
      </c>
      <c r="F68" s="53">
        <v>2816592.4007741818</v>
      </c>
      <c r="G68" s="53">
        <v>1804414.6501833326</v>
      </c>
      <c r="H68" s="53">
        <v>1835028.9905180002</v>
      </c>
      <c r="I68" s="53">
        <v>2158484.5573091069</v>
      </c>
      <c r="J68" s="53">
        <v>5351263.3446551356</v>
      </c>
      <c r="K68" s="53">
        <v>5076017.9941093</v>
      </c>
      <c r="L68" s="53">
        <v>4979280.5977986678</v>
      </c>
      <c r="M68" s="53">
        <v>4834063.1808058592</v>
      </c>
      <c r="N68" s="53">
        <v>3997080.1942287465</v>
      </c>
      <c r="O68" s="302">
        <v>3613884.6344125615</v>
      </c>
      <c r="P68" s="325">
        <f>+SUM(D68:O68)</f>
        <v>43180384.593346059</v>
      </c>
      <c r="Q68" s="330">
        <f>AVERAGE(D68:O68)</f>
        <v>3598365.3827788383</v>
      </c>
      <c r="S68" s="199"/>
      <c r="V68" s="2"/>
      <c r="W68" s="2"/>
      <c r="X68" s="2"/>
    </row>
    <row r="69" spans="1:36" s="41" customFormat="1" ht="20.45" customHeight="1" thickBot="1">
      <c r="A69" s="40"/>
      <c r="B69" s="54" t="s">
        <v>85</v>
      </c>
      <c r="C69" s="55"/>
      <c r="D69" s="209">
        <f>D67/D68</f>
        <v>0.17737708779130207</v>
      </c>
      <c r="E69" s="209">
        <f>E67/E68</f>
        <v>0.20450205354329437</v>
      </c>
      <c r="F69" s="209">
        <f t="shared" ref="F69:P69" si="24">F67/F68</f>
        <v>0.24547358018518173</v>
      </c>
      <c r="G69" s="209">
        <f t="shared" si="24"/>
        <v>0.27509667212108657</v>
      </c>
      <c r="H69" s="209">
        <f t="shared" si="24"/>
        <v>0.25432557714978926</v>
      </c>
      <c r="I69" s="209">
        <f>I67/I68</f>
        <v>0.28642543854618541</v>
      </c>
      <c r="J69" s="209">
        <f t="shared" si="24"/>
        <v>0.18843393870727873</v>
      </c>
      <c r="K69" s="209">
        <f>K67/K68</f>
        <v>0.21917999882076192</v>
      </c>
      <c r="L69" s="209">
        <f t="shared" si="24"/>
        <v>0.1785130268681327</v>
      </c>
      <c r="M69" s="209">
        <f t="shared" si="24"/>
        <v>0.1564295052789742</v>
      </c>
      <c r="N69" s="209">
        <f>N67/N68</f>
        <v>0.19157924553765329</v>
      </c>
      <c r="O69" s="303">
        <f t="shared" si="24"/>
        <v>0.27634291165043801</v>
      </c>
      <c r="P69" s="331">
        <f t="shared" si="24"/>
        <v>0.21036088073989401</v>
      </c>
      <c r="Q69" s="332">
        <f>Q67/Q68</f>
        <v>0.21036088073989401</v>
      </c>
      <c r="S69" s="45"/>
      <c r="V69" s="571"/>
      <c r="W69" s="571"/>
      <c r="X69" s="571"/>
      <c r="AJ69" s="40"/>
    </row>
    <row r="70" spans="1:36" ht="20.45" customHeight="1">
      <c r="B70" s="83" t="s">
        <v>86</v>
      </c>
      <c r="C70" s="43" t="s">
        <v>74</v>
      </c>
      <c r="D70" s="56">
        <v>2874088.1999999993</v>
      </c>
      <c r="E70" s="53">
        <v>2812160.9979999983</v>
      </c>
      <c r="F70" s="56">
        <v>2386361.7720000008</v>
      </c>
      <c r="G70" s="56">
        <v>1483041.1599999997</v>
      </c>
      <c r="H70" s="56">
        <v>1569432.2039999999</v>
      </c>
      <c r="I70" s="56">
        <v>1856853.9833999993</v>
      </c>
      <c r="J70" s="56">
        <v>4836700.6305999989</v>
      </c>
      <c r="K70" s="56">
        <v>4574294.7590000005</v>
      </c>
      <c r="L70" s="56">
        <v>4537212.3489999995</v>
      </c>
      <c r="M70" s="56">
        <v>4092720.9429999986</v>
      </c>
      <c r="N70" s="56">
        <v>3374933.0770000005</v>
      </c>
      <c r="O70" s="304">
        <v>3048751.4271075604</v>
      </c>
      <c r="P70" s="325">
        <f>+SUM(D70:O70)</f>
        <v>37446551.503107555</v>
      </c>
      <c r="Q70" s="334">
        <f>AVERAGE(D70:O70)</f>
        <v>3120545.9585922961</v>
      </c>
      <c r="S70" s="45"/>
    </row>
    <row r="71" spans="1:36" s="41" customFormat="1" ht="20.45" customHeight="1" thickBot="1">
      <c r="A71" s="40"/>
      <c r="B71" s="54" t="s">
        <v>85</v>
      </c>
      <c r="C71" s="55"/>
      <c r="D71" s="209">
        <f t="shared" ref="D71:Q71" si="25">D67/D70</f>
        <v>0.21103604882754054</v>
      </c>
      <c r="E71" s="209">
        <f>E67/E70</f>
        <v>0.23959990814751259</v>
      </c>
      <c r="F71" s="209">
        <f t="shared" si="25"/>
        <v>0.28972933972243264</v>
      </c>
      <c r="G71" s="209">
        <f t="shared" si="25"/>
        <v>0.33470983731292364</v>
      </c>
      <c r="H71" s="209">
        <f t="shared" si="25"/>
        <v>0.29736538214943214</v>
      </c>
      <c r="I71" s="209">
        <f t="shared" si="25"/>
        <v>0.33295288237494597</v>
      </c>
      <c r="J71" s="209">
        <f t="shared" si="25"/>
        <v>0.20848088523687786</v>
      </c>
      <c r="K71" s="209">
        <f t="shared" si="25"/>
        <v>0.24322035998534183</v>
      </c>
      <c r="L71" s="209">
        <f t="shared" si="25"/>
        <v>0.19590585204474975</v>
      </c>
      <c r="M71" s="209">
        <f t="shared" si="25"/>
        <v>0.18476464005055551</v>
      </c>
      <c r="N71" s="209">
        <f>N67/N70</f>
        <v>0.22689564222249015</v>
      </c>
      <c r="O71" s="303">
        <f t="shared" si="25"/>
        <v>0.32756734227749579</v>
      </c>
      <c r="P71" s="331">
        <f t="shared" si="25"/>
        <v>0.24257143499555153</v>
      </c>
      <c r="Q71" s="332">
        <f t="shared" si="25"/>
        <v>0.24257143499555156</v>
      </c>
      <c r="S71" s="45"/>
      <c r="V71" s="571"/>
      <c r="W71" s="571"/>
      <c r="X71" s="571"/>
      <c r="AJ71" s="40"/>
    </row>
    <row r="72" spans="1:36" ht="20.25" customHeight="1" thickBot="1">
      <c r="B72" s="59" t="s">
        <v>167</v>
      </c>
      <c r="C72" s="60"/>
      <c r="D72" s="61">
        <f t="shared" ref="D72:Q72" si="26">+(D66-D58)/D58</f>
        <v>0.41811150239133155</v>
      </c>
      <c r="E72" s="61">
        <f>+(E66-E58)/E58</f>
        <v>0.85030798310331135</v>
      </c>
      <c r="F72" s="61">
        <f t="shared" si="26"/>
        <v>0.19157323939270554</v>
      </c>
      <c r="G72" s="61">
        <f t="shared" si="26"/>
        <v>-0.16708302254129434</v>
      </c>
      <c r="H72" s="61">
        <f t="shared" si="26"/>
        <v>-0.30336649076604794</v>
      </c>
      <c r="I72" s="61">
        <f t="shared" si="26"/>
        <v>-8.9353615861091473E-2</v>
      </c>
      <c r="J72" s="61">
        <f t="shared" si="26"/>
        <v>0.36025419341335646</v>
      </c>
      <c r="K72" s="61">
        <f t="shared" si="26"/>
        <v>0.47294340886422787</v>
      </c>
      <c r="L72" s="61">
        <f t="shared" si="26"/>
        <v>0.22413170482864109</v>
      </c>
      <c r="M72" s="61">
        <f t="shared" si="26"/>
        <v>-2.9788632139283672E-3</v>
      </c>
      <c r="N72" s="61">
        <f t="shared" si="26"/>
        <v>0.21929394445799077</v>
      </c>
      <c r="O72" s="306">
        <f t="shared" si="26"/>
        <v>0.56103834488339122</v>
      </c>
      <c r="P72" s="336">
        <f>+(P66-P58)/P58</f>
        <v>0.20494719298541361</v>
      </c>
      <c r="Q72" s="337">
        <f t="shared" si="26"/>
        <v>0.2049471929854137</v>
      </c>
      <c r="S72" s="45"/>
    </row>
    <row r="73" spans="1:36" ht="20.45" customHeight="1">
      <c r="B73" s="49" t="s">
        <v>246</v>
      </c>
      <c r="C73" s="87"/>
      <c r="D73" s="208"/>
      <c r="E73" s="208"/>
      <c r="F73" s="208"/>
      <c r="G73" s="208"/>
      <c r="H73" s="208"/>
      <c r="I73" s="208"/>
      <c r="J73" s="208"/>
      <c r="K73" s="208"/>
      <c r="L73" s="208"/>
      <c r="M73" s="208"/>
      <c r="N73" s="208"/>
      <c r="O73" s="299"/>
      <c r="P73" s="323"/>
      <c r="Q73" s="327"/>
      <c r="S73" s="45"/>
    </row>
    <row r="74" spans="1:36" ht="20.45" customHeight="1">
      <c r="B74" s="795" t="s">
        <v>83</v>
      </c>
      <c r="C74" s="46" t="s">
        <v>73</v>
      </c>
      <c r="D74" s="47">
        <v>16441536846</v>
      </c>
      <c r="E74" s="47">
        <v>12100047441</v>
      </c>
      <c r="F74" s="47">
        <v>19026159085</v>
      </c>
      <c r="G74" s="47">
        <v>20174955250</v>
      </c>
      <c r="H74" s="47">
        <v>22065059663</v>
      </c>
      <c r="I74" s="47">
        <v>22711863549</v>
      </c>
      <c r="J74" s="47">
        <v>18363549693</v>
      </c>
      <c r="K74" s="47">
        <v>16865410206</v>
      </c>
      <c r="L74" s="47">
        <v>14530663270</v>
      </c>
      <c r="M74" s="47">
        <v>13036628991</v>
      </c>
      <c r="N74" s="47">
        <v>10768788412</v>
      </c>
      <c r="O74" s="300">
        <v>15196366669</v>
      </c>
      <c r="P74" s="325">
        <f t="shared" ref="P74:P76" si="27">+SUM(D74:H74)</f>
        <v>89807758285</v>
      </c>
      <c r="Q74" s="326">
        <f t="shared" ref="Q74:Q76" si="28">AVERAGE(D74:H74)</f>
        <v>17961551657</v>
      </c>
      <c r="R74" s="40" t="s">
        <v>254</v>
      </c>
      <c r="S74" s="45"/>
    </row>
    <row r="75" spans="1:36" ht="20.45" customHeight="1">
      <c r="B75" s="795"/>
      <c r="C75" s="46" t="s">
        <v>74</v>
      </c>
      <c r="D75" s="116">
        <v>710678.05688350985</v>
      </c>
      <c r="E75" s="116">
        <v>523811.57753246755</v>
      </c>
      <c r="F75" s="116">
        <v>821154.90224428137</v>
      </c>
      <c r="G75" s="116">
        <v>871300.16195206216</v>
      </c>
      <c r="H75" s="116">
        <v>953340.23171311303</v>
      </c>
      <c r="I75" s="116">
        <v>982772.11376027693</v>
      </c>
      <c r="J75" s="116">
        <v>796510.50500975922</v>
      </c>
      <c r="K75" s="116">
        <v>737446.88264101441</v>
      </c>
      <c r="L75" s="116">
        <v>635637.06342957134</v>
      </c>
      <c r="M75" s="116">
        <v>570530.80923413567</v>
      </c>
      <c r="N75" s="116">
        <v>472418.88186005701</v>
      </c>
      <c r="O75" s="307">
        <v>663162.41191359377</v>
      </c>
      <c r="P75" s="521">
        <f t="shared" si="27"/>
        <v>3880284.9303254336</v>
      </c>
      <c r="Q75" s="522">
        <f t="shared" si="28"/>
        <v>776056.98606508668</v>
      </c>
      <c r="R75" s="414" t="s">
        <v>254</v>
      </c>
      <c r="S75" s="45"/>
      <c r="T75" s="45"/>
    </row>
    <row r="76" spans="1:36" s="198" customFormat="1" ht="20.45" customHeight="1">
      <c r="A76" s="40"/>
      <c r="B76" s="84" t="s">
        <v>84</v>
      </c>
      <c r="C76" s="197" t="s">
        <v>74</v>
      </c>
      <c r="D76" s="186">
        <v>4797270.1268000007</v>
      </c>
      <c r="E76" s="53">
        <v>1842388.1336821292</v>
      </c>
      <c r="F76" s="53">
        <v>4563503.7206806373</v>
      </c>
      <c r="G76" s="53">
        <v>4075732.2314134547</v>
      </c>
      <c r="H76" s="53">
        <v>4058380.4866722994</v>
      </c>
      <c r="I76" s="53">
        <v>4400839.9865693813</v>
      </c>
      <c r="J76" s="53">
        <v>5517803.0962839685</v>
      </c>
      <c r="K76" s="53">
        <v>5957489.8122500004</v>
      </c>
      <c r="L76" s="53">
        <v>3722947.3890209589</v>
      </c>
      <c r="M76" s="53">
        <v>3390972.7524117692</v>
      </c>
      <c r="N76" s="53">
        <v>3277692.8662225339</v>
      </c>
      <c r="O76" s="302">
        <v>2911783.3330359836</v>
      </c>
      <c r="P76" s="521">
        <f t="shared" si="27"/>
        <v>19337274.699248523</v>
      </c>
      <c r="Q76" s="522">
        <f t="shared" si="28"/>
        <v>3867454.9398497045</v>
      </c>
      <c r="R76" s="198" t="s">
        <v>254</v>
      </c>
      <c r="S76" s="199" t="s">
        <v>266</v>
      </c>
      <c r="V76" s="2"/>
      <c r="W76" s="2"/>
      <c r="X76" s="2"/>
    </row>
    <row r="77" spans="1:36" s="41" customFormat="1" ht="20.45" customHeight="1" thickBot="1">
      <c r="A77" s="40"/>
      <c r="B77" s="489" t="s">
        <v>85</v>
      </c>
      <c r="C77" s="490"/>
      <c r="D77" s="491">
        <v>0.14814218046911706</v>
      </c>
      <c r="E77" s="491">
        <v>0.28431119803491001</v>
      </c>
      <c r="F77" s="491">
        <v>0.1799395711069581</v>
      </c>
      <c r="G77" s="491">
        <v>0.21377757725018584</v>
      </c>
      <c r="H77" s="491">
        <v>0.23490656798786547</v>
      </c>
      <c r="I77" s="491">
        <v>0.22331466646356857</v>
      </c>
      <c r="J77" s="491">
        <v>0.14435283229772713</v>
      </c>
      <c r="K77" s="491">
        <v>0.1237848331900879</v>
      </c>
      <c r="L77" s="491">
        <v>0.17073490356164497</v>
      </c>
      <c r="M77" s="491">
        <v>0.16824989490946388</v>
      </c>
      <c r="N77" s="491">
        <v>0.14413152822476286</v>
      </c>
      <c r="O77" s="498">
        <v>0.22775129055435062</v>
      </c>
      <c r="P77" s="492">
        <f>P75/P76</f>
        <v>0.20066348493649044</v>
      </c>
      <c r="Q77" s="493">
        <f>Q75/Q76</f>
        <v>0.20066348493649042</v>
      </c>
      <c r="R77" s="496"/>
      <c r="S77" s="497"/>
      <c r="T77" s="496"/>
      <c r="U77" s="496"/>
      <c r="V77" s="571"/>
      <c r="W77" s="571"/>
      <c r="X77" s="571"/>
      <c r="AJ77" s="40"/>
    </row>
    <row r="78" spans="1:36" ht="20.45" customHeight="1">
      <c r="B78" s="83" t="s">
        <v>86</v>
      </c>
      <c r="C78" s="43" t="s">
        <v>74</v>
      </c>
      <c r="D78" s="56">
        <v>3785994.0036000004</v>
      </c>
      <c r="E78" s="53">
        <v>1600923.6896000002</v>
      </c>
      <c r="F78" s="56">
        <v>3904152.1140000019</v>
      </c>
      <c r="G78" s="56">
        <v>3509590.9848345607</v>
      </c>
      <c r="H78" s="56">
        <v>3600402.3664000016</v>
      </c>
      <c r="I78" s="56">
        <v>3934112.8756000032</v>
      </c>
      <c r="J78" s="56">
        <v>5036755.5665808003</v>
      </c>
      <c r="K78" s="56">
        <v>5599387.9902000027</v>
      </c>
      <c r="L78" s="56">
        <v>3472228.7715999978</v>
      </c>
      <c r="M78" s="56">
        <v>3048561.901500002</v>
      </c>
      <c r="N78" s="56">
        <v>2965559.6610000017</v>
      </c>
      <c r="O78" s="304">
        <v>2606420.2084000041</v>
      </c>
      <c r="P78" s="521">
        <f>+SUM(D78:H78)</f>
        <v>16401063.158434566</v>
      </c>
      <c r="Q78" s="522">
        <f t="shared" ref="Q78" si="29">AVERAGE(D78:H78)</f>
        <v>3280212.6316869133</v>
      </c>
      <c r="R78" s="40" t="s">
        <v>254</v>
      </c>
      <c r="S78" s="199" t="s">
        <v>266</v>
      </c>
    </row>
    <row r="79" spans="1:36" s="41" customFormat="1" ht="20.45" customHeight="1" thickBot="1">
      <c r="A79" s="40"/>
      <c r="B79" s="489" t="s">
        <v>85</v>
      </c>
      <c r="C79" s="490"/>
      <c r="D79" s="491">
        <v>0.1877124095304285</v>
      </c>
      <c r="E79" s="491">
        <v>0.32719334527640404</v>
      </c>
      <c r="F79" s="491">
        <v>0.21032861381084009</v>
      </c>
      <c r="G79" s="491">
        <v>0.24826259405072371</v>
      </c>
      <c r="H79" s="491">
        <v>0.26478713618509986</v>
      </c>
      <c r="I79" s="491">
        <v>0.24980780797002208</v>
      </c>
      <c r="J79" s="491">
        <v>0.15813959889073395</v>
      </c>
      <c r="K79" s="491">
        <v>0.13170133663387626</v>
      </c>
      <c r="L79" s="491">
        <v>0.18306312897023508</v>
      </c>
      <c r="M79" s="491">
        <v>0.18714752321526226</v>
      </c>
      <c r="N79" s="491">
        <v>0.1593017628587364</v>
      </c>
      <c r="O79" s="498">
        <v>0.25443418899851433</v>
      </c>
      <c r="P79" s="492">
        <f>P75/P78</f>
        <v>0.23658740246542626</v>
      </c>
      <c r="Q79" s="493">
        <f t="shared" ref="Q79" si="30">Q75/Q78</f>
        <v>0.23658740246542623</v>
      </c>
      <c r="R79" s="496"/>
      <c r="S79" s="497"/>
      <c r="T79" s="496"/>
      <c r="U79" s="496"/>
      <c r="V79" s="571"/>
      <c r="W79" s="571"/>
      <c r="X79" s="571"/>
      <c r="AA79" s="510"/>
      <c r="AJ79" s="40"/>
    </row>
    <row r="80" spans="1:36" ht="20.25" customHeight="1" thickBot="1">
      <c r="B80" s="59" t="s">
        <v>247</v>
      </c>
      <c r="C80" s="60"/>
      <c r="D80" s="61">
        <f t="shared" ref="D80:O80" si="31">+(D74-D66)/D66</f>
        <v>5.99803685587448E-2</v>
      </c>
      <c r="E80" s="61">
        <f>+(E74-E66)/E66</f>
        <v>-0.31491258759582275</v>
      </c>
      <c r="F80" s="61">
        <f t="shared" si="31"/>
        <v>0.10760265019050587</v>
      </c>
      <c r="G80" s="61">
        <f t="shared" si="31"/>
        <v>0.72693780232540528</v>
      </c>
      <c r="H80" s="61">
        <f t="shared" si="31"/>
        <v>1.0222164120405843</v>
      </c>
      <c r="I80" s="61">
        <f t="shared" si="31"/>
        <v>0.57665370863101806</v>
      </c>
      <c r="J80" s="61">
        <f t="shared" si="31"/>
        <v>-0.21739106588057017</v>
      </c>
      <c r="K80" s="61">
        <f t="shared" si="31"/>
        <v>-0.3485569543893019</v>
      </c>
      <c r="L80" s="61">
        <f t="shared" si="31"/>
        <v>-0.29748995153811714</v>
      </c>
      <c r="M80" s="61">
        <f t="shared" si="31"/>
        <v>-0.25913696104964051</v>
      </c>
      <c r="N80" s="61">
        <f>+(N74-N66)/N66</f>
        <v>-0.39462244666796431</v>
      </c>
      <c r="O80" s="306">
        <f t="shared" si="31"/>
        <v>-0.34382995310185954</v>
      </c>
      <c r="P80" s="336">
        <f>+(P74-P66)/P66</f>
        <v>-0.58409236837154899</v>
      </c>
      <c r="Q80" s="337">
        <f>+(Q74-Q66)/Q66</f>
        <v>-1.8216840917176552E-3</v>
      </c>
      <c r="S80" s="45"/>
      <c r="AA80" s="511"/>
    </row>
    <row r="81" spans="1:39" ht="20.45" customHeight="1">
      <c r="B81" s="49" t="s">
        <v>342</v>
      </c>
      <c r="C81" s="87"/>
      <c r="D81" s="208"/>
      <c r="E81" s="208"/>
      <c r="F81" s="208"/>
      <c r="G81" s="208"/>
      <c r="H81" s="208"/>
      <c r="I81" s="208"/>
      <c r="J81" s="208"/>
      <c r="K81" s="208"/>
      <c r="L81" s="208"/>
      <c r="M81" s="208"/>
      <c r="N81" s="208"/>
      <c r="O81" s="299"/>
      <c r="P81" s="323"/>
      <c r="Q81" s="327"/>
      <c r="S81" s="45"/>
    </row>
    <row r="82" spans="1:39" ht="20.45" customHeight="1">
      <c r="B82" s="795" t="s">
        <v>83</v>
      </c>
      <c r="C82" s="46" t="s">
        <v>73</v>
      </c>
      <c r="D82" s="47">
        <v>12076676872</v>
      </c>
      <c r="E82" s="47">
        <v>13607720288</v>
      </c>
      <c r="F82" s="47">
        <v>15586464931</v>
      </c>
      <c r="G82" s="47">
        <v>15723868311</v>
      </c>
      <c r="H82" s="47">
        <v>16069485993</v>
      </c>
      <c r="I82" s="47">
        <v>16079212492</v>
      </c>
      <c r="J82" s="47">
        <v>15764346648</v>
      </c>
      <c r="K82" s="47">
        <v>16528386837</v>
      </c>
      <c r="L82" s="47">
        <v>13238292228</v>
      </c>
      <c r="M82" s="47">
        <v>12265668166</v>
      </c>
      <c r="N82" s="47">
        <v>11220453850</v>
      </c>
      <c r="O82" s="300">
        <v>11692786208</v>
      </c>
      <c r="P82" s="325">
        <f>+SUM(D82:O82)</f>
        <v>169853362824</v>
      </c>
      <c r="Q82" s="326">
        <f>AVERAGE(D82:O82)</f>
        <v>14154446902</v>
      </c>
      <c r="R82" s="40" t="s">
        <v>254</v>
      </c>
      <c r="S82" s="45"/>
    </row>
    <row r="83" spans="1:39" ht="20.45" customHeight="1">
      <c r="B83" s="795"/>
      <c r="C83" s="46" t="s">
        <v>74</v>
      </c>
      <c r="D83" s="116">
        <v>874420.05587329518</v>
      </c>
      <c r="E83" s="116">
        <v>593446.15298735281</v>
      </c>
      <c r="F83" s="116">
        <v>678853.0022212544</v>
      </c>
      <c r="G83" s="116">
        <v>681276.7899046794</v>
      </c>
      <c r="H83" s="116">
        <v>689677.51042918453</v>
      </c>
      <c r="I83" s="116">
        <v>687733.63952095807</v>
      </c>
      <c r="J83" s="116">
        <v>672253.58840085287</v>
      </c>
      <c r="K83" s="116">
        <v>701842.32853503188</v>
      </c>
      <c r="L83" s="116">
        <v>552285.86683354189</v>
      </c>
      <c r="M83" s="116">
        <v>492993.09348874597</v>
      </c>
      <c r="N83" s="116">
        <v>453626.5959167172</v>
      </c>
      <c r="O83" s="307">
        <v>494618.70592216583</v>
      </c>
      <c r="P83" s="521">
        <f t="shared" ref="P83:P84" si="32">+SUM(D83:O83)</f>
        <v>7573027.3300337801</v>
      </c>
      <c r="Q83" s="522">
        <f t="shared" ref="Q83:Q84" si="33">AVERAGE(D83:O83)</f>
        <v>631085.61083614838</v>
      </c>
      <c r="R83" s="414" t="s">
        <v>254</v>
      </c>
      <c r="S83" s="45"/>
      <c r="T83" s="45"/>
    </row>
    <row r="84" spans="1:39" s="198" customFormat="1" ht="20.45" customHeight="1">
      <c r="A84" s="40"/>
      <c r="B84" s="84" t="s">
        <v>84</v>
      </c>
      <c r="C84" s="197" t="s">
        <v>74</v>
      </c>
      <c r="D84" s="53">
        <v>4155635.0616992936</v>
      </c>
      <c r="E84" s="53">
        <v>2455440.7441237159</v>
      </c>
      <c r="F84" s="53">
        <v>3670805.6767460476</v>
      </c>
      <c r="G84" s="53">
        <v>4327561.4304966666</v>
      </c>
      <c r="H84" s="53">
        <v>4162711.9824404148</v>
      </c>
      <c r="I84" s="53">
        <v>5078232.7981430851</v>
      </c>
      <c r="J84" s="53">
        <v>6017079.2014242746</v>
      </c>
      <c r="K84" s="53">
        <v>6225964.5803246628</v>
      </c>
      <c r="L84" s="53">
        <v>4275739.0336093307</v>
      </c>
      <c r="M84" s="53">
        <v>4220745.2902499987</v>
      </c>
      <c r="N84" s="53">
        <v>2672276.440967001</v>
      </c>
      <c r="O84" s="302">
        <v>3303252.052333334</v>
      </c>
      <c r="P84" s="521">
        <f t="shared" si="32"/>
        <v>50565444.292557821</v>
      </c>
      <c r="Q84" s="522">
        <f t="shared" si="33"/>
        <v>4213787.0243798187</v>
      </c>
      <c r="R84" s="198" t="s">
        <v>254</v>
      </c>
      <c r="S84" s="199" t="s">
        <v>354</v>
      </c>
      <c r="V84" s="2"/>
      <c r="W84" s="2"/>
      <c r="X84" s="2"/>
      <c r="Y84" s="512"/>
      <c r="Z84" s="512"/>
      <c r="AA84" s="512"/>
      <c r="AB84" s="512"/>
      <c r="AC84" s="512"/>
      <c r="AD84" s="512"/>
      <c r="AE84" s="512"/>
      <c r="AF84" s="512"/>
      <c r="AG84" s="512"/>
      <c r="AH84" s="512"/>
      <c r="AI84" s="512"/>
      <c r="AJ84" s="512"/>
      <c r="AK84" s="512"/>
      <c r="AL84" s="512"/>
      <c r="AM84" s="512"/>
    </row>
    <row r="85" spans="1:39" s="41" customFormat="1" ht="19.5" customHeight="1" thickBot="1">
      <c r="A85" s="40"/>
      <c r="B85" s="489" t="s">
        <v>85</v>
      </c>
      <c r="C85" s="490"/>
      <c r="D85" s="506">
        <f>+D83/D84</f>
        <v>0.21041791275958033</v>
      </c>
      <c r="E85" s="531">
        <v>0.24168620416011652</v>
      </c>
      <c r="F85" s="531">
        <v>0.1849329716693196</v>
      </c>
      <c r="G85" s="531">
        <v>0.15742741052817139</v>
      </c>
      <c r="H85" s="531">
        <v>0.16567985326355847</v>
      </c>
      <c r="I85" s="531">
        <v>0.13542774954555764</v>
      </c>
      <c r="J85" s="531">
        <v>0.11172423793951837</v>
      </c>
      <c r="K85" s="531">
        <v>0.11272828803957526</v>
      </c>
      <c r="L85" s="531">
        <v>0.12916734685917775</v>
      </c>
      <c r="M85" s="531">
        <v>0.11680237957679401</v>
      </c>
      <c r="N85" s="531">
        <v>0.16975287023544838</v>
      </c>
      <c r="O85" s="531">
        <v>0.14973689506157414</v>
      </c>
      <c r="P85" s="532">
        <f>P83/P84</f>
        <v>0.14976685038538012</v>
      </c>
      <c r="Q85" s="533">
        <f>Q83/Q84</f>
        <v>0.14976685038538012</v>
      </c>
      <c r="R85" s="496"/>
      <c r="S85" s="497"/>
      <c r="T85" s="496"/>
      <c r="U85" s="496"/>
      <c r="V85" s="571"/>
      <c r="W85" s="571"/>
      <c r="X85" s="571"/>
      <c r="AJ85" s="40"/>
    </row>
    <row r="86" spans="1:39" ht="21" customHeight="1">
      <c r="B86" s="83" t="s">
        <v>86</v>
      </c>
      <c r="C86" s="43" t="s">
        <v>74</v>
      </c>
      <c r="D86" s="56">
        <v>3798938.1979999994</v>
      </c>
      <c r="E86" s="53">
        <v>2259735.9440000011</v>
      </c>
      <c r="F86" s="56">
        <v>3400819.3599999994</v>
      </c>
      <c r="G86" s="56">
        <v>3996271.0139999995</v>
      </c>
      <c r="H86" s="56">
        <v>3848453.1400000006</v>
      </c>
      <c r="I86" s="56">
        <v>4759217.778333338</v>
      </c>
      <c r="J86" s="56">
        <v>5697148.2110000039</v>
      </c>
      <c r="K86" s="56">
        <v>5924715.7862499971</v>
      </c>
      <c r="L86" s="56">
        <v>3917083.3978333343</v>
      </c>
      <c r="M86" s="56">
        <v>3850367.0616166661</v>
      </c>
      <c r="N86" s="56">
        <v>2379177.5080000022</v>
      </c>
      <c r="O86" s="304">
        <v>2838387.303899914</v>
      </c>
      <c r="P86" s="521">
        <f>+SUM(D86:O86)</f>
        <v>46670314.702933252</v>
      </c>
      <c r="Q86" s="522">
        <f>AVERAGE(D86:O86)</f>
        <v>3889192.8919111043</v>
      </c>
      <c r="R86" s="40" t="s">
        <v>254</v>
      </c>
      <c r="S86" s="199" t="s">
        <v>355</v>
      </c>
      <c r="V86" s="572"/>
      <c r="W86" s="572"/>
      <c r="X86" s="572"/>
      <c r="Y86" s="513"/>
      <c r="Z86" s="513"/>
      <c r="AA86" s="513"/>
      <c r="AB86" s="513"/>
      <c r="AC86" s="513"/>
      <c r="AD86" s="513"/>
      <c r="AE86" s="513"/>
    </row>
    <row r="87" spans="1:39" s="41" customFormat="1" ht="20.45" customHeight="1" thickBot="1">
      <c r="A87" s="40"/>
      <c r="B87" s="489" t="s">
        <v>85</v>
      </c>
      <c r="C87" s="490"/>
      <c r="D87" s="506">
        <f>+D83/D86</f>
        <v>0.2301748568412208</v>
      </c>
      <c r="E87" s="506">
        <v>0.26261747730439805</v>
      </c>
      <c r="F87" s="506">
        <v>0.19961454295568776</v>
      </c>
      <c r="G87" s="506">
        <v>0.17047812511163174</v>
      </c>
      <c r="H87" s="506">
        <v>0.17920901862122829</v>
      </c>
      <c r="I87" s="506">
        <v>0.1445056039780134</v>
      </c>
      <c r="J87" s="506">
        <v>0.11799826220123105</v>
      </c>
      <c r="K87" s="506">
        <v>0.11846008380078896</v>
      </c>
      <c r="L87" s="506">
        <v>0.14099415578923571</v>
      </c>
      <c r="M87" s="506">
        <v>0.12803794692803946</v>
      </c>
      <c r="N87" s="506">
        <v>0.19066530109308547</v>
      </c>
      <c r="O87" s="506">
        <v>0.17426047010658657</v>
      </c>
      <c r="P87" s="536">
        <f>P83/P86</f>
        <v>0.16226647234409611</v>
      </c>
      <c r="Q87" s="537">
        <f>Q83/Q86</f>
        <v>0.16226647234409611</v>
      </c>
      <c r="S87" s="45"/>
      <c r="V87" s="571"/>
      <c r="W87" s="571"/>
      <c r="X87" s="571"/>
      <c r="AA87" s="510"/>
      <c r="AJ87" s="40"/>
    </row>
    <row r="88" spans="1:39" ht="20.25" customHeight="1" thickBot="1">
      <c r="B88" s="59" t="s">
        <v>343</v>
      </c>
      <c r="C88" s="60"/>
      <c r="D88" s="61">
        <v>-0.26547761409918991</v>
      </c>
      <c r="E88" s="61">
        <v>0.12460057320861211</v>
      </c>
      <c r="F88" s="61">
        <v>-0.18078762711028809</v>
      </c>
      <c r="G88" s="61">
        <v>-0.22062437729570678</v>
      </c>
      <c r="H88" s="61">
        <v>-0.27172252246631057</v>
      </c>
      <c r="I88" s="61">
        <v>-0.29203464712132943</v>
      </c>
      <c r="J88" s="61">
        <v>-0.14154142790763324</v>
      </c>
      <c r="K88" s="61">
        <v>-1.9983111284189302E-2</v>
      </c>
      <c r="L88" s="61">
        <v>-8.894095320949516E-2</v>
      </c>
      <c r="M88" s="61">
        <v>-5.9138050605892251E-2</v>
      </c>
      <c r="N88" s="61">
        <v>4.1942084914278283E-2</v>
      </c>
      <c r="O88" s="61">
        <v>-0.23055382495785448</v>
      </c>
      <c r="P88" s="336">
        <f>+(P82-P66)/P66</f>
        <v>-0.2133941298025149</v>
      </c>
      <c r="Q88" s="337">
        <f>+(Q82-Q66)/Q66</f>
        <v>-0.21339412980251496</v>
      </c>
      <c r="S88" s="45"/>
      <c r="AA88" s="511"/>
    </row>
    <row r="89" spans="1:39" ht="20.45" customHeight="1" thickBot="1">
      <c r="B89" s="489" t="s">
        <v>412</v>
      </c>
      <c r="C89" s="87"/>
      <c r="D89" s="208"/>
      <c r="E89" s="208"/>
      <c r="F89" s="208"/>
      <c r="G89" s="208"/>
      <c r="H89" s="208"/>
      <c r="I89" s="208"/>
      <c r="J89" s="208"/>
      <c r="K89" s="208"/>
      <c r="L89" s="208"/>
      <c r="M89" s="208"/>
      <c r="N89" s="208"/>
      <c r="O89" s="299"/>
      <c r="P89" s="323"/>
      <c r="Q89" s="327"/>
      <c r="S89" s="45"/>
    </row>
    <row r="90" spans="1:39" ht="20.45" customHeight="1">
      <c r="B90" s="795" t="s">
        <v>83</v>
      </c>
      <c r="C90" s="46" t="s">
        <v>73</v>
      </c>
      <c r="D90" s="47">
        <v>16909898910</v>
      </c>
      <c r="E90" s="47">
        <v>12062959803</v>
      </c>
      <c r="F90" s="47">
        <v>13224123797</v>
      </c>
      <c r="G90" s="47">
        <v>12590256975</v>
      </c>
      <c r="H90" s="47">
        <v>12825595507</v>
      </c>
      <c r="I90" s="47">
        <v>13611374601</v>
      </c>
      <c r="J90" s="47">
        <v>12864233613</v>
      </c>
      <c r="K90" s="47">
        <v>13291349691</v>
      </c>
      <c r="L90" s="47">
        <v>11717235750</v>
      </c>
      <c r="M90" s="47">
        <v>11964928006</v>
      </c>
      <c r="N90" s="47">
        <v>10624345914</v>
      </c>
      <c r="O90" s="47">
        <v>12625097142</v>
      </c>
      <c r="P90" s="325">
        <f t="shared" ref="P90:P92" si="34">+SUM(D90:O90)</f>
        <v>154311399709</v>
      </c>
      <c r="Q90" s="326">
        <f t="shared" ref="Q90:Q92" si="35">AVERAGE(D90:O90)</f>
        <v>12859283309.083334</v>
      </c>
      <c r="R90" s="40" t="s">
        <v>254</v>
      </c>
      <c r="S90" s="45"/>
    </row>
    <row r="91" spans="1:39" ht="20.45" customHeight="1">
      <c r="B91" s="795"/>
      <c r="C91" s="46" t="s">
        <v>74</v>
      </c>
      <c r="D91" s="116">
        <v>717433.13152312266</v>
      </c>
      <c r="E91" s="116">
        <v>504831.96497175144</v>
      </c>
      <c r="F91" s="116">
        <v>560700.60619037529</v>
      </c>
      <c r="G91" s="116">
        <v>533937.95483460557</v>
      </c>
      <c r="H91" s="116">
        <v>543227.25569673872</v>
      </c>
      <c r="I91" s="116">
        <v>574319.60341772158</v>
      </c>
      <c r="J91" s="116">
        <v>540400.48783868935</v>
      </c>
      <c r="K91" s="116">
        <v>549683.61004962784</v>
      </c>
      <c r="L91" s="116">
        <v>479232.54601226992</v>
      </c>
      <c r="M91" s="116">
        <v>484802.59343598055</v>
      </c>
      <c r="N91" s="116">
        <v>435781.21058244462</v>
      </c>
      <c r="O91" s="116">
        <v>518484.48221765913</v>
      </c>
      <c r="P91" s="519">
        <f t="shared" si="34"/>
        <v>6442835.4467709865</v>
      </c>
      <c r="Q91" s="520">
        <f t="shared" si="35"/>
        <v>536902.95389758225</v>
      </c>
      <c r="R91" s="414" t="s">
        <v>254</v>
      </c>
      <c r="S91" s="45"/>
      <c r="T91" s="45"/>
    </row>
    <row r="92" spans="1:39" s="198" customFormat="1" ht="20.45" customHeight="1">
      <c r="A92" s="40"/>
      <c r="B92" s="84" t="s">
        <v>84</v>
      </c>
      <c r="C92" s="197" t="s">
        <v>74</v>
      </c>
      <c r="D92" s="53">
        <v>1817830.7678089528</v>
      </c>
      <c r="E92" s="53">
        <v>2754400.528951562</v>
      </c>
      <c r="F92" s="53">
        <v>3421718.613498277</v>
      </c>
      <c r="G92" s="53">
        <v>3319419.4670000011</v>
      </c>
      <c r="H92" s="53">
        <v>2805726.003</v>
      </c>
      <c r="I92" s="53">
        <v>3591467.5620000004</v>
      </c>
      <c r="J92" s="53">
        <v>4100164.1654294399</v>
      </c>
      <c r="K92" s="53">
        <v>6293063.7191666793</v>
      </c>
      <c r="L92" s="53">
        <v>4115701.7525875201</v>
      </c>
      <c r="M92" s="53">
        <v>4270134.4035079665</v>
      </c>
      <c r="N92" s="53">
        <v>3255400.7897243989</v>
      </c>
      <c r="O92" s="582">
        <v>3112908.9942191499</v>
      </c>
      <c r="P92" s="519">
        <f t="shared" si="34"/>
        <v>42857936.766893953</v>
      </c>
      <c r="Q92" s="520">
        <f t="shared" si="35"/>
        <v>3571494.7305744961</v>
      </c>
      <c r="R92" s="198" t="s">
        <v>254</v>
      </c>
      <c r="S92" s="199" t="s">
        <v>354</v>
      </c>
      <c r="V92" s="2"/>
      <c r="W92" s="2"/>
      <c r="X92" s="2"/>
      <c r="Y92" s="512"/>
      <c r="Z92" s="512"/>
      <c r="AA92" s="512"/>
      <c r="AB92" s="512"/>
      <c r="AC92" s="512"/>
      <c r="AD92" s="512"/>
      <c r="AE92" s="512"/>
      <c r="AF92" s="512"/>
      <c r="AG92" s="512"/>
      <c r="AH92" s="512"/>
      <c r="AI92" s="512"/>
      <c r="AJ92" s="512"/>
      <c r="AK92" s="512"/>
      <c r="AL92" s="512"/>
      <c r="AM92" s="512"/>
    </row>
    <row r="93" spans="1:39" s="41" customFormat="1" ht="19.5" customHeight="1" thickBot="1">
      <c r="A93" s="40"/>
      <c r="B93" s="489" t="s">
        <v>85</v>
      </c>
      <c r="C93" s="490"/>
      <c r="D93" s="506">
        <f>+D91/D92</f>
        <v>0.39466442323883155</v>
      </c>
      <c r="E93" s="506">
        <f t="shared" ref="E93:Q93" si="36">+E91/E92</f>
        <v>0.18328197357844367</v>
      </c>
      <c r="F93" s="506">
        <f t="shared" si="36"/>
        <v>0.16386520036407359</v>
      </c>
      <c r="G93" s="506">
        <f t="shared" si="36"/>
        <v>0.1608528118072296</v>
      </c>
      <c r="H93" s="506">
        <f t="shared" si="36"/>
        <v>0.19361379376172061</v>
      </c>
      <c r="I93" s="506">
        <f t="shared" si="36"/>
        <v>0.15991223462363588</v>
      </c>
      <c r="J93" s="506">
        <f t="shared" si="36"/>
        <v>0.13179971972709764</v>
      </c>
      <c r="K93" s="506">
        <f t="shared" si="36"/>
        <v>8.7347536045990701E-2</v>
      </c>
      <c r="L93" s="506">
        <f t="shared" si="36"/>
        <v>0.11644005684109129</v>
      </c>
      <c r="M93" s="506">
        <f t="shared" si="36"/>
        <v>0.11353333352638957</v>
      </c>
      <c r="N93" s="506">
        <f t="shared" si="36"/>
        <v>0.13386407349840868</v>
      </c>
      <c r="O93" s="506">
        <f t="shared" si="36"/>
        <v>0.16655947320673828</v>
      </c>
      <c r="P93" s="506">
        <f t="shared" si="36"/>
        <v>0.15033004229330563</v>
      </c>
      <c r="Q93" s="506">
        <f t="shared" si="36"/>
        <v>0.15033004229330565</v>
      </c>
      <c r="S93" s="45"/>
      <c r="V93" s="571"/>
      <c r="W93" s="571"/>
      <c r="X93" s="571"/>
      <c r="AB93" s="559"/>
      <c r="AC93" s="559"/>
      <c r="AJ93" s="40"/>
    </row>
    <row r="94" spans="1:39" ht="21" customHeight="1">
      <c r="B94" s="83" t="s">
        <v>86</v>
      </c>
      <c r="C94" s="43" t="s">
        <v>74</v>
      </c>
      <c r="D94" s="56">
        <v>1595547.1549999996</v>
      </c>
      <c r="E94" s="56">
        <v>2435137.1000000006</v>
      </c>
      <c r="F94" s="56">
        <v>2997796.9380234443</v>
      </c>
      <c r="G94" s="56">
        <v>2985052.2520000013</v>
      </c>
      <c r="H94" s="56">
        <v>2495845.608</v>
      </c>
      <c r="I94" s="56">
        <v>3270514.1275833328</v>
      </c>
      <c r="J94" s="56">
        <v>3830218.2430000007</v>
      </c>
      <c r="K94" s="56">
        <v>5927862.817000011</v>
      </c>
      <c r="L94" s="56">
        <v>3764651.8820000016</v>
      </c>
      <c r="M94" s="56">
        <v>3636585.5396666666</v>
      </c>
      <c r="N94" s="56">
        <v>2842440.8472380457</v>
      </c>
      <c r="O94" s="581">
        <v>2694017.2211666666</v>
      </c>
      <c r="P94" s="519">
        <f>+SUM(D94:O94)</f>
        <v>38475669.730678171</v>
      </c>
      <c r="Q94" s="520">
        <f>AVERAGE(D94:O94)</f>
        <v>3206305.8108898476</v>
      </c>
      <c r="R94" s="40" t="s">
        <v>254</v>
      </c>
      <c r="S94" s="199" t="s">
        <v>355</v>
      </c>
      <c r="V94" s="572"/>
      <c r="W94" s="2"/>
      <c r="X94" s="572"/>
      <c r="Y94" s="513"/>
      <c r="Z94" s="513"/>
      <c r="AA94" s="513"/>
      <c r="AB94" s="513"/>
      <c r="AC94" s="513"/>
      <c r="AD94" s="513"/>
      <c r="AE94" s="513"/>
    </row>
    <row r="95" spans="1:39" s="41" customFormat="1" ht="20.45" customHeight="1" thickBot="1">
      <c r="A95" s="40"/>
      <c r="B95" s="489" t="s">
        <v>85</v>
      </c>
      <c r="C95" s="490"/>
      <c r="D95" s="506">
        <f>+D91/D94</f>
        <v>0.44964708769332667</v>
      </c>
      <c r="E95" s="506">
        <f t="shared" ref="E95:J95" si="37">+E91/E94</f>
        <v>0.20731151645291401</v>
      </c>
      <c r="F95" s="506">
        <f t="shared" si="37"/>
        <v>0.18703755383780779</v>
      </c>
      <c r="G95" s="506">
        <f t="shared" si="37"/>
        <v>0.17887055560815199</v>
      </c>
      <c r="H95" s="506">
        <f t="shared" si="37"/>
        <v>0.2176525879467536</v>
      </c>
      <c r="I95" s="506">
        <f t="shared" si="37"/>
        <v>0.17560529660273969</v>
      </c>
      <c r="J95" s="506">
        <f t="shared" si="37"/>
        <v>0.14108869352975123</v>
      </c>
      <c r="K95" s="506">
        <f>+K91/K94</f>
        <v>9.2728800753154608E-2</v>
      </c>
      <c r="L95" s="506">
        <f>+L91/L94</f>
        <v>0.12729797097671453</v>
      </c>
      <c r="M95" s="506">
        <f>+M91/M94</f>
        <v>0.13331257800701096</v>
      </c>
      <c r="N95" s="506">
        <f>+N91/N94</f>
        <v>0.15331232345815965</v>
      </c>
      <c r="O95" s="506">
        <f>+O91/O94</f>
        <v>0.19245774605446847</v>
      </c>
      <c r="P95" s="506">
        <f t="shared" ref="P95:Q95" si="38">+P91/P94</f>
        <v>0.16745219750220122</v>
      </c>
      <c r="Q95" s="506">
        <f t="shared" si="38"/>
        <v>0.16745219750220125</v>
      </c>
      <c r="S95" s="45"/>
      <c r="V95" s="571"/>
      <c r="W95" s="571"/>
      <c r="X95" s="571"/>
      <c r="AA95" s="510"/>
      <c r="AJ95" s="40"/>
    </row>
    <row r="96" spans="1:39" ht="20.25" customHeight="1" thickBot="1">
      <c r="B96" s="494" t="s">
        <v>413</v>
      </c>
      <c r="C96" s="495"/>
      <c r="D96" s="538">
        <f t="shared" ref="D96:Q96" si="39">+(D90-D74)/D74</f>
        <v>2.8486513662738654E-2</v>
      </c>
      <c r="E96" s="538">
        <f t="shared" si="39"/>
        <v>-3.0650820321853978E-3</v>
      </c>
      <c r="F96" s="538">
        <f t="shared" si="39"/>
        <v>-0.30495042441720444</v>
      </c>
      <c r="G96" s="538">
        <f t="shared" si="39"/>
        <v>-0.37594622545693129</v>
      </c>
      <c r="H96" s="538">
        <f t="shared" si="39"/>
        <v>-0.41873732938475944</v>
      </c>
      <c r="I96" s="538">
        <f t="shared" si="39"/>
        <v>-0.40069318523185182</v>
      </c>
      <c r="J96" s="538">
        <f t="shared" si="39"/>
        <v>-0.29946912072758375</v>
      </c>
      <c r="K96" s="538">
        <f t="shared" si="39"/>
        <v>-0.21191660750288185</v>
      </c>
      <c r="L96" s="538">
        <f t="shared" si="39"/>
        <v>-0.19362003424913171</v>
      </c>
      <c r="M96" s="538">
        <f t="shared" si="39"/>
        <v>-8.220690991051921E-2</v>
      </c>
      <c r="N96" s="538">
        <f t="shared" si="39"/>
        <v>-1.3413068627018725E-2</v>
      </c>
      <c r="O96" s="538">
        <f t="shared" si="39"/>
        <v>-0.16920291428906425</v>
      </c>
      <c r="P96" s="538">
        <f t="shared" si="39"/>
        <v>0.7182413040452611</v>
      </c>
      <c r="Q96" s="538">
        <f t="shared" si="39"/>
        <v>-0.28406612331447451</v>
      </c>
      <c r="S96" s="45"/>
      <c r="AA96" s="511"/>
    </row>
    <row r="97" spans="1:39" ht="20.45" customHeight="1">
      <c r="B97" s="499" t="s">
        <v>526</v>
      </c>
      <c r="C97" s="87"/>
      <c r="D97" s="208"/>
      <c r="E97" s="208"/>
      <c r="F97" s="208"/>
      <c r="G97" s="208"/>
      <c r="H97" s="208"/>
      <c r="I97" s="208"/>
      <c r="J97" s="208"/>
      <c r="K97" s="208"/>
      <c r="L97" s="208"/>
      <c r="M97" s="208"/>
      <c r="N97" s="208"/>
      <c r="O97" s="299"/>
      <c r="P97" s="323"/>
      <c r="Q97" s="327"/>
      <c r="S97" s="45"/>
    </row>
    <row r="98" spans="1:39" ht="20.45" customHeight="1">
      <c r="B98" s="795" t="s">
        <v>83</v>
      </c>
      <c r="C98" s="46" t="s">
        <v>73</v>
      </c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325">
        <f t="shared" ref="P98:P100" si="40">+SUM(D98:O98)</f>
        <v>0</v>
      </c>
      <c r="Q98" s="326" t="e">
        <f t="shared" ref="Q98:Q100" si="41">AVERAGE(D98:O98)</f>
        <v>#DIV/0!</v>
      </c>
      <c r="R98" s="40" t="s">
        <v>254</v>
      </c>
      <c r="S98" s="45"/>
    </row>
    <row r="99" spans="1:39" ht="20.45" customHeight="1">
      <c r="B99" s="795"/>
      <c r="C99" s="46" t="s">
        <v>74</v>
      </c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519">
        <f t="shared" si="40"/>
        <v>0</v>
      </c>
      <c r="Q99" s="520" t="e">
        <f t="shared" si="41"/>
        <v>#DIV/0!</v>
      </c>
      <c r="R99" s="414" t="s">
        <v>254</v>
      </c>
      <c r="S99" s="45"/>
      <c r="T99" s="45"/>
    </row>
    <row r="100" spans="1:39" s="198" customFormat="1" ht="20.45" customHeight="1">
      <c r="A100" s="40"/>
      <c r="B100" s="84" t="s">
        <v>84</v>
      </c>
      <c r="C100" s="197" t="s">
        <v>74</v>
      </c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186"/>
      <c r="P100" s="519">
        <f t="shared" si="40"/>
        <v>0</v>
      </c>
      <c r="Q100" s="520" t="e">
        <f t="shared" si="41"/>
        <v>#DIV/0!</v>
      </c>
      <c r="R100" s="198" t="s">
        <v>254</v>
      </c>
      <c r="S100" s="199" t="s">
        <v>354</v>
      </c>
      <c r="V100" s="2"/>
      <c r="W100" s="2"/>
      <c r="X100" s="2"/>
      <c r="Y100" s="512"/>
      <c r="Z100" s="512"/>
      <c r="AA100" s="512"/>
      <c r="AB100" s="512"/>
      <c r="AC100" s="512"/>
      <c r="AD100" s="512"/>
      <c r="AE100" s="512"/>
      <c r="AF100" s="512"/>
      <c r="AG100" s="512"/>
      <c r="AH100" s="512"/>
      <c r="AI100" s="512"/>
      <c r="AJ100" s="512"/>
      <c r="AK100" s="512"/>
      <c r="AL100" s="512"/>
      <c r="AM100" s="512"/>
    </row>
    <row r="101" spans="1:39" s="41" customFormat="1" ht="19.5" customHeight="1" thickBot="1">
      <c r="A101" s="40"/>
      <c r="B101" s="489" t="s">
        <v>85</v>
      </c>
      <c r="C101" s="490"/>
      <c r="D101" s="506" t="e">
        <f t="shared" ref="D101:J101" si="42">+D99/D100</f>
        <v>#DIV/0!</v>
      </c>
      <c r="E101" s="506" t="e">
        <f t="shared" si="42"/>
        <v>#DIV/0!</v>
      </c>
      <c r="F101" s="506" t="e">
        <f t="shared" si="42"/>
        <v>#DIV/0!</v>
      </c>
      <c r="G101" s="506" t="e">
        <f t="shared" si="42"/>
        <v>#DIV/0!</v>
      </c>
      <c r="H101" s="506" t="e">
        <f t="shared" si="42"/>
        <v>#DIV/0!</v>
      </c>
      <c r="I101" s="506" t="e">
        <f t="shared" si="42"/>
        <v>#DIV/0!</v>
      </c>
      <c r="J101" s="506" t="e">
        <f t="shared" si="42"/>
        <v>#DIV/0!</v>
      </c>
      <c r="K101" s="506" t="e">
        <f t="shared" ref="K101:P101" si="43">+K99/K100</f>
        <v>#DIV/0!</v>
      </c>
      <c r="L101" s="506" t="e">
        <f t="shared" si="43"/>
        <v>#DIV/0!</v>
      </c>
      <c r="M101" s="506" t="e">
        <f t="shared" si="43"/>
        <v>#DIV/0!</v>
      </c>
      <c r="N101" s="506" t="e">
        <f t="shared" si="43"/>
        <v>#DIV/0!</v>
      </c>
      <c r="O101" s="506" t="e">
        <f t="shared" si="43"/>
        <v>#DIV/0!</v>
      </c>
      <c r="P101" s="506" t="e">
        <f t="shared" si="43"/>
        <v>#DIV/0!</v>
      </c>
      <c r="Q101" s="506" t="e">
        <f t="shared" ref="Q101" si="44">+Q99/Q100</f>
        <v>#DIV/0!</v>
      </c>
      <c r="S101" s="45"/>
      <c r="V101" s="571"/>
      <c r="W101" s="571"/>
      <c r="X101" s="571"/>
      <c r="AB101" s="559"/>
      <c r="AC101" s="559"/>
      <c r="AJ101" s="40"/>
    </row>
    <row r="102" spans="1:39" ht="21" customHeight="1">
      <c r="B102" s="83" t="s">
        <v>86</v>
      </c>
      <c r="C102" s="43" t="s">
        <v>74</v>
      </c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610"/>
      <c r="P102" s="519">
        <f>+SUM(D102:O102)</f>
        <v>0</v>
      </c>
      <c r="Q102" s="520" t="e">
        <f>AVERAGE(D102:O102)</f>
        <v>#DIV/0!</v>
      </c>
      <c r="R102" s="40" t="s">
        <v>254</v>
      </c>
      <c r="S102" s="199" t="s">
        <v>355</v>
      </c>
      <c r="V102" s="572"/>
      <c r="W102" s="2"/>
      <c r="X102" s="572"/>
      <c r="Y102" s="513"/>
      <c r="Z102" s="513"/>
      <c r="AA102" s="513"/>
      <c r="AB102" s="513"/>
      <c r="AC102" s="513"/>
      <c r="AD102" s="513"/>
      <c r="AE102" s="513"/>
    </row>
    <row r="103" spans="1:39" s="41" customFormat="1" ht="20.45" customHeight="1" thickBot="1">
      <c r="A103" s="40"/>
      <c r="B103" s="489" t="s">
        <v>85</v>
      </c>
      <c r="C103" s="490"/>
      <c r="D103" s="506" t="e">
        <f t="shared" ref="D103:I103" si="45">+D99/D102</f>
        <v>#DIV/0!</v>
      </c>
      <c r="E103" s="506" t="e">
        <f t="shared" si="45"/>
        <v>#DIV/0!</v>
      </c>
      <c r="F103" s="506" t="e">
        <f t="shared" si="45"/>
        <v>#DIV/0!</v>
      </c>
      <c r="G103" s="506" t="e">
        <f t="shared" si="45"/>
        <v>#DIV/0!</v>
      </c>
      <c r="H103" s="506" t="e">
        <f t="shared" si="45"/>
        <v>#DIV/0!</v>
      </c>
      <c r="I103" s="506" t="e">
        <f t="shared" si="45"/>
        <v>#DIV/0!</v>
      </c>
      <c r="J103" s="506" t="e">
        <f t="shared" ref="J103" si="46">+J99/J102</f>
        <v>#DIV/0!</v>
      </c>
      <c r="K103" s="506" t="e">
        <f>+K99/K102</f>
        <v>#DIV/0!</v>
      </c>
      <c r="L103" s="506" t="e">
        <f>+L99/L102</f>
        <v>#DIV/0!</v>
      </c>
      <c r="M103" s="506" t="e">
        <f>+M99/M102</f>
        <v>#DIV/0!</v>
      </c>
      <c r="N103" s="506" t="e">
        <f>+N99/N102</f>
        <v>#DIV/0!</v>
      </c>
      <c r="O103" s="506" t="e">
        <f>+O99/O102</f>
        <v>#DIV/0!</v>
      </c>
      <c r="P103" s="506" t="e">
        <f t="shared" ref="P103:Q103" si="47">+P99/P102</f>
        <v>#DIV/0!</v>
      </c>
      <c r="Q103" s="506" t="e">
        <f t="shared" si="47"/>
        <v>#DIV/0!</v>
      </c>
      <c r="S103" s="45"/>
      <c r="V103" s="571"/>
      <c r="W103" s="571"/>
      <c r="X103" s="571"/>
      <c r="AA103" s="510"/>
      <c r="AJ103" s="40"/>
    </row>
    <row r="104" spans="1:39" ht="20.25" customHeight="1" thickBot="1">
      <c r="B104" s="494" t="s">
        <v>527</v>
      </c>
      <c r="C104" s="495"/>
      <c r="D104" s="538">
        <f t="shared" ref="D104:I104" si="48">+(D98-D82)/D82</f>
        <v>-1</v>
      </c>
      <c r="E104" s="538">
        <f t="shared" si="48"/>
        <v>-1</v>
      </c>
      <c r="F104" s="538">
        <f t="shared" si="48"/>
        <v>-1</v>
      </c>
      <c r="G104" s="538">
        <f t="shared" si="48"/>
        <v>-1</v>
      </c>
      <c r="H104" s="538">
        <f t="shared" si="48"/>
        <v>-1</v>
      </c>
      <c r="I104" s="538">
        <f t="shared" si="48"/>
        <v>-1</v>
      </c>
      <c r="J104" s="538">
        <f t="shared" ref="J104" si="49">+(J98-J82)/J82</f>
        <v>-1</v>
      </c>
      <c r="K104" s="538">
        <f t="shared" ref="K104:P104" si="50">+(K98-K82)/K82</f>
        <v>-1</v>
      </c>
      <c r="L104" s="538">
        <f t="shared" si="50"/>
        <v>-1</v>
      </c>
      <c r="M104" s="538">
        <f t="shared" si="50"/>
        <v>-1</v>
      </c>
      <c r="N104" s="538">
        <f t="shared" si="50"/>
        <v>-1</v>
      </c>
      <c r="O104" s="538">
        <f t="shared" si="50"/>
        <v>-1</v>
      </c>
      <c r="P104" s="538">
        <f t="shared" si="50"/>
        <v>-1</v>
      </c>
      <c r="Q104" s="538" t="e">
        <f t="shared" ref="Q104" si="51">+(Q98-Q82)/Q82</f>
        <v>#DIV/0!</v>
      </c>
      <c r="S104" s="45"/>
      <c r="AA104" s="511"/>
    </row>
    <row r="105" spans="1:39" ht="20.45" customHeight="1">
      <c r="B105" s="52" t="s">
        <v>89</v>
      </c>
      <c r="C105" s="87"/>
      <c r="D105" s="208"/>
      <c r="E105" s="208"/>
      <c r="F105" s="208"/>
      <c r="G105" s="208"/>
      <c r="H105" s="208"/>
      <c r="I105" s="208"/>
      <c r="J105" s="208"/>
      <c r="K105" s="208"/>
      <c r="L105" s="208"/>
      <c r="M105" s="208"/>
      <c r="N105" s="208"/>
      <c r="O105" s="299"/>
      <c r="P105" s="323"/>
      <c r="Q105" s="327"/>
      <c r="S105" s="45"/>
      <c r="AA105" s="510"/>
    </row>
    <row r="106" spans="1:39" ht="20.45" customHeight="1">
      <c r="B106" s="110" t="s">
        <v>90</v>
      </c>
      <c r="C106" s="46"/>
      <c r="D106" s="25">
        <v>2610892</v>
      </c>
      <c r="E106" s="25">
        <v>1458002</v>
      </c>
      <c r="F106" s="25">
        <v>2442095</v>
      </c>
      <c r="G106" s="25">
        <v>2197591</v>
      </c>
      <c r="H106" s="25">
        <v>2464777</v>
      </c>
      <c r="I106" s="25">
        <v>3356604</v>
      </c>
      <c r="J106" s="25">
        <v>3434495</v>
      </c>
      <c r="K106" s="25">
        <v>4679054</v>
      </c>
      <c r="L106" s="25">
        <v>4611556</v>
      </c>
      <c r="M106" s="25">
        <v>4833122</v>
      </c>
      <c r="N106" s="25">
        <v>5018492</v>
      </c>
      <c r="O106" s="308">
        <v>5693484</v>
      </c>
      <c r="P106" s="338"/>
      <c r="Q106" s="326">
        <f>AVERAGE(D106:O106)</f>
        <v>3566680.3333333335</v>
      </c>
      <c r="S106" s="45"/>
      <c r="AA106" s="514"/>
    </row>
    <row r="107" spans="1:39" ht="20.45" customHeight="1" thickBot="1">
      <c r="B107" s="62" t="s">
        <v>91</v>
      </c>
      <c r="C107" s="63"/>
      <c r="D107" s="210">
        <v>2953.49773755656</v>
      </c>
      <c r="E107" s="210">
        <v>1651.1913929784801</v>
      </c>
      <c r="F107" s="210">
        <v>2900.3503562945366</v>
      </c>
      <c r="G107" s="210">
        <v>2689.8298653610773</v>
      </c>
      <c r="H107" s="210">
        <v>3061.8347826086956</v>
      </c>
      <c r="I107" s="210">
        <v>4174.8805970149251</v>
      </c>
      <c r="J107" s="210">
        <v>4078.9726840855105</v>
      </c>
      <c r="K107" s="210">
        <v>4605.3681102362207</v>
      </c>
      <c r="L107" s="210">
        <v>4266.0092506938017</v>
      </c>
      <c r="M107" s="210">
        <v>4542.4078947368425</v>
      </c>
      <c r="N107" s="210">
        <v>4788.6374045801531</v>
      </c>
      <c r="O107" s="309">
        <v>5396.6672985781988</v>
      </c>
      <c r="P107" s="339"/>
      <c r="Q107" s="340">
        <f>Q106/Q24</f>
        <v>3841.6806390808729</v>
      </c>
      <c r="S107" s="45"/>
      <c r="T107" s="64"/>
      <c r="U107" s="64"/>
      <c r="AA107" s="510"/>
    </row>
    <row r="108" spans="1:39" ht="20.45" customHeight="1">
      <c r="B108" s="65" t="s">
        <v>92</v>
      </c>
      <c r="C108" s="87"/>
      <c r="D108" s="208"/>
      <c r="E108" s="208"/>
      <c r="F108" s="208"/>
      <c r="G108" s="208"/>
      <c r="H108" s="208"/>
      <c r="I108" s="208"/>
      <c r="J108" s="208"/>
      <c r="K108" s="208"/>
      <c r="L108" s="208"/>
      <c r="M108" s="208"/>
      <c r="N108" s="208"/>
      <c r="O108" s="299"/>
      <c r="P108" s="323"/>
      <c r="Q108" s="327"/>
      <c r="S108" s="45"/>
    </row>
    <row r="109" spans="1:39" ht="20.45" customHeight="1">
      <c r="B109" s="110" t="s">
        <v>90</v>
      </c>
      <c r="C109" s="46"/>
      <c r="D109" s="25">
        <v>3714334</v>
      </c>
      <c r="E109" s="25">
        <v>3359200</v>
      </c>
      <c r="F109" s="25">
        <v>4150333</v>
      </c>
      <c r="G109" s="25">
        <v>5303831</v>
      </c>
      <c r="H109" s="25">
        <v>4111101.5</v>
      </c>
      <c r="I109" s="25">
        <v>4355323</v>
      </c>
      <c r="J109" s="25">
        <v>5305086.2857142854</v>
      </c>
      <c r="K109" s="25">
        <v>4263640</v>
      </c>
      <c r="L109" s="25">
        <v>6079447</v>
      </c>
      <c r="M109" s="25">
        <v>5039194</v>
      </c>
      <c r="N109" s="25">
        <v>4809745</v>
      </c>
      <c r="O109" s="308">
        <v>5129939</v>
      </c>
      <c r="P109" s="338"/>
      <c r="Q109" s="326">
        <f>AVERAGE(D109:O109)</f>
        <v>4635097.8154761903</v>
      </c>
      <c r="S109" s="45"/>
    </row>
    <row r="110" spans="1:39" ht="20.45" customHeight="1" thickBot="1">
      <c r="B110" s="88" t="s">
        <v>91</v>
      </c>
      <c r="C110" s="70"/>
      <c r="D110" s="66">
        <f t="shared" ref="D110:O110" si="52">D109/D25</f>
        <v>3588.7285024154589</v>
      </c>
      <c r="E110" s="66">
        <f t="shared" si="52"/>
        <v>3181.060606060606</v>
      </c>
      <c r="F110" s="66">
        <f t="shared" si="52"/>
        <v>3964.0238777459408</v>
      </c>
      <c r="G110" s="66">
        <f t="shared" si="52"/>
        <v>5204.9371933267912</v>
      </c>
      <c r="H110" s="66">
        <f t="shared" si="52"/>
        <v>4078.4737103174602</v>
      </c>
      <c r="I110" s="66">
        <f t="shared" si="52"/>
        <v>4426.1412601626016</v>
      </c>
      <c r="J110" s="66">
        <f t="shared" si="52"/>
        <v>5457.9077013521455</v>
      </c>
      <c r="K110" s="66">
        <f t="shared" si="52"/>
        <v>4302.3612512613518</v>
      </c>
      <c r="L110" s="66">
        <f t="shared" si="52"/>
        <v>6209.8539325842694</v>
      </c>
      <c r="M110" s="66">
        <f t="shared" si="52"/>
        <v>5287.7166841552989</v>
      </c>
      <c r="N110" s="66">
        <f t="shared" si="52"/>
        <v>5105.8864118895963</v>
      </c>
      <c r="O110" s="310">
        <f t="shared" si="52"/>
        <v>5250.7052200614125</v>
      </c>
      <c r="P110" s="341"/>
      <c r="Q110" s="342">
        <f>Q109/Q25</f>
        <v>4649.4335689805475</v>
      </c>
      <c r="S110" s="45"/>
    </row>
    <row r="111" spans="1:39" ht="20.45" customHeight="1" thickBot="1">
      <c r="B111" s="67" t="s">
        <v>93</v>
      </c>
      <c r="C111" s="89"/>
      <c r="D111" s="68">
        <f>(D110-D107)/D107</f>
        <v>0.21507745097662673</v>
      </c>
      <c r="E111" s="68">
        <v>0.926524459603978</v>
      </c>
      <c r="F111" s="68">
        <f t="shared" ref="F111:L111" si="53">(F110-F107)/F107</f>
        <v>0.36673966617272563</v>
      </c>
      <c r="G111" s="68">
        <f t="shared" si="53"/>
        <v>0.93504327554489808</v>
      </c>
      <c r="H111" s="68">
        <f t="shared" si="53"/>
        <v>0.33203585428034893</v>
      </c>
      <c r="I111" s="68">
        <f t="shared" si="53"/>
        <v>6.0183915996862278E-2</v>
      </c>
      <c r="J111" s="68">
        <f t="shared" si="53"/>
        <v>0.33805938996519336</v>
      </c>
      <c r="K111" s="68">
        <f t="shared" si="53"/>
        <v>-6.5794275663086349E-2</v>
      </c>
      <c r="L111" s="68">
        <f t="shared" si="53"/>
        <v>0.45565880607838127</v>
      </c>
      <c r="M111" s="68">
        <v>0.16407790904952069</v>
      </c>
      <c r="N111" s="68">
        <f>(N110-N107)/N107</f>
        <v>6.6250371557889584E-2</v>
      </c>
      <c r="O111" s="311">
        <v>-2.7046706873192151E-2</v>
      </c>
      <c r="P111" s="343"/>
      <c r="Q111" s="344">
        <f>(Q110-Q107)/Q107</f>
        <v>0.21026030161969178</v>
      </c>
      <c r="S111" s="45"/>
    </row>
    <row r="112" spans="1:39" ht="20.45" customHeight="1">
      <c r="B112" s="69" t="s">
        <v>120</v>
      </c>
      <c r="C112" s="87"/>
      <c r="D112" s="208"/>
      <c r="E112" s="208"/>
      <c r="F112" s="208"/>
      <c r="G112" s="208"/>
      <c r="H112" s="208"/>
      <c r="I112" s="208"/>
      <c r="J112" s="208"/>
      <c r="K112" s="208"/>
      <c r="L112" s="208"/>
      <c r="M112" s="208"/>
      <c r="N112" s="208"/>
      <c r="O112" s="299"/>
      <c r="P112" s="323"/>
      <c r="Q112" s="327"/>
      <c r="S112" s="45"/>
    </row>
    <row r="113" spans="2:27" ht="20.45" customHeight="1">
      <c r="B113" s="110" t="s">
        <v>90</v>
      </c>
      <c r="C113" s="46"/>
      <c r="D113" s="25">
        <v>4839131</v>
      </c>
      <c r="E113" s="25">
        <v>2066343</v>
      </c>
      <c r="F113" s="25">
        <v>4744148</v>
      </c>
      <c r="G113" s="25">
        <v>4115148</v>
      </c>
      <c r="H113" s="25">
        <v>5106256</v>
      </c>
      <c r="I113" s="25">
        <v>5244519</v>
      </c>
      <c r="J113" s="25">
        <v>4557068</v>
      </c>
      <c r="K113" s="25">
        <v>5347103</v>
      </c>
      <c r="L113" s="25">
        <v>5328243</v>
      </c>
      <c r="M113" s="25">
        <v>6416225</v>
      </c>
      <c r="N113" s="25">
        <v>5293698</v>
      </c>
      <c r="O113" s="308">
        <v>5451334</v>
      </c>
      <c r="P113" s="338"/>
      <c r="Q113" s="326">
        <f>AVERAGE(D113:O113)</f>
        <v>4875768</v>
      </c>
      <c r="S113" s="45"/>
    </row>
    <row r="114" spans="2:27" ht="20.45" customHeight="1" thickBot="1">
      <c r="B114" s="88" t="s">
        <v>91</v>
      </c>
      <c r="C114" s="70"/>
      <c r="D114" s="66">
        <f t="shared" ref="D114:O114" si="54">D113/D26</f>
        <v>4958.126024590164</v>
      </c>
      <c r="E114" s="66">
        <f t="shared" si="54"/>
        <v>2205.2753468516544</v>
      </c>
      <c r="F114" s="66">
        <f t="shared" si="54"/>
        <v>4753.6553106212423</v>
      </c>
      <c r="G114" s="66">
        <f t="shared" si="54"/>
        <v>4094.6746268656716</v>
      </c>
      <c r="H114" s="66">
        <f t="shared" si="54"/>
        <v>5080.8517412935325</v>
      </c>
      <c r="I114" s="66">
        <f t="shared" si="54"/>
        <v>5244.5190000000002</v>
      </c>
      <c r="J114" s="66">
        <f t="shared" si="54"/>
        <v>4631.166666666667</v>
      </c>
      <c r="K114" s="66">
        <f t="shared" si="54"/>
        <v>5341.7612387612389</v>
      </c>
      <c r="L114" s="66">
        <f t="shared" si="54"/>
        <v>5218.651322233105</v>
      </c>
      <c r="M114" s="66">
        <f t="shared" si="54"/>
        <v>6075.970643939394</v>
      </c>
      <c r="N114" s="66">
        <f t="shared" si="54"/>
        <v>4938.1511194029854</v>
      </c>
      <c r="O114" s="310">
        <f t="shared" si="54"/>
        <v>4546.5671392827353</v>
      </c>
      <c r="P114" s="341"/>
      <c r="Q114" s="342">
        <f>Q113/Q26</f>
        <v>4774.7034437734619</v>
      </c>
      <c r="S114" s="45"/>
    </row>
    <row r="115" spans="2:27" ht="20.45" customHeight="1" thickBot="1">
      <c r="B115" s="67" t="s">
        <v>121</v>
      </c>
      <c r="C115" s="60"/>
      <c r="D115" s="68">
        <f t="shared" ref="D115:M115" si="55">(D114-D110)/D110</f>
        <v>0.38158292588949183</v>
      </c>
      <c r="E115" s="68">
        <f t="shared" si="55"/>
        <v>-0.30674840251388813</v>
      </c>
      <c r="F115" s="68">
        <f t="shared" si="55"/>
        <v>0.19919946428887528</v>
      </c>
      <c r="G115" s="68">
        <f>(G114-G110)/G110</f>
        <v>-0.21330950311649841</v>
      </c>
      <c r="H115" s="68">
        <f t="shared" si="55"/>
        <v>0.24577283125310356</v>
      </c>
      <c r="I115" s="68">
        <f t="shared" si="55"/>
        <v>0.18489643500608341</v>
      </c>
      <c r="J115" s="68">
        <f>(J114-J110)/J110</f>
        <v>-0.15147581819323569</v>
      </c>
      <c r="K115" s="68">
        <f t="shared" si="55"/>
        <v>0.24158826439670991</v>
      </c>
      <c r="L115" s="68">
        <f t="shared" si="55"/>
        <v>-0.15961770133595868</v>
      </c>
      <c r="M115" s="68">
        <f t="shared" si="55"/>
        <v>0.14907265401455919</v>
      </c>
      <c r="N115" s="68">
        <f>(N114-N110)/N110</f>
        <v>-3.2851356053675916E-2</v>
      </c>
      <c r="O115" s="311">
        <f>(O114-O110)/O110</f>
        <v>-0.13410352538709869</v>
      </c>
      <c r="P115" s="343"/>
      <c r="Q115" s="344">
        <f>(Q114-Q110)/Q110</f>
        <v>2.6943040035816993E-2</v>
      </c>
      <c r="S115" s="45"/>
    </row>
    <row r="116" spans="2:27" ht="20.45" customHeight="1">
      <c r="B116" s="69" t="s">
        <v>139</v>
      </c>
      <c r="C116" s="87"/>
      <c r="D116" s="208"/>
      <c r="E116" s="208"/>
      <c r="F116" s="208"/>
      <c r="G116" s="208"/>
      <c r="H116" s="208"/>
      <c r="I116" s="208"/>
      <c r="J116" s="208"/>
      <c r="K116" s="208"/>
      <c r="L116" s="208"/>
      <c r="M116" s="208"/>
      <c r="N116" s="208"/>
      <c r="O116" s="299"/>
      <c r="P116" s="323"/>
      <c r="Q116" s="327"/>
      <c r="S116" s="45"/>
    </row>
    <row r="117" spans="2:27" ht="20.45" customHeight="1">
      <c r="B117" s="110" t="s">
        <v>90</v>
      </c>
      <c r="C117" s="46"/>
      <c r="D117" s="25">
        <v>5495239</v>
      </c>
      <c r="E117" s="25">
        <v>3054976</v>
      </c>
      <c r="F117" s="25">
        <v>6654245</v>
      </c>
      <c r="G117" s="25">
        <v>6017947</v>
      </c>
      <c r="H117" s="25">
        <v>5183626</v>
      </c>
      <c r="I117" s="25">
        <v>5666109</v>
      </c>
      <c r="J117" s="25">
        <v>7939327</v>
      </c>
      <c r="K117" s="25">
        <v>9068096</v>
      </c>
      <c r="L117" s="25">
        <v>9890774</v>
      </c>
      <c r="M117" s="25">
        <v>9334352</v>
      </c>
      <c r="N117" s="25">
        <v>7958895</v>
      </c>
      <c r="O117" s="308">
        <v>5046304</v>
      </c>
      <c r="P117" s="325">
        <f>+SUM(D117:O117)</f>
        <v>81309890</v>
      </c>
      <c r="Q117" s="326">
        <f>AVERAGE(D117:O117)</f>
        <v>6775824.166666667</v>
      </c>
      <c r="S117" s="45"/>
    </row>
    <row r="118" spans="2:27" ht="20.45" customHeight="1">
      <c r="B118" s="110" t="s">
        <v>91</v>
      </c>
      <c r="C118" s="46"/>
      <c r="D118" s="25">
        <v>3653.7493351063831</v>
      </c>
      <c r="E118" s="25">
        <v>1787.5810415447629</v>
      </c>
      <c r="F118" s="25">
        <v>3206.8650602409639</v>
      </c>
      <c r="G118" s="25">
        <v>2800.3476035365288</v>
      </c>
      <c r="H118" s="25">
        <v>2338.126296797474</v>
      </c>
      <c r="I118" s="25">
        <v>2541.9959623149393</v>
      </c>
      <c r="J118" s="25">
        <v>3542.760821062026</v>
      </c>
      <c r="K118" s="25">
        <v>4114.3811252268606</v>
      </c>
      <c r="L118" s="25">
        <v>4491.7229791098998</v>
      </c>
      <c r="M118" s="25">
        <v>4137.567375886525</v>
      </c>
      <c r="N118" s="25">
        <v>3640.8485818847212</v>
      </c>
      <c r="O118" s="308">
        <v>2285.463768115942</v>
      </c>
      <c r="P118" s="325">
        <f>+SUM(D118:O118)</f>
        <v>38541.409950827023</v>
      </c>
      <c r="Q118" s="345">
        <f>+Q117/Q27</f>
        <v>3229.145750595711</v>
      </c>
      <c r="S118" s="45"/>
    </row>
    <row r="119" spans="2:27" ht="20.45" customHeight="1" thickBot="1">
      <c r="B119" s="148" t="s">
        <v>143</v>
      </c>
      <c r="C119" s="74"/>
      <c r="D119" s="75">
        <f>(D118-D114)/D114</f>
        <v>-0.26307856698571913</v>
      </c>
      <c r="E119" s="75">
        <f t="shared" ref="E119:N119" si="56">(E118-E114)/E114</f>
        <v>-0.1894068719823172</v>
      </c>
      <c r="F119" s="75">
        <f t="shared" si="56"/>
        <v>-0.32538965265828929</v>
      </c>
      <c r="G119" s="75">
        <f t="shared" si="56"/>
        <v>-0.31610009128366429</v>
      </c>
      <c r="H119" s="75">
        <f t="shared" si="56"/>
        <v>-0.53981607497127815</v>
      </c>
      <c r="I119" s="75">
        <f t="shared" si="56"/>
        <v>-0.5153042705508476</v>
      </c>
      <c r="J119" s="75">
        <f t="shared" si="56"/>
        <v>-0.23501763679518642</v>
      </c>
      <c r="K119" s="75">
        <f t="shared" si="56"/>
        <v>-0.22977068024459463</v>
      </c>
      <c r="L119" s="75">
        <f t="shared" si="56"/>
        <v>-0.13929429238283472</v>
      </c>
      <c r="M119" s="75">
        <f t="shared" si="56"/>
        <v>-0.31902775402418548</v>
      </c>
      <c r="N119" s="75">
        <f t="shared" si="56"/>
        <v>-0.26271017353456488</v>
      </c>
      <c r="O119" s="312">
        <f>(O118-O114)/O114</f>
        <v>-0.49732101207318896</v>
      </c>
      <c r="P119" s="346">
        <v>0</v>
      </c>
      <c r="Q119" s="347">
        <f>(Q118-Q114)/Q114</f>
        <v>-0.32369710734459611</v>
      </c>
      <c r="S119" s="45"/>
    </row>
    <row r="120" spans="2:27" ht="20.45" customHeight="1">
      <c r="B120" s="69" t="s">
        <v>170</v>
      </c>
      <c r="C120" s="87"/>
      <c r="D120" s="208"/>
      <c r="E120" s="208"/>
      <c r="F120" s="208"/>
      <c r="G120" s="208"/>
      <c r="H120" s="208"/>
      <c r="I120" s="208"/>
      <c r="J120" s="208"/>
      <c r="K120" s="208"/>
      <c r="L120" s="208"/>
      <c r="M120" s="208"/>
      <c r="N120" s="208"/>
      <c r="O120" s="299"/>
      <c r="P120" s="323"/>
      <c r="Q120" s="327"/>
      <c r="S120" s="45"/>
      <c r="AA120" s="514"/>
    </row>
    <row r="121" spans="2:27" ht="20.45" customHeight="1">
      <c r="B121" s="110" t="s">
        <v>90</v>
      </c>
      <c r="C121" s="46"/>
      <c r="D121" s="152">
        <v>3789005</v>
      </c>
      <c r="E121" s="152">
        <v>5076971</v>
      </c>
      <c r="F121" s="152">
        <v>4650475</v>
      </c>
      <c r="G121" s="152">
        <v>3890901</v>
      </c>
      <c r="H121" s="152">
        <v>2054879</v>
      </c>
      <c r="I121" s="152">
        <v>4474975</v>
      </c>
      <c r="J121" s="152">
        <v>10894469</v>
      </c>
      <c r="K121" s="152">
        <v>16060521</v>
      </c>
      <c r="L121" s="152">
        <v>11645023</v>
      </c>
      <c r="M121" s="152">
        <v>5342154</v>
      </c>
      <c r="N121" s="152">
        <v>4645055</v>
      </c>
      <c r="O121" s="313">
        <v>5801961</v>
      </c>
      <c r="P121" s="325">
        <f>+SUM(D121:O121)</f>
        <v>78326389</v>
      </c>
      <c r="Q121" s="348">
        <f>AVERAGE(D121:O121)</f>
        <v>6527199.083333333</v>
      </c>
      <c r="S121" s="45"/>
      <c r="AA121" s="510"/>
    </row>
    <row r="122" spans="2:27" ht="20.45" customHeight="1">
      <c r="B122" s="110" t="s">
        <v>91</v>
      </c>
      <c r="C122" s="46"/>
      <c r="D122" s="25">
        <f t="shared" ref="D122:O122" si="57">+D121/D28</f>
        <v>2182.6065668202764</v>
      </c>
      <c r="E122" s="25">
        <f t="shared" si="57"/>
        <v>2897.8144977168949</v>
      </c>
      <c r="F122" s="25">
        <f t="shared" si="57"/>
        <v>2657.4142857142856</v>
      </c>
      <c r="G122" s="25">
        <f t="shared" si="57"/>
        <v>2223.3719999999998</v>
      </c>
      <c r="H122" s="25">
        <f t="shared" si="57"/>
        <v>1249.9263990267641</v>
      </c>
      <c r="I122" s="25">
        <f t="shared" si="57"/>
        <v>2707.1839080459772</v>
      </c>
      <c r="J122" s="25">
        <f t="shared" si="57"/>
        <v>6454.0693127962086</v>
      </c>
      <c r="K122" s="25">
        <f t="shared" si="57"/>
        <v>9130.4837976122799</v>
      </c>
      <c r="L122" s="1">
        <f t="shared" si="57"/>
        <v>6494.7144450641381</v>
      </c>
      <c r="M122" s="25">
        <f t="shared" si="57"/>
        <v>2967.8633333333332</v>
      </c>
      <c r="N122" s="25">
        <f t="shared" si="57"/>
        <v>2597.9054809843401</v>
      </c>
      <c r="O122" s="308">
        <f t="shared" si="57"/>
        <v>3209.0492256637167</v>
      </c>
      <c r="P122" s="325">
        <f>+SUM(D122:O122)</f>
        <v>44772.403252778218</v>
      </c>
      <c r="Q122" s="345">
        <f>+Q121/Q28</f>
        <v>3743.9122890875192</v>
      </c>
      <c r="S122" s="45"/>
    </row>
    <row r="123" spans="2:27" ht="20.45" customHeight="1" thickBot="1">
      <c r="B123" s="148" t="s">
        <v>171</v>
      </c>
      <c r="C123" s="74"/>
      <c r="D123" s="75">
        <f>(D122-D118)/D118</f>
        <v>-0.40263921614734216</v>
      </c>
      <c r="E123" s="75">
        <f>(E122-E118)/E118</f>
        <v>0.62108146728425162</v>
      </c>
      <c r="F123" s="75">
        <f t="shared" ref="F123:N123" si="58">(F122-F118)/F118</f>
        <v>-0.17133579499144644</v>
      </c>
      <c r="G123" s="75">
        <f t="shared" si="58"/>
        <v>-0.20603713724963027</v>
      </c>
      <c r="H123" s="75">
        <f t="shared" si="58"/>
        <v>-0.46541536240416725</v>
      </c>
      <c r="I123" s="75">
        <f t="shared" si="58"/>
        <v>6.4983559446965003E-2</v>
      </c>
      <c r="J123" s="75">
        <f t="shared" si="58"/>
        <v>0.82176264184310621</v>
      </c>
      <c r="K123" s="75">
        <f t="shared" si="58"/>
        <v>1.2191633491680571</v>
      </c>
      <c r="L123" s="75">
        <f t="shared" si="58"/>
        <v>0.44592942959077148</v>
      </c>
      <c r="M123" s="75">
        <f t="shared" si="58"/>
        <v>-0.28270332209456001</v>
      </c>
      <c r="N123" s="75">
        <f t="shared" si="58"/>
        <v>-0.2864560493093869</v>
      </c>
      <c r="O123" s="312">
        <f>(O122-O118)/O118</f>
        <v>0.40411292903984514</v>
      </c>
      <c r="P123" s="349">
        <f>(P122-P118)/P118</f>
        <v>0.16167009224366713</v>
      </c>
      <c r="Q123" s="347">
        <f>(Q122-Q118)/Q118</f>
        <v>0.15941260576325622</v>
      </c>
      <c r="S123" s="45"/>
    </row>
    <row r="124" spans="2:27" ht="20.45" customHeight="1">
      <c r="B124" s="69" t="s">
        <v>248</v>
      </c>
      <c r="C124" s="87"/>
      <c r="D124" s="208"/>
      <c r="E124" s="208"/>
      <c r="F124" s="208"/>
      <c r="G124" s="208"/>
      <c r="H124" s="208"/>
      <c r="I124" s="208"/>
      <c r="J124" s="208"/>
      <c r="K124" s="208"/>
      <c r="L124" s="208"/>
      <c r="M124" s="208"/>
      <c r="N124" s="208"/>
      <c r="O124" s="299"/>
      <c r="P124" s="323"/>
      <c r="Q124" s="327"/>
      <c r="S124" s="45"/>
      <c r="AA124" s="510"/>
    </row>
    <row r="125" spans="2:27" ht="20.45" customHeight="1">
      <c r="B125" s="110" t="s">
        <v>90</v>
      </c>
      <c r="C125" s="46"/>
      <c r="D125" s="152">
        <v>5726185</v>
      </c>
      <c r="E125" s="152">
        <v>2628111</v>
      </c>
      <c r="F125" s="152">
        <v>5208790</v>
      </c>
      <c r="G125" s="152">
        <v>5201148</v>
      </c>
      <c r="H125" s="152">
        <v>6568165</v>
      </c>
      <c r="I125" s="152">
        <v>12048453</v>
      </c>
      <c r="J125" s="152">
        <v>12105277</v>
      </c>
      <c r="K125" s="152">
        <v>13857259</v>
      </c>
      <c r="L125" s="152">
        <v>5352777</v>
      </c>
      <c r="M125" s="152">
        <v>3931563</v>
      </c>
      <c r="N125" s="152">
        <v>3844639</v>
      </c>
      <c r="O125" s="313">
        <v>4406199</v>
      </c>
      <c r="P125" s="325">
        <f>+SUM(D125:O125)</f>
        <v>80878566</v>
      </c>
      <c r="Q125" s="326">
        <f t="shared" ref="Q125:Q126" si="59">AVERAGE(D125:O125)</f>
        <v>6739880.5</v>
      </c>
      <c r="R125" s="40" t="s">
        <v>254</v>
      </c>
      <c r="S125" s="45" t="s">
        <v>267</v>
      </c>
      <c r="T125" s="391">
        <f>+Q125/Q121</f>
        <v>1.0325838715736022</v>
      </c>
    </row>
    <row r="126" spans="2:27" ht="20.45" customHeight="1">
      <c r="B126" s="110" t="s">
        <v>91</v>
      </c>
      <c r="C126" s="46"/>
      <c r="D126" s="1">
        <v>3281.4813753581661</v>
      </c>
      <c r="E126" s="1">
        <v>1491.5499432463109</v>
      </c>
      <c r="F126" s="25">
        <v>2638.6980749746708</v>
      </c>
      <c r="G126" s="25">
        <v>2518.7157384987895</v>
      </c>
      <c r="H126" s="25">
        <v>3086.5437030075186</v>
      </c>
      <c r="I126" s="25">
        <v>5702.0601041173686</v>
      </c>
      <c r="J126" s="25">
        <v>5867.8027144934558</v>
      </c>
      <c r="K126" s="25">
        <v>11085.807199999999</v>
      </c>
      <c r="L126" s="25">
        <v>4559.4352640545148</v>
      </c>
      <c r="M126" s="25">
        <v>2218.7150112866816</v>
      </c>
      <c r="N126" s="25">
        <v>2195.6818960593946</v>
      </c>
      <c r="O126" s="25">
        <v>2602.598346131128</v>
      </c>
      <c r="P126" s="325">
        <f t="shared" ref="P126" si="60">+SUM(D126:O126)</f>
        <v>47249.089371227994</v>
      </c>
      <c r="Q126" s="326">
        <f t="shared" si="59"/>
        <v>3937.4241142689993</v>
      </c>
      <c r="S126" s="45"/>
      <c r="AA126" s="510"/>
    </row>
    <row r="127" spans="2:27" ht="19.5" customHeight="1" thickBot="1">
      <c r="B127" s="148" t="s">
        <v>346</v>
      </c>
      <c r="C127" s="74"/>
      <c r="D127" s="75">
        <f>(D126-D122)/D122</f>
        <v>0.50346902884049416</v>
      </c>
      <c r="E127" s="75">
        <f>(E126-E122)/E122</f>
        <v>-0.48528453273269895</v>
      </c>
      <c r="F127" s="75">
        <f t="shared" ref="F127:N127" si="61">(F126-F122)/F122</f>
        <v>-7.0430157767380468E-3</v>
      </c>
      <c r="G127" s="75">
        <f t="shared" si="61"/>
        <v>0.13283595300237194</v>
      </c>
      <c r="H127" s="75">
        <f t="shared" si="61"/>
        <v>1.4693803614443284</v>
      </c>
      <c r="I127" s="75">
        <f t="shared" si="61"/>
        <v>1.1062699461127736</v>
      </c>
      <c r="J127" s="75">
        <f t="shared" si="61"/>
        <v>-9.083673724116767E-2</v>
      </c>
      <c r="K127" s="75">
        <f t="shared" si="61"/>
        <v>0.21415331823917783</v>
      </c>
      <c r="L127" s="75">
        <f t="shared" si="61"/>
        <v>-0.29797756273648018</v>
      </c>
      <c r="M127" s="75">
        <f t="shared" si="61"/>
        <v>-0.2524200874186654</v>
      </c>
      <c r="N127" s="75">
        <f t="shared" si="61"/>
        <v>-0.15482610428634377</v>
      </c>
      <c r="O127" s="312">
        <f>(O126-O122)/O122</f>
        <v>-0.18898148232897816</v>
      </c>
      <c r="P127" s="349">
        <f>(P126-P122)/P122</f>
        <v>5.5317247646206984E-2</v>
      </c>
      <c r="Q127" s="347">
        <f>(Q126-Q122)/Q122</f>
        <v>5.1687061618808282E-2</v>
      </c>
      <c r="S127" s="45"/>
    </row>
    <row r="128" spans="2:27" ht="20.45" customHeight="1">
      <c r="B128" s="69" t="s">
        <v>344</v>
      </c>
      <c r="C128" s="87"/>
      <c r="D128" s="208"/>
      <c r="E128" s="208"/>
      <c r="F128" s="208"/>
      <c r="G128" s="208"/>
      <c r="H128" s="208"/>
      <c r="I128" s="208"/>
      <c r="J128" s="208"/>
      <c r="K128" s="208"/>
      <c r="L128" s="208"/>
      <c r="M128" s="208"/>
      <c r="N128" s="208"/>
      <c r="O128" s="299"/>
      <c r="P128" s="323"/>
      <c r="Q128" s="327"/>
      <c r="S128" s="45"/>
      <c r="AA128" s="510"/>
    </row>
    <row r="129" spans="2:29" ht="20.45" customHeight="1">
      <c r="B129" s="110" t="s">
        <v>90</v>
      </c>
      <c r="C129" s="46"/>
      <c r="D129" s="152">
        <v>2522093</v>
      </c>
      <c r="E129" s="152">
        <v>3455766</v>
      </c>
      <c r="F129" s="152">
        <v>4683506</v>
      </c>
      <c r="G129" s="152">
        <v>5392965</v>
      </c>
      <c r="H129" s="152">
        <v>6285131</v>
      </c>
      <c r="I129" s="152">
        <v>8028430</v>
      </c>
      <c r="J129" s="152">
        <v>10699081</v>
      </c>
      <c r="K129" s="152">
        <v>9122974</v>
      </c>
      <c r="L129" s="152">
        <v>3997993</v>
      </c>
      <c r="M129" s="152">
        <v>4449870</v>
      </c>
      <c r="N129" s="152">
        <v>3701642</v>
      </c>
      <c r="O129" s="313">
        <v>3689874</v>
      </c>
      <c r="P129" s="325">
        <f t="shared" ref="P129:P130" si="62">+SUM(D129:N129)</f>
        <v>62339451</v>
      </c>
      <c r="Q129" s="326">
        <f t="shared" ref="Q129:Q130" si="63">AVERAGE(D129:N129)</f>
        <v>5667222.8181818184</v>
      </c>
      <c r="R129" s="40" t="s">
        <v>254</v>
      </c>
      <c r="S129" s="45" t="s">
        <v>267</v>
      </c>
      <c r="T129" s="391">
        <f>+Q129/Q121</f>
        <v>0.86824727510650113</v>
      </c>
      <c r="AB129" s="414"/>
      <c r="AC129" s="414">
        <f>+AA129-X129</f>
        <v>0</v>
      </c>
    </row>
    <row r="130" spans="2:29" ht="20.45" customHeight="1">
      <c r="B130" s="110" t="s">
        <v>91</v>
      </c>
      <c r="C130" s="46"/>
      <c r="D130" s="25">
        <v>1628.2072304712717</v>
      </c>
      <c r="E130" s="25">
        <v>2116.206981016534</v>
      </c>
      <c r="F130" s="25">
        <v>2876.8464373464371</v>
      </c>
      <c r="G130" s="25">
        <v>3368.4978138663337</v>
      </c>
      <c r="H130" s="25">
        <v>3774.8534534534533</v>
      </c>
      <c r="I130" s="25">
        <v>4705.9964830011722</v>
      </c>
      <c r="J130" s="25">
        <v>6453.0042219541619</v>
      </c>
      <c r="K130" s="25">
        <v>5485.8532772098615</v>
      </c>
      <c r="L130" s="25">
        <v>2549.7404336734694</v>
      </c>
      <c r="M130" s="25">
        <v>2944.9834546657844</v>
      </c>
      <c r="N130" s="25">
        <v>2523.2733469665986</v>
      </c>
      <c r="O130" s="25">
        <v>2489.7935222672063</v>
      </c>
      <c r="P130" s="325">
        <f t="shared" si="62"/>
        <v>38427.463133625082</v>
      </c>
      <c r="Q130" s="326">
        <f t="shared" si="63"/>
        <v>3493.4057394204619</v>
      </c>
      <c r="S130" s="45"/>
      <c r="AA130" s="510"/>
      <c r="AB130" s="414"/>
      <c r="AC130" s="414">
        <f>+AA130-X130</f>
        <v>0</v>
      </c>
    </row>
    <row r="131" spans="2:29" ht="19.5" customHeight="1" thickBot="1">
      <c r="B131" s="148" t="s">
        <v>345</v>
      </c>
      <c r="C131" s="74"/>
      <c r="D131" s="449">
        <v>-0.50381945096563086</v>
      </c>
      <c r="E131" s="449">
        <v>0.41879726562201258</v>
      </c>
      <c r="F131" s="449">
        <v>9.0252221211042621E-2</v>
      </c>
      <c r="G131" s="449">
        <v>0.33738705101911703</v>
      </c>
      <c r="H131" s="449">
        <v>0.2230034033781047</v>
      </c>
      <c r="I131" s="449">
        <v>-0.17468486878925643</v>
      </c>
      <c r="J131" s="449">
        <v>9.9730944603038565E-2</v>
      </c>
      <c r="K131" s="449">
        <v>-0.50514624887127191</v>
      </c>
      <c r="L131" s="449">
        <v>-0.44077713883230091</v>
      </c>
      <c r="M131" s="449">
        <v>0.32733741813822398</v>
      </c>
      <c r="N131" s="449">
        <v>0.14919804708283776</v>
      </c>
      <c r="O131" s="449">
        <v>-4.3343155132489347E-2</v>
      </c>
      <c r="P131" s="450">
        <f>(P130-P122)/P122</f>
        <v>-0.14171542419401889</v>
      </c>
      <c r="Q131" s="450">
        <f>(Q130-Q122)/Q122</f>
        <v>-6.6910368172143173E-2</v>
      </c>
      <c r="S131" s="45"/>
    </row>
    <row r="132" spans="2:29" ht="20.45" customHeight="1">
      <c r="B132" s="483" t="s">
        <v>414</v>
      </c>
      <c r="C132" s="87"/>
      <c r="D132" s="208"/>
      <c r="E132" s="208"/>
      <c r="F132" s="208"/>
      <c r="G132" s="208"/>
      <c r="H132" s="208"/>
      <c r="I132" s="208"/>
      <c r="J132" s="208"/>
      <c r="K132" s="208"/>
      <c r="L132" s="208"/>
      <c r="M132" s="208"/>
      <c r="N132" s="208"/>
      <c r="O132" s="299"/>
      <c r="P132" s="323"/>
      <c r="Q132" s="327"/>
      <c r="S132" s="45"/>
      <c r="AA132" s="510"/>
    </row>
    <row r="133" spans="2:29" ht="20.45" customHeight="1">
      <c r="B133" s="110" t="s">
        <v>90</v>
      </c>
      <c r="C133" s="46"/>
      <c r="D133" s="152">
        <v>1721525</v>
      </c>
      <c r="E133" s="152">
        <v>3420586</v>
      </c>
      <c r="F133" s="152">
        <v>6457869</v>
      </c>
      <c r="G133" s="152">
        <v>4867056</v>
      </c>
      <c r="H133" s="152">
        <v>4356660</v>
      </c>
      <c r="I133" s="152">
        <v>4825682</v>
      </c>
      <c r="J133" s="152">
        <v>9459267</v>
      </c>
      <c r="K133" s="152">
        <v>7939539</v>
      </c>
      <c r="L133" s="152">
        <v>3973229</v>
      </c>
      <c r="M133" s="152">
        <v>4266685</v>
      </c>
      <c r="N133" s="152">
        <v>4115453</v>
      </c>
      <c r="O133" s="584">
        <v>3661422</v>
      </c>
      <c r="P133" s="325">
        <f t="shared" ref="P133:P134" si="64">+SUM(D133:O133)</f>
        <v>59064973</v>
      </c>
      <c r="Q133" s="326">
        <f t="shared" ref="Q133:Q134" si="65">AVERAGE(D133:O133)</f>
        <v>4922081.083333333</v>
      </c>
      <c r="R133" s="40" t="s">
        <v>254</v>
      </c>
      <c r="S133" s="45" t="s">
        <v>267</v>
      </c>
      <c r="T133" s="391">
        <f>+Q133/Q125</f>
        <v>0.73029204053889873</v>
      </c>
    </row>
    <row r="134" spans="2:29" ht="20.45" customHeight="1">
      <c r="B134" s="110" t="s">
        <v>91</v>
      </c>
      <c r="C134" s="46"/>
      <c r="D134" s="25">
        <f t="shared" ref="D134:J134" si="66">+D133/D31</f>
        <v>1234.068100358423</v>
      </c>
      <c r="E134" s="25">
        <f t="shared" si="66"/>
        <v>2475.098408104197</v>
      </c>
      <c r="F134" s="25">
        <f t="shared" si="66"/>
        <v>4787.152705707932</v>
      </c>
      <c r="G134" s="25">
        <f t="shared" si="66"/>
        <v>3684.3724451173352</v>
      </c>
      <c r="H134" s="25">
        <f t="shared" si="66"/>
        <v>3430.4409448818897</v>
      </c>
      <c r="I134" s="25">
        <f t="shared" si="66"/>
        <v>3939.3322448979593</v>
      </c>
      <c r="J134" s="25">
        <f t="shared" si="66"/>
        <v>7804.6757425742571</v>
      </c>
      <c r="K134" s="25">
        <f t="shared" ref="K134:M134" si="67">+K133/K31</f>
        <v>6449.6661251015439</v>
      </c>
      <c r="L134" s="25">
        <f t="shared" si="67"/>
        <v>3283.6603305785125</v>
      </c>
      <c r="M134" s="25">
        <f t="shared" si="67"/>
        <v>3537.8814262023216</v>
      </c>
      <c r="N134" s="25">
        <f t="shared" ref="N134:O134" si="68">+N133/N31</f>
        <v>3449.6672254819782</v>
      </c>
      <c r="O134" s="25">
        <f t="shared" si="68"/>
        <v>2952.7596774193548</v>
      </c>
      <c r="P134" s="325">
        <f t="shared" si="64"/>
        <v>47028.7753764257</v>
      </c>
      <c r="Q134" s="326">
        <f t="shared" si="65"/>
        <v>3919.0646147021416</v>
      </c>
      <c r="S134" s="45"/>
      <c r="AA134" s="510"/>
    </row>
    <row r="135" spans="2:29" ht="19.5" customHeight="1" thickBot="1">
      <c r="B135" s="54" t="s">
        <v>415</v>
      </c>
      <c r="C135" s="486"/>
      <c r="D135" s="539">
        <f>+(D134-D130)/D130</f>
        <v>-0.24206938940982856</v>
      </c>
      <c r="E135" s="539">
        <f>+(E134-E130)/E130</f>
        <v>0.16959183591543922</v>
      </c>
      <c r="F135" s="539">
        <f t="shared" ref="F135:H135" si="69">+(F134-F130)/F130</f>
        <v>0.66402788955379022</v>
      </c>
      <c r="G135" s="539">
        <f t="shared" si="69"/>
        <v>9.3773144204135114E-2</v>
      </c>
      <c r="H135" s="539">
        <f t="shared" si="69"/>
        <v>-9.1238643517796758E-2</v>
      </c>
      <c r="I135" s="539">
        <f t="shared" ref="I135:J135" si="70">+(I134-I130)/I130</f>
        <v>-0.16291219954637223</v>
      </c>
      <c r="J135" s="539">
        <f t="shared" si="70"/>
        <v>0.20946391388083871</v>
      </c>
      <c r="K135" s="539">
        <f t="shared" ref="K135:M135" si="71">+(K134-K130)/K130</f>
        <v>0.17569059892573055</v>
      </c>
      <c r="L135" s="539">
        <f t="shared" si="71"/>
        <v>0.28784102382047883</v>
      </c>
      <c r="M135" s="539">
        <f t="shared" si="71"/>
        <v>0.2013247207203149</v>
      </c>
      <c r="N135" s="539">
        <f t="shared" ref="N135:O135" si="72">+(N134-N130)/N130</f>
        <v>0.36713972333955086</v>
      </c>
      <c r="O135" s="539">
        <f t="shared" si="72"/>
        <v>0.18594560191905854</v>
      </c>
      <c r="P135" s="539">
        <f>+(P134-P130)/P130</f>
        <v>0.22383242455769176</v>
      </c>
      <c r="Q135" s="539">
        <f>+(Q134-Q130)/Q130</f>
        <v>0.12184638917788414</v>
      </c>
      <c r="R135" s="487"/>
      <c r="S135" s="488"/>
      <c r="T135" s="487"/>
      <c r="U135" s="487"/>
    </row>
    <row r="136" spans="2:29" ht="20.45" customHeight="1">
      <c r="B136" s="483" t="s">
        <v>528</v>
      </c>
      <c r="C136" s="87"/>
      <c r="D136" s="208"/>
      <c r="E136" s="208"/>
      <c r="F136" s="208"/>
      <c r="G136" s="208"/>
      <c r="H136" s="208"/>
      <c r="I136" s="208"/>
      <c r="J136" s="208"/>
      <c r="K136" s="208"/>
      <c r="L136" s="208"/>
      <c r="M136" s="208"/>
      <c r="N136" s="208"/>
      <c r="O136" s="299"/>
      <c r="P136" s="323"/>
      <c r="Q136" s="327"/>
      <c r="S136" s="45"/>
      <c r="AA136" s="510"/>
    </row>
    <row r="137" spans="2:29" ht="20.45" customHeight="1">
      <c r="B137" s="110" t="s">
        <v>90</v>
      </c>
      <c r="C137" s="46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584"/>
      <c r="P137" s="325">
        <f t="shared" ref="P137:P138" si="73">+SUM(D137:O137)</f>
        <v>0</v>
      </c>
      <c r="Q137" s="326" t="e">
        <f t="shared" ref="Q137:Q138" si="74">AVERAGE(D137:O137)</f>
        <v>#DIV/0!</v>
      </c>
      <c r="R137" s="40" t="s">
        <v>254</v>
      </c>
      <c r="S137" s="45" t="s">
        <v>267</v>
      </c>
      <c r="T137" s="391" t="e">
        <f>+Q137/Q129</f>
        <v>#DIV/0!</v>
      </c>
    </row>
    <row r="138" spans="2:29" ht="20.45" customHeight="1">
      <c r="B138" s="110" t="s">
        <v>91</v>
      </c>
      <c r="C138" s="46"/>
      <c r="D138" s="25">
        <f t="shared" ref="D138:O138" si="75">+D137/D35</f>
        <v>0</v>
      </c>
      <c r="E138" s="25">
        <f t="shared" si="75"/>
        <v>0</v>
      </c>
      <c r="F138" s="25">
        <f t="shared" si="75"/>
        <v>0</v>
      </c>
      <c r="G138" s="25">
        <f t="shared" si="75"/>
        <v>0</v>
      </c>
      <c r="H138" s="25">
        <f t="shared" si="75"/>
        <v>0</v>
      </c>
      <c r="I138" s="25">
        <f t="shared" si="75"/>
        <v>0</v>
      </c>
      <c r="J138" s="25">
        <f t="shared" si="75"/>
        <v>0</v>
      </c>
      <c r="K138" s="25">
        <f t="shared" si="75"/>
        <v>0</v>
      </c>
      <c r="L138" s="25">
        <f t="shared" si="75"/>
        <v>0</v>
      </c>
      <c r="M138" s="25">
        <f t="shared" si="75"/>
        <v>0</v>
      </c>
      <c r="N138" s="25">
        <f t="shared" si="75"/>
        <v>0</v>
      </c>
      <c r="O138" s="25">
        <f t="shared" si="75"/>
        <v>0</v>
      </c>
      <c r="P138" s="325">
        <f t="shared" si="73"/>
        <v>0</v>
      </c>
      <c r="Q138" s="326">
        <f t="shared" si="74"/>
        <v>0</v>
      </c>
      <c r="S138" s="45"/>
      <c r="AA138" s="510"/>
    </row>
    <row r="139" spans="2:29" ht="19.5" customHeight="1" thickBot="1">
      <c r="B139" s="54" t="s">
        <v>529</v>
      </c>
      <c r="C139" s="486"/>
      <c r="D139" s="539">
        <f>+(D138-D134)/D134</f>
        <v>-1</v>
      </c>
      <c r="E139" s="539">
        <f>+(E138-E134)/E134</f>
        <v>-1</v>
      </c>
      <c r="F139" s="539">
        <f t="shared" ref="F139:O139" si="76">+(F138-F134)/F134</f>
        <v>-1</v>
      </c>
      <c r="G139" s="539">
        <f t="shared" si="76"/>
        <v>-1</v>
      </c>
      <c r="H139" s="539">
        <f t="shared" si="76"/>
        <v>-1</v>
      </c>
      <c r="I139" s="539">
        <f t="shared" si="76"/>
        <v>-1</v>
      </c>
      <c r="J139" s="539">
        <f t="shared" si="76"/>
        <v>-1</v>
      </c>
      <c r="K139" s="539">
        <f t="shared" si="76"/>
        <v>-1</v>
      </c>
      <c r="L139" s="539">
        <f t="shared" si="76"/>
        <v>-1</v>
      </c>
      <c r="M139" s="539">
        <f t="shared" si="76"/>
        <v>-1</v>
      </c>
      <c r="N139" s="539">
        <f t="shared" si="76"/>
        <v>-1</v>
      </c>
      <c r="O139" s="539">
        <f t="shared" si="76"/>
        <v>-1</v>
      </c>
      <c r="P139" s="539">
        <f>+(P138-P134)/P134</f>
        <v>-1</v>
      </c>
      <c r="Q139" s="539">
        <f>+(Q138-Q134)/Q134</f>
        <v>-1</v>
      </c>
      <c r="R139" s="487"/>
      <c r="S139" s="488"/>
      <c r="T139" s="487"/>
      <c r="U139" s="487"/>
    </row>
    <row r="140" spans="2:29" ht="20.45" customHeight="1">
      <c r="B140" s="138" t="s">
        <v>94</v>
      </c>
      <c r="C140" s="43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314"/>
      <c r="P140" s="350"/>
      <c r="Q140" s="324"/>
      <c r="S140" s="45"/>
    </row>
    <row r="141" spans="2:29" ht="20.45" customHeight="1">
      <c r="B141" s="139" t="s">
        <v>95</v>
      </c>
      <c r="C141" s="140"/>
      <c r="D141" s="211"/>
      <c r="E141" s="211"/>
      <c r="F141" s="211"/>
      <c r="G141" s="211"/>
      <c r="H141" s="211"/>
      <c r="I141" s="211"/>
      <c r="J141" s="211"/>
      <c r="K141" s="211"/>
      <c r="L141" s="211"/>
      <c r="M141" s="211"/>
      <c r="N141" s="211"/>
      <c r="O141" s="315"/>
      <c r="P141" s="351"/>
      <c r="Q141" s="352"/>
      <c r="S141" s="45"/>
    </row>
    <row r="142" spans="2:29" ht="20.45" customHeight="1">
      <c r="B142" s="110" t="s">
        <v>96</v>
      </c>
      <c r="C142" s="46"/>
      <c r="D142" s="53">
        <v>1987789.8331779868</v>
      </c>
      <c r="E142" s="53">
        <v>1292727.5793204678</v>
      </c>
      <c r="F142" s="53">
        <v>1862406.9808212551</v>
      </c>
      <c r="G142" s="53">
        <v>1653033.3452279463</v>
      </c>
      <c r="H142" s="53">
        <v>1900449.4351378097</v>
      </c>
      <c r="I142" s="53">
        <v>2278667.8231462017</v>
      </c>
      <c r="J142" s="53">
        <v>2674311.4094685018</v>
      </c>
      <c r="K142" s="53">
        <v>3190534.6691377838</v>
      </c>
      <c r="L142" s="53">
        <v>2861689.2439629696</v>
      </c>
      <c r="M142" s="53">
        <v>3252273.7184133222</v>
      </c>
      <c r="N142" s="53">
        <v>3136434.790389522</v>
      </c>
      <c r="O142" s="302">
        <v>3394531.9242343525</v>
      </c>
      <c r="P142" s="329"/>
      <c r="Q142" s="330">
        <f>AVERAGE(D142:O142)</f>
        <v>2457070.8960365099</v>
      </c>
      <c r="S142" s="45"/>
    </row>
    <row r="143" spans="2:29" ht="20.45" customHeight="1">
      <c r="B143" s="137" t="s">
        <v>97</v>
      </c>
      <c r="C143" s="141"/>
      <c r="D143" s="212">
        <v>2248.6310330067722</v>
      </c>
      <c r="E143" s="212">
        <v>1464.0176436245399</v>
      </c>
      <c r="F143" s="212">
        <v>2211.8847753221557</v>
      </c>
      <c r="G143" s="212">
        <v>2023.2966281859808</v>
      </c>
      <c r="H143" s="212">
        <v>2360.8067517239874</v>
      </c>
      <c r="I143" s="212">
        <v>2834.1639591370667</v>
      </c>
      <c r="J143" s="212">
        <v>3176.1418164709048</v>
      </c>
      <c r="K143" s="212">
        <v>3140.2900286789209</v>
      </c>
      <c r="L143" s="212">
        <v>2647.2610952478904</v>
      </c>
      <c r="M143" s="212">
        <v>3056.6482315914682</v>
      </c>
      <c r="N143" s="212">
        <v>2992.7812885396202</v>
      </c>
      <c r="O143" s="316">
        <v>3217.5658049614717</v>
      </c>
      <c r="P143" s="353"/>
      <c r="Q143" s="330">
        <f>AVERAGE(D143:O143)</f>
        <v>2614.4574213742317</v>
      </c>
      <c r="S143" s="45"/>
      <c r="T143" s="64"/>
      <c r="U143" s="64"/>
    </row>
    <row r="144" spans="2:29" ht="20.45" customHeight="1">
      <c r="B144" s="142" t="s">
        <v>98</v>
      </c>
      <c r="C144" s="140"/>
      <c r="D144" s="211"/>
      <c r="E144" s="211"/>
      <c r="F144" s="211"/>
      <c r="G144" s="211"/>
      <c r="H144" s="211"/>
      <c r="I144" s="211"/>
      <c r="J144" s="211"/>
      <c r="K144" s="211"/>
      <c r="L144" s="211"/>
      <c r="M144" s="211"/>
      <c r="N144" s="211"/>
      <c r="O144" s="315"/>
      <c r="P144" s="351"/>
      <c r="Q144" s="352"/>
      <c r="S144" s="45"/>
    </row>
    <row r="145" spans="2:27" ht="20.45" customHeight="1">
      <c r="B145" s="110" t="s">
        <v>96</v>
      </c>
      <c r="C145" s="46" t="s">
        <v>128</v>
      </c>
      <c r="D145" s="53">
        <v>2280333.7708455455</v>
      </c>
      <c r="E145" s="53">
        <v>2080924.9595480757</v>
      </c>
      <c r="F145" s="53">
        <v>3002426</v>
      </c>
      <c r="G145" s="53">
        <v>2561256.66</v>
      </c>
      <c r="H145" s="53">
        <v>2646131.14</v>
      </c>
      <c r="I145" s="53">
        <v>2631913.8717261972</v>
      </c>
      <c r="J145" s="53">
        <v>2197338.0709246383</v>
      </c>
      <c r="K145" s="53">
        <v>2392346.2574855019</v>
      </c>
      <c r="L145" s="53">
        <v>3046832.9210287556</v>
      </c>
      <c r="M145" s="53">
        <v>3023494.3178036427</v>
      </c>
      <c r="N145" s="53">
        <v>2818904.7254726402</v>
      </c>
      <c r="O145" s="302">
        <v>2812924.1556527931</v>
      </c>
      <c r="P145" s="329"/>
      <c r="Q145" s="330">
        <f>AVERAGE(D145:O145)</f>
        <v>2624568.9042073158</v>
      </c>
      <c r="S145" s="45"/>
    </row>
    <row r="146" spans="2:27" ht="20.45" customHeight="1">
      <c r="B146" s="137" t="s">
        <v>97</v>
      </c>
      <c r="C146" s="46" t="s">
        <v>128</v>
      </c>
      <c r="D146" s="53">
        <f t="shared" ref="D146:O146" si="77">D145/D25</f>
        <v>2203.2210346333773</v>
      </c>
      <c r="E146" s="53">
        <f t="shared" si="77"/>
        <v>1970.5728783599202</v>
      </c>
      <c r="F146" s="53">
        <f t="shared" si="77"/>
        <v>2867.6466093600766</v>
      </c>
      <c r="G146" s="53">
        <f t="shared" si="77"/>
        <v>2513.5001570166833</v>
      </c>
      <c r="H146" s="53">
        <f t="shared" si="77"/>
        <v>2625.1300992063493</v>
      </c>
      <c r="I146" s="53">
        <f t="shared" si="77"/>
        <v>2674.7092192339401</v>
      </c>
      <c r="J146" s="53">
        <f t="shared" si="77"/>
        <v>2260.6358754368707</v>
      </c>
      <c r="K146" s="53">
        <f t="shared" si="77"/>
        <v>2414.072913708882</v>
      </c>
      <c r="L146" s="53">
        <f t="shared" si="77"/>
        <v>3112.1888876698217</v>
      </c>
      <c r="M146" s="53">
        <f t="shared" si="77"/>
        <v>3172.6068392483135</v>
      </c>
      <c r="N146" s="53">
        <f t="shared" si="77"/>
        <v>2992.4678614359236</v>
      </c>
      <c r="O146" s="302">
        <f t="shared" si="77"/>
        <v>2879.1444786620195</v>
      </c>
      <c r="P146" s="329"/>
      <c r="Q146" s="330">
        <f>AVERAGE(D146:O146)</f>
        <v>2640.4914044976817</v>
      </c>
      <c r="S146" s="45"/>
    </row>
    <row r="147" spans="2:27" ht="32.25" customHeight="1">
      <c r="B147" s="143" t="s">
        <v>99</v>
      </c>
      <c r="C147" s="144"/>
      <c r="D147" s="145">
        <f>(D146-D143)/D143</f>
        <v>-2.0194508439508044E-2</v>
      </c>
      <c r="E147" s="145">
        <v>0.34600350408433383</v>
      </c>
      <c r="F147" s="145">
        <f t="shared" ref="F147:N147" si="78">(F146-F143)/F143</f>
        <v>0.29647196877260962</v>
      </c>
      <c r="G147" s="145">
        <f t="shared" si="78"/>
        <v>0.24227961535734002</v>
      </c>
      <c r="H147" s="145">
        <f t="shared" si="78"/>
        <v>0.11196314450106466</v>
      </c>
      <c r="I147" s="145">
        <f t="shared" si="78"/>
        <v>-5.6261649714745759E-2</v>
      </c>
      <c r="J147" s="145">
        <f t="shared" si="78"/>
        <v>-0.28824466725206777</v>
      </c>
      <c r="K147" s="145">
        <f t="shared" si="78"/>
        <v>-0.23125797564486392</v>
      </c>
      <c r="L147" s="145">
        <f>(L146-L143)/L143</f>
        <v>0.17562596800766092</v>
      </c>
      <c r="M147" s="145">
        <v>3.7936523561453626E-2</v>
      </c>
      <c r="N147" s="146">
        <f t="shared" si="78"/>
        <v>-1.0472770091712327E-4</v>
      </c>
      <c r="O147" s="317">
        <v>-0.10517930224693713</v>
      </c>
      <c r="P147" s="354"/>
      <c r="Q147" s="355">
        <f>(Q146-Q143)/Q143</f>
        <v>9.9577001754214394E-3</v>
      </c>
      <c r="S147" s="45"/>
    </row>
    <row r="148" spans="2:27" ht="20.45" customHeight="1">
      <c r="B148" s="147" t="s">
        <v>129</v>
      </c>
      <c r="C148" s="140"/>
      <c r="D148" s="211"/>
      <c r="E148" s="211"/>
      <c r="F148" s="211"/>
      <c r="G148" s="211"/>
      <c r="H148" s="211"/>
      <c r="I148" s="211"/>
      <c r="J148" s="211"/>
      <c r="K148" s="211"/>
      <c r="L148" s="211"/>
      <c r="M148" s="211"/>
      <c r="N148" s="211"/>
      <c r="O148" s="315"/>
      <c r="P148" s="351"/>
      <c r="Q148" s="352"/>
      <c r="S148" s="45"/>
    </row>
    <row r="149" spans="2:27" ht="20.45" customHeight="1">
      <c r="B149" s="110" t="s">
        <v>96</v>
      </c>
      <c r="C149" s="46" t="s">
        <v>128</v>
      </c>
      <c r="D149" s="53">
        <v>2811095.8751445799</v>
      </c>
      <c r="E149" s="53">
        <v>1052901.0911211018</v>
      </c>
      <c r="F149" s="53">
        <v>2834394.1426525973</v>
      </c>
      <c r="G149" s="53">
        <v>2425814.3395170402</v>
      </c>
      <c r="H149" s="53">
        <v>2828373.7334459992</v>
      </c>
      <c r="I149" s="53">
        <v>2890242.8540696404</v>
      </c>
      <c r="J149" s="53">
        <v>2689506.0776775088</v>
      </c>
      <c r="K149" s="53">
        <v>3108062.1171180485</v>
      </c>
      <c r="L149" s="53">
        <v>2781551.816914245</v>
      </c>
      <c r="M149" s="53">
        <v>3782924.6501289979</v>
      </c>
      <c r="N149" s="53">
        <v>3396320.0324684428</v>
      </c>
      <c r="O149" s="302">
        <v>3337320.2732569571</v>
      </c>
      <c r="P149" s="329"/>
      <c r="Q149" s="330">
        <f>AVERAGE(D149:O149)</f>
        <v>2828208.9169595968</v>
      </c>
      <c r="S149" s="45"/>
    </row>
    <row r="150" spans="2:27" ht="20.45" customHeight="1">
      <c r="B150" s="137" t="s">
        <v>97</v>
      </c>
      <c r="C150" s="46" t="s">
        <v>128</v>
      </c>
      <c r="D150" s="53">
        <f t="shared" ref="D150:O150" si="79">D149/D26</f>
        <v>2880.2211835497747</v>
      </c>
      <c r="E150" s="53">
        <f t="shared" si="79"/>
        <v>1123.6938005561385</v>
      </c>
      <c r="F150" s="53">
        <f t="shared" si="79"/>
        <v>2840.0742912350674</v>
      </c>
      <c r="G150" s="53">
        <f t="shared" si="79"/>
        <v>2413.7456114597417</v>
      </c>
      <c r="H150" s="53">
        <f t="shared" si="79"/>
        <v>2814.3022223343278</v>
      </c>
      <c r="I150" s="53">
        <f t="shared" si="79"/>
        <v>2890.2428540696405</v>
      </c>
      <c r="J150" s="53">
        <f t="shared" si="79"/>
        <v>2733.2378838186064</v>
      </c>
      <c r="K150" s="53">
        <f t="shared" si="79"/>
        <v>3104.9571599580904</v>
      </c>
      <c r="L150" s="53">
        <f t="shared" si="79"/>
        <v>2724.3406629914252</v>
      </c>
      <c r="M150" s="53">
        <f t="shared" si="79"/>
        <v>3582.3150095918541</v>
      </c>
      <c r="N150" s="53">
        <f t="shared" si="79"/>
        <v>3168.2089855116069</v>
      </c>
      <c r="O150" s="302">
        <f t="shared" si="79"/>
        <v>2783.4197441676038</v>
      </c>
      <c r="P150" s="329"/>
      <c r="Q150" s="330">
        <f>Q149/Q26</f>
        <v>2769.5860130173955</v>
      </c>
      <c r="S150" s="45"/>
    </row>
    <row r="151" spans="2:27" ht="30">
      <c r="B151" s="143" t="s">
        <v>126</v>
      </c>
      <c r="C151" s="144"/>
      <c r="D151" s="145">
        <f t="shared" ref="D151:M151" si="80">(D150-D146)/D146</f>
        <v>0.30727745345307683</v>
      </c>
      <c r="E151" s="145">
        <f t="shared" si="80"/>
        <v>-0.42976288119251244</v>
      </c>
      <c r="F151" s="145">
        <f t="shared" si="80"/>
        <v>-9.614963724962601E-3</v>
      </c>
      <c r="G151" s="145">
        <f>(G150-G146)/G146</f>
        <v>-3.9687503212787537E-2</v>
      </c>
      <c r="H151" s="145">
        <f t="shared" si="80"/>
        <v>7.206199920726615E-2</v>
      </c>
      <c r="I151" s="145">
        <f t="shared" si="80"/>
        <v>8.0582080955114502E-2</v>
      </c>
      <c r="J151" s="145">
        <f t="shared" si="80"/>
        <v>0.20905711243320191</v>
      </c>
      <c r="K151" s="145">
        <f t="shared" si="80"/>
        <v>0.28619029786791417</v>
      </c>
      <c r="L151" s="145">
        <f t="shared" si="80"/>
        <v>-0.12462232810322407</v>
      </c>
      <c r="M151" s="145">
        <f t="shared" si="80"/>
        <v>0.12913928233244712</v>
      </c>
      <c r="N151" s="145">
        <f>(N150-N146)/N146</f>
        <v>5.8727823393015355E-2</v>
      </c>
      <c r="O151" s="317">
        <f>(O150-O146)/O146</f>
        <v>-3.3247631441858189E-2</v>
      </c>
      <c r="P151" s="354"/>
      <c r="Q151" s="355">
        <f>(Q150-Q146)/Q146</f>
        <v>4.8890372564675072E-2</v>
      </c>
      <c r="S151" s="45"/>
    </row>
    <row r="152" spans="2:27" ht="20.25" customHeight="1">
      <c r="B152" s="147" t="s">
        <v>140</v>
      </c>
      <c r="C152" s="140"/>
      <c r="D152" s="211"/>
      <c r="E152" s="211"/>
      <c r="F152" s="211"/>
      <c r="G152" s="211"/>
      <c r="H152" s="211"/>
      <c r="I152" s="211"/>
      <c r="J152" s="211"/>
      <c r="K152" s="211"/>
      <c r="L152" s="211"/>
      <c r="M152" s="211"/>
      <c r="N152" s="211"/>
      <c r="O152" s="315"/>
      <c r="P152" s="351"/>
      <c r="Q152" s="352"/>
      <c r="S152" s="45"/>
    </row>
    <row r="153" spans="2:27" ht="20.45" customHeight="1">
      <c r="B153" s="110" t="s">
        <v>96</v>
      </c>
      <c r="C153" s="46" t="s">
        <v>128</v>
      </c>
      <c r="D153" s="53">
        <v>3595533.4883486386</v>
      </c>
      <c r="E153" s="53">
        <v>1963314.1759415069</v>
      </c>
      <c r="F153" s="53">
        <v>3821700</v>
      </c>
      <c r="G153" s="53">
        <v>3754059.1131757302</v>
      </c>
      <c r="H153" s="53">
        <v>3819946.8952155178</v>
      </c>
      <c r="I153" s="53">
        <v>3727967.057112027</v>
      </c>
      <c r="J153" s="53">
        <v>4313996.5364445867</v>
      </c>
      <c r="K153" s="53">
        <v>5083516.8269584244</v>
      </c>
      <c r="L153" s="53">
        <v>5095409.6934411256</v>
      </c>
      <c r="M153" s="53">
        <v>6159737.9014398195</v>
      </c>
      <c r="N153" s="53">
        <v>4698205.4546482004</v>
      </c>
      <c r="O153" s="302">
        <v>3447154.6392589826</v>
      </c>
      <c r="P153" s="325">
        <f>+SUM(D153:O153)</f>
        <v>49480541.781984553</v>
      </c>
      <c r="Q153" s="330">
        <f>AVERAGE(D153:O153)</f>
        <v>4123378.4818320461</v>
      </c>
      <c r="S153" s="45"/>
    </row>
    <row r="154" spans="2:27" ht="20.45" customHeight="1" thickBot="1">
      <c r="B154" s="62" t="s">
        <v>97</v>
      </c>
      <c r="C154" s="70" t="s">
        <v>128</v>
      </c>
      <c r="D154" s="71">
        <f t="shared" ref="D154:O154" si="81">+D153/D27</f>
        <v>2390.6472661892544</v>
      </c>
      <c r="E154" s="71">
        <f t="shared" si="81"/>
        <v>1148.8087629850829</v>
      </c>
      <c r="F154" s="71">
        <f t="shared" si="81"/>
        <v>1841.7831325301204</v>
      </c>
      <c r="G154" s="71">
        <f t="shared" si="81"/>
        <v>1746.8865114824246</v>
      </c>
      <c r="H154" s="71">
        <f t="shared" si="81"/>
        <v>1723.0252120954071</v>
      </c>
      <c r="I154" s="71">
        <f t="shared" si="81"/>
        <v>1672.4840991978588</v>
      </c>
      <c r="J154" s="71">
        <f t="shared" si="81"/>
        <v>1925.0319216620198</v>
      </c>
      <c r="K154" s="71">
        <f t="shared" si="81"/>
        <v>2306.4958380029148</v>
      </c>
      <c r="L154" s="71">
        <f t="shared" si="81"/>
        <v>2313.9916863946983</v>
      </c>
      <c r="M154" s="71">
        <f t="shared" si="81"/>
        <v>2730.3802754609128</v>
      </c>
      <c r="N154" s="71">
        <f t="shared" si="81"/>
        <v>2149.2248191437329</v>
      </c>
      <c r="O154" s="318">
        <f t="shared" si="81"/>
        <v>1561.2113402441043</v>
      </c>
      <c r="P154" s="325">
        <f>+SUM(D154:O154)</f>
        <v>23509.970865388528</v>
      </c>
      <c r="Q154" s="356">
        <f>Q153/Q27</f>
        <v>1965.0731446379884</v>
      </c>
      <c r="S154" s="45"/>
    </row>
    <row r="155" spans="2:27" ht="20.25" customHeight="1">
      <c r="B155" s="69" t="s">
        <v>169</v>
      </c>
      <c r="C155" s="87"/>
      <c r="D155" s="208"/>
      <c r="E155" s="208"/>
      <c r="F155" s="208"/>
      <c r="G155" s="208"/>
      <c r="H155" s="208"/>
      <c r="I155" s="208"/>
      <c r="J155" s="208"/>
      <c r="K155" s="208"/>
      <c r="L155" s="208"/>
      <c r="M155" s="208"/>
      <c r="N155" s="208"/>
      <c r="O155" s="299"/>
      <c r="P155" s="323"/>
      <c r="Q155" s="327"/>
      <c r="S155" s="45"/>
    </row>
    <row r="156" spans="2:27" ht="20.45" customHeight="1">
      <c r="B156" s="110" t="s">
        <v>96</v>
      </c>
      <c r="C156" s="46" t="s">
        <v>128</v>
      </c>
      <c r="D156" s="186">
        <v>2553245.4208610128</v>
      </c>
      <c r="E156" s="186">
        <v>3310063.9523935206</v>
      </c>
      <c r="F156" s="152">
        <v>3162603.6498893164</v>
      </c>
      <c r="G156" s="186">
        <v>2266161.0902508991</v>
      </c>
      <c r="H156" s="186">
        <v>1407999.3002463887</v>
      </c>
      <c r="I156" s="186">
        <v>2102365.4574804334</v>
      </c>
      <c r="J156" s="186">
        <v>3662564.0818065759</v>
      </c>
      <c r="K156" s="186">
        <v>4160070.6236172402</v>
      </c>
      <c r="L156" s="186">
        <v>4855833.8808547454</v>
      </c>
      <c r="M156" s="186">
        <v>3586469.4900163757</v>
      </c>
      <c r="N156" s="186">
        <v>3484550.8478583815</v>
      </c>
      <c r="O156" s="319">
        <v>4103327.18978624</v>
      </c>
      <c r="P156" s="325">
        <f>+SUM(D156:O156)</f>
        <v>38655254.985061131</v>
      </c>
      <c r="Q156" s="357">
        <f>AVERAGE(D156:O156)</f>
        <v>3221271.2487550941</v>
      </c>
      <c r="S156" s="45"/>
      <c r="AA156" s="510"/>
    </row>
    <row r="157" spans="2:27" ht="20.45" customHeight="1">
      <c r="B157" s="137" t="s">
        <v>97</v>
      </c>
      <c r="C157" s="46" t="s">
        <v>128</v>
      </c>
      <c r="D157" s="53">
        <f t="shared" ref="D157:O157" si="82">+D156/D28</f>
        <v>1470.7634912793853</v>
      </c>
      <c r="E157" s="53">
        <f t="shared" si="82"/>
        <v>1889.3059089004114</v>
      </c>
      <c r="F157" s="53">
        <f t="shared" si="82"/>
        <v>1807.202085651038</v>
      </c>
      <c r="G157" s="53">
        <f t="shared" si="82"/>
        <v>1294.9491944290851</v>
      </c>
      <c r="H157" s="53">
        <f t="shared" si="82"/>
        <v>856.44726292359405</v>
      </c>
      <c r="I157" s="53">
        <f t="shared" si="82"/>
        <v>1271.8484316276065</v>
      </c>
      <c r="J157" s="53">
        <f t="shared" si="82"/>
        <v>2169.7654513072134</v>
      </c>
      <c r="K157" s="53">
        <f t="shared" si="82"/>
        <v>2365.0202521985448</v>
      </c>
      <c r="L157" s="53">
        <f t="shared" si="82"/>
        <v>2708.2174460985752</v>
      </c>
      <c r="M157" s="53">
        <f t="shared" si="82"/>
        <v>1992.4830500090975</v>
      </c>
      <c r="N157" s="53">
        <f t="shared" si="82"/>
        <v>1948.853941755247</v>
      </c>
      <c r="O157" s="302">
        <f t="shared" si="82"/>
        <v>2269.5393748817701</v>
      </c>
      <c r="P157" s="325">
        <f>+SUM(D157:O157)</f>
        <v>22044.395891061566</v>
      </c>
      <c r="Q157" s="330">
        <f>+Q156/Q28</f>
        <v>1847.677213568239</v>
      </c>
      <c r="S157" s="45"/>
      <c r="AA157" s="511"/>
    </row>
    <row r="158" spans="2:27" ht="30.75" thickBot="1">
      <c r="B158" s="73" t="s">
        <v>173</v>
      </c>
      <c r="C158" s="115"/>
      <c r="D158" s="75">
        <f>(D157-D154)/D154</f>
        <v>-0.38478440040892548</v>
      </c>
      <c r="E158" s="75">
        <f>(E157-E154)/E154</f>
        <v>0.64457825338240715</v>
      </c>
      <c r="F158" s="75">
        <f t="shared" ref="F158:Q158" si="83">(F157-F154)/F154</f>
        <v>-1.8775851656094376E-2</v>
      </c>
      <c r="G158" s="75">
        <f t="shared" si="83"/>
        <v>-0.25871017612347419</v>
      </c>
      <c r="H158" s="75">
        <f t="shared" si="83"/>
        <v>-0.502939796288848</v>
      </c>
      <c r="I158" s="75">
        <f t="shared" si="83"/>
        <v>-0.23954527744831861</v>
      </c>
      <c r="J158" s="75">
        <f t="shared" si="83"/>
        <v>0.12713219292171393</v>
      </c>
      <c r="K158" s="75">
        <f t="shared" si="83"/>
        <v>2.5373735010206448E-2</v>
      </c>
      <c r="L158" s="75">
        <f t="shared" si="83"/>
        <v>0.17036610892846302</v>
      </c>
      <c r="M158" s="75">
        <f t="shared" si="83"/>
        <v>-0.27025437888033804</v>
      </c>
      <c r="N158" s="75">
        <f t="shared" si="83"/>
        <v>-9.3229370703207859E-2</v>
      </c>
      <c r="O158" s="312">
        <f t="shared" si="83"/>
        <v>0.45370413113122443</v>
      </c>
      <c r="P158" s="349">
        <f>(P157-P154)/P154</f>
        <v>-6.233844281298484E-2</v>
      </c>
      <c r="Q158" s="347">
        <f t="shared" si="83"/>
        <v>-5.9741252578858289E-2</v>
      </c>
      <c r="S158" s="45"/>
      <c r="AA158" s="510"/>
    </row>
    <row r="159" spans="2:27" ht="20.25" customHeight="1">
      <c r="B159" s="69" t="s">
        <v>249</v>
      </c>
      <c r="C159" s="87"/>
      <c r="D159" s="208"/>
      <c r="E159" s="208"/>
      <c r="F159" s="208"/>
      <c r="G159" s="208"/>
      <c r="H159" s="208"/>
      <c r="I159" s="208"/>
      <c r="J159" s="208"/>
      <c r="K159" s="208"/>
      <c r="L159" s="208"/>
      <c r="M159" s="208"/>
      <c r="N159" s="208"/>
      <c r="O159" s="299"/>
      <c r="P159" s="323"/>
      <c r="Q159" s="327"/>
      <c r="S159" s="45"/>
      <c r="AA159" s="514"/>
    </row>
    <row r="160" spans="2:27" ht="20.45" customHeight="1">
      <c r="B160" s="110" t="s">
        <v>96</v>
      </c>
      <c r="C160" s="46" t="s">
        <v>128</v>
      </c>
      <c r="D160" s="186">
        <v>3762366.8979904042</v>
      </c>
      <c r="E160" s="186">
        <v>1845781.0732105989</v>
      </c>
      <c r="F160" s="226">
        <v>3758495.9343637316</v>
      </c>
      <c r="G160" s="186">
        <v>3654799.2546649696</v>
      </c>
      <c r="H160" s="186">
        <v>4167333.1009521214</v>
      </c>
      <c r="I160" s="186">
        <v>5099646.7492576521</v>
      </c>
      <c r="J160" s="186">
        <v>4382317.7469792012</v>
      </c>
      <c r="K160" s="186">
        <v>3669060.1919087307</v>
      </c>
      <c r="L160" s="186">
        <v>3003252.2198854107</v>
      </c>
      <c r="M160" s="186">
        <v>2849265.419765864</v>
      </c>
      <c r="N160" s="186">
        <v>2655200.5414245822</v>
      </c>
      <c r="O160" s="319">
        <v>3431661.2466219934</v>
      </c>
      <c r="P160" s="521">
        <f t="shared" ref="P160:P161" si="84">+SUM(D160:O160)</f>
        <v>42279180.377025262</v>
      </c>
      <c r="Q160" s="522">
        <f t="shared" ref="Q160:Q161" si="85">AVERAGE(D160:O160)</f>
        <v>3523265.0314187719</v>
      </c>
      <c r="R160" s="40" t="s">
        <v>314</v>
      </c>
      <c r="S160" s="45" t="s">
        <v>267</v>
      </c>
      <c r="T160" s="391">
        <f>(P160-P156)/P156</f>
        <v>9.3749876785566344E-2</v>
      </c>
      <c r="AA160" s="510"/>
    </row>
    <row r="161" spans="2:29" ht="20.45" customHeight="1">
      <c r="B161" s="137" t="s">
        <v>97</v>
      </c>
      <c r="C161" s="46" t="s">
        <v>128</v>
      </c>
      <c r="D161" s="53">
        <v>2156.0841822294578</v>
      </c>
      <c r="E161" s="53">
        <v>1047.5488497222468</v>
      </c>
      <c r="F161" s="53">
        <v>1903.9999667496108</v>
      </c>
      <c r="G161" s="53">
        <v>1769.8785736876366</v>
      </c>
      <c r="H161" s="53">
        <v>1958.3332241316359</v>
      </c>
      <c r="I161" s="53">
        <v>2413.4627303632997</v>
      </c>
      <c r="J161" s="53">
        <v>2124.2451512259822</v>
      </c>
      <c r="K161" s="53">
        <v>2935.2481535269844</v>
      </c>
      <c r="L161" s="53">
        <v>2558.1364734969429</v>
      </c>
      <c r="M161" s="53">
        <v>1607.9375958046637</v>
      </c>
      <c r="N161" s="53">
        <v>1516.3909431322572</v>
      </c>
      <c r="O161" s="53">
        <v>2026.9706122988739</v>
      </c>
      <c r="P161" s="521">
        <f t="shared" si="84"/>
        <v>24018.236456369592</v>
      </c>
      <c r="Q161" s="522">
        <f t="shared" si="85"/>
        <v>2001.5197046974661</v>
      </c>
      <c r="R161" s="415"/>
      <c r="S161" s="45"/>
    </row>
    <row r="162" spans="2:29" ht="33" customHeight="1" thickBot="1">
      <c r="B162" s="73" t="s">
        <v>280</v>
      </c>
      <c r="C162" s="115"/>
      <c r="D162" s="75">
        <f>(D161-D157)/D157</f>
        <v>0.46596253919379443</v>
      </c>
      <c r="E162" s="75">
        <f>(E161-E157)/E157</f>
        <v>-0.44553772642783551</v>
      </c>
      <c r="F162" s="75">
        <f t="shared" ref="F162:O162" si="86">(F161-F157)/F157</f>
        <v>5.3562289390398601E-2</v>
      </c>
      <c r="G162" s="75">
        <f t="shared" si="86"/>
        <v>0.36675522198223193</v>
      </c>
      <c r="H162" s="75">
        <f t="shared" si="86"/>
        <v>1.2865777134328282</v>
      </c>
      <c r="I162" s="75">
        <f t="shared" si="86"/>
        <v>0.8976024739636228</v>
      </c>
      <c r="J162" s="75">
        <f t="shared" si="86"/>
        <v>-2.0979364407248118E-2</v>
      </c>
      <c r="K162" s="75">
        <f t="shared" si="86"/>
        <v>0.24110909866346833</v>
      </c>
      <c r="L162" s="75">
        <f t="shared" si="86"/>
        <v>-5.5416884201022011E-2</v>
      </c>
      <c r="M162" s="75">
        <f t="shared" si="86"/>
        <v>-0.19299810565649628</v>
      </c>
      <c r="N162" s="296">
        <f>(N161-N157)/N157</f>
        <v>-0.22190631599281851</v>
      </c>
      <c r="O162" s="312">
        <f t="shared" si="86"/>
        <v>-0.1068801736896645</v>
      </c>
      <c r="P162" s="358">
        <f>(P161-P157)/P157</f>
        <v>8.9539335759632577E-2</v>
      </c>
      <c r="Q162" s="359">
        <f>(Q161-Q157)/Q157</f>
        <v>8.3262644578554937E-2</v>
      </c>
      <c r="R162" s="416"/>
      <c r="S162" s="45"/>
      <c r="AC162" s="510"/>
    </row>
    <row r="163" spans="2:29" ht="20.25" customHeight="1">
      <c r="B163" s="69" t="s">
        <v>347</v>
      </c>
      <c r="C163" s="87"/>
      <c r="D163" s="208"/>
      <c r="E163" s="208"/>
      <c r="F163" s="208"/>
      <c r="G163" s="208"/>
      <c r="H163" s="208"/>
      <c r="I163" s="208"/>
      <c r="J163" s="208"/>
      <c r="K163" s="208"/>
      <c r="L163" s="208"/>
      <c r="M163" s="208"/>
      <c r="N163" s="208"/>
      <c r="O163" s="299"/>
      <c r="P163" s="323"/>
      <c r="Q163" s="327"/>
      <c r="S163" s="45"/>
      <c r="AA163" s="514"/>
    </row>
    <row r="164" spans="2:29" ht="20.45" customHeight="1">
      <c r="B164" s="110" t="s">
        <v>96</v>
      </c>
      <c r="C164" s="46" t="s">
        <v>128</v>
      </c>
      <c r="D164" s="186">
        <v>2851130.2329326407</v>
      </c>
      <c r="E164" s="186">
        <v>2777561.5228135386</v>
      </c>
      <c r="F164" s="226">
        <v>3761868.8329361714</v>
      </c>
      <c r="G164" s="186">
        <v>3708916.48584913</v>
      </c>
      <c r="H164" s="186">
        <v>4103706.0140304016</v>
      </c>
      <c r="I164" s="186">
        <v>4188571.2804019158</v>
      </c>
      <c r="J164" s="186">
        <v>5217748.1727622142</v>
      </c>
      <c r="K164" s="186">
        <v>5036640.3148392616</v>
      </c>
      <c r="L164" s="186">
        <v>2960896.0483610914</v>
      </c>
      <c r="M164" s="186">
        <v>3309058.3785704174</v>
      </c>
      <c r="N164" s="186">
        <v>2571976.0326209906</v>
      </c>
      <c r="O164" s="319">
        <v>2951761.0038972753</v>
      </c>
      <c r="P164" s="521">
        <f t="shared" ref="P164:P165" si="87">+SUM(D164:O164)</f>
        <v>43439834.320015043</v>
      </c>
      <c r="Q164" s="522">
        <f t="shared" ref="Q164:Q165" si="88">AVERAGE(D164:O164)</f>
        <v>3619986.1933345869</v>
      </c>
      <c r="R164" s="40" t="s">
        <v>314</v>
      </c>
      <c r="S164" s="45" t="s">
        <v>267</v>
      </c>
      <c r="T164" s="391">
        <f>(P164-P156)/P156</f>
        <v>0.123775650601787</v>
      </c>
      <c r="AA164" s="510"/>
    </row>
    <row r="165" spans="2:29" ht="20.45" customHeight="1">
      <c r="B165" s="137" t="s">
        <v>97</v>
      </c>
      <c r="C165" s="46" t="s">
        <v>128</v>
      </c>
      <c r="D165" s="432">
        <v>1840.6263608345</v>
      </c>
      <c r="E165" s="432">
        <v>1700.8949925373781</v>
      </c>
      <c r="F165" s="432">
        <v>2310.7302413612847</v>
      </c>
      <c r="G165" s="432">
        <v>2316.6249130850283</v>
      </c>
      <c r="H165" s="432">
        <v>2464.6882967149559</v>
      </c>
      <c r="I165" s="432">
        <v>2455.200047128907</v>
      </c>
      <c r="J165" s="432">
        <v>3147.0133731979581</v>
      </c>
      <c r="K165" s="432">
        <v>3028.6472127716547</v>
      </c>
      <c r="L165" s="432">
        <v>1888.3265614547777</v>
      </c>
      <c r="M165" s="432">
        <v>2189.979072515167</v>
      </c>
      <c r="N165" s="432">
        <v>1753.2215627954947</v>
      </c>
      <c r="O165" s="432">
        <v>1991.7415680818322</v>
      </c>
      <c r="P165" s="521">
        <f t="shared" si="87"/>
        <v>27087.694202478939</v>
      </c>
      <c r="Q165" s="522">
        <f t="shared" si="88"/>
        <v>2257.3078502065782</v>
      </c>
      <c r="R165" s="415"/>
      <c r="S165" s="45"/>
    </row>
    <row r="166" spans="2:29" ht="33" customHeight="1" thickBot="1">
      <c r="B166" s="73" t="s">
        <v>348</v>
      </c>
      <c r="C166" s="115"/>
      <c r="D166" s="449">
        <v>-0.14631053091292784</v>
      </c>
      <c r="E166" s="449">
        <v>0.6236903825424116</v>
      </c>
      <c r="F166" s="449">
        <v>0.21361884543833171</v>
      </c>
      <c r="G166" s="449">
        <v>0.30891742943597339</v>
      </c>
      <c r="H166" s="449">
        <v>0.25856430680118186</v>
      </c>
      <c r="I166" s="449">
        <v>1.7293541035673932E-2</v>
      </c>
      <c r="J166" s="449">
        <v>0.48147372321019427</v>
      </c>
      <c r="K166" s="449">
        <v>3.1819817051053176E-2</v>
      </c>
      <c r="L166" s="449">
        <v>-0.26183509714262543</v>
      </c>
      <c r="M166" s="449">
        <v>0.36198014041660054</v>
      </c>
      <c r="N166" s="449">
        <v>0.15618044986079918</v>
      </c>
      <c r="O166" s="449">
        <v>-1.7380145525191893E-2</v>
      </c>
      <c r="P166" s="450">
        <f>(P165-P157)/P157</f>
        <v>0.22877915713091962</v>
      </c>
      <c r="Q166" s="451">
        <f>(Q165-Q157)/Q157</f>
        <v>0.22170032386082167</v>
      </c>
      <c r="R166" s="416"/>
      <c r="S166" s="45"/>
      <c r="AC166" s="510"/>
    </row>
    <row r="167" spans="2:29" ht="20.25" customHeight="1">
      <c r="B167" s="483" t="s">
        <v>416</v>
      </c>
      <c r="C167" s="87"/>
      <c r="D167" s="208"/>
      <c r="E167" s="208"/>
      <c r="F167" s="208"/>
      <c r="G167" s="208"/>
      <c r="H167" s="208"/>
      <c r="I167" s="208"/>
      <c r="J167" s="208"/>
      <c r="K167" s="208"/>
      <c r="L167" s="208"/>
      <c r="M167" s="208"/>
      <c r="N167" s="208"/>
      <c r="O167" s="299"/>
      <c r="P167" s="323"/>
      <c r="Q167" s="327"/>
      <c r="S167" s="45"/>
      <c r="AA167" s="514"/>
    </row>
    <row r="168" spans="2:29" ht="20.45" customHeight="1">
      <c r="B168" s="110" t="s">
        <v>96</v>
      </c>
      <c r="C168" s="46" t="s">
        <v>128</v>
      </c>
      <c r="D168" s="186">
        <v>1082195.3803715366</v>
      </c>
      <c r="E168" s="186">
        <v>2430915.0280329222</v>
      </c>
      <c r="F168" s="226">
        <v>3731025.3922047447</v>
      </c>
      <c r="G168" s="186">
        <v>3053959.4604948745</v>
      </c>
      <c r="H168" s="186">
        <v>3062774.2232137639</v>
      </c>
      <c r="I168" s="186">
        <v>2853350.8021899518</v>
      </c>
      <c r="J168" s="186">
        <v>3493677.0866873884</v>
      </c>
      <c r="K168" s="186">
        <v>3505637.1122258869</v>
      </c>
      <c r="L168" s="186">
        <v>2516137.9571198728</v>
      </c>
      <c r="M168" s="186">
        <v>3396755.0814104276</v>
      </c>
      <c r="N168" s="152">
        <v>2709697.4562138538</v>
      </c>
      <c r="O168" s="583">
        <v>2816962.9667977733</v>
      </c>
      <c r="P168" s="519">
        <f t="shared" ref="P168:P169" si="89">+SUM(D168:O168)</f>
        <v>34653087.946962997</v>
      </c>
      <c r="Q168" s="520">
        <f t="shared" ref="Q168:Q169" si="90">AVERAGE(D168:O168)</f>
        <v>2887757.328913583</v>
      </c>
      <c r="R168" s="40" t="s">
        <v>314</v>
      </c>
      <c r="S168" s="45" t="s">
        <v>267</v>
      </c>
      <c r="T168" s="391">
        <f>(P168-P160)/P160</f>
        <v>-0.18037465159107779</v>
      </c>
      <c r="AA168" s="510"/>
    </row>
    <row r="169" spans="2:29" ht="20.45" customHeight="1">
      <c r="B169" s="137" t="s">
        <v>97</v>
      </c>
      <c r="C169" s="46" t="s">
        <v>128</v>
      </c>
      <c r="D169" s="432">
        <f t="shared" ref="D169:J169" si="91">+D168/D31</f>
        <v>775.76729775737385</v>
      </c>
      <c r="E169" s="432">
        <f t="shared" si="91"/>
        <v>1758.983377737281</v>
      </c>
      <c r="F169" s="432">
        <f t="shared" si="91"/>
        <v>2765.7712321754966</v>
      </c>
      <c r="G169" s="432">
        <f t="shared" si="91"/>
        <v>2311.8542471573614</v>
      </c>
      <c r="H169" s="432">
        <f t="shared" si="91"/>
        <v>2411.633246625011</v>
      </c>
      <c r="I169" s="432">
        <f t="shared" si="91"/>
        <v>2329.2659609713892</v>
      </c>
      <c r="J169" s="432">
        <f t="shared" si="91"/>
        <v>2882.5718537024654</v>
      </c>
      <c r="K169" s="432">
        <f t="shared" ref="K169:L169" si="92">+K168/K31</f>
        <v>2847.7961918975525</v>
      </c>
      <c r="L169" s="432">
        <f t="shared" si="92"/>
        <v>2079.452857123862</v>
      </c>
      <c r="M169" s="432">
        <f t="shared" ref="M169:N169" si="93">+M168/M31</f>
        <v>2816.5465019986964</v>
      </c>
      <c r="N169" s="432">
        <f t="shared" si="93"/>
        <v>2271.3306422580499</v>
      </c>
      <c r="O169" s="432">
        <f t="shared" ref="O169" si="94">+O168/O31</f>
        <v>2271.7443280627203</v>
      </c>
      <c r="P169" s="519">
        <f t="shared" si="89"/>
        <v>27522.717737467257</v>
      </c>
      <c r="Q169" s="520">
        <f t="shared" si="90"/>
        <v>2293.5598114556046</v>
      </c>
      <c r="R169" s="415"/>
      <c r="S169" s="45"/>
    </row>
    <row r="170" spans="2:29" ht="33" customHeight="1" thickBot="1">
      <c r="B170" s="484" t="s">
        <v>417</v>
      </c>
      <c r="C170" s="485"/>
      <c r="D170" s="509">
        <f t="shared" ref="D170:J170" si="95">+(D169-D165)/D165</f>
        <v>-0.57853081197551803</v>
      </c>
      <c r="E170" s="509">
        <f t="shared" si="95"/>
        <v>3.4151658658978817E-2</v>
      </c>
      <c r="F170" s="509">
        <f t="shared" si="95"/>
        <v>0.19692518956524352</v>
      </c>
      <c r="G170" s="509">
        <f t="shared" si="95"/>
        <v>-2.0593173718890111E-3</v>
      </c>
      <c r="H170" s="509">
        <f t="shared" si="95"/>
        <v>-2.1526068899121627E-2</v>
      </c>
      <c r="I170" s="509">
        <f t="shared" si="95"/>
        <v>-5.1292800480671329E-2</v>
      </c>
      <c r="J170" s="509">
        <f t="shared" si="95"/>
        <v>-8.4029359947323745E-2</v>
      </c>
      <c r="K170" s="509">
        <f t="shared" ref="K170:L170" si="96">+(K169-K165)/K165</f>
        <v>-5.9713465507459061E-2</v>
      </c>
      <c r="L170" s="509">
        <f t="shared" si="96"/>
        <v>0.10121464134987307</v>
      </c>
      <c r="M170" s="509">
        <f t="shared" ref="M170:N170" si="97">+(M169-M165)/M165</f>
        <v>0.28610658309347387</v>
      </c>
      <c r="N170" s="509">
        <f t="shared" si="97"/>
        <v>0.2955183135190485</v>
      </c>
      <c r="O170" s="509">
        <f t="shared" ref="O170" si="98">+(O169-O165)/O165</f>
        <v>0.14058187290359553</v>
      </c>
      <c r="P170" s="509">
        <f>+(P169-P165)/P165</f>
        <v>1.6059821546143539E-2</v>
      </c>
      <c r="Q170" s="509">
        <f t="shared" ref="Q170" si="99">+(Q169-Q165)/Q165</f>
        <v>1.6059821546143473E-2</v>
      </c>
      <c r="R170" s="416"/>
      <c r="S170" s="45"/>
      <c r="AC170" s="510"/>
    </row>
    <row r="171" spans="2:29" ht="20.45" customHeight="1">
      <c r="B171" s="138" t="s">
        <v>100</v>
      </c>
      <c r="C171" s="13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314"/>
      <c r="P171" s="350"/>
      <c r="Q171" s="324"/>
      <c r="R171" s="416" t="s">
        <v>292</v>
      </c>
      <c r="S171" s="45"/>
    </row>
    <row r="172" spans="2:29" ht="20.45" customHeight="1">
      <c r="B172" s="413" t="s">
        <v>101</v>
      </c>
      <c r="C172" s="81"/>
      <c r="D172" s="72">
        <f>D39/D24</f>
        <v>1504.8250113122172</v>
      </c>
      <c r="E172" s="72">
        <v>879.11055492638729</v>
      </c>
      <c r="F172" s="72">
        <f t="shared" ref="F172:L172" si="100">F39/F24</f>
        <v>1479.4150593824227</v>
      </c>
      <c r="G172" s="72">
        <f t="shared" si="100"/>
        <v>1440.482447980417</v>
      </c>
      <c r="H172" s="72">
        <f t="shared" si="100"/>
        <v>1531.9844968944099</v>
      </c>
      <c r="I172" s="72">
        <f t="shared" si="100"/>
        <v>1790.7688681592051</v>
      </c>
      <c r="J172" s="72">
        <f t="shared" si="100"/>
        <v>2237.7225059382422</v>
      </c>
      <c r="K172" s="72">
        <f t="shared" si="100"/>
        <v>1913.6315846456689</v>
      </c>
      <c r="L172" s="72">
        <f t="shared" si="100"/>
        <v>2294.4481961147085</v>
      </c>
      <c r="M172" s="72">
        <v>3174.9424436090221</v>
      </c>
      <c r="N172" s="72">
        <f>N39/N24</f>
        <v>2334.7694751908389</v>
      </c>
      <c r="O172" s="320">
        <v>2327.7826445497631</v>
      </c>
      <c r="P172" s="360"/>
      <c r="Q172" s="330">
        <f t="shared" ref="Q172:Q179" si="101">AVERAGE(D172:O172)</f>
        <v>1909.1569407252753</v>
      </c>
      <c r="S172" s="45"/>
    </row>
    <row r="173" spans="2:29" ht="20.45" customHeight="1">
      <c r="B173" s="413" t="s">
        <v>102</v>
      </c>
      <c r="C173" s="81" t="s">
        <v>128</v>
      </c>
      <c r="D173" s="72">
        <f t="shared" ref="D173:O173" si="102">D46/D25</f>
        <v>1904.811729468599</v>
      </c>
      <c r="E173" s="72">
        <f t="shared" si="102"/>
        <v>1378.3737878787879</v>
      </c>
      <c r="F173" s="72">
        <f t="shared" si="102"/>
        <v>1706.7540496657116</v>
      </c>
      <c r="G173" s="72">
        <f t="shared" si="102"/>
        <v>2024.1474877330718</v>
      </c>
      <c r="H173" s="72">
        <f t="shared" si="102"/>
        <v>1773.4080059523808</v>
      </c>
      <c r="I173" s="72">
        <f t="shared" si="102"/>
        <v>1498.0920934959352</v>
      </c>
      <c r="J173" s="72">
        <f t="shared" si="102"/>
        <v>1809.8589711934155</v>
      </c>
      <c r="K173" s="72">
        <f t="shared" si="102"/>
        <v>2346.2772956609479</v>
      </c>
      <c r="L173" s="72">
        <f t="shared" si="102"/>
        <v>2923.9938222676196</v>
      </c>
      <c r="M173" s="72">
        <f t="shared" si="102"/>
        <v>2714.5318216159517</v>
      </c>
      <c r="N173" s="72">
        <f t="shared" si="102"/>
        <v>2196.5406242038225</v>
      </c>
      <c r="O173" s="320">
        <f t="shared" si="102"/>
        <v>2686.3686775844417</v>
      </c>
      <c r="P173" s="360"/>
      <c r="Q173" s="330">
        <f t="shared" si="101"/>
        <v>2080.2631972267241</v>
      </c>
      <c r="S173" s="45"/>
    </row>
    <row r="174" spans="2:29" ht="20.45" customHeight="1">
      <c r="B174" s="413" t="s">
        <v>122</v>
      </c>
      <c r="C174" s="81" t="s">
        <v>128</v>
      </c>
      <c r="D174" s="72">
        <f t="shared" ref="D174:O174" si="103">+D54/D26</f>
        <v>2066.0887704918032</v>
      </c>
      <c r="E174" s="72">
        <f t="shared" si="103"/>
        <v>1432.150448239061</v>
      </c>
      <c r="F174" s="72">
        <f t="shared" si="103"/>
        <v>2208.0876853707423</v>
      </c>
      <c r="G174" s="72">
        <f t="shared" si="103"/>
        <v>1996.8183830845771</v>
      </c>
      <c r="H174" s="72">
        <f t="shared" si="103"/>
        <v>2376.4049990049739</v>
      </c>
      <c r="I174" s="72">
        <f t="shared" si="103"/>
        <v>2151.8905</v>
      </c>
      <c r="J174" s="72">
        <f t="shared" si="103"/>
        <v>2003.089166666666</v>
      </c>
      <c r="K174" s="72">
        <f t="shared" si="103"/>
        <v>2648.8942257742269</v>
      </c>
      <c r="L174" s="72">
        <f t="shared" si="103"/>
        <v>2340.8043682664047</v>
      </c>
      <c r="M174" s="72">
        <f t="shared" si="103"/>
        <v>3330.7499526515157</v>
      </c>
      <c r="N174" s="72">
        <f t="shared" si="103"/>
        <v>2925.3102518656724</v>
      </c>
      <c r="O174" s="320">
        <f t="shared" si="103"/>
        <v>2339.7961017514594</v>
      </c>
      <c r="P174" s="360"/>
      <c r="Q174" s="330">
        <f t="shared" si="101"/>
        <v>2318.3404044305921</v>
      </c>
      <c r="S174" s="45"/>
    </row>
    <row r="175" spans="2:29" ht="20.25" customHeight="1">
      <c r="B175" s="413" t="s">
        <v>141</v>
      </c>
      <c r="C175" s="81" t="s">
        <v>128</v>
      </c>
      <c r="D175" s="72">
        <f t="shared" ref="D175:O175" si="104">+D62/D27</f>
        <v>2562.7557513297875</v>
      </c>
      <c r="E175" s="72">
        <f t="shared" si="104"/>
        <v>714.82921591574041</v>
      </c>
      <c r="F175" s="72">
        <f t="shared" si="104"/>
        <v>1467.7821734939753</v>
      </c>
      <c r="G175" s="72">
        <f t="shared" si="104"/>
        <v>1363.0399283387621</v>
      </c>
      <c r="H175" s="72">
        <f t="shared" si="104"/>
        <v>1560.0944047812363</v>
      </c>
      <c r="I175" s="72">
        <f t="shared" si="104"/>
        <v>1314.119697622252</v>
      </c>
      <c r="J175" s="72">
        <f t="shared" si="104"/>
        <v>1656.4604243641234</v>
      </c>
      <c r="K175" s="72">
        <f t="shared" si="104"/>
        <v>2019.4385738153267</v>
      </c>
      <c r="L175" s="72">
        <f t="shared" si="104"/>
        <v>2244.0481907356948</v>
      </c>
      <c r="M175" s="72">
        <f t="shared" si="104"/>
        <v>2559.802384751772</v>
      </c>
      <c r="N175" s="72">
        <f t="shared" si="104"/>
        <v>1589.1511148215923</v>
      </c>
      <c r="O175" s="320">
        <f t="shared" si="104"/>
        <v>1749.489072463768</v>
      </c>
      <c r="P175" s="325">
        <f>+SUM(D175:O175)</f>
        <v>20801.01093243403</v>
      </c>
      <c r="Q175" s="330">
        <f t="shared" si="101"/>
        <v>1733.4175777028358</v>
      </c>
      <c r="S175" s="45"/>
    </row>
    <row r="176" spans="2:29" ht="20.25" customHeight="1">
      <c r="B176" s="413" t="s">
        <v>251</v>
      </c>
      <c r="C176" s="81" t="s">
        <v>128</v>
      </c>
      <c r="D176" s="72">
        <f t="shared" ref="D176:O176" si="105">+D70/D28</f>
        <v>1655.5807603686633</v>
      </c>
      <c r="E176" s="72">
        <f t="shared" si="105"/>
        <v>1605.1147248858438</v>
      </c>
      <c r="F176" s="72">
        <f t="shared" si="105"/>
        <v>1363.6352982857147</v>
      </c>
      <c r="G176" s="72">
        <f t="shared" si="105"/>
        <v>847.45209142857129</v>
      </c>
      <c r="H176" s="72">
        <f t="shared" si="105"/>
        <v>954.64245985401453</v>
      </c>
      <c r="I176" s="72">
        <f t="shared" si="105"/>
        <v>1123.3236439201448</v>
      </c>
      <c r="J176" s="72">
        <f t="shared" si="105"/>
        <v>2865.3439754739329</v>
      </c>
      <c r="K176" s="72">
        <f t="shared" si="105"/>
        <v>2600.5086748152362</v>
      </c>
      <c r="L176" s="72">
        <f t="shared" si="105"/>
        <v>2530.5144166201894</v>
      </c>
      <c r="M176" s="72">
        <f t="shared" si="105"/>
        <v>2273.7338572222216</v>
      </c>
      <c r="N176" s="72">
        <f t="shared" si="105"/>
        <v>1887.5464636465326</v>
      </c>
      <c r="O176" s="320">
        <f t="shared" si="105"/>
        <v>1686.2563203028542</v>
      </c>
      <c r="P176" s="325">
        <f>+SUM(D176:O176)</f>
        <v>21393.65268682392</v>
      </c>
      <c r="Q176" s="330">
        <f t="shared" si="101"/>
        <v>1782.80439056866</v>
      </c>
      <c r="R176" s="415" t="s">
        <v>291</v>
      </c>
      <c r="S176" s="45"/>
    </row>
    <row r="177" spans="2:19" ht="20.25" customHeight="1">
      <c r="B177" s="413" t="s">
        <v>252</v>
      </c>
      <c r="C177" s="81" t="s">
        <v>128</v>
      </c>
      <c r="D177" s="72">
        <v>2169.6240708309456</v>
      </c>
      <c r="E177" s="72">
        <v>908.58325175936443</v>
      </c>
      <c r="F177" s="72">
        <v>1977.7872917933141</v>
      </c>
      <c r="G177" s="72">
        <v>1699.559798951361</v>
      </c>
      <c r="H177" s="72">
        <v>1691.9184052631585</v>
      </c>
      <c r="I177" s="72">
        <v>1861.8612757217243</v>
      </c>
      <c r="J177" s="72">
        <v>2441.4714331462919</v>
      </c>
      <c r="K177" s="72">
        <v>4479.5103921600021</v>
      </c>
      <c r="L177" s="72">
        <v>2957.6054272572383</v>
      </c>
      <c r="M177" s="72">
        <v>1720.4073936230259</v>
      </c>
      <c r="N177" s="72">
        <v>1693.6377275842385</v>
      </c>
      <c r="O177" s="72">
        <v>1539.5275891317212</v>
      </c>
      <c r="P177" s="519">
        <f>+SUM(D177:O177)</f>
        <v>25141.494057222386</v>
      </c>
      <c r="Q177" s="520">
        <f t="shared" si="101"/>
        <v>2095.124504768532</v>
      </c>
      <c r="S177" s="45"/>
    </row>
    <row r="178" spans="2:19" ht="20.25" customHeight="1">
      <c r="B178" s="413" t="s">
        <v>349</v>
      </c>
      <c r="C178" s="81" t="s">
        <v>128</v>
      </c>
      <c r="D178" s="431">
        <v>2452.5101342801804</v>
      </c>
      <c r="E178" s="431">
        <v>1383.7942094304967</v>
      </c>
      <c r="F178" s="431">
        <v>2088.9553808353803</v>
      </c>
      <c r="G178" s="431">
        <v>2496.1093154278574</v>
      </c>
      <c r="H178" s="431">
        <v>2311.3832672672675</v>
      </c>
      <c r="I178" s="431">
        <v>2789.6938911684279</v>
      </c>
      <c r="J178" s="431">
        <v>3436.1569427020531</v>
      </c>
      <c r="K178" s="431">
        <v>3562.6673398977732</v>
      </c>
      <c r="L178" s="431">
        <v>2498.1399220875855</v>
      </c>
      <c r="M178" s="431">
        <v>2548.2243955106992</v>
      </c>
      <c r="N178" s="431">
        <v>1621.7978922972068</v>
      </c>
      <c r="O178" s="431">
        <v>1915.2410957489299</v>
      </c>
      <c r="P178" s="519">
        <f t="shared" ref="P178:P179" si="106">+SUM(D178:O178)</f>
        <v>29104.673786653861</v>
      </c>
      <c r="Q178" s="520">
        <f t="shared" si="101"/>
        <v>2425.389482221155</v>
      </c>
      <c r="S178" s="45"/>
    </row>
    <row r="179" spans="2:19" ht="20.25" customHeight="1">
      <c r="B179" s="90" t="s">
        <v>418</v>
      </c>
      <c r="C179" s="81" t="s">
        <v>128</v>
      </c>
      <c r="D179" s="431">
        <f t="shared" ref="D179:O180" si="107">+D102/D31</f>
        <v>0</v>
      </c>
      <c r="E179" s="431">
        <f t="shared" si="107"/>
        <v>0</v>
      </c>
      <c r="F179" s="431">
        <f t="shared" si="107"/>
        <v>0</v>
      </c>
      <c r="G179" s="431">
        <f t="shared" si="107"/>
        <v>0</v>
      </c>
      <c r="H179" s="431">
        <f t="shared" si="107"/>
        <v>0</v>
      </c>
      <c r="I179" s="431">
        <f t="shared" si="107"/>
        <v>0</v>
      </c>
      <c r="J179" s="431">
        <f t="shared" si="107"/>
        <v>0</v>
      </c>
      <c r="K179" s="431">
        <f t="shared" si="107"/>
        <v>0</v>
      </c>
      <c r="L179" s="431">
        <f t="shared" si="107"/>
        <v>0</v>
      </c>
      <c r="M179" s="431">
        <f t="shared" si="107"/>
        <v>0</v>
      </c>
      <c r="N179" s="431">
        <f t="shared" si="107"/>
        <v>0</v>
      </c>
      <c r="O179" s="431">
        <f t="shared" si="107"/>
        <v>0</v>
      </c>
      <c r="P179" s="519">
        <f t="shared" si="106"/>
        <v>0</v>
      </c>
      <c r="Q179" s="520">
        <f t="shared" si="101"/>
        <v>0</v>
      </c>
      <c r="S179" s="45"/>
    </row>
    <row r="180" spans="2:19" ht="20.25" customHeight="1">
      <c r="B180" s="90" t="s">
        <v>531</v>
      </c>
      <c r="C180" s="81" t="s">
        <v>128</v>
      </c>
      <c r="D180" s="431" t="e">
        <f t="shared" si="107"/>
        <v>#DIV/0!</v>
      </c>
      <c r="E180" s="431"/>
      <c r="F180" s="431"/>
      <c r="G180" s="431"/>
      <c r="H180" s="431"/>
      <c r="I180" s="431"/>
      <c r="J180" s="431"/>
      <c r="K180" s="431"/>
      <c r="L180" s="431"/>
      <c r="M180" s="431"/>
      <c r="N180" s="431"/>
      <c r="O180" s="431"/>
      <c r="P180" s="605"/>
      <c r="Q180" s="606"/>
      <c r="S180" s="45"/>
    </row>
    <row r="181" spans="2:19" ht="20.45" customHeight="1" thickBot="1">
      <c r="B181" s="484" t="s">
        <v>420</v>
      </c>
      <c r="C181" s="485"/>
      <c r="D181" s="539">
        <f>+(D179-D178)/D178</f>
        <v>-1</v>
      </c>
      <c r="E181" s="539">
        <f>+(E179-E178)/E178</f>
        <v>-1</v>
      </c>
      <c r="F181" s="539">
        <f>+(F179-F178)/F178</f>
        <v>-1</v>
      </c>
      <c r="G181" s="539">
        <f t="shared" ref="G181" si="108">+(G179-G178)/G178</f>
        <v>-1</v>
      </c>
      <c r="H181" s="539">
        <f t="shared" ref="H181" si="109">+(H179-H178)/H178</f>
        <v>-1</v>
      </c>
      <c r="I181" s="539">
        <f t="shared" ref="I181" si="110">+(I179-I178)/I178</f>
        <v>-1</v>
      </c>
      <c r="J181" s="539">
        <f t="shared" ref="J181" si="111">+(J179-J178)/J178</f>
        <v>-1</v>
      </c>
      <c r="K181" s="539">
        <f t="shared" ref="K181" si="112">+(K179-K178)/K178</f>
        <v>-1</v>
      </c>
      <c r="L181" s="539">
        <f t="shared" ref="L181" si="113">+(L179-L178)/L178</f>
        <v>-1</v>
      </c>
      <c r="M181" s="539">
        <f t="shared" ref="M181" si="114">+(M179-M178)/M178</f>
        <v>-1</v>
      </c>
      <c r="N181" s="539">
        <f t="shared" ref="N181" si="115">+(N179-N178)/N178</f>
        <v>-1</v>
      </c>
      <c r="O181" s="539">
        <f t="shared" ref="O181:Q181" si="116">+(O179-O178)/O178</f>
        <v>-1</v>
      </c>
      <c r="P181" s="540">
        <f>+(P179-P178)/P178</f>
        <v>-1</v>
      </c>
      <c r="Q181" s="541">
        <f t="shared" si="116"/>
        <v>-1</v>
      </c>
      <c r="S181" s="45"/>
    </row>
    <row r="182" spans="2:19" ht="20.45" customHeight="1">
      <c r="B182" s="138" t="s">
        <v>103</v>
      </c>
      <c r="C182" s="13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314"/>
      <c r="P182" s="350"/>
      <c r="Q182" s="324"/>
      <c r="S182" s="45"/>
    </row>
    <row r="183" spans="2:19" ht="22.5" customHeight="1">
      <c r="B183" s="413" t="s">
        <v>104</v>
      </c>
      <c r="C183" s="46"/>
      <c r="D183" s="72">
        <f>D37/D24</f>
        <v>2248.0671577488688</v>
      </c>
      <c r="E183" s="72">
        <v>1357.9654534541337</v>
      </c>
      <c r="F183" s="72">
        <f t="shared" ref="F183:L183" si="117">F37/F24</f>
        <v>2225.3767828950909</v>
      </c>
      <c r="G183" s="72">
        <f t="shared" si="117"/>
        <v>2171.2133275397805</v>
      </c>
      <c r="H183" s="72">
        <f t="shared" si="117"/>
        <v>2297.509639180952</v>
      </c>
      <c r="I183" s="72">
        <f t="shared" si="117"/>
        <v>2527.3058706467668</v>
      </c>
      <c r="J183" s="72">
        <f t="shared" si="117"/>
        <v>3194.3405624703082</v>
      </c>
      <c r="K183" s="72">
        <f t="shared" si="117"/>
        <v>2571.5268229986868</v>
      </c>
      <c r="L183" s="72">
        <f t="shared" si="117"/>
        <v>2769.1665730166073</v>
      </c>
      <c r="M183" s="72">
        <v>3740.6242272086474</v>
      </c>
      <c r="N183" s="72">
        <f>N37/N24</f>
        <v>2753.1083575058847</v>
      </c>
      <c r="O183" s="320">
        <v>2762.4410157910183</v>
      </c>
      <c r="P183" s="360"/>
      <c r="Q183" s="330">
        <f t="shared" ref="Q183:Q190" si="118">AVERAGE(D183:O183)</f>
        <v>2551.5538158713948</v>
      </c>
      <c r="S183" s="45"/>
    </row>
    <row r="184" spans="2:19" ht="22.5" customHeight="1">
      <c r="B184" s="413" t="s">
        <v>105</v>
      </c>
      <c r="C184" s="46" t="s">
        <v>128</v>
      </c>
      <c r="D184" s="72">
        <f t="shared" ref="D184:O184" si="119">D44/D25</f>
        <v>2410.8211400966184</v>
      </c>
      <c r="E184" s="72">
        <f t="shared" si="119"/>
        <v>1801.3341193181818</v>
      </c>
      <c r="F184" s="72">
        <f t="shared" si="119"/>
        <v>2377.0819675262655</v>
      </c>
      <c r="G184" s="72">
        <f t="shared" si="119"/>
        <v>2607.9373784102063</v>
      </c>
      <c r="H184" s="72">
        <f t="shared" si="119"/>
        <v>2286.7714007464106</v>
      </c>
      <c r="I184" s="72">
        <f t="shared" si="119"/>
        <v>1950.2140609901728</v>
      </c>
      <c r="J184" s="72">
        <f t="shared" si="119"/>
        <v>2312.7392358073685</v>
      </c>
      <c r="K184" s="72">
        <f t="shared" si="119"/>
        <v>2992.4272828384028</v>
      </c>
      <c r="L184" s="72">
        <f t="shared" si="119"/>
        <v>3708.7990077119512</v>
      </c>
      <c r="M184" s="72">
        <f t="shared" si="119"/>
        <v>3406.5945372857609</v>
      </c>
      <c r="N184" s="72">
        <f t="shared" si="119"/>
        <v>2576.4509887827285</v>
      </c>
      <c r="O184" s="320">
        <f t="shared" si="119"/>
        <v>3132.0813761685363</v>
      </c>
      <c r="P184" s="360"/>
      <c r="Q184" s="330">
        <f t="shared" si="118"/>
        <v>2630.2710413068835</v>
      </c>
      <c r="S184" s="45"/>
    </row>
    <row r="185" spans="2:19" ht="22.5" customHeight="1">
      <c r="B185" s="413" t="s">
        <v>123</v>
      </c>
      <c r="C185" s="46" t="s">
        <v>128</v>
      </c>
      <c r="D185" s="72">
        <f t="shared" ref="D185:O185" si="120">+D52/D26</f>
        <v>2808.8993715553279</v>
      </c>
      <c r="E185" s="72">
        <f t="shared" si="120"/>
        <v>1779.6786115973</v>
      </c>
      <c r="F185" s="72">
        <f t="shared" si="120"/>
        <v>2720.440357989788</v>
      </c>
      <c r="G185" s="72">
        <f t="shared" si="120"/>
        <v>2493.0033235764972</v>
      </c>
      <c r="H185" s="72">
        <f t="shared" si="120"/>
        <v>2878.3376598768064</v>
      </c>
      <c r="I185" s="72">
        <f t="shared" si="120"/>
        <v>2588.6256919027101</v>
      </c>
      <c r="J185" s="72">
        <f t="shared" si="120"/>
        <v>2421.4981322154476</v>
      </c>
      <c r="K185" s="72">
        <f t="shared" si="120"/>
        <v>3077.0300755437893</v>
      </c>
      <c r="L185" s="72">
        <f t="shared" si="120"/>
        <v>2715.1200872510576</v>
      </c>
      <c r="M185" s="72">
        <f t="shared" si="120"/>
        <v>3862.6878276041666</v>
      </c>
      <c r="N185" s="72">
        <f t="shared" si="120"/>
        <v>3262.8351247564647</v>
      </c>
      <c r="O185" s="320">
        <f t="shared" si="120"/>
        <v>2612.0463340385072</v>
      </c>
      <c r="P185" s="360"/>
      <c r="Q185" s="330">
        <f t="shared" si="118"/>
        <v>2768.3502164923225</v>
      </c>
      <c r="S185" s="45"/>
    </row>
    <row r="186" spans="2:19" ht="22.5" customHeight="1">
      <c r="B186" s="413" t="s">
        <v>142</v>
      </c>
      <c r="C186" s="46" t="s">
        <v>128</v>
      </c>
      <c r="D186" s="72">
        <f t="shared" ref="D186:O186" si="121">+D60/D27</f>
        <v>2853.5075107158696</v>
      </c>
      <c r="E186" s="72">
        <f t="shared" si="121"/>
        <v>858.16012127950057</v>
      </c>
      <c r="F186" s="72">
        <f t="shared" si="121"/>
        <v>1739.6429759068274</v>
      </c>
      <c r="G186" s="72">
        <f t="shared" si="121"/>
        <v>1617.3475012178083</v>
      </c>
      <c r="H186" s="72">
        <f t="shared" si="121"/>
        <v>1820.8497398887384</v>
      </c>
      <c r="I186" s="72">
        <f t="shared" si="121"/>
        <v>1558.1918884859078</v>
      </c>
      <c r="J186" s="72">
        <f t="shared" si="121"/>
        <v>1943.5596457969352</v>
      </c>
      <c r="K186" s="72">
        <f t="shared" si="121"/>
        <v>2327.0305563193378</v>
      </c>
      <c r="L186" s="72">
        <f t="shared" si="121"/>
        <v>2546.8809690281555</v>
      </c>
      <c r="M186" s="72">
        <f t="shared" si="121"/>
        <v>3033.5223198334706</v>
      </c>
      <c r="N186" s="72">
        <f t="shared" si="121"/>
        <v>1858.2681699555073</v>
      </c>
      <c r="O186" s="320">
        <f t="shared" si="121"/>
        <v>2069.1097770304937</v>
      </c>
      <c r="P186" s="325">
        <f>+SUM(D186:O186)</f>
        <v>24226.071175458554</v>
      </c>
      <c r="Q186" s="330">
        <f t="shared" si="118"/>
        <v>2018.8392646215461</v>
      </c>
      <c r="S186" s="45"/>
    </row>
    <row r="187" spans="2:19" ht="22.5" customHeight="1">
      <c r="B187" s="413" t="s">
        <v>172</v>
      </c>
      <c r="C187" s="46" t="s">
        <v>128</v>
      </c>
      <c r="D187" s="72">
        <f t="shared" ref="D187:O187" si="122">+D68/D28</f>
        <v>1969.742690748081</v>
      </c>
      <c r="E187" s="72">
        <f t="shared" si="122"/>
        <v>1880.5940282034819</v>
      </c>
      <c r="F187" s="72">
        <f t="shared" si="122"/>
        <v>1609.4813718709611</v>
      </c>
      <c r="G187" s="72">
        <f t="shared" si="122"/>
        <v>1031.0940858190472</v>
      </c>
      <c r="H187" s="72">
        <f t="shared" si="122"/>
        <v>1116.1976827968372</v>
      </c>
      <c r="I187" s="72">
        <f t="shared" si="122"/>
        <v>1305.7982802837912</v>
      </c>
      <c r="J187" s="72">
        <f t="shared" si="122"/>
        <v>3170.179706549251</v>
      </c>
      <c r="K187" s="72">
        <f t="shared" si="122"/>
        <v>2885.7407584475836</v>
      </c>
      <c r="L187" s="72">
        <f t="shared" si="122"/>
        <v>2777.066702620562</v>
      </c>
      <c r="M187" s="72">
        <f t="shared" si="122"/>
        <v>2685.5906560032549</v>
      </c>
      <c r="N187" s="72">
        <f t="shared" si="122"/>
        <v>2235.5034643337508</v>
      </c>
      <c r="O187" s="320">
        <f t="shared" si="122"/>
        <v>1998.8299969096026</v>
      </c>
      <c r="P187" s="325">
        <f>+SUM(D187:O187)</f>
        <v>24665.819424586207</v>
      </c>
      <c r="Q187" s="330">
        <f t="shared" si="118"/>
        <v>2055.4849520488506</v>
      </c>
      <c r="S187" s="45"/>
    </row>
    <row r="188" spans="2:19" ht="22.5" customHeight="1">
      <c r="B188" s="413" t="s">
        <v>250</v>
      </c>
      <c r="C188" s="46" t="s">
        <v>128</v>
      </c>
      <c r="D188" s="72">
        <v>2749.1519351289403</v>
      </c>
      <c r="E188" s="72">
        <v>1045.6232313746477</v>
      </c>
      <c r="F188" s="72">
        <v>2311.8053296254493</v>
      </c>
      <c r="G188" s="72">
        <v>1973.7202089169273</v>
      </c>
      <c r="H188" s="72">
        <v>1907.1336873460054</v>
      </c>
      <c r="I188" s="72">
        <v>2082.7449060905733</v>
      </c>
      <c r="J188" s="72">
        <v>2674.6500709083707</v>
      </c>
      <c r="K188" s="72">
        <v>4765.9918498000006</v>
      </c>
      <c r="L188" s="72">
        <v>3171.1647265936617</v>
      </c>
      <c r="M188" s="72">
        <v>1913.6415081330526</v>
      </c>
      <c r="N188" s="72">
        <v>1871.8976963007046</v>
      </c>
      <c r="O188" s="72">
        <v>1719.8956485741191</v>
      </c>
      <c r="P188" s="519">
        <f t="shared" ref="P188:P190" si="123">+SUM(D188:O188)</f>
        <v>28187.420798792453</v>
      </c>
      <c r="Q188" s="520">
        <f t="shared" si="118"/>
        <v>2348.9517332327046</v>
      </c>
      <c r="S188" s="45"/>
    </row>
    <row r="189" spans="2:19" ht="22.5" customHeight="1">
      <c r="B189" s="413" t="s">
        <v>350</v>
      </c>
      <c r="C189" s="46" t="s">
        <v>128</v>
      </c>
      <c r="D189" s="431">
        <v>2682.7857080047083</v>
      </c>
      <c r="E189" s="431">
        <v>1503.6379327150739</v>
      </c>
      <c r="F189" s="431">
        <v>2254.7946417359017</v>
      </c>
      <c r="G189" s="431">
        <v>2703.0364962502604</v>
      </c>
      <c r="H189" s="431">
        <v>2500.12731678103</v>
      </c>
      <c r="I189" s="431">
        <v>2976.6897996149387</v>
      </c>
      <c r="J189" s="431">
        <v>3629.1189393391282</v>
      </c>
      <c r="K189" s="431">
        <v>3743.8151415061111</v>
      </c>
      <c r="L189" s="431">
        <v>2726.8743836794201</v>
      </c>
      <c r="M189" s="431">
        <v>2793.3456586697544</v>
      </c>
      <c r="N189" s="431">
        <v>1821.5926659625093</v>
      </c>
      <c r="O189" s="431">
        <v>2228.915015069726</v>
      </c>
      <c r="P189" s="519">
        <f t="shared" si="123"/>
        <v>31564.733699328557</v>
      </c>
      <c r="Q189" s="520">
        <f t="shared" si="118"/>
        <v>2630.3944749440466</v>
      </c>
      <c r="S189" s="45"/>
    </row>
    <row r="190" spans="2:19" ht="22.5" customHeight="1">
      <c r="B190" s="413" t="s">
        <v>419</v>
      </c>
      <c r="C190" s="46" t="s">
        <v>128</v>
      </c>
      <c r="D190" s="431">
        <f t="shared" ref="D190:O190" si="124">+D100/D31</f>
        <v>0</v>
      </c>
      <c r="E190" s="431">
        <f t="shared" si="124"/>
        <v>0</v>
      </c>
      <c r="F190" s="431">
        <f t="shared" si="124"/>
        <v>0</v>
      </c>
      <c r="G190" s="431">
        <f t="shared" si="124"/>
        <v>0</v>
      </c>
      <c r="H190" s="431">
        <f t="shared" si="124"/>
        <v>0</v>
      </c>
      <c r="I190" s="431">
        <f t="shared" si="124"/>
        <v>0</v>
      </c>
      <c r="J190" s="431">
        <f t="shared" si="124"/>
        <v>0</v>
      </c>
      <c r="K190" s="431">
        <f t="shared" si="124"/>
        <v>0</v>
      </c>
      <c r="L190" s="431">
        <f t="shared" si="124"/>
        <v>0</v>
      </c>
      <c r="M190" s="431">
        <f t="shared" si="124"/>
        <v>0</v>
      </c>
      <c r="N190" s="431">
        <f t="shared" si="124"/>
        <v>0</v>
      </c>
      <c r="O190" s="431">
        <f t="shared" si="124"/>
        <v>0</v>
      </c>
      <c r="P190" s="519">
        <f t="shared" si="123"/>
        <v>0</v>
      </c>
      <c r="Q190" s="520">
        <f t="shared" si="118"/>
        <v>0</v>
      </c>
      <c r="S190" s="45"/>
    </row>
    <row r="191" spans="2:19" ht="22.5" customHeight="1">
      <c r="B191" s="413" t="s">
        <v>530</v>
      </c>
      <c r="C191" s="46" t="s">
        <v>128</v>
      </c>
      <c r="D191" s="431" t="e">
        <f t="shared" ref="D191:O191" si="125">+D101/D33</f>
        <v>#DIV/0!</v>
      </c>
      <c r="E191" s="431" t="e">
        <f t="shared" si="125"/>
        <v>#DIV/0!</v>
      </c>
      <c r="F191" s="431" t="e">
        <f t="shared" si="125"/>
        <v>#DIV/0!</v>
      </c>
      <c r="G191" s="431" t="e">
        <f t="shared" si="125"/>
        <v>#DIV/0!</v>
      </c>
      <c r="H191" s="431" t="e">
        <f t="shared" si="125"/>
        <v>#DIV/0!</v>
      </c>
      <c r="I191" s="431" t="e">
        <f t="shared" si="125"/>
        <v>#DIV/0!</v>
      </c>
      <c r="J191" s="431" t="e">
        <f t="shared" si="125"/>
        <v>#DIV/0!</v>
      </c>
      <c r="K191" s="431" t="e">
        <f t="shared" si="125"/>
        <v>#DIV/0!</v>
      </c>
      <c r="L191" s="431" t="e">
        <f t="shared" si="125"/>
        <v>#DIV/0!</v>
      </c>
      <c r="M191" s="431" t="e">
        <f t="shared" si="125"/>
        <v>#DIV/0!</v>
      </c>
      <c r="N191" s="431" t="e">
        <f t="shared" si="125"/>
        <v>#DIV/0!</v>
      </c>
      <c r="O191" s="431" t="e">
        <f t="shared" si="125"/>
        <v>#DIV/0!</v>
      </c>
      <c r="P191" s="605"/>
      <c r="Q191" s="606"/>
      <c r="S191" s="45"/>
    </row>
    <row r="192" spans="2:19" ht="26.45" customHeight="1" thickBot="1">
      <c r="B192" s="484" t="s">
        <v>420</v>
      </c>
      <c r="C192" s="486"/>
      <c r="D192" s="539">
        <f>+(D190-D189)/D189</f>
        <v>-1</v>
      </c>
      <c r="E192" s="539">
        <f>+(E190-E189)/E189</f>
        <v>-1</v>
      </c>
      <c r="F192" s="539">
        <f>+(F190-F189)/F189</f>
        <v>-1</v>
      </c>
      <c r="G192" s="539">
        <f t="shared" ref="G192:O192" si="126">+(G190-G189)/G189</f>
        <v>-1</v>
      </c>
      <c r="H192" s="539">
        <f t="shared" si="126"/>
        <v>-1</v>
      </c>
      <c r="I192" s="539">
        <f t="shared" si="126"/>
        <v>-1</v>
      </c>
      <c r="J192" s="539">
        <f t="shared" si="126"/>
        <v>-1</v>
      </c>
      <c r="K192" s="539">
        <f t="shared" si="126"/>
        <v>-1</v>
      </c>
      <c r="L192" s="539">
        <f t="shared" si="126"/>
        <v>-1</v>
      </c>
      <c r="M192" s="539">
        <f t="shared" si="126"/>
        <v>-1</v>
      </c>
      <c r="N192" s="539">
        <f t="shared" si="126"/>
        <v>-1</v>
      </c>
      <c r="O192" s="539">
        <f t="shared" si="126"/>
        <v>-1</v>
      </c>
      <c r="P192" s="540">
        <f>+(P190-P189)/P189</f>
        <v>-1</v>
      </c>
      <c r="Q192" s="541">
        <f>+(Q190-Q189)/Q189</f>
        <v>-1</v>
      </c>
      <c r="S192" s="45"/>
    </row>
    <row r="194" spans="2:15">
      <c r="B194" s="40" t="s">
        <v>368</v>
      </c>
    </row>
    <row r="196" spans="2:15">
      <c r="M196" s="2"/>
      <c r="N196" s="2"/>
      <c r="O196" s="2"/>
    </row>
    <row r="197" spans="2:15">
      <c r="M197" s="2"/>
      <c r="N197" s="2"/>
    </row>
    <row r="198" spans="2:15">
      <c r="M198" s="2"/>
      <c r="N198" s="2"/>
      <c r="O198" s="2"/>
    </row>
    <row r="199" spans="2:15">
      <c r="L199" s="430"/>
      <c r="M199" s="2"/>
      <c r="N199" s="2"/>
    </row>
    <row r="200" spans="2:15">
      <c r="L200" s="2"/>
      <c r="M200" s="2"/>
      <c r="N200" s="2"/>
    </row>
    <row r="201" spans="2:15">
      <c r="L201" s="2"/>
      <c r="M201" s="2"/>
      <c r="N201" s="2"/>
    </row>
  </sheetData>
  <mergeCells count="9">
    <mergeCell ref="B98:B99"/>
    <mergeCell ref="B74:B75"/>
    <mergeCell ref="B66:B67"/>
    <mergeCell ref="B35:B36"/>
    <mergeCell ref="B42:B43"/>
    <mergeCell ref="B50:B51"/>
    <mergeCell ref="B58:B59"/>
    <mergeCell ref="B82:B83"/>
    <mergeCell ref="B90:B91"/>
  </mergeCells>
  <phoneticPr fontId="60" type="noConversion"/>
  <pageMargins left="0.7" right="0.7" top="0.75" bottom="0.75" header="0.3" footer="0.3"/>
  <pageSetup paperSize="512" orientation="portrait" verticalDpi="180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B32AE-4414-44C0-8524-B790626170A9}">
  <sheetPr>
    <pageSetUpPr fitToPage="1"/>
  </sheetPr>
  <dimension ref="A1:BT117"/>
  <sheetViews>
    <sheetView zoomScale="85" zoomScaleNormal="85" zoomScaleSheetLayoutView="80" workbookViewId="0">
      <pane xSplit="3" ySplit="3" topLeftCell="D112" activePane="bottomRight" state="frozen"/>
      <selection pane="topRight" activeCell="D1" sqref="D1"/>
      <selection pane="bottomLeft" activeCell="A7" sqref="A7"/>
      <selection pane="bottomRight" activeCell="M116" sqref="M116"/>
    </sheetView>
  </sheetViews>
  <sheetFormatPr defaultColWidth="9.140625" defaultRowHeight="18"/>
  <cols>
    <col min="1" max="1" width="10.5703125" style="19" customWidth="1"/>
    <col min="2" max="2" width="14.42578125" style="124" customWidth="1"/>
    <col min="3" max="3" width="29.5703125" style="19" customWidth="1"/>
    <col min="4" max="4" width="19.140625" style="19" customWidth="1"/>
    <col min="5" max="5" width="8.85546875" style="19" customWidth="1"/>
    <col min="6" max="6" width="17.5703125" style="17" customWidth="1"/>
    <col min="7" max="7" width="15.42578125" style="17" customWidth="1"/>
    <col min="8" max="8" width="12.7109375" style="17" customWidth="1"/>
    <col min="9" max="9" width="14.85546875" style="17" customWidth="1"/>
    <col min="10" max="11" width="11.7109375" style="17" customWidth="1"/>
    <col min="12" max="12" width="16.85546875" style="577" customWidth="1"/>
    <col min="13" max="16" width="12.7109375" style="671" customWidth="1"/>
    <col min="17" max="17" width="10.28515625" style="671" bestFit="1" customWidth="1"/>
    <col min="18" max="19" width="7.42578125" style="671" bestFit="1" customWidth="1"/>
    <col min="20" max="21" width="7.140625" style="671" bestFit="1" customWidth="1"/>
    <col min="22" max="22" width="8.85546875" style="735" customWidth="1"/>
    <col min="23" max="23" width="17.5703125" style="722" customWidth="1"/>
    <col min="24" max="24" width="15.42578125" style="722" customWidth="1"/>
    <col min="25" max="25" width="12.7109375" style="722" customWidth="1"/>
    <col min="26" max="26" width="14.85546875" style="722" customWidth="1"/>
    <col min="27" max="28" width="11.7109375" style="722" customWidth="1"/>
    <col min="29" max="29" width="16.85546875" style="736" customWidth="1"/>
    <col min="30" max="33" width="12.7109375" style="737" customWidth="1"/>
    <col min="34" max="34" width="10.42578125" style="737" bestFit="1" customWidth="1"/>
    <col min="35" max="36" width="8.5703125" style="737" bestFit="1" customWidth="1"/>
    <col min="37" max="38" width="7.28515625" style="737" bestFit="1" customWidth="1"/>
    <col min="39" max="39" width="8.85546875" style="19" customWidth="1"/>
    <col min="40" max="40" width="17.5703125" style="17" customWidth="1"/>
    <col min="41" max="41" width="15.42578125" style="17" customWidth="1"/>
    <col min="42" max="42" width="12.7109375" style="17" customWidth="1"/>
    <col min="43" max="43" width="14.85546875" style="17" customWidth="1"/>
    <col min="44" max="45" width="11.7109375" style="17" customWidth="1"/>
    <col min="46" max="46" width="16.85546875" style="577" customWidth="1"/>
    <col min="47" max="50" width="12.7109375" style="671" customWidth="1"/>
    <col min="51" max="51" width="10.28515625" style="671" bestFit="1" customWidth="1"/>
    <col min="52" max="53" width="7.42578125" style="671" bestFit="1" customWidth="1"/>
    <col min="54" max="55" width="7.140625" style="671" bestFit="1" customWidth="1"/>
    <col min="56" max="56" width="9.28515625" style="18" bestFit="1" customWidth="1"/>
    <col min="57" max="57" width="17.140625" style="18" bestFit="1" customWidth="1"/>
    <col min="58" max="58" width="17.5703125" style="18" bestFit="1" customWidth="1"/>
    <col min="59" max="59" width="12.85546875" style="18" bestFit="1" customWidth="1"/>
    <col min="60" max="60" width="14.28515625" style="18" bestFit="1" customWidth="1"/>
    <col min="61" max="62" width="10" style="18" bestFit="1" customWidth="1"/>
    <col min="63" max="63" width="17.140625" style="18" bestFit="1" customWidth="1"/>
    <col min="64" max="64" width="10.28515625" style="18" bestFit="1" customWidth="1"/>
    <col min="65" max="65" width="8.5703125" style="18" bestFit="1" customWidth="1"/>
    <col min="66" max="66" width="9.28515625" style="18" bestFit="1" customWidth="1"/>
    <col min="67" max="67" width="8.5703125" style="18" bestFit="1" customWidth="1"/>
    <col min="68" max="68" width="10.28515625" style="18" bestFit="1" customWidth="1"/>
    <col min="69" max="69" width="8.5703125" style="18" bestFit="1" customWidth="1"/>
    <col min="70" max="70" width="7.42578125" style="18" bestFit="1" customWidth="1"/>
    <col min="71" max="72" width="7.140625" style="18" bestFit="1" customWidth="1"/>
    <col min="73" max="16384" width="9.140625" style="18"/>
  </cols>
  <sheetData>
    <row r="1" spans="1:72" s="15" customFormat="1">
      <c r="A1" s="123" t="s">
        <v>23</v>
      </c>
      <c r="B1" s="123"/>
      <c r="C1" s="29"/>
      <c r="D1" s="29"/>
      <c r="E1" s="29"/>
      <c r="F1" s="16"/>
      <c r="G1" s="17"/>
      <c r="H1" s="16"/>
      <c r="I1" s="16"/>
      <c r="J1" s="16"/>
      <c r="K1" s="16"/>
      <c r="L1" s="576"/>
      <c r="M1" s="670"/>
      <c r="N1" s="670" t="s">
        <v>593</v>
      </c>
      <c r="O1" s="670" t="s">
        <v>595</v>
      </c>
      <c r="P1" s="670" t="s">
        <v>594</v>
      </c>
      <c r="Q1" s="670" t="s">
        <v>596</v>
      </c>
      <c r="R1" s="670" t="s">
        <v>597</v>
      </c>
      <c r="S1" s="670" t="s">
        <v>598</v>
      </c>
      <c r="T1" s="670" t="s">
        <v>599</v>
      </c>
      <c r="U1" s="670" t="s">
        <v>600</v>
      </c>
      <c r="V1" s="720"/>
      <c r="W1" s="721"/>
      <c r="X1" s="722"/>
      <c r="Y1" s="721"/>
      <c r="Z1" s="721"/>
      <c r="AA1" s="721"/>
      <c r="AB1" s="721"/>
      <c r="AC1" s="723"/>
      <c r="AD1" s="724"/>
      <c r="AE1" s="724" t="s">
        <v>593</v>
      </c>
      <c r="AF1" s="724" t="s">
        <v>595</v>
      </c>
      <c r="AG1" s="724" t="s">
        <v>594</v>
      </c>
      <c r="AH1" s="724" t="s">
        <v>596</v>
      </c>
      <c r="AI1" s="724" t="s">
        <v>597</v>
      </c>
      <c r="AJ1" s="724" t="s">
        <v>598</v>
      </c>
      <c r="AK1" s="724" t="s">
        <v>599</v>
      </c>
      <c r="AL1" s="724" t="s">
        <v>600</v>
      </c>
      <c r="AM1" s="29"/>
      <c r="AN1" s="16"/>
      <c r="AO1" s="17"/>
      <c r="AP1" s="16"/>
      <c r="AQ1" s="16"/>
      <c r="AR1" s="16"/>
      <c r="AS1" s="16"/>
      <c r="AT1" s="576"/>
      <c r="AU1" s="670"/>
      <c r="AV1" s="670" t="s">
        <v>593</v>
      </c>
      <c r="AW1" s="670" t="s">
        <v>595</v>
      </c>
      <c r="AX1" s="670" t="s">
        <v>594</v>
      </c>
      <c r="AY1" s="670" t="s">
        <v>596</v>
      </c>
      <c r="AZ1" s="670" t="s">
        <v>597</v>
      </c>
      <c r="BA1" s="670" t="s">
        <v>598</v>
      </c>
      <c r="BB1" s="670" t="s">
        <v>599</v>
      </c>
      <c r="BC1" s="670" t="s">
        <v>600</v>
      </c>
    </row>
    <row r="2" spans="1:72" ht="53.25" customHeight="1">
      <c r="E2" s="796">
        <v>45748</v>
      </c>
      <c r="F2" s="797"/>
      <c r="G2" s="797"/>
      <c r="H2" s="797"/>
      <c r="I2" s="797"/>
      <c r="J2" s="797"/>
      <c r="K2" s="797"/>
      <c r="L2" s="797"/>
      <c r="M2" s="797"/>
      <c r="N2" s="797"/>
      <c r="O2" s="797"/>
      <c r="P2" s="797"/>
      <c r="Q2" s="797"/>
      <c r="R2" s="797"/>
      <c r="S2" s="797"/>
      <c r="T2" s="797"/>
      <c r="U2" s="797"/>
      <c r="V2" s="802">
        <v>45717</v>
      </c>
      <c r="W2" s="803"/>
      <c r="X2" s="803"/>
      <c r="Y2" s="803"/>
      <c r="Z2" s="803"/>
      <c r="AA2" s="803"/>
      <c r="AB2" s="803"/>
      <c r="AC2" s="803"/>
      <c r="AD2" s="803"/>
      <c r="AE2" s="803"/>
      <c r="AF2" s="803"/>
      <c r="AG2" s="803"/>
      <c r="AH2" s="803"/>
      <c r="AI2" s="803"/>
      <c r="AJ2" s="803"/>
      <c r="AK2" s="803"/>
      <c r="AL2" s="803"/>
      <c r="AM2" s="800">
        <v>45689</v>
      </c>
      <c r="AN2" s="801"/>
      <c r="AO2" s="801"/>
      <c r="AP2" s="801"/>
      <c r="AQ2" s="801"/>
      <c r="AR2" s="801"/>
      <c r="AS2" s="801"/>
      <c r="AT2" s="801"/>
      <c r="AU2" s="801"/>
      <c r="AV2" s="801"/>
      <c r="AW2" s="801"/>
      <c r="AX2" s="801"/>
      <c r="AY2" s="801"/>
      <c r="AZ2" s="801"/>
      <c r="BA2" s="801"/>
      <c r="BB2" s="801"/>
      <c r="BC2" s="801"/>
      <c r="BD2" s="798">
        <v>45658</v>
      </c>
      <c r="BE2" s="799"/>
      <c r="BF2" s="799"/>
      <c r="BG2" s="799"/>
      <c r="BH2" s="799"/>
      <c r="BI2" s="799"/>
      <c r="BJ2" s="799"/>
      <c r="BK2" s="799"/>
      <c r="BL2" s="799"/>
      <c r="BM2" s="799"/>
      <c r="BN2" s="799"/>
      <c r="BO2" s="799"/>
      <c r="BP2" s="799"/>
      <c r="BQ2" s="799"/>
      <c r="BR2" s="799"/>
      <c r="BS2" s="799"/>
      <c r="BT2" s="799"/>
    </row>
    <row r="3" spans="1:72" s="21" customFormat="1" ht="73.5" customHeight="1">
      <c r="A3" s="411" t="s">
        <v>109</v>
      </c>
      <c r="B3" s="411" t="s">
        <v>194</v>
      </c>
      <c r="C3" s="411" t="s">
        <v>184</v>
      </c>
      <c r="D3" s="411" t="s">
        <v>245</v>
      </c>
      <c r="E3" s="411" t="s">
        <v>34</v>
      </c>
      <c r="F3" s="411" t="s">
        <v>206</v>
      </c>
      <c r="G3" s="411" t="s">
        <v>19</v>
      </c>
      <c r="H3" s="411" t="s">
        <v>17</v>
      </c>
      <c r="I3" s="411" t="s">
        <v>110</v>
      </c>
      <c r="J3" s="411" t="s">
        <v>107</v>
      </c>
      <c r="K3" s="411" t="s">
        <v>422</v>
      </c>
      <c r="L3" s="579" t="s">
        <v>207</v>
      </c>
      <c r="M3" s="579" t="s">
        <v>592</v>
      </c>
      <c r="N3" s="579" t="s">
        <v>114</v>
      </c>
      <c r="O3" s="579" t="s">
        <v>284</v>
      </c>
      <c r="P3" s="579" t="s">
        <v>285</v>
      </c>
      <c r="Q3" s="672">
        <v>1.5</v>
      </c>
      <c r="R3" s="672">
        <v>2</v>
      </c>
      <c r="S3" s="672">
        <v>2.1</v>
      </c>
      <c r="T3" s="672">
        <v>2.7</v>
      </c>
      <c r="U3" s="672">
        <v>3</v>
      </c>
      <c r="V3" s="725" t="s">
        <v>34</v>
      </c>
      <c r="W3" s="725" t="s">
        <v>206</v>
      </c>
      <c r="X3" s="725" t="s">
        <v>19</v>
      </c>
      <c r="Y3" s="725" t="s">
        <v>17</v>
      </c>
      <c r="Z3" s="725" t="s">
        <v>110</v>
      </c>
      <c r="AA3" s="725" t="s">
        <v>107</v>
      </c>
      <c r="AB3" s="725" t="s">
        <v>422</v>
      </c>
      <c r="AC3" s="726" t="s">
        <v>207</v>
      </c>
      <c r="AD3" s="726" t="s">
        <v>592</v>
      </c>
      <c r="AE3" s="726" t="s">
        <v>114</v>
      </c>
      <c r="AF3" s="726" t="s">
        <v>284</v>
      </c>
      <c r="AG3" s="726" t="s">
        <v>285</v>
      </c>
      <c r="AH3" s="727">
        <v>1.5</v>
      </c>
      <c r="AI3" s="727">
        <v>2</v>
      </c>
      <c r="AJ3" s="727">
        <v>2.1</v>
      </c>
      <c r="AK3" s="727">
        <v>2.7</v>
      </c>
      <c r="AL3" s="727">
        <v>3</v>
      </c>
      <c r="AM3" s="708" t="s">
        <v>34</v>
      </c>
      <c r="AN3" s="708" t="s">
        <v>206</v>
      </c>
      <c r="AO3" s="708" t="s">
        <v>19</v>
      </c>
      <c r="AP3" s="708" t="s">
        <v>17</v>
      </c>
      <c r="AQ3" s="708" t="s">
        <v>110</v>
      </c>
      <c r="AR3" s="708" t="s">
        <v>107</v>
      </c>
      <c r="AS3" s="708" t="s">
        <v>422</v>
      </c>
      <c r="AT3" s="709" t="s">
        <v>207</v>
      </c>
      <c r="AU3" s="709" t="s">
        <v>592</v>
      </c>
      <c r="AV3" s="709" t="s">
        <v>114</v>
      </c>
      <c r="AW3" s="709" t="s">
        <v>284</v>
      </c>
      <c r="AX3" s="709" t="s">
        <v>285</v>
      </c>
      <c r="AY3" s="710">
        <v>1.5</v>
      </c>
      <c r="AZ3" s="710">
        <v>2</v>
      </c>
      <c r="BA3" s="710">
        <v>2.1</v>
      </c>
      <c r="BB3" s="710">
        <v>2.7</v>
      </c>
      <c r="BC3" s="710">
        <v>3</v>
      </c>
      <c r="BD3" s="411" t="s">
        <v>34</v>
      </c>
      <c r="BE3" s="411" t="s">
        <v>206</v>
      </c>
      <c r="BF3" s="411" t="s">
        <v>19</v>
      </c>
      <c r="BG3" s="411" t="s">
        <v>17</v>
      </c>
      <c r="BH3" s="411" t="s">
        <v>110</v>
      </c>
      <c r="BI3" s="411" t="s">
        <v>107</v>
      </c>
      <c r="BJ3" s="411" t="s">
        <v>422</v>
      </c>
      <c r="BK3" s="579" t="s">
        <v>207</v>
      </c>
      <c r="BL3" s="579" t="s">
        <v>592</v>
      </c>
      <c r="BM3" s="579" t="s">
        <v>114</v>
      </c>
      <c r="BN3" s="579" t="s">
        <v>284</v>
      </c>
      <c r="BO3" s="579" t="s">
        <v>285</v>
      </c>
      <c r="BP3" s="672">
        <v>1.5</v>
      </c>
      <c r="BQ3" s="672">
        <v>2</v>
      </c>
      <c r="BR3" s="672">
        <v>2.1</v>
      </c>
      <c r="BS3" s="672">
        <v>2.7</v>
      </c>
      <c r="BT3" s="672">
        <v>3</v>
      </c>
    </row>
    <row r="4" spans="1:72" s="22" customFormat="1" ht="26.25" customHeight="1">
      <c r="A4" s="407">
        <f>SUBTOTAL(3,B$4:B4)</f>
        <v>1</v>
      </c>
      <c r="B4" s="408" t="s">
        <v>372</v>
      </c>
      <c r="C4" s="408" t="s">
        <v>372</v>
      </c>
      <c r="D4" s="409"/>
      <c r="E4" s="410">
        <v>3</v>
      </c>
      <c r="F4" s="365">
        <f>+'Foreign Salary'!L11</f>
        <v>686964617</v>
      </c>
      <c r="G4" s="365">
        <f>+'Foreign Salary'!M11</f>
        <v>13338000</v>
      </c>
      <c r="H4" s="365">
        <v>0</v>
      </c>
      <c r="I4" s="365">
        <f>+'Foreign Salary'!P11</f>
        <v>193129316</v>
      </c>
      <c r="J4" s="365">
        <v>0</v>
      </c>
      <c r="K4" s="365">
        <f>+'Foreign Salary'!Q11</f>
        <v>0</v>
      </c>
      <c r="L4" s="362">
        <f>+(F4)-SUM(G4:K4)</f>
        <v>480497301</v>
      </c>
      <c r="M4" s="673">
        <f>SUMIFS('Salary sheet'!$M$6:$M$13045,'Salary sheet'!$F$6:$F$13045,'So sánh giờ'!$C4)</f>
        <v>0</v>
      </c>
      <c r="N4" s="673">
        <f>SUMIFS('Salary sheet'!$O$6:$O$13045,'Salary sheet'!$F$6:$F$13045,'So sánh giờ'!$C4)</f>
        <v>0</v>
      </c>
      <c r="O4" s="673">
        <f>SUMIFS('Salary sheet'!$AA$6:$AA$13045,'Salary sheet'!$F$6:$F$13045,'So sánh giờ'!$C4)</f>
        <v>0</v>
      </c>
      <c r="P4" s="673">
        <f>SUMIFS('Salary sheet'!$Q$6:$Q$13045,'Salary sheet'!$F$6:$F$13045,'So sánh giờ'!$C4)</f>
        <v>0</v>
      </c>
      <c r="Q4" s="673">
        <f>SUMIFS('Salary sheet'!$AH$6:$AH$13045,'Salary sheet'!$F$6:$F$13045,'So sánh giờ'!$C4)</f>
        <v>0</v>
      </c>
      <c r="R4" s="673">
        <f>SUMIFS('Salary sheet'!$AI$6:$AI$13045,'Salary sheet'!$F$6:$F$13045,'So sánh giờ'!$C4)</f>
        <v>0</v>
      </c>
      <c r="S4" s="673">
        <f>SUMIFS('Salary sheet'!$AJ$6:$AJ$13045,'Salary sheet'!$F$6:$F$13045,'So sánh giờ'!$C4)</f>
        <v>0</v>
      </c>
      <c r="T4" s="673">
        <f>SUMIFS('Salary sheet'!$AK$6:$AK$13045,'Salary sheet'!$F$6:$F$13045,'So sánh giờ'!$C4)</f>
        <v>0</v>
      </c>
      <c r="U4" s="673">
        <f>SUMIFS('Salary sheet'!$AL$6:$AL$13045,'Salary sheet'!$F$6:$F$13045,'So sánh giờ'!$C4)</f>
        <v>0</v>
      </c>
      <c r="V4" s="728">
        <v>3</v>
      </c>
      <c r="W4" s="729">
        <v>669487099</v>
      </c>
      <c r="X4" s="729">
        <v>13338000</v>
      </c>
      <c r="Y4" s="729">
        <v>0</v>
      </c>
      <c r="Z4" s="729">
        <v>187012185</v>
      </c>
      <c r="AA4" s="729">
        <v>0</v>
      </c>
      <c r="AB4" s="729">
        <v>0</v>
      </c>
      <c r="AC4" s="730">
        <v>469136914</v>
      </c>
      <c r="AD4" s="731">
        <v>0</v>
      </c>
      <c r="AE4" s="731">
        <v>0</v>
      </c>
      <c r="AF4" s="731">
        <v>0</v>
      </c>
      <c r="AG4" s="731">
        <v>0</v>
      </c>
      <c r="AH4" s="731">
        <v>0</v>
      </c>
      <c r="AI4" s="731">
        <v>0</v>
      </c>
      <c r="AJ4" s="731">
        <v>0</v>
      </c>
      <c r="AK4" s="731">
        <v>0</v>
      </c>
      <c r="AL4" s="731">
        <v>0</v>
      </c>
      <c r="AM4" s="711">
        <v>3</v>
      </c>
      <c r="AN4" s="712">
        <v>681681739</v>
      </c>
      <c r="AO4" s="712">
        <v>13338000</v>
      </c>
      <c r="AP4" s="712">
        <v>0</v>
      </c>
      <c r="AQ4" s="712">
        <v>191280309</v>
      </c>
      <c r="AR4" s="712">
        <v>0</v>
      </c>
      <c r="AS4" s="712">
        <v>0</v>
      </c>
      <c r="AT4" s="713">
        <v>477063430</v>
      </c>
      <c r="AU4" s="714">
        <v>0</v>
      </c>
      <c r="AV4" s="714">
        <v>0</v>
      </c>
      <c r="AW4" s="714">
        <v>0</v>
      </c>
      <c r="AX4" s="714">
        <v>0</v>
      </c>
      <c r="AY4" s="714">
        <v>0</v>
      </c>
      <c r="AZ4" s="714">
        <v>0</v>
      </c>
      <c r="BA4" s="714">
        <v>0</v>
      </c>
      <c r="BB4" s="714">
        <v>0</v>
      </c>
      <c r="BC4" s="714">
        <v>0</v>
      </c>
      <c r="BD4" s="410">
        <v>3</v>
      </c>
      <c r="BE4" s="365">
        <v>1285996102</v>
      </c>
      <c r="BF4" s="365">
        <v>13338000</v>
      </c>
      <c r="BG4" s="365">
        <v>0</v>
      </c>
      <c r="BH4" s="365">
        <v>402790336</v>
      </c>
      <c r="BI4" s="365">
        <v>0</v>
      </c>
      <c r="BJ4" s="365">
        <v>0</v>
      </c>
      <c r="BK4" s="362">
        <v>869867766</v>
      </c>
      <c r="BL4" s="673">
        <v>0</v>
      </c>
      <c r="BM4" s="673">
        <v>0</v>
      </c>
      <c r="BN4" s="673">
        <v>0</v>
      </c>
      <c r="BO4" s="673">
        <v>0</v>
      </c>
      <c r="BP4" s="673">
        <v>0</v>
      </c>
      <c r="BQ4" s="673">
        <v>0</v>
      </c>
      <c r="BR4" s="673">
        <v>0</v>
      </c>
      <c r="BS4" s="673">
        <v>0</v>
      </c>
      <c r="BT4" s="673">
        <v>0</v>
      </c>
    </row>
    <row r="5" spans="1:72" s="22" customFormat="1" ht="26.25" customHeight="1">
      <c r="A5" s="366">
        <f>SUBTOTAL(3,B$4:B5)</f>
        <v>2</v>
      </c>
      <c r="B5" s="367" t="s">
        <v>200</v>
      </c>
      <c r="C5" s="368" t="s">
        <v>216</v>
      </c>
      <c r="D5" s="369" t="s">
        <v>569</v>
      </c>
      <c r="E5" s="370">
        <f>COUNTIFS('Salary sheet'!$F$6:$F$2288,C5,'Salary sheet'!$E$6:$E$2288,B5)</f>
        <v>4</v>
      </c>
      <c r="F5" s="362">
        <f>+SUMIFS('Salary sheet'!$AN$6:$AN$1292,'Salary sheet'!$F$6:$F$1292,'So sánh giờ'!C5,'Salary sheet'!$E$6:$E$1292,'So sánh giờ'!B5)</f>
        <v>37891917</v>
      </c>
      <c r="G5" s="362">
        <f>+SUMIFS('Salary sheet'!$AO$6:$AO$2288,'Salary sheet'!$F$6:$F$2288,C5,'Salary sheet'!$E$6:$E$2288,B5)</f>
        <v>2962470</v>
      </c>
      <c r="H5" s="362">
        <f>+SUMIFS('Salary sheet'!$AP$6:$AP$2288,'Salary sheet'!$F$6:$F$2288,C5,'Salary sheet'!$E$6:$E$2288,B5)</f>
        <v>176400</v>
      </c>
      <c r="I5" s="362">
        <f>+SUMIFS('Salary sheet'!$AQ$6:$AQ$2288,'Salary sheet'!$F$6:$F$2288,C5,'Salary sheet'!$E$6:$E$2288,B5)</f>
        <v>0</v>
      </c>
      <c r="J5" s="362">
        <f>+SUMIFS('Salary sheet'!$AR$6:$AR$2288,'Salary sheet'!$F$6:$F$2288,C5,'Salary sheet'!$E$6:$E$2288,B5)</f>
        <v>0</v>
      </c>
      <c r="K5" s="362">
        <f>SUMIFS('Salary sheet'!$AS$6:$AS$1291,'Salary sheet'!$F$6:$F$1291,'So sánh giờ'!C5)</f>
        <v>0</v>
      </c>
      <c r="L5" s="362">
        <f>+(F5)-SUM(G5:K5)</f>
        <v>34753047</v>
      </c>
      <c r="M5" s="674">
        <f>SUMIFS('Salary sheet'!$M$6:$M$13045,'Salary sheet'!$F$6:$F$13045,'So sánh giờ'!$C5)</f>
        <v>94.5</v>
      </c>
      <c r="N5" s="674">
        <f>SUMIFS('Salary sheet'!$O$6:$O$13045,'Salary sheet'!$F$6:$F$13045,'So sánh giờ'!$C5)</f>
        <v>9</v>
      </c>
      <c r="O5" s="674">
        <f>SUMIFS('Salary sheet'!$AA$6:$AA$13045,'Salary sheet'!$F$6:$F$13045,'So sánh giờ'!$C5)</f>
        <v>0</v>
      </c>
      <c r="P5" s="674">
        <f>SUMIFS('Salary sheet'!$Q$6:$Q$13045,'Salary sheet'!$F$6:$F$13045,'So sánh giờ'!$C5)</f>
        <v>0</v>
      </c>
      <c r="Q5" s="674">
        <f>SUMIFS('Salary sheet'!$AH$6:$AH$13045,'Salary sheet'!$F$6:$F$13045,'So sánh giờ'!$C5)</f>
        <v>86</v>
      </c>
      <c r="R5" s="674">
        <f>SUMIFS('Salary sheet'!$AI$6:$AI$13045,'Salary sheet'!$F$6:$F$13045,'So sánh giờ'!$C5)</f>
        <v>0</v>
      </c>
      <c r="S5" s="674">
        <f>SUMIFS('Salary sheet'!$AJ$6:$AJ$13045,'Salary sheet'!$F$6:$F$13045,'So sánh giờ'!$C5)</f>
        <v>0</v>
      </c>
      <c r="T5" s="674">
        <f>SUMIFS('Salary sheet'!$AK$6:$AK$13045,'Salary sheet'!$F$6:$F$13045,'So sánh giờ'!$C5)</f>
        <v>0</v>
      </c>
      <c r="U5" s="674">
        <f>SUMIFS('Salary sheet'!$AL$6:$AL$13045,'Salary sheet'!$F$6:$F$13045,'So sánh giờ'!$C5)</f>
        <v>0</v>
      </c>
      <c r="V5" s="732">
        <v>5</v>
      </c>
      <c r="W5" s="730">
        <v>45863314</v>
      </c>
      <c r="X5" s="730">
        <v>3681930</v>
      </c>
      <c r="Y5" s="730">
        <v>220500</v>
      </c>
      <c r="Z5" s="730">
        <v>0</v>
      </c>
      <c r="AA5" s="730">
        <v>0</v>
      </c>
      <c r="AB5" s="730">
        <v>0</v>
      </c>
      <c r="AC5" s="730">
        <v>41960884</v>
      </c>
      <c r="AD5" s="733">
        <v>128.69999999999999</v>
      </c>
      <c r="AE5" s="733">
        <v>1</v>
      </c>
      <c r="AF5" s="733">
        <v>0</v>
      </c>
      <c r="AG5" s="733">
        <v>0</v>
      </c>
      <c r="AH5" s="733">
        <v>100.5</v>
      </c>
      <c r="AI5" s="733">
        <v>0</v>
      </c>
      <c r="AJ5" s="733">
        <v>0</v>
      </c>
      <c r="AK5" s="733">
        <v>0</v>
      </c>
      <c r="AL5" s="733">
        <v>0</v>
      </c>
      <c r="AM5" s="715">
        <v>5</v>
      </c>
      <c r="AN5" s="713">
        <v>44631780</v>
      </c>
      <c r="AO5" s="713">
        <v>3681930</v>
      </c>
      <c r="AP5" s="713">
        <v>220500</v>
      </c>
      <c r="AQ5" s="713">
        <v>0</v>
      </c>
      <c r="AR5" s="713">
        <v>0</v>
      </c>
      <c r="AS5" s="713">
        <v>0</v>
      </c>
      <c r="AT5" s="713">
        <v>40729350</v>
      </c>
      <c r="AU5" s="716">
        <v>110</v>
      </c>
      <c r="AV5" s="716">
        <v>10</v>
      </c>
      <c r="AW5" s="716">
        <v>0</v>
      </c>
      <c r="AX5" s="716">
        <v>0</v>
      </c>
      <c r="AY5" s="716">
        <v>58</v>
      </c>
      <c r="AZ5" s="716">
        <v>8</v>
      </c>
      <c r="BA5" s="716">
        <v>0</v>
      </c>
      <c r="BB5" s="716">
        <v>0</v>
      </c>
      <c r="BC5" s="716">
        <v>0</v>
      </c>
      <c r="BD5" s="370">
        <v>5</v>
      </c>
      <c r="BE5" s="362">
        <v>71883791</v>
      </c>
      <c r="BF5" s="362">
        <v>3633210</v>
      </c>
      <c r="BG5" s="362">
        <v>220500</v>
      </c>
      <c r="BH5" s="362">
        <v>438426</v>
      </c>
      <c r="BI5" s="362">
        <v>0</v>
      </c>
      <c r="BJ5" s="362">
        <v>0</v>
      </c>
      <c r="BK5" s="362">
        <v>67591655</v>
      </c>
      <c r="BL5" s="674">
        <v>97.8</v>
      </c>
      <c r="BM5" s="674">
        <v>35</v>
      </c>
      <c r="BN5" s="674">
        <v>0</v>
      </c>
      <c r="BO5" s="674">
        <v>0</v>
      </c>
      <c r="BP5" s="674">
        <v>72</v>
      </c>
      <c r="BQ5" s="674">
        <v>0</v>
      </c>
      <c r="BR5" s="674">
        <v>0</v>
      </c>
      <c r="BS5" s="674">
        <v>0</v>
      </c>
      <c r="BT5" s="674">
        <v>0</v>
      </c>
    </row>
    <row r="6" spans="1:72" s="22" customFormat="1" ht="26.25" customHeight="1">
      <c r="A6" s="366">
        <f>SUBTOTAL(3,B$4:B6)</f>
        <v>3</v>
      </c>
      <c r="B6" s="367" t="s">
        <v>200</v>
      </c>
      <c r="C6" s="368" t="s">
        <v>217</v>
      </c>
      <c r="D6" s="369" t="s">
        <v>478</v>
      </c>
      <c r="E6" s="370">
        <f>COUNTIFS('Salary sheet'!$F$6:$F$2288,C6,'Salary sheet'!$E$6:$E$2288,B6)</f>
        <v>4</v>
      </c>
      <c r="F6" s="362">
        <f>+SUMIFS('Salary sheet'!$AN$6:$AN$1292,'Salary sheet'!$F$6:$F$1292,'So sánh giờ'!C6,'Salary sheet'!$E$6:$E$1292,'So sánh giờ'!B6)</f>
        <v>69105288</v>
      </c>
      <c r="G6" s="362">
        <f>+SUMIFS('Salary sheet'!$AO$6:$AO$2288,'Salary sheet'!$F$6:$F$2288,C6,'Salary sheet'!$E$6:$E$2288,B6)</f>
        <v>7350000</v>
      </c>
      <c r="H6" s="362">
        <f>+SUMIFS('Salary sheet'!$AP$6:$AP$2288,'Salary sheet'!$F$6:$F$2288,C6,'Salary sheet'!$E$6:$E$2288,B6)</f>
        <v>176400</v>
      </c>
      <c r="I6" s="362">
        <f>+SUMIFS('Salary sheet'!$AQ$6:$AQ$2288,'Salary sheet'!$F$6:$F$2288,C6,'Salary sheet'!$E$6:$E$2288,B6)</f>
        <v>333370</v>
      </c>
      <c r="J6" s="362">
        <f>+SUMIFS('Salary sheet'!$AR$6:$AR$2288,'Salary sheet'!$F$6:$F$2288,C6,'Salary sheet'!$E$6:$E$2288,B6)</f>
        <v>0</v>
      </c>
      <c r="K6" s="362">
        <f>SUMIFS('Salary sheet'!$AS$6:$AS$1291,'Salary sheet'!$F$6:$F$1291,'So sánh giờ'!C6)</f>
        <v>0</v>
      </c>
      <c r="L6" s="362">
        <f t="shared" ref="L6:L77" si="0">+(F6)-SUM(G6:K6)</f>
        <v>61245518</v>
      </c>
      <c r="M6" s="674">
        <f>SUMIFS('Salary sheet'!$M$6:$M$13045,'Salary sheet'!$F$6:$F$13045,'So sánh giờ'!$C6)</f>
        <v>91.5</v>
      </c>
      <c r="N6" s="674">
        <f>SUMIFS('Salary sheet'!$O$6:$O$13045,'Salary sheet'!$F$6:$F$13045,'So sánh giờ'!$C6)</f>
        <v>10</v>
      </c>
      <c r="O6" s="674">
        <f>SUMIFS('Salary sheet'!$AA$6:$AA$13045,'Salary sheet'!$F$6:$F$13045,'So sánh giờ'!$C6)</f>
        <v>0</v>
      </c>
      <c r="P6" s="674">
        <f>SUMIFS('Salary sheet'!$Q$6:$Q$13045,'Salary sheet'!$F$6:$F$13045,'So sánh giờ'!$C6)</f>
        <v>0</v>
      </c>
      <c r="Q6" s="674">
        <f>SUMIFS('Salary sheet'!$AH$6:$AH$13045,'Salary sheet'!$F$6:$F$13045,'So sánh giờ'!$C6)</f>
        <v>0</v>
      </c>
      <c r="R6" s="674">
        <f>SUMIFS('Salary sheet'!$AI$6:$AI$13045,'Salary sheet'!$F$6:$F$13045,'So sánh giờ'!$C6)</f>
        <v>0</v>
      </c>
      <c r="S6" s="674">
        <f>SUMIFS('Salary sheet'!$AJ$6:$AJ$13045,'Salary sheet'!$F$6:$F$13045,'So sánh giờ'!$C6)</f>
        <v>0</v>
      </c>
      <c r="T6" s="674">
        <f>SUMIFS('Salary sheet'!$AK$6:$AK$13045,'Salary sheet'!$F$6:$F$13045,'So sánh giờ'!$C6)</f>
        <v>0</v>
      </c>
      <c r="U6" s="674">
        <f>SUMIFS('Salary sheet'!$AL$6:$AL$13045,'Salary sheet'!$F$6:$F$13045,'So sánh giờ'!$C6)</f>
        <v>0</v>
      </c>
      <c r="V6" s="732">
        <v>4</v>
      </c>
      <c r="W6" s="730">
        <v>70760097</v>
      </c>
      <c r="X6" s="730">
        <v>7350000</v>
      </c>
      <c r="Y6" s="730">
        <v>176400</v>
      </c>
      <c r="Z6" s="730">
        <v>335216</v>
      </c>
      <c r="AA6" s="730">
        <v>0</v>
      </c>
      <c r="AB6" s="730">
        <v>0</v>
      </c>
      <c r="AC6" s="730">
        <v>62898481</v>
      </c>
      <c r="AD6" s="733">
        <v>100.8</v>
      </c>
      <c r="AE6" s="733">
        <v>0</v>
      </c>
      <c r="AF6" s="733">
        <v>0</v>
      </c>
      <c r="AG6" s="733">
        <v>0</v>
      </c>
      <c r="AH6" s="733">
        <v>0</v>
      </c>
      <c r="AI6" s="733">
        <v>16</v>
      </c>
      <c r="AJ6" s="733">
        <v>0</v>
      </c>
      <c r="AK6" s="733">
        <v>0</v>
      </c>
      <c r="AL6" s="733">
        <v>0</v>
      </c>
      <c r="AM6" s="715">
        <v>4</v>
      </c>
      <c r="AN6" s="713">
        <v>67950104</v>
      </c>
      <c r="AO6" s="713">
        <v>7350000</v>
      </c>
      <c r="AP6" s="713">
        <v>176400</v>
      </c>
      <c r="AQ6" s="713">
        <v>288734</v>
      </c>
      <c r="AR6" s="713">
        <v>180000</v>
      </c>
      <c r="AS6" s="713">
        <v>0</v>
      </c>
      <c r="AT6" s="713">
        <v>59954970</v>
      </c>
      <c r="AU6" s="716">
        <v>83.1</v>
      </c>
      <c r="AV6" s="716">
        <v>8</v>
      </c>
      <c r="AW6" s="716">
        <v>0</v>
      </c>
      <c r="AX6" s="716">
        <v>0</v>
      </c>
      <c r="AY6" s="716">
        <v>0</v>
      </c>
      <c r="AZ6" s="716">
        <v>0</v>
      </c>
      <c r="BA6" s="716">
        <v>0</v>
      </c>
      <c r="BB6" s="716">
        <v>0</v>
      </c>
      <c r="BC6" s="716">
        <v>0</v>
      </c>
      <c r="BD6" s="370">
        <v>4</v>
      </c>
      <c r="BE6" s="362">
        <v>137095637</v>
      </c>
      <c r="BF6" s="362">
        <v>7350000</v>
      </c>
      <c r="BG6" s="362">
        <v>176400</v>
      </c>
      <c r="BH6" s="362">
        <v>8511746</v>
      </c>
      <c r="BI6" s="362">
        <v>0</v>
      </c>
      <c r="BJ6" s="362">
        <v>0</v>
      </c>
      <c r="BK6" s="362">
        <v>121057491</v>
      </c>
      <c r="BL6" s="674">
        <v>77.5</v>
      </c>
      <c r="BM6" s="674">
        <v>28</v>
      </c>
      <c r="BN6" s="674">
        <v>0</v>
      </c>
      <c r="BO6" s="674">
        <v>0</v>
      </c>
      <c r="BP6" s="674">
        <v>0</v>
      </c>
      <c r="BQ6" s="674">
        <v>0</v>
      </c>
      <c r="BR6" s="674">
        <v>0</v>
      </c>
      <c r="BS6" s="674">
        <v>0</v>
      </c>
      <c r="BT6" s="674">
        <v>0</v>
      </c>
    </row>
    <row r="7" spans="1:72" s="22" customFormat="1" ht="26.25" customHeight="1">
      <c r="A7" s="366">
        <f>SUBTOTAL(3,B$4:B7)</f>
        <v>4</v>
      </c>
      <c r="B7" s="367" t="s">
        <v>200</v>
      </c>
      <c r="C7" s="368" t="s">
        <v>218</v>
      </c>
      <c r="D7" s="369" t="s">
        <v>479</v>
      </c>
      <c r="E7" s="370">
        <f>COUNTIFS('Salary sheet'!$F$6:$F$2288,C7,'Salary sheet'!$E$6:$E$2288,B7)</f>
        <v>13</v>
      </c>
      <c r="F7" s="362">
        <f>+SUMIFS('Salary sheet'!$AN$6:$AN$1292,'Salary sheet'!$F$6:$F$1292,'So sánh giờ'!C7,'Salary sheet'!$E$6:$E$1292,'So sánh giờ'!B7)</f>
        <v>148995921</v>
      </c>
      <c r="G7" s="362">
        <f>+SUMIFS('Salary sheet'!$AO$6:$AO$2288,'Salary sheet'!$F$6:$F$2288,C7,'Salary sheet'!$E$6:$E$2288,B7)</f>
        <v>12238905</v>
      </c>
      <c r="H7" s="362">
        <f>+SUMIFS('Salary sheet'!$AP$6:$AP$2288,'Salary sheet'!$F$6:$F$2288,C7,'Salary sheet'!$E$6:$E$2288,B7)</f>
        <v>573300</v>
      </c>
      <c r="I7" s="362">
        <f>+SUMIFS('Salary sheet'!$AQ$6:$AQ$2288,'Salary sheet'!$F$6:$F$2288,C7,'Salary sheet'!$E$6:$E$2288,B7)</f>
        <v>97752</v>
      </c>
      <c r="J7" s="362">
        <f>+SUMIFS('Salary sheet'!$AR$6:$AR$2288,'Salary sheet'!$F$6:$F$2288,C7,'Salary sheet'!$E$6:$E$2288,B7)</f>
        <v>0</v>
      </c>
      <c r="K7" s="362">
        <f>SUMIFS('Salary sheet'!$AS$6:$AS$1291,'Salary sheet'!$F$6:$F$1291,'So sánh giờ'!C7)</f>
        <v>0</v>
      </c>
      <c r="L7" s="362">
        <f t="shared" si="0"/>
        <v>136085964</v>
      </c>
      <c r="M7" s="674">
        <f>SUMIFS('Salary sheet'!$M$6:$M$13045,'Salary sheet'!$F$6:$F$13045,'So sánh giờ'!$C7)</f>
        <v>309.5</v>
      </c>
      <c r="N7" s="674">
        <f>SUMIFS('Salary sheet'!$O$6:$O$13045,'Salary sheet'!$F$6:$F$13045,'So sánh giờ'!$C7)</f>
        <v>28</v>
      </c>
      <c r="O7" s="674">
        <f>SUMIFS('Salary sheet'!$AA$6:$AA$13045,'Salary sheet'!$F$6:$F$13045,'So sánh giờ'!$C7)</f>
        <v>0</v>
      </c>
      <c r="P7" s="674">
        <f>SUMIFS('Salary sheet'!$Q$6:$Q$13045,'Salary sheet'!$F$6:$F$13045,'So sánh giờ'!$C7)</f>
        <v>0</v>
      </c>
      <c r="Q7" s="674">
        <f>SUMIFS('Salary sheet'!$AH$6:$AH$13045,'Salary sheet'!$F$6:$F$13045,'So sánh giờ'!$C7)</f>
        <v>380</v>
      </c>
      <c r="R7" s="674">
        <f>SUMIFS('Salary sheet'!$AI$6:$AI$13045,'Salary sheet'!$F$6:$F$13045,'So sánh giờ'!$C7)</f>
        <v>0</v>
      </c>
      <c r="S7" s="674">
        <f>SUMIFS('Salary sheet'!$AJ$6:$AJ$13045,'Salary sheet'!$F$6:$F$13045,'So sánh giờ'!$C7)</f>
        <v>0</v>
      </c>
      <c r="T7" s="674">
        <f>SUMIFS('Salary sheet'!$AK$6:$AK$13045,'Salary sheet'!$F$6:$F$13045,'So sánh giờ'!$C7)</f>
        <v>0</v>
      </c>
      <c r="U7" s="674">
        <f>SUMIFS('Salary sheet'!$AL$6:$AL$13045,'Salary sheet'!$F$6:$F$13045,'So sánh giờ'!$C7)</f>
        <v>0</v>
      </c>
      <c r="V7" s="732">
        <v>13</v>
      </c>
      <c r="W7" s="730">
        <v>156790383</v>
      </c>
      <c r="X7" s="730">
        <v>12186405</v>
      </c>
      <c r="Y7" s="730">
        <v>573300</v>
      </c>
      <c r="Z7" s="730">
        <v>112891</v>
      </c>
      <c r="AA7" s="730">
        <v>0</v>
      </c>
      <c r="AB7" s="730">
        <v>24042</v>
      </c>
      <c r="AC7" s="730">
        <v>143893745</v>
      </c>
      <c r="AD7" s="733">
        <v>327</v>
      </c>
      <c r="AE7" s="733">
        <v>0</v>
      </c>
      <c r="AF7" s="733">
        <v>0</v>
      </c>
      <c r="AG7" s="733">
        <v>0</v>
      </c>
      <c r="AH7" s="733">
        <v>579.5</v>
      </c>
      <c r="AI7" s="733">
        <v>0</v>
      </c>
      <c r="AJ7" s="733">
        <v>0</v>
      </c>
      <c r="AK7" s="733">
        <v>0</v>
      </c>
      <c r="AL7" s="733">
        <v>0</v>
      </c>
      <c r="AM7" s="715">
        <v>13</v>
      </c>
      <c r="AN7" s="713">
        <v>138626798</v>
      </c>
      <c r="AO7" s="713">
        <v>11501490</v>
      </c>
      <c r="AP7" s="713">
        <v>529200</v>
      </c>
      <c r="AQ7" s="713">
        <v>36675</v>
      </c>
      <c r="AR7" s="713">
        <v>905000</v>
      </c>
      <c r="AS7" s="713">
        <v>0</v>
      </c>
      <c r="AT7" s="713">
        <v>125654433</v>
      </c>
      <c r="AU7" s="716">
        <v>274.40000000000003</v>
      </c>
      <c r="AV7" s="716">
        <v>24</v>
      </c>
      <c r="AW7" s="716">
        <v>0</v>
      </c>
      <c r="AX7" s="716">
        <v>0</v>
      </c>
      <c r="AY7" s="716">
        <v>240</v>
      </c>
      <c r="AZ7" s="716">
        <v>0</v>
      </c>
      <c r="BA7" s="716">
        <v>0</v>
      </c>
      <c r="BB7" s="716">
        <v>0</v>
      </c>
      <c r="BC7" s="716">
        <v>0</v>
      </c>
      <c r="BD7" s="370">
        <v>12</v>
      </c>
      <c r="BE7" s="362">
        <v>226926078</v>
      </c>
      <c r="BF7" s="362">
        <v>11501490</v>
      </c>
      <c r="BG7" s="362">
        <v>529200</v>
      </c>
      <c r="BH7" s="362">
        <v>4777153</v>
      </c>
      <c r="BI7" s="362">
        <v>0</v>
      </c>
      <c r="BJ7" s="362">
        <v>0</v>
      </c>
      <c r="BK7" s="362">
        <v>210118235</v>
      </c>
      <c r="BL7" s="674">
        <v>234.8</v>
      </c>
      <c r="BM7" s="674">
        <v>84</v>
      </c>
      <c r="BN7" s="674">
        <v>0</v>
      </c>
      <c r="BO7" s="674">
        <v>0</v>
      </c>
      <c r="BP7" s="674">
        <v>343.5</v>
      </c>
      <c r="BQ7" s="674">
        <v>0</v>
      </c>
      <c r="BR7" s="674">
        <v>0</v>
      </c>
      <c r="BS7" s="674">
        <v>0</v>
      </c>
      <c r="BT7" s="674">
        <v>0</v>
      </c>
    </row>
    <row r="8" spans="1:72" s="22" customFormat="1" ht="26.25" customHeight="1">
      <c r="A8" s="366">
        <f>SUBTOTAL(3,B$4:B8)</f>
        <v>5</v>
      </c>
      <c r="B8" s="367" t="s">
        <v>200</v>
      </c>
      <c r="C8" s="368" t="s">
        <v>219</v>
      </c>
      <c r="D8" s="369" t="s">
        <v>480</v>
      </c>
      <c r="E8" s="370">
        <f>COUNTIFS('Salary sheet'!$F$6:$F$2288,C8,'Salary sheet'!$E$6:$E$2288,B8)</f>
        <v>3</v>
      </c>
      <c r="F8" s="362">
        <f>+SUMIFS('Salary sheet'!$AN$6:$AN$1292,'Salary sheet'!$F$6:$F$1292,'So sánh giờ'!C8,'Salary sheet'!$E$6:$E$1292,'So sánh giờ'!B8)</f>
        <v>32157502</v>
      </c>
      <c r="G8" s="362">
        <f>+SUMIFS('Salary sheet'!$AO$6:$AO$2288,'Salary sheet'!$F$6:$F$2288,C8,'Salary sheet'!$E$6:$E$2288,B8)</f>
        <v>2592345</v>
      </c>
      <c r="H8" s="362">
        <f>+SUMIFS('Salary sheet'!$AP$6:$AP$2288,'Salary sheet'!$F$6:$F$2288,C8,'Salary sheet'!$E$6:$E$2288,B8)</f>
        <v>132300</v>
      </c>
      <c r="I8" s="362">
        <f>+SUMIFS('Salary sheet'!$AQ$6:$AQ$2288,'Salary sheet'!$F$6:$F$2288,C8,'Salary sheet'!$E$6:$E$2288,B8)</f>
        <v>0</v>
      </c>
      <c r="J8" s="362">
        <f>+SUMIFS('Salary sheet'!$AR$6:$AR$2288,'Salary sheet'!$F$6:$F$2288,C8,'Salary sheet'!$E$6:$E$2288,B8)</f>
        <v>0</v>
      </c>
      <c r="K8" s="362">
        <f>SUMIFS('Salary sheet'!$AS$6:$AS$1291,'Salary sheet'!$F$6:$F$1291,'So sánh giờ'!C8)</f>
        <v>0</v>
      </c>
      <c r="L8" s="362">
        <f>+(F8)-SUM(G8:K8)</f>
        <v>29432857</v>
      </c>
      <c r="M8" s="674">
        <f>SUMIFS('Salary sheet'!$M$6:$M$13045,'Salary sheet'!$F$6:$F$13045,'So sánh giờ'!$C8)</f>
        <v>69.8</v>
      </c>
      <c r="N8" s="674">
        <f>SUMIFS('Salary sheet'!$O$6:$O$13045,'Salary sheet'!$F$6:$F$13045,'So sánh giờ'!$C8)</f>
        <v>8</v>
      </c>
      <c r="O8" s="674">
        <f>SUMIFS('Salary sheet'!$AA$6:$AA$13045,'Salary sheet'!$F$6:$F$13045,'So sánh giờ'!$C8)</f>
        <v>0</v>
      </c>
      <c r="P8" s="674">
        <f>SUMIFS('Salary sheet'!$Q$6:$Q$13045,'Salary sheet'!$F$6:$F$13045,'So sánh giờ'!$C8)</f>
        <v>0</v>
      </c>
      <c r="Q8" s="674">
        <f>SUMIFS('Salary sheet'!$AH$6:$AH$13045,'Salary sheet'!$F$6:$F$13045,'So sánh giờ'!$C8)</f>
        <v>74</v>
      </c>
      <c r="R8" s="674">
        <f>SUMIFS('Salary sheet'!$AI$6:$AI$13045,'Salary sheet'!$F$6:$F$13045,'So sánh giờ'!$C8)</f>
        <v>0</v>
      </c>
      <c r="S8" s="674">
        <f>SUMIFS('Salary sheet'!$AJ$6:$AJ$13045,'Salary sheet'!$F$6:$F$13045,'So sánh giờ'!$C8)</f>
        <v>0</v>
      </c>
      <c r="T8" s="674">
        <f>SUMIFS('Salary sheet'!$AK$6:$AK$13045,'Salary sheet'!$F$6:$F$13045,'So sánh giờ'!$C8)</f>
        <v>0</v>
      </c>
      <c r="U8" s="674">
        <f>SUMIFS('Salary sheet'!$AL$6:$AL$13045,'Salary sheet'!$F$6:$F$13045,'So sánh giờ'!$C8)</f>
        <v>0</v>
      </c>
      <c r="V8" s="732">
        <v>3</v>
      </c>
      <c r="W8" s="730">
        <v>31552116</v>
      </c>
      <c r="X8" s="730">
        <v>2592345</v>
      </c>
      <c r="Y8" s="730">
        <v>132300</v>
      </c>
      <c r="Z8" s="730">
        <v>0</v>
      </c>
      <c r="AA8" s="730">
        <v>0</v>
      </c>
      <c r="AB8" s="730">
        <v>0</v>
      </c>
      <c r="AC8" s="730">
        <v>28827471</v>
      </c>
      <c r="AD8" s="733">
        <v>77.7</v>
      </c>
      <c r="AE8" s="733">
        <v>0</v>
      </c>
      <c r="AF8" s="733">
        <v>0</v>
      </c>
      <c r="AG8" s="733">
        <v>0</v>
      </c>
      <c r="AH8" s="733">
        <v>64</v>
      </c>
      <c r="AI8" s="733">
        <v>0</v>
      </c>
      <c r="AJ8" s="733">
        <v>0</v>
      </c>
      <c r="AK8" s="733">
        <v>0</v>
      </c>
      <c r="AL8" s="733">
        <v>0</v>
      </c>
      <c r="AM8" s="715">
        <v>3</v>
      </c>
      <c r="AN8" s="713">
        <v>29765637</v>
      </c>
      <c r="AO8" s="713">
        <v>2592345</v>
      </c>
      <c r="AP8" s="713">
        <v>132300</v>
      </c>
      <c r="AQ8" s="713">
        <v>0</v>
      </c>
      <c r="AR8" s="713">
        <v>65000</v>
      </c>
      <c r="AS8" s="713">
        <v>0</v>
      </c>
      <c r="AT8" s="713">
        <v>26975992</v>
      </c>
      <c r="AU8" s="716">
        <v>64.7</v>
      </c>
      <c r="AV8" s="716">
        <v>6</v>
      </c>
      <c r="AW8" s="716">
        <v>0</v>
      </c>
      <c r="AX8" s="716">
        <v>0</v>
      </c>
      <c r="AY8" s="716">
        <v>35</v>
      </c>
      <c r="AZ8" s="716">
        <v>0</v>
      </c>
      <c r="BA8" s="716">
        <v>0</v>
      </c>
      <c r="BB8" s="716">
        <v>0</v>
      </c>
      <c r="BC8" s="716">
        <v>0</v>
      </c>
      <c r="BD8" s="370">
        <v>3</v>
      </c>
      <c r="BE8" s="362">
        <v>49840095</v>
      </c>
      <c r="BF8" s="362">
        <v>2636025</v>
      </c>
      <c r="BG8" s="362">
        <v>132300</v>
      </c>
      <c r="BH8" s="362">
        <v>645046</v>
      </c>
      <c r="BI8" s="362">
        <v>0</v>
      </c>
      <c r="BJ8" s="362">
        <v>0</v>
      </c>
      <c r="BK8" s="362">
        <v>46426724</v>
      </c>
      <c r="BL8" s="674">
        <v>56.1</v>
      </c>
      <c r="BM8" s="674">
        <v>21</v>
      </c>
      <c r="BN8" s="674">
        <v>0</v>
      </c>
      <c r="BO8" s="674">
        <v>0</v>
      </c>
      <c r="BP8" s="674">
        <v>68</v>
      </c>
      <c r="BQ8" s="674">
        <v>0</v>
      </c>
      <c r="BR8" s="674">
        <v>0</v>
      </c>
      <c r="BS8" s="674">
        <v>0</v>
      </c>
      <c r="BT8" s="674">
        <v>0</v>
      </c>
    </row>
    <row r="9" spans="1:72" s="22" customFormat="1" ht="26.25" customHeight="1">
      <c r="A9" s="366">
        <f>SUBTOTAL(3,B$4:B9)</f>
        <v>6</v>
      </c>
      <c r="B9" s="367" t="s">
        <v>200</v>
      </c>
      <c r="C9" s="368" t="s">
        <v>456</v>
      </c>
      <c r="D9" s="369" t="s">
        <v>481</v>
      </c>
      <c r="E9" s="370">
        <f>COUNTIFS('Salary sheet'!$F$6:$F$2288,C9,'Salary sheet'!$E$6:$E$2288,B9)</f>
        <v>3</v>
      </c>
      <c r="F9" s="362">
        <f>+SUMIFS('Salary sheet'!$AN$6:$AN$1292,'Salary sheet'!$F$6:$F$1292,'So sánh giờ'!C9,'Salary sheet'!$E$6:$E$1292,'So sánh giờ'!B9)</f>
        <v>36890624</v>
      </c>
      <c r="G9" s="362">
        <f>+SUMIFS('Salary sheet'!$AO$6:$AO$2288,'Salary sheet'!$F$6:$F$2288,C9,'Salary sheet'!$E$6:$E$2288,B9)</f>
        <v>3727500</v>
      </c>
      <c r="H9" s="362">
        <f>+SUMIFS('Salary sheet'!$AP$6:$AP$2288,'Salary sheet'!$F$6:$F$2288,C9,'Salary sheet'!$E$6:$E$2288,B9)</f>
        <v>132300</v>
      </c>
      <c r="I9" s="362">
        <f>+SUMIFS('Salary sheet'!$AQ$6:$AQ$2288,'Salary sheet'!$F$6:$F$2288,C9,'Salary sheet'!$E$6:$E$2288,B9)</f>
        <v>0</v>
      </c>
      <c r="J9" s="362">
        <f>+SUMIFS('Salary sheet'!$AR$6:$AR$2288,'Salary sheet'!$F$6:$F$2288,C9,'Salary sheet'!$E$6:$E$2288,B9)</f>
        <v>0</v>
      </c>
      <c r="K9" s="362">
        <f>SUMIFS('Salary sheet'!$AS$6:$AS$1291,'Salary sheet'!$F$6:$F$1291,'So sánh giờ'!C9)</f>
        <v>0</v>
      </c>
      <c r="L9" s="362">
        <f>+(F9)-SUM(G9:K9)</f>
        <v>33030824</v>
      </c>
      <c r="M9" s="674">
        <f>SUMIFS('Salary sheet'!$M$6:$M$13045,'Salary sheet'!$F$6:$F$13045,'So sánh giờ'!$C9)</f>
        <v>71</v>
      </c>
      <c r="N9" s="674">
        <f>SUMIFS('Salary sheet'!$O$6:$O$13045,'Salary sheet'!$F$6:$F$13045,'So sánh giờ'!$C9)</f>
        <v>6</v>
      </c>
      <c r="O9" s="674">
        <f>SUMIFS('Salary sheet'!$AA$6:$AA$13045,'Salary sheet'!$F$6:$F$13045,'So sánh giờ'!$C9)</f>
        <v>0</v>
      </c>
      <c r="P9" s="674">
        <f>SUMIFS('Salary sheet'!$Q$6:$Q$13045,'Salary sheet'!$F$6:$F$13045,'So sánh giờ'!$C9)</f>
        <v>0</v>
      </c>
      <c r="Q9" s="674">
        <f>SUMIFS('Salary sheet'!$AH$6:$AH$13045,'Salary sheet'!$F$6:$F$13045,'So sánh giờ'!$C9)</f>
        <v>0</v>
      </c>
      <c r="R9" s="674">
        <f>SUMIFS('Salary sheet'!$AI$6:$AI$13045,'Salary sheet'!$F$6:$F$13045,'So sánh giờ'!$C9)</f>
        <v>0</v>
      </c>
      <c r="S9" s="674">
        <f>SUMIFS('Salary sheet'!$AJ$6:$AJ$13045,'Salary sheet'!$F$6:$F$13045,'So sánh giờ'!$C9)</f>
        <v>0</v>
      </c>
      <c r="T9" s="674">
        <f>SUMIFS('Salary sheet'!$AK$6:$AK$13045,'Salary sheet'!$F$6:$F$13045,'So sánh giờ'!$C9)</f>
        <v>0</v>
      </c>
      <c r="U9" s="674">
        <f>SUMIFS('Salary sheet'!$AL$6:$AL$13045,'Salary sheet'!$F$6:$F$13045,'So sánh giờ'!$C9)</f>
        <v>0</v>
      </c>
      <c r="V9" s="732">
        <v>3</v>
      </c>
      <c r="W9" s="730">
        <v>33102162</v>
      </c>
      <c r="X9" s="730">
        <v>3727500</v>
      </c>
      <c r="Y9" s="730">
        <v>132300</v>
      </c>
      <c r="Z9" s="730">
        <v>0</v>
      </c>
      <c r="AA9" s="730">
        <v>0</v>
      </c>
      <c r="AB9" s="730">
        <v>0</v>
      </c>
      <c r="AC9" s="730">
        <v>29242362</v>
      </c>
      <c r="AD9" s="733">
        <v>70</v>
      </c>
      <c r="AE9" s="733">
        <v>0</v>
      </c>
      <c r="AF9" s="733">
        <v>0</v>
      </c>
      <c r="AG9" s="733">
        <v>0</v>
      </c>
      <c r="AH9" s="733">
        <v>0</v>
      </c>
      <c r="AI9" s="733">
        <v>0</v>
      </c>
      <c r="AJ9" s="733">
        <v>0</v>
      </c>
      <c r="AK9" s="733">
        <v>0</v>
      </c>
      <c r="AL9" s="733">
        <v>0</v>
      </c>
      <c r="AM9" s="715">
        <v>3</v>
      </c>
      <c r="AN9" s="713">
        <v>36548178</v>
      </c>
      <c r="AO9" s="713">
        <v>3727500</v>
      </c>
      <c r="AP9" s="713">
        <v>132300</v>
      </c>
      <c r="AQ9" s="713">
        <v>0</v>
      </c>
      <c r="AR9" s="713">
        <v>0</v>
      </c>
      <c r="AS9" s="713">
        <v>0</v>
      </c>
      <c r="AT9" s="713">
        <v>32688378</v>
      </c>
      <c r="AU9" s="716">
        <v>64</v>
      </c>
      <c r="AV9" s="716">
        <v>6</v>
      </c>
      <c r="AW9" s="716">
        <v>0</v>
      </c>
      <c r="AX9" s="716">
        <v>0</v>
      </c>
      <c r="AY9" s="716">
        <v>0</v>
      </c>
      <c r="AZ9" s="716">
        <v>0</v>
      </c>
      <c r="BA9" s="716">
        <v>0</v>
      </c>
      <c r="BB9" s="716">
        <v>0</v>
      </c>
      <c r="BC9" s="716">
        <v>0</v>
      </c>
      <c r="BD9" s="370">
        <v>3</v>
      </c>
      <c r="BE9" s="362">
        <v>72784869</v>
      </c>
      <c r="BF9" s="362">
        <v>3727500</v>
      </c>
      <c r="BG9" s="362">
        <v>132300</v>
      </c>
      <c r="BH9" s="362">
        <v>1894101</v>
      </c>
      <c r="BI9" s="362">
        <v>0</v>
      </c>
      <c r="BJ9" s="362">
        <v>0</v>
      </c>
      <c r="BK9" s="362">
        <v>67030968</v>
      </c>
      <c r="BL9" s="674">
        <v>58.9</v>
      </c>
      <c r="BM9" s="674">
        <v>21</v>
      </c>
      <c r="BN9" s="674">
        <v>0</v>
      </c>
      <c r="BO9" s="674">
        <v>0</v>
      </c>
      <c r="BP9" s="674">
        <v>0</v>
      </c>
      <c r="BQ9" s="674">
        <v>0</v>
      </c>
      <c r="BR9" s="674">
        <v>0</v>
      </c>
      <c r="BS9" s="674">
        <v>0</v>
      </c>
      <c r="BT9" s="674">
        <v>0</v>
      </c>
    </row>
    <row r="10" spans="1:72" s="22" customFormat="1" ht="26.25" customHeight="1">
      <c r="A10" s="366">
        <f>SUBTOTAL(3,B$4:B10)</f>
        <v>7</v>
      </c>
      <c r="B10" s="367" t="s">
        <v>200</v>
      </c>
      <c r="C10" s="368" t="s">
        <v>443</v>
      </c>
      <c r="D10" s="369" t="s">
        <v>482</v>
      </c>
      <c r="E10" s="370">
        <f>COUNTIFS('Salary sheet'!$F$6:$F$2288,C10,'Salary sheet'!$E$6:$E$2288,B10)</f>
        <v>10</v>
      </c>
      <c r="F10" s="362">
        <f>+SUMIFS('Salary sheet'!$AN$6:$AN$1292,'Salary sheet'!$F$6:$F$1292,'So sánh giờ'!C10,'Salary sheet'!$E$6:$E$1292,'So sánh giờ'!B10)</f>
        <v>132468353</v>
      </c>
      <c r="G10" s="362">
        <f>+SUMIFS('Salary sheet'!$AO$6:$AO$2288,'Salary sheet'!$F$6:$F$2288,C10,'Salary sheet'!$E$6:$E$2288,B10)</f>
        <v>11025420</v>
      </c>
      <c r="H10" s="362">
        <f>+SUMIFS('Salary sheet'!$AP$6:$AP$2288,'Salary sheet'!$F$6:$F$2288,C10,'Salary sheet'!$E$6:$E$2288,B10)</f>
        <v>441000</v>
      </c>
      <c r="I10" s="362">
        <f>+SUMIFS('Salary sheet'!$AQ$6:$AQ$2288,'Salary sheet'!$F$6:$F$2288,C10,'Salary sheet'!$E$6:$E$2288,B10)</f>
        <v>170615</v>
      </c>
      <c r="J10" s="362">
        <f>+SUMIFS('Salary sheet'!$AR$6:$AR$2288,'Salary sheet'!$F$6:$F$2288,C10,'Salary sheet'!$E$6:$E$2288,B10)</f>
        <v>0</v>
      </c>
      <c r="K10" s="362">
        <f>SUMIFS('Salary sheet'!$AS$6:$AS$1291,'Salary sheet'!$F$6:$F$1291,'So sánh giờ'!C10)</f>
        <v>0</v>
      </c>
      <c r="L10" s="362">
        <f>+(F10)-SUM(G10:K10)</f>
        <v>120831318</v>
      </c>
      <c r="M10" s="674">
        <f>SUMIFS('Salary sheet'!$M$6:$M$13045,'Salary sheet'!$F$6:$F$13045,'So sánh giờ'!$C10)</f>
        <v>235.4</v>
      </c>
      <c r="N10" s="674">
        <f>SUMIFS('Salary sheet'!$O$6:$O$13045,'Salary sheet'!$F$6:$F$13045,'So sánh giờ'!$C10)</f>
        <v>23</v>
      </c>
      <c r="O10" s="674">
        <f>SUMIFS('Salary sheet'!$AA$6:$AA$13045,'Salary sheet'!$F$6:$F$13045,'So sánh giờ'!$C10)</f>
        <v>0</v>
      </c>
      <c r="P10" s="674">
        <f>SUMIFS('Salary sheet'!$Q$6:$Q$13045,'Salary sheet'!$F$6:$F$13045,'So sánh giờ'!$C10)</f>
        <v>0</v>
      </c>
      <c r="Q10" s="674">
        <f>SUMIFS('Salary sheet'!$AH$6:$AH$13045,'Salary sheet'!$F$6:$F$13045,'So sánh giờ'!$C10)</f>
        <v>222</v>
      </c>
      <c r="R10" s="674">
        <f>SUMIFS('Salary sheet'!$AI$6:$AI$13045,'Salary sheet'!$F$6:$F$13045,'So sánh giờ'!$C10)</f>
        <v>0</v>
      </c>
      <c r="S10" s="674">
        <f>SUMIFS('Salary sheet'!$AJ$6:$AJ$13045,'Salary sheet'!$F$6:$F$13045,'So sánh giờ'!$C10)</f>
        <v>0</v>
      </c>
      <c r="T10" s="674">
        <f>SUMIFS('Salary sheet'!$AK$6:$AK$13045,'Salary sheet'!$F$6:$F$13045,'So sánh giờ'!$C10)</f>
        <v>0</v>
      </c>
      <c r="U10" s="674">
        <f>SUMIFS('Salary sheet'!$AL$6:$AL$13045,'Salary sheet'!$F$6:$F$13045,'So sánh giờ'!$C10)</f>
        <v>0</v>
      </c>
      <c r="V10" s="732">
        <v>10</v>
      </c>
      <c r="W10" s="730">
        <v>128479621</v>
      </c>
      <c r="X10" s="730">
        <v>11014920</v>
      </c>
      <c r="Y10" s="730">
        <v>441000</v>
      </c>
      <c r="Z10" s="730">
        <v>141969</v>
      </c>
      <c r="AA10" s="730">
        <v>0</v>
      </c>
      <c r="AB10" s="730">
        <v>0</v>
      </c>
      <c r="AC10" s="730">
        <v>116881732</v>
      </c>
      <c r="AD10" s="733">
        <v>253.1</v>
      </c>
      <c r="AE10" s="733">
        <v>0</v>
      </c>
      <c r="AF10" s="733">
        <v>0</v>
      </c>
      <c r="AG10" s="733">
        <v>0</v>
      </c>
      <c r="AH10" s="733">
        <v>179</v>
      </c>
      <c r="AI10" s="733">
        <v>0</v>
      </c>
      <c r="AJ10" s="733">
        <v>0</v>
      </c>
      <c r="AK10" s="733">
        <v>0</v>
      </c>
      <c r="AL10" s="733">
        <v>0</v>
      </c>
      <c r="AM10" s="715">
        <v>10</v>
      </c>
      <c r="AN10" s="713">
        <v>121958474</v>
      </c>
      <c r="AO10" s="713">
        <v>11014920</v>
      </c>
      <c r="AP10" s="713">
        <v>441000</v>
      </c>
      <c r="AQ10" s="713">
        <v>0</v>
      </c>
      <c r="AR10" s="713">
        <v>340000</v>
      </c>
      <c r="AS10" s="713">
        <v>0</v>
      </c>
      <c r="AT10" s="713">
        <v>110162554</v>
      </c>
      <c r="AU10" s="716">
        <v>211.10000000000002</v>
      </c>
      <c r="AV10" s="716">
        <v>20</v>
      </c>
      <c r="AW10" s="716">
        <v>0</v>
      </c>
      <c r="AX10" s="716">
        <v>0</v>
      </c>
      <c r="AY10" s="716">
        <v>129</v>
      </c>
      <c r="AZ10" s="716">
        <v>0</v>
      </c>
      <c r="BA10" s="716">
        <v>0</v>
      </c>
      <c r="BB10" s="716">
        <v>0</v>
      </c>
      <c r="BC10" s="716">
        <v>0</v>
      </c>
      <c r="BD10" s="370">
        <v>10</v>
      </c>
      <c r="BE10" s="362">
        <v>210754942</v>
      </c>
      <c r="BF10" s="362">
        <v>10991610</v>
      </c>
      <c r="BG10" s="362">
        <v>441000</v>
      </c>
      <c r="BH10" s="362">
        <v>5821339</v>
      </c>
      <c r="BI10" s="362">
        <v>0</v>
      </c>
      <c r="BJ10" s="362">
        <v>0</v>
      </c>
      <c r="BK10" s="362">
        <v>193500993</v>
      </c>
      <c r="BL10" s="674">
        <v>192.70000000000002</v>
      </c>
      <c r="BM10" s="674">
        <v>70</v>
      </c>
      <c r="BN10" s="674">
        <v>0</v>
      </c>
      <c r="BO10" s="674">
        <v>0</v>
      </c>
      <c r="BP10" s="674">
        <v>273</v>
      </c>
      <c r="BQ10" s="674">
        <v>0</v>
      </c>
      <c r="BR10" s="674">
        <v>0</v>
      </c>
      <c r="BS10" s="674">
        <v>0</v>
      </c>
      <c r="BT10" s="674">
        <v>0</v>
      </c>
    </row>
    <row r="11" spans="1:72" s="22" customFormat="1" ht="26.25" customHeight="1">
      <c r="A11" s="366">
        <f>SUBTOTAL(3,B$4:B11)</f>
        <v>8</v>
      </c>
      <c r="B11" s="367" t="s">
        <v>200</v>
      </c>
      <c r="C11" s="368" t="s">
        <v>444</v>
      </c>
      <c r="D11" s="369" t="s">
        <v>483</v>
      </c>
      <c r="E11" s="370">
        <f>COUNTIFS('Salary sheet'!$F$6:$F$2288,C11,'Salary sheet'!$E$6:$E$2288,B11)</f>
        <v>5</v>
      </c>
      <c r="F11" s="362">
        <f>+SUMIFS('Salary sheet'!$AN$6:$AN$1292,'Salary sheet'!$F$6:$F$1292,'So sánh giờ'!C11,'Salary sheet'!$E$6:$E$1292,'So sánh giờ'!B11)</f>
        <v>75720308</v>
      </c>
      <c r="G11" s="362">
        <f>+SUMIFS('Salary sheet'!$AO$6:$AO$2288,'Salary sheet'!$F$6:$F$2288,C11,'Salary sheet'!$E$6:$E$2288,B11)</f>
        <v>6744990</v>
      </c>
      <c r="H11" s="362">
        <f>+SUMIFS('Salary sheet'!$AP$6:$AP$2288,'Salary sheet'!$F$6:$F$2288,C11,'Salary sheet'!$E$6:$E$2288,B11)</f>
        <v>220500</v>
      </c>
      <c r="I11" s="362">
        <f>+SUMIFS('Salary sheet'!$AQ$6:$AQ$2288,'Salary sheet'!$F$6:$F$2288,C11,'Salary sheet'!$E$6:$E$2288,B11)</f>
        <v>87760</v>
      </c>
      <c r="J11" s="362">
        <f>+SUMIFS('Salary sheet'!$AR$6:$AR$2288,'Salary sheet'!$F$6:$F$2288,C11,'Salary sheet'!$E$6:$E$2288,B11)</f>
        <v>0</v>
      </c>
      <c r="K11" s="362">
        <f>SUMIFS('Salary sheet'!$AS$6:$AS$1291,'Salary sheet'!$F$6:$F$1291,'So sánh giờ'!C11)</f>
        <v>0</v>
      </c>
      <c r="L11" s="362">
        <f t="shared" si="0"/>
        <v>68667058</v>
      </c>
      <c r="M11" s="674">
        <f>SUMIFS('Salary sheet'!$M$6:$M$13045,'Salary sheet'!$F$6:$F$13045,'So sánh giờ'!$C11)</f>
        <v>114.5</v>
      </c>
      <c r="N11" s="674">
        <f>SUMIFS('Salary sheet'!$O$6:$O$13045,'Salary sheet'!$F$6:$F$13045,'So sánh giờ'!$C11)</f>
        <v>14</v>
      </c>
      <c r="O11" s="674">
        <f>SUMIFS('Salary sheet'!$AA$6:$AA$13045,'Salary sheet'!$F$6:$F$13045,'So sánh giờ'!$C11)</f>
        <v>0</v>
      </c>
      <c r="P11" s="674">
        <f>SUMIFS('Salary sheet'!$Q$6:$Q$13045,'Salary sheet'!$F$6:$F$13045,'So sánh giờ'!$C11)</f>
        <v>0</v>
      </c>
      <c r="Q11" s="674">
        <f>SUMIFS('Salary sheet'!$AH$6:$AH$13045,'Salary sheet'!$F$6:$F$13045,'So sánh giờ'!$C11)</f>
        <v>69.5</v>
      </c>
      <c r="R11" s="674">
        <f>SUMIFS('Salary sheet'!$AI$6:$AI$13045,'Salary sheet'!$F$6:$F$13045,'So sánh giờ'!$C11)</f>
        <v>0</v>
      </c>
      <c r="S11" s="674">
        <f>SUMIFS('Salary sheet'!$AJ$6:$AJ$13045,'Salary sheet'!$F$6:$F$13045,'So sánh giờ'!$C11)</f>
        <v>0</v>
      </c>
      <c r="T11" s="674">
        <f>SUMIFS('Salary sheet'!$AK$6:$AK$13045,'Salary sheet'!$F$6:$F$13045,'So sánh giờ'!$C11)</f>
        <v>0</v>
      </c>
      <c r="U11" s="674">
        <f>SUMIFS('Salary sheet'!$AL$6:$AL$13045,'Salary sheet'!$F$6:$F$13045,'So sánh giờ'!$C11)</f>
        <v>0</v>
      </c>
      <c r="V11" s="732">
        <v>5</v>
      </c>
      <c r="W11" s="730">
        <v>86026463</v>
      </c>
      <c r="X11" s="730">
        <v>6744990</v>
      </c>
      <c r="Y11" s="730">
        <v>220500</v>
      </c>
      <c r="Z11" s="730">
        <v>200315</v>
      </c>
      <c r="AA11" s="730">
        <v>0</v>
      </c>
      <c r="AB11" s="730">
        <v>0</v>
      </c>
      <c r="AC11" s="730">
        <v>78860658</v>
      </c>
      <c r="AD11" s="733">
        <v>122.7</v>
      </c>
      <c r="AE11" s="733">
        <v>6</v>
      </c>
      <c r="AF11" s="733">
        <v>0</v>
      </c>
      <c r="AG11" s="733">
        <v>0</v>
      </c>
      <c r="AH11" s="733">
        <v>137.5</v>
      </c>
      <c r="AI11" s="733">
        <v>28</v>
      </c>
      <c r="AJ11" s="733">
        <v>0</v>
      </c>
      <c r="AK11" s="733">
        <v>0</v>
      </c>
      <c r="AL11" s="733">
        <v>0</v>
      </c>
      <c r="AM11" s="715">
        <v>5</v>
      </c>
      <c r="AN11" s="713">
        <v>79483670</v>
      </c>
      <c r="AO11" s="713">
        <v>6692490</v>
      </c>
      <c r="AP11" s="713">
        <v>220500</v>
      </c>
      <c r="AQ11" s="713">
        <v>137079</v>
      </c>
      <c r="AR11" s="713">
        <v>0</v>
      </c>
      <c r="AS11" s="713">
        <v>0</v>
      </c>
      <c r="AT11" s="713">
        <v>72433601</v>
      </c>
      <c r="AU11" s="716">
        <v>109.7</v>
      </c>
      <c r="AV11" s="716">
        <v>10</v>
      </c>
      <c r="AW11" s="716">
        <v>0</v>
      </c>
      <c r="AX11" s="716">
        <v>0</v>
      </c>
      <c r="AY11" s="716">
        <v>96</v>
      </c>
      <c r="AZ11" s="716">
        <v>0</v>
      </c>
      <c r="BA11" s="716">
        <v>0</v>
      </c>
      <c r="BB11" s="716">
        <v>0</v>
      </c>
      <c r="BC11" s="716">
        <v>0</v>
      </c>
      <c r="BD11" s="370">
        <v>5</v>
      </c>
      <c r="BE11" s="362">
        <v>121562174</v>
      </c>
      <c r="BF11" s="362">
        <v>6664770</v>
      </c>
      <c r="BG11" s="362">
        <v>220500</v>
      </c>
      <c r="BH11" s="362">
        <v>2446087</v>
      </c>
      <c r="BI11" s="362">
        <v>0</v>
      </c>
      <c r="BJ11" s="362">
        <v>0</v>
      </c>
      <c r="BK11" s="362">
        <v>112230817</v>
      </c>
      <c r="BL11" s="674">
        <v>99.800000000000011</v>
      </c>
      <c r="BM11" s="674">
        <v>35</v>
      </c>
      <c r="BN11" s="674">
        <v>0</v>
      </c>
      <c r="BO11" s="674">
        <v>0</v>
      </c>
      <c r="BP11" s="674">
        <v>92.5</v>
      </c>
      <c r="BQ11" s="674">
        <v>44.5</v>
      </c>
      <c r="BR11" s="674">
        <v>0</v>
      </c>
      <c r="BS11" s="674">
        <v>0</v>
      </c>
      <c r="BT11" s="674">
        <v>0</v>
      </c>
    </row>
    <row r="12" spans="1:72" s="22" customFormat="1" ht="26.25" customHeight="1">
      <c r="A12" s="366">
        <f>SUBTOTAL(3,B$4:B12)</f>
        <v>9</v>
      </c>
      <c r="B12" s="367" t="s">
        <v>200</v>
      </c>
      <c r="C12" s="368" t="s">
        <v>457</v>
      </c>
      <c r="D12" s="369" t="s">
        <v>484</v>
      </c>
      <c r="E12" s="370">
        <f>COUNTIFS('Salary sheet'!$F$6:$F$2288,C12,'Salary sheet'!$E$6:$E$2288,B12)</f>
        <v>9</v>
      </c>
      <c r="F12" s="362">
        <f>+SUMIFS('Salary sheet'!$AN$6:$AN$1292,'Salary sheet'!$F$6:$F$1292,'So sánh giờ'!C12,'Salary sheet'!$E$6:$E$1292,'So sánh giờ'!B12)</f>
        <v>160153125</v>
      </c>
      <c r="G12" s="362">
        <f>+SUMIFS('Salary sheet'!$AO$6:$AO$2288,'Salary sheet'!$F$6:$F$2288,C12,'Salary sheet'!$E$6:$E$2288,B12)</f>
        <v>16695000</v>
      </c>
      <c r="H12" s="362">
        <f>+SUMIFS('Salary sheet'!$AP$6:$AP$2288,'Salary sheet'!$F$6:$F$2288,C12,'Salary sheet'!$E$6:$E$2288,B12)</f>
        <v>396900</v>
      </c>
      <c r="I12" s="362">
        <f>+SUMIFS('Salary sheet'!$AQ$6:$AQ$2288,'Salary sheet'!$F$6:$F$2288,C12,'Salary sheet'!$E$6:$E$2288,B12)</f>
        <v>659735</v>
      </c>
      <c r="J12" s="362">
        <f>+SUMIFS('Salary sheet'!$AR$6:$AR$2288,'Salary sheet'!$F$6:$F$2288,C12,'Salary sheet'!$E$6:$E$2288,B12)</f>
        <v>0</v>
      </c>
      <c r="K12" s="362">
        <f>SUMIFS('Salary sheet'!$AS$6:$AS$1291,'Salary sheet'!$F$6:$F$1291,'So sánh giờ'!C12)</f>
        <v>0</v>
      </c>
      <c r="L12" s="362">
        <f t="shared" si="0"/>
        <v>142401490</v>
      </c>
      <c r="M12" s="674">
        <f>SUMIFS('Salary sheet'!$M$6:$M$13045,'Salary sheet'!$F$6:$F$13045,'So sánh giờ'!$C12)</f>
        <v>208.09999999999997</v>
      </c>
      <c r="N12" s="674">
        <f>SUMIFS('Salary sheet'!$O$6:$O$13045,'Salary sheet'!$F$6:$F$13045,'So sánh giờ'!$C12)</f>
        <v>18</v>
      </c>
      <c r="O12" s="674">
        <f>SUMIFS('Salary sheet'!$AA$6:$AA$13045,'Salary sheet'!$F$6:$F$13045,'So sánh giờ'!$C12)</f>
        <v>0</v>
      </c>
      <c r="P12" s="674">
        <f>SUMIFS('Salary sheet'!$Q$6:$Q$13045,'Salary sheet'!$F$6:$F$13045,'So sánh giờ'!$C12)</f>
        <v>0</v>
      </c>
      <c r="Q12" s="674">
        <f>SUMIFS('Salary sheet'!$AH$6:$AH$13045,'Salary sheet'!$F$6:$F$13045,'So sánh giờ'!$C12)</f>
        <v>0</v>
      </c>
      <c r="R12" s="674">
        <f>SUMIFS('Salary sheet'!$AI$6:$AI$13045,'Salary sheet'!$F$6:$F$13045,'So sánh giờ'!$C12)</f>
        <v>0</v>
      </c>
      <c r="S12" s="674">
        <f>SUMIFS('Salary sheet'!$AJ$6:$AJ$13045,'Salary sheet'!$F$6:$F$13045,'So sánh giờ'!$C12)</f>
        <v>0</v>
      </c>
      <c r="T12" s="674">
        <f>SUMIFS('Salary sheet'!$AK$6:$AK$13045,'Salary sheet'!$F$6:$F$13045,'So sánh giờ'!$C12)</f>
        <v>0</v>
      </c>
      <c r="U12" s="674">
        <f>SUMIFS('Salary sheet'!$AL$6:$AL$13045,'Salary sheet'!$F$6:$F$13045,'So sánh giờ'!$C12)</f>
        <v>0</v>
      </c>
      <c r="V12" s="732">
        <v>9</v>
      </c>
      <c r="W12" s="730">
        <v>159458893</v>
      </c>
      <c r="X12" s="730">
        <v>16695000</v>
      </c>
      <c r="Y12" s="730">
        <v>396900</v>
      </c>
      <c r="Z12" s="730">
        <v>595119</v>
      </c>
      <c r="AA12" s="730">
        <v>0</v>
      </c>
      <c r="AB12" s="730">
        <v>0</v>
      </c>
      <c r="AC12" s="730">
        <v>141771874</v>
      </c>
      <c r="AD12" s="733">
        <v>225.8</v>
      </c>
      <c r="AE12" s="733">
        <v>0</v>
      </c>
      <c r="AF12" s="733">
        <v>0</v>
      </c>
      <c r="AG12" s="733">
        <v>0</v>
      </c>
      <c r="AH12" s="733">
        <v>0</v>
      </c>
      <c r="AI12" s="733">
        <v>0</v>
      </c>
      <c r="AJ12" s="733">
        <v>0</v>
      </c>
      <c r="AK12" s="733">
        <v>0</v>
      </c>
      <c r="AL12" s="733">
        <v>0</v>
      </c>
      <c r="AM12" s="715">
        <v>9</v>
      </c>
      <c r="AN12" s="713">
        <v>162130470</v>
      </c>
      <c r="AO12" s="713">
        <v>16695000</v>
      </c>
      <c r="AP12" s="713">
        <v>396900</v>
      </c>
      <c r="AQ12" s="713">
        <v>602788</v>
      </c>
      <c r="AR12" s="713">
        <v>0</v>
      </c>
      <c r="AS12" s="713">
        <v>0</v>
      </c>
      <c r="AT12" s="713">
        <v>144435782</v>
      </c>
      <c r="AU12" s="716">
        <v>194.2</v>
      </c>
      <c r="AV12" s="716">
        <v>18</v>
      </c>
      <c r="AW12" s="716">
        <v>0</v>
      </c>
      <c r="AX12" s="716">
        <v>0</v>
      </c>
      <c r="AY12" s="716">
        <v>0</v>
      </c>
      <c r="AZ12" s="716">
        <v>0</v>
      </c>
      <c r="BA12" s="716">
        <v>0</v>
      </c>
      <c r="BB12" s="716">
        <v>0</v>
      </c>
      <c r="BC12" s="716">
        <v>0</v>
      </c>
      <c r="BD12" s="370">
        <v>9</v>
      </c>
      <c r="BE12" s="362">
        <v>302174193</v>
      </c>
      <c r="BF12" s="362">
        <v>16695000</v>
      </c>
      <c r="BG12" s="362">
        <v>396900</v>
      </c>
      <c r="BH12" s="362">
        <v>15984518</v>
      </c>
      <c r="BI12" s="362">
        <v>0</v>
      </c>
      <c r="BJ12" s="362">
        <v>0</v>
      </c>
      <c r="BK12" s="362">
        <v>269097775</v>
      </c>
      <c r="BL12" s="674">
        <v>172.2</v>
      </c>
      <c r="BM12" s="674">
        <v>63</v>
      </c>
      <c r="BN12" s="674">
        <v>0</v>
      </c>
      <c r="BO12" s="674">
        <v>0</v>
      </c>
      <c r="BP12" s="674">
        <v>0</v>
      </c>
      <c r="BQ12" s="674">
        <v>0</v>
      </c>
      <c r="BR12" s="674">
        <v>0</v>
      </c>
      <c r="BS12" s="674">
        <v>0</v>
      </c>
      <c r="BT12" s="674">
        <v>0</v>
      </c>
    </row>
    <row r="13" spans="1:72" s="22" customFormat="1" ht="26.25" customHeight="1">
      <c r="A13" s="366">
        <f>SUBTOTAL(3,B$4:B13)</f>
        <v>10</v>
      </c>
      <c r="B13" s="367" t="s">
        <v>200</v>
      </c>
      <c r="C13" s="368" t="s">
        <v>220</v>
      </c>
      <c r="D13" s="369" t="s">
        <v>485</v>
      </c>
      <c r="E13" s="370">
        <f>COUNTIFS('Salary sheet'!$F$6:$F$2288,C13,'Salary sheet'!$E$6:$E$2288,B13)</f>
        <v>5</v>
      </c>
      <c r="F13" s="362">
        <f>+SUMIFS('Salary sheet'!$AN$6:$AN$1292,'Salary sheet'!$F$6:$F$1292,'So sánh giờ'!C13,'Salary sheet'!$E$6:$E$1292,'So sánh giờ'!B13)</f>
        <v>52639614</v>
      </c>
      <c r="G13" s="362">
        <f>+SUMIFS('Salary sheet'!$AO$6:$AO$2288,'Salary sheet'!$F$6:$F$2288,C13,'Salary sheet'!$E$6:$E$2288,B13)</f>
        <v>4168306</v>
      </c>
      <c r="H13" s="362">
        <f>+SUMIFS('Salary sheet'!$AP$6:$AP$2288,'Salary sheet'!$F$6:$F$2288,C13,'Salary sheet'!$E$6:$E$2288,B13)</f>
        <v>132300</v>
      </c>
      <c r="I13" s="362">
        <f>+SUMIFS('Salary sheet'!$AQ$6:$AQ$2288,'Salary sheet'!$F$6:$F$2288,C13,'Salary sheet'!$E$6:$E$2288,B13)</f>
        <v>0</v>
      </c>
      <c r="J13" s="362">
        <f>+SUMIFS('Salary sheet'!$AR$6:$AR$2288,'Salary sheet'!$F$6:$F$2288,C13,'Salary sheet'!$E$6:$E$2288,B13)</f>
        <v>0</v>
      </c>
      <c r="K13" s="362">
        <f>SUMIFS('Salary sheet'!$AS$6:$AS$1291,'Salary sheet'!$F$6:$F$1291,'So sánh giờ'!C13)</f>
        <v>186299</v>
      </c>
      <c r="L13" s="362">
        <f t="shared" si="0"/>
        <v>48152709</v>
      </c>
      <c r="M13" s="674">
        <f>SUMIFS('Salary sheet'!$M$6:$M$13045,'Salary sheet'!$F$6:$F$13045,'So sánh giờ'!$C13)</f>
        <v>115.9</v>
      </c>
      <c r="N13" s="674">
        <f>SUMIFS('Salary sheet'!$O$6:$O$13045,'Salary sheet'!$F$6:$F$13045,'So sánh giờ'!$C13)</f>
        <v>13</v>
      </c>
      <c r="O13" s="674">
        <f>SUMIFS('Salary sheet'!$AA$6:$AA$13045,'Salary sheet'!$F$6:$F$13045,'So sánh giờ'!$C13)</f>
        <v>0</v>
      </c>
      <c r="P13" s="674">
        <f>SUMIFS('Salary sheet'!$Q$6:$Q$13045,'Salary sheet'!$F$6:$F$13045,'So sánh giờ'!$C13)</f>
        <v>0</v>
      </c>
      <c r="Q13" s="674">
        <f>SUMIFS('Salary sheet'!$AH$6:$AH$13045,'Salary sheet'!$F$6:$F$13045,'So sánh giờ'!$C13)</f>
        <v>127</v>
      </c>
      <c r="R13" s="674">
        <f>SUMIFS('Salary sheet'!$AI$6:$AI$13045,'Salary sheet'!$F$6:$F$13045,'So sánh giờ'!$C13)</f>
        <v>0</v>
      </c>
      <c r="S13" s="674">
        <f>SUMIFS('Salary sheet'!$AJ$6:$AJ$13045,'Salary sheet'!$F$6:$F$13045,'So sánh giờ'!$C13)</f>
        <v>0</v>
      </c>
      <c r="T13" s="674">
        <f>SUMIFS('Salary sheet'!$AK$6:$AK$13045,'Salary sheet'!$F$6:$F$13045,'So sánh giờ'!$C13)</f>
        <v>0</v>
      </c>
      <c r="U13" s="674">
        <f>SUMIFS('Salary sheet'!$AL$6:$AL$13045,'Salary sheet'!$F$6:$F$13045,'So sánh giờ'!$C13)</f>
        <v>0</v>
      </c>
      <c r="V13" s="732">
        <v>5</v>
      </c>
      <c r="W13" s="730">
        <v>50969259</v>
      </c>
      <c r="X13" s="730">
        <v>2736405</v>
      </c>
      <c r="Y13" s="730">
        <v>132300</v>
      </c>
      <c r="Z13" s="730">
        <v>9125</v>
      </c>
      <c r="AA13" s="730">
        <v>0</v>
      </c>
      <c r="AB13" s="730">
        <v>148797</v>
      </c>
      <c r="AC13" s="730">
        <v>47942632</v>
      </c>
      <c r="AD13" s="733">
        <v>121.9</v>
      </c>
      <c r="AE13" s="733">
        <v>1</v>
      </c>
      <c r="AF13" s="733">
        <v>0</v>
      </c>
      <c r="AG13" s="733">
        <v>0</v>
      </c>
      <c r="AH13" s="733">
        <v>155</v>
      </c>
      <c r="AI13" s="733">
        <v>0</v>
      </c>
      <c r="AJ13" s="733">
        <v>0</v>
      </c>
      <c r="AK13" s="733">
        <v>0</v>
      </c>
      <c r="AL13" s="733">
        <v>0</v>
      </c>
      <c r="AM13" s="715">
        <v>4</v>
      </c>
      <c r="AN13" s="713">
        <v>37266492</v>
      </c>
      <c r="AO13" s="713">
        <v>2679705</v>
      </c>
      <c r="AP13" s="713">
        <v>132300</v>
      </c>
      <c r="AQ13" s="713">
        <v>0</v>
      </c>
      <c r="AR13" s="713">
        <v>70000</v>
      </c>
      <c r="AS13" s="713">
        <v>0</v>
      </c>
      <c r="AT13" s="713">
        <v>34384487</v>
      </c>
      <c r="AU13" s="716">
        <v>81.900000000000006</v>
      </c>
      <c r="AV13" s="716">
        <v>6</v>
      </c>
      <c r="AW13" s="716">
        <v>0</v>
      </c>
      <c r="AX13" s="716">
        <v>0</v>
      </c>
      <c r="AY13" s="716">
        <v>38</v>
      </c>
      <c r="AZ13" s="716">
        <v>0</v>
      </c>
      <c r="BA13" s="716">
        <v>0</v>
      </c>
      <c r="BB13" s="716">
        <v>0</v>
      </c>
      <c r="BC13" s="716">
        <v>0</v>
      </c>
      <c r="BD13" s="370">
        <v>4</v>
      </c>
      <c r="BE13" s="362">
        <v>63353889</v>
      </c>
      <c r="BF13" s="362">
        <v>3692325</v>
      </c>
      <c r="BG13" s="362">
        <v>176400</v>
      </c>
      <c r="BH13" s="362">
        <v>595222</v>
      </c>
      <c r="BI13" s="362">
        <v>0</v>
      </c>
      <c r="BJ13" s="362">
        <v>0</v>
      </c>
      <c r="BK13" s="362">
        <v>58889942</v>
      </c>
      <c r="BL13" s="674">
        <v>78.099999999999994</v>
      </c>
      <c r="BM13" s="674">
        <v>28</v>
      </c>
      <c r="BN13" s="674">
        <v>0</v>
      </c>
      <c r="BO13" s="674">
        <v>0</v>
      </c>
      <c r="BP13" s="674">
        <v>72</v>
      </c>
      <c r="BQ13" s="674">
        <v>0</v>
      </c>
      <c r="BR13" s="674">
        <v>0</v>
      </c>
      <c r="BS13" s="674">
        <v>0</v>
      </c>
      <c r="BT13" s="674">
        <v>0</v>
      </c>
    </row>
    <row r="14" spans="1:72" s="22" customFormat="1" ht="26.25" customHeight="1">
      <c r="A14" s="366">
        <f>SUBTOTAL(3,B$4:B14)</f>
        <v>11</v>
      </c>
      <c r="B14" s="367" t="s">
        <v>200</v>
      </c>
      <c r="C14" s="368" t="s">
        <v>221</v>
      </c>
      <c r="D14" s="369" t="s">
        <v>486</v>
      </c>
      <c r="E14" s="370">
        <f>COUNTIFS('Salary sheet'!$F$6:$F$2288,C14,'Salary sheet'!$E$6:$E$2288,B14)</f>
        <v>9</v>
      </c>
      <c r="F14" s="362">
        <f>+SUMIFS('Salary sheet'!$AN$6:$AN$1292,'Salary sheet'!$F$6:$F$1292,'So sánh giờ'!C14,'Salary sheet'!$E$6:$E$1292,'So sánh giờ'!B14)</f>
        <v>104930197</v>
      </c>
      <c r="G14" s="362">
        <f>+SUMIFS('Salary sheet'!$AO$6:$AO$2288,'Salary sheet'!$F$6:$F$2288,C14,'Salary sheet'!$E$6:$E$2288,B14)</f>
        <v>10774995</v>
      </c>
      <c r="H14" s="362">
        <f>+SUMIFS('Salary sheet'!$AP$6:$AP$2288,'Salary sheet'!$F$6:$F$2288,C14,'Salary sheet'!$E$6:$E$2288,B14)</f>
        <v>352800</v>
      </c>
      <c r="I14" s="362">
        <f>+SUMIFS('Salary sheet'!$AQ$6:$AQ$2288,'Salary sheet'!$F$6:$F$2288,C14,'Salary sheet'!$E$6:$E$2288,B14)</f>
        <v>113181</v>
      </c>
      <c r="J14" s="362">
        <f>+SUMIFS('Salary sheet'!$AR$6:$AR$2288,'Salary sheet'!$F$6:$F$2288,C14,'Salary sheet'!$E$6:$E$2288,B14)</f>
        <v>0</v>
      </c>
      <c r="K14" s="362">
        <f>SUMIFS('Salary sheet'!$AS$6:$AS$1291,'Salary sheet'!$F$6:$F$1291,'So sánh giờ'!C14)</f>
        <v>0</v>
      </c>
      <c r="L14" s="362">
        <f t="shared" si="0"/>
        <v>93689221</v>
      </c>
      <c r="M14" s="674">
        <f>SUMIFS('Salary sheet'!$M$6:$M$13045,'Salary sheet'!$F$6:$F$13045,'So sánh giờ'!$C14)</f>
        <v>190.4</v>
      </c>
      <c r="N14" s="674">
        <f>SUMIFS('Salary sheet'!$O$6:$O$13045,'Salary sheet'!$F$6:$F$13045,'So sánh giờ'!$C14)</f>
        <v>19</v>
      </c>
      <c r="O14" s="674">
        <f>SUMIFS('Salary sheet'!$AA$6:$AA$13045,'Salary sheet'!$F$6:$F$13045,'So sánh giờ'!$C14)</f>
        <v>0</v>
      </c>
      <c r="P14" s="674">
        <f>SUMIFS('Salary sheet'!$Q$6:$Q$13045,'Salary sheet'!$F$6:$F$13045,'So sánh giờ'!$C14)</f>
        <v>0</v>
      </c>
      <c r="Q14" s="674">
        <f>SUMIFS('Salary sheet'!$AH$6:$AH$13045,'Salary sheet'!$F$6:$F$13045,'So sánh giờ'!$C14)</f>
        <v>0</v>
      </c>
      <c r="R14" s="674">
        <f>SUMIFS('Salary sheet'!$AI$6:$AI$13045,'Salary sheet'!$F$6:$F$13045,'So sánh giờ'!$C14)</f>
        <v>0</v>
      </c>
      <c r="S14" s="674">
        <f>SUMIFS('Salary sheet'!$AJ$6:$AJ$13045,'Salary sheet'!$F$6:$F$13045,'So sánh giờ'!$C14)</f>
        <v>0</v>
      </c>
      <c r="T14" s="674">
        <f>SUMIFS('Salary sheet'!$AK$6:$AK$13045,'Salary sheet'!$F$6:$F$13045,'So sánh giờ'!$C14)</f>
        <v>0</v>
      </c>
      <c r="U14" s="674">
        <f>SUMIFS('Salary sheet'!$AL$6:$AL$13045,'Salary sheet'!$F$6:$F$13045,'So sánh giờ'!$C14)</f>
        <v>0</v>
      </c>
      <c r="V14" s="732">
        <v>8</v>
      </c>
      <c r="W14" s="730">
        <v>101256387</v>
      </c>
      <c r="X14" s="730">
        <v>10774995</v>
      </c>
      <c r="Y14" s="730">
        <v>352800</v>
      </c>
      <c r="Z14" s="730">
        <v>282823</v>
      </c>
      <c r="AA14" s="730">
        <v>0</v>
      </c>
      <c r="AB14" s="730">
        <v>0</v>
      </c>
      <c r="AC14" s="730">
        <v>89845769</v>
      </c>
      <c r="AD14" s="733">
        <v>194.3</v>
      </c>
      <c r="AE14" s="733">
        <v>1</v>
      </c>
      <c r="AF14" s="733">
        <v>0</v>
      </c>
      <c r="AG14" s="733">
        <v>0</v>
      </c>
      <c r="AH14" s="733">
        <v>0</v>
      </c>
      <c r="AI14" s="733">
        <v>0</v>
      </c>
      <c r="AJ14" s="733">
        <v>0</v>
      </c>
      <c r="AK14" s="733">
        <v>0</v>
      </c>
      <c r="AL14" s="733">
        <v>0</v>
      </c>
      <c r="AM14" s="715">
        <v>8</v>
      </c>
      <c r="AN14" s="713">
        <v>105053211</v>
      </c>
      <c r="AO14" s="713">
        <v>10774995</v>
      </c>
      <c r="AP14" s="713">
        <v>352800</v>
      </c>
      <c r="AQ14" s="713">
        <v>365817</v>
      </c>
      <c r="AR14" s="713">
        <v>720000</v>
      </c>
      <c r="AS14" s="713">
        <v>0</v>
      </c>
      <c r="AT14" s="713">
        <v>92839599</v>
      </c>
      <c r="AU14" s="716">
        <v>170.5</v>
      </c>
      <c r="AV14" s="716">
        <v>17</v>
      </c>
      <c r="AW14" s="716">
        <v>0</v>
      </c>
      <c r="AX14" s="716">
        <v>0</v>
      </c>
      <c r="AY14" s="716">
        <v>0</v>
      </c>
      <c r="AZ14" s="716">
        <v>0</v>
      </c>
      <c r="BA14" s="716">
        <v>0</v>
      </c>
      <c r="BB14" s="716">
        <v>0</v>
      </c>
      <c r="BC14" s="716">
        <v>0</v>
      </c>
      <c r="BD14" s="370">
        <v>8</v>
      </c>
      <c r="BE14" s="362">
        <v>193104018</v>
      </c>
      <c r="BF14" s="362">
        <v>10774995</v>
      </c>
      <c r="BG14" s="362">
        <v>352800</v>
      </c>
      <c r="BH14" s="362">
        <v>5974371</v>
      </c>
      <c r="BI14" s="362">
        <v>0</v>
      </c>
      <c r="BJ14" s="362">
        <v>0</v>
      </c>
      <c r="BK14" s="362">
        <v>176001852</v>
      </c>
      <c r="BL14" s="674">
        <v>148.20000000000002</v>
      </c>
      <c r="BM14" s="674">
        <v>56</v>
      </c>
      <c r="BN14" s="674">
        <v>0</v>
      </c>
      <c r="BO14" s="674">
        <v>0</v>
      </c>
      <c r="BP14" s="674">
        <v>0</v>
      </c>
      <c r="BQ14" s="674">
        <v>0</v>
      </c>
      <c r="BR14" s="674">
        <v>0</v>
      </c>
      <c r="BS14" s="674">
        <v>0</v>
      </c>
      <c r="BT14" s="674">
        <v>0</v>
      </c>
    </row>
    <row r="15" spans="1:72" s="22" customFormat="1" ht="26.25" customHeight="1">
      <c r="A15" s="366">
        <f>SUBTOTAL(3,B$4:B15)</f>
        <v>12</v>
      </c>
      <c r="B15" s="367" t="s">
        <v>200</v>
      </c>
      <c r="C15" s="368" t="s">
        <v>362</v>
      </c>
      <c r="D15" s="369" t="s">
        <v>410</v>
      </c>
      <c r="E15" s="370">
        <f>COUNTIFS('Salary sheet'!$F$6:$F$2288,C15,'Salary sheet'!$E$6:$E$2288,B15)</f>
        <v>1</v>
      </c>
      <c r="F15" s="362">
        <f>+SUMIFS('Salary sheet'!$AN$6:$AN$1292,'Salary sheet'!$F$6:$F$1292,'So sánh giờ'!C15,'Salary sheet'!$E$6:$E$1292,'So sánh giờ'!B15)</f>
        <v>38500000</v>
      </c>
      <c r="G15" s="362">
        <f>+SUMIFS('Salary sheet'!$AO$6:$AO$2288,'Salary sheet'!$F$6:$F$2288,C15,'Salary sheet'!$E$6:$E$2288,B15)</f>
        <v>3969000</v>
      </c>
      <c r="H15" s="362">
        <f>+SUMIFS('Salary sheet'!$AP$6:$AP$2288,'Salary sheet'!$F$6:$F$2288,C15,'Salary sheet'!$E$6:$E$2288,B15)</f>
        <v>44100</v>
      </c>
      <c r="I15" s="362">
        <f>+SUMIFS('Salary sheet'!$AQ$6:$AQ$2288,'Salary sheet'!$F$6:$F$2288,C15,'Salary sheet'!$E$6:$E$2288,B15)</f>
        <v>283100</v>
      </c>
      <c r="J15" s="362">
        <f>+SUMIFS('Salary sheet'!$AR$6:$AR$2288,'Salary sheet'!$F$6:$F$2288,C15,'Salary sheet'!$E$6:$E$2288,B15)</f>
        <v>0</v>
      </c>
      <c r="K15" s="362">
        <f>SUMIFS('Salary sheet'!$AS$6:$AS$1291,'Salary sheet'!$F$6:$F$1291,'So sánh giờ'!C15)</f>
        <v>0</v>
      </c>
      <c r="L15" s="362">
        <f t="shared" si="0"/>
        <v>34203800</v>
      </c>
      <c r="M15" s="674">
        <f>SUMIFS('Salary sheet'!$M$6:$M$13045,'Salary sheet'!$F$6:$F$13045,'So sánh giờ'!$C15)</f>
        <v>24</v>
      </c>
      <c r="N15" s="674">
        <f>SUMIFS('Salary sheet'!$O$6:$O$13045,'Salary sheet'!$F$6:$F$13045,'So sánh giờ'!$C15)</f>
        <v>2</v>
      </c>
      <c r="O15" s="674">
        <f>SUMIFS('Salary sheet'!$AA$6:$AA$13045,'Salary sheet'!$F$6:$F$13045,'So sánh giờ'!$C15)</f>
        <v>0</v>
      </c>
      <c r="P15" s="674">
        <f>SUMIFS('Salary sheet'!$Q$6:$Q$13045,'Salary sheet'!$F$6:$F$13045,'So sánh giờ'!$C15)</f>
        <v>0</v>
      </c>
      <c r="Q15" s="674">
        <f>SUMIFS('Salary sheet'!$AH$6:$AH$13045,'Salary sheet'!$F$6:$F$13045,'So sánh giờ'!$C15)</f>
        <v>0</v>
      </c>
      <c r="R15" s="674">
        <f>SUMIFS('Salary sheet'!$AI$6:$AI$13045,'Salary sheet'!$F$6:$F$13045,'So sánh giờ'!$C15)</f>
        <v>0</v>
      </c>
      <c r="S15" s="674">
        <f>SUMIFS('Salary sheet'!$AJ$6:$AJ$13045,'Salary sheet'!$F$6:$F$13045,'So sánh giờ'!$C15)</f>
        <v>0</v>
      </c>
      <c r="T15" s="674">
        <f>SUMIFS('Salary sheet'!$AK$6:$AK$13045,'Salary sheet'!$F$6:$F$13045,'So sánh giờ'!$C15)</f>
        <v>0</v>
      </c>
      <c r="U15" s="674">
        <f>SUMIFS('Salary sheet'!$AL$6:$AL$13045,'Salary sheet'!$F$6:$F$13045,'So sánh giờ'!$C15)</f>
        <v>0</v>
      </c>
      <c r="V15" s="732">
        <v>1</v>
      </c>
      <c r="W15" s="730">
        <v>37019231</v>
      </c>
      <c r="X15" s="730">
        <v>3969000</v>
      </c>
      <c r="Y15" s="730">
        <v>44100</v>
      </c>
      <c r="Z15" s="730">
        <v>188858</v>
      </c>
      <c r="AA15" s="730">
        <v>0</v>
      </c>
      <c r="AB15" s="730">
        <v>0</v>
      </c>
      <c r="AC15" s="730">
        <v>32817273</v>
      </c>
      <c r="AD15" s="733">
        <v>25</v>
      </c>
      <c r="AE15" s="733">
        <v>0</v>
      </c>
      <c r="AF15" s="733">
        <v>0</v>
      </c>
      <c r="AG15" s="733">
        <v>0</v>
      </c>
      <c r="AH15" s="733">
        <v>0</v>
      </c>
      <c r="AI15" s="733">
        <v>0</v>
      </c>
      <c r="AJ15" s="733">
        <v>0</v>
      </c>
      <c r="AK15" s="733">
        <v>0</v>
      </c>
      <c r="AL15" s="733">
        <v>0</v>
      </c>
      <c r="AM15" s="715">
        <v>1</v>
      </c>
      <c r="AN15" s="713">
        <v>38500000</v>
      </c>
      <c r="AO15" s="713">
        <v>3969000</v>
      </c>
      <c r="AP15" s="713">
        <v>44100</v>
      </c>
      <c r="AQ15" s="713">
        <v>273100</v>
      </c>
      <c r="AR15" s="713">
        <v>180000</v>
      </c>
      <c r="AS15" s="713">
        <v>0</v>
      </c>
      <c r="AT15" s="713">
        <v>34033800</v>
      </c>
      <c r="AU15" s="716">
        <v>22</v>
      </c>
      <c r="AV15" s="716">
        <v>2</v>
      </c>
      <c r="AW15" s="716">
        <v>0</v>
      </c>
      <c r="AX15" s="716">
        <v>0</v>
      </c>
      <c r="AY15" s="716">
        <v>0</v>
      </c>
      <c r="AZ15" s="716">
        <v>0</v>
      </c>
      <c r="BA15" s="716">
        <v>0</v>
      </c>
      <c r="BB15" s="716">
        <v>0</v>
      </c>
      <c r="BC15" s="716">
        <v>0</v>
      </c>
      <c r="BD15" s="370">
        <v>1</v>
      </c>
      <c r="BE15" s="362">
        <v>74305868</v>
      </c>
      <c r="BF15" s="362">
        <v>3969000</v>
      </c>
      <c r="BG15" s="362">
        <v>44100</v>
      </c>
      <c r="BH15" s="362">
        <v>7009865</v>
      </c>
      <c r="BI15" s="362">
        <v>0</v>
      </c>
      <c r="BJ15" s="362">
        <v>0</v>
      </c>
      <c r="BK15" s="362">
        <v>63282903</v>
      </c>
      <c r="BL15" s="674">
        <v>19.899999999999999</v>
      </c>
      <c r="BM15" s="674">
        <v>7</v>
      </c>
      <c r="BN15" s="674">
        <v>0</v>
      </c>
      <c r="BO15" s="674">
        <v>0</v>
      </c>
      <c r="BP15" s="674">
        <v>0</v>
      </c>
      <c r="BQ15" s="674">
        <v>0</v>
      </c>
      <c r="BR15" s="674">
        <v>0</v>
      </c>
      <c r="BS15" s="674">
        <v>0</v>
      </c>
      <c r="BT15" s="674">
        <v>0</v>
      </c>
    </row>
    <row r="16" spans="1:72" s="22" customFormat="1" ht="26.25" customHeight="1">
      <c r="A16" s="366">
        <f>SUBTOTAL(3,B$4:B16)</f>
        <v>13</v>
      </c>
      <c r="B16" s="367" t="s">
        <v>200</v>
      </c>
      <c r="C16" s="368" t="s">
        <v>458</v>
      </c>
      <c r="D16" s="369" t="s">
        <v>487</v>
      </c>
      <c r="E16" s="370">
        <f>COUNTIFS('Salary sheet'!$F$6:$F$2288,C16,'Salary sheet'!$E$6:$E$2288,B16)</f>
        <v>1</v>
      </c>
      <c r="F16" s="362">
        <f>+SUMIFS('Salary sheet'!$AN$6:$AN$1292,'Salary sheet'!$F$6:$F$1292,'So sánh giờ'!C16,'Salary sheet'!$E$6:$E$1292,'So sánh giờ'!B16)</f>
        <v>9706348</v>
      </c>
      <c r="G16" s="362">
        <f>+SUMIFS('Salary sheet'!$AO$6:$AO$2288,'Salary sheet'!$F$6:$F$2288,C16,'Salary sheet'!$E$6:$E$2288,B16)</f>
        <v>1012620</v>
      </c>
      <c r="H16" s="362">
        <f>+SUMIFS('Salary sheet'!$AP$6:$AP$2288,'Salary sheet'!$F$6:$F$2288,C16,'Salary sheet'!$E$6:$E$2288,B16)</f>
        <v>44100</v>
      </c>
      <c r="I16" s="362">
        <f>+SUMIFS('Salary sheet'!$AQ$6:$AQ$2288,'Salary sheet'!$F$6:$F$2288,C16,'Salary sheet'!$E$6:$E$2288,B16)</f>
        <v>0</v>
      </c>
      <c r="J16" s="362">
        <f>+SUMIFS('Salary sheet'!$AR$6:$AR$2288,'Salary sheet'!$F$6:$F$2288,C16,'Salary sheet'!$E$6:$E$2288,B16)</f>
        <v>0</v>
      </c>
      <c r="K16" s="362">
        <f>SUMIFS('Salary sheet'!$AS$6:$AS$1291,'Salary sheet'!$F$6:$F$1291,'So sánh giờ'!C16)</f>
        <v>0</v>
      </c>
      <c r="L16" s="362">
        <f t="shared" si="0"/>
        <v>8649628</v>
      </c>
      <c r="M16" s="674">
        <f>SUMIFS('Salary sheet'!$M$6:$M$13045,'Salary sheet'!$F$6:$F$13045,'So sánh giờ'!$C16)</f>
        <v>22.7</v>
      </c>
      <c r="N16" s="674">
        <f>SUMIFS('Salary sheet'!$O$6:$O$13045,'Salary sheet'!$F$6:$F$13045,'So sánh giờ'!$C16)</f>
        <v>2</v>
      </c>
      <c r="O16" s="674">
        <f>SUMIFS('Salary sheet'!$AA$6:$AA$13045,'Salary sheet'!$F$6:$F$13045,'So sánh giờ'!$C16)</f>
        <v>0</v>
      </c>
      <c r="P16" s="674">
        <f>SUMIFS('Salary sheet'!$Q$6:$Q$13045,'Salary sheet'!$F$6:$F$13045,'So sánh giờ'!$C16)</f>
        <v>0</v>
      </c>
      <c r="Q16" s="674">
        <f>SUMIFS('Salary sheet'!$AH$6:$AH$13045,'Salary sheet'!$F$6:$F$13045,'So sánh giờ'!$C16)</f>
        <v>0</v>
      </c>
      <c r="R16" s="674">
        <f>SUMIFS('Salary sheet'!$AI$6:$AI$13045,'Salary sheet'!$F$6:$F$13045,'So sánh giờ'!$C16)</f>
        <v>0</v>
      </c>
      <c r="S16" s="674">
        <f>SUMIFS('Salary sheet'!$AJ$6:$AJ$13045,'Salary sheet'!$F$6:$F$13045,'So sánh giờ'!$C16)</f>
        <v>0</v>
      </c>
      <c r="T16" s="674">
        <f>SUMIFS('Salary sheet'!$AK$6:$AK$13045,'Salary sheet'!$F$6:$F$13045,'So sánh giờ'!$C16)</f>
        <v>0</v>
      </c>
      <c r="U16" s="674">
        <f>SUMIFS('Salary sheet'!$AL$6:$AL$13045,'Salary sheet'!$F$6:$F$13045,'So sánh giờ'!$C16)</f>
        <v>0</v>
      </c>
      <c r="V16" s="732">
        <v>1</v>
      </c>
      <c r="W16" s="730">
        <v>9394225</v>
      </c>
      <c r="X16" s="730">
        <v>1012620</v>
      </c>
      <c r="Y16" s="730">
        <v>44100</v>
      </c>
      <c r="Z16" s="730">
        <v>0</v>
      </c>
      <c r="AA16" s="730">
        <v>0</v>
      </c>
      <c r="AB16" s="730">
        <v>0</v>
      </c>
      <c r="AC16" s="730">
        <v>8337505</v>
      </c>
      <c r="AD16" s="733">
        <v>23.9</v>
      </c>
      <c r="AE16" s="733">
        <v>0</v>
      </c>
      <c r="AF16" s="733">
        <v>0</v>
      </c>
      <c r="AG16" s="733">
        <v>0</v>
      </c>
      <c r="AH16" s="733">
        <v>0</v>
      </c>
      <c r="AI16" s="733">
        <v>0</v>
      </c>
      <c r="AJ16" s="733">
        <v>0</v>
      </c>
      <c r="AK16" s="733">
        <v>0</v>
      </c>
      <c r="AL16" s="733">
        <v>0</v>
      </c>
      <c r="AM16" s="715">
        <v>1</v>
      </c>
      <c r="AN16" s="713">
        <v>9754411</v>
      </c>
      <c r="AO16" s="713">
        <v>1012620</v>
      </c>
      <c r="AP16" s="713">
        <v>44100</v>
      </c>
      <c r="AQ16" s="713">
        <v>0</v>
      </c>
      <c r="AR16" s="713">
        <v>90000</v>
      </c>
      <c r="AS16" s="713">
        <v>0</v>
      </c>
      <c r="AT16" s="713">
        <v>8607691</v>
      </c>
      <c r="AU16" s="716">
        <v>20.9</v>
      </c>
      <c r="AV16" s="716">
        <v>2</v>
      </c>
      <c r="AW16" s="716">
        <v>0</v>
      </c>
      <c r="AX16" s="716">
        <v>0</v>
      </c>
      <c r="AY16" s="716">
        <v>0</v>
      </c>
      <c r="AZ16" s="716">
        <v>0</v>
      </c>
      <c r="BA16" s="716">
        <v>0</v>
      </c>
      <c r="BB16" s="716">
        <v>0</v>
      </c>
      <c r="BC16" s="716">
        <v>0</v>
      </c>
      <c r="BD16" s="370">
        <v>0</v>
      </c>
      <c r="BE16" s="362">
        <v>0</v>
      </c>
      <c r="BF16" s="362">
        <v>0</v>
      </c>
      <c r="BG16" s="362">
        <v>0</v>
      </c>
      <c r="BH16" s="362">
        <v>0</v>
      </c>
      <c r="BI16" s="362">
        <v>0</v>
      </c>
      <c r="BJ16" s="362">
        <v>0</v>
      </c>
      <c r="BK16" s="362">
        <v>0</v>
      </c>
      <c r="BL16" s="674">
        <v>0</v>
      </c>
      <c r="BM16" s="674">
        <v>0</v>
      </c>
      <c r="BN16" s="674">
        <v>0</v>
      </c>
      <c r="BO16" s="674">
        <v>0</v>
      </c>
      <c r="BP16" s="674">
        <v>0</v>
      </c>
      <c r="BQ16" s="674">
        <v>0</v>
      </c>
      <c r="BR16" s="674">
        <v>0</v>
      </c>
      <c r="BS16" s="674">
        <v>0</v>
      </c>
      <c r="BT16" s="674">
        <v>0</v>
      </c>
    </row>
    <row r="17" spans="1:72" s="22" customFormat="1" ht="26.25" customHeight="1">
      <c r="A17" s="366">
        <f>SUBTOTAL(3,B$4:B17)</f>
        <v>14</v>
      </c>
      <c r="B17" s="367" t="s">
        <v>200</v>
      </c>
      <c r="C17" s="368" t="s">
        <v>222</v>
      </c>
      <c r="D17" s="369" t="s">
        <v>488</v>
      </c>
      <c r="E17" s="370">
        <f>COUNTIFS('Salary sheet'!$F$6:$F$2288,C17,'Salary sheet'!$E$6:$E$2288,B17)</f>
        <v>5</v>
      </c>
      <c r="F17" s="362">
        <f>+SUMIFS('Salary sheet'!$AN$6:$AN$1292,'Salary sheet'!$F$6:$F$1292,'So sánh giờ'!C17,'Salary sheet'!$E$6:$E$1292,'So sánh giờ'!B17)</f>
        <v>65705031</v>
      </c>
      <c r="G17" s="362">
        <f>+SUMIFS('Salary sheet'!$AO$6:$AO$2288,'Salary sheet'!$F$6:$F$2288,C17,'Salary sheet'!$E$6:$E$2288,B17)</f>
        <v>5823825</v>
      </c>
      <c r="H17" s="362">
        <f>+SUMIFS('Salary sheet'!$AP$6:$AP$2288,'Salary sheet'!$F$6:$F$2288,C17,'Salary sheet'!$E$6:$E$2288,B17)</f>
        <v>220500</v>
      </c>
      <c r="I17" s="362">
        <f>+SUMIFS('Salary sheet'!$AQ$6:$AQ$2288,'Salary sheet'!$F$6:$F$2288,C17,'Salary sheet'!$E$6:$E$2288,B17)</f>
        <v>107542</v>
      </c>
      <c r="J17" s="362">
        <f>+SUMIFS('Salary sheet'!$AR$6:$AR$2288,'Salary sheet'!$F$6:$F$2288,C17,'Salary sheet'!$E$6:$E$2288,B17)</f>
        <v>0</v>
      </c>
      <c r="K17" s="362">
        <f>SUMIFS('Salary sheet'!$AS$6:$AS$1291,'Salary sheet'!$F$6:$F$1291,'So sánh giờ'!C17)</f>
        <v>0</v>
      </c>
      <c r="L17" s="362">
        <f t="shared" si="0"/>
        <v>59553164</v>
      </c>
      <c r="M17" s="674">
        <f>SUMIFS('Salary sheet'!$M$6:$M$13045,'Salary sheet'!$F$6:$F$13045,'So sánh giờ'!$C17)</f>
        <v>117</v>
      </c>
      <c r="N17" s="674">
        <f>SUMIFS('Salary sheet'!$O$6:$O$13045,'Salary sheet'!$F$6:$F$13045,'So sánh giờ'!$C17)</f>
        <v>10</v>
      </c>
      <c r="O17" s="674">
        <f>SUMIFS('Salary sheet'!$AA$6:$AA$13045,'Salary sheet'!$F$6:$F$13045,'So sánh giờ'!$C17)</f>
        <v>0</v>
      </c>
      <c r="P17" s="674">
        <f>SUMIFS('Salary sheet'!$Q$6:$Q$13045,'Salary sheet'!$F$6:$F$13045,'So sánh giờ'!$C17)</f>
        <v>0</v>
      </c>
      <c r="Q17" s="674">
        <f>SUMIFS('Salary sheet'!$AH$6:$AH$13045,'Salary sheet'!$F$6:$F$13045,'So sánh giờ'!$C17)</f>
        <v>44</v>
      </c>
      <c r="R17" s="674">
        <f>SUMIFS('Salary sheet'!$AI$6:$AI$13045,'Salary sheet'!$F$6:$F$13045,'So sánh giờ'!$C17)</f>
        <v>0</v>
      </c>
      <c r="S17" s="674">
        <f>SUMIFS('Salary sheet'!$AJ$6:$AJ$13045,'Salary sheet'!$F$6:$F$13045,'So sánh giờ'!$C17)</f>
        <v>0</v>
      </c>
      <c r="T17" s="674">
        <f>SUMIFS('Salary sheet'!$AK$6:$AK$13045,'Salary sheet'!$F$6:$F$13045,'So sánh giờ'!$C17)</f>
        <v>0</v>
      </c>
      <c r="U17" s="674">
        <f>SUMIFS('Salary sheet'!$AL$6:$AL$13045,'Salary sheet'!$F$6:$F$13045,'So sánh giờ'!$C17)</f>
        <v>0</v>
      </c>
      <c r="V17" s="732">
        <v>5</v>
      </c>
      <c r="W17" s="730">
        <v>67970931</v>
      </c>
      <c r="X17" s="730">
        <v>5823825</v>
      </c>
      <c r="Y17" s="730">
        <v>220500</v>
      </c>
      <c r="Z17" s="730">
        <v>130761</v>
      </c>
      <c r="AA17" s="730">
        <v>0</v>
      </c>
      <c r="AB17" s="730">
        <v>0</v>
      </c>
      <c r="AC17" s="730">
        <v>61795845</v>
      </c>
      <c r="AD17" s="733">
        <v>129.1</v>
      </c>
      <c r="AE17" s="733">
        <v>0</v>
      </c>
      <c r="AF17" s="733">
        <v>0</v>
      </c>
      <c r="AG17" s="733">
        <v>0</v>
      </c>
      <c r="AH17" s="733">
        <v>64</v>
      </c>
      <c r="AI17" s="733">
        <v>0</v>
      </c>
      <c r="AJ17" s="733">
        <v>0</v>
      </c>
      <c r="AK17" s="733">
        <v>0</v>
      </c>
      <c r="AL17" s="733">
        <v>0</v>
      </c>
      <c r="AM17" s="715">
        <v>5</v>
      </c>
      <c r="AN17" s="713">
        <v>64167838</v>
      </c>
      <c r="AO17" s="713">
        <v>5823825</v>
      </c>
      <c r="AP17" s="713">
        <v>220500</v>
      </c>
      <c r="AQ17" s="713">
        <v>26143</v>
      </c>
      <c r="AR17" s="713">
        <v>0</v>
      </c>
      <c r="AS17" s="713">
        <v>0</v>
      </c>
      <c r="AT17" s="713">
        <v>58097370</v>
      </c>
      <c r="AU17" s="716">
        <v>105.5</v>
      </c>
      <c r="AV17" s="716">
        <v>11</v>
      </c>
      <c r="AW17" s="716">
        <v>0</v>
      </c>
      <c r="AX17" s="716">
        <v>0</v>
      </c>
      <c r="AY17" s="716">
        <v>32</v>
      </c>
      <c r="AZ17" s="716">
        <v>0</v>
      </c>
      <c r="BA17" s="716">
        <v>0</v>
      </c>
      <c r="BB17" s="716">
        <v>0</v>
      </c>
      <c r="BC17" s="716">
        <v>0</v>
      </c>
      <c r="BD17" s="370">
        <v>5</v>
      </c>
      <c r="BE17" s="362">
        <v>110478397</v>
      </c>
      <c r="BF17" s="362">
        <v>5823825</v>
      </c>
      <c r="BG17" s="362">
        <v>220500</v>
      </c>
      <c r="BH17" s="362">
        <v>1744505</v>
      </c>
      <c r="BI17" s="362">
        <v>0</v>
      </c>
      <c r="BJ17" s="362">
        <v>0</v>
      </c>
      <c r="BK17" s="362">
        <v>102689567</v>
      </c>
      <c r="BL17" s="674">
        <v>98.9</v>
      </c>
      <c r="BM17" s="674">
        <v>35</v>
      </c>
      <c r="BN17" s="674">
        <v>0</v>
      </c>
      <c r="BO17" s="674">
        <v>0</v>
      </c>
      <c r="BP17" s="674">
        <v>56</v>
      </c>
      <c r="BQ17" s="674">
        <v>0</v>
      </c>
      <c r="BR17" s="674">
        <v>0</v>
      </c>
      <c r="BS17" s="674">
        <v>0</v>
      </c>
      <c r="BT17" s="674">
        <v>0</v>
      </c>
    </row>
    <row r="18" spans="1:72" s="22" customFormat="1" ht="26.25" customHeight="1">
      <c r="A18" s="366">
        <f>SUBTOTAL(3,B$4:B18)</f>
        <v>15</v>
      </c>
      <c r="B18" s="367" t="s">
        <v>200</v>
      </c>
      <c r="C18" s="368" t="s">
        <v>223</v>
      </c>
      <c r="D18" s="369" t="s">
        <v>373</v>
      </c>
      <c r="E18" s="370">
        <f>COUNTIFS('Salary sheet'!$F$6:$F$2288,C18,'Salary sheet'!$E$6:$E$2288,B18)</f>
        <v>11</v>
      </c>
      <c r="F18" s="362">
        <f>+SUMIFS('Salary sheet'!$AN$6:$AN$1292,'Salary sheet'!$F$6:$F$1292,'So sánh giờ'!C18,'Salary sheet'!$E$6:$E$1292,'So sánh giờ'!B18)</f>
        <v>121454954</v>
      </c>
      <c r="G18" s="362">
        <f>+SUMIFS('Salary sheet'!$AO$6:$AO$2288,'Salary sheet'!$F$6:$F$2288,C18,'Salary sheet'!$E$6:$E$2288,B18)</f>
        <v>7931595</v>
      </c>
      <c r="H18" s="362">
        <f>+SUMIFS('Salary sheet'!$AP$6:$AP$2288,'Salary sheet'!$F$6:$F$2288,C18,'Salary sheet'!$E$6:$E$2288,B18)</f>
        <v>396900</v>
      </c>
      <c r="I18" s="362">
        <f>+SUMIFS('Salary sheet'!$AQ$6:$AQ$2288,'Salary sheet'!$F$6:$F$2288,C18,'Salary sheet'!$E$6:$E$2288,B18)</f>
        <v>0</v>
      </c>
      <c r="J18" s="362">
        <f>+SUMIFS('Salary sheet'!$AR$6:$AR$2288,'Salary sheet'!$F$6:$F$2288,C18,'Salary sheet'!$E$6:$E$2288,B18)</f>
        <v>0</v>
      </c>
      <c r="K18" s="362">
        <f>SUMIFS('Salary sheet'!$AS$6:$AS$1291,'Salary sheet'!$F$6:$F$1291,'So sánh giờ'!C18)</f>
        <v>0</v>
      </c>
      <c r="L18" s="362">
        <f t="shared" si="0"/>
        <v>113126459</v>
      </c>
      <c r="M18" s="674">
        <f>SUMIFS('Salary sheet'!$M$6:$M$13045,'Salary sheet'!$F$6:$F$13045,'So sánh giờ'!$C18)</f>
        <v>251.50000000000003</v>
      </c>
      <c r="N18" s="674">
        <f>SUMIFS('Salary sheet'!$O$6:$O$13045,'Salary sheet'!$F$6:$F$13045,'So sánh giờ'!$C18)</f>
        <v>22</v>
      </c>
      <c r="O18" s="674">
        <f>SUMIFS('Salary sheet'!$AA$6:$AA$13045,'Salary sheet'!$F$6:$F$13045,'So sánh giờ'!$C18)</f>
        <v>0</v>
      </c>
      <c r="P18" s="674">
        <f>SUMIFS('Salary sheet'!$Q$6:$Q$13045,'Salary sheet'!$F$6:$F$13045,'So sánh giờ'!$C18)</f>
        <v>0</v>
      </c>
      <c r="Q18" s="674">
        <f>SUMIFS('Salary sheet'!$AH$6:$AH$13045,'Salary sheet'!$F$6:$F$13045,'So sánh giờ'!$C18)</f>
        <v>353</v>
      </c>
      <c r="R18" s="674">
        <f>SUMIFS('Salary sheet'!$AI$6:$AI$13045,'Salary sheet'!$F$6:$F$13045,'So sánh giờ'!$C18)</f>
        <v>0</v>
      </c>
      <c r="S18" s="674">
        <f>SUMIFS('Salary sheet'!$AJ$6:$AJ$13045,'Salary sheet'!$F$6:$F$13045,'So sánh giờ'!$C18)</f>
        <v>0</v>
      </c>
      <c r="T18" s="674">
        <f>SUMIFS('Salary sheet'!$AK$6:$AK$13045,'Salary sheet'!$F$6:$F$13045,'So sánh giờ'!$C18)</f>
        <v>0</v>
      </c>
      <c r="U18" s="674">
        <f>SUMIFS('Salary sheet'!$AL$6:$AL$13045,'Salary sheet'!$F$6:$F$13045,'So sánh giờ'!$C18)</f>
        <v>0</v>
      </c>
      <c r="V18" s="732">
        <v>11</v>
      </c>
      <c r="W18" s="730">
        <v>128525579</v>
      </c>
      <c r="X18" s="730">
        <v>8189265</v>
      </c>
      <c r="Y18" s="730">
        <v>396900</v>
      </c>
      <c r="Z18" s="730">
        <v>28328</v>
      </c>
      <c r="AA18" s="730">
        <v>0</v>
      </c>
      <c r="AB18" s="730">
        <v>0</v>
      </c>
      <c r="AC18" s="730">
        <v>119911086</v>
      </c>
      <c r="AD18" s="733">
        <v>260.60000000000002</v>
      </c>
      <c r="AE18" s="733">
        <v>1</v>
      </c>
      <c r="AF18" s="733">
        <v>0</v>
      </c>
      <c r="AG18" s="733">
        <v>0</v>
      </c>
      <c r="AH18" s="733">
        <v>480</v>
      </c>
      <c r="AI18" s="733">
        <v>0</v>
      </c>
      <c r="AJ18" s="733">
        <v>0</v>
      </c>
      <c r="AK18" s="733">
        <v>0</v>
      </c>
      <c r="AL18" s="733">
        <v>0</v>
      </c>
      <c r="AM18" s="715">
        <v>9</v>
      </c>
      <c r="AN18" s="713">
        <v>89872640</v>
      </c>
      <c r="AO18" s="713">
        <v>8029455</v>
      </c>
      <c r="AP18" s="713">
        <v>396900</v>
      </c>
      <c r="AQ18" s="713">
        <v>0</v>
      </c>
      <c r="AR18" s="713">
        <v>0</v>
      </c>
      <c r="AS18" s="713">
        <v>0</v>
      </c>
      <c r="AT18" s="713">
        <v>81446285</v>
      </c>
      <c r="AU18" s="716">
        <v>194.2</v>
      </c>
      <c r="AV18" s="716">
        <v>20</v>
      </c>
      <c r="AW18" s="716">
        <v>0</v>
      </c>
      <c r="AX18" s="716">
        <v>0</v>
      </c>
      <c r="AY18" s="716">
        <v>0</v>
      </c>
      <c r="AZ18" s="716">
        <v>0</v>
      </c>
      <c r="BA18" s="716">
        <v>0</v>
      </c>
      <c r="BB18" s="716">
        <v>0</v>
      </c>
      <c r="BC18" s="716">
        <v>0</v>
      </c>
      <c r="BD18" s="370">
        <v>10</v>
      </c>
      <c r="BE18" s="362">
        <v>183121966</v>
      </c>
      <c r="BF18" s="362">
        <v>8736525</v>
      </c>
      <c r="BG18" s="362">
        <v>441000</v>
      </c>
      <c r="BH18" s="362">
        <v>2162424</v>
      </c>
      <c r="BI18" s="362">
        <v>0</v>
      </c>
      <c r="BJ18" s="362">
        <v>0</v>
      </c>
      <c r="BK18" s="362">
        <v>171782017</v>
      </c>
      <c r="BL18" s="674">
        <v>186.70000000000002</v>
      </c>
      <c r="BM18" s="674">
        <v>68</v>
      </c>
      <c r="BN18" s="674">
        <v>0</v>
      </c>
      <c r="BO18" s="674">
        <v>0</v>
      </c>
      <c r="BP18" s="674">
        <v>400</v>
      </c>
      <c r="BQ18" s="674">
        <v>0</v>
      </c>
      <c r="BR18" s="674">
        <v>0</v>
      </c>
      <c r="BS18" s="674">
        <v>0</v>
      </c>
      <c r="BT18" s="674">
        <v>0</v>
      </c>
    </row>
    <row r="19" spans="1:72" s="22" customFormat="1" ht="26.25" customHeight="1">
      <c r="A19" s="366">
        <f>SUBTOTAL(3,B$4:B19)</f>
        <v>16</v>
      </c>
      <c r="B19" s="367" t="s">
        <v>200</v>
      </c>
      <c r="C19" s="368" t="s">
        <v>445</v>
      </c>
      <c r="D19" s="369" t="s">
        <v>374</v>
      </c>
      <c r="E19" s="370">
        <f>COUNTIFS('Salary sheet'!$F$6:$F$2288,C19,'Salary sheet'!$E$6:$E$2288,B19)</f>
        <v>33</v>
      </c>
      <c r="F19" s="362">
        <f>+SUMIFS('Salary sheet'!$AN$6:$AN$1292,'Salary sheet'!$F$6:$F$1292,'So sánh giờ'!C19,'Salary sheet'!$E$6:$E$1292,'So sánh giờ'!B19)</f>
        <v>572552074</v>
      </c>
      <c r="G19" s="362">
        <f>+SUMIFS('Salary sheet'!$AO$6:$AO$2288,'Salary sheet'!$F$6:$F$2288,C19,'Salary sheet'!$E$6:$E$2288,B19)</f>
        <v>43817921</v>
      </c>
      <c r="H19" s="362">
        <f>+SUMIFS('Salary sheet'!$AP$6:$AP$2288,'Salary sheet'!$F$6:$F$2288,C19,'Salary sheet'!$E$6:$E$2288,B19)</f>
        <v>1411200</v>
      </c>
      <c r="I19" s="362">
        <f>+SUMIFS('Salary sheet'!$AQ$6:$AQ$2288,'Salary sheet'!$F$6:$F$2288,C19,'Salary sheet'!$E$6:$E$2288,B19)</f>
        <v>3177374</v>
      </c>
      <c r="J19" s="362">
        <f>+SUMIFS('Salary sheet'!$AR$6:$AR$2288,'Salary sheet'!$F$6:$F$2288,C19,'Salary sheet'!$E$6:$E$2288,B19)</f>
        <v>0</v>
      </c>
      <c r="K19" s="362">
        <f>SUMIFS('Salary sheet'!$AS$6:$AS$1291,'Salary sheet'!$F$6:$F$1291,'So sánh giờ'!C19)</f>
        <v>420143</v>
      </c>
      <c r="L19" s="362">
        <f t="shared" si="0"/>
        <v>523725436</v>
      </c>
      <c r="M19" s="674">
        <f>SUMIFS('Salary sheet'!$M$6:$M$13045,'Salary sheet'!$F$6:$F$13045,'So sánh giờ'!$C19)</f>
        <v>752.29999999999984</v>
      </c>
      <c r="N19" s="674">
        <f>SUMIFS('Salary sheet'!$O$6:$O$13045,'Salary sheet'!$F$6:$F$13045,'So sánh giờ'!$C19)</f>
        <v>81</v>
      </c>
      <c r="O19" s="674">
        <f>SUMIFS('Salary sheet'!$AA$6:$AA$13045,'Salary sheet'!$F$6:$F$13045,'So sánh giờ'!$C19)</f>
        <v>0</v>
      </c>
      <c r="P19" s="674">
        <f>SUMIFS('Salary sheet'!$Q$6:$Q$13045,'Salary sheet'!$F$6:$F$13045,'So sánh giờ'!$C19)</f>
        <v>1059</v>
      </c>
      <c r="Q19" s="674">
        <f>SUMIFS('Salary sheet'!$AH$6:$AH$13045,'Salary sheet'!$F$6:$F$13045,'So sánh giờ'!$C19)</f>
        <v>770</v>
      </c>
      <c r="R19" s="674">
        <f>SUMIFS('Salary sheet'!$AI$6:$AI$13045,'Salary sheet'!$F$6:$F$13045,'So sánh giờ'!$C19)</f>
        <v>0</v>
      </c>
      <c r="S19" s="674">
        <f>SUMIFS('Salary sheet'!$AJ$6:$AJ$13045,'Salary sheet'!$F$6:$F$13045,'So sánh giờ'!$C19)</f>
        <v>221</v>
      </c>
      <c r="T19" s="674">
        <f>SUMIFS('Salary sheet'!$AK$6:$AK$13045,'Salary sheet'!$F$6:$F$13045,'So sánh giờ'!$C19)</f>
        <v>0</v>
      </c>
      <c r="U19" s="674">
        <f>SUMIFS('Salary sheet'!$AL$6:$AL$13045,'Salary sheet'!$F$6:$F$13045,'So sánh giờ'!$C19)</f>
        <v>0</v>
      </c>
      <c r="V19" s="732">
        <v>34</v>
      </c>
      <c r="W19" s="730">
        <v>640848825</v>
      </c>
      <c r="X19" s="730">
        <v>42227955</v>
      </c>
      <c r="Y19" s="730">
        <v>1411200</v>
      </c>
      <c r="Z19" s="730">
        <v>4460635</v>
      </c>
      <c r="AA19" s="730">
        <v>0</v>
      </c>
      <c r="AB19" s="730">
        <v>0</v>
      </c>
      <c r="AC19" s="730">
        <v>592749035</v>
      </c>
      <c r="AD19" s="733">
        <v>841.5</v>
      </c>
      <c r="AE19" s="733">
        <v>0</v>
      </c>
      <c r="AF19" s="733">
        <v>0</v>
      </c>
      <c r="AG19" s="733">
        <v>819</v>
      </c>
      <c r="AH19" s="733">
        <v>1505</v>
      </c>
      <c r="AI19" s="733">
        <v>104</v>
      </c>
      <c r="AJ19" s="733">
        <v>185</v>
      </c>
      <c r="AK19" s="733">
        <v>0</v>
      </c>
      <c r="AL19" s="733">
        <v>0</v>
      </c>
      <c r="AM19" s="715">
        <v>32</v>
      </c>
      <c r="AN19" s="713">
        <v>482542549</v>
      </c>
      <c r="AO19" s="713">
        <v>41435835</v>
      </c>
      <c r="AP19" s="713">
        <v>1367100</v>
      </c>
      <c r="AQ19" s="713">
        <v>1478378</v>
      </c>
      <c r="AR19" s="713">
        <v>0</v>
      </c>
      <c r="AS19" s="713">
        <v>0</v>
      </c>
      <c r="AT19" s="713">
        <v>438261236</v>
      </c>
      <c r="AU19" s="716">
        <v>673.19999999999993</v>
      </c>
      <c r="AV19" s="716">
        <v>69</v>
      </c>
      <c r="AW19" s="716">
        <v>0</v>
      </c>
      <c r="AX19" s="716">
        <v>461.5</v>
      </c>
      <c r="AY19" s="716">
        <v>319</v>
      </c>
      <c r="AZ19" s="716">
        <v>0</v>
      </c>
      <c r="BA19" s="716">
        <v>98</v>
      </c>
      <c r="BB19" s="716">
        <v>0</v>
      </c>
      <c r="BC19" s="716">
        <v>0</v>
      </c>
      <c r="BD19" s="370">
        <v>32</v>
      </c>
      <c r="BE19" s="362">
        <v>772447220</v>
      </c>
      <c r="BF19" s="362">
        <v>40277580</v>
      </c>
      <c r="BG19" s="362">
        <v>1323000</v>
      </c>
      <c r="BH19" s="362">
        <v>20646663</v>
      </c>
      <c r="BI19" s="362">
        <v>0</v>
      </c>
      <c r="BJ19" s="362">
        <v>0</v>
      </c>
      <c r="BK19" s="362">
        <v>710199977</v>
      </c>
      <c r="BL19" s="674">
        <v>576.30000000000007</v>
      </c>
      <c r="BM19" s="674">
        <v>230</v>
      </c>
      <c r="BN19" s="674">
        <v>0</v>
      </c>
      <c r="BO19" s="674">
        <v>468</v>
      </c>
      <c r="BP19" s="674">
        <v>762</v>
      </c>
      <c r="BQ19" s="674">
        <v>120</v>
      </c>
      <c r="BR19" s="674">
        <v>96</v>
      </c>
      <c r="BS19" s="674">
        <v>0</v>
      </c>
      <c r="BT19" s="674">
        <v>0</v>
      </c>
    </row>
    <row r="20" spans="1:72" s="22" customFormat="1" ht="26.25" customHeight="1">
      <c r="A20" s="366">
        <f>SUBTOTAL(3,B$4:B20)</f>
        <v>17</v>
      </c>
      <c r="B20" s="367" t="s">
        <v>200</v>
      </c>
      <c r="C20" s="368" t="s">
        <v>224</v>
      </c>
      <c r="D20" s="369" t="s">
        <v>375</v>
      </c>
      <c r="E20" s="370">
        <f>COUNTIFS('Salary sheet'!$F$6:$F$2288,C20,'Salary sheet'!$E$6:$E$2288,B20)</f>
        <v>2</v>
      </c>
      <c r="F20" s="362">
        <f>+SUMIFS('Salary sheet'!$AN$6:$AN$1292,'Salary sheet'!$F$6:$F$1292,'So sánh giờ'!C20,'Salary sheet'!$E$6:$E$1292,'So sánh giờ'!B20)</f>
        <v>45518456</v>
      </c>
      <c r="G20" s="362">
        <f>+SUMIFS('Salary sheet'!$AO$6:$AO$2288,'Salary sheet'!$F$6:$F$2288,C20,'Salary sheet'!$E$6:$E$2288,B20)</f>
        <v>4337340</v>
      </c>
      <c r="H20" s="362">
        <f>+SUMIFS('Salary sheet'!$AP$6:$AP$2288,'Salary sheet'!$F$6:$F$2288,C20,'Salary sheet'!$E$6:$E$2288,B20)</f>
        <v>88200</v>
      </c>
      <c r="I20" s="362">
        <f>+SUMIFS('Salary sheet'!$AQ$6:$AQ$2288,'Salary sheet'!$F$6:$F$2288,C20,'Salary sheet'!$E$6:$E$2288,B20)</f>
        <v>0</v>
      </c>
      <c r="J20" s="362">
        <f>+SUMIFS('Salary sheet'!$AR$6:$AR$2288,'Salary sheet'!$F$6:$F$2288,C20,'Salary sheet'!$E$6:$E$2288,B20)</f>
        <v>0</v>
      </c>
      <c r="K20" s="362">
        <f>SUMIFS('Salary sheet'!$AS$6:$AS$1291,'Salary sheet'!$F$6:$F$1291,'So sánh giờ'!C20)</f>
        <v>0</v>
      </c>
      <c r="L20" s="362">
        <f t="shared" si="0"/>
        <v>41092916</v>
      </c>
      <c r="M20" s="674">
        <f>SUMIFS('Salary sheet'!$M$6:$M$13045,'Salary sheet'!$F$6:$F$13045,'So sánh giờ'!$C20)</f>
        <v>47</v>
      </c>
      <c r="N20" s="674">
        <f>SUMIFS('Salary sheet'!$O$6:$O$13045,'Salary sheet'!$F$6:$F$13045,'So sánh giờ'!$C20)</f>
        <v>4</v>
      </c>
      <c r="O20" s="674">
        <f>SUMIFS('Salary sheet'!$AA$6:$AA$13045,'Salary sheet'!$F$6:$F$13045,'So sánh giờ'!$C20)</f>
        <v>0</v>
      </c>
      <c r="P20" s="674">
        <f>SUMIFS('Salary sheet'!$Q$6:$Q$13045,'Salary sheet'!$F$6:$F$13045,'So sánh giờ'!$C20)</f>
        <v>0</v>
      </c>
      <c r="Q20" s="674">
        <f>SUMIFS('Salary sheet'!$AH$6:$AH$13045,'Salary sheet'!$F$6:$F$13045,'So sánh giờ'!$C20)</f>
        <v>36</v>
      </c>
      <c r="R20" s="674">
        <f>SUMIFS('Salary sheet'!$AI$6:$AI$13045,'Salary sheet'!$F$6:$F$13045,'So sánh giờ'!$C20)</f>
        <v>0</v>
      </c>
      <c r="S20" s="674">
        <f>SUMIFS('Salary sheet'!$AJ$6:$AJ$13045,'Salary sheet'!$F$6:$F$13045,'So sánh giờ'!$C20)</f>
        <v>0</v>
      </c>
      <c r="T20" s="674">
        <f>SUMIFS('Salary sheet'!$AK$6:$AK$13045,'Salary sheet'!$F$6:$F$13045,'So sánh giờ'!$C20)</f>
        <v>0</v>
      </c>
      <c r="U20" s="674">
        <f>SUMIFS('Salary sheet'!$AL$6:$AL$13045,'Salary sheet'!$F$6:$F$13045,'So sánh giờ'!$C20)</f>
        <v>0</v>
      </c>
      <c r="V20" s="732">
        <v>2</v>
      </c>
      <c r="W20" s="730">
        <v>50735252</v>
      </c>
      <c r="X20" s="730">
        <v>4337340</v>
      </c>
      <c r="Y20" s="730">
        <v>88200</v>
      </c>
      <c r="Z20" s="730">
        <v>0</v>
      </c>
      <c r="AA20" s="730">
        <v>0</v>
      </c>
      <c r="AB20" s="730">
        <v>0</v>
      </c>
      <c r="AC20" s="730">
        <v>46309712</v>
      </c>
      <c r="AD20" s="733">
        <v>51</v>
      </c>
      <c r="AE20" s="733">
        <v>1</v>
      </c>
      <c r="AF20" s="733">
        <v>0</v>
      </c>
      <c r="AG20" s="733">
        <v>0</v>
      </c>
      <c r="AH20" s="733">
        <v>72</v>
      </c>
      <c r="AI20" s="733">
        <v>8</v>
      </c>
      <c r="AJ20" s="733">
        <v>0</v>
      </c>
      <c r="AK20" s="733">
        <v>0</v>
      </c>
      <c r="AL20" s="733">
        <v>0</v>
      </c>
      <c r="AM20" s="715">
        <v>2</v>
      </c>
      <c r="AN20" s="713">
        <v>45455363</v>
      </c>
      <c r="AO20" s="713">
        <v>4337340</v>
      </c>
      <c r="AP20" s="713">
        <v>88200</v>
      </c>
      <c r="AQ20" s="713">
        <v>0</v>
      </c>
      <c r="AR20" s="713">
        <v>0</v>
      </c>
      <c r="AS20" s="713">
        <v>0</v>
      </c>
      <c r="AT20" s="713">
        <v>41029823</v>
      </c>
      <c r="AU20" s="716">
        <v>43</v>
      </c>
      <c r="AV20" s="716">
        <v>5</v>
      </c>
      <c r="AW20" s="716">
        <v>0</v>
      </c>
      <c r="AX20" s="716">
        <v>0</v>
      </c>
      <c r="AY20" s="716">
        <v>20</v>
      </c>
      <c r="AZ20" s="716">
        <v>0</v>
      </c>
      <c r="BA20" s="716">
        <v>0</v>
      </c>
      <c r="BB20" s="716">
        <v>0</v>
      </c>
      <c r="BC20" s="716">
        <v>0</v>
      </c>
      <c r="BD20" s="370">
        <v>2</v>
      </c>
      <c r="BE20" s="362">
        <v>75843046</v>
      </c>
      <c r="BF20" s="362">
        <v>4337340</v>
      </c>
      <c r="BG20" s="362">
        <v>88200</v>
      </c>
      <c r="BH20" s="362">
        <v>3637423</v>
      </c>
      <c r="BI20" s="362">
        <v>0</v>
      </c>
      <c r="BJ20" s="362">
        <v>0</v>
      </c>
      <c r="BK20" s="362">
        <v>67780083</v>
      </c>
      <c r="BL20" s="674">
        <v>30</v>
      </c>
      <c r="BM20" s="674">
        <v>14</v>
      </c>
      <c r="BN20" s="674">
        <v>0</v>
      </c>
      <c r="BO20" s="674">
        <v>0</v>
      </c>
      <c r="BP20" s="674">
        <v>0</v>
      </c>
      <c r="BQ20" s="674">
        <v>0</v>
      </c>
      <c r="BR20" s="674">
        <v>0</v>
      </c>
      <c r="BS20" s="674">
        <v>0</v>
      </c>
      <c r="BT20" s="674">
        <v>0</v>
      </c>
    </row>
    <row r="21" spans="1:72" s="22" customFormat="1" ht="26.25" customHeight="1">
      <c r="A21" s="366">
        <f>SUBTOTAL(3,B$4:B21)</f>
        <v>18</v>
      </c>
      <c r="B21" s="367" t="s">
        <v>200</v>
      </c>
      <c r="C21" s="368" t="s">
        <v>446</v>
      </c>
      <c r="D21" s="369" t="s">
        <v>376</v>
      </c>
      <c r="E21" s="370">
        <f>COUNTIFS('Salary sheet'!$F$6:$F$2288,C21,'Salary sheet'!$E$6:$E$2288,B21)</f>
        <v>15</v>
      </c>
      <c r="F21" s="362">
        <f>+SUMIFS('Salary sheet'!$AN$6:$AN$1292,'Salary sheet'!$F$6:$F$1292,'So sánh giờ'!C21,'Salary sheet'!$E$6:$E$1292,'So sánh giờ'!B21)</f>
        <v>138731515</v>
      </c>
      <c r="G21" s="362">
        <f>+SUMIFS('Salary sheet'!$AO$6:$AO$2288,'Salary sheet'!$F$6:$F$2288,C21,'Salary sheet'!$E$6:$E$2288,B21)</f>
        <v>10831905</v>
      </c>
      <c r="H21" s="362">
        <f>+SUMIFS('Salary sheet'!$AP$6:$AP$2288,'Salary sheet'!$F$6:$F$2288,C21,'Salary sheet'!$E$6:$E$2288,B21)</f>
        <v>661500</v>
      </c>
      <c r="I21" s="362">
        <f>+SUMIFS('Salary sheet'!$AQ$6:$AQ$2288,'Salary sheet'!$F$6:$F$2288,C21,'Salary sheet'!$E$6:$E$2288,B21)</f>
        <v>0</v>
      </c>
      <c r="J21" s="362">
        <f>+SUMIFS('Salary sheet'!$AR$6:$AR$2288,'Salary sheet'!$F$6:$F$2288,C21,'Salary sheet'!$E$6:$E$2288,B21)</f>
        <v>0</v>
      </c>
      <c r="K21" s="362">
        <f>SUMIFS('Salary sheet'!$AS$6:$AS$1291,'Salary sheet'!$F$6:$F$1291,'So sánh giờ'!C21)</f>
        <v>0</v>
      </c>
      <c r="L21" s="362">
        <f t="shared" si="0"/>
        <v>127238110</v>
      </c>
      <c r="M21" s="674">
        <f>SUMIFS('Salary sheet'!$M$6:$M$13045,'Salary sheet'!$F$6:$F$13045,'So sánh giờ'!$C21)</f>
        <v>340.4</v>
      </c>
      <c r="N21" s="674">
        <f>SUMIFS('Salary sheet'!$O$6:$O$13045,'Salary sheet'!$F$6:$F$13045,'So sánh giờ'!$C21)</f>
        <v>37</v>
      </c>
      <c r="O21" s="674">
        <f>SUMIFS('Salary sheet'!$AA$6:$AA$13045,'Salary sheet'!$F$6:$F$13045,'So sánh giờ'!$C21)</f>
        <v>0</v>
      </c>
      <c r="P21" s="674">
        <f>SUMIFS('Salary sheet'!$Q$6:$Q$13045,'Salary sheet'!$F$6:$F$13045,'So sánh giờ'!$C21)</f>
        <v>247</v>
      </c>
      <c r="Q21" s="674">
        <f>SUMIFS('Salary sheet'!$AH$6:$AH$13045,'Salary sheet'!$F$6:$F$13045,'So sánh giờ'!$C21)</f>
        <v>264</v>
      </c>
      <c r="R21" s="674">
        <f>SUMIFS('Salary sheet'!$AI$6:$AI$13045,'Salary sheet'!$F$6:$F$13045,'So sánh giờ'!$C21)</f>
        <v>0</v>
      </c>
      <c r="S21" s="674">
        <f>SUMIFS('Salary sheet'!$AJ$6:$AJ$13045,'Salary sheet'!$F$6:$F$13045,'So sánh giờ'!$C21)</f>
        <v>0</v>
      </c>
      <c r="T21" s="674">
        <f>SUMIFS('Salary sheet'!$AK$6:$AK$13045,'Salary sheet'!$F$6:$F$13045,'So sánh giờ'!$C21)</f>
        <v>0</v>
      </c>
      <c r="U21" s="674">
        <f>SUMIFS('Salary sheet'!$AL$6:$AL$13045,'Salary sheet'!$F$6:$F$13045,'So sánh giờ'!$C21)</f>
        <v>0</v>
      </c>
      <c r="V21" s="732">
        <v>15</v>
      </c>
      <c r="W21" s="730">
        <v>129226713</v>
      </c>
      <c r="X21" s="730">
        <v>9545282</v>
      </c>
      <c r="Y21" s="730">
        <v>617400</v>
      </c>
      <c r="Z21" s="730">
        <v>3554</v>
      </c>
      <c r="AA21" s="730">
        <v>0</v>
      </c>
      <c r="AB21" s="730">
        <v>392538</v>
      </c>
      <c r="AC21" s="730">
        <v>118667939</v>
      </c>
      <c r="AD21" s="733">
        <v>364.7</v>
      </c>
      <c r="AE21" s="733">
        <v>0</v>
      </c>
      <c r="AF21" s="733">
        <v>0</v>
      </c>
      <c r="AG21" s="733">
        <v>143</v>
      </c>
      <c r="AH21" s="733">
        <v>231.5</v>
      </c>
      <c r="AI21" s="733">
        <v>0</v>
      </c>
      <c r="AJ21" s="733">
        <v>0</v>
      </c>
      <c r="AK21" s="733">
        <v>0</v>
      </c>
      <c r="AL21" s="733">
        <v>0</v>
      </c>
      <c r="AM21" s="715">
        <v>15</v>
      </c>
      <c r="AN21" s="713">
        <v>132990997</v>
      </c>
      <c r="AO21" s="713">
        <v>9064440</v>
      </c>
      <c r="AP21" s="713">
        <v>529200</v>
      </c>
      <c r="AQ21" s="713">
        <v>2300</v>
      </c>
      <c r="AR21" s="713">
        <v>0</v>
      </c>
      <c r="AS21" s="713">
        <v>0</v>
      </c>
      <c r="AT21" s="713">
        <v>123395057</v>
      </c>
      <c r="AU21" s="716">
        <v>289.10000000000002</v>
      </c>
      <c r="AV21" s="716">
        <v>25</v>
      </c>
      <c r="AW21" s="716">
        <v>0</v>
      </c>
      <c r="AX21" s="716">
        <v>468</v>
      </c>
      <c r="AY21" s="716">
        <v>320.5</v>
      </c>
      <c r="AZ21" s="716">
        <v>0</v>
      </c>
      <c r="BA21" s="716">
        <v>0</v>
      </c>
      <c r="BB21" s="716">
        <v>0</v>
      </c>
      <c r="BC21" s="716">
        <v>0</v>
      </c>
      <c r="BD21" s="370">
        <v>13</v>
      </c>
      <c r="BE21" s="362">
        <v>185254369</v>
      </c>
      <c r="BF21" s="362">
        <v>9515415</v>
      </c>
      <c r="BG21" s="362">
        <v>573300</v>
      </c>
      <c r="BH21" s="362">
        <v>1668915</v>
      </c>
      <c r="BI21" s="362">
        <v>0</v>
      </c>
      <c r="BJ21" s="362">
        <v>0</v>
      </c>
      <c r="BK21" s="362">
        <v>173496739</v>
      </c>
      <c r="BL21" s="674">
        <v>242</v>
      </c>
      <c r="BM21" s="674">
        <v>90</v>
      </c>
      <c r="BN21" s="674">
        <v>0</v>
      </c>
      <c r="BO21" s="674">
        <v>312</v>
      </c>
      <c r="BP21" s="674">
        <v>302</v>
      </c>
      <c r="BQ21" s="674">
        <v>0</v>
      </c>
      <c r="BR21" s="674">
        <v>0</v>
      </c>
      <c r="BS21" s="674">
        <v>0</v>
      </c>
      <c r="BT21" s="674">
        <v>0</v>
      </c>
    </row>
    <row r="22" spans="1:72" s="22" customFormat="1" ht="26.25" customHeight="1">
      <c r="A22" s="366">
        <f>SUBTOTAL(3,B$4:B22)</f>
        <v>19</v>
      </c>
      <c r="B22" s="367" t="s">
        <v>200</v>
      </c>
      <c r="C22" s="368" t="s">
        <v>225</v>
      </c>
      <c r="D22" s="369" t="s">
        <v>377</v>
      </c>
      <c r="E22" s="370">
        <f>COUNTIFS('Salary sheet'!$F$6:$F$2288,C22,'Salary sheet'!$E$6:$E$2288,B22)</f>
        <v>14</v>
      </c>
      <c r="F22" s="362">
        <f>+SUMIFS('Salary sheet'!$AN$6:$AN$1292,'Salary sheet'!$F$6:$F$1292,'So sánh giờ'!C22,'Salary sheet'!$E$6:$E$1292,'So sánh giờ'!B22)</f>
        <v>129887407</v>
      </c>
      <c r="G22" s="362">
        <f>+SUMIFS('Salary sheet'!$AO$6:$AO$2288,'Salary sheet'!$F$6:$F$2288,C22,'Salary sheet'!$E$6:$E$2288,B22)</f>
        <v>9704835</v>
      </c>
      <c r="H22" s="362">
        <f>+SUMIFS('Salary sheet'!$AP$6:$AP$2288,'Salary sheet'!$F$6:$F$2288,C22,'Salary sheet'!$E$6:$E$2288,B22)</f>
        <v>573300</v>
      </c>
      <c r="I22" s="362">
        <f>+SUMIFS('Salary sheet'!$AQ$6:$AQ$2288,'Salary sheet'!$F$6:$F$2288,C22,'Salary sheet'!$E$6:$E$2288,B22)</f>
        <v>0</v>
      </c>
      <c r="J22" s="362">
        <f>+SUMIFS('Salary sheet'!$AR$6:$AR$2288,'Salary sheet'!$F$6:$F$2288,C22,'Salary sheet'!$E$6:$E$2288,B22)</f>
        <v>0</v>
      </c>
      <c r="K22" s="362">
        <f>SUMIFS('Salary sheet'!$AS$6:$AS$1291,'Salary sheet'!$F$6:$F$1291,'So sánh giờ'!C22)</f>
        <v>0</v>
      </c>
      <c r="L22" s="362">
        <f t="shared" si="0"/>
        <v>119609272</v>
      </c>
      <c r="M22" s="674">
        <f>SUMIFS('Salary sheet'!$M$6:$M$13045,'Salary sheet'!$F$6:$F$13045,'So sánh giờ'!$C22)</f>
        <v>320.60000000000002</v>
      </c>
      <c r="N22" s="674">
        <f>SUMIFS('Salary sheet'!$O$6:$O$13045,'Salary sheet'!$F$6:$F$13045,'So sánh giờ'!$C22)</f>
        <v>35</v>
      </c>
      <c r="O22" s="674">
        <f>SUMIFS('Salary sheet'!$AA$6:$AA$13045,'Salary sheet'!$F$6:$F$13045,'So sánh giờ'!$C22)</f>
        <v>0</v>
      </c>
      <c r="P22" s="674">
        <f>SUMIFS('Salary sheet'!$Q$6:$Q$13045,'Salary sheet'!$F$6:$F$13045,'So sánh giờ'!$C22)</f>
        <v>442</v>
      </c>
      <c r="Q22" s="674">
        <f>SUMIFS('Salary sheet'!$AH$6:$AH$13045,'Salary sheet'!$F$6:$F$13045,'So sánh giờ'!$C22)</f>
        <v>328</v>
      </c>
      <c r="R22" s="674">
        <f>SUMIFS('Salary sheet'!$AI$6:$AI$13045,'Salary sheet'!$F$6:$F$13045,'So sánh giờ'!$C22)</f>
        <v>0</v>
      </c>
      <c r="S22" s="674">
        <f>SUMIFS('Salary sheet'!$AJ$6:$AJ$13045,'Salary sheet'!$F$6:$F$13045,'So sánh giờ'!$C22)</f>
        <v>30</v>
      </c>
      <c r="T22" s="674">
        <f>SUMIFS('Salary sheet'!$AK$6:$AK$13045,'Salary sheet'!$F$6:$F$13045,'So sánh giờ'!$C22)</f>
        <v>0</v>
      </c>
      <c r="U22" s="674">
        <f>SUMIFS('Salary sheet'!$AL$6:$AL$13045,'Salary sheet'!$F$6:$F$13045,'So sánh giờ'!$C22)</f>
        <v>0</v>
      </c>
      <c r="V22" s="732">
        <v>15</v>
      </c>
      <c r="W22" s="730">
        <v>150531712</v>
      </c>
      <c r="X22" s="730">
        <v>9833254</v>
      </c>
      <c r="Y22" s="730">
        <v>573300</v>
      </c>
      <c r="Z22" s="730">
        <v>0</v>
      </c>
      <c r="AA22" s="730">
        <v>20000</v>
      </c>
      <c r="AB22" s="730">
        <v>1195431</v>
      </c>
      <c r="AC22" s="730">
        <v>138909727</v>
      </c>
      <c r="AD22" s="733">
        <v>366.3</v>
      </c>
      <c r="AE22" s="733">
        <v>1</v>
      </c>
      <c r="AF22" s="733">
        <v>0</v>
      </c>
      <c r="AG22" s="733">
        <v>611</v>
      </c>
      <c r="AH22" s="733">
        <v>520</v>
      </c>
      <c r="AI22" s="733">
        <v>0</v>
      </c>
      <c r="AJ22" s="733">
        <v>95.5</v>
      </c>
      <c r="AK22" s="733">
        <v>0</v>
      </c>
      <c r="AL22" s="733">
        <v>0</v>
      </c>
      <c r="AM22" s="715">
        <v>15</v>
      </c>
      <c r="AN22" s="713">
        <v>114746047</v>
      </c>
      <c r="AO22" s="713">
        <v>8065050</v>
      </c>
      <c r="AP22" s="713">
        <v>485100</v>
      </c>
      <c r="AQ22" s="713">
        <v>0</v>
      </c>
      <c r="AR22" s="713">
        <v>0</v>
      </c>
      <c r="AS22" s="713">
        <v>0</v>
      </c>
      <c r="AT22" s="713">
        <v>106195897</v>
      </c>
      <c r="AU22" s="716">
        <v>284.79999999999995</v>
      </c>
      <c r="AV22" s="716">
        <v>22</v>
      </c>
      <c r="AW22" s="716">
        <v>0</v>
      </c>
      <c r="AX22" s="716">
        <v>299</v>
      </c>
      <c r="AY22" s="716">
        <v>198.5</v>
      </c>
      <c r="AZ22" s="716">
        <v>0</v>
      </c>
      <c r="BA22" s="716">
        <v>0</v>
      </c>
      <c r="BB22" s="716">
        <v>0</v>
      </c>
      <c r="BC22" s="716">
        <v>0</v>
      </c>
      <c r="BD22" s="370">
        <v>12</v>
      </c>
      <c r="BE22" s="362">
        <v>166445543</v>
      </c>
      <c r="BF22" s="362">
        <v>8602965</v>
      </c>
      <c r="BG22" s="362">
        <v>529200</v>
      </c>
      <c r="BH22" s="362">
        <v>1356378</v>
      </c>
      <c r="BI22" s="362">
        <v>0</v>
      </c>
      <c r="BJ22" s="362">
        <v>0</v>
      </c>
      <c r="BK22" s="362">
        <v>155957000</v>
      </c>
      <c r="BL22" s="674">
        <v>215.5</v>
      </c>
      <c r="BM22" s="674">
        <v>84</v>
      </c>
      <c r="BN22" s="674">
        <v>0</v>
      </c>
      <c r="BO22" s="674">
        <v>240.5</v>
      </c>
      <c r="BP22" s="674">
        <v>304</v>
      </c>
      <c r="BQ22" s="674">
        <v>0</v>
      </c>
      <c r="BR22" s="674">
        <v>0</v>
      </c>
      <c r="BS22" s="674">
        <v>0</v>
      </c>
      <c r="BT22" s="674">
        <v>0</v>
      </c>
    </row>
    <row r="23" spans="1:72" s="22" customFormat="1" ht="26.25" customHeight="1">
      <c r="A23" s="366">
        <f>SUBTOTAL(3,B$4:B23)</f>
        <v>20</v>
      </c>
      <c r="B23" s="367" t="s">
        <v>200</v>
      </c>
      <c r="C23" s="368" t="s">
        <v>226</v>
      </c>
      <c r="D23" s="369" t="s">
        <v>378</v>
      </c>
      <c r="E23" s="370">
        <f>COUNTIFS('Salary sheet'!$F$6:$F$2288,C23,'Salary sheet'!$E$6:$E$2288,B23)</f>
        <v>9</v>
      </c>
      <c r="F23" s="362">
        <f>+SUMIFS('Salary sheet'!$AN$6:$AN$1292,'Salary sheet'!$F$6:$F$1292,'So sánh giờ'!C23,'Salary sheet'!$E$6:$E$1292,'So sánh giờ'!B23)</f>
        <v>86234691</v>
      </c>
      <c r="G23" s="362">
        <f>+SUMIFS('Salary sheet'!$AO$6:$AO$2288,'Salary sheet'!$F$6:$F$2288,C23,'Salary sheet'!$E$6:$E$2288,B23)</f>
        <v>6425055</v>
      </c>
      <c r="H23" s="362">
        <f>+SUMIFS('Salary sheet'!$AP$6:$AP$2288,'Salary sheet'!$F$6:$F$2288,C23,'Salary sheet'!$E$6:$E$2288,B23)</f>
        <v>396900</v>
      </c>
      <c r="I23" s="362">
        <f>+SUMIFS('Salary sheet'!$AQ$6:$AQ$2288,'Salary sheet'!$F$6:$F$2288,C23,'Salary sheet'!$E$6:$E$2288,B23)</f>
        <v>0</v>
      </c>
      <c r="J23" s="362">
        <f>+SUMIFS('Salary sheet'!$AR$6:$AR$2288,'Salary sheet'!$F$6:$F$2288,C23,'Salary sheet'!$E$6:$E$2288,B23)</f>
        <v>0</v>
      </c>
      <c r="K23" s="362">
        <f>SUMIFS('Salary sheet'!$AS$6:$AS$1291,'Salary sheet'!$F$6:$F$1291,'So sánh giờ'!C23)</f>
        <v>0</v>
      </c>
      <c r="L23" s="362">
        <f t="shared" si="0"/>
        <v>79412736</v>
      </c>
      <c r="M23" s="674">
        <f>SUMIFS('Salary sheet'!$M$6:$M$13045,'Salary sheet'!$F$6:$F$13045,'So sánh giờ'!$C23)</f>
        <v>211.6</v>
      </c>
      <c r="N23" s="674">
        <f>SUMIFS('Salary sheet'!$O$6:$O$13045,'Salary sheet'!$F$6:$F$13045,'So sánh giờ'!$C23)</f>
        <v>22</v>
      </c>
      <c r="O23" s="674">
        <f>SUMIFS('Salary sheet'!$AA$6:$AA$13045,'Salary sheet'!$F$6:$F$13045,'So sánh giờ'!$C23)</f>
        <v>0</v>
      </c>
      <c r="P23" s="674">
        <f>SUMIFS('Salary sheet'!$Q$6:$Q$13045,'Salary sheet'!$F$6:$F$13045,'So sánh giờ'!$C23)</f>
        <v>0</v>
      </c>
      <c r="Q23" s="674">
        <f>SUMIFS('Salary sheet'!$AH$6:$AH$13045,'Salary sheet'!$F$6:$F$13045,'So sánh giờ'!$C23)</f>
        <v>244</v>
      </c>
      <c r="R23" s="674">
        <f>SUMIFS('Salary sheet'!$AI$6:$AI$13045,'Salary sheet'!$F$6:$F$13045,'So sánh giờ'!$C23)</f>
        <v>0</v>
      </c>
      <c r="S23" s="674">
        <f>SUMIFS('Salary sheet'!$AJ$6:$AJ$13045,'Salary sheet'!$F$6:$F$13045,'So sánh giờ'!$C23)</f>
        <v>0</v>
      </c>
      <c r="T23" s="674">
        <f>SUMIFS('Salary sheet'!$AK$6:$AK$13045,'Salary sheet'!$F$6:$F$13045,'So sánh giờ'!$C23)</f>
        <v>0</v>
      </c>
      <c r="U23" s="674">
        <f>SUMIFS('Salary sheet'!$AL$6:$AL$13045,'Salary sheet'!$F$6:$F$13045,'So sánh giờ'!$C23)</f>
        <v>0</v>
      </c>
      <c r="V23" s="732">
        <v>9</v>
      </c>
      <c r="W23" s="730">
        <v>84539688</v>
      </c>
      <c r="X23" s="730">
        <v>6310891</v>
      </c>
      <c r="Y23" s="730">
        <v>396900</v>
      </c>
      <c r="Z23" s="730">
        <v>0</v>
      </c>
      <c r="AA23" s="730">
        <v>0</v>
      </c>
      <c r="AB23" s="730">
        <v>162750</v>
      </c>
      <c r="AC23" s="730">
        <v>77669147</v>
      </c>
      <c r="AD23" s="733">
        <v>227.3</v>
      </c>
      <c r="AE23" s="733">
        <v>1</v>
      </c>
      <c r="AF23" s="733">
        <v>0</v>
      </c>
      <c r="AG23" s="733">
        <v>0</v>
      </c>
      <c r="AH23" s="733">
        <v>275</v>
      </c>
      <c r="AI23" s="733">
        <v>0</v>
      </c>
      <c r="AJ23" s="733">
        <v>0</v>
      </c>
      <c r="AK23" s="733">
        <v>0</v>
      </c>
      <c r="AL23" s="733">
        <v>0</v>
      </c>
      <c r="AM23" s="715">
        <v>9</v>
      </c>
      <c r="AN23" s="713">
        <v>73678020</v>
      </c>
      <c r="AO23" s="713">
        <v>5697510</v>
      </c>
      <c r="AP23" s="713">
        <v>352800</v>
      </c>
      <c r="AQ23" s="713">
        <v>0</v>
      </c>
      <c r="AR23" s="713">
        <v>210000</v>
      </c>
      <c r="AS23" s="713">
        <v>0</v>
      </c>
      <c r="AT23" s="713">
        <v>67417710</v>
      </c>
      <c r="AU23" s="716">
        <v>184.3</v>
      </c>
      <c r="AV23" s="716">
        <v>16</v>
      </c>
      <c r="AW23" s="716">
        <v>0</v>
      </c>
      <c r="AX23" s="716">
        <v>0</v>
      </c>
      <c r="AY23" s="716">
        <v>144</v>
      </c>
      <c r="AZ23" s="716">
        <v>0</v>
      </c>
      <c r="BA23" s="716">
        <v>0</v>
      </c>
      <c r="BB23" s="716">
        <v>0</v>
      </c>
      <c r="BC23" s="716">
        <v>0</v>
      </c>
      <c r="BD23" s="370">
        <v>8</v>
      </c>
      <c r="BE23" s="362">
        <v>118833510</v>
      </c>
      <c r="BF23" s="362">
        <v>5697510</v>
      </c>
      <c r="BG23" s="362">
        <v>352800</v>
      </c>
      <c r="BH23" s="362">
        <v>1164356</v>
      </c>
      <c r="BI23" s="362">
        <v>70000</v>
      </c>
      <c r="BJ23" s="362">
        <v>0</v>
      </c>
      <c r="BK23" s="362">
        <v>111548844</v>
      </c>
      <c r="BL23" s="674">
        <v>152.19999999999999</v>
      </c>
      <c r="BM23" s="674">
        <v>56</v>
      </c>
      <c r="BN23" s="674">
        <v>0</v>
      </c>
      <c r="BO23" s="674">
        <v>0</v>
      </c>
      <c r="BP23" s="674">
        <v>212</v>
      </c>
      <c r="BQ23" s="674">
        <v>0</v>
      </c>
      <c r="BR23" s="674">
        <v>0</v>
      </c>
      <c r="BS23" s="674">
        <v>0</v>
      </c>
      <c r="BT23" s="674">
        <v>0</v>
      </c>
    </row>
    <row r="24" spans="1:72" s="22" customFormat="1" ht="26.25" customHeight="1">
      <c r="A24" s="366">
        <f>SUBTOTAL(3,B$4:B24)</f>
        <v>21</v>
      </c>
      <c r="B24" s="367" t="s">
        <v>200</v>
      </c>
      <c r="C24" s="368" t="s">
        <v>5602</v>
      </c>
      <c r="D24" s="369" t="s">
        <v>5736</v>
      </c>
      <c r="E24" s="370">
        <f>COUNTIFS('Salary sheet'!$F$6:$F$2288,C24,'Salary sheet'!$E$6:$E$2288,B24)</f>
        <v>6</v>
      </c>
      <c r="F24" s="362">
        <f>+SUMIFS('Salary sheet'!$AN$6:$AN$1292,'Salary sheet'!$F$6:$F$1292,'So sánh giờ'!C24,'Salary sheet'!$E$6:$E$1292,'So sánh giờ'!B24)</f>
        <v>54847785</v>
      </c>
      <c r="G24" s="362">
        <f>+SUMIFS('Salary sheet'!$AO$6:$AO$2288,'Salary sheet'!$F$6:$F$2288,C24,'Salary sheet'!$E$6:$E$2288,B24)</f>
        <v>4051530</v>
      </c>
      <c r="H24" s="362">
        <f>+SUMIFS('Salary sheet'!$AP$6:$AP$2288,'Salary sheet'!$F$6:$F$2288,C24,'Salary sheet'!$E$6:$E$2288,B24)</f>
        <v>264600</v>
      </c>
      <c r="I24" s="362">
        <f>+SUMIFS('Salary sheet'!$AQ$6:$AQ$2288,'Salary sheet'!$F$6:$F$2288,C24,'Salary sheet'!$E$6:$E$2288,B24)</f>
        <v>0</v>
      </c>
      <c r="J24" s="362">
        <f>+SUMIFS('Salary sheet'!$AR$6:$AR$2288,'Salary sheet'!$F$6:$F$2288,C24,'Salary sheet'!$E$6:$E$2288,B24)</f>
        <v>65000</v>
      </c>
      <c r="K24" s="362">
        <f>SUMIFS('Salary sheet'!$AS$6:$AS$1291,'Salary sheet'!$F$6:$F$1291,'So sánh giờ'!C24)</f>
        <v>0</v>
      </c>
      <c r="L24" s="362">
        <f t="shared" ref="L24" si="1">+(F24)-SUM(G24:K24)</f>
        <v>50466655</v>
      </c>
      <c r="M24" s="674">
        <f>SUMIFS('Salary sheet'!$M$6:$M$13045,'Salary sheet'!$F$6:$F$13045,'So sánh giờ'!$C24)</f>
        <v>141</v>
      </c>
      <c r="N24" s="674">
        <f>SUMIFS('Salary sheet'!$O$6:$O$13045,'Salary sheet'!$F$6:$F$13045,'So sánh giờ'!$C24)</f>
        <v>14</v>
      </c>
      <c r="O24" s="674">
        <f>SUMIFS('Salary sheet'!$AA$6:$AA$13045,'Salary sheet'!$F$6:$F$13045,'So sánh giờ'!$C24)</f>
        <v>0</v>
      </c>
      <c r="P24" s="674">
        <f>SUMIFS('Salary sheet'!$Q$6:$Q$13045,'Salary sheet'!$F$6:$F$13045,'So sánh giờ'!$C24)</f>
        <v>0</v>
      </c>
      <c r="Q24" s="674">
        <f>SUMIFS('Salary sheet'!$AH$6:$AH$13045,'Salary sheet'!$F$6:$F$13045,'So sánh giờ'!$C24)</f>
        <v>180</v>
      </c>
      <c r="R24" s="674">
        <f>SUMIFS('Salary sheet'!$AI$6:$AI$13045,'Salary sheet'!$F$6:$F$13045,'So sánh giờ'!$C24)</f>
        <v>0</v>
      </c>
      <c r="S24" s="674">
        <f>SUMIFS('Salary sheet'!$AJ$6:$AJ$13045,'Salary sheet'!$F$6:$F$13045,'So sánh giờ'!$C24)</f>
        <v>0</v>
      </c>
      <c r="T24" s="674">
        <f>SUMIFS('Salary sheet'!$AK$6:$AK$13045,'Salary sheet'!$F$6:$F$13045,'So sánh giờ'!$C24)</f>
        <v>0</v>
      </c>
      <c r="U24" s="674">
        <f>SUMIFS('Salary sheet'!$AL$6:$AL$13045,'Salary sheet'!$F$6:$F$13045,'So sánh giờ'!$C24)</f>
        <v>0</v>
      </c>
      <c r="V24" s="732"/>
      <c r="W24" s="730"/>
      <c r="X24" s="730"/>
      <c r="Y24" s="730"/>
      <c r="Z24" s="730"/>
      <c r="AA24" s="730"/>
      <c r="AB24" s="730"/>
      <c r="AC24" s="730"/>
      <c r="AD24" s="733"/>
      <c r="AE24" s="733"/>
      <c r="AF24" s="733"/>
      <c r="AG24" s="733"/>
      <c r="AH24" s="733"/>
      <c r="AI24" s="733"/>
      <c r="AJ24" s="733"/>
      <c r="AK24" s="733"/>
      <c r="AL24" s="733"/>
      <c r="AM24" s="715"/>
      <c r="AN24" s="713"/>
      <c r="AO24" s="713"/>
      <c r="AP24" s="713"/>
      <c r="AQ24" s="713"/>
      <c r="AR24" s="713"/>
      <c r="AS24" s="713"/>
      <c r="AT24" s="713"/>
      <c r="AU24" s="716"/>
      <c r="AV24" s="716"/>
      <c r="AW24" s="716"/>
      <c r="AX24" s="716"/>
      <c r="AY24" s="716"/>
      <c r="AZ24" s="716"/>
      <c r="BA24" s="716"/>
      <c r="BB24" s="716"/>
      <c r="BC24" s="716"/>
      <c r="BD24" s="370"/>
      <c r="BE24" s="362"/>
      <c r="BF24" s="362"/>
      <c r="BG24" s="362"/>
      <c r="BH24" s="362"/>
      <c r="BI24" s="362"/>
      <c r="BJ24" s="362"/>
      <c r="BK24" s="362"/>
      <c r="BL24" s="674"/>
      <c r="BM24" s="674"/>
      <c r="BN24" s="674"/>
      <c r="BO24" s="674"/>
      <c r="BP24" s="674"/>
      <c r="BQ24" s="674"/>
      <c r="BR24" s="674"/>
      <c r="BS24" s="674"/>
      <c r="BT24" s="674"/>
    </row>
    <row r="25" spans="1:72" s="22" customFormat="1" ht="26.25" customHeight="1">
      <c r="A25" s="366">
        <f>SUBTOTAL(3,B$4:B25)</f>
        <v>22</v>
      </c>
      <c r="B25" s="367" t="s">
        <v>200</v>
      </c>
      <c r="C25" s="368" t="s">
        <v>227</v>
      </c>
      <c r="D25" s="369" t="s">
        <v>379</v>
      </c>
      <c r="E25" s="370">
        <f>COUNTIFS('Salary sheet'!$F$6:$F$2288,C25,'Salary sheet'!$E$6:$E$2288,B25)</f>
        <v>19</v>
      </c>
      <c r="F25" s="362">
        <f>+SUMIFS('Salary sheet'!$AN$6:$AN$1292,'Salary sheet'!$F$6:$F$1292,'So sánh giờ'!C25,'Salary sheet'!$E$6:$E$1292,'So sánh giờ'!B25)</f>
        <v>189478505</v>
      </c>
      <c r="G25" s="362">
        <f>+SUMIFS('Salary sheet'!$AO$6:$AO$2288,'Salary sheet'!$F$6:$F$2288,C25,'Salary sheet'!$E$6:$E$2288,B25)</f>
        <v>15775987</v>
      </c>
      <c r="H25" s="362">
        <f>+SUMIFS('Salary sheet'!$AP$6:$AP$2288,'Salary sheet'!$F$6:$F$2288,C25,'Salary sheet'!$E$6:$E$2288,B25)</f>
        <v>837900</v>
      </c>
      <c r="I25" s="362">
        <f>+SUMIFS('Salary sheet'!$AQ$6:$AQ$2288,'Salary sheet'!$F$6:$F$2288,C25,'Salary sheet'!$E$6:$E$2288,B25)</f>
        <v>186480</v>
      </c>
      <c r="J25" s="362">
        <f>+SUMIFS('Salary sheet'!$AR$6:$AR$2288,'Salary sheet'!$F$6:$F$2288,C25,'Salary sheet'!$E$6:$E$2288,B25)</f>
        <v>0</v>
      </c>
      <c r="K25" s="362">
        <f>SUMIFS('Salary sheet'!$AS$6:$AS$1291,'Salary sheet'!$F$6:$F$1291,'So sánh giờ'!C25)</f>
        <v>582153</v>
      </c>
      <c r="L25" s="362">
        <f t="shared" si="0"/>
        <v>172095985</v>
      </c>
      <c r="M25" s="674">
        <f>SUMIFS('Salary sheet'!$M$6:$M$13045,'Salary sheet'!$F$6:$F$13045,'So sánh giờ'!$C25)</f>
        <v>437.59999999999997</v>
      </c>
      <c r="N25" s="674">
        <f>SUMIFS('Salary sheet'!$O$6:$O$13045,'Salary sheet'!$F$6:$F$13045,'So sánh giờ'!$C25)</f>
        <v>45</v>
      </c>
      <c r="O25" s="674">
        <f>SUMIFS('Salary sheet'!$AA$6:$AA$13045,'Salary sheet'!$F$6:$F$13045,'So sánh giờ'!$C25)</f>
        <v>0</v>
      </c>
      <c r="P25" s="674">
        <f>SUMIFS('Salary sheet'!$Q$6:$Q$13045,'Salary sheet'!$F$6:$F$13045,'So sánh giờ'!$C25)</f>
        <v>0</v>
      </c>
      <c r="Q25" s="674">
        <f>SUMIFS('Salary sheet'!$AH$6:$AH$13045,'Salary sheet'!$F$6:$F$13045,'So sánh giờ'!$C25)</f>
        <v>288</v>
      </c>
      <c r="R25" s="674">
        <f>SUMIFS('Salary sheet'!$AI$6:$AI$13045,'Salary sheet'!$F$6:$F$13045,'So sánh giờ'!$C25)</f>
        <v>0</v>
      </c>
      <c r="S25" s="674">
        <f>SUMIFS('Salary sheet'!$AJ$6:$AJ$13045,'Salary sheet'!$F$6:$F$13045,'So sánh giờ'!$C25)</f>
        <v>0</v>
      </c>
      <c r="T25" s="674">
        <f>SUMIFS('Salary sheet'!$AK$6:$AK$13045,'Salary sheet'!$F$6:$F$13045,'So sánh giờ'!$C25)</f>
        <v>0</v>
      </c>
      <c r="U25" s="674">
        <f>SUMIFS('Salary sheet'!$AL$6:$AL$13045,'Salary sheet'!$F$6:$F$13045,'So sánh giờ'!$C25)</f>
        <v>0</v>
      </c>
      <c r="V25" s="732">
        <v>19</v>
      </c>
      <c r="W25" s="730">
        <v>181342025</v>
      </c>
      <c r="X25" s="730">
        <v>13288905</v>
      </c>
      <c r="Y25" s="730">
        <v>661500</v>
      </c>
      <c r="Z25" s="730">
        <v>95679</v>
      </c>
      <c r="AA25" s="730">
        <v>0</v>
      </c>
      <c r="AB25" s="730">
        <v>0</v>
      </c>
      <c r="AC25" s="730">
        <v>167295941</v>
      </c>
      <c r="AD25" s="733">
        <v>471.00000000000006</v>
      </c>
      <c r="AE25" s="733">
        <v>2</v>
      </c>
      <c r="AF25" s="733">
        <v>0</v>
      </c>
      <c r="AG25" s="733">
        <v>0</v>
      </c>
      <c r="AH25" s="733">
        <v>276</v>
      </c>
      <c r="AI25" s="733">
        <v>0</v>
      </c>
      <c r="AJ25" s="733">
        <v>0</v>
      </c>
      <c r="AK25" s="733">
        <v>0</v>
      </c>
      <c r="AL25" s="733">
        <v>0</v>
      </c>
      <c r="AM25" s="715">
        <v>17</v>
      </c>
      <c r="AN25" s="713">
        <v>151093303</v>
      </c>
      <c r="AO25" s="713">
        <v>13196820</v>
      </c>
      <c r="AP25" s="713">
        <v>661500</v>
      </c>
      <c r="AQ25" s="713">
        <v>74228</v>
      </c>
      <c r="AR25" s="713">
        <v>130000</v>
      </c>
      <c r="AS25" s="713">
        <v>0</v>
      </c>
      <c r="AT25" s="713">
        <v>137030755</v>
      </c>
      <c r="AU25" s="716">
        <v>313.40000000000003</v>
      </c>
      <c r="AV25" s="716">
        <v>31</v>
      </c>
      <c r="AW25" s="716">
        <v>0</v>
      </c>
      <c r="AX25" s="716">
        <v>318.5</v>
      </c>
      <c r="AY25" s="716">
        <v>136</v>
      </c>
      <c r="AZ25" s="716">
        <v>0</v>
      </c>
      <c r="BA25" s="716">
        <v>0</v>
      </c>
      <c r="BB25" s="716">
        <v>0</v>
      </c>
      <c r="BC25" s="716">
        <v>0</v>
      </c>
      <c r="BD25" s="370">
        <v>15</v>
      </c>
      <c r="BE25" s="362">
        <v>244016337</v>
      </c>
      <c r="BF25" s="362">
        <v>13124265</v>
      </c>
      <c r="BG25" s="362">
        <v>661500</v>
      </c>
      <c r="BH25" s="362">
        <v>3034871</v>
      </c>
      <c r="BI25" s="362">
        <v>0</v>
      </c>
      <c r="BJ25" s="362">
        <v>0</v>
      </c>
      <c r="BK25" s="362">
        <v>227195701</v>
      </c>
      <c r="BL25" s="674">
        <v>271.5</v>
      </c>
      <c r="BM25" s="674">
        <v>105</v>
      </c>
      <c r="BN25" s="674">
        <v>0</v>
      </c>
      <c r="BO25" s="674">
        <v>0</v>
      </c>
      <c r="BP25" s="674">
        <v>369</v>
      </c>
      <c r="BQ25" s="674">
        <v>16</v>
      </c>
      <c r="BR25" s="674">
        <v>0</v>
      </c>
      <c r="BS25" s="674">
        <v>0</v>
      </c>
      <c r="BT25" s="674">
        <v>0</v>
      </c>
    </row>
    <row r="26" spans="1:72" s="22" customFormat="1" ht="26.25" customHeight="1">
      <c r="A26" s="366">
        <f>SUBTOTAL(3,B$4:B26)</f>
        <v>23</v>
      </c>
      <c r="B26" s="367" t="s">
        <v>200</v>
      </c>
      <c r="C26" s="368" t="s">
        <v>365</v>
      </c>
      <c r="D26" s="369" t="s">
        <v>411</v>
      </c>
      <c r="E26" s="370">
        <f>COUNTIFS('Salary sheet'!$F$6:$F$2288,C26,'Salary sheet'!$E$6:$E$2288,B26)</f>
        <v>5</v>
      </c>
      <c r="F26" s="362">
        <f>+SUMIFS('Salary sheet'!$AN$6:$AN$1292,'Salary sheet'!$F$6:$F$1292,'So sánh giờ'!C26,'Salary sheet'!$E$6:$E$1292,'So sánh giờ'!B26)</f>
        <v>31896154</v>
      </c>
      <c r="G26" s="362">
        <f>+SUMIFS('Salary sheet'!$AO$6:$AO$2288,'Salary sheet'!$F$6:$F$2288,C26,'Salary sheet'!$E$6:$E$2288,B26)</f>
        <v>1392510</v>
      </c>
      <c r="H26" s="362">
        <f>+SUMIFS('Salary sheet'!$AP$6:$AP$2288,'Salary sheet'!$F$6:$F$2288,C26,'Salary sheet'!$E$6:$E$2288,B26)</f>
        <v>88200</v>
      </c>
      <c r="I26" s="362">
        <f>+SUMIFS('Salary sheet'!$AQ$6:$AQ$2288,'Salary sheet'!$F$6:$F$2288,C26,'Salary sheet'!$E$6:$E$2288,B26)</f>
        <v>0</v>
      </c>
      <c r="J26" s="362">
        <f>+SUMIFS('Salary sheet'!$AR$6:$AR$2288,'Salary sheet'!$F$6:$F$2288,C26,'Salary sheet'!$E$6:$E$2288,B26)</f>
        <v>0</v>
      </c>
      <c r="K26" s="362">
        <f>SUMIFS('Salary sheet'!$AS$6:$AS$1291,'Salary sheet'!$F$6:$F$1291,'So sánh giờ'!C26)</f>
        <v>0</v>
      </c>
      <c r="L26" s="362">
        <f t="shared" si="0"/>
        <v>30415444</v>
      </c>
      <c r="M26" s="674">
        <f>SUMIFS('Salary sheet'!$M$6:$M$13045,'Salary sheet'!$F$6:$F$13045,'So sánh giờ'!$C26)</f>
        <v>88.9</v>
      </c>
      <c r="N26" s="674">
        <f>SUMIFS('Salary sheet'!$O$6:$O$13045,'Salary sheet'!$F$6:$F$13045,'So sánh giờ'!$C26)</f>
        <v>9</v>
      </c>
      <c r="O26" s="674">
        <f>SUMIFS('Salary sheet'!$AA$6:$AA$13045,'Salary sheet'!$F$6:$F$13045,'So sánh giờ'!$C26)</f>
        <v>0</v>
      </c>
      <c r="P26" s="674">
        <f>SUMIFS('Salary sheet'!$Q$6:$Q$13045,'Salary sheet'!$F$6:$F$13045,'So sánh giờ'!$C26)</f>
        <v>0</v>
      </c>
      <c r="Q26" s="674">
        <f>SUMIFS('Salary sheet'!$AH$6:$AH$13045,'Salary sheet'!$F$6:$F$13045,'So sánh giờ'!$C26)</f>
        <v>124</v>
      </c>
      <c r="R26" s="674">
        <f>SUMIFS('Salary sheet'!$AI$6:$AI$13045,'Salary sheet'!$F$6:$F$13045,'So sánh giờ'!$C26)</f>
        <v>0</v>
      </c>
      <c r="S26" s="674">
        <f>SUMIFS('Salary sheet'!$AJ$6:$AJ$13045,'Salary sheet'!$F$6:$F$13045,'So sánh giờ'!$C26)</f>
        <v>0</v>
      </c>
      <c r="T26" s="674">
        <f>SUMIFS('Salary sheet'!$AK$6:$AK$13045,'Salary sheet'!$F$6:$F$13045,'So sánh giờ'!$C26)</f>
        <v>0</v>
      </c>
      <c r="U26" s="674">
        <f>SUMIFS('Salary sheet'!$AL$6:$AL$13045,'Salary sheet'!$F$6:$F$13045,'So sánh giờ'!$C26)</f>
        <v>0</v>
      </c>
      <c r="V26" s="732">
        <v>3</v>
      </c>
      <c r="W26" s="730">
        <v>24304620</v>
      </c>
      <c r="X26" s="730">
        <v>1392510</v>
      </c>
      <c r="Y26" s="730">
        <v>88200</v>
      </c>
      <c r="Z26" s="730">
        <v>0</v>
      </c>
      <c r="AA26" s="730">
        <v>0</v>
      </c>
      <c r="AB26" s="730">
        <v>0</v>
      </c>
      <c r="AC26" s="730">
        <v>22823910</v>
      </c>
      <c r="AD26" s="733">
        <v>60.9</v>
      </c>
      <c r="AE26" s="733">
        <v>0</v>
      </c>
      <c r="AF26" s="733">
        <v>0</v>
      </c>
      <c r="AG26" s="733">
        <v>0</v>
      </c>
      <c r="AH26" s="733">
        <v>132</v>
      </c>
      <c r="AI26" s="733">
        <v>0</v>
      </c>
      <c r="AJ26" s="733">
        <v>0</v>
      </c>
      <c r="AK26" s="733">
        <v>0</v>
      </c>
      <c r="AL26" s="733">
        <v>0</v>
      </c>
      <c r="AM26" s="715">
        <v>3</v>
      </c>
      <c r="AN26" s="713">
        <v>24565084</v>
      </c>
      <c r="AO26" s="713">
        <v>2088765</v>
      </c>
      <c r="AP26" s="713">
        <v>132300</v>
      </c>
      <c r="AQ26" s="713">
        <v>0</v>
      </c>
      <c r="AR26" s="713">
        <v>0</v>
      </c>
      <c r="AS26" s="713">
        <v>0</v>
      </c>
      <c r="AT26" s="713">
        <v>22344019</v>
      </c>
      <c r="AU26" s="716">
        <v>65.8</v>
      </c>
      <c r="AV26" s="716">
        <v>6</v>
      </c>
      <c r="AW26" s="716">
        <v>0</v>
      </c>
      <c r="AX26" s="716">
        <v>0</v>
      </c>
      <c r="AY26" s="716">
        <v>3</v>
      </c>
      <c r="AZ26" s="716">
        <v>0</v>
      </c>
      <c r="BA26" s="716">
        <v>0</v>
      </c>
      <c r="BB26" s="716">
        <v>0</v>
      </c>
      <c r="BC26" s="716">
        <v>0</v>
      </c>
      <c r="BD26" s="370">
        <v>3</v>
      </c>
      <c r="BE26" s="362">
        <v>49169266</v>
      </c>
      <c r="BF26" s="362">
        <v>2088765</v>
      </c>
      <c r="BG26" s="362">
        <v>132300</v>
      </c>
      <c r="BH26" s="362">
        <v>398308</v>
      </c>
      <c r="BI26" s="362">
        <v>0</v>
      </c>
      <c r="BJ26" s="362">
        <v>0</v>
      </c>
      <c r="BK26" s="362">
        <v>46549893</v>
      </c>
      <c r="BL26" s="674">
        <v>59.8</v>
      </c>
      <c r="BM26" s="674">
        <v>21</v>
      </c>
      <c r="BN26" s="674">
        <v>0</v>
      </c>
      <c r="BO26" s="674">
        <v>0</v>
      </c>
      <c r="BP26" s="674">
        <v>132</v>
      </c>
      <c r="BQ26" s="674">
        <v>0</v>
      </c>
      <c r="BR26" s="674">
        <v>0</v>
      </c>
      <c r="BS26" s="674">
        <v>0</v>
      </c>
      <c r="BT26" s="674">
        <v>0</v>
      </c>
    </row>
    <row r="27" spans="1:72" s="22" customFormat="1" ht="26.25" customHeight="1">
      <c r="A27" s="366">
        <f>SUBTOTAL(3,B$4:B27)</f>
        <v>24</v>
      </c>
      <c r="B27" s="367" t="s">
        <v>200</v>
      </c>
      <c r="C27" s="368" t="s">
        <v>447</v>
      </c>
      <c r="D27" s="369" t="s">
        <v>380</v>
      </c>
      <c r="E27" s="370">
        <f>COUNTIFS('Salary sheet'!$F$6:$F$2288,C27,'Salary sheet'!$E$6:$E$2288,B27)</f>
        <v>16</v>
      </c>
      <c r="F27" s="362">
        <f>+SUMIFS('Salary sheet'!$AN$6:$AN$1292,'Salary sheet'!$F$6:$F$1292,'So sánh giờ'!C27,'Salary sheet'!$E$6:$E$1292,'So sánh giờ'!B27)</f>
        <v>157583664</v>
      </c>
      <c r="G27" s="362">
        <f>+SUMIFS('Salary sheet'!$AO$6:$AO$2288,'Salary sheet'!$F$6:$F$2288,C27,'Salary sheet'!$E$6:$E$2288,B27)</f>
        <v>10573605</v>
      </c>
      <c r="H27" s="362">
        <f>+SUMIFS('Salary sheet'!$AP$6:$AP$2288,'Salary sheet'!$F$6:$F$2288,C27,'Salary sheet'!$E$6:$E$2288,B27)</f>
        <v>573300</v>
      </c>
      <c r="I27" s="362">
        <f>+SUMIFS('Salary sheet'!$AQ$6:$AQ$2288,'Salary sheet'!$F$6:$F$2288,C27,'Salary sheet'!$E$6:$E$2288,B27)</f>
        <v>0</v>
      </c>
      <c r="J27" s="362">
        <f>+SUMIFS('Salary sheet'!$AR$6:$AR$2288,'Salary sheet'!$F$6:$F$2288,C27,'Salary sheet'!$E$6:$E$2288,B27)</f>
        <v>0</v>
      </c>
      <c r="K27" s="362">
        <f>SUMIFS('Salary sheet'!$AS$6:$AS$1291,'Salary sheet'!$F$6:$F$1291,'So sánh giờ'!C27)</f>
        <v>0</v>
      </c>
      <c r="L27" s="362">
        <f t="shared" si="0"/>
        <v>146436759</v>
      </c>
      <c r="M27" s="674">
        <f>SUMIFS('Salary sheet'!$M$6:$M$13045,'Salary sheet'!$F$6:$F$13045,'So sánh giờ'!$C27)</f>
        <v>342.8</v>
      </c>
      <c r="N27" s="674">
        <f>SUMIFS('Salary sheet'!$O$6:$O$13045,'Salary sheet'!$F$6:$F$13045,'So sánh giờ'!$C27)</f>
        <v>35</v>
      </c>
      <c r="O27" s="674">
        <f>SUMIFS('Salary sheet'!$AA$6:$AA$13045,'Salary sheet'!$F$6:$F$13045,'So sánh giờ'!$C27)</f>
        <v>0</v>
      </c>
      <c r="P27" s="674">
        <f>SUMIFS('Salary sheet'!$Q$6:$Q$13045,'Salary sheet'!$F$6:$F$13045,'So sánh giờ'!$C27)</f>
        <v>377</v>
      </c>
      <c r="Q27" s="674">
        <f>SUMIFS('Salary sheet'!$AH$6:$AH$13045,'Salary sheet'!$F$6:$F$13045,'So sánh giờ'!$C27)</f>
        <v>365</v>
      </c>
      <c r="R27" s="674">
        <f>SUMIFS('Salary sheet'!$AI$6:$AI$13045,'Salary sheet'!$F$6:$F$13045,'So sánh giờ'!$C27)</f>
        <v>0</v>
      </c>
      <c r="S27" s="674">
        <f>SUMIFS('Salary sheet'!$AJ$6:$AJ$13045,'Salary sheet'!$F$6:$F$13045,'So sánh giờ'!$C27)</f>
        <v>24</v>
      </c>
      <c r="T27" s="674">
        <f>SUMIFS('Salary sheet'!$AK$6:$AK$13045,'Salary sheet'!$F$6:$F$13045,'So sánh giờ'!$C27)</f>
        <v>0</v>
      </c>
      <c r="U27" s="674">
        <f>SUMIFS('Salary sheet'!$AL$6:$AL$13045,'Salary sheet'!$F$6:$F$13045,'So sánh giờ'!$C27)</f>
        <v>0</v>
      </c>
      <c r="V27" s="732">
        <v>15</v>
      </c>
      <c r="W27" s="730">
        <v>175406581</v>
      </c>
      <c r="X27" s="730">
        <v>12044130</v>
      </c>
      <c r="Y27" s="730">
        <v>661500</v>
      </c>
      <c r="Z27" s="730">
        <v>39937</v>
      </c>
      <c r="AA27" s="730">
        <v>0</v>
      </c>
      <c r="AB27" s="730">
        <v>0</v>
      </c>
      <c r="AC27" s="730">
        <v>162661014</v>
      </c>
      <c r="AD27" s="733">
        <v>374.6</v>
      </c>
      <c r="AE27" s="733">
        <v>1</v>
      </c>
      <c r="AF27" s="733">
        <v>0</v>
      </c>
      <c r="AG27" s="733">
        <v>481</v>
      </c>
      <c r="AH27" s="733">
        <v>540</v>
      </c>
      <c r="AI27" s="733">
        <v>0</v>
      </c>
      <c r="AJ27" s="733">
        <v>40</v>
      </c>
      <c r="AK27" s="733">
        <v>0</v>
      </c>
      <c r="AL27" s="733">
        <v>0</v>
      </c>
      <c r="AM27" s="715">
        <v>15</v>
      </c>
      <c r="AN27" s="713">
        <v>135240003</v>
      </c>
      <c r="AO27" s="713">
        <v>11820690</v>
      </c>
      <c r="AP27" s="713">
        <v>661500</v>
      </c>
      <c r="AQ27" s="713">
        <v>0</v>
      </c>
      <c r="AR27" s="713">
        <v>0</v>
      </c>
      <c r="AS27" s="713">
        <v>0</v>
      </c>
      <c r="AT27" s="713">
        <v>122757813</v>
      </c>
      <c r="AU27" s="716">
        <v>314.79999999999995</v>
      </c>
      <c r="AV27" s="716">
        <v>30</v>
      </c>
      <c r="AW27" s="716">
        <v>0</v>
      </c>
      <c r="AX27" s="716">
        <v>273</v>
      </c>
      <c r="AY27" s="716">
        <v>54</v>
      </c>
      <c r="AZ27" s="716">
        <v>0</v>
      </c>
      <c r="BA27" s="716">
        <v>0</v>
      </c>
      <c r="BB27" s="716">
        <v>0</v>
      </c>
      <c r="BC27" s="716">
        <v>0</v>
      </c>
      <c r="BD27" s="370">
        <v>15</v>
      </c>
      <c r="BE27" s="362">
        <v>247275923</v>
      </c>
      <c r="BF27" s="362">
        <v>11794335</v>
      </c>
      <c r="BG27" s="362">
        <v>661500</v>
      </c>
      <c r="BH27" s="362">
        <v>2696499</v>
      </c>
      <c r="BI27" s="362">
        <v>0</v>
      </c>
      <c r="BJ27" s="362">
        <v>0</v>
      </c>
      <c r="BK27" s="362">
        <v>232123589</v>
      </c>
      <c r="BL27" s="674">
        <v>291.10000000000002</v>
      </c>
      <c r="BM27" s="674">
        <v>105</v>
      </c>
      <c r="BN27" s="674">
        <v>0</v>
      </c>
      <c r="BO27" s="674">
        <v>266.5</v>
      </c>
      <c r="BP27" s="674">
        <v>444</v>
      </c>
      <c r="BQ27" s="674">
        <v>0</v>
      </c>
      <c r="BR27" s="674">
        <v>0</v>
      </c>
      <c r="BS27" s="674">
        <v>0</v>
      </c>
      <c r="BT27" s="674">
        <v>0</v>
      </c>
    </row>
    <row r="28" spans="1:72" s="22" customFormat="1" ht="26.25" customHeight="1">
      <c r="A28" s="366">
        <f>SUBTOTAL(3,B$4:B28)</f>
        <v>25</v>
      </c>
      <c r="B28" s="367" t="s">
        <v>200</v>
      </c>
      <c r="C28" s="368" t="s">
        <v>228</v>
      </c>
      <c r="D28" s="369" t="s">
        <v>381</v>
      </c>
      <c r="E28" s="370">
        <f>COUNTIFS('Salary sheet'!$F$6:$F$2288,C28,'Salary sheet'!$E$6:$E$2288,B28)</f>
        <v>3</v>
      </c>
      <c r="F28" s="362">
        <f>+SUMIFS('Salary sheet'!$AN$6:$AN$1292,'Salary sheet'!$F$6:$F$1292,'So sánh giờ'!C28,'Salary sheet'!$E$6:$E$1292,'So sánh giờ'!B28)</f>
        <v>66900917</v>
      </c>
      <c r="G28" s="362">
        <f>+SUMIFS('Salary sheet'!$AO$6:$AO$2288,'Salary sheet'!$F$6:$F$2288,C28,'Salary sheet'!$E$6:$E$2288,B28)</f>
        <v>5982900</v>
      </c>
      <c r="H28" s="362">
        <f>+SUMIFS('Salary sheet'!$AP$6:$AP$2288,'Salary sheet'!$F$6:$F$2288,C28,'Salary sheet'!$E$6:$E$2288,B28)</f>
        <v>132300</v>
      </c>
      <c r="I28" s="362">
        <f>+SUMIFS('Salary sheet'!$AQ$6:$AQ$2288,'Salary sheet'!$F$6:$F$2288,C28,'Salary sheet'!$E$6:$E$2288,B28)</f>
        <v>103490</v>
      </c>
      <c r="J28" s="362">
        <f>+SUMIFS('Salary sheet'!$AR$6:$AR$2288,'Salary sheet'!$F$6:$F$2288,C28,'Salary sheet'!$E$6:$E$2288,B28)</f>
        <v>0</v>
      </c>
      <c r="K28" s="362">
        <f>SUMIFS('Salary sheet'!$AS$6:$AS$1291,'Salary sheet'!$F$6:$F$1291,'So sánh giờ'!C28)</f>
        <v>0</v>
      </c>
      <c r="L28" s="362">
        <f t="shared" si="0"/>
        <v>60682227</v>
      </c>
      <c r="M28" s="674">
        <f>SUMIFS('Salary sheet'!$M$6:$M$13045,'Salary sheet'!$F$6:$F$13045,'So sánh giờ'!$C28)</f>
        <v>70.7</v>
      </c>
      <c r="N28" s="674">
        <f>SUMIFS('Salary sheet'!$O$6:$O$13045,'Salary sheet'!$F$6:$F$13045,'So sánh giờ'!$C28)</f>
        <v>7</v>
      </c>
      <c r="O28" s="674">
        <f>SUMIFS('Salary sheet'!$AA$6:$AA$13045,'Salary sheet'!$F$6:$F$13045,'So sánh giờ'!$C28)</f>
        <v>0</v>
      </c>
      <c r="P28" s="674">
        <f>SUMIFS('Salary sheet'!$Q$6:$Q$13045,'Salary sheet'!$F$6:$F$13045,'So sánh giờ'!$C28)</f>
        <v>0</v>
      </c>
      <c r="Q28" s="674">
        <f>SUMIFS('Salary sheet'!$AH$6:$AH$13045,'Salary sheet'!$F$6:$F$13045,'So sánh giờ'!$C28)</f>
        <v>68</v>
      </c>
      <c r="R28" s="674">
        <f>SUMIFS('Salary sheet'!$AI$6:$AI$13045,'Salary sheet'!$F$6:$F$13045,'So sánh giờ'!$C28)</f>
        <v>0</v>
      </c>
      <c r="S28" s="674">
        <f>SUMIFS('Salary sheet'!$AJ$6:$AJ$13045,'Salary sheet'!$F$6:$F$13045,'So sánh giờ'!$C28)</f>
        <v>0</v>
      </c>
      <c r="T28" s="674">
        <f>SUMIFS('Salary sheet'!$AK$6:$AK$13045,'Salary sheet'!$F$6:$F$13045,'So sánh giờ'!$C28)</f>
        <v>0</v>
      </c>
      <c r="U28" s="674">
        <f>SUMIFS('Salary sheet'!$AL$6:$AL$13045,'Salary sheet'!$F$6:$F$13045,'So sánh giờ'!$C28)</f>
        <v>0</v>
      </c>
      <c r="V28" s="732">
        <v>3</v>
      </c>
      <c r="W28" s="730">
        <v>69267354</v>
      </c>
      <c r="X28" s="730">
        <v>5982900</v>
      </c>
      <c r="Y28" s="730">
        <v>132300</v>
      </c>
      <c r="Z28" s="730">
        <v>98490</v>
      </c>
      <c r="AA28" s="730">
        <v>0</v>
      </c>
      <c r="AB28" s="730">
        <v>0</v>
      </c>
      <c r="AC28" s="730">
        <v>63053664</v>
      </c>
      <c r="AD28" s="733">
        <v>77.8</v>
      </c>
      <c r="AE28" s="733">
        <v>0</v>
      </c>
      <c r="AF28" s="733">
        <v>0</v>
      </c>
      <c r="AG28" s="733">
        <v>0</v>
      </c>
      <c r="AH28" s="733">
        <v>96</v>
      </c>
      <c r="AI28" s="733">
        <v>0</v>
      </c>
      <c r="AJ28" s="733">
        <v>0</v>
      </c>
      <c r="AK28" s="733">
        <v>0</v>
      </c>
      <c r="AL28" s="733">
        <v>0</v>
      </c>
      <c r="AM28" s="715">
        <v>3</v>
      </c>
      <c r="AN28" s="713">
        <v>69003450</v>
      </c>
      <c r="AO28" s="713">
        <v>5982900</v>
      </c>
      <c r="AP28" s="713">
        <v>132300</v>
      </c>
      <c r="AQ28" s="713">
        <v>119032</v>
      </c>
      <c r="AR28" s="713">
        <v>0</v>
      </c>
      <c r="AS28" s="713">
        <v>0</v>
      </c>
      <c r="AT28" s="713">
        <v>62769218</v>
      </c>
      <c r="AU28" s="716">
        <v>66</v>
      </c>
      <c r="AV28" s="716">
        <v>6</v>
      </c>
      <c r="AW28" s="716">
        <v>0</v>
      </c>
      <c r="AX28" s="716">
        <v>0</v>
      </c>
      <c r="AY28" s="716">
        <v>80</v>
      </c>
      <c r="AZ28" s="716">
        <v>0</v>
      </c>
      <c r="BA28" s="716">
        <v>0</v>
      </c>
      <c r="BB28" s="716">
        <v>0</v>
      </c>
      <c r="BC28" s="716">
        <v>0</v>
      </c>
      <c r="BD28" s="370">
        <v>3</v>
      </c>
      <c r="BE28" s="362">
        <v>113675190</v>
      </c>
      <c r="BF28" s="362">
        <v>5982900</v>
      </c>
      <c r="BG28" s="362">
        <v>132300</v>
      </c>
      <c r="BH28" s="362">
        <v>5178685</v>
      </c>
      <c r="BI28" s="362">
        <v>0</v>
      </c>
      <c r="BJ28" s="362">
        <v>0</v>
      </c>
      <c r="BK28" s="362">
        <v>102381305</v>
      </c>
      <c r="BL28" s="674">
        <v>59.8</v>
      </c>
      <c r="BM28" s="674">
        <v>21</v>
      </c>
      <c r="BN28" s="674">
        <v>0</v>
      </c>
      <c r="BO28" s="674">
        <v>0</v>
      </c>
      <c r="BP28" s="674">
        <v>87.5</v>
      </c>
      <c r="BQ28" s="674">
        <v>0</v>
      </c>
      <c r="BR28" s="674">
        <v>0</v>
      </c>
      <c r="BS28" s="674">
        <v>0</v>
      </c>
      <c r="BT28" s="674">
        <v>0</v>
      </c>
    </row>
    <row r="29" spans="1:72" s="22" customFormat="1" ht="26.25" customHeight="1">
      <c r="A29" s="366">
        <f>SUBTOTAL(3,B$4:B29)</f>
        <v>26</v>
      </c>
      <c r="B29" s="367" t="s">
        <v>200</v>
      </c>
      <c r="C29" s="368" t="s">
        <v>538</v>
      </c>
      <c r="D29" s="369" t="s">
        <v>539</v>
      </c>
      <c r="E29" s="370">
        <f>COUNTIFS('Salary sheet'!$F$6:$F$2288,C29,'Salary sheet'!$E$6:$E$2288,B29)</f>
        <v>5</v>
      </c>
      <c r="F29" s="362">
        <f>+SUMIFS('Salary sheet'!$AN$6:$AN$1292,'Salary sheet'!$F$6:$F$1292,'So sánh giờ'!C29,'Salary sheet'!$E$6:$E$1292,'So sánh giờ'!B29)</f>
        <v>34266697</v>
      </c>
      <c r="G29" s="362">
        <f>+SUMIFS('Salary sheet'!$AO$6:$AO$2288,'Salary sheet'!$F$6:$F$2288,C29,'Salary sheet'!$E$6:$E$2288,B29)</f>
        <v>2755515</v>
      </c>
      <c r="H29" s="362">
        <f>+SUMIFS('Salary sheet'!$AP$6:$AP$2288,'Salary sheet'!$F$6:$F$2288,C29,'Salary sheet'!$E$6:$E$2288,B29)</f>
        <v>176400</v>
      </c>
      <c r="I29" s="362">
        <f>+SUMIFS('Salary sheet'!$AQ$6:$AQ$2288,'Salary sheet'!$F$6:$F$2288,C29,'Salary sheet'!$E$6:$E$2288,B29)</f>
        <v>0</v>
      </c>
      <c r="J29" s="362">
        <f>+SUMIFS('Salary sheet'!$AR$6:$AR$2288,'Salary sheet'!$F$6:$F$2288,C29,'Salary sheet'!$E$6:$E$2288,B29)</f>
        <v>0</v>
      </c>
      <c r="K29" s="362">
        <f>SUMIFS('Salary sheet'!$AS$6:$AS$1291,'Salary sheet'!$F$6:$F$1291,'So sánh giờ'!C29)</f>
        <v>0</v>
      </c>
      <c r="L29" s="362">
        <f t="shared" si="0"/>
        <v>31334782</v>
      </c>
      <c r="M29" s="674">
        <f>SUMIFS('Salary sheet'!$M$6:$M$13045,'Salary sheet'!$F$6:$F$13045,'So sánh giờ'!$C29)</f>
        <v>91.8</v>
      </c>
      <c r="N29" s="674">
        <f>SUMIFS('Salary sheet'!$O$6:$O$13045,'Salary sheet'!$F$6:$F$13045,'So sánh giờ'!$C29)</f>
        <v>10</v>
      </c>
      <c r="O29" s="674">
        <f>SUMIFS('Salary sheet'!$AA$6:$AA$13045,'Salary sheet'!$F$6:$F$13045,'So sánh giờ'!$C29)</f>
        <v>0</v>
      </c>
      <c r="P29" s="674">
        <f>SUMIFS('Salary sheet'!$Q$6:$Q$13045,'Salary sheet'!$F$6:$F$13045,'So sánh giờ'!$C29)</f>
        <v>0</v>
      </c>
      <c r="Q29" s="674">
        <f>SUMIFS('Salary sheet'!$AH$6:$AH$13045,'Salary sheet'!$F$6:$F$13045,'So sánh giờ'!$C29)</f>
        <v>76</v>
      </c>
      <c r="R29" s="674">
        <f>SUMIFS('Salary sheet'!$AI$6:$AI$13045,'Salary sheet'!$F$6:$F$13045,'So sánh giờ'!$C29)</f>
        <v>0</v>
      </c>
      <c r="S29" s="674">
        <f>SUMIFS('Salary sheet'!$AJ$6:$AJ$13045,'Salary sheet'!$F$6:$F$13045,'So sánh giờ'!$C29)</f>
        <v>0</v>
      </c>
      <c r="T29" s="674">
        <f>SUMIFS('Salary sheet'!$AK$6:$AK$13045,'Salary sheet'!$F$6:$F$13045,'So sánh giờ'!$C29)</f>
        <v>0</v>
      </c>
      <c r="U29" s="674">
        <f>SUMIFS('Salary sheet'!$AL$6:$AL$13045,'Salary sheet'!$F$6:$F$13045,'So sánh giờ'!$C29)</f>
        <v>0</v>
      </c>
      <c r="V29" s="732">
        <v>4</v>
      </c>
      <c r="W29" s="730">
        <v>38504896</v>
      </c>
      <c r="X29" s="730">
        <v>2722335</v>
      </c>
      <c r="Y29" s="730">
        <v>176400</v>
      </c>
      <c r="Z29" s="730">
        <v>0</v>
      </c>
      <c r="AA29" s="730">
        <v>0</v>
      </c>
      <c r="AB29" s="730">
        <v>0</v>
      </c>
      <c r="AC29" s="730">
        <v>35606161</v>
      </c>
      <c r="AD29" s="733">
        <v>101.4</v>
      </c>
      <c r="AE29" s="733">
        <v>0</v>
      </c>
      <c r="AF29" s="733">
        <v>0</v>
      </c>
      <c r="AG29" s="733">
        <v>0</v>
      </c>
      <c r="AH29" s="733">
        <v>156</v>
      </c>
      <c r="AI29" s="733">
        <v>0</v>
      </c>
      <c r="AJ29" s="733">
        <v>0</v>
      </c>
      <c r="AK29" s="733">
        <v>0</v>
      </c>
      <c r="AL29" s="733">
        <v>0</v>
      </c>
      <c r="AM29" s="715">
        <v>4</v>
      </c>
      <c r="AN29" s="713">
        <v>33212694</v>
      </c>
      <c r="AO29" s="713">
        <v>2722335</v>
      </c>
      <c r="AP29" s="713">
        <v>176400</v>
      </c>
      <c r="AQ29" s="713">
        <v>0</v>
      </c>
      <c r="AR29" s="713">
        <v>65000</v>
      </c>
      <c r="AS29" s="713">
        <v>0</v>
      </c>
      <c r="AT29" s="713">
        <v>30248959</v>
      </c>
      <c r="AU29" s="716">
        <v>81.7</v>
      </c>
      <c r="AV29" s="716">
        <v>8</v>
      </c>
      <c r="AW29" s="716">
        <v>0</v>
      </c>
      <c r="AX29" s="716">
        <v>0</v>
      </c>
      <c r="AY29" s="716">
        <v>80</v>
      </c>
      <c r="AZ29" s="716">
        <v>0</v>
      </c>
      <c r="BA29" s="716">
        <v>0</v>
      </c>
      <c r="BB29" s="716">
        <v>0</v>
      </c>
      <c r="BC29" s="716">
        <v>0</v>
      </c>
      <c r="BD29" s="370">
        <v>4</v>
      </c>
      <c r="BE29" s="362">
        <v>58712075</v>
      </c>
      <c r="BF29" s="362">
        <v>2691780</v>
      </c>
      <c r="BG29" s="362">
        <v>176400</v>
      </c>
      <c r="BH29" s="362">
        <v>171384</v>
      </c>
      <c r="BI29" s="362">
        <v>0</v>
      </c>
      <c r="BJ29" s="362">
        <v>0</v>
      </c>
      <c r="BK29" s="362">
        <v>55672511</v>
      </c>
      <c r="BL29" s="674">
        <v>79.5</v>
      </c>
      <c r="BM29" s="674">
        <v>28</v>
      </c>
      <c r="BN29" s="674">
        <v>0</v>
      </c>
      <c r="BO29" s="674">
        <v>0</v>
      </c>
      <c r="BP29" s="674">
        <v>120</v>
      </c>
      <c r="BQ29" s="674">
        <v>0</v>
      </c>
      <c r="BR29" s="674">
        <v>0</v>
      </c>
      <c r="BS29" s="674">
        <v>0</v>
      </c>
      <c r="BT29" s="674">
        <v>0</v>
      </c>
    </row>
    <row r="30" spans="1:72" s="22" customFormat="1" ht="26.25" customHeight="1">
      <c r="A30" s="366">
        <f>SUBTOTAL(3,B$4:B30)</f>
        <v>27</v>
      </c>
      <c r="B30" s="367" t="s">
        <v>200</v>
      </c>
      <c r="C30" s="368" t="s">
        <v>448</v>
      </c>
      <c r="D30" s="369" t="s">
        <v>382</v>
      </c>
      <c r="E30" s="370">
        <f>COUNTIFS('Salary sheet'!$F$6:$F$2288,C30,'Salary sheet'!$E$6:$E$2288,B30)</f>
        <v>11</v>
      </c>
      <c r="F30" s="362">
        <f>+SUMIFS('Salary sheet'!$AN$6:$AN$1292,'Salary sheet'!$F$6:$F$1292,'So sánh giờ'!C30,'Salary sheet'!$E$6:$E$1292,'So sánh giờ'!B30)</f>
        <v>106379535</v>
      </c>
      <c r="G30" s="362">
        <f>+SUMIFS('Salary sheet'!$AO$6:$AO$2288,'Salary sheet'!$F$6:$F$2288,C30,'Salary sheet'!$E$6:$E$2288,B30)</f>
        <v>7150710</v>
      </c>
      <c r="H30" s="362">
        <f>+SUMIFS('Salary sheet'!$AP$6:$AP$2288,'Salary sheet'!$F$6:$F$2288,C30,'Salary sheet'!$E$6:$E$2288,B30)</f>
        <v>441000</v>
      </c>
      <c r="I30" s="362">
        <f>+SUMIFS('Salary sheet'!$AQ$6:$AQ$2288,'Salary sheet'!$F$6:$F$2288,C30,'Salary sheet'!$E$6:$E$2288,B30)</f>
        <v>0</v>
      </c>
      <c r="J30" s="362">
        <f>+SUMIFS('Salary sheet'!$AR$6:$AR$2288,'Salary sheet'!$F$6:$F$2288,C30,'Salary sheet'!$E$6:$E$2288,B30)</f>
        <v>0</v>
      </c>
      <c r="K30" s="362">
        <f>SUMIFS('Salary sheet'!$AS$6:$AS$1291,'Salary sheet'!$F$6:$F$1291,'So sánh giờ'!C30)</f>
        <v>0</v>
      </c>
      <c r="L30" s="362">
        <f t="shared" si="0"/>
        <v>98787825</v>
      </c>
      <c r="M30" s="674">
        <f>SUMIFS('Salary sheet'!$M$6:$M$13045,'Salary sheet'!$F$6:$F$13045,'So sánh giờ'!$C30)</f>
        <v>261</v>
      </c>
      <c r="N30" s="674">
        <f>SUMIFS('Salary sheet'!$O$6:$O$13045,'Salary sheet'!$F$6:$F$13045,'So sánh giờ'!$C30)</f>
        <v>24</v>
      </c>
      <c r="O30" s="674">
        <f>SUMIFS('Salary sheet'!$AA$6:$AA$13045,'Salary sheet'!$F$6:$F$13045,'So sánh giờ'!$C30)</f>
        <v>0</v>
      </c>
      <c r="P30" s="674">
        <f>SUMIFS('Salary sheet'!$Q$6:$Q$13045,'Salary sheet'!$F$6:$F$13045,'So sánh giờ'!$C30)</f>
        <v>0</v>
      </c>
      <c r="Q30" s="674">
        <f>SUMIFS('Salary sheet'!$AH$6:$AH$13045,'Salary sheet'!$F$6:$F$13045,'So sánh giờ'!$C30)</f>
        <v>332</v>
      </c>
      <c r="R30" s="674">
        <f>SUMIFS('Salary sheet'!$AI$6:$AI$13045,'Salary sheet'!$F$6:$F$13045,'So sánh giờ'!$C30)</f>
        <v>0</v>
      </c>
      <c r="S30" s="674">
        <f>SUMIFS('Salary sheet'!$AJ$6:$AJ$13045,'Salary sheet'!$F$6:$F$13045,'So sánh giờ'!$C30)</f>
        <v>0</v>
      </c>
      <c r="T30" s="674">
        <f>SUMIFS('Salary sheet'!$AK$6:$AK$13045,'Salary sheet'!$F$6:$F$13045,'So sánh giờ'!$C30)</f>
        <v>0</v>
      </c>
      <c r="U30" s="674">
        <f>SUMIFS('Salary sheet'!$AL$6:$AL$13045,'Salary sheet'!$F$6:$F$13045,'So sánh giờ'!$C30)</f>
        <v>0</v>
      </c>
      <c r="V30" s="732">
        <v>14</v>
      </c>
      <c r="W30" s="730">
        <v>102556009</v>
      </c>
      <c r="X30" s="730">
        <v>7800511</v>
      </c>
      <c r="Y30" s="730">
        <v>485100</v>
      </c>
      <c r="Z30" s="730">
        <v>0</v>
      </c>
      <c r="AA30" s="730">
        <v>0</v>
      </c>
      <c r="AB30" s="730">
        <v>142424</v>
      </c>
      <c r="AC30" s="730">
        <v>94127974</v>
      </c>
      <c r="AD30" s="733">
        <v>283.90000000000003</v>
      </c>
      <c r="AE30" s="733">
        <v>4</v>
      </c>
      <c r="AF30" s="733">
        <v>0</v>
      </c>
      <c r="AG30" s="733">
        <v>0</v>
      </c>
      <c r="AH30" s="733">
        <v>268</v>
      </c>
      <c r="AI30" s="733">
        <v>0</v>
      </c>
      <c r="AJ30" s="733">
        <v>0</v>
      </c>
      <c r="AK30" s="733">
        <v>0</v>
      </c>
      <c r="AL30" s="733">
        <v>0</v>
      </c>
      <c r="AM30" s="715">
        <v>13</v>
      </c>
      <c r="AN30" s="713">
        <v>108764944</v>
      </c>
      <c r="AO30" s="713">
        <v>8612520</v>
      </c>
      <c r="AP30" s="713">
        <v>529200</v>
      </c>
      <c r="AQ30" s="713">
        <v>0</v>
      </c>
      <c r="AR30" s="713">
        <v>330000</v>
      </c>
      <c r="AS30" s="713">
        <v>0</v>
      </c>
      <c r="AT30" s="713">
        <v>99293224</v>
      </c>
      <c r="AU30" s="716">
        <v>272.39999999999998</v>
      </c>
      <c r="AV30" s="716">
        <v>28</v>
      </c>
      <c r="AW30" s="716">
        <v>0</v>
      </c>
      <c r="AX30" s="716">
        <v>0</v>
      </c>
      <c r="AY30" s="716">
        <v>116</v>
      </c>
      <c r="AZ30" s="716">
        <v>0</v>
      </c>
      <c r="BA30" s="716">
        <v>0</v>
      </c>
      <c r="BB30" s="716">
        <v>0</v>
      </c>
      <c r="BC30" s="716">
        <v>0</v>
      </c>
      <c r="BD30" s="370">
        <v>13</v>
      </c>
      <c r="BE30" s="362">
        <v>197857660</v>
      </c>
      <c r="BF30" s="362">
        <v>9208290</v>
      </c>
      <c r="BG30" s="362">
        <v>573300</v>
      </c>
      <c r="BH30" s="362">
        <v>1472673</v>
      </c>
      <c r="BI30" s="362">
        <v>0</v>
      </c>
      <c r="BJ30" s="362">
        <v>0</v>
      </c>
      <c r="BK30" s="362">
        <v>186603397</v>
      </c>
      <c r="BL30" s="674">
        <v>247.10000000000002</v>
      </c>
      <c r="BM30" s="674">
        <v>90</v>
      </c>
      <c r="BN30" s="674">
        <v>0</v>
      </c>
      <c r="BO30" s="674">
        <v>0</v>
      </c>
      <c r="BP30" s="674">
        <v>315</v>
      </c>
      <c r="BQ30" s="674">
        <v>0</v>
      </c>
      <c r="BR30" s="674">
        <v>0</v>
      </c>
      <c r="BS30" s="674">
        <v>0</v>
      </c>
      <c r="BT30" s="674">
        <v>0</v>
      </c>
    </row>
    <row r="31" spans="1:72" s="22" customFormat="1" ht="26.25" customHeight="1">
      <c r="A31" s="366">
        <f>SUBTOTAL(3,B$4:B31)</f>
        <v>28</v>
      </c>
      <c r="B31" s="367" t="s">
        <v>200</v>
      </c>
      <c r="C31" s="368" t="s">
        <v>449</v>
      </c>
      <c r="D31" s="369" t="s">
        <v>383</v>
      </c>
      <c r="E31" s="370">
        <f>COUNTIFS('Salary sheet'!$F$6:$F$2288,C31,'Salary sheet'!$E$6:$E$2288,B31)</f>
        <v>10</v>
      </c>
      <c r="F31" s="362">
        <f>+SUMIFS('Salary sheet'!$AN$6:$AN$1292,'Salary sheet'!$F$6:$F$1292,'So sánh giờ'!C31,'Salary sheet'!$E$6:$E$1292,'So sánh giờ'!B31)</f>
        <v>94332080</v>
      </c>
      <c r="G31" s="362">
        <f>+SUMIFS('Salary sheet'!$AO$6:$AO$2288,'Salary sheet'!$F$6:$F$2288,C31,'Salary sheet'!$E$6:$E$2288,B31)</f>
        <v>6626445</v>
      </c>
      <c r="H31" s="362">
        <f>+SUMIFS('Salary sheet'!$AP$6:$AP$2288,'Salary sheet'!$F$6:$F$2288,C31,'Salary sheet'!$E$6:$E$2288,B31)</f>
        <v>352800</v>
      </c>
      <c r="I31" s="362">
        <f>+SUMIFS('Salary sheet'!$AQ$6:$AQ$2288,'Salary sheet'!$F$6:$F$2288,C31,'Salary sheet'!$E$6:$E$2288,B31)</f>
        <v>0</v>
      </c>
      <c r="J31" s="362">
        <f>+SUMIFS('Salary sheet'!$AR$6:$AR$2288,'Salary sheet'!$F$6:$F$2288,C31,'Salary sheet'!$E$6:$E$2288,B31)</f>
        <v>0</v>
      </c>
      <c r="K31" s="362">
        <f>SUMIFS('Salary sheet'!$AS$6:$AS$1291,'Salary sheet'!$F$6:$F$1291,'So sánh giờ'!C31)</f>
        <v>0</v>
      </c>
      <c r="L31" s="362">
        <f t="shared" si="0"/>
        <v>87352835</v>
      </c>
      <c r="M31" s="674">
        <f>SUMIFS('Salary sheet'!$M$6:$M$13045,'Salary sheet'!$F$6:$F$13045,'So sánh giờ'!$C31)</f>
        <v>233.8</v>
      </c>
      <c r="N31" s="674">
        <f>SUMIFS('Salary sheet'!$O$6:$O$13045,'Salary sheet'!$F$6:$F$13045,'So sánh giờ'!$C31)</f>
        <v>25</v>
      </c>
      <c r="O31" s="674">
        <f>SUMIFS('Salary sheet'!$AA$6:$AA$13045,'Salary sheet'!$F$6:$F$13045,'So sánh giờ'!$C31)</f>
        <v>0</v>
      </c>
      <c r="P31" s="674">
        <f>SUMIFS('Salary sheet'!$Q$6:$Q$13045,'Salary sheet'!$F$6:$F$13045,'So sánh giờ'!$C31)</f>
        <v>0</v>
      </c>
      <c r="Q31" s="674">
        <f>SUMIFS('Salary sheet'!$AH$6:$AH$13045,'Salary sheet'!$F$6:$F$13045,'So sánh giờ'!$C31)</f>
        <v>212</v>
      </c>
      <c r="R31" s="674">
        <f>SUMIFS('Salary sheet'!$AI$6:$AI$13045,'Salary sheet'!$F$6:$F$13045,'So sánh giờ'!$C31)</f>
        <v>0</v>
      </c>
      <c r="S31" s="674">
        <f>SUMIFS('Salary sheet'!$AJ$6:$AJ$13045,'Salary sheet'!$F$6:$F$13045,'So sánh giờ'!$C31)</f>
        <v>0</v>
      </c>
      <c r="T31" s="674">
        <f>SUMIFS('Salary sheet'!$AK$6:$AK$13045,'Salary sheet'!$F$6:$F$13045,'So sánh giờ'!$C31)</f>
        <v>0</v>
      </c>
      <c r="U31" s="674">
        <f>SUMIFS('Salary sheet'!$AL$6:$AL$13045,'Salary sheet'!$F$6:$F$13045,'So sánh giờ'!$C31)</f>
        <v>0</v>
      </c>
      <c r="V31" s="732">
        <v>11</v>
      </c>
      <c r="W31" s="730">
        <v>92798619</v>
      </c>
      <c r="X31" s="730">
        <v>7378104</v>
      </c>
      <c r="Y31" s="730">
        <v>396900</v>
      </c>
      <c r="Z31" s="730">
        <v>0</v>
      </c>
      <c r="AA31" s="730">
        <v>10000</v>
      </c>
      <c r="AB31" s="730">
        <v>189000</v>
      </c>
      <c r="AC31" s="730">
        <v>84824615</v>
      </c>
      <c r="AD31" s="733">
        <v>257.70000000000005</v>
      </c>
      <c r="AE31" s="733">
        <v>6</v>
      </c>
      <c r="AF31" s="733">
        <v>0</v>
      </c>
      <c r="AG31" s="733">
        <v>0</v>
      </c>
      <c r="AH31" s="733">
        <v>120</v>
      </c>
      <c r="AI31" s="733">
        <v>0</v>
      </c>
      <c r="AJ31" s="733">
        <v>0</v>
      </c>
      <c r="AK31" s="733">
        <v>0</v>
      </c>
      <c r="AL31" s="733">
        <v>0</v>
      </c>
      <c r="AM31" s="715">
        <v>11</v>
      </c>
      <c r="AN31" s="713">
        <v>108083131</v>
      </c>
      <c r="AO31" s="713">
        <v>7580160</v>
      </c>
      <c r="AP31" s="713">
        <v>441000</v>
      </c>
      <c r="AQ31" s="713">
        <v>12250</v>
      </c>
      <c r="AR31" s="713">
        <v>227500</v>
      </c>
      <c r="AS31" s="713">
        <v>0</v>
      </c>
      <c r="AT31" s="713">
        <v>99822221</v>
      </c>
      <c r="AU31" s="716">
        <v>229.7</v>
      </c>
      <c r="AV31" s="716">
        <v>20</v>
      </c>
      <c r="AW31" s="716">
        <v>0</v>
      </c>
      <c r="AX31" s="716">
        <v>0</v>
      </c>
      <c r="AY31" s="716">
        <v>298</v>
      </c>
      <c r="AZ31" s="716">
        <v>0</v>
      </c>
      <c r="BA31" s="716">
        <v>0</v>
      </c>
      <c r="BB31" s="716">
        <v>0</v>
      </c>
      <c r="BC31" s="716">
        <v>0</v>
      </c>
      <c r="BD31" s="370">
        <v>10</v>
      </c>
      <c r="BE31" s="362">
        <v>164452490</v>
      </c>
      <c r="BF31" s="362">
        <v>7580160</v>
      </c>
      <c r="BG31" s="362">
        <v>441000</v>
      </c>
      <c r="BH31" s="362">
        <v>1731182</v>
      </c>
      <c r="BI31" s="362">
        <v>0</v>
      </c>
      <c r="BJ31" s="362">
        <v>0</v>
      </c>
      <c r="BK31" s="362">
        <v>154700148</v>
      </c>
      <c r="BL31" s="674">
        <v>194.8</v>
      </c>
      <c r="BM31" s="674">
        <v>70</v>
      </c>
      <c r="BN31" s="674">
        <v>0</v>
      </c>
      <c r="BO31" s="674">
        <v>0</v>
      </c>
      <c r="BP31" s="674">
        <v>283.5</v>
      </c>
      <c r="BQ31" s="674">
        <v>0</v>
      </c>
      <c r="BR31" s="674">
        <v>0</v>
      </c>
      <c r="BS31" s="674">
        <v>0</v>
      </c>
      <c r="BT31" s="674">
        <v>0</v>
      </c>
    </row>
    <row r="32" spans="1:72" s="22" customFormat="1" ht="26.25" customHeight="1">
      <c r="A32" s="366">
        <f>SUBTOTAL(3,B$4:B32)</f>
        <v>29</v>
      </c>
      <c r="B32" s="367" t="s">
        <v>200</v>
      </c>
      <c r="C32" s="368" t="s">
        <v>229</v>
      </c>
      <c r="D32" s="369" t="s">
        <v>384</v>
      </c>
      <c r="E32" s="370">
        <f>COUNTIFS('Salary sheet'!$F$6:$F$2288,C32,'Salary sheet'!$E$6:$E$2288,B32)</f>
        <v>10</v>
      </c>
      <c r="F32" s="362">
        <f>+SUMIFS('Salary sheet'!$AN$6:$AN$1292,'Salary sheet'!$F$6:$F$1292,'So sánh giờ'!C32,'Salary sheet'!$E$6:$E$1292,'So sánh giờ'!B32)</f>
        <v>109363529</v>
      </c>
      <c r="G32" s="362">
        <f>+SUMIFS('Salary sheet'!$AO$6:$AO$2288,'Salary sheet'!$F$6:$F$2288,C32,'Salary sheet'!$E$6:$E$2288,B32)</f>
        <v>7662795</v>
      </c>
      <c r="H32" s="362">
        <f>+SUMIFS('Salary sheet'!$AP$6:$AP$2288,'Salary sheet'!$F$6:$F$2288,C32,'Salary sheet'!$E$6:$E$2288,B32)</f>
        <v>396900</v>
      </c>
      <c r="I32" s="362">
        <f>+SUMIFS('Salary sheet'!$AQ$6:$AQ$2288,'Salary sheet'!$F$6:$F$2288,C32,'Salary sheet'!$E$6:$E$2288,B32)</f>
        <v>0</v>
      </c>
      <c r="J32" s="362">
        <f>+SUMIFS('Salary sheet'!$AR$6:$AR$2288,'Salary sheet'!$F$6:$F$2288,C32,'Salary sheet'!$E$6:$E$2288,B32)</f>
        <v>0</v>
      </c>
      <c r="K32" s="362">
        <f>SUMIFS('Salary sheet'!$AS$6:$AS$1291,'Salary sheet'!$F$6:$F$1291,'So sánh giờ'!C32)</f>
        <v>0</v>
      </c>
      <c r="L32" s="362">
        <f t="shared" si="0"/>
        <v>101303834</v>
      </c>
      <c r="M32" s="674">
        <f>SUMIFS('Salary sheet'!$M$6:$M$13045,'Salary sheet'!$F$6:$F$13045,'So sánh giờ'!$C32)</f>
        <v>232.20000000000002</v>
      </c>
      <c r="N32" s="674">
        <f>SUMIFS('Salary sheet'!$O$6:$O$13045,'Salary sheet'!$F$6:$F$13045,'So sánh giờ'!$C32)</f>
        <v>23</v>
      </c>
      <c r="O32" s="674">
        <f>SUMIFS('Salary sheet'!$AA$6:$AA$13045,'Salary sheet'!$F$6:$F$13045,'So sánh giờ'!$C32)</f>
        <v>0</v>
      </c>
      <c r="P32" s="674">
        <f>SUMIFS('Salary sheet'!$Q$6:$Q$13045,'Salary sheet'!$F$6:$F$13045,'So sánh giờ'!$C32)</f>
        <v>357.5</v>
      </c>
      <c r="Q32" s="674">
        <f>SUMIFS('Salary sheet'!$AH$6:$AH$13045,'Salary sheet'!$F$6:$F$13045,'So sánh giờ'!$C32)</f>
        <v>152</v>
      </c>
      <c r="R32" s="674">
        <f>SUMIFS('Salary sheet'!$AI$6:$AI$13045,'Salary sheet'!$F$6:$F$13045,'So sánh giờ'!$C32)</f>
        <v>0</v>
      </c>
      <c r="S32" s="674">
        <f>SUMIFS('Salary sheet'!$AJ$6:$AJ$13045,'Salary sheet'!$F$6:$F$13045,'So sánh giờ'!$C32)</f>
        <v>0</v>
      </c>
      <c r="T32" s="674">
        <f>SUMIFS('Salary sheet'!$AK$6:$AK$13045,'Salary sheet'!$F$6:$F$13045,'So sánh giờ'!$C32)</f>
        <v>0</v>
      </c>
      <c r="U32" s="674">
        <f>SUMIFS('Salary sheet'!$AL$6:$AL$13045,'Salary sheet'!$F$6:$F$13045,'So sánh giờ'!$C32)</f>
        <v>0</v>
      </c>
      <c r="V32" s="732">
        <v>10</v>
      </c>
      <c r="W32" s="730">
        <v>101528981</v>
      </c>
      <c r="X32" s="730">
        <v>7543935</v>
      </c>
      <c r="Y32" s="730">
        <v>396900</v>
      </c>
      <c r="Z32" s="730">
        <v>0</v>
      </c>
      <c r="AA32" s="730">
        <v>0</v>
      </c>
      <c r="AB32" s="730">
        <v>0</v>
      </c>
      <c r="AC32" s="730">
        <v>93588146</v>
      </c>
      <c r="AD32" s="733">
        <v>230.20000000000002</v>
      </c>
      <c r="AE32" s="733">
        <v>1</v>
      </c>
      <c r="AF32" s="733">
        <v>0</v>
      </c>
      <c r="AG32" s="733">
        <v>344.5</v>
      </c>
      <c r="AH32" s="733">
        <v>180</v>
      </c>
      <c r="AI32" s="733">
        <v>0</v>
      </c>
      <c r="AJ32" s="733">
        <v>0</v>
      </c>
      <c r="AK32" s="733">
        <v>0</v>
      </c>
      <c r="AL32" s="733">
        <v>0</v>
      </c>
      <c r="AM32" s="715">
        <v>9</v>
      </c>
      <c r="AN32" s="713">
        <v>98219550</v>
      </c>
      <c r="AO32" s="713">
        <v>7531755</v>
      </c>
      <c r="AP32" s="713">
        <v>396900</v>
      </c>
      <c r="AQ32" s="713">
        <v>15439</v>
      </c>
      <c r="AR32" s="713">
        <v>0</v>
      </c>
      <c r="AS32" s="713">
        <v>0</v>
      </c>
      <c r="AT32" s="713">
        <v>90275456</v>
      </c>
      <c r="AU32" s="716">
        <v>176.1</v>
      </c>
      <c r="AV32" s="716">
        <v>19</v>
      </c>
      <c r="AW32" s="716">
        <v>0</v>
      </c>
      <c r="AX32" s="716">
        <v>317</v>
      </c>
      <c r="AY32" s="716">
        <v>212</v>
      </c>
      <c r="AZ32" s="716">
        <v>0</v>
      </c>
      <c r="BA32" s="716">
        <v>0</v>
      </c>
      <c r="BB32" s="716">
        <v>0</v>
      </c>
      <c r="BC32" s="716">
        <v>0</v>
      </c>
      <c r="BD32" s="370">
        <v>8</v>
      </c>
      <c r="BE32" s="362">
        <v>138636920</v>
      </c>
      <c r="BF32" s="362">
        <v>6688500</v>
      </c>
      <c r="BG32" s="362">
        <v>352800</v>
      </c>
      <c r="BH32" s="362">
        <v>1482096</v>
      </c>
      <c r="BI32" s="362">
        <v>0</v>
      </c>
      <c r="BJ32" s="362">
        <v>0</v>
      </c>
      <c r="BK32" s="362">
        <v>130113524</v>
      </c>
      <c r="BL32" s="674">
        <v>150.9</v>
      </c>
      <c r="BM32" s="674">
        <v>56</v>
      </c>
      <c r="BN32" s="674">
        <v>0</v>
      </c>
      <c r="BO32" s="674">
        <v>221</v>
      </c>
      <c r="BP32" s="674">
        <v>192</v>
      </c>
      <c r="BQ32" s="674">
        <v>0</v>
      </c>
      <c r="BR32" s="674">
        <v>0</v>
      </c>
      <c r="BS32" s="674">
        <v>0</v>
      </c>
      <c r="BT32" s="674">
        <v>0</v>
      </c>
    </row>
    <row r="33" spans="1:72" s="22" customFormat="1" ht="26.25" customHeight="1">
      <c r="A33" s="366">
        <f>SUBTOTAL(3,B$4:B33)</f>
        <v>30</v>
      </c>
      <c r="B33" s="367" t="s">
        <v>200</v>
      </c>
      <c r="C33" s="368" t="s">
        <v>450</v>
      </c>
      <c r="D33" s="369" t="s">
        <v>385</v>
      </c>
      <c r="E33" s="370">
        <f>COUNTIFS('Salary sheet'!$F$6:$F$2288,C33,'Salary sheet'!$E$6:$E$2288,B33)</f>
        <v>7</v>
      </c>
      <c r="F33" s="362">
        <f>+SUMIFS('Salary sheet'!$AN$6:$AN$1292,'Salary sheet'!$F$6:$F$1292,'So sánh giờ'!C33,'Salary sheet'!$E$6:$E$1292,'So sánh giờ'!B33)</f>
        <v>71050117</v>
      </c>
      <c r="G33" s="362">
        <f>+SUMIFS('Salary sheet'!$AO$6:$AO$2288,'Salary sheet'!$F$6:$F$2288,C33,'Salary sheet'!$E$6:$E$2288,B33)</f>
        <v>4980736</v>
      </c>
      <c r="H33" s="362">
        <f>+SUMIFS('Salary sheet'!$AP$6:$AP$2288,'Salary sheet'!$F$6:$F$2288,C33,'Salary sheet'!$E$6:$E$2288,B33)</f>
        <v>220500</v>
      </c>
      <c r="I33" s="362">
        <f>+SUMIFS('Salary sheet'!$AQ$6:$AQ$2288,'Salary sheet'!$F$6:$F$2288,C33,'Salary sheet'!$E$6:$E$2288,B33)</f>
        <v>0</v>
      </c>
      <c r="J33" s="362">
        <f>+SUMIFS('Salary sheet'!$AR$6:$AR$2288,'Salary sheet'!$F$6:$F$2288,C33,'Salary sheet'!$E$6:$E$2288,B33)</f>
        <v>0</v>
      </c>
      <c r="K33" s="362">
        <f>SUMIFS('Salary sheet'!$AS$6:$AS$1291,'Salary sheet'!$F$6:$F$1291,'So sánh giờ'!C33)</f>
        <v>353985</v>
      </c>
      <c r="L33" s="362">
        <f t="shared" si="0"/>
        <v>65494896</v>
      </c>
      <c r="M33" s="674">
        <f>SUMIFS('Salary sheet'!$M$6:$M$13045,'Salary sheet'!$F$6:$F$13045,'So sánh giờ'!$C33)</f>
        <v>164.70000000000002</v>
      </c>
      <c r="N33" s="674">
        <f>SUMIFS('Salary sheet'!$O$6:$O$13045,'Salary sheet'!$F$6:$F$13045,'So sánh giờ'!$C33)</f>
        <v>16</v>
      </c>
      <c r="O33" s="674">
        <f>SUMIFS('Salary sheet'!$AA$6:$AA$13045,'Salary sheet'!$F$6:$F$13045,'So sánh giờ'!$C33)</f>
        <v>0</v>
      </c>
      <c r="P33" s="674">
        <f>SUMIFS('Salary sheet'!$Q$6:$Q$13045,'Salary sheet'!$F$6:$F$13045,'So sánh giờ'!$C33)</f>
        <v>370.5</v>
      </c>
      <c r="Q33" s="674">
        <f>SUMIFS('Salary sheet'!$AH$6:$AH$13045,'Salary sheet'!$F$6:$F$13045,'So sánh giờ'!$C33)</f>
        <v>126</v>
      </c>
      <c r="R33" s="674">
        <f>SUMIFS('Salary sheet'!$AI$6:$AI$13045,'Salary sheet'!$F$6:$F$13045,'So sánh giờ'!$C33)</f>
        <v>0</v>
      </c>
      <c r="S33" s="674">
        <f>SUMIFS('Salary sheet'!$AJ$6:$AJ$13045,'Salary sheet'!$F$6:$F$13045,'So sánh giờ'!$C33)</f>
        <v>12</v>
      </c>
      <c r="T33" s="674">
        <f>SUMIFS('Salary sheet'!$AK$6:$AK$13045,'Salary sheet'!$F$6:$F$13045,'So sánh giờ'!$C33)</f>
        <v>0</v>
      </c>
      <c r="U33" s="674">
        <f>SUMIFS('Salary sheet'!$AL$6:$AL$13045,'Salary sheet'!$F$6:$F$13045,'So sánh giờ'!$C33)</f>
        <v>0</v>
      </c>
      <c r="V33" s="732">
        <v>7</v>
      </c>
      <c r="W33" s="730">
        <v>68044446</v>
      </c>
      <c r="X33" s="730">
        <v>3816435</v>
      </c>
      <c r="Y33" s="730">
        <v>176400</v>
      </c>
      <c r="Z33" s="730">
        <v>0</v>
      </c>
      <c r="AA33" s="730">
        <v>0</v>
      </c>
      <c r="AB33" s="730">
        <v>0</v>
      </c>
      <c r="AC33" s="730">
        <v>64051611</v>
      </c>
      <c r="AD33" s="733">
        <v>163.80000000000001</v>
      </c>
      <c r="AE33" s="733">
        <v>0</v>
      </c>
      <c r="AF33" s="733">
        <v>0</v>
      </c>
      <c r="AG33" s="733">
        <v>279.5</v>
      </c>
      <c r="AH33" s="733">
        <v>220</v>
      </c>
      <c r="AI33" s="733">
        <v>0</v>
      </c>
      <c r="AJ33" s="733">
        <v>54</v>
      </c>
      <c r="AK33" s="733">
        <v>0</v>
      </c>
      <c r="AL33" s="733">
        <v>0</v>
      </c>
      <c r="AM33" s="715">
        <v>6</v>
      </c>
      <c r="AN33" s="713">
        <v>44922497</v>
      </c>
      <c r="AO33" s="713">
        <v>3763935</v>
      </c>
      <c r="AP33" s="713">
        <v>176400</v>
      </c>
      <c r="AQ33" s="713">
        <v>0</v>
      </c>
      <c r="AR33" s="713">
        <v>0</v>
      </c>
      <c r="AS33" s="713">
        <v>0</v>
      </c>
      <c r="AT33" s="713">
        <v>40982162</v>
      </c>
      <c r="AU33" s="716">
        <v>105.5</v>
      </c>
      <c r="AV33" s="716">
        <v>10</v>
      </c>
      <c r="AW33" s="716">
        <v>0</v>
      </c>
      <c r="AX33" s="716">
        <v>32.5</v>
      </c>
      <c r="AY33" s="716">
        <v>56</v>
      </c>
      <c r="AZ33" s="716">
        <v>0</v>
      </c>
      <c r="BA33" s="716">
        <v>0</v>
      </c>
      <c r="BB33" s="716">
        <v>0</v>
      </c>
      <c r="BC33" s="716">
        <v>0</v>
      </c>
      <c r="BD33" s="370">
        <v>5</v>
      </c>
      <c r="BE33" s="362">
        <v>76147681</v>
      </c>
      <c r="BF33" s="362">
        <v>3763935</v>
      </c>
      <c r="BG33" s="362">
        <v>176400</v>
      </c>
      <c r="BH33" s="362">
        <v>864194</v>
      </c>
      <c r="BI33" s="362">
        <v>0</v>
      </c>
      <c r="BJ33" s="362">
        <v>0</v>
      </c>
      <c r="BK33" s="362">
        <v>71343152</v>
      </c>
      <c r="BL33" s="674">
        <v>97.4</v>
      </c>
      <c r="BM33" s="674">
        <v>35</v>
      </c>
      <c r="BN33" s="674">
        <v>0</v>
      </c>
      <c r="BO33" s="674">
        <v>182</v>
      </c>
      <c r="BP33" s="674">
        <v>104</v>
      </c>
      <c r="BQ33" s="674">
        <v>0</v>
      </c>
      <c r="BR33" s="674">
        <v>0</v>
      </c>
      <c r="BS33" s="674">
        <v>0</v>
      </c>
      <c r="BT33" s="674">
        <v>0</v>
      </c>
    </row>
    <row r="34" spans="1:72" s="22" customFormat="1" ht="26.25" customHeight="1">
      <c r="A34" s="366">
        <f>SUBTOTAL(3,B$4:B34)</f>
        <v>31</v>
      </c>
      <c r="B34" s="367" t="s">
        <v>200</v>
      </c>
      <c r="C34" s="368" t="s">
        <v>230</v>
      </c>
      <c r="D34" s="369" t="s">
        <v>386</v>
      </c>
      <c r="E34" s="370">
        <f>COUNTIFS('Salary sheet'!$F$6:$F$2288,C34,'Salary sheet'!$E$6:$E$2288,B34)</f>
        <v>3</v>
      </c>
      <c r="F34" s="362">
        <f>+SUMIFS('Salary sheet'!$AN$6:$AN$1292,'Salary sheet'!$F$6:$F$1292,'So sánh giờ'!C34,'Salary sheet'!$E$6:$E$1292,'So sánh giờ'!B34)</f>
        <v>24142002</v>
      </c>
      <c r="G34" s="362">
        <f>+SUMIFS('Salary sheet'!$AO$6:$AO$2288,'Salary sheet'!$F$6:$F$2288,C34,'Salary sheet'!$E$6:$E$2288,B34)</f>
        <v>1497510</v>
      </c>
      <c r="H34" s="362">
        <f>+SUMIFS('Salary sheet'!$AP$6:$AP$2288,'Salary sheet'!$F$6:$F$2288,C34,'Salary sheet'!$E$6:$E$2288,B34)</f>
        <v>88200</v>
      </c>
      <c r="I34" s="362">
        <f>+SUMIFS('Salary sheet'!$AQ$6:$AQ$2288,'Salary sheet'!$F$6:$F$2288,C34,'Salary sheet'!$E$6:$E$2288,B34)</f>
        <v>0</v>
      </c>
      <c r="J34" s="362">
        <f>+SUMIFS('Salary sheet'!$AR$6:$AR$2288,'Salary sheet'!$F$6:$F$2288,C34,'Salary sheet'!$E$6:$E$2288,B34)</f>
        <v>0</v>
      </c>
      <c r="K34" s="362">
        <f>SUMIFS('Salary sheet'!$AS$6:$AS$1291,'Salary sheet'!$F$6:$F$1291,'So sánh giờ'!C34)</f>
        <v>0</v>
      </c>
      <c r="L34" s="362">
        <f t="shared" si="0"/>
        <v>22556292</v>
      </c>
      <c r="M34" s="674">
        <f>SUMIFS('Salary sheet'!$M$6:$M$13045,'Salary sheet'!$F$6:$F$13045,'So sánh giờ'!$C34)</f>
        <v>64.5</v>
      </c>
      <c r="N34" s="674">
        <f>SUMIFS('Salary sheet'!$O$6:$O$13045,'Salary sheet'!$F$6:$F$13045,'So sánh giờ'!$C34)</f>
        <v>7</v>
      </c>
      <c r="O34" s="674">
        <f>SUMIFS('Salary sheet'!$AA$6:$AA$13045,'Salary sheet'!$F$6:$F$13045,'So sánh giờ'!$C34)</f>
        <v>0</v>
      </c>
      <c r="P34" s="674">
        <f>SUMIFS('Salary sheet'!$Q$6:$Q$13045,'Salary sheet'!$F$6:$F$13045,'So sánh giờ'!$C34)</f>
        <v>0</v>
      </c>
      <c r="Q34" s="674">
        <f>SUMIFS('Salary sheet'!$AH$6:$AH$13045,'Salary sheet'!$F$6:$F$13045,'So sánh giờ'!$C34)</f>
        <v>56</v>
      </c>
      <c r="R34" s="674">
        <f>SUMIFS('Salary sheet'!$AI$6:$AI$13045,'Salary sheet'!$F$6:$F$13045,'So sánh giờ'!$C34)</f>
        <v>0</v>
      </c>
      <c r="S34" s="674">
        <f>SUMIFS('Salary sheet'!$AJ$6:$AJ$13045,'Salary sheet'!$F$6:$F$13045,'So sánh giờ'!$C34)</f>
        <v>0</v>
      </c>
      <c r="T34" s="674">
        <f>SUMIFS('Salary sheet'!$AK$6:$AK$13045,'Salary sheet'!$F$6:$F$13045,'So sánh giờ'!$C34)</f>
        <v>0</v>
      </c>
      <c r="U34" s="674">
        <f>SUMIFS('Salary sheet'!$AL$6:$AL$13045,'Salary sheet'!$F$6:$F$13045,'So sánh giờ'!$C34)</f>
        <v>0</v>
      </c>
      <c r="V34" s="732">
        <v>3</v>
      </c>
      <c r="W34" s="730">
        <v>20094086</v>
      </c>
      <c r="X34" s="730">
        <v>1487010</v>
      </c>
      <c r="Y34" s="730">
        <v>88200</v>
      </c>
      <c r="Z34" s="730">
        <v>0</v>
      </c>
      <c r="AA34" s="730">
        <v>0</v>
      </c>
      <c r="AB34" s="730">
        <v>0</v>
      </c>
      <c r="AC34" s="730">
        <v>18518876</v>
      </c>
      <c r="AD34" s="733">
        <v>57.8</v>
      </c>
      <c r="AE34" s="733">
        <v>0</v>
      </c>
      <c r="AF34" s="733">
        <v>0</v>
      </c>
      <c r="AG34" s="733">
        <v>0</v>
      </c>
      <c r="AH34" s="733">
        <v>52</v>
      </c>
      <c r="AI34" s="733">
        <v>0</v>
      </c>
      <c r="AJ34" s="733">
        <v>0</v>
      </c>
      <c r="AK34" s="733">
        <v>0</v>
      </c>
      <c r="AL34" s="733">
        <v>0</v>
      </c>
      <c r="AM34" s="715">
        <v>2</v>
      </c>
      <c r="AN34" s="713">
        <v>17258519</v>
      </c>
      <c r="AO34" s="713">
        <v>1487010</v>
      </c>
      <c r="AP34" s="713">
        <v>88200</v>
      </c>
      <c r="AQ34" s="713">
        <v>0</v>
      </c>
      <c r="AR34" s="713">
        <v>70000</v>
      </c>
      <c r="AS34" s="713">
        <v>0</v>
      </c>
      <c r="AT34" s="713">
        <v>15613309</v>
      </c>
      <c r="AU34" s="716">
        <v>41.5</v>
      </c>
      <c r="AV34" s="716">
        <v>4</v>
      </c>
      <c r="AW34" s="716">
        <v>0</v>
      </c>
      <c r="AX34" s="716">
        <v>0</v>
      </c>
      <c r="AY34" s="716">
        <v>28</v>
      </c>
      <c r="AZ34" s="716">
        <v>0</v>
      </c>
      <c r="BA34" s="716">
        <v>0</v>
      </c>
      <c r="BB34" s="716">
        <v>0</v>
      </c>
      <c r="BC34" s="716">
        <v>0</v>
      </c>
      <c r="BD34" s="370">
        <v>2</v>
      </c>
      <c r="BE34" s="362">
        <v>32703560</v>
      </c>
      <c r="BF34" s="362">
        <v>1474830</v>
      </c>
      <c r="BG34" s="362">
        <v>88200</v>
      </c>
      <c r="BH34" s="362">
        <v>398305</v>
      </c>
      <c r="BI34" s="362">
        <v>0</v>
      </c>
      <c r="BJ34" s="362">
        <v>0</v>
      </c>
      <c r="BK34" s="362">
        <v>30742225</v>
      </c>
      <c r="BL34" s="674">
        <v>38.6</v>
      </c>
      <c r="BM34" s="674">
        <v>14</v>
      </c>
      <c r="BN34" s="674">
        <v>0</v>
      </c>
      <c r="BO34" s="674">
        <v>0</v>
      </c>
      <c r="BP34" s="674">
        <v>76</v>
      </c>
      <c r="BQ34" s="674">
        <v>0</v>
      </c>
      <c r="BR34" s="674">
        <v>0</v>
      </c>
      <c r="BS34" s="674">
        <v>0</v>
      </c>
      <c r="BT34" s="674">
        <v>0</v>
      </c>
    </row>
    <row r="35" spans="1:72" s="22" customFormat="1" ht="26.25" customHeight="1">
      <c r="A35" s="366">
        <f>SUBTOTAL(3,B$4:B35)</f>
        <v>32</v>
      </c>
      <c r="B35" s="367" t="s">
        <v>200</v>
      </c>
      <c r="C35" s="368" t="s">
        <v>255</v>
      </c>
      <c r="D35" s="369" t="s">
        <v>570</v>
      </c>
      <c r="E35" s="370">
        <f>COUNTIFS('Salary sheet'!$F$6:$F$2288,C35,'Salary sheet'!$E$6:$E$2288,B35)</f>
        <v>51</v>
      </c>
      <c r="F35" s="362">
        <f>+SUMIFS('Salary sheet'!$AN$6:$AN$1292,'Salary sheet'!$F$6:$F$1292,'So sánh giờ'!C35,'Salary sheet'!$E$6:$E$1292,'So sánh giờ'!B35)</f>
        <v>407514591</v>
      </c>
      <c r="G35" s="362">
        <f>+SUMIFS('Salary sheet'!$AO$6:$AO$2288,'Salary sheet'!$F$6:$F$2288,C35,'Salary sheet'!$E$6:$E$2288,B35)</f>
        <v>29895044</v>
      </c>
      <c r="H35" s="362">
        <f>+SUMIFS('Salary sheet'!$AP$6:$AP$2288,'Salary sheet'!$F$6:$F$2288,C35,'Salary sheet'!$E$6:$E$2288,B35)</f>
        <v>1896300</v>
      </c>
      <c r="I35" s="362">
        <f>+SUMIFS('Salary sheet'!$AQ$6:$AQ$2288,'Salary sheet'!$F$6:$F$2288,C35,'Salary sheet'!$E$6:$E$2288,B35)</f>
        <v>0</v>
      </c>
      <c r="J35" s="362">
        <f>+SUMIFS('Salary sheet'!$AR$6:$AR$2288,'Salary sheet'!$F$6:$F$2288,C35,'Salary sheet'!$E$6:$E$2288,B35)</f>
        <v>0</v>
      </c>
      <c r="K35" s="362">
        <f>SUMIFS('Salary sheet'!$AS$6:$AS$1291,'Salary sheet'!$F$6:$F$1291,'So sánh giờ'!C35)</f>
        <v>573856</v>
      </c>
      <c r="L35" s="362">
        <f t="shared" si="0"/>
        <v>375149391</v>
      </c>
      <c r="M35" s="674">
        <f>SUMIFS('Salary sheet'!$M$6:$M$13045,'Salary sheet'!$F$6:$F$13045,'So sánh giờ'!$C35)</f>
        <v>1121.8</v>
      </c>
      <c r="N35" s="674">
        <f>SUMIFS('Salary sheet'!$O$6:$O$13045,'Salary sheet'!$F$6:$F$13045,'So sánh giờ'!$C35)</f>
        <v>136</v>
      </c>
      <c r="O35" s="674">
        <f>SUMIFS('Salary sheet'!$AA$6:$AA$13045,'Salary sheet'!$F$6:$F$13045,'So sánh giờ'!$C35)</f>
        <v>0</v>
      </c>
      <c r="P35" s="674">
        <f>SUMIFS('Salary sheet'!$Q$6:$Q$13045,'Salary sheet'!$F$6:$F$13045,'So sánh giờ'!$C35)</f>
        <v>0</v>
      </c>
      <c r="Q35" s="674">
        <f>SUMIFS('Salary sheet'!$AH$6:$AH$13045,'Salary sheet'!$F$6:$F$13045,'So sánh giờ'!$C35)</f>
        <v>1559</v>
      </c>
      <c r="R35" s="674">
        <f>SUMIFS('Salary sheet'!$AI$6:$AI$13045,'Salary sheet'!$F$6:$F$13045,'So sánh giờ'!$C35)</f>
        <v>0</v>
      </c>
      <c r="S35" s="674">
        <f>SUMIFS('Salary sheet'!$AJ$6:$AJ$13045,'Salary sheet'!$F$6:$F$13045,'So sánh giờ'!$C35)</f>
        <v>0</v>
      </c>
      <c r="T35" s="674">
        <f>SUMIFS('Salary sheet'!$AK$6:$AK$13045,'Salary sheet'!$F$6:$F$13045,'So sánh giờ'!$C35)</f>
        <v>0</v>
      </c>
      <c r="U35" s="674">
        <f>SUMIFS('Salary sheet'!$AL$6:$AL$13045,'Salary sheet'!$F$6:$F$13045,'So sánh giờ'!$C35)</f>
        <v>0</v>
      </c>
      <c r="V35" s="732">
        <v>59</v>
      </c>
      <c r="W35" s="730">
        <v>425986707</v>
      </c>
      <c r="X35" s="730">
        <v>24392572</v>
      </c>
      <c r="Y35" s="730">
        <v>1719900</v>
      </c>
      <c r="Z35" s="730">
        <v>0</v>
      </c>
      <c r="AA35" s="730">
        <v>10000</v>
      </c>
      <c r="AB35" s="730">
        <v>705743</v>
      </c>
      <c r="AC35" s="730">
        <v>399158492</v>
      </c>
      <c r="AD35" s="733">
        <v>1346.9</v>
      </c>
      <c r="AE35" s="733">
        <v>11</v>
      </c>
      <c r="AF35" s="733">
        <v>0</v>
      </c>
      <c r="AG35" s="733">
        <v>0</v>
      </c>
      <c r="AH35" s="733">
        <v>1545</v>
      </c>
      <c r="AI35" s="733">
        <v>0</v>
      </c>
      <c r="AJ35" s="733">
        <v>0</v>
      </c>
      <c r="AK35" s="733">
        <v>0</v>
      </c>
      <c r="AL35" s="733">
        <v>0</v>
      </c>
      <c r="AM35" s="715">
        <v>47</v>
      </c>
      <c r="AN35" s="713">
        <v>294077780</v>
      </c>
      <c r="AO35" s="713">
        <v>21191310</v>
      </c>
      <c r="AP35" s="713">
        <v>1455300</v>
      </c>
      <c r="AQ35" s="713">
        <v>0</v>
      </c>
      <c r="AR35" s="713">
        <v>1322500</v>
      </c>
      <c r="AS35" s="713">
        <v>0</v>
      </c>
      <c r="AT35" s="713">
        <v>270108670</v>
      </c>
      <c r="AU35" s="716">
        <v>833.99999999999989</v>
      </c>
      <c r="AV35" s="716">
        <v>68</v>
      </c>
      <c r="AW35" s="716">
        <v>0</v>
      </c>
      <c r="AX35" s="716">
        <v>0</v>
      </c>
      <c r="AY35" s="716">
        <v>605</v>
      </c>
      <c r="AZ35" s="716">
        <v>0</v>
      </c>
      <c r="BA35" s="716">
        <v>0</v>
      </c>
      <c r="BB35" s="716">
        <v>0</v>
      </c>
      <c r="BC35" s="716">
        <v>0</v>
      </c>
      <c r="BD35" s="370">
        <v>42</v>
      </c>
      <c r="BE35" s="362">
        <v>511322125</v>
      </c>
      <c r="BF35" s="362">
        <v>24487785</v>
      </c>
      <c r="BG35" s="362">
        <v>1675800</v>
      </c>
      <c r="BH35" s="362">
        <v>1912950</v>
      </c>
      <c r="BI35" s="362">
        <v>0</v>
      </c>
      <c r="BJ35" s="362">
        <v>0</v>
      </c>
      <c r="BK35" s="362">
        <v>483245590</v>
      </c>
      <c r="BL35" s="674">
        <v>779.9</v>
      </c>
      <c r="BM35" s="674">
        <v>284</v>
      </c>
      <c r="BN35" s="674">
        <v>0</v>
      </c>
      <c r="BO35" s="674">
        <v>0</v>
      </c>
      <c r="BP35" s="674">
        <v>1295.5</v>
      </c>
      <c r="BQ35" s="674">
        <v>0</v>
      </c>
      <c r="BR35" s="674">
        <v>0</v>
      </c>
      <c r="BS35" s="674">
        <v>0</v>
      </c>
      <c r="BT35" s="674">
        <v>0</v>
      </c>
    </row>
    <row r="36" spans="1:72" s="22" customFormat="1" ht="26.25" customHeight="1">
      <c r="A36" s="366">
        <f>SUBTOTAL(3,B$4:B36)</f>
        <v>33</v>
      </c>
      <c r="B36" s="367" t="s">
        <v>200</v>
      </c>
      <c r="C36" s="368" t="s">
        <v>231</v>
      </c>
      <c r="D36" s="369" t="s">
        <v>571</v>
      </c>
      <c r="E36" s="370">
        <f>COUNTIFS('Salary sheet'!$F$6:$F$2288,C36,'Salary sheet'!$E$6:$E$2288,B36)</f>
        <v>65</v>
      </c>
      <c r="F36" s="362">
        <f>+SUMIFS('Salary sheet'!$AN$6:$AN$1292,'Salary sheet'!$F$6:$F$1292,'So sánh giờ'!C36,'Salary sheet'!$E$6:$E$1292,'So sánh giờ'!B36)</f>
        <v>541472263</v>
      </c>
      <c r="G36" s="362">
        <f>+SUMIFS('Salary sheet'!$AO$6:$AO$2288,'Salary sheet'!$F$6:$F$2288,C36,'Salary sheet'!$E$6:$E$2288,B36)</f>
        <v>37617038</v>
      </c>
      <c r="H36" s="362">
        <f>+SUMIFS('Salary sheet'!$AP$6:$AP$2288,'Salary sheet'!$F$6:$F$2288,C36,'Salary sheet'!$E$6:$E$2288,B36)</f>
        <v>2690100</v>
      </c>
      <c r="I36" s="362">
        <f>+SUMIFS('Salary sheet'!$AQ$6:$AQ$2288,'Salary sheet'!$F$6:$F$2288,C36,'Salary sheet'!$E$6:$E$2288,B36)</f>
        <v>16211</v>
      </c>
      <c r="J36" s="362">
        <f>+SUMIFS('Salary sheet'!$AR$6:$AR$2288,'Salary sheet'!$F$6:$F$2288,C36,'Salary sheet'!$E$6:$E$2288,B36)</f>
        <v>0</v>
      </c>
      <c r="K36" s="362">
        <f>SUMIFS('Salary sheet'!$AS$6:$AS$1291,'Salary sheet'!$F$6:$F$1291,'So sánh giờ'!C36)</f>
        <v>202462</v>
      </c>
      <c r="L36" s="362">
        <f t="shared" si="0"/>
        <v>500946452</v>
      </c>
      <c r="M36" s="674">
        <f>SUMIFS('Salary sheet'!$M$6:$M$13045,'Salary sheet'!$F$6:$F$13045,'So sánh giờ'!$C36)</f>
        <v>1450.3999999999999</v>
      </c>
      <c r="N36" s="674">
        <f>SUMIFS('Salary sheet'!$O$6:$O$13045,'Salary sheet'!$F$6:$F$13045,'So sánh giờ'!$C36)</f>
        <v>150</v>
      </c>
      <c r="O36" s="674">
        <f>SUMIFS('Salary sheet'!$AA$6:$AA$13045,'Salary sheet'!$F$6:$F$13045,'So sánh giờ'!$C36)</f>
        <v>0</v>
      </c>
      <c r="P36" s="674">
        <f>SUMIFS('Salary sheet'!$Q$6:$Q$13045,'Salary sheet'!$F$6:$F$13045,'So sánh giờ'!$C36)</f>
        <v>0</v>
      </c>
      <c r="Q36" s="674">
        <f>SUMIFS('Salary sheet'!$AH$6:$AH$13045,'Salary sheet'!$F$6:$F$13045,'So sánh giờ'!$C36)</f>
        <v>2017.5</v>
      </c>
      <c r="R36" s="674">
        <f>SUMIFS('Salary sheet'!$AI$6:$AI$13045,'Salary sheet'!$F$6:$F$13045,'So sánh giờ'!$C36)</f>
        <v>0</v>
      </c>
      <c r="S36" s="674">
        <f>SUMIFS('Salary sheet'!$AJ$6:$AJ$13045,'Salary sheet'!$F$6:$F$13045,'So sánh giờ'!$C36)</f>
        <v>0</v>
      </c>
      <c r="T36" s="674">
        <f>SUMIFS('Salary sheet'!$AK$6:$AK$13045,'Salary sheet'!$F$6:$F$13045,'So sánh giờ'!$C36)</f>
        <v>0</v>
      </c>
      <c r="U36" s="674">
        <f>SUMIFS('Salary sheet'!$AL$6:$AL$13045,'Salary sheet'!$F$6:$F$13045,'So sánh giờ'!$C36)</f>
        <v>0</v>
      </c>
      <c r="V36" s="732">
        <v>63</v>
      </c>
      <c r="W36" s="730">
        <v>513851510</v>
      </c>
      <c r="X36" s="730">
        <v>36435085</v>
      </c>
      <c r="Y36" s="730">
        <v>2601900</v>
      </c>
      <c r="Z36" s="730">
        <v>0</v>
      </c>
      <c r="AA36" s="730">
        <v>10000</v>
      </c>
      <c r="AB36" s="730">
        <v>167663</v>
      </c>
      <c r="AC36" s="730">
        <v>474636862</v>
      </c>
      <c r="AD36" s="733">
        <v>1534.3999999999999</v>
      </c>
      <c r="AE36" s="733">
        <v>3</v>
      </c>
      <c r="AF36" s="733">
        <v>0</v>
      </c>
      <c r="AG36" s="733">
        <v>0</v>
      </c>
      <c r="AH36" s="733">
        <v>1796</v>
      </c>
      <c r="AI36" s="733">
        <v>0</v>
      </c>
      <c r="AJ36" s="733">
        <v>0</v>
      </c>
      <c r="AK36" s="733">
        <v>0</v>
      </c>
      <c r="AL36" s="733">
        <v>0</v>
      </c>
      <c r="AM36" s="715">
        <v>64</v>
      </c>
      <c r="AN36" s="713">
        <v>505179015</v>
      </c>
      <c r="AO36" s="713">
        <v>39186630</v>
      </c>
      <c r="AP36" s="713">
        <v>2778300</v>
      </c>
      <c r="AQ36" s="713">
        <v>0</v>
      </c>
      <c r="AR36" s="713">
        <v>2110000</v>
      </c>
      <c r="AS36" s="713">
        <v>0</v>
      </c>
      <c r="AT36" s="713">
        <v>461104085</v>
      </c>
      <c r="AU36" s="716">
        <v>1345.3</v>
      </c>
      <c r="AV36" s="716">
        <v>126</v>
      </c>
      <c r="AW36" s="716">
        <v>0</v>
      </c>
      <c r="AX36" s="716">
        <v>0</v>
      </c>
      <c r="AY36" s="716">
        <v>1036</v>
      </c>
      <c r="AZ36" s="716">
        <v>0</v>
      </c>
      <c r="BA36" s="716">
        <v>0</v>
      </c>
      <c r="BB36" s="716">
        <v>0</v>
      </c>
      <c r="BC36" s="716">
        <v>0</v>
      </c>
      <c r="BD36" s="370">
        <v>70</v>
      </c>
      <c r="BE36" s="362">
        <v>929428979</v>
      </c>
      <c r="BF36" s="362">
        <v>41777925</v>
      </c>
      <c r="BG36" s="362">
        <v>2998800</v>
      </c>
      <c r="BH36" s="362">
        <v>5569787</v>
      </c>
      <c r="BI36" s="362">
        <v>0</v>
      </c>
      <c r="BJ36" s="362">
        <v>0</v>
      </c>
      <c r="BK36" s="362">
        <v>879082467</v>
      </c>
      <c r="BL36" s="674">
        <v>1320.7999999999997</v>
      </c>
      <c r="BM36" s="674">
        <v>486</v>
      </c>
      <c r="BN36" s="674">
        <v>0</v>
      </c>
      <c r="BO36" s="674">
        <v>0</v>
      </c>
      <c r="BP36" s="674">
        <v>2281</v>
      </c>
      <c r="BQ36" s="674">
        <v>0</v>
      </c>
      <c r="BR36" s="674">
        <v>0</v>
      </c>
      <c r="BS36" s="674">
        <v>0</v>
      </c>
      <c r="BT36" s="674">
        <v>0</v>
      </c>
    </row>
    <row r="37" spans="1:72" s="22" customFormat="1" ht="26.25" customHeight="1">
      <c r="A37" s="366">
        <f>SUBTOTAL(3,B$4:B37)</f>
        <v>34</v>
      </c>
      <c r="B37" s="367" t="s">
        <v>200</v>
      </c>
      <c r="C37" s="368" t="s">
        <v>232</v>
      </c>
      <c r="D37" s="369" t="s">
        <v>489</v>
      </c>
      <c r="E37" s="370">
        <f>COUNTIFS('Salary sheet'!$F$6:$F$2288,C37,'Salary sheet'!$E$6:$E$2288,B37)</f>
        <v>66</v>
      </c>
      <c r="F37" s="362">
        <f>+SUMIFS('Salary sheet'!$AN$6:$AN$1292,'Salary sheet'!$F$6:$F$1292,'So sánh giờ'!C37,'Salary sheet'!$E$6:$E$1292,'So sánh giờ'!B37)</f>
        <v>557889179</v>
      </c>
      <c r="G37" s="362">
        <f>+SUMIFS('Salary sheet'!$AO$6:$AO$2288,'Salary sheet'!$F$6:$F$2288,C37,'Salary sheet'!$E$6:$E$2288,B37)</f>
        <v>35724360</v>
      </c>
      <c r="H37" s="362">
        <f>+SUMIFS('Salary sheet'!$AP$6:$AP$2288,'Salary sheet'!$F$6:$F$2288,C37,'Salary sheet'!$E$6:$E$2288,B37)</f>
        <v>2513700</v>
      </c>
      <c r="I37" s="362">
        <f>+SUMIFS('Salary sheet'!$AQ$6:$AQ$2288,'Salary sheet'!$F$6:$F$2288,C37,'Salary sheet'!$E$6:$E$2288,B37)</f>
        <v>52401</v>
      </c>
      <c r="J37" s="362">
        <f>+SUMIFS('Salary sheet'!$AR$6:$AR$2288,'Salary sheet'!$F$6:$F$2288,C37,'Salary sheet'!$E$6:$E$2288,B37)</f>
        <v>0</v>
      </c>
      <c r="K37" s="362">
        <f>SUMIFS('Salary sheet'!$AS$6:$AS$1291,'Salary sheet'!$F$6:$F$1291,'So sánh giờ'!C37)</f>
        <v>0</v>
      </c>
      <c r="L37" s="362">
        <f t="shared" si="0"/>
        <v>519598718</v>
      </c>
      <c r="M37" s="674">
        <f>SUMIFS('Salary sheet'!$M$6:$M$13045,'Salary sheet'!$F$6:$F$13045,'So sánh giờ'!$C37)</f>
        <v>1498.4000000000003</v>
      </c>
      <c r="N37" s="674">
        <f>SUMIFS('Salary sheet'!$O$6:$O$13045,'Salary sheet'!$F$6:$F$13045,'So sánh giờ'!$C37)</f>
        <v>148</v>
      </c>
      <c r="O37" s="674">
        <f>SUMIFS('Salary sheet'!$AA$6:$AA$13045,'Salary sheet'!$F$6:$F$13045,'So sánh giờ'!$C37)</f>
        <v>0</v>
      </c>
      <c r="P37" s="674">
        <f>SUMIFS('Salary sheet'!$Q$6:$Q$13045,'Salary sheet'!$F$6:$F$13045,'So sánh giờ'!$C37)</f>
        <v>0</v>
      </c>
      <c r="Q37" s="674">
        <f>SUMIFS('Salary sheet'!$AH$6:$AH$13045,'Salary sheet'!$F$6:$F$13045,'So sánh giờ'!$C37)</f>
        <v>2154.5</v>
      </c>
      <c r="R37" s="674">
        <f>SUMIFS('Salary sheet'!$AI$6:$AI$13045,'Salary sheet'!$F$6:$F$13045,'So sánh giờ'!$C37)</f>
        <v>0</v>
      </c>
      <c r="S37" s="674">
        <f>SUMIFS('Salary sheet'!$AJ$6:$AJ$13045,'Salary sheet'!$F$6:$F$13045,'So sánh giờ'!$C37)</f>
        <v>0</v>
      </c>
      <c r="T37" s="674">
        <f>SUMIFS('Salary sheet'!$AK$6:$AK$13045,'Salary sheet'!$F$6:$F$13045,'So sánh giờ'!$C37)</f>
        <v>0</v>
      </c>
      <c r="U37" s="674">
        <f>SUMIFS('Salary sheet'!$AL$6:$AL$13045,'Salary sheet'!$F$6:$F$13045,'So sánh giờ'!$C37)</f>
        <v>0</v>
      </c>
      <c r="V37" s="732">
        <v>64</v>
      </c>
      <c r="W37" s="730">
        <v>491025688</v>
      </c>
      <c r="X37" s="730">
        <v>35425259</v>
      </c>
      <c r="Y37" s="730">
        <v>2557800</v>
      </c>
      <c r="Z37" s="730">
        <v>5994</v>
      </c>
      <c r="AA37" s="730">
        <v>0</v>
      </c>
      <c r="AB37" s="730">
        <v>107558</v>
      </c>
      <c r="AC37" s="730">
        <v>452929077</v>
      </c>
      <c r="AD37" s="733">
        <v>1493.3999999999999</v>
      </c>
      <c r="AE37" s="733">
        <v>0</v>
      </c>
      <c r="AF37" s="733">
        <v>0</v>
      </c>
      <c r="AG37" s="733">
        <v>0</v>
      </c>
      <c r="AH37" s="733">
        <v>1765</v>
      </c>
      <c r="AI37" s="733">
        <v>0</v>
      </c>
      <c r="AJ37" s="733">
        <v>0</v>
      </c>
      <c r="AK37" s="733">
        <v>0</v>
      </c>
      <c r="AL37" s="733">
        <v>0</v>
      </c>
      <c r="AM37" s="715">
        <v>60</v>
      </c>
      <c r="AN37" s="713">
        <v>467025398</v>
      </c>
      <c r="AO37" s="713">
        <v>36470490</v>
      </c>
      <c r="AP37" s="713">
        <v>2646000</v>
      </c>
      <c r="AQ37" s="713">
        <v>0</v>
      </c>
      <c r="AR37" s="713">
        <v>1015000</v>
      </c>
      <c r="AS37" s="713">
        <v>0</v>
      </c>
      <c r="AT37" s="713">
        <v>426893908</v>
      </c>
      <c r="AU37" s="716">
        <v>1261.2</v>
      </c>
      <c r="AV37" s="716">
        <v>120</v>
      </c>
      <c r="AW37" s="716">
        <v>0</v>
      </c>
      <c r="AX37" s="716">
        <v>0</v>
      </c>
      <c r="AY37" s="716">
        <v>1032</v>
      </c>
      <c r="AZ37" s="716">
        <v>0</v>
      </c>
      <c r="BA37" s="716">
        <v>0</v>
      </c>
      <c r="BB37" s="716">
        <v>0</v>
      </c>
      <c r="BC37" s="716">
        <v>0</v>
      </c>
      <c r="BD37" s="370">
        <v>61</v>
      </c>
      <c r="BE37" s="362">
        <v>827248650</v>
      </c>
      <c r="BF37" s="362">
        <v>37008300</v>
      </c>
      <c r="BG37" s="362">
        <v>2690100</v>
      </c>
      <c r="BH37" s="362">
        <v>5672666</v>
      </c>
      <c r="BI37" s="362">
        <v>0</v>
      </c>
      <c r="BJ37" s="362">
        <v>0</v>
      </c>
      <c r="BK37" s="362">
        <v>781877584</v>
      </c>
      <c r="BL37" s="674">
        <v>1181.3999999999996</v>
      </c>
      <c r="BM37" s="674">
        <v>429</v>
      </c>
      <c r="BN37" s="674">
        <v>0</v>
      </c>
      <c r="BO37" s="674">
        <v>0</v>
      </c>
      <c r="BP37" s="674">
        <v>2035.5</v>
      </c>
      <c r="BQ37" s="674">
        <v>0</v>
      </c>
      <c r="BR37" s="674">
        <v>0</v>
      </c>
      <c r="BS37" s="674">
        <v>0</v>
      </c>
      <c r="BT37" s="674">
        <v>0</v>
      </c>
    </row>
    <row r="38" spans="1:72" s="22" customFormat="1" ht="26.25" customHeight="1">
      <c r="A38" s="366">
        <f>SUBTOTAL(3,B$4:B38)</f>
        <v>35</v>
      </c>
      <c r="B38" s="367" t="s">
        <v>200</v>
      </c>
      <c r="C38" s="368" t="s">
        <v>262</v>
      </c>
      <c r="D38" s="369" t="s">
        <v>387</v>
      </c>
      <c r="E38" s="370">
        <f>COUNTIFS('Salary sheet'!$F$6:$F$2288,C38,'Salary sheet'!$E$6:$E$2288,B38)</f>
        <v>1</v>
      </c>
      <c r="F38" s="362">
        <f>+SUMIFS('Salary sheet'!$AN$6:$AN$1292,'Salary sheet'!$F$6:$F$1292,'So sánh giờ'!C38,'Salary sheet'!$E$6:$E$1292,'So sánh giờ'!B38)</f>
        <v>11708072</v>
      </c>
      <c r="G38" s="362">
        <f>+SUMIFS('Salary sheet'!$AO$6:$AO$2288,'Salary sheet'!$F$6:$F$2288,C38,'Salary sheet'!$E$6:$E$2288,B38)</f>
        <v>843045</v>
      </c>
      <c r="H38" s="362">
        <f>+SUMIFS('Salary sheet'!$AP$6:$AP$2288,'Salary sheet'!$F$6:$F$2288,C38,'Salary sheet'!$E$6:$E$2288,B38)</f>
        <v>44100</v>
      </c>
      <c r="I38" s="362">
        <f>+SUMIFS('Salary sheet'!$AQ$6:$AQ$2288,'Salary sheet'!$F$6:$F$2288,C38,'Salary sheet'!$E$6:$E$2288,B38)</f>
        <v>0</v>
      </c>
      <c r="J38" s="362">
        <f>+SUMIFS('Salary sheet'!$AR$6:$AR$2288,'Salary sheet'!$F$6:$F$2288,C38,'Salary sheet'!$E$6:$E$2288,B38)</f>
        <v>0</v>
      </c>
      <c r="K38" s="362">
        <f>SUMIFS('Salary sheet'!$AS$6:$AS$1291,'Salary sheet'!$F$6:$F$1291,'So sánh giờ'!C38)</f>
        <v>0</v>
      </c>
      <c r="L38" s="362">
        <f t="shared" si="0"/>
        <v>10820927</v>
      </c>
      <c r="M38" s="674">
        <f>SUMIFS('Salary sheet'!$M$6:$M$13045,'Salary sheet'!$F$6:$F$13045,'So sánh giờ'!$C38)</f>
        <v>23.9</v>
      </c>
      <c r="N38" s="674">
        <f>SUMIFS('Salary sheet'!$O$6:$O$13045,'Salary sheet'!$F$6:$F$13045,'So sánh giờ'!$C38)</f>
        <v>2</v>
      </c>
      <c r="O38" s="674">
        <f>SUMIFS('Salary sheet'!$AA$6:$AA$13045,'Salary sheet'!$F$6:$F$13045,'So sánh giờ'!$C38)</f>
        <v>0</v>
      </c>
      <c r="P38" s="674">
        <f>SUMIFS('Salary sheet'!$Q$6:$Q$13045,'Salary sheet'!$F$6:$F$13045,'So sánh giờ'!$C38)</f>
        <v>0</v>
      </c>
      <c r="Q38" s="674">
        <f>SUMIFS('Salary sheet'!$AH$6:$AH$13045,'Salary sheet'!$F$6:$F$13045,'So sánh giờ'!$C38)</f>
        <v>36</v>
      </c>
      <c r="R38" s="674">
        <f>SUMIFS('Salary sheet'!$AI$6:$AI$13045,'Salary sheet'!$F$6:$F$13045,'So sánh giờ'!$C38)</f>
        <v>0</v>
      </c>
      <c r="S38" s="674">
        <f>SUMIFS('Salary sheet'!$AJ$6:$AJ$13045,'Salary sheet'!$F$6:$F$13045,'So sánh giờ'!$C38)</f>
        <v>0</v>
      </c>
      <c r="T38" s="674">
        <f>SUMIFS('Salary sheet'!$AK$6:$AK$13045,'Salary sheet'!$F$6:$F$13045,'So sánh giờ'!$C38)</f>
        <v>0</v>
      </c>
      <c r="U38" s="674">
        <f>SUMIFS('Salary sheet'!$AL$6:$AL$13045,'Salary sheet'!$F$6:$F$13045,'So sánh giờ'!$C38)</f>
        <v>0</v>
      </c>
      <c r="V38" s="732">
        <v>1</v>
      </c>
      <c r="W38" s="730">
        <v>10389406</v>
      </c>
      <c r="X38" s="730">
        <v>780255</v>
      </c>
      <c r="Y38" s="730">
        <v>44100</v>
      </c>
      <c r="Z38" s="730">
        <v>0</v>
      </c>
      <c r="AA38" s="730">
        <v>0</v>
      </c>
      <c r="AB38" s="730">
        <v>0</v>
      </c>
      <c r="AC38" s="730">
        <v>9565051</v>
      </c>
      <c r="AD38" s="733">
        <v>24.9</v>
      </c>
      <c r="AE38" s="733">
        <v>0</v>
      </c>
      <c r="AF38" s="733">
        <v>0</v>
      </c>
      <c r="AG38" s="733">
        <v>0</v>
      </c>
      <c r="AH38" s="733">
        <v>32</v>
      </c>
      <c r="AI38" s="733">
        <v>0</v>
      </c>
      <c r="AJ38" s="733">
        <v>0</v>
      </c>
      <c r="AK38" s="733">
        <v>0</v>
      </c>
      <c r="AL38" s="733">
        <v>0</v>
      </c>
      <c r="AM38" s="715">
        <v>1</v>
      </c>
      <c r="AN38" s="713">
        <v>9840621</v>
      </c>
      <c r="AO38" s="713">
        <v>780255</v>
      </c>
      <c r="AP38" s="713">
        <v>44100</v>
      </c>
      <c r="AQ38" s="713">
        <v>0</v>
      </c>
      <c r="AR38" s="713">
        <v>0</v>
      </c>
      <c r="AS38" s="713">
        <v>0</v>
      </c>
      <c r="AT38" s="713">
        <v>9016266</v>
      </c>
      <c r="AU38" s="716">
        <v>22</v>
      </c>
      <c r="AV38" s="716">
        <v>2</v>
      </c>
      <c r="AW38" s="716">
        <v>0</v>
      </c>
      <c r="AX38" s="716">
        <v>0</v>
      </c>
      <c r="AY38" s="716">
        <v>16</v>
      </c>
      <c r="AZ38" s="716">
        <v>0</v>
      </c>
      <c r="BA38" s="716">
        <v>0</v>
      </c>
      <c r="BB38" s="716">
        <v>0</v>
      </c>
      <c r="BC38" s="716">
        <v>0</v>
      </c>
      <c r="BD38" s="370">
        <v>1</v>
      </c>
      <c r="BE38" s="362">
        <v>16957456</v>
      </c>
      <c r="BF38" s="362">
        <v>780255</v>
      </c>
      <c r="BG38" s="362">
        <v>44100</v>
      </c>
      <c r="BH38" s="362">
        <v>6707</v>
      </c>
      <c r="BI38" s="362">
        <v>0</v>
      </c>
      <c r="BJ38" s="362">
        <v>0</v>
      </c>
      <c r="BK38" s="362">
        <v>16126394</v>
      </c>
      <c r="BL38" s="674">
        <v>19.899999999999999</v>
      </c>
      <c r="BM38" s="674">
        <v>7</v>
      </c>
      <c r="BN38" s="674">
        <v>0</v>
      </c>
      <c r="BO38" s="674">
        <v>0</v>
      </c>
      <c r="BP38" s="674">
        <v>36</v>
      </c>
      <c r="BQ38" s="674">
        <v>0</v>
      </c>
      <c r="BR38" s="674">
        <v>0</v>
      </c>
      <c r="BS38" s="674">
        <v>0</v>
      </c>
      <c r="BT38" s="674">
        <v>0</v>
      </c>
    </row>
    <row r="39" spans="1:72" s="22" customFormat="1" ht="26.25" customHeight="1">
      <c r="A39" s="366">
        <f>SUBTOTAL(3,B$4:B39)</f>
        <v>36</v>
      </c>
      <c r="B39" s="367" t="s">
        <v>200</v>
      </c>
      <c r="C39" s="368" t="s">
        <v>233</v>
      </c>
      <c r="D39" s="369" t="s">
        <v>388</v>
      </c>
      <c r="E39" s="370">
        <f>COUNTIFS('Salary sheet'!$F$6:$F$2288,C39,'Salary sheet'!$E$6:$E$2288,B39)</f>
        <v>20</v>
      </c>
      <c r="F39" s="362">
        <f>+SUMIFS('Salary sheet'!$AN$6:$AN$1292,'Salary sheet'!$F$6:$F$1292,'So sánh giờ'!C39,'Salary sheet'!$E$6:$E$1292,'So sánh giờ'!B39)</f>
        <v>173103731</v>
      </c>
      <c r="G39" s="362">
        <f>+SUMIFS('Salary sheet'!$AO$6:$AO$2288,'Salary sheet'!$F$6:$F$2288,C39,'Salary sheet'!$E$6:$E$2288,B39)</f>
        <v>12750045</v>
      </c>
      <c r="H39" s="362">
        <f>+SUMIFS('Salary sheet'!$AP$6:$AP$2288,'Salary sheet'!$F$6:$F$2288,C39,'Salary sheet'!$E$6:$E$2288,B39)</f>
        <v>837900</v>
      </c>
      <c r="I39" s="362">
        <f>+SUMIFS('Salary sheet'!$AQ$6:$AQ$2288,'Salary sheet'!$F$6:$F$2288,C39,'Salary sheet'!$E$6:$E$2288,B39)</f>
        <v>3685</v>
      </c>
      <c r="J39" s="362">
        <f>+SUMIFS('Salary sheet'!$AR$6:$AR$2288,'Salary sheet'!$F$6:$F$2288,C39,'Salary sheet'!$E$6:$E$2288,B39)</f>
        <v>0</v>
      </c>
      <c r="K39" s="362">
        <f>SUMIFS('Salary sheet'!$AS$6:$AS$1291,'Salary sheet'!$F$6:$F$1291,'So sánh giờ'!C39)</f>
        <v>0</v>
      </c>
      <c r="L39" s="362">
        <f t="shared" si="0"/>
        <v>159512101</v>
      </c>
      <c r="M39" s="674">
        <f>SUMIFS('Salary sheet'!$M$6:$M$13045,'Salary sheet'!$F$6:$F$13045,'So sánh giờ'!$C39)</f>
        <v>438.7</v>
      </c>
      <c r="N39" s="674">
        <f>SUMIFS('Salary sheet'!$O$6:$O$13045,'Salary sheet'!$F$6:$F$13045,'So sánh giờ'!$C39)</f>
        <v>46</v>
      </c>
      <c r="O39" s="674">
        <f>SUMIFS('Salary sheet'!$AA$6:$AA$13045,'Salary sheet'!$F$6:$F$13045,'So sánh giờ'!$C39)</f>
        <v>0</v>
      </c>
      <c r="P39" s="674">
        <f>SUMIFS('Salary sheet'!$Q$6:$Q$13045,'Salary sheet'!$F$6:$F$13045,'So sánh giờ'!$C39)</f>
        <v>0</v>
      </c>
      <c r="Q39" s="674">
        <f>SUMIFS('Salary sheet'!$AH$6:$AH$13045,'Salary sheet'!$F$6:$F$13045,'So sánh giờ'!$C39)</f>
        <v>604.5</v>
      </c>
      <c r="R39" s="674">
        <f>SUMIFS('Salary sheet'!$AI$6:$AI$13045,'Salary sheet'!$F$6:$F$13045,'So sánh giờ'!$C39)</f>
        <v>0</v>
      </c>
      <c r="S39" s="674">
        <f>SUMIFS('Salary sheet'!$AJ$6:$AJ$13045,'Salary sheet'!$F$6:$F$13045,'So sánh giờ'!$C39)</f>
        <v>0</v>
      </c>
      <c r="T39" s="674">
        <f>SUMIFS('Salary sheet'!$AK$6:$AK$13045,'Salary sheet'!$F$6:$F$13045,'So sánh giờ'!$C39)</f>
        <v>0</v>
      </c>
      <c r="U39" s="674">
        <f>SUMIFS('Salary sheet'!$AL$6:$AL$13045,'Salary sheet'!$F$6:$F$13045,'So sánh giờ'!$C39)</f>
        <v>0</v>
      </c>
      <c r="V39" s="732">
        <v>19</v>
      </c>
      <c r="W39" s="730">
        <v>170807824</v>
      </c>
      <c r="X39" s="730">
        <v>12671295</v>
      </c>
      <c r="Y39" s="730">
        <v>837900</v>
      </c>
      <c r="Z39" s="730">
        <v>0</v>
      </c>
      <c r="AA39" s="730">
        <v>10000</v>
      </c>
      <c r="AB39" s="730">
        <v>0</v>
      </c>
      <c r="AC39" s="730">
        <v>157288629</v>
      </c>
      <c r="AD39" s="733">
        <v>470.6</v>
      </c>
      <c r="AE39" s="733">
        <v>0</v>
      </c>
      <c r="AF39" s="733">
        <v>0</v>
      </c>
      <c r="AG39" s="733">
        <v>0</v>
      </c>
      <c r="AH39" s="733">
        <v>543</v>
      </c>
      <c r="AI39" s="733">
        <v>0</v>
      </c>
      <c r="AJ39" s="733">
        <v>0</v>
      </c>
      <c r="AK39" s="733">
        <v>0</v>
      </c>
      <c r="AL39" s="733">
        <v>0</v>
      </c>
      <c r="AM39" s="715">
        <v>20</v>
      </c>
      <c r="AN39" s="713">
        <v>160241181</v>
      </c>
      <c r="AO39" s="713">
        <v>12658695</v>
      </c>
      <c r="AP39" s="713">
        <v>882000</v>
      </c>
      <c r="AQ39" s="713">
        <v>0</v>
      </c>
      <c r="AR39" s="713">
        <v>395000</v>
      </c>
      <c r="AS39" s="713">
        <v>0</v>
      </c>
      <c r="AT39" s="713">
        <v>146305486</v>
      </c>
      <c r="AU39" s="716">
        <v>405.4</v>
      </c>
      <c r="AV39" s="716">
        <v>40</v>
      </c>
      <c r="AW39" s="716">
        <v>0</v>
      </c>
      <c r="AX39" s="716">
        <v>0</v>
      </c>
      <c r="AY39" s="716">
        <v>280</v>
      </c>
      <c r="AZ39" s="716">
        <v>0</v>
      </c>
      <c r="BA39" s="716">
        <v>0</v>
      </c>
      <c r="BB39" s="716">
        <v>0</v>
      </c>
      <c r="BC39" s="716">
        <v>0</v>
      </c>
      <c r="BD39" s="370">
        <v>20</v>
      </c>
      <c r="BE39" s="362">
        <v>280054701</v>
      </c>
      <c r="BF39" s="362">
        <v>13251000</v>
      </c>
      <c r="BG39" s="362">
        <v>882000</v>
      </c>
      <c r="BH39" s="362">
        <v>2088967</v>
      </c>
      <c r="BI39" s="362">
        <v>0</v>
      </c>
      <c r="BJ39" s="362">
        <v>0</v>
      </c>
      <c r="BK39" s="362">
        <v>263832734</v>
      </c>
      <c r="BL39" s="674">
        <v>385.89999999999992</v>
      </c>
      <c r="BM39" s="674">
        <v>140</v>
      </c>
      <c r="BN39" s="674">
        <v>0</v>
      </c>
      <c r="BO39" s="674">
        <v>0</v>
      </c>
      <c r="BP39" s="674">
        <v>624</v>
      </c>
      <c r="BQ39" s="674">
        <v>0</v>
      </c>
      <c r="BR39" s="674">
        <v>0</v>
      </c>
      <c r="BS39" s="674">
        <v>0</v>
      </c>
      <c r="BT39" s="674">
        <v>0</v>
      </c>
    </row>
    <row r="40" spans="1:72" s="22" customFormat="1" ht="26.25" customHeight="1">
      <c r="A40" s="366">
        <f>SUBTOTAL(3,B$4:B40)</f>
        <v>37</v>
      </c>
      <c r="B40" s="367" t="s">
        <v>200</v>
      </c>
      <c r="C40" s="368" t="s">
        <v>234</v>
      </c>
      <c r="D40" s="369" t="s">
        <v>389</v>
      </c>
      <c r="E40" s="370">
        <f>COUNTIFS('Salary sheet'!$F$6:$F$2288,C40,'Salary sheet'!$E$6:$E$2288,B40)</f>
        <v>12</v>
      </c>
      <c r="F40" s="362">
        <f>+SUMIFS('Salary sheet'!$AN$6:$AN$1292,'Salary sheet'!$F$6:$F$1292,'So sánh giờ'!C40,'Salary sheet'!$E$6:$E$1292,'So sánh giờ'!B40)</f>
        <v>109957243</v>
      </c>
      <c r="G40" s="362">
        <f>+SUMIFS('Salary sheet'!$AO$6:$AO$2288,'Salary sheet'!$F$6:$F$2288,C40,'Salary sheet'!$E$6:$E$2288,B40)</f>
        <v>6956670</v>
      </c>
      <c r="H40" s="362">
        <f>+SUMIFS('Salary sheet'!$AP$6:$AP$2288,'Salary sheet'!$F$6:$F$2288,C40,'Salary sheet'!$E$6:$E$2288,B40)</f>
        <v>396900</v>
      </c>
      <c r="I40" s="362">
        <f>+SUMIFS('Salary sheet'!$AQ$6:$AQ$2288,'Salary sheet'!$F$6:$F$2288,C40,'Salary sheet'!$E$6:$E$2288,B40)</f>
        <v>9464</v>
      </c>
      <c r="J40" s="362">
        <f>+SUMIFS('Salary sheet'!$AR$6:$AR$2288,'Salary sheet'!$F$6:$F$2288,C40,'Salary sheet'!$E$6:$E$2288,B40)</f>
        <v>0</v>
      </c>
      <c r="K40" s="362">
        <f>SUMIFS('Salary sheet'!$AS$6:$AS$1291,'Salary sheet'!$F$6:$F$1291,'So sánh giờ'!C40)</f>
        <v>0</v>
      </c>
      <c r="L40" s="362">
        <f t="shared" si="0"/>
        <v>102594209</v>
      </c>
      <c r="M40" s="674">
        <f>SUMIFS('Salary sheet'!$M$6:$M$13045,'Salary sheet'!$F$6:$F$13045,'So sánh giờ'!$C40)</f>
        <v>275.70000000000005</v>
      </c>
      <c r="N40" s="674">
        <f>SUMIFS('Salary sheet'!$O$6:$O$13045,'Salary sheet'!$F$6:$F$13045,'So sánh giờ'!$C40)</f>
        <v>26</v>
      </c>
      <c r="O40" s="674">
        <f>SUMIFS('Salary sheet'!$AA$6:$AA$13045,'Salary sheet'!$F$6:$F$13045,'So sánh giờ'!$C40)</f>
        <v>0</v>
      </c>
      <c r="P40" s="674">
        <f>SUMIFS('Salary sheet'!$Q$6:$Q$13045,'Salary sheet'!$F$6:$F$13045,'So sánh giờ'!$C40)</f>
        <v>0</v>
      </c>
      <c r="Q40" s="674">
        <f>SUMIFS('Salary sheet'!$AH$6:$AH$13045,'Salary sheet'!$F$6:$F$13045,'So sánh giờ'!$C40)</f>
        <v>390</v>
      </c>
      <c r="R40" s="674">
        <f>SUMIFS('Salary sheet'!$AI$6:$AI$13045,'Salary sheet'!$F$6:$F$13045,'So sánh giờ'!$C40)</f>
        <v>0</v>
      </c>
      <c r="S40" s="674">
        <f>SUMIFS('Salary sheet'!$AJ$6:$AJ$13045,'Salary sheet'!$F$6:$F$13045,'So sánh giờ'!$C40)</f>
        <v>0</v>
      </c>
      <c r="T40" s="674">
        <f>SUMIFS('Salary sheet'!$AK$6:$AK$13045,'Salary sheet'!$F$6:$F$13045,'So sánh giờ'!$C40)</f>
        <v>0</v>
      </c>
      <c r="U40" s="674">
        <f>SUMIFS('Salary sheet'!$AL$6:$AL$13045,'Salary sheet'!$F$6:$F$13045,'So sánh giờ'!$C40)</f>
        <v>0</v>
      </c>
      <c r="V40" s="732">
        <v>12</v>
      </c>
      <c r="W40" s="730">
        <v>99528474</v>
      </c>
      <c r="X40" s="730">
        <v>6881070</v>
      </c>
      <c r="Y40" s="730">
        <v>396900</v>
      </c>
      <c r="Z40" s="730">
        <v>7270</v>
      </c>
      <c r="AA40" s="730">
        <v>10000</v>
      </c>
      <c r="AB40" s="730">
        <v>0</v>
      </c>
      <c r="AC40" s="730">
        <v>92233234</v>
      </c>
      <c r="AD40" s="733">
        <v>271.7</v>
      </c>
      <c r="AE40" s="733">
        <v>0</v>
      </c>
      <c r="AF40" s="733">
        <v>0</v>
      </c>
      <c r="AG40" s="733">
        <v>0</v>
      </c>
      <c r="AH40" s="733">
        <v>335</v>
      </c>
      <c r="AI40" s="733">
        <v>0</v>
      </c>
      <c r="AJ40" s="733">
        <v>0</v>
      </c>
      <c r="AK40" s="733">
        <v>0</v>
      </c>
      <c r="AL40" s="733">
        <v>0</v>
      </c>
      <c r="AM40" s="715">
        <v>10</v>
      </c>
      <c r="AN40" s="713">
        <v>84554057</v>
      </c>
      <c r="AO40" s="713">
        <v>6873825</v>
      </c>
      <c r="AP40" s="713">
        <v>396900</v>
      </c>
      <c r="AQ40" s="713">
        <v>0</v>
      </c>
      <c r="AR40" s="713">
        <v>135000</v>
      </c>
      <c r="AS40" s="713">
        <v>0</v>
      </c>
      <c r="AT40" s="713">
        <v>77148332</v>
      </c>
      <c r="AU40" s="716">
        <v>210.29999999999998</v>
      </c>
      <c r="AV40" s="716">
        <v>20</v>
      </c>
      <c r="AW40" s="716">
        <v>0</v>
      </c>
      <c r="AX40" s="716">
        <v>0</v>
      </c>
      <c r="AY40" s="716">
        <v>160</v>
      </c>
      <c r="AZ40" s="716">
        <v>0</v>
      </c>
      <c r="BA40" s="716">
        <v>0</v>
      </c>
      <c r="BB40" s="716">
        <v>0</v>
      </c>
      <c r="BC40" s="716">
        <v>0</v>
      </c>
      <c r="BD40" s="370">
        <v>10</v>
      </c>
      <c r="BE40" s="362">
        <v>148671777</v>
      </c>
      <c r="BF40" s="362">
        <v>6798855</v>
      </c>
      <c r="BG40" s="362">
        <v>352800</v>
      </c>
      <c r="BH40" s="362">
        <v>1470278</v>
      </c>
      <c r="BI40" s="362">
        <v>0</v>
      </c>
      <c r="BJ40" s="362">
        <v>0</v>
      </c>
      <c r="BK40" s="362">
        <v>140049844</v>
      </c>
      <c r="BL40" s="674">
        <v>190.2</v>
      </c>
      <c r="BM40" s="674">
        <v>70</v>
      </c>
      <c r="BN40" s="674">
        <v>0</v>
      </c>
      <c r="BO40" s="674">
        <v>0</v>
      </c>
      <c r="BP40" s="674">
        <v>352</v>
      </c>
      <c r="BQ40" s="674">
        <v>0</v>
      </c>
      <c r="BR40" s="674">
        <v>0</v>
      </c>
      <c r="BS40" s="674">
        <v>0</v>
      </c>
      <c r="BT40" s="674">
        <v>0</v>
      </c>
    </row>
    <row r="41" spans="1:72" s="22" customFormat="1" ht="26.25" customHeight="1">
      <c r="A41" s="366">
        <f>SUBTOTAL(3,B$4:B41)</f>
        <v>38</v>
      </c>
      <c r="B41" s="367" t="s">
        <v>200</v>
      </c>
      <c r="C41" s="368" t="s">
        <v>235</v>
      </c>
      <c r="D41" s="369" t="s">
        <v>390</v>
      </c>
      <c r="E41" s="370">
        <f>COUNTIFS('Salary sheet'!$F$6:$F$2288,C41,'Salary sheet'!$E$6:$E$2288,B41)</f>
        <v>4</v>
      </c>
      <c r="F41" s="362">
        <f>+SUMIFS('Salary sheet'!$AN$6:$AN$1292,'Salary sheet'!$F$6:$F$1292,'So sánh giờ'!C41,'Salary sheet'!$E$6:$E$1292,'So sánh giờ'!B41)</f>
        <v>88103342</v>
      </c>
      <c r="G41" s="362">
        <f>+SUMIFS('Salary sheet'!$AO$6:$AO$2288,'Salary sheet'!$F$6:$F$2288,C41,'Salary sheet'!$E$6:$E$2288,B41)</f>
        <v>7950705</v>
      </c>
      <c r="H41" s="362">
        <f>+SUMIFS('Salary sheet'!$AP$6:$AP$2288,'Salary sheet'!$F$6:$F$2288,C41,'Salary sheet'!$E$6:$E$2288,B41)</f>
        <v>176400</v>
      </c>
      <c r="I41" s="362">
        <f>+SUMIFS('Salary sheet'!$AQ$6:$AQ$2288,'Salary sheet'!$F$6:$F$2288,C41,'Salary sheet'!$E$6:$E$2288,B41)</f>
        <v>97353</v>
      </c>
      <c r="J41" s="362">
        <f>+SUMIFS('Salary sheet'!$AR$6:$AR$2288,'Salary sheet'!$F$6:$F$2288,C41,'Salary sheet'!$E$6:$E$2288,B41)</f>
        <v>0</v>
      </c>
      <c r="K41" s="362">
        <f>SUMIFS('Salary sheet'!$AS$6:$AS$1291,'Salary sheet'!$F$6:$F$1291,'So sánh giờ'!C41)</f>
        <v>0</v>
      </c>
      <c r="L41" s="362">
        <f t="shared" si="0"/>
        <v>79878884</v>
      </c>
      <c r="M41" s="674">
        <f>SUMIFS('Salary sheet'!$M$6:$M$13045,'Salary sheet'!$F$6:$F$13045,'So sánh giờ'!$C41)</f>
        <v>91.9</v>
      </c>
      <c r="N41" s="674">
        <f>SUMIFS('Salary sheet'!$O$6:$O$13045,'Salary sheet'!$F$6:$F$13045,'So sánh giờ'!$C41)</f>
        <v>10</v>
      </c>
      <c r="O41" s="674">
        <f>SUMIFS('Salary sheet'!$AA$6:$AA$13045,'Salary sheet'!$F$6:$F$13045,'So sánh giờ'!$C41)</f>
        <v>0</v>
      </c>
      <c r="P41" s="674">
        <f>SUMIFS('Salary sheet'!$Q$6:$Q$13045,'Salary sheet'!$F$6:$F$13045,'So sánh giờ'!$C41)</f>
        <v>0</v>
      </c>
      <c r="Q41" s="674">
        <f>SUMIFS('Salary sheet'!$AH$6:$AH$13045,'Salary sheet'!$F$6:$F$13045,'So sánh giờ'!$C41)</f>
        <v>84</v>
      </c>
      <c r="R41" s="674">
        <f>SUMIFS('Salary sheet'!$AI$6:$AI$13045,'Salary sheet'!$F$6:$F$13045,'So sánh giờ'!$C41)</f>
        <v>0</v>
      </c>
      <c r="S41" s="674">
        <f>SUMIFS('Salary sheet'!$AJ$6:$AJ$13045,'Salary sheet'!$F$6:$F$13045,'So sánh giờ'!$C41)</f>
        <v>0</v>
      </c>
      <c r="T41" s="674">
        <f>SUMIFS('Salary sheet'!$AK$6:$AK$13045,'Salary sheet'!$F$6:$F$13045,'So sánh giờ'!$C41)</f>
        <v>0</v>
      </c>
      <c r="U41" s="674">
        <f>SUMIFS('Salary sheet'!$AL$6:$AL$13045,'Salary sheet'!$F$6:$F$13045,'So sánh giờ'!$C41)</f>
        <v>0</v>
      </c>
      <c r="V41" s="732">
        <v>4</v>
      </c>
      <c r="W41" s="730">
        <v>87378650</v>
      </c>
      <c r="X41" s="730">
        <v>7950705</v>
      </c>
      <c r="Y41" s="730">
        <v>176400</v>
      </c>
      <c r="Z41" s="730">
        <v>92353</v>
      </c>
      <c r="AA41" s="730">
        <v>0</v>
      </c>
      <c r="AB41" s="730">
        <v>0</v>
      </c>
      <c r="AC41" s="730">
        <v>79159192</v>
      </c>
      <c r="AD41" s="733">
        <v>99.7</v>
      </c>
      <c r="AE41" s="733">
        <v>0</v>
      </c>
      <c r="AF41" s="733">
        <v>0</v>
      </c>
      <c r="AG41" s="733">
        <v>0</v>
      </c>
      <c r="AH41" s="733">
        <v>92</v>
      </c>
      <c r="AI41" s="733">
        <v>0</v>
      </c>
      <c r="AJ41" s="733">
        <v>0</v>
      </c>
      <c r="AK41" s="733">
        <v>0</v>
      </c>
      <c r="AL41" s="733">
        <v>0</v>
      </c>
      <c r="AM41" s="715">
        <v>5</v>
      </c>
      <c r="AN41" s="713">
        <v>98381181</v>
      </c>
      <c r="AO41" s="713">
        <v>9511635</v>
      </c>
      <c r="AP41" s="713">
        <v>220500</v>
      </c>
      <c r="AQ41" s="713">
        <v>240158</v>
      </c>
      <c r="AR41" s="713">
        <v>310000</v>
      </c>
      <c r="AS41" s="713">
        <v>0</v>
      </c>
      <c r="AT41" s="713">
        <v>88098888</v>
      </c>
      <c r="AU41" s="716">
        <v>104</v>
      </c>
      <c r="AV41" s="716">
        <v>10</v>
      </c>
      <c r="AW41" s="716">
        <v>0</v>
      </c>
      <c r="AX41" s="716">
        <v>0</v>
      </c>
      <c r="AY41" s="716">
        <v>56</v>
      </c>
      <c r="AZ41" s="716">
        <v>0</v>
      </c>
      <c r="BA41" s="716">
        <v>0</v>
      </c>
      <c r="BB41" s="716">
        <v>0</v>
      </c>
      <c r="BC41" s="716">
        <v>0</v>
      </c>
      <c r="BD41" s="370">
        <v>5</v>
      </c>
      <c r="BE41" s="362">
        <v>168389347</v>
      </c>
      <c r="BF41" s="362">
        <v>9407160</v>
      </c>
      <c r="BG41" s="362">
        <v>220500</v>
      </c>
      <c r="BH41" s="362">
        <v>6620631</v>
      </c>
      <c r="BI41" s="362">
        <v>0</v>
      </c>
      <c r="BJ41" s="362">
        <v>0</v>
      </c>
      <c r="BK41" s="362">
        <v>152141056</v>
      </c>
      <c r="BL41" s="674">
        <v>93.1</v>
      </c>
      <c r="BM41" s="674">
        <v>35</v>
      </c>
      <c r="BN41" s="674">
        <v>0</v>
      </c>
      <c r="BO41" s="674">
        <v>0</v>
      </c>
      <c r="BP41" s="674">
        <v>132</v>
      </c>
      <c r="BQ41" s="674">
        <v>0</v>
      </c>
      <c r="BR41" s="674">
        <v>0</v>
      </c>
      <c r="BS41" s="674">
        <v>0</v>
      </c>
      <c r="BT41" s="674">
        <v>0</v>
      </c>
    </row>
    <row r="42" spans="1:72" s="22" customFormat="1" ht="26.25" customHeight="1">
      <c r="A42" s="366">
        <f>SUBTOTAL(3,B$4:B42)</f>
        <v>39</v>
      </c>
      <c r="B42" s="367" t="s">
        <v>200</v>
      </c>
      <c r="C42" s="368" t="s">
        <v>236</v>
      </c>
      <c r="D42" s="369" t="s">
        <v>391</v>
      </c>
      <c r="E42" s="370">
        <f>COUNTIFS('Salary sheet'!$F$6:$F$2288,C42,'Salary sheet'!$E$6:$E$2288,B42)</f>
        <v>10</v>
      </c>
      <c r="F42" s="362">
        <f>+SUMIFS('Salary sheet'!$AN$6:$AN$1292,'Salary sheet'!$F$6:$F$1292,'So sánh giờ'!C42,'Salary sheet'!$E$6:$E$1292,'So sánh giờ'!B42)</f>
        <v>83409005</v>
      </c>
      <c r="G42" s="362">
        <f>+SUMIFS('Salary sheet'!$AO$6:$AO$2288,'Salary sheet'!$F$6:$F$2288,C42,'Salary sheet'!$E$6:$E$2288,B42)</f>
        <v>6387990</v>
      </c>
      <c r="H42" s="362">
        <f>+SUMIFS('Salary sheet'!$AP$6:$AP$2288,'Salary sheet'!$F$6:$F$2288,C42,'Salary sheet'!$E$6:$E$2288,B42)</f>
        <v>396900</v>
      </c>
      <c r="I42" s="362">
        <f>+SUMIFS('Salary sheet'!$AQ$6:$AQ$2288,'Salary sheet'!$F$6:$F$2288,C42,'Salary sheet'!$E$6:$E$2288,B42)</f>
        <v>0</v>
      </c>
      <c r="J42" s="362">
        <f>+SUMIFS('Salary sheet'!$AR$6:$AR$2288,'Salary sheet'!$F$6:$F$2288,C42,'Salary sheet'!$E$6:$E$2288,B42)</f>
        <v>0</v>
      </c>
      <c r="K42" s="362">
        <f>SUMIFS('Salary sheet'!$AS$6:$AS$1291,'Salary sheet'!$F$6:$F$1291,'So sánh giờ'!C42)</f>
        <v>0</v>
      </c>
      <c r="L42" s="362">
        <f t="shared" si="0"/>
        <v>76624115</v>
      </c>
      <c r="M42" s="674">
        <f>SUMIFS('Salary sheet'!$M$6:$M$13045,'Salary sheet'!$F$6:$F$13045,'So sánh giờ'!$C42)</f>
        <v>208.6</v>
      </c>
      <c r="N42" s="674">
        <f>SUMIFS('Salary sheet'!$O$6:$O$13045,'Salary sheet'!$F$6:$F$13045,'So sánh giờ'!$C42)</f>
        <v>22</v>
      </c>
      <c r="O42" s="674">
        <f>SUMIFS('Salary sheet'!$AA$6:$AA$13045,'Salary sheet'!$F$6:$F$13045,'So sánh giờ'!$C42)</f>
        <v>0</v>
      </c>
      <c r="P42" s="674">
        <f>SUMIFS('Salary sheet'!$Q$6:$Q$13045,'Salary sheet'!$F$6:$F$13045,'So sánh giờ'!$C42)</f>
        <v>0</v>
      </c>
      <c r="Q42" s="674">
        <f>SUMIFS('Salary sheet'!$AH$6:$AH$13045,'Salary sheet'!$F$6:$F$13045,'So sánh giờ'!$C42)</f>
        <v>231</v>
      </c>
      <c r="R42" s="674">
        <f>SUMIFS('Salary sheet'!$AI$6:$AI$13045,'Salary sheet'!$F$6:$F$13045,'So sánh giờ'!$C42)</f>
        <v>0</v>
      </c>
      <c r="S42" s="674">
        <f>SUMIFS('Salary sheet'!$AJ$6:$AJ$13045,'Salary sheet'!$F$6:$F$13045,'So sánh giờ'!$C42)</f>
        <v>0</v>
      </c>
      <c r="T42" s="674">
        <f>SUMIFS('Salary sheet'!$AK$6:$AK$13045,'Salary sheet'!$F$6:$F$13045,'So sánh giờ'!$C42)</f>
        <v>0</v>
      </c>
      <c r="U42" s="674">
        <f>SUMIFS('Salary sheet'!$AL$6:$AL$13045,'Salary sheet'!$F$6:$F$13045,'So sánh giờ'!$C42)</f>
        <v>0</v>
      </c>
      <c r="V42" s="732">
        <v>10</v>
      </c>
      <c r="W42" s="730">
        <v>83983068</v>
      </c>
      <c r="X42" s="730">
        <v>6873615</v>
      </c>
      <c r="Y42" s="730">
        <v>441000</v>
      </c>
      <c r="Z42" s="730">
        <v>0</v>
      </c>
      <c r="AA42" s="730">
        <v>10000</v>
      </c>
      <c r="AB42" s="730">
        <v>0</v>
      </c>
      <c r="AC42" s="730">
        <v>76658453</v>
      </c>
      <c r="AD42" s="733">
        <v>241.5</v>
      </c>
      <c r="AE42" s="733">
        <v>0</v>
      </c>
      <c r="AF42" s="733">
        <v>0</v>
      </c>
      <c r="AG42" s="733">
        <v>0</v>
      </c>
      <c r="AH42" s="733">
        <v>236</v>
      </c>
      <c r="AI42" s="733">
        <v>0</v>
      </c>
      <c r="AJ42" s="733">
        <v>0</v>
      </c>
      <c r="AK42" s="733">
        <v>0</v>
      </c>
      <c r="AL42" s="733">
        <v>0</v>
      </c>
      <c r="AM42" s="715">
        <v>12</v>
      </c>
      <c r="AN42" s="713">
        <v>89592536</v>
      </c>
      <c r="AO42" s="713">
        <v>7325745</v>
      </c>
      <c r="AP42" s="713">
        <v>529200</v>
      </c>
      <c r="AQ42" s="713">
        <v>0</v>
      </c>
      <c r="AR42" s="713">
        <v>195000</v>
      </c>
      <c r="AS42" s="713">
        <v>211500</v>
      </c>
      <c r="AT42" s="713">
        <v>81331091</v>
      </c>
      <c r="AU42" s="716">
        <v>234.9</v>
      </c>
      <c r="AV42" s="716">
        <v>24</v>
      </c>
      <c r="AW42" s="716">
        <v>0</v>
      </c>
      <c r="AX42" s="716">
        <v>0</v>
      </c>
      <c r="AY42" s="716">
        <v>140</v>
      </c>
      <c r="AZ42" s="716">
        <v>0</v>
      </c>
      <c r="BA42" s="716">
        <v>0</v>
      </c>
      <c r="BB42" s="716">
        <v>0</v>
      </c>
      <c r="BC42" s="716">
        <v>0</v>
      </c>
      <c r="BD42" s="370">
        <v>12</v>
      </c>
      <c r="BE42" s="362">
        <v>145315283</v>
      </c>
      <c r="BF42" s="362">
        <v>6843270</v>
      </c>
      <c r="BG42" s="362">
        <v>441000</v>
      </c>
      <c r="BH42" s="362">
        <v>325497</v>
      </c>
      <c r="BI42" s="362">
        <v>70000</v>
      </c>
      <c r="BJ42" s="362">
        <v>0</v>
      </c>
      <c r="BK42" s="362">
        <v>137635516</v>
      </c>
      <c r="BL42" s="674">
        <v>224.10000000000005</v>
      </c>
      <c r="BM42" s="674">
        <v>83</v>
      </c>
      <c r="BN42" s="674">
        <v>0</v>
      </c>
      <c r="BO42" s="674">
        <v>0</v>
      </c>
      <c r="BP42" s="674">
        <v>316</v>
      </c>
      <c r="BQ42" s="674">
        <v>0</v>
      </c>
      <c r="BR42" s="674">
        <v>0</v>
      </c>
      <c r="BS42" s="674">
        <v>0</v>
      </c>
      <c r="BT42" s="674">
        <v>0</v>
      </c>
    </row>
    <row r="43" spans="1:72" s="22" customFormat="1" ht="26.25" customHeight="1">
      <c r="A43" s="366">
        <f>SUBTOTAL(3,B$4:B43)</f>
        <v>40</v>
      </c>
      <c r="B43" s="367" t="s">
        <v>200</v>
      </c>
      <c r="C43" s="368" t="s">
        <v>237</v>
      </c>
      <c r="D43" s="369" t="s">
        <v>392</v>
      </c>
      <c r="E43" s="370">
        <f>COUNTIFS('Salary sheet'!$F$6:$F$2288,C43,'Salary sheet'!$E$6:$E$2288,B43)</f>
        <v>4</v>
      </c>
      <c r="F43" s="362">
        <f>+SUMIFS('Salary sheet'!$AN$6:$AN$1292,'Salary sheet'!$F$6:$F$1292,'So sánh giờ'!C43,'Salary sheet'!$E$6:$E$1292,'So sánh giờ'!B43)</f>
        <v>39467901</v>
      </c>
      <c r="G43" s="362">
        <f>+SUMIFS('Salary sheet'!$AO$6:$AO$2288,'Salary sheet'!$F$6:$F$2288,C43,'Salary sheet'!$E$6:$E$2288,B43)</f>
        <v>2795100</v>
      </c>
      <c r="H43" s="362">
        <f>+SUMIFS('Salary sheet'!$AP$6:$AP$2288,'Salary sheet'!$F$6:$F$2288,C43,'Salary sheet'!$E$6:$E$2288,B43)</f>
        <v>176400</v>
      </c>
      <c r="I43" s="362">
        <f>+SUMIFS('Salary sheet'!$AQ$6:$AQ$2288,'Salary sheet'!$F$6:$F$2288,C43,'Salary sheet'!$E$6:$E$2288,B43)</f>
        <v>0</v>
      </c>
      <c r="J43" s="362">
        <f>+SUMIFS('Salary sheet'!$AR$6:$AR$2288,'Salary sheet'!$F$6:$F$2288,C43,'Salary sheet'!$E$6:$E$2288,B43)</f>
        <v>0</v>
      </c>
      <c r="K43" s="362">
        <f>SUMIFS('Salary sheet'!$AS$6:$AS$1291,'Salary sheet'!$F$6:$F$1291,'So sánh giờ'!C43)</f>
        <v>0</v>
      </c>
      <c r="L43" s="362">
        <f t="shared" si="0"/>
        <v>36496401</v>
      </c>
      <c r="M43" s="674">
        <f>SUMIFS('Salary sheet'!$M$6:$M$13045,'Salary sheet'!$F$6:$F$13045,'So sánh giờ'!$C43)</f>
        <v>95.5</v>
      </c>
      <c r="N43" s="674">
        <f>SUMIFS('Salary sheet'!$O$6:$O$13045,'Salary sheet'!$F$6:$F$13045,'So sánh giờ'!$C43)</f>
        <v>8</v>
      </c>
      <c r="O43" s="674">
        <f>SUMIFS('Salary sheet'!$AA$6:$AA$13045,'Salary sheet'!$F$6:$F$13045,'So sánh giờ'!$C43)</f>
        <v>0</v>
      </c>
      <c r="P43" s="674">
        <f>SUMIFS('Salary sheet'!$Q$6:$Q$13045,'Salary sheet'!$F$6:$F$13045,'So sánh giờ'!$C43)</f>
        <v>0</v>
      </c>
      <c r="Q43" s="674">
        <f>SUMIFS('Salary sheet'!$AH$6:$AH$13045,'Salary sheet'!$F$6:$F$13045,'So sánh giờ'!$C43)</f>
        <v>136</v>
      </c>
      <c r="R43" s="674">
        <f>SUMIFS('Salary sheet'!$AI$6:$AI$13045,'Salary sheet'!$F$6:$F$13045,'So sánh giờ'!$C43)</f>
        <v>0</v>
      </c>
      <c r="S43" s="674">
        <f>SUMIFS('Salary sheet'!$AJ$6:$AJ$13045,'Salary sheet'!$F$6:$F$13045,'So sánh giờ'!$C43)</f>
        <v>0</v>
      </c>
      <c r="T43" s="674">
        <f>SUMIFS('Salary sheet'!$AK$6:$AK$13045,'Salary sheet'!$F$6:$F$13045,'So sánh giờ'!$C43)</f>
        <v>0</v>
      </c>
      <c r="U43" s="674">
        <f>SUMIFS('Salary sheet'!$AL$6:$AL$13045,'Salary sheet'!$F$6:$F$13045,'So sánh giờ'!$C43)</f>
        <v>0</v>
      </c>
      <c r="V43" s="732">
        <v>4</v>
      </c>
      <c r="W43" s="730">
        <v>32034959</v>
      </c>
      <c r="X43" s="730">
        <v>2078055</v>
      </c>
      <c r="Y43" s="730">
        <v>176400</v>
      </c>
      <c r="Z43" s="730">
        <v>0</v>
      </c>
      <c r="AA43" s="730">
        <v>0</v>
      </c>
      <c r="AB43" s="730">
        <v>0</v>
      </c>
      <c r="AC43" s="730">
        <v>29780504</v>
      </c>
      <c r="AD43" s="733">
        <v>86</v>
      </c>
      <c r="AE43" s="733">
        <v>0</v>
      </c>
      <c r="AF43" s="733">
        <v>0</v>
      </c>
      <c r="AG43" s="733">
        <v>0</v>
      </c>
      <c r="AH43" s="733">
        <v>108</v>
      </c>
      <c r="AI43" s="733">
        <v>0</v>
      </c>
      <c r="AJ43" s="733">
        <v>0</v>
      </c>
      <c r="AK43" s="733">
        <v>0</v>
      </c>
      <c r="AL43" s="733">
        <v>0</v>
      </c>
      <c r="AM43" s="715">
        <v>4</v>
      </c>
      <c r="AN43" s="713">
        <v>32997805</v>
      </c>
      <c r="AO43" s="713">
        <v>2795100</v>
      </c>
      <c r="AP43" s="713">
        <v>176400</v>
      </c>
      <c r="AQ43" s="713">
        <v>0</v>
      </c>
      <c r="AR43" s="713">
        <v>105000</v>
      </c>
      <c r="AS43" s="713">
        <v>0</v>
      </c>
      <c r="AT43" s="713">
        <v>29921305</v>
      </c>
      <c r="AU43" s="716">
        <v>80</v>
      </c>
      <c r="AV43" s="716">
        <v>8</v>
      </c>
      <c r="AW43" s="716">
        <v>0</v>
      </c>
      <c r="AX43" s="716">
        <v>0</v>
      </c>
      <c r="AY43" s="716">
        <v>64</v>
      </c>
      <c r="AZ43" s="716">
        <v>0</v>
      </c>
      <c r="BA43" s="716">
        <v>0</v>
      </c>
      <c r="BB43" s="716">
        <v>0</v>
      </c>
      <c r="BC43" s="716">
        <v>0</v>
      </c>
      <c r="BD43" s="370">
        <v>4</v>
      </c>
      <c r="BE43" s="362">
        <v>64784210</v>
      </c>
      <c r="BF43" s="362">
        <v>2795100</v>
      </c>
      <c r="BG43" s="362">
        <v>176400</v>
      </c>
      <c r="BH43" s="362">
        <v>784274</v>
      </c>
      <c r="BI43" s="362">
        <v>0</v>
      </c>
      <c r="BJ43" s="362">
        <v>0</v>
      </c>
      <c r="BK43" s="362">
        <v>61028436</v>
      </c>
      <c r="BL43" s="674">
        <v>79.699999999999989</v>
      </c>
      <c r="BM43" s="674">
        <v>28</v>
      </c>
      <c r="BN43" s="674">
        <v>0</v>
      </c>
      <c r="BO43" s="674">
        <v>0</v>
      </c>
      <c r="BP43" s="674">
        <v>144</v>
      </c>
      <c r="BQ43" s="674">
        <v>0</v>
      </c>
      <c r="BR43" s="674">
        <v>0</v>
      </c>
      <c r="BS43" s="674">
        <v>0</v>
      </c>
      <c r="BT43" s="674">
        <v>0</v>
      </c>
    </row>
    <row r="44" spans="1:72" s="22" customFormat="1" ht="26.25" customHeight="1">
      <c r="A44" s="366">
        <f>SUBTOTAL(3,B$4:B44)</f>
        <v>41</v>
      </c>
      <c r="B44" s="367" t="s">
        <v>197</v>
      </c>
      <c r="C44" s="368" t="s">
        <v>215</v>
      </c>
      <c r="D44" s="369" t="s">
        <v>393</v>
      </c>
      <c r="E44" s="370">
        <f>COUNTIFS('Salary sheet'!$F$6:$F$2288,C44,'Salary sheet'!$E$6:$E$2288,B44)</f>
        <v>1</v>
      </c>
      <c r="F44" s="362">
        <f>+SUMIFS('Salary sheet'!$AN$6:$AN$1292,'Salary sheet'!$F$6:$F$1292,'So sánh giờ'!C44,'Salary sheet'!$E$6:$E$1292,'So sánh giờ'!B44)</f>
        <v>8374358</v>
      </c>
      <c r="G44" s="362">
        <f>+SUMIFS('Salary sheet'!$AO$6:$AO$2288,'Salary sheet'!$F$6:$F$2288,C44,'Salary sheet'!$E$6:$E$2288,B44)</f>
        <v>717255</v>
      </c>
      <c r="H44" s="362">
        <f>+SUMIFS('Salary sheet'!$AP$6:$AP$2288,'Salary sheet'!$F$6:$F$2288,C44,'Salary sheet'!$E$6:$E$2288,B44)</f>
        <v>44100</v>
      </c>
      <c r="I44" s="362">
        <f>+SUMIFS('Salary sheet'!$AQ$6:$AQ$2288,'Salary sheet'!$F$6:$F$2288,C44,'Salary sheet'!$E$6:$E$2288,B44)</f>
        <v>0</v>
      </c>
      <c r="J44" s="362">
        <f>+SUMIFS('Salary sheet'!$AR$6:$AR$2288,'Salary sheet'!$F$6:$F$2288,C44,'Salary sheet'!$E$6:$E$2288,B44)</f>
        <v>0</v>
      </c>
      <c r="K44" s="362">
        <f>SUMIFS('Salary sheet'!$AS$6:$AS$1291,'Salary sheet'!$F$6:$F$1291,'So sánh giờ'!C44)</f>
        <v>0</v>
      </c>
      <c r="L44" s="362">
        <f t="shared" si="0"/>
        <v>7613003</v>
      </c>
      <c r="M44" s="674">
        <f>SUMIFS('Salary sheet'!$M$6:$M$13045,'Salary sheet'!$F$6:$F$13045,'So sánh giờ'!$C44)</f>
        <v>23</v>
      </c>
      <c r="N44" s="674">
        <f>SUMIFS('Salary sheet'!$O$6:$O$13045,'Salary sheet'!$F$6:$F$13045,'So sánh giờ'!$C44)</f>
        <v>3</v>
      </c>
      <c r="O44" s="674">
        <f>SUMIFS('Salary sheet'!$AA$6:$AA$13045,'Salary sheet'!$F$6:$F$13045,'So sánh giờ'!$C44)</f>
        <v>0</v>
      </c>
      <c r="P44" s="674">
        <f>SUMIFS('Salary sheet'!$Q$6:$Q$13045,'Salary sheet'!$F$6:$F$13045,'So sánh giờ'!$C44)</f>
        <v>0</v>
      </c>
      <c r="Q44" s="674">
        <f>SUMIFS('Salary sheet'!$AH$6:$AH$13045,'Salary sheet'!$F$6:$F$13045,'So sánh giờ'!$C44)</f>
        <v>8</v>
      </c>
      <c r="R44" s="674">
        <f>SUMIFS('Salary sheet'!$AI$6:$AI$13045,'Salary sheet'!$F$6:$F$13045,'So sánh giờ'!$C44)</f>
        <v>0</v>
      </c>
      <c r="S44" s="674">
        <f>SUMIFS('Salary sheet'!$AJ$6:$AJ$13045,'Salary sheet'!$F$6:$F$13045,'So sánh giờ'!$C44)</f>
        <v>0</v>
      </c>
      <c r="T44" s="674">
        <f>SUMIFS('Salary sheet'!$AK$6:$AK$13045,'Salary sheet'!$F$6:$F$13045,'So sánh giờ'!$C44)</f>
        <v>0</v>
      </c>
      <c r="U44" s="674">
        <f>SUMIFS('Salary sheet'!$AL$6:$AL$13045,'Salary sheet'!$F$6:$F$13045,'So sánh giờ'!$C44)</f>
        <v>0</v>
      </c>
      <c r="V44" s="732">
        <v>1</v>
      </c>
      <c r="W44" s="730">
        <v>10049267</v>
      </c>
      <c r="X44" s="730">
        <v>717255</v>
      </c>
      <c r="Y44" s="730">
        <v>44100</v>
      </c>
      <c r="Z44" s="730">
        <v>0</v>
      </c>
      <c r="AA44" s="730">
        <v>0</v>
      </c>
      <c r="AB44" s="730">
        <v>0</v>
      </c>
      <c r="AC44" s="730">
        <v>9287912</v>
      </c>
      <c r="AD44" s="733">
        <v>26</v>
      </c>
      <c r="AE44" s="733">
        <v>0</v>
      </c>
      <c r="AF44" s="733">
        <v>0</v>
      </c>
      <c r="AG44" s="733">
        <v>0</v>
      </c>
      <c r="AH44" s="733">
        <v>42</v>
      </c>
      <c r="AI44" s="733">
        <v>0</v>
      </c>
      <c r="AJ44" s="733">
        <v>0</v>
      </c>
      <c r="AK44" s="733">
        <v>0</v>
      </c>
      <c r="AL44" s="733">
        <v>0</v>
      </c>
      <c r="AM44" s="715">
        <v>1</v>
      </c>
      <c r="AN44" s="713">
        <v>9236718</v>
      </c>
      <c r="AO44" s="713">
        <v>717255</v>
      </c>
      <c r="AP44" s="713">
        <v>44100</v>
      </c>
      <c r="AQ44" s="713">
        <v>0</v>
      </c>
      <c r="AR44" s="713">
        <v>0</v>
      </c>
      <c r="AS44" s="713">
        <v>0</v>
      </c>
      <c r="AT44" s="713">
        <v>8475363</v>
      </c>
      <c r="AU44" s="716">
        <v>21.9</v>
      </c>
      <c r="AV44" s="716">
        <v>2</v>
      </c>
      <c r="AW44" s="716">
        <v>0</v>
      </c>
      <c r="AX44" s="716">
        <v>0</v>
      </c>
      <c r="AY44" s="716">
        <v>24</v>
      </c>
      <c r="AZ44" s="716">
        <v>0</v>
      </c>
      <c r="BA44" s="716">
        <v>0</v>
      </c>
      <c r="BB44" s="716">
        <v>0</v>
      </c>
      <c r="BC44" s="716">
        <v>0</v>
      </c>
      <c r="BD44" s="370">
        <v>1</v>
      </c>
      <c r="BE44" s="362">
        <v>16512296</v>
      </c>
      <c r="BF44" s="362">
        <v>717255</v>
      </c>
      <c r="BG44" s="362">
        <v>44100</v>
      </c>
      <c r="BH44" s="362">
        <v>200342</v>
      </c>
      <c r="BI44" s="362">
        <v>0</v>
      </c>
      <c r="BJ44" s="362">
        <v>0</v>
      </c>
      <c r="BK44" s="362">
        <v>15550599</v>
      </c>
      <c r="BL44" s="674">
        <v>19.899999999999999</v>
      </c>
      <c r="BM44" s="674">
        <v>7</v>
      </c>
      <c r="BN44" s="674">
        <v>0</v>
      </c>
      <c r="BO44" s="674">
        <v>0</v>
      </c>
      <c r="BP44" s="674">
        <v>48</v>
      </c>
      <c r="BQ44" s="674">
        <v>0</v>
      </c>
      <c r="BR44" s="674">
        <v>0</v>
      </c>
      <c r="BS44" s="674">
        <v>0</v>
      </c>
      <c r="BT44" s="674">
        <v>0</v>
      </c>
    </row>
    <row r="45" spans="1:72" s="22" customFormat="1" ht="26.25" customHeight="1">
      <c r="A45" s="366">
        <f>SUBTOTAL(3,B$4:B45)</f>
        <v>42</v>
      </c>
      <c r="B45" s="367" t="s">
        <v>197</v>
      </c>
      <c r="C45" s="368" t="s">
        <v>428</v>
      </c>
      <c r="D45" s="369" t="s">
        <v>394</v>
      </c>
      <c r="E45" s="370">
        <f>COUNTIFS('Salary sheet'!$F$6:$F$2288,C45,'Salary sheet'!$E$6:$E$2288,B45)</f>
        <v>24</v>
      </c>
      <c r="F45" s="362">
        <f>+SUMIFS('Salary sheet'!$AN$6:$AN$1292,'Salary sheet'!$F$6:$F$1292,'So sánh giờ'!C45,'Salary sheet'!$E$6:$E$1292,'So sánh giờ'!B45)</f>
        <v>178395284</v>
      </c>
      <c r="G45" s="362">
        <f>+SUMIFS('Salary sheet'!$AO$6:$AO$2288,'Salary sheet'!$F$6:$F$2288,C45,'Salary sheet'!$E$6:$E$2288,B45)</f>
        <v>13341510</v>
      </c>
      <c r="H45" s="362">
        <f>+SUMIFS('Salary sheet'!$AP$6:$AP$2288,'Salary sheet'!$F$6:$F$2288,C45,'Salary sheet'!$E$6:$E$2288,B45)</f>
        <v>970200</v>
      </c>
      <c r="I45" s="362">
        <f>+SUMIFS('Salary sheet'!$AQ$6:$AQ$2288,'Salary sheet'!$F$6:$F$2288,C45,'Salary sheet'!$E$6:$E$2288,B45)</f>
        <v>0</v>
      </c>
      <c r="J45" s="362">
        <f>+SUMIFS('Salary sheet'!$AR$6:$AR$2288,'Salary sheet'!$F$6:$F$2288,C45,'Salary sheet'!$E$6:$E$2288,B45)</f>
        <v>0</v>
      </c>
      <c r="K45" s="362">
        <f>SUMIFS('Salary sheet'!$AS$6:$AS$1291,'Salary sheet'!$F$6:$F$1291,'So sánh giờ'!C45)</f>
        <v>0</v>
      </c>
      <c r="L45" s="362">
        <f t="shared" si="0"/>
        <v>164083574</v>
      </c>
      <c r="M45" s="674">
        <f>SUMIFS('Salary sheet'!$M$6:$M$13045,'Salary sheet'!$F$6:$F$13045,'So sánh giờ'!$C45)</f>
        <v>525.20000000000005</v>
      </c>
      <c r="N45" s="674">
        <f>SUMIFS('Salary sheet'!$O$6:$O$13045,'Salary sheet'!$F$6:$F$13045,'So sánh giờ'!$C45)</f>
        <v>55</v>
      </c>
      <c r="O45" s="674">
        <f>SUMIFS('Salary sheet'!$AA$6:$AA$13045,'Salary sheet'!$F$6:$F$13045,'So sánh giờ'!$C45)</f>
        <v>0</v>
      </c>
      <c r="P45" s="674">
        <f>SUMIFS('Salary sheet'!$Q$6:$Q$13045,'Salary sheet'!$F$6:$F$13045,'So sánh giờ'!$C45)</f>
        <v>0</v>
      </c>
      <c r="Q45" s="674">
        <f>SUMIFS('Salary sheet'!$AH$6:$AH$13045,'Salary sheet'!$F$6:$F$13045,'So sánh giờ'!$C45)</f>
        <v>252</v>
      </c>
      <c r="R45" s="674">
        <f>SUMIFS('Salary sheet'!$AI$6:$AI$13045,'Salary sheet'!$F$6:$F$13045,'So sánh giờ'!$C45)</f>
        <v>0</v>
      </c>
      <c r="S45" s="674">
        <f>SUMIFS('Salary sheet'!$AJ$6:$AJ$13045,'Salary sheet'!$F$6:$F$13045,'So sánh giờ'!$C45)</f>
        <v>0</v>
      </c>
      <c r="T45" s="674">
        <f>SUMIFS('Salary sheet'!$AK$6:$AK$13045,'Salary sheet'!$F$6:$F$13045,'So sánh giờ'!$C45)</f>
        <v>0</v>
      </c>
      <c r="U45" s="674">
        <f>SUMIFS('Salary sheet'!$AL$6:$AL$13045,'Salary sheet'!$F$6:$F$13045,'So sánh giờ'!$C45)</f>
        <v>0</v>
      </c>
      <c r="V45" s="732">
        <v>22</v>
      </c>
      <c r="W45" s="730">
        <v>200476873</v>
      </c>
      <c r="X45" s="730">
        <v>13341510</v>
      </c>
      <c r="Y45" s="730">
        <v>970200</v>
      </c>
      <c r="Z45" s="730">
        <v>0</v>
      </c>
      <c r="AA45" s="730">
        <v>0</v>
      </c>
      <c r="AB45" s="730">
        <v>0</v>
      </c>
      <c r="AC45" s="730">
        <v>186165163</v>
      </c>
      <c r="AD45" s="733">
        <v>530.4</v>
      </c>
      <c r="AE45" s="733">
        <v>0</v>
      </c>
      <c r="AF45" s="733">
        <v>0</v>
      </c>
      <c r="AG45" s="733">
        <v>0</v>
      </c>
      <c r="AH45" s="733">
        <v>971</v>
      </c>
      <c r="AI45" s="733">
        <v>0</v>
      </c>
      <c r="AJ45" s="733">
        <v>0</v>
      </c>
      <c r="AK45" s="733">
        <v>0</v>
      </c>
      <c r="AL45" s="733">
        <v>0</v>
      </c>
      <c r="AM45" s="715">
        <v>25</v>
      </c>
      <c r="AN45" s="713">
        <v>196314156</v>
      </c>
      <c r="AO45" s="713">
        <v>14587020</v>
      </c>
      <c r="AP45" s="713">
        <v>1014300</v>
      </c>
      <c r="AQ45" s="713">
        <v>0</v>
      </c>
      <c r="AR45" s="713">
        <v>660000</v>
      </c>
      <c r="AS45" s="713">
        <v>0</v>
      </c>
      <c r="AT45" s="713">
        <v>180052836</v>
      </c>
      <c r="AU45" s="716">
        <v>491.3</v>
      </c>
      <c r="AV45" s="716">
        <v>46</v>
      </c>
      <c r="AW45" s="716">
        <v>0</v>
      </c>
      <c r="AX45" s="716">
        <v>0</v>
      </c>
      <c r="AY45" s="716">
        <v>601</v>
      </c>
      <c r="AZ45" s="716">
        <v>0</v>
      </c>
      <c r="BA45" s="716">
        <v>0</v>
      </c>
      <c r="BB45" s="716">
        <v>0</v>
      </c>
      <c r="BC45" s="716">
        <v>0</v>
      </c>
      <c r="BD45" s="370">
        <v>23</v>
      </c>
      <c r="BE45" s="362">
        <v>357011947</v>
      </c>
      <c r="BF45" s="362">
        <v>14587020</v>
      </c>
      <c r="BG45" s="362">
        <v>1014300</v>
      </c>
      <c r="BH45" s="362">
        <v>3018947</v>
      </c>
      <c r="BI45" s="362">
        <v>0</v>
      </c>
      <c r="BJ45" s="362">
        <v>0</v>
      </c>
      <c r="BK45" s="362">
        <v>338391680</v>
      </c>
      <c r="BL45" s="674">
        <v>447.89999999999992</v>
      </c>
      <c r="BM45" s="674">
        <v>161</v>
      </c>
      <c r="BN45" s="674">
        <v>0</v>
      </c>
      <c r="BO45" s="674">
        <v>0</v>
      </c>
      <c r="BP45" s="674">
        <v>1066.5</v>
      </c>
      <c r="BQ45" s="674">
        <v>0</v>
      </c>
      <c r="BR45" s="674">
        <v>0</v>
      </c>
      <c r="BS45" s="674">
        <v>0</v>
      </c>
      <c r="BT45" s="674">
        <v>0</v>
      </c>
    </row>
    <row r="46" spans="1:72" s="22" customFormat="1" ht="26.25" customHeight="1">
      <c r="A46" s="366">
        <f>SUBTOTAL(3,B$4:B46)</f>
        <v>43</v>
      </c>
      <c r="B46" s="367" t="s">
        <v>197</v>
      </c>
      <c r="C46" s="368" t="s">
        <v>429</v>
      </c>
      <c r="D46" s="369" t="s">
        <v>572</v>
      </c>
      <c r="E46" s="370">
        <f>COUNTIFS('Salary sheet'!$F$6:$F$2288,C46,'Salary sheet'!$E$6:$E$2288,B46)</f>
        <v>24</v>
      </c>
      <c r="F46" s="362">
        <f>+SUMIFS('Salary sheet'!$AN$6:$AN$1292,'Salary sheet'!$F$6:$F$1292,'So sánh giờ'!C46,'Salary sheet'!$E$6:$E$1292,'So sánh giờ'!B46)</f>
        <v>180590730</v>
      </c>
      <c r="G46" s="362">
        <f>+SUMIFS('Salary sheet'!$AO$6:$AO$2288,'Salary sheet'!$F$6:$F$2288,C46,'Salary sheet'!$E$6:$E$2288,B46)</f>
        <v>12963510</v>
      </c>
      <c r="H46" s="362">
        <f>+SUMIFS('Salary sheet'!$AP$6:$AP$2288,'Salary sheet'!$F$6:$F$2288,C46,'Salary sheet'!$E$6:$E$2288,B46)</f>
        <v>926100</v>
      </c>
      <c r="I46" s="362">
        <f>+SUMIFS('Salary sheet'!$AQ$6:$AQ$2288,'Salary sheet'!$F$6:$F$2288,C46,'Salary sheet'!$E$6:$E$2288,B46)</f>
        <v>0</v>
      </c>
      <c r="J46" s="362">
        <f>+SUMIFS('Salary sheet'!$AR$6:$AR$2288,'Salary sheet'!$F$6:$F$2288,C46,'Salary sheet'!$E$6:$E$2288,B46)</f>
        <v>65000</v>
      </c>
      <c r="K46" s="362">
        <f>SUMIFS('Salary sheet'!$AS$6:$AS$1291,'Salary sheet'!$F$6:$F$1291,'So sánh giờ'!C46)</f>
        <v>0</v>
      </c>
      <c r="L46" s="362">
        <f t="shared" si="0"/>
        <v>166636120</v>
      </c>
      <c r="M46" s="674">
        <f>SUMIFS('Salary sheet'!$M$6:$M$13045,'Salary sheet'!$F$6:$F$13045,'So sánh giờ'!$C46)</f>
        <v>549.29999999999995</v>
      </c>
      <c r="N46" s="674">
        <f>SUMIFS('Salary sheet'!$O$6:$O$13045,'Salary sheet'!$F$6:$F$13045,'So sánh giờ'!$C46)</f>
        <v>56</v>
      </c>
      <c r="O46" s="674">
        <f>SUMIFS('Salary sheet'!$AA$6:$AA$13045,'Salary sheet'!$F$6:$F$13045,'So sánh giờ'!$C46)</f>
        <v>0</v>
      </c>
      <c r="P46" s="674">
        <f>SUMIFS('Salary sheet'!$Q$6:$Q$13045,'Salary sheet'!$F$6:$F$13045,'So sánh giờ'!$C46)</f>
        <v>0</v>
      </c>
      <c r="Q46" s="674">
        <f>SUMIFS('Salary sheet'!$AH$6:$AH$13045,'Salary sheet'!$F$6:$F$13045,'So sánh giờ'!$C46)</f>
        <v>252</v>
      </c>
      <c r="R46" s="674">
        <f>SUMIFS('Salary sheet'!$AI$6:$AI$13045,'Salary sheet'!$F$6:$F$13045,'So sánh giờ'!$C46)</f>
        <v>0</v>
      </c>
      <c r="S46" s="674">
        <f>SUMIFS('Salary sheet'!$AJ$6:$AJ$13045,'Salary sheet'!$F$6:$F$13045,'So sánh giờ'!$C46)</f>
        <v>0</v>
      </c>
      <c r="T46" s="674">
        <f>SUMIFS('Salary sheet'!$AK$6:$AK$13045,'Salary sheet'!$F$6:$F$13045,'So sánh giờ'!$C46)</f>
        <v>0</v>
      </c>
      <c r="U46" s="674">
        <f>SUMIFS('Salary sheet'!$AL$6:$AL$13045,'Salary sheet'!$F$6:$F$13045,'So sánh giờ'!$C46)</f>
        <v>0</v>
      </c>
      <c r="V46" s="732">
        <v>23</v>
      </c>
      <c r="W46" s="730">
        <v>183647301</v>
      </c>
      <c r="X46" s="730">
        <v>11259570</v>
      </c>
      <c r="Y46" s="730">
        <v>793800</v>
      </c>
      <c r="Z46" s="730">
        <v>9103</v>
      </c>
      <c r="AA46" s="730">
        <v>0</v>
      </c>
      <c r="AB46" s="730">
        <v>0</v>
      </c>
      <c r="AC46" s="730">
        <v>171584828</v>
      </c>
      <c r="AD46" s="733">
        <v>521</v>
      </c>
      <c r="AE46" s="733">
        <v>1</v>
      </c>
      <c r="AF46" s="733">
        <v>0</v>
      </c>
      <c r="AG46" s="733">
        <v>0</v>
      </c>
      <c r="AH46" s="733">
        <v>901</v>
      </c>
      <c r="AI46" s="733">
        <v>0</v>
      </c>
      <c r="AJ46" s="733">
        <v>0</v>
      </c>
      <c r="AK46" s="733">
        <v>0</v>
      </c>
      <c r="AL46" s="733">
        <v>0</v>
      </c>
      <c r="AM46" s="715">
        <v>24</v>
      </c>
      <c r="AN46" s="713">
        <v>170674165</v>
      </c>
      <c r="AO46" s="713">
        <v>13580070</v>
      </c>
      <c r="AP46" s="713">
        <v>970200</v>
      </c>
      <c r="AQ46" s="713">
        <v>0</v>
      </c>
      <c r="AR46" s="713">
        <v>390000</v>
      </c>
      <c r="AS46" s="713">
        <v>0</v>
      </c>
      <c r="AT46" s="713">
        <v>155733895</v>
      </c>
      <c r="AU46" s="716">
        <v>455.29999999999995</v>
      </c>
      <c r="AV46" s="716">
        <v>44</v>
      </c>
      <c r="AW46" s="716">
        <v>0</v>
      </c>
      <c r="AX46" s="716">
        <v>0</v>
      </c>
      <c r="AY46" s="716">
        <v>484</v>
      </c>
      <c r="AZ46" s="716">
        <v>0</v>
      </c>
      <c r="BA46" s="716">
        <v>0</v>
      </c>
      <c r="BB46" s="716">
        <v>0</v>
      </c>
      <c r="BC46" s="716">
        <v>0</v>
      </c>
      <c r="BD46" s="370">
        <v>24</v>
      </c>
      <c r="BE46" s="362">
        <v>315468564</v>
      </c>
      <c r="BF46" s="362">
        <v>14634900</v>
      </c>
      <c r="BG46" s="362">
        <v>1058400</v>
      </c>
      <c r="BH46" s="362">
        <v>2557622</v>
      </c>
      <c r="BI46" s="362">
        <v>0</v>
      </c>
      <c r="BJ46" s="362">
        <v>0</v>
      </c>
      <c r="BK46" s="362">
        <v>297217642</v>
      </c>
      <c r="BL46" s="674">
        <v>451.1</v>
      </c>
      <c r="BM46" s="674">
        <v>168</v>
      </c>
      <c r="BN46" s="674">
        <v>0</v>
      </c>
      <c r="BO46" s="674">
        <v>0</v>
      </c>
      <c r="BP46" s="674">
        <v>976</v>
      </c>
      <c r="BQ46" s="674">
        <v>0</v>
      </c>
      <c r="BR46" s="674">
        <v>0</v>
      </c>
      <c r="BS46" s="674">
        <v>0</v>
      </c>
      <c r="BT46" s="674">
        <v>0</v>
      </c>
    </row>
    <row r="47" spans="1:72" s="22" customFormat="1" ht="26.25" customHeight="1">
      <c r="A47" s="366">
        <f>SUBTOTAL(3,B$4:B47)</f>
        <v>44</v>
      </c>
      <c r="B47" s="367" t="s">
        <v>197</v>
      </c>
      <c r="C47" s="368" t="s">
        <v>430</v>
      </c>
      <c r="D47" s="369" t="s">
        <v>573</v>
      </c>
      <c r="E47" s="370">
        <f>COUNTIFS('Salary sheet'!$F$6:$F$2288,C47,'Salary sheet'!$E$6:$E$2288,B47)</f>
        <v>23</v>
      </c>
      <c r="F47" s="362">
        <f>+SUMIFS('Salary sheet'!$AN$6:$AN$1292,'Salary sheet'!$F$6:$F$1292,'So sánh giờ'!C47,'Salary sheet'!$E$6:$E$1292,'So sánh giờ'!B47)</f>
        <v>167313985</v>
      </c>
      <c r="G47" s="362">
        <f>+SUMIFS('Salary sheet'!$AO$6:$AO$2288,'Salary sheet'!$F$6:$F$2288,C47,'Salary sheet'!$E$6:$E$2288,B47)</f>
        <v>12938730</v>
      </c>
      <c r="H47" s="362">
        <f>+SUMIFS('Salary sheet'!$AP$6:$AP$2288,'Salary sheet'!$F$6:$F$2288,C47,'Salary sheet'!$E$6:$E$2288,B47)</f>
        <v>926100</v>
      </c>
      <c r="I47" s="362">
        <f>+SUMIFS('Salary sheet'!$AQ$6:$AQ$2288,'Salary sheet'!$F$6:$F$2288,C47,'Salary sheet'!$E$6:$E$2288,B47)</f>
        <v>0</v>
      </c>
      <c r="J47" s="362">
        <f>+SUMIFS('Salary sheet'!$AR$6:$AR$2288,'Salary sheet'!$F$6:$F$2288,C47,'Salary sheet'!$E$6:$E$2288,B47)</f>
        <v>0</v>
      </c>
      <c r="K47" s="362">
        <f>SUMIFS('Salary sheet'!$AS$6:$AS$1291,'Salary sheet'!$F$6:$F$1291,'So sánh giờ'!C47)</f>
        <v>0</v>
      </c>
      <c r="L47" s="362">
        <f t="shared" si="0"/>
        <v>153449155</v>
      </c>
      <c r="M47" s="674">
        <f>SUMIFS('Salary sheet'!$M$6:$M$13045,'Salary sheet'!$F$6:$F$13045,'So sánh giờ'!$C47)</f>
        <v>509.7</v>
      </c>
      <c r="N47" s="674">
        <f>SUMIFS('Salary sheet'!$O$6:$O$13045,'Salary sheet'!$F$6:$F$13045,'So sánh giờ'!$C47)</f>
        <v>57</v>
      </c>
      <c r="O47" s="674">
        <f>SUMIFS('Salary sheet'!$AA$6:$AA$13045,'Salary sheet'!$F$6:$F$13045,'So sánh giờ'!$C47)</f>
        <v>0</v>
      </c>
      <c r="P47" s="674">
        <f>SUMIFS('Salary sheet'!$Q$6:$Q$13045,'Salary sheet'!$F$6:$F$13045,'So sánh giờ'!$C47)</f>
        <v>0</v>
      </c>
      <c r="Q47" s="674">
        <f>SUMIFS('Salary sheet'!$AH$6:$AH$13045,'Salary sheet'!$F$6:$F$13045,'So sánh giờ'!$C47)</f>
        <v>248</v>
      </c>
      <c r="R47" s="674">
        <f>SUMIFS('Salary sheet'!$AI$6:$AI$13045,'Salary sheet'!$F$6:$F$13045,'So sánh giờ'!$C47)</f>
        <v>0</v>
      </c>
      <c r="S47" s="674">
        <f>SUMIFS('Salary sheet'!$AJ$6:$AJ$13045,'Salary sheet'!$F$6:$F$13045,'So sánh giờ'!$C47)</f>
        <v>0</v>
      </c>
      <c r="T47" s="674">
        <f>SUMIFS('Salary sheet'!$AK$6:$AK$13045,'Salary sheet'!$F$6:$F$13045,'So sánh giờ'!$C47)</f>
        <v>0</v>
      </c>
      <c r="U47" s="674">
        <f>SUMIFS('Salary sheet'!$AL$6:$AL$13045,'Salary sheet'!$F$6:$F$13045,'So sánh giờ'!$C47)</f>
        <v>0</v>
      </c>
      <c r="V47" s="732">
        <v>25</v>
      </c>
      <c r="W47" s="730">
        <v>200658016</v>
      </c>
      <c r="X47" s="730">
        <v>14008470</v>
      </c>
      <c r="Y47" s="730">
        <v>1014300</v>
      </c>
      <c r="Z47" s="730">
        <v>0</v>
      </c>
      <c r="AA47" s="730">
        <v>0</v>
      </c>
      <c r="AB47" s="730">
        <v>0</v>
      </c>
      <c r="AC47" s="730">
        <v>185635246</v>
      </c>
      <c r="AD47" s="733">
        <v>561.90000000000009</v>
      </c>
      <c r="AE47" s="733">
        <v>6</v>
      </c>
      <c r="AF47" s="733">
        <v>0</v>
      </c>
      <c r="AG47" s="733">
        <v>0</v>
      </c>
      <c r="AH47" s="733">
        <v>974</v>
      </c>
      <c r="AI47" s="733">
        <v>0</v>
      </c>
      <c r="AJ47" s="733">
        <v>0</v>
      </c>
      <c r="AK47" s="733">
        <v>0</v>
      </c>
      <c r="AL47" s="733">
        <v>0</v>
      </c>
      <c r="AM47" s="715">
        <v>24</v>
      </c>
      <c r="AN47" s="713">
        <v>175431935</v>
      </c>
      <c r="AO47" s="713">
        <v>13357995</v>
      </c>
      <c r="AP47" s="713">
        <v>1014300</v>
      </c>
      <c r="AQ47" s="713">
        <v>0</v>
      </c>
      <c r="AR47" s="713">
        <v>330000</v>
      </c>
      <c r="AS47" s="713">
        <v>0</v>
      </c>
      <c r="AT47" s="713">
        <v>160729640</v>
      </c>
      <c r="AU47" s="716">
        <v>462.09999999999997</v>
      </c>
      <c r="AV47" s="716">
        <v>46</v>
      </c>
      <c r="AW47" s="716">
        <v>0</v>
      </c>
      <c r="AX47" s="716">
        <v>0</v>
      </c>
      <c r="AY47" s="716">
        <v>516</v>
      </c>
      <c r="AZ47" s="716">
        <v>0</v>
      </c>
      <c r="BA47" s="716">
        <v>0</v>
      </c>
      <c r="BB47" s="716">
        <v>0</v>
      </c>
      <c r="BC47" s="716">
        <v>0</v>
      </c>
      <c r="BD47" s="370">
        <v>23</v>
      </c>
      <c r="BE47" s="362">
        <v>332831076</v>
      </c>
      <c r="BF47" s="362">
        <v>13953030</v>
      </c>
      <c r="BG47" s="362">
        <v>1014300</v>
      </c>
      <c r="BH47" s="362">
        <v>3039172</v>
      </c>
      <c r="BI47" s="362">
        <v>0</v>
      </c>
      <c r="BJ47" s="362">
        <v>0</v>
      </c>
      <c r="BK47" s="362">
        <v>314824574</v>
      </c>
      <c r="BL47" s="674">
        <v>448.5</v>
      </c>
      <c r="BM47" s="674">
        <v>161</v>
      </c>
      <c r="BN47" s="674">
        <v>0</v>
      </c>
      <c r="BO47" s="674">
        <v>0</v>
      </c>
      <c r="BP47" s="674">
        <v>1056</v>
      </c>
      <c r="BQ47" s="674">
        <v>0</v>
      </c>
      <c r="BR47" s="674">
        <v>0</v>
      </c>
      <c r="BS47" s="674">
        <v>0</v>
      </c>
      <c r="BT47" s="674">
        <v>0</v>
      </c>
    </row>
    <row r="48" spans="1:72" s="22" customFormat="1" ht="26.25" customHeight="1">
      <c r="A48" s="366">
        <f>SUBTOTAL(3,B$4:B48)</f>
        <v>45</v>
      </c>
      <c r="B48" s="367" t="s">
        <v>197</v>
      </c>
      <c r="C48" s="368" t="s">
        <v>431</v>
      </c>
      <c r="D48" s="369" t="s">
        <v>490</v>
      </c>
      <c r="E48" s="370">
        <f>COUNTIFS('Salary sheet'!$F$6:$F$2288,C48,'Salary sheet'!$E$6:$E$2288,B48)</f>
        <v>21</v>
      </c>
      <c r="F48" s="362">
        <f>+SUMIFS('Salary sheet'!$AN$6:$AN$1292,'Salary sheet'!$F$6:$F$1292,'So sánh giờ'!C48,'Salary sheet'!$E$6:$E$1292,'So sánh giờ'!B48)</f>
        <v>158973336</v>
      </c>
      <c r="G48" s="362">
        <f>+SUMIFS('Salary sheet'!$AO$6:$AO$2288,'Salary sheet'!$F$6:$F$2288,C48,'Salary sheet'!$E$6:$E$2288,B48)</f>
        <v>11437440</v>
      </c>
      <c r="H48" s="362">
        <f>+SUMIFS('Salary sheet'!$AP$6:$AP$2288,'Salary sheet'!$F$6:$F$2288,C48,'Salary sheet'!$E$6:$E$2288,B48)</f>
        <v>793800</v>
      </c>
      <c r="I48" s="362">
        <f>+SUMIFS('Salary sheet'!$AQ$6:$AQ$2288,'Salary sheet'!$F$6:$F$2288,C48,'Salary sheet'!$E$6:$E$2288,B48)</f>
        <v>0</v>
      </c>
      <c r="J48" s="362">
        <f>+SUMIFS('Salary sheet'!$AR$6:$AR$2288,'Salary sheet'!$F$6:$F$2288,C48,'Salary sheet'!$E$6:$E$2288,B48)</f>
        <v>0</v>
      </c>
      <c r="K48" s="362">
        <f>SUMIFS('Salary sheet'!$AS$6:$AS$1291,'Salary sheet'!$F$6:$F$1291,'So sánh giờ'!C48)</f>
        <v>0</v>
      </c>
      <c r="L48" s="362">
        <f t="shared" si="0"/>
        <v>146742096</v>
      </c>
      <c r="M48" s="674">
        <f>SUMIFS('Salary sheet'!$M$6:$M$13045,'Salary sheet'!$F$6:$F$13045,'So sánh giờ'!$C48)</f>
        <v>470.6</v>
      </c>
      <c r="N48" s="674">
        <f>SUMIFS('Salary sheet'!$O$6:$O$13045,'Salary sheet'!$F$6:$F$13045,'So sánh giờ'!$C48)</f>
        <v>49</v>
      </c>
      <c r="O48" s="674">
        <f>SUMIFS('Salary sheet'!$AA$6:$AA$13045,'Salary sheet'!$F$6:$F$13045,'So sánh giờ'!$C48)</f>
        <v>0</v>
      </c>
      <c r="P48" s="674">
        <f>SUMIFS('Salary sheet'!$Q$6:$Q$13045,'Salary sheet'!$F$6:$F$13045,'So sánh giờ'!$C48)</f>
        <v>0</v>
      </c>
      <c r="Q48" s="674">
        <f>SUMIFS('Salary sheet'!$AH$6:$AH$13045,'Salary sheet'!$F$6:$F$13045,'So sánh giờ'!$C48)</f>
        <v>236</v>
      </c>
      <c r="R48" s="674">
        <f>SUMIFS('Salary sheet'!$AI$6:$AI$13045,'Salary sheet'!$F$6:$F$13045,'So sánh giờ'!$C48)</f>
        <v>0</v>
      </c>
      <c r="S48" s="674">
        <f>SUMIFS('Salary sheet'!$AJ$6:$AJ$13045,'Salary sheet'!$F$6:$F$13045,'So sánh giờ'!$C48)</f>
        <v>0</v>
      </c>
      <c r="T48" s="674">
        <f>SUMIFS('Salary sheet'!$AK$6:$AK$13045,'Salary sheet'!$F$6:$F$13045,'So sánh giờ'!$C48)</f>
        <v>0</v>
      </c>
      <c r="U48" s="674">
        <f>SUMIFS('Salary sheet'!$AL$6:$AL$13045,'Salary sheet'!$F$6:$F$13045,'So sánh giờ'!$C48)</f>
        <v>0</v>
      </c>
      <c r="V48" s="732">
        <v>20</v>
      </c>
      <c r="W48" s="730">
        <v>169385881</v>
      </c>
      <c r="X48" s="730">
        <v>11437440</v>
      </c>
      <c r="Y48" s="730">
        <v>793800</v>
      </c>
      <c r="Z48" s="730">
        <v>4454</v>
      </c>
      <c r="AA48" s="730">
        <v>0</v>
      </c>
      <c r="AB48" s="730">
        <v>0</v>
      </c>
      <c r="AC48" s="730">
        <v>157150187</v>
      </c>
      <c r="AD48" s="733">
        <v>473.8</v>
      </c>
      <c r="AE48" s="733">
        <v>0</v>
      </c>
      <c r="AF48" s="733">
        <v>0</v>
      </c>
      <c r="AG48" s="733">
        <v>0</v>
      </c>
      <c r="AH48" s="733">
        <v>727</v>
      </c>
      <c r="AI48" s="733">
        <v>0</v>
      </c>
      <c r="AJ48" s="733">
        <v>0</v>
      </c>
      <c r="AK48" s="733">
        <v>0</v>
      </c>
      <c r="AL48" s="733">
        <v>0</v>
      </c>
      <c r="AM48" s="715">
        <v>20</v>
      </c>
      <c r="AN48" s="713">
        <v>162404359</v>
      </c>
      <c r="AO48" s="713">
        <v>12060195</v>
      </c>
      <c r="AP48" s="713">
        <v>837900</v>
      </c>
      <c r="AQ48" s="713">
        <v>0</v>
      </c>
      <c r="AR48" s="713">
        <v>590000</v>
      </c>
      <c r="AS48" s="713">
        <v>0</v>
      </c>
      <c r="AT48" s="713">
        <v>148916264</v>
      </c>
      <c r="AU48" s="716">
        <v>417.4</v>
      </c>
      <c r="AV48" s="716">
        <v>38</v>
      </c>
      <c r="AW48" s="716">
        <v>0</v>
      </c>
      <c r="AX48" s="716">
        <v>0</v>
      </c>
      <c r="AY48" s="716">
        <v>500</v>
      </c>
      <c r="AZ48" s="716">
        <v>0</v>
      </c>
      <c r="BA48" s="716">
        <v>0</v>
      </c>
      <c r="BB48" s="716">
        <v>0</v>
      </c>
      <c r="BC48" s="716">
        <v>0</v>
      </c>
      <c r="BD48" s="370">
        <v>22</v>
      </c>
      <c r="BE48" s="362">
        <v>305160342</v>
      </c>
      <c r="BF48" s="362">
        <v>13737780</v>
      </c>
      <c r="BG48" s="362">
        <v>970200</v>
      </c>
      <c r="BH48" s="362">
        <v>2370130</v>
      </c>
      <c r="BI48" s="362">
        <v>0</v>
      </c>
      <c r="BJ48" s="362">
        <v>25308</v>
      </c>
      <c r="BK48" s="362">
        <v>288056924</v>
      </c>
      <c r="BL48" s="674">
        <v>404.1</v>
      </c>
      <c r="BM48" s="674">
        <v>154</v>
      </c>
      <c r="BN48" s="674">
        <v>0</v>
      </c>
      <c r="BO48" s="674">
        <v>0</v>
      </c>
      <c r="BP48" s="674">
        <v>964</v>
      </c>
      <c r="BQ48" s="674">
        <v>0</v>
      </c>
      <c r="BR48" s="674">
        <v>0</v>
      </c>
      <c r="BS48" s="674">
        <v>0</v>
      </c>
      <c r="BT48" s="674">
        <v>0</v>
      </c>
    </row>
    <row r="49" spans="1:72" s="22" customFormat="1" ht="26.25" customHeight="1">
      <c r="A49" s="366">
        <f>SUBTOTAL(3,B$4:B49)</f>
        <v>46</v>
      </c>
      <c r="B49" s="367" t="s">
        <v>197</v>
      </c>
      <c r="C49" s="368" t="s">
        <v>432</v>
      </c>
      <c r="D49" s="369" t="s">
        <v>574</v>
      </c>
      <c r="E49" s="370">
        <f>COUNTIFS('Salary sheet'!$F$6:$F$2288,C49,'Salary sheet'!$E$6:$E$2288,B49)</f>
        <v>25</v>
      </c>
      <c r="F49" s="362">
        <f>+SUMIFS('Salary sheet'!$AN$6:$AN$1292,'Salary sheet'!$F$6:$F$1292,'So sánh giờ'!C49,'Salary sheet'!$E$6:$E$1292,'So sánh giờ'!B49)</f>
        <v>181265848</v>
      </c>
      <c r="G49" s="362">
        <f>+SUMIFS('Salary sheet'!$AO$6:$AO$2288,'Salary sheet'!$F$6:$F$2288,C49,'Salary sheet'!$E$6:$E$2288,B49)</f>
        <v>12078570</v>
      </c>
      <c r="H49" s="362">
        <f>+SUMIFS('Salary sheet'!$AP$6:$AP$2288,'Salary sheet'!$F$6:$F$2288,C49,'Salary sheet'!$E$6:$E$2288,B49)</f>
        <v>882000</v>
      </c>
      <c r="I49" s="362">
        <f>+SUMIFS('Salary sheet'!$AQ$6:$AQ$2288,'Salary sheet'!$F$6:$F$2288,C49,'Salary sheet'!$E$6:$E$2288,B49)</f>
        <v>0</v>
      </c>
      <c r="J49" s="362">
        <f>+SUMIFS('Salary sheet'!$AR$6:$AR$2288,'Salary sheet'!$F$6:$F$2288,C49,'Salary sheet'!$E$6:$E$2288,B49)</f>
        <v>0</v>
      </c>
      <c r="K49" s="362">
        <f>SUMIFS('Salary sheet'!$AS$6:$AS$1291,'Salary sheet'!$F$6:$F$1291,'So sánh giờ'!C49)</f>
        <v>0</v>
      </c>
      <c r="L49" s="362">
        <f t="shared" si="0"/>
        <v>168305278</v>
      </c>
      <c r="M49" s="674">
        <f>SUMIFS('Salary sheet'!$M$6:$M$13045,'Salary sheet'!$F$6:$F$13045,'So sánh giờ'!$C49)</f>
        <v>558.6</v>
      </c>
      <c r="N49" s="674">
        <f>SUMIFS('Salary sheet'!$O$6:$O$13045,'Salary sheet'!$F$6:$F$13045,'So sánh giờ'!$C49)</f>
        <v>55</v>
      </c>
      <c r="O49" s="674">
        <f>SUMIFS('Salary sheet'!$AA$6:$AA$13045,'Salary sheet'!$F$6:$F$13045,'So sánh giờ'!$C49)</f>
        <v>0</v>
      </c>
      <c r="P49" s="674">
        <f>SUMIFS('Salary sheet'!$Q$6:$Q$13045,'Salary sheet'!$F$6:$F$13045,'So sánh giờ'!$C49)</f>
        <v>0</v>
      </c>
      <c r="Q49" s="674">
        <f>SUMIFS('Salary sheet'!$AH$6:$AH$13045,'Salary sheet'!$F$6:$F$13045,'So sánh giờ'!$C49)</f>
        <v>268</v>
      </c>
      <c r="R49" s="674">
        <f>SUMIFS('Salary sheet'!$AI$6:$AI$13045,'Salary sheet'!$F$6:$F$13045,'So sánh giờ'!$C49)</f>
        <v>0</v>
      </c>
      <c r="S49" s="674">
        <f>SUMIFS('Salary sheet'!$AJ$6:$AJ$13045,'Salary sheet'!$F$6:$F$13045,'So sánh giờ'!$C49)</f>
        <v>0</v>
      </c>
      <c r="T49" s="674">
        <f>SUMIFS('Salary sheet'!$AK$6:$AK$13045,'Salary sheet'!$F$6:$F$13045,'So sánh giờ'!$C49)</f>
        <v>0</v>
      </c>
      <c r="U49" s="674">
        <f>SUMIFS('Salary sheet'!$AL$6:$AL$13045,'Salary sheet'!$F$6:$F$13045,'So sánh giờ'!$C49)</f>
        <v>0</v>
      </c>
      <c r="V49" s="732">
        <v>23</v>
      </c>
      <c r="W49" s="730">
        <v>183371488</v>
      </c>
      <c r="X49" s="730">
        <v>12050850</v>
      </c>
      <c r="Y49" s="730">
        <v>882000</v>
      </c>
      <c r="Z49" s="730">
        <v>0</v>
      </c>
      <c r="AA49" s="730">
        <v>0</v>
      </c>
      <c r="AB49" s="730">
        <v>0</v>
      </c>
      <c r="AC49" s="730">
        <v>170438638</v>
      </c>
      <c r="AD49" s="733">
        <v>513.9</v>
      </c>
      <c r="AE49" s="733">
        <v>3</v>
      </c>
      <c r="AF49" s="733">
        <v>0</v>
      </c>
      <c r="AG49" s="733">
        <v>0</v>
      </c>
      <c r="AH49" s="733">
        <v>918</v>
      </c>
      <c r="AI49" s="733">
        <v>0</v>
      </c>
      <c r="AJ49" s="733">
        <v>0</v>
      </c>
      <c r="AK49" s="733">
        <v>0</v>
      </c>
      <c r="AL49" s="733">
        <v>0</v>
      </c>
      <c r="AM49" s="715">
        <v>24</v>
      </c>
      <c r="AN49" s="713">
        <v>180087488</v>
      </c>
      <c r="AO49" s="713">
        <v>13593195</v>
      </c>
      <c r="AP49" s="713">
        <v>1014300</v>
      </c>
      <c r="AQ49" s="713">
        <v>0</v>
      </c>
      <c r="AR49" s="713">
        <v>130000</v>
      </c>
      <c r="AS49" s="713">
        <v>0</v>
      </c>
      <c r="AT49" s="713">
        <v>165349993</v>
      </c>
      <c r="AU49" s="716">
        <v>490.50000000000006</v>
      </c>
      <c r="AV49" s="716">
        <v>46</v>
      </c>
      <c r="AW49" s="716">
        <v>0</v>
      </c>
      <c r="AX49" s="716">
        <v>0</v>
      </c>
      <c r="AY49" s="716">
        <v>642</v>
      </c>
      <c r="AZ49" s="716">
        <v>0</v>
      </c>
      <c r="BA49" s="716">
        <v>0</v>
      </c>
      <c r="BB49" s="716">
        <v>0</v>
      </c>
      <c r="BC49" s="716">
        <v>0</v>
      </c>
      <c r="BD49" s="370">
        <v>25</v>
      </c>
      <c r="BE49" s="362">
        <v>316430449</v>
      </c>
      <c r="BF49" s="362">
        <v>14648025</v>
      </c>
      <c r="BG49" s="362">
        <v>1102500</v>
      </c>
      <c r="BH49" s="362">
        <v>1859105</v>
      </c>
      <c r="BI49" s="362">
        <v>0</v>
      </c>
      <c r="BJ49" s="362">
        <v>0</v>
      </c>
      <c r="BK49" s="362">
        <v>298820819</v>
      </c>
      <c r="BL49" s="674">
        <v>476.00000000000011</v>
      </c>
      <c r="BM49" s="674">
        <v>175</v>
      </c>
      <c r="BN49" s="674">
        <v>0</v>
      </c>
      <c r="BO49" s="674">
        <v>0</v>
      </c>
      <c r="BP49" s="674">
        <v>1140</v>
      </c>
      <c r="BQ49" s="674">
        <v>0</v>
      </c>
      <c r="BR49" s="674">
        <v>0</v>
      </c>
      <c r="BS49" s="674">
        <v>0</v>
      </c>
      <c r="BT49" s="674">
        <v>0</v>
      </c>
    </row>
    <row r="50" spans="1:72" s="22" customFormat="1" ht="26.25" customHeight="1">
      <c r="A50" s="366">
        <f>SUBTOTAL(3,B$4:B50)</f>
        <v>47</v>
      </c>
      <c r="B50" s="367" t="s">
        <v>197</v>
      </c>
      <c r="C50" s="368" t="s">
        <v>433</v>
      </c>
      <c r="D50" s="369" t="s">
        <v>575</v>
      </c>
      <c r="E50" s="370">
        <f>COUNTIFS('Salary sheet'!$F$6:$F$2288,C50,'Salary sheet'!$E$6:$E$2288,B50)</f>
        <v>25</v>
      </c>
      <c r="F50" s="362">
        <f>+SUMIFS('Salary sheet'!$AN$6:$AN$1292,'Salary sheet'!$F$6:$F$1292,'So sánh giờ'!C50,'Salary sheet'!$E$6:$E$1292,'So sánh giờ'!B50)</f>
        <v>200183352</v>
      </c>
      <c r="G50" s="362">
        <f>+SUMIFS('Salary sheet'!$AO$6:$AO$2288,'Salary sheet'!$F$6:$F$2288,C50,'Salary sheet'!$E$6:$E$2288,B50)</f>
        <v>14076090</v>
      </c>
      <c r="H50" s="362">
        <f>+SUMIFS('Salary sheet'!$AP$6:$AP$2288,'Salary sheet'!$F$6:$F$2288,C50,'Salary sheet'!$E$6:$E$2288,B50)</f>
        <v>1014300</v>
      </c>
      <c r="I50" s="362">
        <f>+SUMIFS('Salary sheet'!$AQ$6:$AQ$2288,'Salary sheet'!$F$6:$F$2288,C50,'Salary sheet'!$E$6:$E$2288,B50)</f>
        <v>0</v>
      </c>
      <c r="J50" s="362">
        <f>+SUMIFS('Salary sheet'!$AR$6:$AR$2288,'Salary sheet'!$F$6:$F$2288,C50,'Salary sheet'!$E$6:$E$2288,B50)</f>
        <v>0</v>
      </c>
      <c r="K50" s="362">
        <f>SUMIFS('Salary sheet'!$AS$6:$AS$1291,'Salary sheet'!$F$6:$F$1291,'So sánh giờ'!C50)</f>
        <v>0</v>
      </c>
      <c r="L50" s="362">
        <f t="shared" si="0"/>
        <v>185092962</v>
      </c>
      <c r="M50" s="674">
        <f>SUMIFS('Salary sheet'!$M$6:$M$13045,'Salary sheet'!$F$6:$F$13045,'So sánh giờ'!$C50)</f>
        <v>580.90000000000009</v>
      </c>
      <c r="N50" s="674">
        <f>SUMIFS('Salary sheet'!$O$6:$O$13045,'Salary sheet'!$F$6:$F$13045,'So sánh giờ'!$C50)</f>
        <v>53</v>
      </c>
      <c r="O50" s="674">
        <f>SUMIFS('Salary sheet'!$AA$6:$AA$13045,'Salary sheet'!$F$6:$F$13045,'So sánh giờ'!$C50)</f>
        <v>0</v>
      </c>
      <c r="P50" s="674">
        <f>SUMIFS('Salary sheet'!$Q$6:$Q$13045,'Salary sheet'!$F$6:$F$13045,'So sánh giờ'!$C50)</f>
        <v>0</v>
      </c>
      <c r="Q50" s="674">
        <f>SUMIFS('Salary sheet'!$AH$6:$AH$13045,'Salary sheet'!$F$6:$F$13045,'So sánh giờ'!$C50)</f>
        <v>288</v>
      </c>
      <c r="R50" s="674">
        <f>SUMIFS('Salary sheet'!$AI$6:$AI$13045,'Salary sheet'!$F$6:$F$13045,'So sánh giờ'!$C50)</f>
        <v>0</v>
      </c>
      <c r="S50" s="674">
        <f>SUMIFS('Salary sheet'!$AJ$6:$AJ$13045,'Salary sheet'!$F$6:$F$13045,'So sánh giờ'!$C50)</f>
        <v>0</v>
      </c>
      <c r="T50" s="674">
        <f>SUMIFS('Salary sheet'!$AK$6:$AK$13045,'Salary sheet'!$F$6:$F$13045,'So sánh giờ'!$C50)</f>
        <v>0</v>
      </c>
      <c r="U50" s="674">
        <f>SUMIFS('Salary sheet'!$AL$6:$AL$13045,'Salary sheet'!$F$6:$F$13045,'So sánh giờ'!$C50)</f>
        <v>0</v>
      </c>
      <c r="V50" s="732">
        <v>25</v>
      </c>
      <c r="W50" s="730">
        <v>211041790</v>
      </c>
      <c r="X50" s="730">
        <v>13995660</v>
      </c>
      <c r="Y50" s="730">
        <v>1014300</v>
      </c>
      <c r="Z50" s="730">
        <v>0</v>
      </c>
      <c r="AA50" s="730">
        <v>0</v>
      </c>
      <c r="AB50" s="730">
        <v>0</v>
      </c>
      <c r="AC50" s="730">
        <v>196031830</v>
      </c>
      <c r="AD50" s="733">
        <v>585.79999999999995</v>
      </c>
      <c r="AE50" s="733">
        <v>0</v>
      </c>
      <c r="AF50" s="733">
        <v>0</v>
      </c>
      <c r="AG50" s="733">
        <v>0</v>
      </c>
      <c r="AH50" s="733">
        <v>917</v>
      </c>
      <c r="AI50" s="733">
        <v>0</v>
      </c>
      <c r="AJ50" s="733">
        <v>0</v>
      </c>
      <c r="AK50" s="733">
        <v>0</v>
      </c>
      <c r="AL50" s="733">
        <v>0</v>
      </c>
      <c r="AM50" s="715">
        <v>24</v>
      </c>
      <c r="AN50" s="713">
        <v>193640759</v>
      </c>
      <c r="AO50" s="713">
        <v>14523075</v>
      </c>
      <c r="AP50" s="713">
        <v>1058400</v>
      </c>
      <c r="AQ50" s="713">
        <v>0</v>
      </c>
      <c r="AR50" s="713">
        <v>557500</v>
      </c>
      <c r="AS50" s="713">
        <v>0</v>
      </c>
      <c r="AT50" s="713">
        <v>177501784</v>
      </c>
      <c r="AU50" s="716">
        <v>504.4</v>
      </c>
      <c r="AV50" s="716">
        <v>48</v>
      </c>
      <c r="AW50" s="716">
        <v>0</v>
      </c>
      <c r="AX50" s="716">
        <v>0</v>
      </c>
      <c r="AY50" s="716">
        <v>548</v>
      </c>
      <c r="AZ50" s="716">
        <v>0</v>
      </c>
      <c r="BA50" s="716">
        <v>0</v>
      </c>
      <c r="BB50" s="716">
        <v>0</v>
      </c>
      <c r="BC50" s="716">
        <v>0</v>
      </c>
      <c r="BD50" s="370">
        <v>25</v>
      </c>
      <c r="BE50" s="362">
        <v>349573339</v>
      </c>
      <c r="BF50" s="362">
        <v>15050490</v>
      </c>
      <c r="BG50" s="362">
        <v>1102500</v>
      </c>
      <c r="BH50" s="362">
        <v>2895888</v>
      </c>
      <c r="BI50" s="362">
        <v>0</v>
      </c>
      <c r="BJ50" s="362">
        <v>25308</v>
      </c>
      <c r="BK50" s="362">
        <v>330499153</v>
      </c>
      <c r="BL50" s="674">
        <v>484.7</v>
      </c>
      <c r="BM50" s="674">
        <v>175</v>
      </c>
      <c r="BN50" s="674">
        <v>0</v>
      </c>
      <c r="BO50" s="674">
        <v>0</v>
      </c>
      <c r="BP50" s="674">
        <v>1148</v>
      </c>
      <c r="BQ50" s="674">
        <v>0</v>
      </c>
      <c r="BR50" s="674">
        <v>0</v>
      </c>
      <c r="BS50" s="674">
        <v>0</v>
      </c>
      <c r="BT50" s="674">
        <v>0</v>
      </c>
    </row>
    <row r="51" spans="1:72" s="22" customFormat="1" ht="26.25" customHeight="1">
      <c r="A51" s="366">
        <f>SUBTOTAL(3,B$4:B51)</f>
        <v>48</v>
      </c>
      <c r="B51" s="367" t="s">
        <v>197</v>
      </c>
      <c r="C51" s="368" t="s">
        <v>434</v>
      </c>
      <c r="D51" s="369" t="s">
        <v>395</v>
      </c>
      <c r="E51" s="370">
        <f>COUNTIFS('Salary sheet'!$F$6:$F$2288,C51,'Salary sheet'!$E$6:$E$2288,B51)</f>
        <v>14</v>
      </c>
      <c r="F51" s="362">
        <f>+SUMIFS('Salary sheet'!$AN$6:$AN$1292,'Salary sheet'!$F$6:$F$1292,'So sánh giờ'!C51,'Salary sheet'!$E$6:$E$1292,'So sánh giờ'!B51)</f>
        <v>108061419</v>
      </c>
      <c r="G51" s="362">
        <f>+SUMIFS('Salary sheet'!$AO$6:$AO$2288,'Salary sheet'!$F$6:$F$2288,C51,'Salary sheet'!$E$6:$E$2288,B51)</f>
        <v>8358735</v>
      </c>
      <c r="H51" s="362">
        <f>+SUMIFS('Salary sheet'!$AP$6:$AP$2288,'Salary sheet'!$F$6:$F$2288,C51,'Salary sheet'!$E$6:$E$2288,B51)</f>
        <v>573300</v>
      </c>
      <c r="I51" s="362">
        <f>+SUMIFS('Salary sheet'!$AQ$6:$AQ$2288,'Salary sheet'!$F$6:$F$2288,C51,'Salary sheet'!$E$6:$E$2288,B51)</f>
        <v>0</v>
      </c>
      <c r="J51" s="362">
        <f>+SUMIFS('Salary sheet'!$AR$6:$AR$2288,'Salary sheet'!$F$6:$F$2288,C51,'Salary sheet'!$E$6:$E$2288,B51)</f>
        <v>65000</v>
      </c>
      <c r="K51" s="362">
        <f>SUMIFS('Salary sheet'!$AS$6:$AS$1291,'Salary sheet'!$F$6:$F$1291,'So sánh giờ'!C51)</f>
        <v>0</v>
      </c>
      <c r="L51" s="362">
        <f t="shared" si="0"/>
        <v>99064384</v>
      </c>
      <c r="M51" s="674">
        <f>SUMIFS('Salary sheet'!$M$6:$M$13045,'Salary sheet'!$F$6:$F$13045,'So sánh giờ'!$C51)</f>
        <v>294.60000000000002</v>
      </c>
      <c r="N51" s="674">
        <f>SUMIFS('Salary sheet'!$O$6:$O$13045,'Salary sheet'!$F$6:$F$13045,'So sánh giờ'!$C51)</f>
        <v>26</v>
      </c>
      <c r="O51" s="674">
        <f>SUMIFS('Salary sheet'!$AA$6:$AA$13045,'Salary sheet'!$F$6:$F$13045,'So sánh giờ'!$C51)</f>
        <v>0</v>
      </c>
      <c r="P51" s="674">
        <f>SUMIFS('Salary sheet'!$Q$6:$Q$13045,'Salary sheet'!$F$6:$F$13045,'So sánh giờ'!$C51)</f>
        <v>0</v>
      </c>
      <c r="Q51" s="674">
        <f>SUMIFS('Salary sheet'!$AH$6:$AH$13045,'Salary sheet'!$F$6:$F$13045,'So sánh giờ'!$C51)</f>
        <v>151</v>
      </c>
      <c r="R51" s="674">
        <f>SUMIFS('Salary sheet'!$AI$6:$AI$13045,'Salary sheet'!$F$6:$F$13045,'So sánh giờ'!$C51)</f>
        <v>0</v>
      </c>
      <c r="S51" s="674">
        <f>SUMIFS('Salary sheet'!$AJ$6:$AJ$13045,'Salary sheet'!$F$6:$F$13045,'So sánh giờ'!$C51)</f>
        <v>0</v>
      </c>
      <c r="T51" s="674">
        <f>SUMIFS('Salary sheet'!$AK$6:$AK$13045,'Salary sheet'!$F$6:$F$13045,'So sánh giờ'!$C51)</f>
        <v>0</v>
      </c>
      <c r="U51" s="674">
        <f>SUMIFS('Salary sheet'!$AL$6:$AL$13045,'Salary sheet'!$F$6:$F$13045,'So sánh giờ'!$C51)</f>
        <v>0</v>
      </c>
      <c r="V51" s="732">
        <v>12</v>
      </c>
      <c r="W51" s="730">
        <v>118264787</v>
      </c>
      <c r="X51" s="730">
        <v>7775460</v>
      </c>
      <c r="Y51" s="730">
        <v>485100</v>
      </c>
      <c r="Z51" s="730">
        <v>0</v>
      </c>
      <c r="AA51" s="730">
        <v>65000</v>
      </c>
      <c r="AB51" s="730">
        <v>0</v>
      </c>
      <c r="AC51" s="730">
        <v>109939227</v>
      </c>
      <c r="AD51" s="733">
        <v>300.40000000000003</v>
      </c>
      <c r="AE51" s="733">
        <v>0</v>
      </c>
      <c r="AF51" s="733">
        <v>0</v>
      </c>
      <c r="AG51" s="733">
        <v>0</v>
      </c>
      <c r="AH51" s="733">
        <v>478</v>
      </c>
      <c r="AI51" s="733">
        <v>0</v>
      </c>
      <c r="AJ51" s="733">
        <v>0</v>
      </c>
      <c r="AK51" s="733">
        <v>0</v>
      </c>
      <c r="AL51" s="733">
        <v>0</v>
      </c>
      <c r="AM51" s="715">
        <v>13</v>
      </c>
      <c r="AN51" s="713">
        <v>105226515</v>
      </c>
      <c r="AO51" s="713">
        <v>8334375</v>
      </c>
      <c r="AP51" s="713">
        <v>529200</v>
      </c>
      <c r="AQ51" s="713">
        <v>0</v>
      </c>
      <c r="AR51" s="713">
        <v>455000</v>
      </c>
      <c r="AS51" s="713">
        <v>0</v>
      </c>
      <c r="AT51" s="713">
        <v>95907940</v>
      </c>
      <c r="AU51" s="716">
        <v>253.2</v>
      </c>
      <c r="AV51" s="716">
        <v>24</v>
      </c>
      <c r="AW51" s="716">
        <v>0</v>
      </c>
      <c r="AX51" s="716">
        <v>0</v>
      </c>
      <c r="AY51" s="716">
        <v>264</v>
      </c>
      <c r="AZ51" s="716">
        <v>0</v>
      </c>
      <c r="BA51" s="716">
        <v>0</v>
      </c>
      <c r="BB51" s="716">
        <v>0</v>
      </c>
      <c r="BC51" s="716">
        <v>0</v>
      </c>
      <c r="BD51" s="370">
        <v>13</v>
      </c>
      <c r="BE51" s="362">
        <v>200499885</v>
      </c>
      <c r="BF51" s="362">
        <v>9030630</v>
      </c>
      <c r="BG51" s="362">
        <v>573300</v>
      </c>
      <c r="BH51" s="362">
        <v>1991220</v>
      </c>
      <c r="BI51" s="362">
        <v>0</v>
      </c>
      <c r="BJ51" s="362">
        <v>0</v>
      </c>
      <c r="BK51" s="362">
        <v>188904735</v>
      </c>
      <c r="BL51" s="674">
        <v>251.1</v>
      </c>
      <c r="BM51" s="674">
        <v>89</v>
      </c>
      <c r="BN51" s="674">
        <v>0</v>
      </c>
      <c r="BO51" s="674">
        <v>0</v>
      </c>
      <c r="BP51" s="674">
        <v>554</v>
      </c>
      <c r="BQ51" s="674">
        <v>0</v>
      </c>
      <c r="BR51" s="674">
        <v>0</v>
      </c>
      <c r="BS51" s="674">
        <v>0</v>
      </c>
      <c r="BT51" s="674">
        <v>0</v>
      </c>
    </row>
    <row r="52" spans="1:72" s="22" customFormat="1" ht="26.25" customHeight="1">
      <c r="A52" s="366">
        <f>SUBTOTAL(3,B$4:B52)</f>
        <v>49</v>
      </c>
      <c r="B52" s="367" t="s">
        <v>197</v>
      </c>
      <c r="C52" s="368" t="s">
        <v>435</v>
      </c>
      <c r="D52" s="369" t="s">
        <v>396</v>
      </c>
      <c r="E52" s="370">
        <f>COUNTIFS('Salary sheet'!$F$6:$F$2288,C52,'Salary sheet'!$E$6:$E$2288,B52)</f>
        <v>11</v>
      </c>
      <c r="F52" s="362">
        <f>+SUMIFS('Salary sheet'!$AN$6:$AN$1292,'Salary sheet'!$F$6:$F$1292,'So sánh giờ'!C52,'Salary sheet'!$E$6:$E$1292,'So sánh giờ'!B52)</f>
        <v>96436113</v>
      </c>
      <c r="G52" s="362">
        <f>+SUMIFS('Salary sheet'!$AO$6:$AO$2288,'Salary sheet'!$F$6:$F$2288,C52,'Salary sheet'!$E$6:$E$2288,B52)</f>
        <v>7827540</v>
      </c>
      <c r="H52" s="362">
        <f>+SUMIFS('Salary sheet'!$AP$6:$AP$2288,'Salary sheet'!$F$6:$F$2288,C52,'Salary sheet'!$E$6:$E$2288,B52)</f>
        <v>485100</v>
      </c>
      <c r="I52" s="362">
        <f>+SUMIFS('Salary sheet'!$AQ$6:$AQ$2288,'Salary sheet'!$F$6:$F$2288,C52,'Salary sheet'!$E$6:$E$2288,B52)</f>
        <v>0</v>
      </c>
      <c r="J52" s="362">
        <f>+SUMIFS('Salary sheet'!$AR$6:$AR$2288,'Salary sheet'!$F$6:$F$2288,C52,'Salary sheet'!$E$6:$E$2288,B52)</f>
        <v>0</v>
      </c>
      <c r="K52" s="362">
        <f>SUMIFS('Salary sheet'!$AS$6:$AS$1291,'Salary sheet'!$F$6:$F$1291,'So sánh giờ'!C52)</f>
        <v>0</v>
      </c>
      <c r="L52" s="362">
        <f t="shared" si="0"/>
        <v>88123473</v>
      </c>
      <c r="M52" s="674">
        <f>SUMIFS('Salary sheet'!$M$6:$M$13045,'Salary sheet'!$F$6:$F$13045,'So sánh giờ'!$C52)</f>
        <v>251.9</v>
      </c>
      <c r="N52" s="674">
        <f>SUMIFS('Salary sheet'!$O$6:$O$13045,'Salary sheet'!$F$6:$F$13045,'So sánh giờ'!$C52)</f>
        <v>28</v>
      </c>
      <c r="O52" s="674">
        <f>SUMIFS('Salary sheet'!$AA$6:$AA$13045,'Salary sheet'!$F$6:$F$13045,'So sánh giờ'!$C52)</f>
        <v>0</v>
      </c>
      <c r="P52" s="674">
        <f>SUMIFS('Salary sheet'!$Q$6:$Q$13045,'Salary sheet'!$F$6:$F$13045,'So sánh giờ'!$C52)</f>
        <v>0</v>
      </c>
      <c r="Q52" s="674">
        <f>SUMIFS('Salary sheet'!$AH$6:$AH$13045,'Salary sheet'!$F$6:$F$13045,'So sánh giờ'!$C52)</f>
        <v>128</v>
      </c>
      <c r="R52" s="674">
        <f>SUMIFS('Salary sheet'!$AI$6:$AI$13045,'Salary sheet'!$F$6:$F$13045,'So sánh giờ'!$C52)</f>
        <v>0</v>
      </c>
      <c r="S52" s="674">
        <f>SUMIFS('Salary sheet'!$AJ$6:$AJ$13045,'Salary sheet'!$F$6:$F$13045,'So sánh giờ'!$C52)</f>
        <v>0</v>
      </c>
      <c r="T52" s="674">
        <f>SUMIFS('Salary sheet'!$AK$6:$AK$13045,'Salary sheet'!$F$6:$F$13045,'So sánh giờ'!$C52)</f>
        <v>0</v>
      </c>
      <c r="U52" s="674">
        <f>SUMIFS('Salary sheet'!$AL$6:$AL$13045,'Salary sheet'!$F$6:$F$13045,'So sánh giờ'!$C52)</f>
        <v>0</v>
      </c>
      <c r="V52" s="732">
        <v>11</v>
      </c>
      <c r="W52" s="730">
        <v>106117160</v>
      </c>
      <c r="X52" s="730">
        <v>7799820</v>
      </c>
      <c r="Y52" s="730">
        <v>485100</v>
      </c>
      <c r="Z52" s="730">
        <v>0</v>
      </c>
      <c r="AA52" s="730">
        <v>0</v>
      </c>
      <c r="AB52" s="730">
        <v>0</v>
      </c>
      <c r="AC52" s="730">
        <v>97832240</v>
      </c>
      <c r="AD52" s="733">
        <v>269.5</v>
      </c>
      <c r="AE52" s="733">
        <v>0</v>
      </c>
      <c r="AF52" s="733">
        <v>0</v>
      </c>
      <c r="AG52" s="733">
        <v>0</v>
      </c>
      <c r="AH52" s="733">
        <v>431.5</v>
      </c>
      <c r="AI52" s="733">
        <v>0</v>
      </c>
      <c r="AJ52" s="733">
        <v>0</v>
      </c>
      <c r="AK52" s="733">
        <v>0</v>
      </c>
      <c r="AL52" s="733">
        <v>0</v>
      </c>
      <c r="AM52" s="715">
        <v>11</v>
      </c>
      <c r="AN52" s="713">
        <v>100932508</v>
      </c>
      <c r="AO52" s="713">
        <v>7799820</v>
      </c>
      <c r="AP52" s="713">
        <v>485100</v>
      </c>
      <c r="AQ52" s="713">
        <v>0</v>
      </c>
      <c r="AR52" s="713">
        <v>210000</v>
      </c>
      <c r="AS52" s="713">
        <v>0</v>
      </c>
      <c r="AT52" s="713">
        <v>92437588</v>
      </c>
      <c r="AU52" s="716">
        <v>232.89999999999998</v>
      </c>
      <c r="AV52" s="716">
        <v>23</v>
      </c>
      <c r="AW52" s="716">
        <v>0</v>
      </c>
      <c r="AX52" s="716">
        <v>0</v>
      </c>
      <c r="AY52" s="716">
        <v>252</v>
      </c>
      <c r="AZ52" s="716">
        <v>0</v>
      </c>
      <c r="BA52" s="716">
        <v>0</v>
      </c>
      <c r="BB52" s="716">
        <v>0</v>
      </c>
      <c r="BC52" s="716">
        <v>0</v>
      </c>
      <c r="BD52" s="370">
        <v>11</v>
      </c>
      <c r="BE52" s="362">
        <v>178372754</v>
      </c>
      <c r="BF52" s="362">
        <v>7799820</v>
      </c>
      <c r="BG52" s="362">
        <v>485100</v>
      </c>
      <c r="BH52" s="362">
        <v>1845900</v>
      </c>
      <c r="BI52" s="362">
        <v>0</v>
      </c>
      <c r="BJ52" s="362">
        <v>0</v>
      </c>
      <c r="BK52" s="362">
        <v>168241934</v>
      </c>
      <c r="BL52" s="674">
        <v>211.9</v>
      </c>
      <c r="BM52" s="674">
        <v>77</v>
      </c>
      <c r="BN52" s="674">
        <v>0</v>
      </c>
      <c r="BO52" s="674">
        <v>0</v>
      </c>
      <c r="BP52" s="674">
        <v>508</v>
      </c>
      <c r="BQ52" s="674">
        <v>0</v>
      </c>
      <c r="BR52" s="674">
        <v>0</v>
      </c>
      <c r="BS52" s="674">
        <v>0</v>
      </c>
      <c r="BT52" s="674">
        <v>0</v>
      </c>
    </row>
    <row r="53" spans="1:72" s="22" customFormat="1" ht="26.25" customHeight="1">
      <c r="A53" s="366">
        <f>SUBTOTAL(3,B$4:B53)</f>
        <v>50</v>
      </c>
      <c r="B53" s="367" t="s">
        <v>197</v>
      </c>
      <c r="C53" s="368" t="s">
        <v>436</v>
      </c>
      <c r="D53" s="369" t="s">
        <v>397</v>
      </c>
      <c r="E53" s="370">
        <f>COUNTIFS('Salary sheet'!$F$6:$F$2288,C53,'Salary sheet'!$E$6:$E$2288,B53)</f>
        <v>4</v>
      </c>
      <c r="F53" s="362">
        <f>+SUMIFS('Salary sheet'!$AN$6:$AN$1292,'Salary sheet'!$F$6:$F$1292,'So sánh giờ'!C53,'Salary sheet'!$E$6:$E$1292,'So sánh giờ'!B53)</f>
        <v>81602688</v>
      </c>
      <c r="G53" s="362">
        <f>+SUMIFS('Salary sheet'!$AO$6:$AO$2288,'Salary sheet'!$F$6:$F$2288,C53,'Salary sheet'!$E$6:$E$2288,B53)</f>
        <v>7891485</v>
      </c>
      <c r="H53" s="362">
        <f>+SUMIFS('Salary sheet'!$AP$6:$AP$2288,'Salary sheet'!$F$6:$F$2288,C53,'Salary sheet'!$E$6:$E$2288,B53)</f>
        <v>176400</v>
      </c>
      <c r="I53" s="362">
        <f>+SUMIFS('Salary sheet'!$AQ$6:$AQ$2288,'Salary sheet'!$F$6:$F$2288,C53,'Salary sheet'!$E$6:$E$2288,B53)</f>
        <v>375342</v>
      </c>
      <c r="J53" s="362">
        <f>+SUMIFS('Salary sheet'!$AR$6:$AR$2288,'Salary sheet'!$F$6:$F$2288,C53,'Salary sheet'!$E$6:$E$2288,B53)</f>
        <v>70000</v>
      </c>
      <c r="K53" s="362">
        <f>SUMIFS('Salary sheet'!$AS$6:$AS$1291,'Salary sheet'!$F$6:$F$1291,'So sánh giờ'!C53)</f>
        <v>0</v>
      </c>
      <c r="L53" s="362">
        <f t="shared" si="0"/>
        <v>73089461</v>
      </c>
      <c r="M53" s="674">
        <f>SUMIFS('Salary sheet'!$M$6:$M$13045,'Salary sheet'!$F$6:$F$13045,'So sánh giờ'!$C53)</f>
        <v>93.699999999999989</v>
      </c>
      <c r="N53" s="674">
        <f>SUMIFS('Salary sheet'!$O$6:$O$13045,'Salary sheet'!$F$6:$F$13045,'So sánh giờ'!$C53)</f>
        <v>8</v>
      </c>
      <c r="O53" s="674">
        <f>SUMIFS('Salary sheet'!$AA$6:$AA$13045,'Salary sheet'!$F$6:$F$13045,'So sánh giờ'!$C53)</f>
        <v>0</v>
      </c>
      <c r="P53" s="674">
        <f>SUMIFS('Salary sheet'!$Q$6:$Q$13045,'Salary sheet'!$F$6:$F$13045,'So sánh giờ'!$C53)</f>
        <v>0</v>
      </c>
      <c r="Q53" s="674">
        <f>SUMIFS('Salary sheet'!$AH$6:$AH$13045,'Salary sheet'!$F$6:$F$13045,'So sánh giờ'!$C53)</f>
        <v>34</v>
      </c>
      <c r="R53" s="674">
        <f>SUMIFS('Salary sheet'!$AI$6:$AI$13045,'Salary sheet'!$F$6:$F$13045,'So sánh giờ'!$C53)</f>
        <v>0</v>
      </c>
      <c r="S53" s="674">
        <f>SUMIFS('Salary sheet'!$AJ$6:$AJ$13045,'Salary sheet'!$F$6:$F$13045,'So sánh giờ'!$C53)</f>
        <v>0</v>
      </c>
      <c r="T53" s="674">
        <f>SUMIFS('Salary sheet'!$AK$6:$AK$13045,'Salary sheet'!$F$6:$F$13045,'So sánh giờ'!$C53)</f>
        <v>0</v>
      </c>
      <c r="U53" s="674">
        <f>SUMIFS('Salary sheet'!$AL$6:$AL$13045,'Salary sheet'!$F$6:$F$13045,'So sánh giờ'!$C53)</f>
        <v>0</v>
      </c>
      <c r="V53" s="732">
        <v>4</v>
      </c>
      <c r="W53" s="730">
        <v>92984891</v>
      </c>
      <c r="X53" s="730">
        <v>7891485</v>
      </c>
      <c r="Y53" s="730">
        <v>176400</v>
      </c>
      <c r="Z53" s="730">
        <v>690171</v>
      </c>
      <c r="AA53" s="730">
        <v>65000</v>
      </c>
      <c r="AB53" s="730">
        <v>0</v>
      </c>
      <c r="AC53" s="730">
        <v>84161835</v>
      </c>
      <c r="AD53" s="733">
        <v>102.4</v>
      </c>
      <c r="AE53" s="733">
        <v>0</v>
      </c>
      <c r="AF53" s="733">
        <v>0</v>
      </c>
      <c r="AG53" s="733">
        <v>0</v>
      </c>
      <c r="AH53" s="733">
        <v>126</v>
      </c>
      <c r="AI53" s="733">
        <v>0</v>
      </c>
      <c r="AJ53" s="733">
        <v>0</v>
      </c>
      <c r="AK53" s="733">
        <v>0</v>
      </c>
      <c r="AL53" s="733">
        <v>0</v>
      </c>
      <c r="AM53" s="715">
        <v>4</v>
      </c>
      <c r="AN53" s="713">
        <v>87796859</v>
      </c>
      <c r="AO53" s="713">
        <v>7891485</v>
      </c>
      <c r="AP53" s="713">
        <v>176400</v>
      </c>
      <c r="AQ53" s="713">
        <v>984846</v>
      </c>
      <c r="AR53" s="713">
        <v>505000</v>
      </c>
      <c r="AS53" s="713">
        <v>0</v>
      </c>
      <c r="AT53" s="713">
        <v>78239128</v>
      </c>
      <c r="AU53" s="716">
        <v>86.8</v>
      </c>
      <c r="AV53" s="716">
        <v>8</v>
      </c>
      <c r="AW53" s="716">
        <v>0</v>
      </c>
      <c r="AX53" s="716">
        <v>0</v>
      </c>
      <c r="AY53" s="716">
        <v>72</v>
      </c>
      <c r="AZ53" s="716">
        <v>0</v>
      </c>
      <c r="BA53" s="716">
        <v>0</v>
      </c>
      <c r="BB53" s="716">
        <v>0</v>
      </c>
      <c r="BC53" s="716">
        <v>0</v>
      </c>
      <c r="BD53" s="370">
        <v>4</v>
      </c>
      <c r="BE53" s="362">
        <v>143949155</v>
      </c>
      <c r="BF53" s="362">
        <v>7891485</v>
      </c>
      <c r="BG53" s="362">
        <v>176400</v>
      </c>
      <c r="BH53" s="362">
        <v>7840523</v>
      </c>
      <c r="BI53" s="362">
        <v>0</v>
      </c>
      <c r="BJ53" s="362">
        <v>0</v>
      </c>
      <c r="BK53" s="362">
        <v>128040747</v>
      </c>
      <c r="BL53" s="674">
        <v>75.400000000000006</v>
      </c>
      <c r="BM53" s="674">
        <v>28</v>
      </c>
      <c r="BN53" s="674">
        <v>0</v>
      </c>
      <c r="BO53" s="674">
        <v>0</v>
      </c>
      <c r="BP53" s="674">
        <v>133.5</v>
      </c>
      <c r="BQ53" s="674">
        <v>0</v>
      </c>
      <c r="BR53" s="674">
        <v>0</v>
      </c>
      <c r="BS53" s="674">
        <v>0</v>
      </c>
      <c r="BT53" s="674">
        <v>0</v>
      </c>
    </row>
    <row r="54" spans="1:72" s="22" customFormat="1" ht="26.25" customHeight="1">
      <c r="A54" s="366">
        <f>SUBTOTAL(3,B$4:B54)</f>
        <v>51</v>
      </c>
      <c r="B54" s="367" t="s">
        <v>197</v>
      </c>
      <c r="C54" s="368" t="s">
        <v>437</v>
      </c>
      <c r="D54" s="369" t="s">
        <v>398</v>
      </c>
      <c r="E54" s="370">
        <f>COUNTIFS('Salary sheet'!$F$6:$F$2288,C54,'Salary sheet'!$E$6:$E$2288,B54)</f>
        <v>11</v>
      </c>
      <c r="F54" s="362">
        <f>+SUMIFS('Salary sheet'!$AN$6:$AN$1292,'Salary sheet'!$F$6:$F$1292,'So sánh giờ'!C54,'Salary sheet'!$E$6:$E$1292,'So sánh giờ'!B54)</f>
        <v>94900797</v>
      </c>
      <c r="G54" s="362">
        <f>+SUMIFS('Salary sheet'!$AO$6:$AO$2288,'Salary sheet'!$F$6:$F$2288,C54,'Salary sheet'!$E$6:$E$2288,B54)</f>
        <v>7716870</v>
      </c>
      <c r="H54" s="362">
        <f>+SUMIFS('Salary sheet'!$AP$6:$AP$2288,'Salary sheet'!$F$6:$F$2288,C54,'Salary sheet'!$E$6:$E$2288,B54)</f>
        <v>485100</v>
      </c>
      <c r="I54" s="362">
        <f>+SUMIFS('Salary sheet'!$AQ$6:$AQ$2288,'Salary sheet'!$F$6:$F$2288,C54,'Salary sheet'!$E$6:$E$2288,B54)</f>
        <v>0</v>
      </c>
      <c r="J54" s="362">
        <f>+SUMIFS('Salary sheet'!$AR$6:$AR$2288,'Salary sheet'!$F$6:$F$2288,C54,'Salary sheet'!$E$6:$E$2288,B54)</f>
        <v>0</v>
      </c>
      <c r="K54" s="362">
        <f>SUMIFS('Salary sheet'!$AS$6:$AS$1291,'Salary sheet'!$F$6:$F$1291,'So sánh giờ'!C54)</f>
        <v>0</v>
      </c>
      <c r="L54" s="362">
        <f t="shared" si="0"/>
        <v>86698827</v>
      </c>
      <c r="M54" s="674">
        <f>SUMIFS('Salary sheet'!$M$6:$M$13045,'Salary sheet'!$F$6:$F$13045,'So sánh giờ'!$C54)</f>
        <v>234.49999999999997</v>
      </c>
      <c r="N54" s="674">
        <f>SUMIFS('Salary sheet'!$O$6:$O$13045,'Salary sheet'!$F$6:$F$13045,'So sánh giờ'!$C54)</f>
        <v>23</v>
      </c>
      <c r="O54" s="674">
        <f>SUMIFS('Salary sheet'!$AA$6:$AA$13045,'Salary sheet'!$F$6:$F$13045,'So sánh giờ'!$C54)</f>
        <v>0</v>
      </c>
      <c r="P54" s="674">
        <f>SUMIFS('Salary sheet'!$Q$6:$Q$13045,'Salary sheet'!$F$6:$F$13045,'So sánh giờ'!$C54)</f>
        <v>0</v>
      </c>
      <c r="Q54" s="674">
        <f>SUMIFS('Salary sheet'!$AH$6:$AH$13045,'Salary sheet'!$F$6:$F$13045,'So sánh giờ'!$C54)</f>
        <v>123</v>
      </c>
      <c r="R54" s="674">
        <f>SUMIFS('Salary sheet'!$AI$6:$AI$13045,'Salary sheet'!$F$6:$F$13045,'So sánh giờ'!$C54)</f>
        <v>0</v>
      </c>
      <c r="S54" s="674">
        <f>SUMIFS('Salary sheet'!$AJ$6:$AJ$13045,'Salary sheet'!$F$6:$F$13045,'So sánh giờ'!$C54)</f>
        <v>0</v>
      </c>
      <c r="T54" s="674">
        <f>SUMIFS('Salary sheet'!$AK$6:$AK$13045,'Salary sheet'!$F$6:$F$13045,'So sánh giờ'!$C54)</f>
        <v>0</v>
      </c>
      <c r="U54" s="674">
        <f>SUMIFS('Salary sheet'!$AL$6:$AL$13045,'Salary sheet'!$F$6:$F$13045,'So sánh giờ'!$C54)</f>
        <v>0</v>
      </c>
      <c r="V54" s="732">
        <v>10</v>
      </c>
      <c r="W54" s="730">
        <v>111076201</v>
      </c>
      <c r="X54" s="730">
        <v>7704690</v>
      </c>
      <c r="Y54" s="730">
        <v>441000</v>
      </c>
      <c r="Z54" s="730">
        <v>0</v>
      </c>
      <c r="AA54" s="730">
        <v>0</v>
      </c>
      <c r="AB54" s="730">
        <v>0</v>
      </c>
      <c r="AC54" s="730">
        <v>102930511</v>
      </c>
      <c r="AD54" s="733">
        <v>256.70000000000005</v>
      </c>
      <c r="AE54" s="733">
        <v>0</v>
      </c>
      <c r="AF54" s="733">
        <v>0</v>
      </c>
      <c r="AG54" s="733">
        <v>0</v>
      </c>
      <c r="AH54" s="733">
        <v>420.5</v>
      </c>
      <c r="AI54" s="733">
        <v>0</v>
      </c>
      <c r="AJ54" s="733">
        <v>0</v>
      </c>
      <c r="AK54" s="733">
        <v>0</v>
      </c>
      <c r="AL54" s="733">
        <v>0</v>
      </c>
      <c r="AM54" s="715">
        <v>10</v>
      </c>
      <c r="AN54" s="713">
        <v>88223857</v>
      </c>
      <c r="AO54" s="713">
        <v>7602105</v>
      </c>
      <c r="AP54" s="713">
        <v>441000</v>
      </c>
      <c r="AQ54" s="713">
        <v>0</v>
      </c>
      <c r="AR54" s="713">
        <v>492500</v>
      </c>
      <c r="AS54" s="713">
        <v>0</v>
      </c>
      <c r="AT54" s="713">
        <v>79688252</v>
      </c>
      <c r="AU54" s="716">
        <v>191.2</v>
      </c>
      <c r="AV54" s="716">
        <v>20</v>
      </c>
      <c r="AW54" s="716">
        <v>0</v>
      </c>
      <c r="AX54" s="716">
        <v>0</v>
      </c>
      <c r="AY54" s="716">
        <v>200</v>
      </c>
      <c r="AZ54" s="716">
        <v>0</v>
      </c>
      <c r="BA54" s="716">
        <v>0</v>
      </c>
      <c r="BB54" s="716">
        <v>0</v>
      </c>
      <c r="BC54" s="716">
        <v>0</v>
      </c>
      <c r="BD54" s="370">
        <v>10</v>
      </c>
      <c r="BE54" s="362">
        <v>161911611</v>
      </c>
      <c r="BF54" s="362">
        <v>6851670</v>
      </c>
      <c r="BG54" s="362">
        <v>441000</v>
      </c>
      <c r="BH54" s="362">
        <v>1869655</v>
      </c>
      <c r="BI54" s="362">
        <v>0</v>
      </c>
      <c r="BJ54" s="362">
        <v>0</v>
      </c>
      <c r="BK54" s="362">
        <v>152749286</v>
      </c>
      <c r="BL54" s="674">
        <v>178.2</v>
      </c>
      <c r="BM54" s="674">
        <v>68</v>
      </c>
      <c r="BN54" s="674">
        <v>0</v>
      </c>
      <c r="BO54" s="674">
        <v>0</v>
      </c>
      <c r="BP54" s="674">
        <v>399</v>
      </c>
      <c r="BQ54" s="674">
        <v>0</v>
      </c>
      <c r="BR54" s="674">
        <v>0</v>
      </c>
      <c r="BS54" s="674">
        <v>0</v>
      </c>
      <c r="BT54" s="674">
        <v>0</v>
      </c>
    </row>
    <row r="55" spans="1:72" s="22" customFormat="1" ht="26.25" customHeight="1">
      <c r="A55" s="366">
        <f>SUBTOTAL(3,B$4:B55)</f>
        <v>52</v>
      </c>
      <c r="B55" s="367" t="s">
        <v>197</v>
      </c>
      <c r="C55" s="368" t="s">
        <v>438</v>
      </c>
      <c r="D55" s="369" t="s">
        <v>399</v>
      </c>
      <c r="E55" s="370">
        <f>COUNTIFS('Salary sheet'!$F$6:$F$2288,C55,'Salary sheet'!$E$6:$E$2288,B55)</f>
        <v>1</v>
      </c>
      <c r="F55" s="362">
        <f>+SUMIFS('Salary sheet'!$AN$6:$AN$1292,'Salary sheet'!$F$6:$F$1292,'So sánh giờ'!C55,'Salary sheet'!$E$6:$E$1292,'So sánh giờ'!B55)</f>
        <v>8237238</v>
      </c>
      <c r="G55" s="362">
        <f>+SUMIFS('Salary sheet'!$AO$6:$AO$2288,'Salary sheet'!$F$6:$F$2288,C55,'Salary sheet'!$E$6:$E$2288,B55)</f>
        <v>654255</v>
      </c>
      <c r="H55" s="362">
        <f>+SUMIFS('Salary sheet'!$AP$6:$AP$2288,'Salary sheet'!$F$6:$F$2288,C55,'Salary sheet'!$E$6:$E$2288,B55)</f>
        <v>44100</v>
      </c>
      <c r="I55" s="362">
        <f>+SUMIFS('Salary sheet'!$AQ$6:$AQ$2288,'Salary sheet'!$F$6:$F$2288,C55,'Salary sheet'!$E$6:$E$2288,B55)</f>
        <v>0</v>
      </c>
      <c r="J55" s="362">
        <f>+SUMIFS('Salary sheet'!$AR$6:$AR$2288,'Salary sheet'!$F$6:$F$2288,C55,'Salary sheet'!$E$6:$E$2288,B55)</f>
        <v>0</v>
      </c>
      <c r="K55" s="362">
        <f>SUMIFS('Salary sheet'!$AS$6:$AS$1291,'Salary sheet'!$F$6:$F$1291,'So sánh giờ'!C55)</f>
        <v>0</v>
      </c>
      <c r="L55" s="362">
        <f t="shared" si="0"/>
        <v>7538883</v>
      </c>
      <c r="M55" s="674">
        <f>SUMIFS('Salary sheet'!$M$6:$M$13045,'Salary sheet'!$F$6:$F$13045,'So sánh giờ'!$C55)</f>
        <v>24</v>
      </c>
      <c r="N55" s="674">
        <f>SUMIFS('Salary sheet'!$O$6:$O$13045,'Salary sheet'!$F$6:$F$13045,'So sánh giờ'!$C55)</f>
        <v>2</v>
      </c>
      <c r="O55" s="674">
        <f>SUMIFS('Salary sheet'!$AA$6:$AA$13045,'Salary sheet'!$F$6:$F$13045,'So sánh giờ'!$C55)</f>
        <v>0</v>
      </c>
      <c r="P55" s="674">
        <f>SUMIFS('Salary sheet'!$Q$6:$Q$13045,'Salary sheet'!$F$6:$F$13045,'So sánh giờ'!$C55)</f>
        <v>0</v>
      </c>
      <c r="Q55" s="674">
        <f>SUMIFS('Salary sheet'!$AH$6:$AH$13045,'Salary sheet'!$F$6:$F$13045,'So sánh giờ'!$C55)</f>
        <v>8</v>
      </c>
      <c r="R55" s="674">
        <f>SUMIFS('Salary sheet'!$AI$6:$AI$13045,'Salary sheet'!$F$6:$F$13045,'So sánh giờ'!$C55)</f>
        <v>0</v>
      </c>
      <c r="S55" s="674">
        <f>SUMIFS('Salary sheet'!$AJ$6:$AJ$13045,'Salary sheet'!$F$6:$F$13045,'So sánh giờ'!$C55)</f>
        <v>0</v>
      </c>
      <c r="T55" s="674">
        <f>SUMIFS('Salary sheet'!$AK$6:$AK$13045,'Salary sheet'!$F$6:$F$13045,'So sánh giờ'!$C55)</f>
        <v>0</v>
      </c>
      <c r="U55" s="674">
        <f>SUMIFS('Salary sheet'!$AL$6:$AL$13045,'Salary sheet'!$F$6:$F$13045,'So sánh giờ'!$C55)</f>
        <v>0</v>
      </c>
      <c r="V55" s="732">
        <v>2</v>
      </c>
      <c r="W55" s="730">
        <v>19305106</v>
      </c>
      <c r="X55" s="730">
        <v>1340010</v>
      </c>
      <c r="Y55" s="730">
        <v>88200</v>
      </c>
      <c r="Z55" s="730">
        <v>0</v>
      </c>
      <c r="AA55" s="730">
        <v>0</v>
      </c>
      <c r="AB55" s="730">
        <v>0</v>
      </c>
      <c r="AC55" s="730">
        <v>17876896</v>
      </c>
      <c r="AD55" s="733">
        <v>50.6</v>
      </c>
      <c r="AE55" s="733">
        <v>0</v>
      </c>
      <c r="AF55" s="733">
        <v>0</v>
      </c>
      <c r="AG55" s="733">
        <v>0</v>
      </c>
      <c r="AH55" s="733">
        <v>76</v>
      </c>
      <c r="AI55" s="733">
        <v>0</v>
      </c>
      <c r="AJ55" s="733">
        <v>0</v>
      </c>
      <c r="AK55" s="733">
        <v>0</v>
      </c>
      <c r="AL55" s="733">
        <v>0</v>
      </c>
      <c r="AM55" s="715">
        <v>2</v>
      </c>
      <c r="AN55" s="713">
        <v>17764078</v>
      </c>
      <c r="AO55" s="713">
        <v>1340010</v>
      </c>
      <c r="AP55" s="713">
        <v>88200</v>
      </c>
      <c r="AQ55" s="713">
        <v>0</v>
      </c>
      <c r="AR55" s="713">
        <v>140000</v>
      </c>
      <c r="AS55" s="713">
        <v>0</v>
      </c>
      <c r="AT55" s="713">
        <v>16195868</v>
      </c>
      <c r="AU55" s="716">
        <v>42.8</v>
      </c>
      <c r="AV55" s="716">
        <v>4</v>
      </c>
      <c r="AW55" s="716">
        <v>0</v>
      </c>
      <c r="AX55" s="716">
        <v>0</v>
      </c>
      <c r="AY55" s="716">
        <v>48</v>
      </c>
      <c r="AZ55" s="716">
        <v>0</v>
      </c>
      <c r="BA55" s="716">
        <v>0</v>
      </c>
      <c r="BB55" s="716">
        <v>0</v>
      </c>
      <c r="BC55" s="716">
        <v>0</v>
      </c>
      <c r="BD55" s="370">
        <v>2</v>
      </c>
      <c r="BE55" s="362">
        <v>30051431</v>
      </c>
      <c r="BF55" s="362">
        <v>1340010</v>
      </c>
      <c r="BG55" s="362">
        <v>88200</v>
      </c>
      <c r="BH55" s="362">
        <v>277441</v>
      </c>
      <c r="BI55" s="362">
        <v>0</v>
      </c>
      <c r="BJ55" s="362">
        <v>0</v>
      </c>
      <c r="BK55" s="362">
        <v>28345780</v>
      </c>
      <c r="BL55" s="674">
        <v>34.200000000000003</v>
      </c>
      <c r="BM55" s="674">
        <v>17</v>
      </c>
      <c r="BN55" s="674">
        <v>0</v>
      </c>
      <c r="BO55" s="674">
        <v>0</v>
      </c>
      <c r="BP55" s="674">
        <v>75.5</v>
      </c>
      <c r="BQ55" s="674">
        <v>0</v>
      </c>
      <c r="BR55" s="674">
        <v>0</v>
      </c>
      <c r="BS55" s="674">
        <v>0</v>
      </c>
      <c r="BT55" s="674">
        <v>0</v>
      </c>
    </row>
    <row r="56" spans="1:72" s="22" customFormat="1" ht="26.25" customHeight="1">
      <c r="A56" s="366">
        <f>SUBTOTAL(3,B$4:B56)</f>
        <v>53</v>
      </c>
      <c r="B56" s="367" t="s">
        <v>196</v>
      </c>
      <c r="C56" s="368" t="s">
        <v>460</v>
      </c>
      <c r="D56" s="369" t="s">
        <v>491</v>
      </c>
      <c r="E56" s="370">
        <f>COUNTIFS('Salary sheet'!$F$6:$F$2288,C56,'Salary sheet'!$E$6:$E$2288,B56)</f>
        <v>4</v>
      </c>
      <c r="F56" s="362">
        <f>+SUMIFS('Salary sheet'!$AN$6:$AN$1292,'Salary sheet'!$F$6:$F$1292,'So sánh giờ'!C56,'Salary sheet'!$E$6:$E$1292,'So sánh giờ'!B56)</f>
        <v>43551974</v>
      </c>
      <c r="G56" s="362">
        <f>+SUMIFS('Salary sheet'!$AO$6:$AO$2288,'Salary sheet'!$F$6:$F$2288,C56,'Salary sheet'!$E$6:$E$2288,B56)</f>
        <v>3467520</v>
      </c>
      <c r="H56" s="362">
        <f>+SUMIFS('Salary sheet'!$AP$6:$AP$2288,'Salary sheet'!$F$6:$F$2288,C56,'Salary sheet'!$E$6:$E$2288,B56)</f>
        <v>176400</v>
      </c>
      <c r="I56" s="362">
        <f>+SUMIFS('Salary sheet'!$AQ$6:$AQ$2288,'Salary sheet'!$F$6:$F$2288,C56,'Salary sheet'!$E$6:$E$2288,B56)</f>
        <v>10216</v>
      </c>
      <c r="J56" s="362">
        <f>+SUMIFS('Salary sheet'!$AR$6:$AR$2288,'Salary sheet'!$F$6:$F$2288,C56,'Salary sheet'!$E$6:$E$2288,B56)</f>
        <v>0</v>
      </c>
      <c r="K56" s="362">
        <f>SUMIFS('Salary sheet'!$AS$6:$AS$1291,'Salary sheet'!$F$6:$F$1291,'So sánh giờ'!C56)</f>
        <v>0</v>
      </c>
      <c r="L56" s="362">
        <f t="shared" si="0"/>
        <v>39897838</v>
      </c>
      <c r="M56" s="674">
        <f>SUMIFS('Salary sheet'!$M$6:$M$13045,'Salary sheet'!$F$6:$F$13045,'So sánh giờ'!$C56)</f>
        <v>95.6</v>
      </c>
      <c r="N56" s="674">
        <f>SUMIFS('Salary sheet'!$O$6:$O$13045,'Salary sheet'!$F$6:$F$13045,'So sánh giờ'!$C56)</f>
        <v>8</v>
      </c>
      <c r="O56" s="674">
        <f>SUMIFS('Salary sheet'!$AA$6:$AA$13045,'Salary sheet'!$F$6:$F$13045,'So sánh giờ'!$C56)</f>
        <v>0</v>
      </c>
      <c r="P56" s="674">
        <f>SUMIFS('Salary sheet'!$Q$6:$Q$13045,'Salary sheet'!$F$6:$F$13045,'So sánh giờ'!$C56)</f>
        <v>0</v>
      </c>
      <c r="Q56" s="674">
        <f>SUMIFS('Salary sheet'!$AH$6:$AH$13045,'Salary sheet'!$F$6:$F$13045,'So sánh giờ'!$C56)</f>
        <v>80</v>
      </c>
      <c r="R56" s="674">
        <f>SUMIFS('Salary sheet'!$AI$6:$AI$13045,'Salary sheet'!$F$6:$F$13045,'So sánh giờ'!$C56)</f>
        <v>0</v>
      </c>
      <c r="S56" s="674">
        <f>SUMIFS('Salary sheet'!$AJ$6:$AJ$13045,'Salary sheet'!$F$6:$F$13045,'So sánh giờ'!$C56)</f>
        <v>0</v>
      </c>
      <c r="T56" s="674">
        <f>SUMIFS('Salary sheet'!$AK$6:$AK$13045,'Salary sheet'!$F$6:$F$13045,'So sánh giờ'!$C56)</f>
        <v>0</v>
      </c>
      <c r="U56" s="674">
        <f>SUMIFS('Salary sheet'!$AL$6:$AL$13045,'Salary sheet'!$F$6:$F$13045,'So sánh giờ'!$C56)</f>
        <v>0</v>
      </c>
      <c r="V56" s="732">
        <v>4</v>
      </c>
      <c r="W56" s="730">
        <v>50625686</v>
      </c>
      <c r="X56" s="730">
        <v>3467520</v>
      </c>
      <c r="Y56" s="730">
        <v>176400</v>
      </c>
      <c r="Z56" s="730">
        <v>119808</v>
      </c>
      <c r="AA56" s="730">
        <v>0</v>
      </c>
      <c r="AB56" s="730">
        <v>0</v>
      </c>
      <c r="AC56" s="730">
        <v>46861958</v>
      </c>
      <c r="AD56" s="733">
        <v>101.4</v>
      </c>
      <c r="AE56" s="733">
        <v>0</v>
      </c>
      <c r="AF56" s="733">
        <v>0</v>
      </c>
      <c r="AG56" s="733">
        <v>0</v>
      </c>
      <c r="AH56" s="733">
        <v>208</v>
      </c>
      <c r="AI56" s="733">
        <v>0</v>
      </c>
      <c r="AJ56" s="733">
        <v>0</v>
      </c>
      <c r="AK56" s="733">
        <v>0</v>
      </c>
      <c r="AL56" s="733">
        <v>0</v>
      </c>
      <c r="AM56" s="715">
        <v>4</v>
      </c>
      <c r="AN56" s="713">
        <v>49281768</v>
      </c>
      <c r="AO56" s="713">
        <v>3467520</v>
      </c>
      <c r="AP56" s="713">
        <v>176400</v>
      </c>
      <c r="AQ56" s="713">
        <v>120492</v>
      </c>
      <c r="AR56" s="713">
        <v>0</v>
      </c>
      <c r="AS56" s="713">
        <v>0</v>
      </c>
      <c r="AT56" s="713">
        <v>45517356</v>
      </c>
      <c r="AU56" s="716">
        <v>78.2</v>
      </c>
      <c r="AV56" s="716">
        <v>8</v>
      </c>
      <c r="AW56" s="716">
        <v>0</v>
      </c>
      <c r="AX56" s="716">
        <v>0</v>
      </c>
      <c r="AY56" s="716">
        <v>215.5</v>
      </c>
      <c r="AZ56" s="716">
        <v>0</v>
      </c>
      <c r="BA56" s="716">
        <v>0</v>
      </c>
      <c r="BB56" s="716">
        <v>0</v>
      </c>
      <c r="BC56" s="716">
        <v>0</v>
      </c>
      <c r="BD56" s="370">
        <v>4</v>
      </c>
      <c r="BE56" s="362">
        <v>78305280</v>
      </c>
      <c r="BF56" s="362">
        <v>3467520</v>
      </c>
      <c r="BG56" s="362">
        <v>176400</v>
      </c>
      <c r="BH56" s="362">
        <v>1540090</v>
      </c>
      <c r="BI56" s="362">
        <v>0</v>
      </c>
      <c r="BJ56" s="362">
        <v>0</v>
      </c>
      <c r="BK56" s="362">
        <v>73121270</v>
      </c>
      <c r="BL56" s="674">
        <v>77.699999999999989</v>
      </c>
      <c r="BM56" s="674">
        <v>28</v>
      </c>
      <c r="BN56" s="674">
        <v>0</v>
      </c>
      <c r="BO56" s="674">
        <v>0</v>
      </c>
      <c r="BP56" s="674">
        <v>229</v>
      </c>
      <c r="BQ56" s="674">
        <v>32</v>
      </c>
      <c r="BR56" s="674">
        <v>0</v>
      </c>
      <c r="BS56" s="674">
        <v>0</v>
      </c>
      <c r="BT56" s="674">
        <v>0</v>
      </c>
    </row>
    <row r="57" spans="1:72" s="22" customFormat="1" ht="26.25" customHeight="1">
      <c r="A57" s="366">
        <f>SUBTOTAL(3,B$4:B57)</f>
        <v>54</v>
      </c>
      <c r="B57" s="367" t="s">
        <v>196</v>
      </c>
      <c r="C57" s="368" t="s">
        <v>461</v>
      </c>
      <c r="D57" s="369" t="s">
        <v>493</v>
      </c>
      <c r="E57" s="370">
        <f>COUNTIFS('Salary sheet'!$F$6:$F$2288,C57,'Salary sheet'!$E$6:$E$2288,B57)</f>
        <v>13</v>
      </c>
      <c r="F57" s="362">
        <f>+SUMIFS('Salary sheet'!$AN$6:$AN$1292,'Salary sheet'!$F$6:$F$1292,'So sánh giờ'!C57,'Salary sheet'!$E$6:$E$1292,'So sánh giờ'!B57)</f>
        <v>119636060</v>
      </c>
      <c r="G57" s="362">
        <f>+SUMIFS('Salary sheet'!$AO$6:$AO$2288,'Salary sheet'!$F$6:$F$2288,C57,'Salary sheet'!$E$6:$E$2288,B57)</f>
        <v>9339855</v>
      </c>
      <c r="H57" s="362">
        <f>+SUMIFS('Salary sheet'!$AP$6:$AP$2288,'Salary sheet'!$F$6:$F$2288,C57,'Salary sheet'!$E$6:$E$2288,B57)</f>
        <v>573300</v>
      </c>
      <c r="I57" s="362">
        <f>+SUMIFS('Salary sheet'!$AQ$6:$AQ$2288,'Salary sheet'!$F$6:$F$2288,C57,'Salary sheet'!$E$6:$E$2288,B57)</f>
        <v>0</v>
      </c>
      <c r="J57" s="362">
        <f>+SUMIFS('Salary sheet'!$AR$6:$AR$2288,'Salary sheet'!$F$6:$F$2288,C57,'Salary sheet'!$E$6:$E$2288,B57)</f>
        <v>0</v>
      </c>
      <c r="K57" s="362">
        <f>SUMIFS('Salary sheet'!$AS$6:$AS$1291,'Salary sheet'!$F$6:$F$1291,'So sánh giờ'!C57)</f>
        <v>0</v>
      </c>
      <c r="L57" s="362">
        <f t="shared" si="0"/>
        <v>109722905</v>
      </c>
      <c r="M57" s="674">
        <f>SUMIFS('Salary sheet'!$M$6:$M$13045,'Salary sheet'!$F$6:$F$13045,'So sánh giờ'!$C57)</f>
        <v>299.7</v>
      </c>
      <c r="N57" s="674">
        <f>SUMIFS('Salary sheet'!$O$6:$O$13045,'Salary sheet'!$F$6:$F$13045,'So sánh giờ'!$C57)</f>
        <v>29</v>
      </c>
      <c r="O57" s="674">
        <f>SUMIFS('Salary sheet'!$AA$6:$AA$13045,'Salary sheet'!$F$6:$F$13045,'So sánh giờ'!$C57)</f>
        <v>0</v>
      </c>
      <c r="P57" s="674">
        <f>SUMIFS('Salary sheet'!$Q$6:$Q$13045,'Salary sheet'!$F$6:$F$13045,'So sánh giờ'!$C57)</f>
        <v>474</v>
      </c>
      <c r="Q57" s="674">
        <f>SUMIFS('Salary sheet'!$AH$6:$AH$13045,'Salary sheet'!$F$6:$F$13045,'So sánh giờ'!$C57)</f>
        <v>200</v>
      </c>
      <c r="R57" s="674">
        <f>SUMIFS('Salary sheet'!$AI$6:$AI$13045,'Salary sheet'!$F$6:$F$13045,'So sánh giờ'!$C57)</f>
        <v>0</v>
      </c>
      <c r="S57" s="674">
        <f>SUMIFS('Salary sheet'!$AJ$6:$AJ$13045,'Salary sheet'!$F$6:$F$13045,'So sánh giờ'!$C57)</f>
        <v>0</v>
      </c>
      <c r="T57" s="674">
        <f>SUMIFS('Salary sheet'!$AK$6:$AK$13045,'Salary sheet'!$F$6:$F$13045,'So sánh giờ'!$C57)</f>
        <v>0</v>
      </c>
      <c r="U57" s="674">
        <f>SUMIFS('Salary sheet'!$AL$6:$AL$13045,'Salary sheet'!$F$6:$F$13045,'So sánh giờ'!$C57)</f>
        <v>0</v>
      </c>
      <c r="V57" s="732">
        <v>13</v>
      </c>
      <c r="W57" s="730">
        <v>126451378</v>
      </c>
      <c r="X57" s="730">
        <v>9249473</v>
      </c>
      <c r="Y57" s="730">
        <v>573300</v>
      </c>
      <c r="Z57" s="730">
        <v>0</v>
      </c>
      <c r="AA57" s="730">
        <v>0</v>
      </c>
      <c r="AB57" s="730">
        <v>870592</v>
      </c>
      <c r="AC57" s="730">
        <v>115758013</v>
      </c>
      <c r="AD57" s="733">
        <v>327.8</v>
      </c>
      <c r="AE57" s="733">
        <v>1</v>
      </c>
      <c r="AF57" s="733">
        <v>0</v>
      </c>
      <c r="AG57" s="733">
        <v>402.5</v>
      </c>
      <c r="AH57" s="733">
        <v>354.5</v>
      </c>
      <c r="AI57" s="733">
        <v>0</v>
      </c>
      <c r="AJ57" s="733">
        <v>0</v>
      </c>
      <c r="AK57" s="733">
        <v>0</v>
      </c>
      <c r="AL57" s="733">
        <v>0</v>
      </c>
      <c r="AM57" s="715">
        <v>14</v>
      </c>
      <c r="AN57" s="713">
        <v>112336465</v>
      </c>
      <c r="AO57" s="713">
        <v>7519575</v>
      </c>
      <c r="AP57" s="713">
        <v>485100</v>
      </c>
      <c r="AQ57" s="713">
        <v>0</v>
      </c>
      <c r="AR57" s="713">
        <v>0</v>
      </c>
      <c r="AS57" s="713">
        <v>0</v>
      </c>
      <c r="AT57" s="713">
        <v>104331790</v>
      </c>
      <c r="AU57" s="716">
        <v>249.3</v>
      </c>
      <c r="AV57" s="716">
        <v>21</v>
      </c>
      <c r="AW57" s="716">
        <v>0</v>
      </c>
      <c r="AX57" s="716">
        <v>324</v>
      </c>
      <c r="AY57" s="716">
        <v>376</v>
      </c>
      <c r="AZ57" s="716">
        <v>8</v>
      </c>
      <c r="BA57" s="716">
        <v>0</v>
      </c>
      <c r="BB57" s="716">
        <v>0</v>
      </c>
      <c r="BC57" s="716">
        <v>0</v>
      </c>
      <c r="BD57" s="370">
        <v>11</v>
      </c>
      <c r="BE57" s="362">
        <v>146057948</v>
      </c>
      <c r="BF57" s="362">
        <v>8041635</v>
      </c>
      <c r="BG57" s="362">
        <v>485100</v>
      </c>
      <c r="BH57" s="362">
        <v>975088</v>
      </c>
      <c r="BI57" s="362">
        <v>0</v>
      </c>
      <c r="BJ57" s="362">
        <v>0</v>
      </c>
      <c r="BK57" s="362">
        <v>136556125</v>
      </c>
      <c r="BL57" s="674">
        <v>189.90000000000003</v>
      </c>
      <c r="BM57" s="674">
        <v>77</v>
      </c>
      <c r="BN57" s="674">
        <v>0</v>
      </c>
      <c r="BO57" s="674">
        <v>214.5</v>
      </c>
      <c r="BP57" s="674">
        <v>264</v>
      </c>
      <c r="BQ57" s="674">
        <v>24</v>
      </c>
      <c r="BR57" s="674">
        <v>0</v>
      </c>
      <c r="BS57" s="674">
        <v>0</v>
      </c>
      <c r="BT57" s="674">
        <v>0</v>
      </c>
    </row>
    <row r="58" spans="1:72" s="22" customFormat="1" ht="26.25" customHeight="1">
      <c r="A58" s="366">
        <f>SUBTOTAL(3,B$4:B58)</f>
        <v>55</v>
      </c>
      <c r="B58" s="367" t="s">
        <v>196</v>
      </c>
      <c r="C58" s="368" t="s">
        <v>462</v>
      </c>
      <c r="D58" s="369" t="s">
        <v>494</v>
      </c>
      <c r="E58" s="370">
        <f>COUNTIFS('Salary sheet'!$F$6:$F$2288,C58,'Salary sheet'!$E$6:$E$2288,B58)</f>
        <v>4</v>
      </c>
      <c r="F58" s="362">
        <f>+SUMIFS('Salary sheet'!$AN$6:$AN$1292,'Salary sheet'!$F$6:$F$1292,'So sánh giờ'!C58,'Salary sheet'!$E$6:$E$1292,'So sánh giờ'!B58)</f>
        <v>40875255</v>
      </c>
      <c r="G58" s="362">
        <f>+SUMIFS('Salary sheet'!$AO$6:$AO$2288,'Salary sheet'!$F$6:$F$2288,C58,'Salary sheet'!$E$6:$E$2288,B58)</f>
        <v>3058755</v>
      </c>
      <c r="H58" s="362">
        <f>+SUMIFS('Salary sheet'!$AP$6:$AP$2288,'Salary sheet'!$F$6:$F$2288,C58,'Salary sheet'!$E$6:$E$2288,B58)</f>
        <v>176400</v>
      </c>
      <c r="I58" s="362">
        <f>+SUMIFS('Salary sheet'!$AQ$6:$AQ$2288,'Salary sheet'!$F$6:$F$2288,C58,'Salary sheet'!$E$6:$E$2288,B58)</f>
        <v>0</v>
      </c>
      <c r="J58" s="362">
        <f>+SUMIFS('Salary sheet'!$AR$6:$AR$2288,'Salary sheet'!$F$6:$F$2288,C58,'Salary sheet'!$E$6:$E$2288,B58)</f>
        <v>0</v>
      </c>
      <c r="K58" s="362">
        <f>SUMIFS('Salary sheet'!$AS$6:$AS$1291,'Salary sheet'!$F$6:$F$1291,'So sánh giờ'!C58)</f>
        <v>0</v>
      </c>
      <c r="L58" s="362">
        <f t="shared" si="0"/>
        <v>37640100</v>
      </c>
      <c r="M58" s="674">
        <f>SUMIFS('Salary sheet'!$M$6:$M$13045,'Salary sheet'!$F$6:$F$13045,'So sánh giờ'!$C58)</f>
        <v>94.6</v>
      </c>
      <c r="N58" s="674">
        <f>SUMIFS('Salary sheet'!$O$6:$O$13045,'Salary sheet'!$F$6:$F$13045,'So sánh giờ'!$C58)</f>
        <v>9</v>
      </c>
      <c r="O58" s="674">
        <f>SUMIFS('Salary sheet'!$AA$6:$AA$13045,'Salary sheet'!$F$6:$F$13045,'So sánh giờ'!$C58)</f>
        <v>0</v>
      </c>
      <c r="P58" s="674">
        <f>SUMIFS('Salary sheet'!$Q$6:$Q$13045,'Salary sheet'!$F$6:$F$13045,'So sánh giờ'!$C58)</f>
        <v>0</v>
      </c>
      <c r="Q58" s="674">
        <f>SUMIFS('Salary sheet'!$AH$6:$AH$13045,'Salary sheet'!$F$6:$F$13045,'So sánh giờ'!$C58)</f>
        <v>92</v>
      </c>
      <c r="R58" s="674">
        <f>SUMIFS('Salary sheet'!$AI$6:$AI$13045,'Salary sheet'!$F$6:$F$13045,'So sánh giờ'!$C58)</f>
        <v>0</v>
      </c>
      <c r="S58" s="674">
        <f>SUMIFS('Salary sheet'!$AJ$6:$AJ$13045,'Salary sheet'!$F$6:$F$13045,'So sánh giờ'!$C58)</f>
        <v>0</v>
      </c>
      <c r="T58" s="674">
        <f>SUMIFS('Salary sheet'!$AK$6:$AK$13045,'Salary sheet'!$F$6:$F$13045,'So sánh giờ'!$C58)</f>
        <v>0</v>
      </c>
      <c r="U58" s="674">
        <f>SUMIFS('Salary sheet'!$AL$6:$AL$13045,'Salary sheet'!$F$6:$F$13045,'So sánh giờ'!$C58)</f>
        <v>0</v>
      </c>
      <c r="V58" s="732">
        <v>4</v>
      </c>
      <c r="W58" s="730">
        <v>45911074</v>
      </c>
      <c r="X58" s="730">
        <v>3027255</v>
      </c>
      <c r="Y58" s="730">
        <v>176400</v>
      </c>
      <c r="Z58" s="730">
        <v>0</v>
      </c>
      <c r="AA58" s="730">
        <v>0</v>
      </c>
      <c r="AB58" s="730">
        <v>0</v>
      </c>
      <c r="AC58" s="730">
        <v>42707419</v>
      </c>
      <c r="AD58" s="733">
        <v>100.19999999999999</v>
      </c>
      <c r="AE58" s="733">
        <v>0</v>
      </c>
      <c r="AF58" s="733">
        <v>0</v>
      </c>
      <c r="AG58" s="733">
        <v>0</v>
      </c>
      <c r="AH58" s="733">
        <v>201</v>
      </c>
      <c r="AI58" s="733">
        <v>0</v>
      </c>
      <c r="AJ58" s="733">
        <v>0</v>
      </c>
      <c r="AK58" s="733">
        <v>0</v>
      </c>
      <c r="AL58" s="733">
        <v>0</v>
      </c>
      <c r="AM58" s="715">
        <v>4</v>
      </c>
      <c r="AN58" s="713">
        <v>46439126</v>
      </c>
      <c r="AO58" s="713">
        <v>2947035</v>
      </c>
      <c r="AP58" s="713">
        <v>176400</v>
      </c>
      <c r="AQ58" s="713">
        <v>45223</v>
      </c>
      <c r="AR58" s="713">
        <v>260000</v>
      </c>
      <c r="AS58" s="713">
        <v>0</v>
      </c>
      <c r="AT58" s="713">
        <v>43010468</v>
      </c>
      <c r="AU58" s="716">
        <v>85.3</v>
      </c>
      <c r="AV58" s="716">
        <v>8</v>
      </c>
      <c r="AW58" s="716">
        <v>0</v>
      </c>
      <c r="AX58" s="716">
        <v>0</v>
      </c>
      <c r="AY58" s="716">
        <v>208</v>
      </c>
      <c r="AZ58" s="716">
        <v>0</v>
      </c>
      <c r="BA58" s="716">
        <v>0</v>
      </c>
      <c r="BB58" s="716">
        <v>0</v>
      </c>
      <c r="BC58" s="716">
        <v>0</v>
      </c>
      <c r="BD58" s="370">
        <v>4</v>
      </c>
      <c r="BE58" s="362">
        <v>67062539</v>
      </c>
      <c r="BF58" s="362">
        <v>2947035</v>
      </c>
      <c r="BG58" s="362">
        <v>176400</v>
      </c>
      <c r="BH58" s="362">
        <v>903364</v>
      </c>
      <c r="BI58" s="362">
        <v>0</v>
      </c>
      <c r="BJ58" s="362">
        <v>0</v>
      </c>
      <c r="BK58" s="362">
        <v>63035740</v>
      </c>
      <c r="BL58" s="674">
        <v>76.2</v>
      </c>
      <c r="BM58" s="674">
        <v>28</v>
      </c>
      <c r="BN58" s="674">
        <v>0</v>
      </c>
      <c r="BO58" s="674">
        <v>0</v>
      </c>
      <c r="BP58" s="674">
        <v>171.5</v>
      </c>
      <c r="BQ58" s="674">
        <v>16</v>
      </c>
      <c r="BR58" s="674">
        <v>0</v>
      </c>
      <c r="BS58" s="674">
        <v>0</v>
      </c>
      <c r="BT58" s="674">
        <v>0</v>
      </c>
    </row>
    <row r="59" spans="1:72" s="22" customFormat="1" ht="26.25" customHeight="1">
      <c r="A59" s="366">
        <f>SUBTOTAL(3,B$4:B59)</f>
        <v>56</v>
      </c>
      <c r="B59" s="367" t="s">
        <v>196</v>
      </c>
      <c r="C59" s="368" t="s">
        <v>463</v>
      </c>
      <c r="D59" s="369" t="s">
        <v>495</v>
      </c>
      <c r="E59" s="370">
        <f>COUNTIFS('Salary sheet'!$F$6:$F$2288,C59,'Salary sheet'!$E$6:$E$2288,B59)</f>
        <v>5</v>
      </c>
      <c r="F59" s="362">
        <f>+SUMIFS('Salary sheet'!$AN$6:$AN$1292,'Salary sheet'!$F$6:$F$1292,'So sánh giờ'!C59,'Salary sheet'!$E$6:$E$1292,'So sánh giờ'!B59)</f>
        <v>43944109</v>
      </c>
      <c r="G59" s="362">
        <f>+SUMIFS('Salary sheet'!$AO$6:$AO$2288,'Salary sheet'!$F$6:$F$2288,C59,'Salary sheet'!$E$6:$E$2288,B59)</f>
        <v>3467310</v>
      </c>
      <c r="H59" s="362">
        <f>+SUMIFS('Salary sheet'!$AP$6:$AP$2288,'Salary sheet'!$F$6:$F$2288,C59,'Salary sheet'!$E$6:$E$2288,B59)</f>
        <v>220500</v>
      </c>
      <c r="I59" s="362">
        <f>+SUMIFS('Salary sheet'!$AQ$6:$AQ$2288,'Salary sheet'!$F$6:$F$2288,C59,'Salary sheet'!$E$6:$E$2288,B59)</f>
        <v>0</v>
      </c>
      <c r="J59" s="362">
        <f>+SUMIFS('Salary sheet'!$AR$6:$AR$2288,'Salary sheet'!$F$6:$F$2288,C59,'Salary sheet'!$E$6:$E$2288,B59)</f>
        <v>0</v>
      </c>
      <c r="K59" s="362">
        <f>SUMIFS('Salary sheet'!$AS$6:$AS$1291,'Salary sheet'!$F$6:$F$1291,'So sánh giờ'!C59)</f>
        <v>0</v>
      </c>
      <c r="L59" s="362">
        <f t="shared" si="0"/>
        <v>40256299</v>
      </c>
      <c r="M59" s="674">
        <f>SUMIFS('Salary sheet'!$M$6:$M$13045,'Salary sheet'!$F$6:$F$13045,'So sánh giờ'!$C59)</f>
        <v>113.19999999999999</v>
      </c>
      <c r="N59" s="674">
        <f>SUMIFS('Salary sheet'!$O$6:$O$13045,'Salary sheet'!$F$6:$F$13045,'So sánh giờ'!$C59)</f>
        <v>12</v>
      </c>
      <c r="O59" s="674">
        <f>SUMIFS('Salary sheet'!$AA$6:$AA$13045,'Salary sheet'!$F$6:$F$13045,'So sánh giờ'!$C59)</f>
        <v>0</v>
      </c>
      <c r="P59" s="674">
        <f>SUMIFS('Salary sheet'!$Q$6:$Q$13045,'Salary sheet'!$F$6:$F$13045,'So sánh giờ'!$C59)</f>
        <v>214.5</v>
      </c>
      <c r="Q59" s="674">
        <f>SUMIFS('Salary sheet'!$AH$6:$AH$13045,'Salary sheet'!$F$6:$F$13045,'So sánh giờ'!$C59)</f>
        <v>68</v>
      </c>
      <c r="R59" s="674">
        <f>SUMIFS('Salary sheet'!$AI$6:$AI$13045,'Salary sheet'!$F$6:$F$13045,'So sánh giờ'!$C59)</f>
        <v>0</v>
      </c>
      <c r="S59" s="674">
        <f>SUMIFS('Salary sheet'!$AJ$6:$AJ$13045,'Salary sheet'!$F$6:$F$13045,'So sánh giờ'!$C59)</f>
        <v>0</v>
      </c>
      <c r="T59" s="674">
        <f>SUMIFS('Salary sheet'!$AK$6:$AK$13045,'Salary sheet'!$F$6:$F$13045,'So sánh giờ'!$C59)</f>
        <v>0</v>
      </c>
      <c r="U59" s="674">
        <f>SUMIFS('Salary sheet'!$AL$6:$AL$13045,'Salary sheet'!$F$6:$F$13045,'So sánh giờ'!$C59)</f>
        <v>0</v>
      </c>
      <c r="V59" s="732">
        <v>6</v>
      </c>
      <c r="W59" s="730">
        <v>46833346</v>
      </c>
      <c r="X59" s="730">
        <v>3446310</v>
      </c>
      <c r="Y59" s="730">
        <v>220500</v>
      </c>
      <c r="Z59" s="730">
        <v>0</v>
      </c>
      <c r="AA59" s="730">
        <v>0</v>
      </c>
      <c r="AB59" s="730">
        <v>0</v>
      </c>
      <c r="AC59" s="730">
        <v>43166536</v>
      </c>
      <c r="AD59" s="733">
        <v>134.9</v>
      </c>
      <c r="AE59" s="733">
        <v>0</v>
      </c>
      <c r="AF59" s="733">
        <v>0</v>
      </c>
      <c r="AG59" s="733">
        <v>208</v>
      </c>
      <c r="AH59" s="733">
        <v>116</v>
      </c>
      <c r="AI59" s="733">
        <v>0</v>
      </c>
      <c r="AJ59" s="733">
        <v>0</v>
      </c>
      <c r="AK59" s="733">
        <v>0</v>
      </c>
      <c r="AL59" s="733">
        <v>0</v>
      </c>
      <c r="AM59" s="715">
        <v>6</v>
      </c>
      <c r="AN59" s="713">
        <v>47745395</v>
      </c>
      <c r="AO59" s="713">
        <v>3418590</v>
      </c>
      <c r="AP59" s="713">
        <v>220500</v>
      </c>
      <c r="AQ59" s="713">
        <v>5747</v>
      </c>
      <c r="AR59" s="713">
        <v>0</v>
      </c>
      <c r="AS59" s="713">
        <v>0</v>
      </c>
      <c r="AT59" s="713">
        <v>44100558</v>
      </c>
      <c r="AU59" s="716">
        <v>106.4</v>
      </c>
      <c r="AV59" s="716">
        <v>10</v>
      </c>
      <c r="AW59" s="716">
        <v>0</v>
      </c>
      <c r="AX59" s="716">
        <v>162.5</v>
      </c>
      <c r="AY59" s="716">
        <v>144</v>
      </c>
      <c r="AZ59" s="716">
        <v>8</v>
      </c>
      <c r="BA59" s="716">
        <v>0</v>
      </c>
      <c r="BB59" s="716">
        <v>0</v>
      </c>
      <c r="BC59" s="716">
        <v>0</v>
      </c>
      <c r="BD59" s="370">
        <v>5</v>
      </c>
      <c r="BE59" s="362">
        <v>68340801</v>
      </c>
      <c r="BF59" s="362">
        <v>3389505</v>
      </c>
      <c r="BG59" s="362">
        <v>220500</v>
      </c>
      <c r="BH59" s="362">
        <v>511990</v>
      </c>
      <c r="BI59" s="362">
        <v>0</v>
      </c>
      <c r="BJ59" s="362">
        <v>0</v>
      </c>
      <c r="BK59" s="362">
        <v>64218806</v>
      </c>
      <c r="BL59" s="674">
        <v>96.3</v>
      </c>
      <c r="BM59" s="674">
        <v>35</v>
      </c>
      <c r="BN59" s="674">
        <v>0</v>
      </c>
      <c r="BO59" s="674">
        <v>149.5</v>
      </c>
      <c r="BP59" s="674">
        <v>132</v>
      </c>
      <c r="BQ59" s="674">
        <v>0</v>
      </c>
      <c r="BR59" s="674">
        <v>0</v>
      </c>
      <c r="BS59" s="674">
        <v>0</v>
      </c>
      <c r="BT59" s="674">
        <v>0</v>
      </c>
    </row>
    <row r="60" spans="1:72" s="22" customFormat="1" ht="26.25" customHeight="1">
      <c r="A60" s="366">
        <f>SUBTOTAL(3,B$4:B60)</f>
        <v>57</v>
      </c>
      <c r="B60" s="367" t="s">
        <v>196</v>
      </c>
      <c r="C60" s="368" t="s">
        <v>464</v>
      </c>
      <c r="D60" s="369" t="s">
        <v>496</v>
      </c>
      <c r="E60" s="370">
        <f>COUNTIFS('Salary sheet'!$F$6:$F$2288,C60,'Salary sheet'!$E$6:$E$2288,B60)</f>
        <v>14</v>
      </c>
      <c r="F60" s="362">
        <f>+SUMIFS('Salary sheet'!$AN$6:$AN$1292,'Salary sheet'!$F$6:$F$1292,'So sánh giờ'!C60,'Salary sheet'!$E$6:$E$1292,'So sánh giờ'!B60)</f>
        <v>126291199</v>
      </c>
      <c r="G60" s="362">
        <f>+SUMIFS('Salary sheet'!$AO$6:$AO$2288,'Salary sheet'!$F$6:$F$2288,C60,'Salary sheet'!$E$6:$E$2288,B60)</f>
        <v>9504810</v>
      </c>
      <c r="H60" s="362">
        <f>+SUMIFS('Salary sheet'!$AP$6:$AP$2288,'Salary sheet'!$F$6:$F$2288,C60,'Salary sheet'!$E$6:$E$2288,B60)</f>
        <v>573300</v>
      </c>
      <c r="I60" s="362">
        <f>+SUMIFS('Salary sheet'!$AQ$6:$AQ$2288,'Salary sheet'!$F$6:$F$2288,C60,'Salary sheet'!$E$6:$E$2288,B60)</f>
        <v>0</v>
      </c>
      <c r="J60" s="362">
        <f>+SUMIFS('Salary sheet'!$AR$6:$AR$2288,'Salary sheet'!$F$6:$F$2288,C60,'Salary sheet'!$E$6:$E$2288,B60)</f>
        <v>0</v>
      </c>
      <c r="K60" s="362">
        <f>SUMIFS('Salary sheet'!$AS$6:$AS$1291,'Salary sheet'!$F$6:$F$1291,'So sánh giờ'!C60)</f>
        <v>0</v>
      </c>
      <c r="L60" s="362">
        <f t="shared" si="0"/>
        <v>116213089</v>
      </c>
      <c r="M60" s="674">
        <f>SUMIFS('Salary sheet'!$M$6:$M$13045,'Salary sheet'!$F$6:$F$13045,'So sánh giờ'!$C60)</f>
        <v>324.2</v>
      </c>
      <c r="N60" s="674">
        <f>SUMIFS('Salary sheet'!$O$6:$O$13045,'Salary sheet'!$F$6:$F$13045,'So sánh giờ'!$C60)</f>
        <v>35</v>
      </c>
      <c r="O60" s="674">
        <f>SUMIFS('Salary sheet'!$AA$6:$AA$13045,'Salary sheet'!$F$6:$F$13045,'So sánh giờ'!$C60)</f>
        <v>0</v>
      </c>
      <c r="P60" s="674">
        <f>SUMIFS('Salary sheet'!$Q$6:$Q$13045,'Salary sheet'!$F$6:$F$13045,'So sánh giờ'!$C60)</f>
        <v>227.5</v>
      </c>
      <c r="Q60" s="674">
        <f>SUMIFS('Salary sheet'!$AH$6:$AH$13045,'Salary sheet'!$F$6:$F$13045,'So sánh giờ'!$C60)</f>
        <v>204</v>
      </c>
      <c r="R60" s="674">
        <f>SUMIFS('Salary sheet'!$AI$6:$AI$13045,'Salary sheet'!$F$6:$F$13045,'So sánh giờ'!$C60)</f>
        <v>0</v>
      </c>
      <c r="S60" s="674">
        <f>SUMIFS('Salary sheet'!$AJ$6:$AJ$13045,'Salary sheet'!$F$6:$F$13045,'So sánh giờ'!$C60)</f>
        <v>6</v>
      </c>
      <c r="T60" s="674">
        <f>SUMIFS('Salary sheet'!$AK$6:$AK$13045,'Salary sheet'!$F$6:$F$13045,'So sánh giờ'!$C60)</f>
        <v>0</v>
      </c>
      <c r="U60" s="674">
        <f>SUMIFS('Salary sheet'!$AL$6:$AL$13045,'Salary sheet'!$F$6:$F$13045,'So sánh giờ'!$C60)</f>
        <v>0</v>
      </c>
      <c r="V60" s="732">
        <v>15</v>
      </c>
      <c r="W60" s="730">
        <v>142767486</v>
      </c>
      <c r="X60" s="730">
        <v>8281980</v>
      </c>
      <c r="Y60" s="730">
        <v>441000</v>
      </c>
      <c r="Z60" s="730">
        <v>0</v>
      </c>
      <c r="AA60" s="730">
        <v>0</v>
      </c>
      <c r="AB60" s="730">
        <v>231844</v>
      </c>
      <c r="AC60" s="730">
        <v>133812662</v>
      </c>
      <c r="AD60" s="733">
        <v>358.3</v>
      </c>
      <c r="AE60" s="733">
        <v>2</v>
      </c>
      <c r="AF60" s="733">
        <v>0</v>
      </c>
      <c r="AG60" s="733">
        <v>227.5</v>
      </c>
      <c r="AH60" s="733">
        <v>563</v>
      </c>
      <c r="AI60" s="733">
        <v>0</v>
      </c>
      <c r="AJ60" s="733">
        <v>26</v>
      </c>
      <c r="AK60" s="733">
        <v>0</v>
      </c>
      <c r="AL60" s="733">
        <v>0</v>
      </c>
      <c r="AM60" s="715">
        <v>14</v>
      </c>
      <c r="AN60" s="713">
        <v>132937732</v>
      </c>
      <c r="AO60" s="713">
        <v>8275155</v>
      </c>
      <c r="AP60" s="713">
        <v>485100</v>
      </c>
      <c r="AQ60" s="713">
        <v>11063</v>
      </c>
      <c r="AR60" s="713">
        <v>0</v>
      </c>
      <c r="AS60" s="713">
        <v>0</v>
      </c>
      <c r="AT60" s="713">
        <v>124166414</v>
      </c>
      <c r="AU60" s="716">
        <v>257.60000000000002</v>
      </c>
      <c r="AV60" s="716">
        <v>22</v>
      </c>
      <c r="AW60" s="716">
        <v>0</v>
      </c>
      <c r="AX60" s="716">
        <v>234</v>
      </c>
      <c r="AY60" s="716">
        <v>531</v>
      </c>
      <c r="AZ60" s="716">
        <v>39.5</v>
      </c>
      <c r="BA60" s="716">
        <v>54</v>
      </c>
      <c r="BB60" s="716">
        <v>0</v>
      </c>
      <c r="BC60" s="716">
        <v>0</v>
      </c>
      <c r="BD60" s="370">
        <v>11</v>
      </c>
      <c r="BE60" s="362">
        <v>172141399</v>
      </c>
      <c r="BF60" s="362">
        <v>8248800</v>
      </c>
      <c r="BG60" s="362">
        <v>485100</v>
      </c>
      <c r="BH60" s="362">
        <v>1461809</v>
      </c>
      <c r="BI60" s="362">
        <v>0</v>
      </c>
      <c r="BJ60" s="362">
        <v>0</v>
      </c>
      <c r="BK60" s="362">
        <v>161945690</v>
      </c>
      <c r="BL60" s="674">
        <v>204.7</v>
      </c>
      <c r="BM60" s="674">
        <v>77</v>
      </c>
      <c r="BN60" s="674">
        <v>0</v>
      </c>
      <c r="BO60" s="674">
        <v>156</v>
      </c>
      <c r="BP60" s="674">
        <v>379</v>
      </c>
      <c r="BQ60" s="674">
        <v>0</v>
      </c>
      <c r="BR60" s="674">
        <v>20</v>
      </c>
      <c r="BS60" s="674">
        <v>0</v>
      </c>
      <c r="BT60" s="674">
        <v>0</v>
      </c>
    </row>
    <row r="61" spans="1:72" s="22" customFormat="1" ht="26.25" customHeight="1">
      <c r="A61" s="366">
        <f>SUBTOTAL(3,B$4:B61)</f>
        <v>58</v>
      </c>
      <c r="B61" s="367" t="s">
        <v>196</v>
      </c>
      <c r="C61" s="368" t="s">
        <v>465</v>
      </c>
      <c r="D61" s="369" t="s">
        <v>497</v>
      </c>
      <c r="E61" s="370">
        <f>COUNTIFS('Salary sheet'!$F$6:$F$2288,C61,'Salary sheet'!$E$6:$E$2288,B61)</f>
        <v>13</v>
      </c>
      <c r="F61" s="362">
        <f>+SUMIFS('Salary sheet'!$AN$6:$AN$1292,'Salary sheet'!$F$6:$F$1292,'So sánh giờ'!C61,'Salary sheet'!$E$6:$E$1292,'So sánh giờ'!B61)</f>
        <v>105106518</v>
      </c>
      <c r="G61" s="362">
        <f>+SUMIFS('Salary sheet'!$AO$6:$AO$2288,'Salary sheet'!$F$6:$F$2288,C61,'Salary sheet'!$E$6:$E$2288,B61)</f>
        <v>8575560</v>
      </c>
      <c r="H61" s="362">
        <f>+SUMIFS('Salary sheet'!$AP$6:$AP$2288,'Salary sheet'!$F$6:$F$2288,C61,'Salary sheet'!$E$6:$E$2288,B61)</f>
        <v>529200</v>
      </c>
      <c r="I61" s="362">
        <f>+SUMIFS('Salary sheet'!$AQ$6:$AQ$2288,'Salary sheet'!$F$6:$F$2288,C61,'Salary sheet'!$E$6:$E$2288,B61)</f>
        <v>22309</v>
      </c>
      <c r="J61" s="362">
        <f>+SUMIFS('Salary sheet'!$AR$6:$AR$2288,'Salary sheet'!$F$6:$F$2288,C61,'Salary sheet'!$E$6:$E$2288,B61)</f>
        <v>0</v>
      </c>
      <c r="K61" s="362">
        <f>SUMIFS('Salary sheet'!$AS$6:$AS$1291,'Salary sheet'!$F$6:$F$1291,'So sánh giờ'!C61)</f>
        <v>0</v>
      </c>
      <c r="L61" s="362">
        <f t="shared" si="0"/>
        <v>95979449</v>
      </c>
      <c r="M61" s="674">
        <f>SUMIFS('Salary sheet'!$M$6:$M$13045,'Salary sheet'!$F$6:$F$13045,'So sánh giờ'!$C61)</f>
        <v>294</v>
      </c>
      <c r="N61" s="674">
        <f>SUMIFS('Salary sheet'!$O$6:$O$13045,'Salary sheet'!$F$6:$F$13045,'So sánh giờ'!$C61)</f>
        <v>30</v>
      </c>
      <c r="O61" s="674">
        <f>SUMIFS('Salary sheet'!$AA$6:$AA$13045,'Salary sheet'!$F$6:$F$13045,'So sánh giờ'!$C61)</f>
        <v>0</v>
      </c>
      <c r="P61" s="674">
        <f>SUMIFS('Salary sheet'!$Q$6:$Q$13045,'Salary sheet'!$F$6:$F$13045,'So sánh giờ'!$C61)</f>
        <v>247</v>
      </c>
      <c r="Q61" s="674">
        <f>SUMIFS('Salary sheet'!$AH$6:$AH$13045,'Salary sheet'!$F$6:$F$13045,'So sánh giờ'!$C61)</f>
        <v>184</v>
      </c>
      <c r="R61" s="674">
        <f>SUMIFS('Salary sheet'!$AI$6:$AI$13045,'Salary sheet'!$F$6:$F$13045,'So sánh giờ'!$C61)</f>
        <v>0</v>
      </c>
      <c r="S61" s="674">
        <f>SUMIFS('Salary sheet'!$AJ$6:$AJ$13045,'Salary sheet'!$F$6:$F$13045,'So sánh giờ'!$C61)</f>
        <v>0</v>
      </c>
      <c r="T61" s="674">
        <f>SUMIFS('Salary sheet'!$AK$6:$AK$13045,'Salary sheet'!$F$6:$F$13045,'So sánh giờ'!$C61)</f>
        <v>0</v>
      </c>
      <c r="U61" s="674">
        <f>SUMIFS('Salary sheet'!$AL$6:$AL$13045,'Salary sheet'!$F$6:$F$13045,'So sánh giờ'!$C61)</f>
        <v>0</v>
      </c>
      <c r="V61" s="732">
        <v>13</v>
      </c>
      <c r="W61" s="730">
        <v>102079398</v>
      </c>
      <c r="X61" s="730">
        <v>7984417</v>
      </c>
      <c r="Y61" s="730">
        <v>529200</v>
      </c>
      <c r="Z61" s="730">
        <v>0</v>
      </c>
      <c r="AA61" s="730">
        <v>0</v>
      </c>
      <c r="AB61" s="730">
        <v>386580</v>
      </c>
      <c r="AC61" s="730">
        <v>93179201</v>
      </c>
      <c r="AD61" s="733">
        <v>319.89999999999998</v>
      </c>
      <c r="AE61" s="733">
        <v>2</v>
      </c>
      <c r="AF61" s="733">
        <v>0</v>
      </c>
      <c r="AG61" s="733">
        <v>266.5</v>
      </c>
      <c r="AH61" s="733">
        <v>136</v>
      </c>
      <c r="AI61" s="733">
        <v>0</v>
      </c>
      <c r="AJ61" s="733">
        <v>0</v>
      </c>
      <c r="AK61" s="733">
        <v>0</v>
      </c>
      <c r="AL61" s="733">
        <v>0</v>
      </c>
      <c r="AM61" s="715">
        <v>14</v>
      </c>
      <c r="AN61" s="713">
        <v>95927747</v>
      </c>
      <c r="AO61" s="713">
        <v>7252035</v>
      </c>
      <c r="AP61" s="713">
        <v>485100</v>
      </c>
      <c r="AQ61" s="713">
        <v>0</v>
      </c>
      <c r="AR61" s="713">
        <v>0</v>
      </c>
      <c r="AS61" s="713">
        <v>0</v>
      </c>
      <c r="AT61" s="713">
        <v>88190612</v>
      </c>
      <c r="AU61" s="716">
        <v>248.5</v>
      </c>
      <c r="AV61" s="716">
        <v>22</v>
      </c>
      <c r="AW61" s="716">
        <v>0</v>
      </c>
      <c r="AX61" s="716">
        <v>227.5</v>
      </c>
      <c r="AY61" s="716">
        <v>240</v>
      </c>
      <c r="AZ61" s="716">
        <v>0</v>
      </c>
      <c r="BA61" s="716">
        <v>4</v>
      </c>
      <c r="BB61" s="716">
        <v>0</v>
      </c>
      <c r="BC61" s="716">
        <v>0</v>
      </c>
      <c r="BD61" s="370">
        <v>11</v>
      </c>
      <c r="BE61" s="362">
        <v>138218067</v>
      </c>
      <c r="BF61" s="362">
        <v>7252035</v>
      </c>
      <c r="BG61" s="362">
        <v>485100</v>
      </c>
      <c r="BH61" s="362">
        <v>683484</v>
      </c>
      <c r="BI61" s="362">
        <v>0</v>
      </c>
      <c r="BJ61" s="362">
        <v>0</v>
      </c>
      <c r="BK61" s="362">
        <v>129797448</v>
      </c>
      <c r="BL61" s="674">
        <v>204.5</v>
      </c>
      <c r="BM61" s="674">
        <v>77</v>
      </c>
      <c r="BN61" s="674">
        <v>0</v>
      </c>
      <c r="BO61" s="674">
        <v>117</v>
      </c>
      <c r="BP61" s="674">
        <v>266.5</v>
      </c>
      <c r="BQ61" s="674">
        <v>0</v>
      </c>
      <c r="BR61" s="674">
        <v>0</v>
      </c>
      <c r="BS61" s="674">
        <v>0</v>
      </c>
      <c r="BT61" s="674">
        <v>0</v>
      </c>
    </row>
    <row r="62" spans="1:72" s="22" customFormat="1" ht="26.25" customHeight="1">
      <c r="A62" s="366">
        <f>SUBTOTAL(3,B$4:B62)</f>
        <v>59</v>
      </c>
      <c r="B62" s="367" t="s">
        <v>196</v>
      </c>
      <c r="C62" s="368" t="s">
        <v>466</v>
      </c>
      <c r="D62" s="369" t="s">
        <v>498</v>
      </c>
      <c r="E62" s="370">
        <f>COUNTIFS('Salary sheet'!$F$6:$F$2288,C62,'Salary sheet'!$E$6:$E$2288,B62)</f>
        <v>11</v>
      </c>
      <c r="F62" s="362">
        <f>+SUMIFS('Salary sheet'!$AN$6:$AN$1292,'Salary sheet'!$F$6:$F$1292,'So sánh giờ'!C62,'Salary sheet'!$E$6:$E$1292,'So sánh giờ'!B62)</f>
        <v>84072642</v>
      </c>
      <c r="G62" s="362">
        <f>+SUMIFS('Salary sheet'!$AO$6:$AO$2288,'Salary sheet'!$F$6:$F$2288,C62,'Salary sheet'!$E$6:$E$2288,B62)</f>
        <v>6608490</v>
      </c>
      <c r="H62" s="362">
        <f>+SUMIFS('Salary sheet'!$AP$6:$AP$2288,'Salary sheet'!$F$6:$F$2288,C62,'Salary sheet'!$E$6:$E$2288,B62)</f>
        <v>485100</v>
      </c>
      <c r="I62" s="362">
        <f>+SUMIFS('Salary sheet'!$AQ$6:$AQ$2288,'Salary sheet'!$F$6:$F$2288,C62,'Salary sheet'!$E$6:$E$2288,B62)</f>
        <v>0</v>
      </c>
      <c r="J62" s="362">
        <f>+SUMIFS('Salary sheet'!$AR$6:$AR$2288,'Salary sheet'!$F$6:$F$2288,C62,'Salary sheet'!$E$6:$E$2288,B62)</f>
        <v>0</v>
      </c>
      <c r="K62" s="362">
        <f>SUMIFS('Salary sheet'!$AS$6:$AS$1291,'Salary sheet'!$F$6:$F$1291,'So sánh giờ'!C62)</f>
        <v>0</v>
      </c>
      <c r="L62" s="362">
        <f t="shared" si="0"/>
        <v>76979052</v>
      </c>
      <c r="M62" s="674">
        <f>SUMIFS('Salary sheet'!$M$6:$M$13045,'Salary sheet'!$F$6:$F$13045,'So sánh giờ'!$C62)</f>
        <v>257.8</v>
      </c>
      <c r="N62" s="674">
        <f>SUMIFS('Salary sheet'!$O$6:$O$13045,'Salary sheet'!$F$6:$F$13045,'So sánh giờ'!$C62)</f>
        <v>24</v>
      </c>
      <c r="O62" s="674">
        <f>SUMIFS('Salary sheet'!$AA$6:$AA$13045,'Salary sheet'!$F$6:$F$13045,'So sánh giờ'!$C62)</f>
        <v>0</v>
      </c>
      <c r="P62" s="674">
        <f>SUMIFS('Salary sheet'!$Q$6:$Q$13045,'Salary sheet'!$F$6:$F$13045,'So sánh giờ'!$C62)</f>
        <v>0</v>
      </c>
      <c r="Q62" s="674">
        <f>SUMIFS('Salary sheet'!$AH$6:$AH$13045,'Salary sheet'!$F$6:$F$13045,'So sánh giờ'!$C62)</f>
        <v>168</v>
      </c>
      <c r="R62" s="674">
        <f>SUMIFS('Salary sheet'!$AI$6:$AI$13045,'Salary sheet'!$F$6:$F$13045,'So sánh giờ'!$C62)</f>
        <v>0</v>
      </c>
      <c r="S62" s="674">
        <f>SUMIFS('Salary sheet'!$AJ$6:$AJ$13045,'Salary sheet'!$F$6:$F$13045,'So sánh giờ'!$C62)</f>
        <v>0</v>
      </c>
      <c r="T62" s="674">
        <f>SUMIFS('Salary sheet'!$AK$6:$AK$13045,'Salary sheet'!$F$6:$F$13045,'So sánh giờ'!$C62)</f>
        <v>0</v>
      </c>
      <c r="U62" s="674">
        <f>SUMIFS('Salary sheet'!$AL$6:$AL$13045,'Salary sheet'!$F$6:$F$13045,'So sánh giờ'!$C62)</f>
        <v>0</v>
      </c>
      <c r="V62" s="732">
        <v>12</v>
      </c>
      <c r="W62" s="730">
        <v>93326986</v>
      </c>
      <c r="X62" s="730">
        <v>6441766</v>
      </c>
      <c r="Y62" s="730">
        <v>485100</v>
      </c>
      <c r="Z62" s="730">
        <v>0</v>
      </c>
      <c r="AA62" s="730">
        <v>0</v>
      </c>
      <c r="AB62" s="730">
        <v>626584</v>
      </c>
      <c r="AC62" s="730">
        <v>85773536</v>
      </c>
      <c r="AD62" s="733">
        <v>275.59999999999997</v>
      </c>
      <c r="AE62" s="733">
        <v>1</v>
      </c>
      <c r="AF62" s="733">
        <v>0</v>
      </c>
      <c r="AG62" s="733">
        <v>0</v>
      </c>
      <c r="AH62" s="733">
        <v>493</v>
      </c>
      <c r="AI62" s="733">
        <v>0</v>
      </c>
      <c r="AJ62" s="733">
        <v>0</v>
      </c>
      <c r="AK62" s="733">
        <v>0</v>
      </c>
      <c r="AL62" s="733">
        <v>0</v>
      </c>
      <c r="AM62" s="715">
        <v>12</v>
      </c>
      <c r="AN62" s="713">
        <v>85281339</v>
      </c>
      <c r="AO62" s="713">
        <v>5347020</v>
      </c>
      <c r="AP62" s="713">
        <v>441000</v>
      </c>
      <c r="AQ62" s="713">
        <v>0</v>
      </c>
      <c r="AR62" s="713">
        <v>0</v>
      </c>
      <c r="AS62" s="713">
        <v>0</v>
      </c>
      <c r="AT62" s="713">
        <v>79493319</v>
      </c>
      <c r="AU62" s="716">
        <v>205.3</v>
      </c>
      <c r="AV62" s="716">
        <v>20</v>
      </c>
      <c r="AW62" s="716">
        <v>0</v>
      </c>
      <c r="AX62" s="716">
        <v>0</v>
      </c>
      <c r="AY62" s="716">
        <v>495</v>
      </c>
      <c r="AZ62" s="716">
        <v>0</v>
      </c>
      <c r="BA62" s="716">
        <v>0</v>
      </c>
      <c r="BB62" s="716">
        <v>0</v>
      </c>
      <c r="BC62" s="716">
        <v>0</v>
      </c>
      <c r="BD62" s="370">
        <v>11</v>
      </c>
      <c r="BE62" s="362">
        <v>127752651</v>
      </c>
      <c r="BF62" s="362">
        <v>6674010</v>
      </c>
      <c r="BG62" s="362">
        <v>485100</v>
      </c>
      <c r="BH62" s="362">
        <v>615216</v>
      </c>
      <c r="BI62" s="362">
        <v>0</v>
      </c>
      <c r="BJ62" s="362">
        <v>0</v>
      </c>
      <c r="BK62" s="362">
        <v>119978325</v>
      </c>
      <c r="BL62" s="674">
        <v>195.5</v>
      </c>
      <c r="BM62" s="674">
        <v>77</v>
      </c>
      <c r="BN62" s="674">
        <v>0</v>
      </c>
      <c r="BO62" s="674">
        <v>0</v>
      </c>
      <c r="BP62" s="674">
        <v>396</v>
      </c>
      <c r="BQ62" s="674">
        <v>8</v>
      </c>
      <c r="BR62" s="674">
        <v>0</v>
      </c>
      <c r="BS62" s="674">
        <v>0</v>
      </c>
      <c r="BT62" s="674">
        <v>0</v>
      </c>
    </row>
    <row r="63" spans="1:72" s="22" customFormat="1" ht="26.25" customHeight="1">
      <c r="A63" s="366">
        <f>SUBTOTAL(3,B$4:B63)</f>
        <v>60</v>
      </c>
      <c r="B63" s="367" t="s">
        <v>196</v>
      </c>
      <c r="C63" s="368" t="s">
        <v>214</v>
      </c>
      <c r="D63" s="369" t="s">
        <v>400</v>
      </c>
      <c r="E63" s="370">
        <f>COUNTIFS('Salary sheet'!$F$6:$F$2288,C63,'Salary sheet'!$E$6:$E$2288,B63)</f>
        <v>1</v>
      </c>
      <c r="F63" s="362">
        <f>+SUMIFS('Salary sheet'!$AN$6:$AN$1292,'Salary sheet'!$F$6:$F$1292,'So sánh giờ'!C63,'Salary sheet'!$E$6:$E$1292,'So sánh giờ'!B63)</f>
        <v>9162550</v>
      </c>
      <c r="G63" s="362">
        <f>+SUMIFS('Salary sheet'!$AO$6:$AO$2288,'Salary sheet'!$F$6:$F$2288,C63,'Salary sheet'!$E$6:$E$2288,B63)</f>
        <v>717255</v>
      </c>
      <c r="H63" s="362">
        <f>+SUMIFS('Salary sheet'!$AP$6:$AP$2288,'Salary sheet'!$F$6:$F$2288,C63,'Salary sheet'!$E$6:$E$2288,B63)</f>
        <v>44100</v>
      </c>
      <c r="I63" s="362">
        <f>+SUMIFS('Salary sheet'!$AQ$6:$AQ$2288,'Salary sheet'!$F$6:$F$2288,C63,'Salary sheet'!$E$6:$E$2288,B63)</f>
        <v>0</v>
      </c>
      <c r="J63" s="362">
        <f>+SUMIFS('Salary sheet'!$AR$6:$AR$2288,'Salary sheet'!$F$6:$F$2288,C63,'Salary sheet'!$E$6:$E$2288,B63)</f>
        <v>0</v>
      </c>
      <c r="K63" s="362">
        <f>SUMIFS('Salary sheet'!$AS$6:$AS$1291,'Salary sheet'!$F$6:$F$1291,'So sánh giờ'!C63)</f>
        <v>0</v>
      </c>
      <c r="L63" s="362">
        <f t="shared" si="0"/>
        <v>8401195</v>
      </c>
      <c r="M63" s="674">
        <f>SUMIFS('Salary sheet'!$M$6:$M$13045,'Salary sheet'!$F$6:$F$13045,'So sánh giờ'!$C63)</f>
        <v>24</v>
      </c>
      <c r="N63" s="674">
        <f>SUMIFS('Salary sheet'!$O$6:$O$13045,'Salary sheet'!$F$6:$F$13045,'So sánh giờ'!$C63)</f>
        <v>2</v>
      </c>
      <c r="O63" s="674">
        <f>SUMIFS('Salary sheet'!$AA$6:$AA$13045,'Salary sheet'!$F$6:$F$13045,'So sánh giờ'!$C63)</f>
        <v>0</v>
      </c>
      <c r="P63" s="674">
        <f>SUMIFS('Salary sheet'!$Q$6:$Q$13045,'Salary sheet'!$F$6:$F$13045,'So sánh giờ'!$C63)</f>
        <v>0</v>
      </c>
      <c r="Q63" s="674">
        <f>SUMIFS('Salary sheet'!$AH$6:$AH$13045,'Salary sheet'!$F$6:$F$13045,'So sánh giờ'!$C63)</f>
        <v>24</v>
      </c>
      <c r="R63" s="674">
        <f>SUMIFS('Salary sheet'!$AI$6:$AI$13045,'Salary sheet'!$F$6:$F$13045,'So sánh giờ'!$C63)</f>
        <v>0</v>
      </c>
      <c r="S63" s="674">
        <f>SUMIFS('Salary sheet'!$AJ$6:$AJ$13045,'Salary sheet'!$F$6:$F$13045,'So sánh giờ'!$C63)</f>
        <v>0</v>
      </c>
      <c r="T63" s="674">
        <f>SUMIFS('Salary sheet'!$AK$6:$AK$13045,'Salary sheet'!$F$6:$F$13045,'So sánh giờ'!$C63)</f>
        <v>0</v>
      </c>
      <c r="U63" s="674">
        <f>SUMIFS('Salary sheet'!$AL$6:$AL$13045,'Salary sheet'!$F$6:$F$13045,'So sánh giờ'!$C63)</f>
        <v>0</v>
      </c>
      <c r="V63" s="732">
        <v>1</v>
      </c>
      <c r="W63" s="730">
        <v>10935983</v>
      </c>
      <c r="X63" s="730">
        <v>717255</v>
      </c>
      <c r="Y63" s="730">
        <v>44100</v>
      </c>
      <c r="Z63" s="730">
        <v>0</v>
      </c>
      <c r="AA63" s="730">
        <v>0</v>
      </c>
      <c r="AB63" s="730">
        <v>0</v>
      </c>
      <c r="AC63" s="730">
        <v>10174628</v>
      </c>
      <c r="AD63" s="733">
        <v>26</v>
      </c>
      <c r="AE63" s="733">
        <v>0</v>
      </c>
      <c r="AF63" s="733">
        <v>0</v>
      </c>
      <c r="AG63" s="733">
        <v>0</v>
      </c>
      <c r="AH63" s="733">
        <v>60</v>
      </c>
      <c r="AI63" s="733">
        <v>0</v>
      </c>
      <c r="AJ63" s="733">
        <v>0</v>
      </c>
      <c r="AK63" s="733">
        <v>0</v>
      </c>
      <c r="AL63" s="733">
        <v>0</v>
      </c>
      <c r="AM63" s="715">
        <v>1</v>
      </c>
      <c r="AN63" s="713">
        <v>10972930</v>
      </c>
      <c r="AO63" s="713">
        <v>717255</v>
      </c>
      <c r="AP63" s="713">
        <v>44100</v>
      </c>
      <c r="AQ63" s="713">
        <v>0</v>
      </c>
      <c r="AR63" s="713">
        <v>0</v>
      </c>
      <c r="AS63" s="713">
        <v>0</v>
      </c>
      <c r="AT63" s="713">
        <v>10211575</v>
      </c>
      <c r="AU63" s="716">
        <v>22</v>
      </c>
      <c r="AV63" s="716">
        <v>2</v>
      </c>
      <c r="AW63" s="716">
        <v>0</v>
      </c>
      <c r="AX63" s="716">
        <v>0</v>
      </c>
      <c r="AY63" s="716">
        <v>56</v>
      </c>
      <c r="AZ63" s="716">
        <v>0</v>
      </c>
      <c r="BA63" s="716">
        <v>0</v>
      </c>
      <c r="BB63" s="716">
        <v>0</v>
      </c>
      <c r="BC63" s="716">
        <v>0</v>
      </c>
      <c r="BD63" s="370">
        <v>1</v>
      </c>
      <c r="BE63" s="362">
        <v>16735617</v>
      </c>
      <c r="BF63" s="362">
        <v>717255</v>
      </c>
      <c r="BG63" s="362">
        <v>44100</v>
      </c>
      <c r="BH63" s="362">
        <v>208224</v>
      </c>
      <c r="BI63" s="362">
        <v>0</v>
      </c>
      <c r="BJ63" s="362">
        <v>0</v>
      </c>
      <c r="BK63" s="362">
        <v>15766038</v>
      </c>
      <c r="BL63" s="674">
        <v>20</v>
      </c>
      <c r="BM63" s="674">
        <v>7</v>
      </c>
      <c r="BN63" s="674">
        <v>0</v>
      </c>
      <c r="BO63" s="674">
        <v>0</v>
      </c>
      <c r="BP63" s="674">
        <v>52</v>
      </c>
      <c r="BQ63" s="674">
        <v>0</v>
      </c>
      <c r="BR63" s="674">
        <v>0</v>
      </c>
      <c r="BS63" s="674">
        <v>0</v>
      </c>
      <c r="BT63" s="674">
        <v>0</v>
      </c>
    </row>
    <row r="64" spans="1:72" s="22" customFormat="1" ht="26.25" customHeight="1">
      <c r="A64" s="366">
        <f>SUBTOTAL(3,B$4:B64)</f>
        <v>61</v>
      </c>
      <c r="B64" s="367" t="s">
        <v>196</v>
      </c>
      <c r="C64" s="368" t="s">
        <v>467</v>
      </c>
      <c r="D64" s="369" t="s">
        <v>499</v>
      </c>
      <c r="E64" s="370">
        <f>COUNTIFS('Salary sheet'!$F$6:$F$2288,C64,'Salary sheet'!$E$6:$E$2288,B64)</f>
        <v>10</v>
      </c>
      <c r="F64" s="362">
        <f>+SUMIFS('Salary sheet'!$AN$6:$AN$1292,'Salary sheet'!$F$6:$F$1292,'So sánh giờ'!C64,'Salary sheet'!$E$6:$E$1292,'So sánh giờ'!B64)</f>
        <v>91952029</v>
      </c>
      <c r="G64" s="362">
        <f>+SUMIFS('Salary sheet'!$AO$6:$AO$2288,'Salary sheet'!$F$6:$F$2288,C64,'Salary sheet'!$E$6:$E$2288,B64)</f>
        <v>7117845</v>
      </c>
      <c r="H64" s="362">
        <f>+SUMIFS('Salary sheet'!$AP$6:$AP$2288,'Salary sheet'!$F$6:$F$2288,C64,'Salary sheet'!$E$6:$E$2288,B64)</f>
        <v>441000</v>
      </c>
      <c r="I64" s="362">
        <f>+SUMIFS('Salary sheet'!$AQ$6:$AQ$2288,'Salary sheet'!$F$6:$F$2288,C64,'Salary sheet'!$E$6:$E$2288,B64)</f>
        <v>0</v>
      </c>
      <c r="J64" s="362">
        <f>+SUMIFS('Salary sheet'!$AR$6:$AR$2288,'Salary sheet'!$F$6:$F$2288,C64,'Salary sheet'!$E$6:$E$2288,B64)</f>
        <v>0</v>
      </c>
      <c r="K64" s="362">
        <f>SUMIFS('Salary sheet'!$AS$6:$AS$1291,'Salary sheet'!$F$6:$F$1291,'So sánh giờ'!C64)</f>
        <v>0</v>
      </c>
      <c r="L64" s="362">
        <f t="shared" si="0"/>
        <v>84393184</v>
      </c>
      <c r="M64" s="674">
        <f>SUMIFS('Salary sheet'!$M$6:$M$13045,'Salary sheet'!$F$6:$F$13045,'So sánh giờ'!$C64)</f>
        <v>221.6</v>
      </c>
      <c r="N64" s="674">
        <f>SUMIFS('Salary sheet'!$O$6:$O$13045,'Salary sheet'!$F$6:$F$13045,'So sánh giờ'!$C64)</f>
        <v>25</v>
      </c>
      <c r="O64" s="674">
        <f>SUMIFS('Salary sheet'!$AA$6:$AA$13045,'Salary sheet'!$F$6:$F$13045,'So sánh giờ'!$C64)</f>
        <v>0</v>
      </c>
      <c r="P64" s="674">
        <f>SUMIFS('Salary sheet'!$Q$6:$Q$13045,'Salary sheet'!$F$6:$F$13045,'So sánh giờ'!$C64)</f>
        <v>312</v>
      </c>
      <c r="Q64" s="674">
        <f>SUMIFS('Salary sheet'!$AH$6:$AH$13045,'Salary sheet'!$F$6:$F$13045,'So sánh giờ'!$C64)</f>
        <v>144</v>
      </c>
      <c r="R64" s="674">
        <f>SUMIFS('Salary sheet'!$AI$6:$AI$13045,'Salary sheet'!$F$6:$F$13045,'So sánh giờ'!$C64)</f>
        <v>0</v>
      </c>
      <c r="S64" s="674">
        <f>SUMIFS('Salary sheet'!$AJ$6:$AJ$13045,'Salary sheet'!$F$6:$F$13045,'So sánh giờ'!$C64)</f>
        <v>28</v>
      </c>
      <c r="T64" s="674">
        <f>SUMIFS('Salary sheet'!$AK$6:$AK$13045,'Salary sheet'!$F$6:$F$13045,'So sánh giờ'!$C64)</f>
        <v>0</v>
      </c>
      <c r="U64" s="674">
        <f>SUMIFS('Salary sheet'!$AL$6:$AL$13045,'Salary sheet'!$F$6:$F$13045,'So sánh giờ'!$C64)</f>
        <v>0</v>
      </c>
      <c r="V64" s="732">
        <v>10</v>
      </c>
      <c r="W64" s="730">
        <v>115259261</v>
      </c>
      <c r="X64" s="730">
        <v>7038990</v>
      </c>
      <c r="Y64" s="730">
        <v>441000</v>
      </c>
      <c r="Z64" s="730">
        <v>17159</v>
      </c>
      <c r="AA64" s="730">
        <v>0</v>
      </c>
      <c r="AB64" s="730">
        <v>0</v>
      </c>
      <c r="AC64" s="730">
        <v>107762112</v>
      </c>
      <c r="AD64" s="733">
        <v>250.60000000000002</v>
      </c>
      <c r="AE64" s="733">
        <v>0</v>
      </c>
      <c r="AF64" s="733">
        <v>0</v>
      </c>
      <c r="AG64" s="733">
        <v>403</v>
      </c>
      <c r="AH64" s="733">
        <v>432</v>
      </c>
      <c r="AI64" s="733">
        <v>24</v>
      </c>
      <c r="AJ64" s="733">
        <v>70</v>
      </c>
      <c r="AK64" s="733">
        <v>0</v>
      </c>
      <c r="AL64" s="733">
        <v>0</v>
      </c>
      <c r="AM64" s="715">
        <v>10</v>
      </c>
      <c r="AN64" s="713">
        <v>113054350</v>
      </c>
      <c r="AO64" s="713">
        <v>6946590</v>
      </c>
      <c r="AP64" s="713">
        <v>396900</v>
      </c>
      <c r="AQ64" s="713">
        <v>195402</v>
      </c>
      <c r="AR64" s="713">
        <v>0</v>
      </c>
      <c r="AS64" s="713">
        <v>0</v>
      </c>
      <c r="AT64" s="713">
        <v>105515458</v>
      </c>
      <c r="AU64" s="716">
        <v>213.9</v>
      </c>
      <c r="AV64" s="716">
        <v>20</v>
      </c>
      <c r="AW64" s="716">
        <v>0</v>
      </c>
      <c r="AX64" s="716">
        <v>331.5</v>
      </c>
      <c r="AY64" s="716">
        <v>389.5</v>
      </c>
      <c r="AZ64" s="716">
        <v>32</v>
      </c>
      <c r="BA64" s="716">
        <v>64</v>
      </c>
      <c r="BB64" s="716">
        <v>0</v>
      </c>
      <c r="BC64" s="716">
        <v>0</v>
      </c>
      <c r="BD64" s="370">
        <v>10</v>
      </c>
      <c r="BE64" s="362">
        <v>139102786</v>
      </c>
      <c r="BF64" s="362">
        <v>6908055</v>
      </c>
      <c r="BG64" s="362">
        <v>396900</v>
      </c>
      <c r="BH64" s="362">
        <v>1334431</v>
      </c>
      <c r="BI64" s="362">
        <v>0</v>
      </c>
      <c r="BJ64" s="362">
        <v>0</v>
      </c>
      <c r="BK64" s="362">
        <v>130463400</v>
      </c>
      <c r="BL64" s="674">
        <v>189.4</v>
      </c>
      <c r="BM64" s="674">
        <v>70</v>
      </c>
      <c r="BN64" s="674">
        <v>0</v>
      </c>
      <c r="BO64" s="674">
        <v>110.5</v>
      </c>
      <c r="BP64" s="674">
        <v>326</v>
      </c>
      <c r="BQ64" s="674">
        <v>0</v>
      </c>
      <c r="BR64" s="674">
        <v>20</v>
      </c>
      <c r="BS64" s="674">
        <v>0</v>
      </c>
      <c r="BT64" s="674">
        <v>0</v>
      </c>
    </row>
    <row r="65" spans="1:72" s="22" customFormat="1" ht="26.25" customHeight="1">
      <c r="A65" s="366">
        <f>SUBTOTAL(3,B$4:B65)</f>
        <v>62</v>
      </c>
      <c r="B65" s="367" t="s">
        <v>196</v>
      </c>
      <c r="C65" s="368" t="s">
        <v>468</v>
      </c>
      <c r="D65" s="369" t="s">
        <v>500</v>
      </c>
      <c r="E65" s="370">
        <f>COUNTIFS('Salary sheet'!$F$6:$F$2288,C65,'Salary sheet'!$E$6:$E$2288,B65)</f>
        <v>9</v>
      </c>
      <c r="F65" s="362">
        <f>+SUMIFS('Salary sheet'!$AN$6:$AN$1292,'Salary sheet'!$F$6:$F$1292,'So sánh giờ'!C65,'Salary sheet'!$E$6:$E$1292,'So sánh giờ'!B65)</f>
        <v>74972178</v>
      </c>
      <c r="G65" s="362">
        <f>+SUMIFS('Salary sheet'!$AO$6:$AO$2288,'Salary sheet'!$F$6:$F$2288,C65,'Salary sheet'!$E$6:$E$2288,B65)</f>
        <v>4673235</v>
      </c>
      <c r="H65" s="362">
        <f>+SUMIFS('Salary sheet'!$AP$6:$AP$2288,'Salary sheet'!$F$6:$F$2288,C65,'Salary sheet'!$E$6:$E$2288,B65)</f>
        <v>308700</v>
      </c>
      <c r="I65" s="362">
        <f>+SUMIFS('Salary sheet'!$AQ$6:$AQ$2288,'Salary sheet'!$F$6:$F$2288,C65,'Salary sheet'!$E$6:$E$2288,B65)</f>
        <v>0</v>
      </c>
      <c r="J65" s="362">
        <f>+SUMIFS('Salary sheet'!$AR$6:$AR$2288,'Salary sheet'!$F$6:$F$2288,C65,'Salary sheet'!$E$6:$E$2288,B65)</f>
        <v>0</v>
      </c>
      <c r="K65" s="362">
        <f>SUMIFS('Salary sheet'!$AS$6:$AS$1291,'Salary sheet'!$F$6:$F$1291,'So sánh giờ'!C65)</f>
        <v>91558</v>
      </c>
      <c r="L65" s="362">
        <f>+(F65)-SUM(G65:K65)</f>
        <v>69898685</v>
      </c>
      <c r="M65" s="674">
        <f>SUMIFS('Salary sheet'!$M$6:$M$13045,'Salary sheet'!$F$6:$F$13045,'So sánh giờ'!$C65)</f>
        <v>207.20000000000002</v>
      </c>
      <c r="N65" s="674">
        <f>SUMIFS('Salary sheet'!$O$6:$O$13045,'Salary sheet'!$F$6:$F$13045,'So sánh giờ'!$C65)</f>
        <v>20</v>
      </c>
      <c r="O65" s="674">
        <f>SUMIFS('Salary sheet'!$AA$6:$AA$13045,'Salary sheet'!$F$6:$F$13045,'So sánh giờ'!$C65)</f>
        <v>0</v>
      </c>
      <c r="P65" s="674">
        <f>SUMIFS('Salary sheet'!$Q$6:$Q$13045,'Salary sheet'!$F$6:$F$13045,'So sánh giờ'!$C65)</f>
        <v>169</v>
      </c>
      <c r="Q65" s="674">
        <f>SUMIFS('Salary sheet'!$AH$6:$AH$13045,'Salary sheet'!$F$6:$F$13045,'So sánh giờ'!$C65)</f>
        <v>160</v>
      </c>
      <c r="R65" s="674">
        <f>SUMIFS('Salary sheet'!$AI$6:$AI$13045,'Salary sheet'!$F$6:$F$13045,'So sánh giờ'!$C65)</f>
        <v>0</v>
      </c>
      <c r="S65" s="674">
        <f>SUMIFS('Salary sheet'!$AJ$6:$AJ$13045,'Salary sheet'!$F$6:$F$13045,'So sánh giờ'!$C65)</f>
        <v>12</v>
      </c>
      <c r="T65" s="674">
        <f>SUMIFS('Salary sheet'!$AK$6:$AK$13045,'Salary sheet'!$F$6:$F$13045,'So sánh giờ'!$C65)</f>
        <v>0</v>
      </c>
      <c r="U65" s="674">
        <f>SUMIFS('Salary sheet'!$AL$6:$AL$13045,'Salary sheet'!$F$6:$F$13045,'So sánh giờ'!$C65)</f>
        <v>0</v>
      </c>
      <c r="V65" s="732">
        <v>8</v>
      </c>
      <c r="W65" s="730">
        <v>70543320</v>
      </c>
      <c r="X65" s="730">
        <v>4076100</v>
      </c>
      <c r="Y65" s="730">
        <v>264600</v>
      </c>
      <c r="Z65" s="730">
        <v>0</v>
      </c>
      <c r="AA65" s="730">
        <v>0</v>
      </c>
      <c r="AB65" s="730">
        <v>0</v>
      </c>
      <c r="AC65" s="730">
        <v>66202620</v>
      </c>
      <c r="AD65" s="733">
        <v>173.70000000000002</v>
      </c>
      <c r="AE65" s="733">
        <v>0</v>
      </c>
      <c r="AF65" s="733">
        <v>0</v>
      </c>
      <c r="AG65" s="733">
        <v>201.5</v>
      </c>
      <c r="AH65" s="733">
        <v>316</v>
      </c>
      <c r="AI65" s="733">
        <v>8</v>
      </c>
      <c r="AJ65" s="733">
        <v>36</v>
      </c>
      <c r="AK65" s="733">
        <v>0</v>
      </c>
      <c r="AL65" s="733">
        <v>0</v>
      </c>
      <c r="AM65" s="715">
        <v>8</v>
      </c>
      <c r="AN65" s="713">
        <v>84117191</v>
      </c>
      <c r="AO65" s="713">
        <v>5218920</v>
      </c>
      <c r="AP65" s="713">
        <v>352800</v>
      </c>
      <c r="AQ65" s="713">
        <v>0</v>
      </c>
      <c r="AR65" s="713">
        <v>0</v>
      </c>
      <c r="AS65" s="713">
        <v>0</v>
      </c>
      <c r="AT65" s="713">
        <v>78545471</v>
      </c>
      <c r="AU65" s="716">
        <v>170</v>
      </c>
      <c r="AV65" s="716">
        <v>16</v>
      </c>
      <c r="AW65" s="716">
        <v>0</v>
      </c>
      <c r="AX65" s="716">
        <v>97.5</v>
      </c>
      <c r="AY65" s="716">
        <v>393</v>
      </c>
      <c r="AZ65" s="716">
        <v>24</v>
      </c>
      <c r="BA65" s="716">
        <v>20</v>
      </c>
      <c r="BB65" s="716">
        <v>0</v>
      </c>
      <c r="BC65" s="716">
        <v>0</v>
      </c>
      <c r="BD65" s="370">
        <v>9</v>
      </c>
      <c r="BE65" s="362">
        <v>114783919</v>
      </c>
      <c r="BF65" s="362">
        <v>5180385</v>
      </c>
      <c r="BG65" s="362">
        <v>396900</v>
      </c>
      <c r="BH65" s="362">
        <v>846729</v>
      </c>
      <c r="BI65" s="362">
        <v>0</v>
      </c>
      <c r="BJ65" s="362">
        <v>0</v>
      </c>
      <c r="BK65" s="362">
        <v>108359905</v>
      </c>
      <c r="BL65" s="674">
        <v>152.5</v>
      </c>
      <c r="BM65" s="674">
        <v>61</v>
      </c>
      <c r="BN65" s="674">
        <v>0</v>
      </c>
      <c r="BO65" s="674">
        <v>32.5</v>
      </c>
      <c r="BP65" s="674">
        <v>327</v>
      </c>
      <c r="BQ65" s="674">
        <v>0</v>
      </c>
      <c r="BR65" s="674">
        <v>6</v>
      </c>
      <c r="BS65" s="674">
        <v>0</v>
      </c>
      <c r="BT65" s="674">
        <v>0</v>
      </c>
    </row>
    <row r="66" spans="1:72" s="22" customFormat="1" ht="26.25" customHeight="1">
      <c r="A66" s="366">
        <f>SUBTOTAL(3,B$4:B66)</f>
        <v>63</v>
      </c>
      <c r="B66" s="367" t="s">
        <v>196</v>
      </c>
      <c r="C66" s="368" t="s">
        <v>469</v>
      </c>
      <c r="D66" s="369" t="s">
        <v>501</v>
      </c>
      <c r="E66" s="370">
        <f>COUNTIFS('Salary sheet'!$F$6:$F$2288,C66,'Salary sheet'!$E$6:$E$2288,B66)</f>
        <v>1</v>
      </c>
      <c r="F66" s="362">
        <f>+SUMIFS('Salary sheet'!$AN$6:$AN$1292,'Salary sheet'!$F$6:$F$1292,'So sánh giờ'!C66,'Salary sheet'!$E$6:$E$1292,'So sánh giờ'!B66)</f>
        <v>12843030</v>
      </c>
      <c r="G66" s="362">
        <f>+SUMIFS('Salary sheet'!$AO$6:$AO$2288,'Salary sheet'!$F$6:$F$2288,C66,'Salary sheet'!$E$6:$E$2288,B66)</f>
        <v>1181250</v>
      </c>
      <c r="H66" s="362">
        <f>+SUMIFS('Salary sheet'!$AP$6:$AP$2288,'Salary sheet'!$F$6:$F$2288,C66,'Salary sheet'!$E$6:$E$2288,B66)</f>
        <v>44100</v>
      </c>
      <c r="I66" s="362">
        <f>+SUMIFS('Salary sheet'!$AQ$6:$AQ$2288,'Salary sheet'!$F$6:$F$2288,C66,'Salary sheet'!$E$6:$E$2288,B66)</f>
        <v>32680</v>
      </c>
      <c r="J66" s="362">
        <f>+SUMIFS('Salary sheet'!$AR$6:$AR$2288,'Salary sheet'!$F$6:$F$2288,C66,'Salary sheet'!$E$6:$E$2288,B66)</f>
        <v>0</v>
      </c>
      <c r="K66" s="362">
        <f>SUMIFS('Salary sheet'!$AS$6:$AS$1291,'Salary sheet'!$F$6:$F$1291,'So sánh giờ'!C66)</f>
        <v>0</v>
      </c>
      <c r="L66" s="362">
        <f t="shared" ref="L66:L67" si="2">+(F66)-SUM(G66:K66)</f>
        <v>11585000</v>
      </c>
      <c r="M66" s="674">
        <f>SUMIFS('Salary sheet'!$M$6:$M$13045,'Salary sheet'!$F$6:$F$13045,'So sánh giờ'!$C66)</f>
        <v>24</v>
      </c>
      <c r="N66" s="674">
        <f>SUMIFS('Salary sheet'!$O$6:$O$13045,'Salary sheet'!$F$6:$F$13045,'So sánh giờ'!$C66)</f>
        <v>2</v>
      </c>
      <c r="O66" s="674">
        <f>SUMIFS('Salary sheet'!$AA$6:$AA$13045,'Salary sheet'!$F$6:$F$13045,'So sánh giờ'!$C66)</f>
        <v>0</v>
      </c>
      <c r="P66" s="674">
        <f>SUMIFS('Salary sheet'!$Q$6:$Q$13045,'Salary sheet'!$F$6:$F$13045,'So sánh giờ'!$C66)</f>
        <v>0</v>
      </c>
      <c r="Q66" s="674">
        <f>SUMIFS('Salary sheet'!$AH$6:$AH$13045,'Salary sheet'!$F$6:$F$13045,'So sánh giờ'!$C66)</f>
        <v>4</v>
      </c>
      <c r="R66" s="674">
        <f>SUMIFS('Salary sheet'!$AI$6:$AI$13045,'Salary sheet'!$F$6:$F$13045,'So sánh giờ'!$C66)</f>
        <v>0</v>
      </c>
      <c r="S66" s="674">
        <f>SUMIFS('Salary sheet'!$AJ$6:$AJ$13045,'Salary sheet'!$F$6:$F$13045,'So sánh giờ'!$C66)</f>
        <v>0</v>
      </c>
      <c r="T66" s="674">
        <f>SUMIFS('Salary sheet'!$AK$6:$AK$13045,'Salary sheet'!$F$6:$F$13045,'So sánh giờ'!$C66)</f>
        <v>0</v>
      </c>
      <c r="U66" s="674">
        <f>SUMIFS('Salary sheet'!$AL$6:$AL$13045,'Salary sheet'!$F$6:$F$13045,'So sánh giờ'!$C66)</f>
        <v>0</v>
      </c>
      <c r="V66" s="732">
        <v>1</v>
      </c>
      <c r="W66" s="730">
        <v>12315785</v>
      </c>
      <c r="X66" s="730">
        <v>1181250</v>
      </c>
      <c r="Y66" s="730">
        <v>44100</v>
      </c>
      <c r="Z66" s="730">
        <v>1318</v>
      </c>
      <c r="AA66" s="730">
        <v>0</v>
      </c>
      <c r="AB66" s="730">
        <v>0</v>
      </c>
      <c r="AC66" s="730">
        <v>11089117</v>
      </c>
      <c r="AD66" s="733">
        <v>25.9</v>
      </c>
      <c r="AE66" s="733">
        <v>0</v>
      </c>
      <c r="AF66" s="733">
        <v>0</v>
      </c>
      <c r="AG66" s="733">
        <v>0</v>
      </c>
      <c r="AH66" s="733">
        <v>4</v>
      </c>
      <c r="AI66" s="733">
        <v>0</v>
      </c>
      <c r="AJ66" s="733">
        <v>0</v>
      </c>
      <c r="AK66" s="733">
        <v>0</v>
      </c>
      <c r="AL66" s="733">
        <v>0</v>
      </c>
      <c r="AM66" s="715">
        <v>2</v>
      </c>
      <c r="AN66" s="713">
        <v>22193650</v>
      </c>
      <c r="AO66" s="713">
        <v>1756335</v>
      </c>
      <c r="AP66" s="713">
        <v>88200</v>
      </c>
      <c r="AQ66" s="713">
        <v>7259</v>
      </c>
      <c r="AR66" s="713">
        <v>0</v>
      </c>
      <c r="AS66" s="713">
        <v>0</v>
      </c>
      <c r="AT66" s="713">
        <v>20341856</v>
      </c>
      <c r="AU66" s="716">
        <v>43</v>
      </c>
      <c r="AV66" s="716">
        <v>4</v>
      </c>
      <c r="AW66" s="716">
        <v>0</v>
      </c>
      <c r="AX66" s="716">
        <v>0</v>
      </c>
      <c r="AY66" s="716">
        <v>61</v>
      </c>
      <c r="AZ66" s="716">
        <v>0</v>
      </c>
      <c r="BA66" s="716">
        <v>0</v>
      </c>
      <c r="BB66" s="716">
        <v>0</v>
      </c>
      <c r="BC66" s="716">
        <v>0</v>
      </c>
      <c r="BD66" s="370">
        <v>2</v>
      </c>
      <c r="BE66" s="362">
        <v>30471152</v>
      </c>
      <c r="BF66" s="362">
        <v>1756335</v>
      </c>
      <c r="BG66" s="362">
        <v>88200</v>
      </c>
      <c r="BH66" s="362">
        <v>448674</v>
      </c>
      <c r="BI66" s="362">
        <v>0</v>
      </c>
      <c r="BJ66" s="362">
        <v>0</v>
      </c>
      <c r="BK66" s="362">
        <v>28177943</v>
      </c>
      <c r="BL66" s="674">
        <v>38.200000000000003</v>
      </c>
      <c r="BM66" s="674">
        <v>14</v>
      </c>
      <c r="BN66" s="674">
        <v>0</v>
      </c>
      <c r="BO66" s="674">
        <v>0</v>
      </c>
      <c r="BP66" s="674">
        <v>24</v>
      </c>
      <c r="BQ66" s="674">
        <v>0</v>
      </c>
      <c r="BR66" s="674">
        <v>0</v>
      </c>
      <c r="BS66" s="674">
        <v>0</v>
      </c>
      <c r="BT66" s="674">
        <v>0</v>
      </c>
    </row>
    <row r="67" spans="1:72" s="22" customFormat="1" ht="26.25" customHeight="1">
      <c r="A67" s="366">
        <f>SUBTOTAL(3,B$4:B67)</f>
        <v>64</v>
      </c>
      <c r="B67" s="367" t="s">
        <v>196</v>
      </c>
      <c r="C67" s="368" t="s">
        <v>470</v>
      </c>
      <c r="D67" s="369" t="s">
        <v>502</v>
      </c>
      <c r="E67" s="370">
        <f>COUNTIFS('Salary sheet'!$F$6:$F$2288,C67,'Salary sheet'!$E$6:$E$2288,B67)</f>
        <v>3</v>
      </c>
      <c r="F67" s="362">
        <f>+SUMIFS('Salary sheet'!$AN$6:$AN$1292,'Salary sheet'!$F$6:$F$1292,'So sánh giờ'!C67,'Salary sheet'!$E$6:$E$1292,'So sánh giờ'!B67)</f>
        <v>29696245</v>
      </c>
      <c r="G67" s="362">
        <f>+SUMIFS('Salary sheet'!$AO$6:$AO$2288,'Salary sheet'!$F$6:$F$2288,C67,'Salary sheet'!$E$6:$E$2288,B67)</f>
        <v>2767380</v>
      </c>
      <c r="H67" s="362">
        <f>+SUMIFS('Salary sheet'!$AP$6:$AP$2288,'Salary sheet'!$F$6:$F$2288,C67,'Salary sheet'!$E$6:$E$2288,B67)</f>
        <v>132300</v>
      </c>
      <c r="I67" s="362">
        <f>+SUMIFS('Salary sheet'!$AQ$6:$AQ$2288,'Salary sheet'!$F$6:$F$2288,C67,'Salary sheet'!$E$6:$E$2288,B67)</f>
        <v>42426</v>
      </c>
      <c r="J67" s="362">
        <f>+SUMIFS('Salary sheet'!$AR$6:$AR$2288,'Salary sheet'!$F$6:$F$2288,C67,'Salary sheet'!$E$6:$E$2288,B67)</f>
        <v>0</v>
      </c>
      <c r="K67" s="362">
        <f>SUMIFS('Salary sheet'!$AS$6:$AS$1291,'Salary sheet'!$F$6:$F$1291,'So sánh giờ'!C67)</f>
        <v>0</v>
      </c>
      <c r="L67" s="362">
        <f t="shared" si="2"/>
        <v>26754139</v>
      </c>
      <c r="M67" s="674">
        <f>SUMIFS('Salary sheet'!$M$6:$M$13045,'Salary sheet'!$F$6:$F$13045,'So sánh giờ'!$C67)</f>
        <v>67.8</v>
      </c>
      <c r="N67" s="674">
        <f>SUMIFS('Salary sheet'!$O$6:$O$13045,'Salary sheet'!$F$6:$F$13045,'So sánh giờ'!$C67)</f>
        <v>6</v>
      </c>
      <c r="O67" s="674">
        <f>SUMIFS('Salary sheet'!$AA$6:$AA$13045,'Salary sheet'!$F$6:$F$13045,'So sánh giờ'!$C67)</f>
        <v>0</v>
      </c>
      <c r="P67" s="674">
        <f>SUMIFS('Salary sheet'!$Q$6:$Q$13045,'Salary sheet'!$F$6:$F$13045,'So sánh giờ'!$C67)</f>
        <v>0</v>
      </c>
      <c r="Q67" s="674">
        <f>SUMIFS('Salary sheet'!$AH$6:$AH$13045,'Salary sheet'!$F$6:$F$13045,'So sánh giờ'!$C67)</f>
        <v>20</v>
      </c>
      <c r="R67" s="674">
        <f>SUMIFS('Salary sheet'!$AI$6:$AI$13045,'Salary sheet'!$F$6:$F$13045,'So sánh giờ'!$C67)</f>
        <v>0</v>
      </c>
      <c r="S67" s="674">
        <f>SUMIFS('Salary sheet'!$AJ$6:$AJ$13045,'Salary sheet'!$F$6:$F$13045,'So sánh giờ'!$C67)</f>
        <v>0</v>
      </c>
      <c r="T67" s="674">
        <f>SUMIFS('Salary sheet'!$AK$6:$AK$13045,'Salary sheet'!$F$6:$F$13045,'So sánh giờ'!$C67)</f>
        <v>0</v>
      </c>
      <c r="U67" s="674">
        <f>SUMIFS('Salary sheet'!$AL$6:$AL$13045,'Salary sheet'!$F$6:$F$13045,'So sánh giờ'!$C67)</f>
        <v>0</v>
      </c>
      <c r="V67" s="732">
        <v>3</v>
      </c>
      <c r="W67" s="730">
        <v>35146077</v>
      </c>
      <c r="X67" s="730">
        <v>2767380</v>
      </c>
      <c r="Y67" s="730">
        <v>132300</v>
      </c>
      <c r="Z67" s="730">
        <v>112955</v>
      </c>
      <c r="AA67" s="730">
        <v>0</v>
      </c>
      <c r="AB67" s="730">
        <v>0</v>
      </c>
      <c r="AC67" s="730">
        <v>32133442</v>
      </c>
      <c r="AD67" s="733">
        <v>77</v>
      </c>
      <c r="AE67" s="733">
        <v>0</v>
      </c>
      <c r="AF67" s="733">
        <v>0</v>
      </c>
      <c r="AG67" s="733">
        <v>0</v>
      </c>
      <c r="AH67" s="733">
        <v>74</v>
      </c>
      <c r="AI67" s="733">
        <v>0</v>
      </c>
      <c r="AJ67" s="733">
        <v>0</v>
      </c>
      <c r="AK67" s="733">
        <v>0</v>
      </c>
      <c r="AL67" s="733">
        <v>0</v>
      </c>
      <c r="AM67" s="715">
        <v>2</v>
      </c>
      <c r="AN67" s="713">
        <v>27162915</v>
      </c>
      <c r="AO67" s="713">
        <v>2029545</v>
      </c>
      <c r="AP67" s="713">
        <v>88200</v>
      </c>
      <c r="AQ67" s="713">
        <v>148060</v>
      </c>
      <c r="AR67" s="713">
        <v>0</v>
      </c>
      <c r="AS67" s="713">
        <v>0</v>
      </c>
      <c r="AT67" s="713">
        <v>24897110</v>
      </c>
      <c r="AU67" s="716">
        <v>43</v>
      </c>
      <c r="AV67" s="716">
        <v>4</v>
      </c>
      <c r="AW67" s="716">
        <v>0</v>
      </c>
      <c r="AX67" s="716">
        <v>0</v>
      </c>
      <c r="AY67" s="716">
        <v>69</v>
      </c>
      <c r="AZ67" s="716">
        <v>0</v>
      </c>
      <c r="BA67" s="716">
        <v>0</v>
      </c>
      <c r="BB67" s="716">
        <v>0</v>
      </c>
      <c r="BC67" s="716">
        <v>0</v>
      </c>
      <c r="BD67" s="370">
        <v>2</v>
      </c>
      <c r="BE67" s="362">
        <v>36096419</v>
      </c>
      <c r="BF67" s="362">
        <v>1952370</v>
      </c>
      <c r="BG67" s="362">
        <v>88200</v>
      </c>
      <c r="BH67" s="362">
        <v>762989</v>
      </c>
      <c r="BI67" s="362">
        <v>0</v>
      </c>
      <c r="BJ67" s="362">
        <v>0</v>
      </c>
      <c r="BK67" s="362">
        <v>33292860</v>
      </c>
      <c r="BL67" s="674">
        <v>32.799999999999997</v>
      </c>
      <c r="BM67" s="674">
        <v>14</v>
      </c>
      <c r="BN67" s="674">
        <v>0</v>
      </c>
      <c r="BO67" s="674">
        <v>0</v>
      </c>
      <c r="BP67" s="674">
        <v>28</v>
      </c>
      <c r="BQ67" s="674">
        <v>0</v>
      </c>
      <c r="BR67" s="674">
        <v>0</v>
      </c>
      <c r="BS67" s="674">
        <v>0</v>
      </c>
      <c r="BT67" s="674">
        <v>0</v>
      </c>
    </row>
    <row r="68" spans="1:72" s="22" customFormat="1" ht="26.25" customHeight="1">
      <c r="A68" s="366">
        <f>SUBTOTAL(3,B$4:B68)</f>
        <v>65</v>
      </c>
      <c r="B68" s="367" t="s">
        <v>196</v>
      </c>
      <c r="C68" s="368" t="s">
        <v>426</v>
      </c>
      <c r="D68" s="369" t="s">
        <v>401</v>
      </c>
      <c r="E68" s="370">
        <f>COUNTIFS('Salary sheet'!$F$6:$F$2288,C68,'Salary sheet'!$E$6:$E$2288,B68)</f>
        <v>5</v>
      </c>
      <c r="F68" s="362">
        <f>+SUMIFS('Salary sheet'!$AN$6:$AN$1292,'Salary sheet'!$F$6:$F$1292,'So sánh giờ'!C68,'Salary sheet'!$E$6:$E$1292,'So sánh giờ'!B68)</f>
        <v>99448372</v>
      </c>
      <c r="G68" s="362">
        <f>+SUMIFS('Salary sheet'!$AO$6:$AO$2288,'Salary sheet'!$F$6:$F$2288,C68,'Salary sheet'!$E$6:$E$2288,B68)</f>
        <v>9396135</v>
      </c>
      <c r="H68" s="362">
        <f>+SUMIFS('Salary sheet'!$AP$6:$AP$2288,'Salary sheet'!$F$6:$F$2288,C68,'Salary sheet'!$E$6:$E$2288,B68)</f>
        <v>176400</v>
      </c>
      <c r="I68" s="362">
        <f>+SUMIFS('Salary sheet'!$AQ$6:$AQ$2288,'Salary sheet'!$F$6:$F$2288,C68,'Salary sheet'!$E$6:$E$2288,B68)</f>
        <v>519042</v>
      </c>
      <c r="J68" s="362">
        <f>+SUMIFS('Salary sheet'!$AR$6:$AR$2288,'Salary sheet'!$F$6:$F$2288,C68,'Salary sheet'!$E$6:$E$2288,B68)</f>
        <v>0</v>
      </c>
      <c r="K68" s="362">
        <f>SUMIFS('Salary sheet'!$AS$6:$AS$1291,'Salary sheet'!$F$6:$F$1291,'So sánh giờ'!C68)</f>
        <v>0</v>
      </c>
      <c r="L68" s="362">
        <f t="shared" si="0"/>
        <v>89356795</v>
      </c>
      <c r="M68" s="674">
        <f>SUMIFS('Salary sheet'!$M$6:$M$13045,'Salary sheet'!$F$6:$F$13045,'So sánh giờ'!$C68)</f>
        <v>115.89999999999999</v>
      </c>
      <c r="N68" s="674">
        <f>SUMIFS('Salary sheet'!$O$6:$O$13045,'Salary sheet'!$F$6:$F$13045,'So sánh giờ'!$C68)</f>
        <v>13</v>
      </c>
      <c r="O68" s="674">
        <f>SUMIFS('Salary sheet'!$AA$6:$AA$13045,'Salary sheet'!$F$6:$F$13045,'So sánh giờ'!$C68)</f>
        <v>0</v>
      </c>
      <c r="P68" s="674">
        <f>SUMIFS('Salary sheet'!$Q$6:$Q$13045,'Salary sheet'!$F$6:$F$13045,'So sánh giờ'!$C68)</f>
        <v>0</v>
      </c>
      <c r="Q68" s="674">
        <f>SUMIFS('Salary sheet'!$AH$6:$AH$13045,'Salary sheet'!$F$6:$F$13045,'So sánh giờ'!$C68)</f>
        <v>42</v>
      </c>
      <c r="R68" s="674">
        <f>SUMIFS('Salary sheet'!$AI$6:$AI$13045,'Salary sheet'!$F$6:$F$13045,'So sánh giờ'!$C68)</f>
        <v>0</v>
      </c>
      <c r="S68" s="674">
        <f>SUMIFS('Salary sheet'!$AJ$6:$AJ$13045,'Salary sheet'!$F$6:$F$13045,'So sánh giờ'!$C68)</f>
        <v>0</v>
      </c>
      <c r="T68" s="674">
        <f>SUMIFS('Salary sheet'!$AK$6:$AK$13045,'Salary sheet'!$F$6:$F$13045,'So sánh giờ'!$C68)</f>
        <v>0</v>
      </c>
      <c r="U68" s="674">
        <f>SUMIFS('Salary sheet'!$AL$6:$AL$13045,'Salary sheet'!$F$6:$F$13045,'So sánh giờ'!$C68)</f>
        <v>0</v>
      </c>
      <c r="V68" s="732">
        <v>5</v>
      </c>
      <c r="W68" s="730">
        <v>96742435</v>
      </c>
      <c r="X68" s="730">
        <v>9322635</v>
      </c>
      <c r="Y68" s="730">
        <v>176400</v>
      </c>
      <c r="Z68" s="730">
        <v>304494</v>
      </c>
      <c r="AA68" s="730">
        <v>0</v>
      </c>
      <c r="AB68" s="730">
        <v>0</v>
      </c>
      <c r="AC68" s="730">
        <v>86938906</v>
      </c>
      <c r="AD68" s="733">
        <v>122.5</v>
      </c>
      <c r="AE68" s="733">
        <v>1</v>
      </c>
      <c r="AF68" s="733">
        <v>0</v>
      </c>
      <c r="AG68" s="733">
        <v>0</v>
      </c>
      <c r="AH68" s="733">
        <v>79</v>
      </c>
      <c r="AI68" s="733">
        <v>0</v>
      </c>
      <c r="AJ68" s="733">
        <v>0</v>
      </c>
      <c r="AK68" s="733">
        <v>0</v>
      </c>
      <c r="AL68" s="733">
        <v>0</v>
      </c>
      <c r="AM68" s="715">
        <v>5</v>
      </c>
      <c r="AN68" s="713">
        <v>98364960</v>
      </c>
      <c r="AO68" s="713">
        <v>9322635</v>
      </c>
      <c r="AP68" s="713">
        <v>176400</v>
      </c>
      <c r="AQ68" s="713">
        <v>275968</v>
      </c>
      <c r="AR68" s="713">
        <v>455000</v>
      </c>
      <c r="AS68" s="713">
        <v>0</v>
      </c>
      <c r="AT68" s="713">
        <v>88134957</v>
      </c>
      <c r="AU68" s="716">
        <v>103.39999999999999</v>
      </c>
      <c r="AV68" s="716">
        <v>10</v>
      </c>
      <c r="AW68" s="716">
        <v>0</v>
      </c>
      <c r="AX68" s="716">
        <v>0</v>
      </c>
      <c r="AY68" s="716">
        <v>87</v>
      </c>
      <c r="AZ68" s="716">
        <v>0</v>
      </c>
      <c r="BA68" s="716">
        <v>0</v>
      </c>
      <c r="BB68" s="716">
        <v>0</v>
      </c>
      <c r="BC68" s="716">
        <v>0</v>
      </c>
      <c r="BD68" s="370">
        <v>5</v>
      </c>
      <c r="BE68" s="362">
        <v>168639458</v>
      </c>
      <c r="BF68" s="362">
        <v>9322635</v>
      </c>
      <c r="BG68" s="362">
        <v>176400</v>
      </c>
      <c r="BH68" s="362">
        <v>9376522</v>
      </c>
      <c r="BI68" s="362">
        <v>0</v>
      </c>
      <c r="BJ68" s="362">
        <v>0</v>
      </c>
      <c r="BK68" s="362">
        <v>149763901</v>
      </c>
      <c r="BL68" s="674">
        <v>96.7</v>
      </c>
      <c r="BM68" s="674">
        <v>35</v>
      </c>
      <c r="BN68" s="674">
        <v>0</v>
      </c>
      <c r="BO68" s="674">
        <v>0</v>
      </c>
      <c r="BP68" s="674">
        <v>76</v>
      </c>
      <c r="BQ68" s="674">
        <v>8</v>
      </c>
      <c r="BR68" s="674">
        <v>0</v>
      </c>
      <c r="BS68" s="674">
        <v>0</v>
      </c>
      <c r="BT68" s="674">
        <v>0</v>
      </c>
    </row>
    <row r="69" spans="1:72" s="22" customFormat="1" ht="26.25" customHeight="1">
      <c r="A69" s="366">
        <f>SUBTOTAL(3,B$4:B69)</f>
        <v>66</v>
      </c>
      <c r="B69" s="367" t="s">
        <v>196</v>
      </c>
      <c r="C69" s="368" t="s">
        <v>427</v>
      </c>
      <c r="D69" s="369" t="s">
        <v>402</v>
      </c>
      <c r="E69" s="370">
        <f>COUNTIFS('Salary sheet'!$F$6:$F$2288,C69,'Salary sheet'!$E$6:$E$2288,B69)</f>
        <v>7</v>
      </c>
      <c r="F69" s="362">
        <f>+SUMIFS('Salary sheet'!$AN$6:$AN$1292,'Salary sheet'!$F$6:$F$1292,'So sánh giờ'!C69,'Salary sheet'!$E$6:$E$1292,'So sánh giờ'!B69)</f>
        <v>67679674</v>
      </c>
      <c r="G69" s="362">
        <f>+SUMIFS('Salary sheet'!$AO$6:$AO$2288,'Salary sheet'!$F$6:$F$2288,C69,'Salary sheet'!$E$6:$E$2288,B69)</f>
        <v>5319405</v>
      </c>
      <c r="H69" s="362">
        <f>+SUMIFS('Salary sheet'!$AP$6:$AP$2288,'Salary sheet'!$F$6:$F$2288,C69,'Salary sheet'!$E$6:$E$2288,B69)</f>
        <v>308700</v>
      </c>
      <c r="I69" s="362">
        <f>+SUMIFS('Salary sheet'!$AQ$6:$AQ$2288,'Salary sheet'!$F$6:$F$2288,C69,'Salary sheet'!$E$6:$E$2288,B69)</f>
        <v>0</v>
      </c>
      <c r="J69" s="362">
        <f>+SUMIFS('Salary sheet'!$AR$6:$AR$2288,'Salary sheet'!$F$6:$F$2288,C69,'Salary sheet'!$E$6:$E$2288,B69)</f>
        <v>0</v>
      </c>
      <c r="K69" s="362">
        <f>SUMIFS('Salary sheet'!$AS$6:$AS$1291,'Salary sheet'!$F$6:$F$1291,'So sánh giờ'!C69)</f>
        <v>0</v>
      </c>
      <c r="L69" s="362">
        <f t="shared" si="0"/>
        <v>62051569</v>
      </c>
      <c r="M69" s="674">
        <f>SUMIFS('Salary sheet'!$M$6:$M$13045,'Salary sheet'!$F$6:$F$13045,'So sánh giờ'!$C69)</f>
        <v>163.70000000000002</v>
      </c>
      <c r="N69" s="674">
        <f>SUMIFS('Salary sheet'!$O$6:$O$13045,'Salary sheet'!$F$6:$F$13045,'So sánh giờ'!$C69)</f>
        <v>16</v>
      </c>
      <c r="O69" s="674">
        <f>SUMIFS('Salary sheet'!$AA$6:$AA$13045,'Salary sheet'!$F$6:$F$13045,'So sánh giờ'!$C69)</f>
        <v>0</v>
      </c>
      <c r="P69" s="674">
        <f>SUMIFS('Salary sheet'!$Q$6:$Q$13045,'Salary sheet'!$F$6:$F$13045,'So sánh giờ'!$C69)</f>
        <v>0</v>
      </c>
      <c r="Q69" s="674">
        <f>SUMIFS('Salary sheet'!$AH$6:$AH$13045,'Salary sheet'!$F$6:$F$13045,'So sánh giờ'!$C69)</f>
        <v>132</v>
      </c>
      <c r="R69" s="674">
        <f>SUMIFS('Salary sheet'!$AI$6:$AI$13045,'Salary sheet'!$F$6:$F$13045,'So sánh giờ'!$C69)</f>
        <v>0</v>
      </c>
      <c r="S69" s="674">
        <f>SUMIFS('Salary sheet'!$AJ$6:$AJ$13045,'Salary sheet'!$F$6:$F$13045,'So sánh giờ'!$C69)</f>
        <v>0</v>
      </c>
      <c r="T69" s="674">
        <f>SUMIFS('Salary sheet'!$AK$6:$AK$13045,'Salary sheet'!$F$6:$F$13045,'So sánh giờ'!$C69)</f>
        <v>0</v>
      </c>
      <c r="U69" s="674">
        <f>SUMIFS('Salary sheet'!$AL$6:$AL$13045,'Salary sheet'!$F$6:$F$13045,'So sánh giờ'!$C69)</f>
        <v>0</v>
      </c>
      <c r="V69" s="732">
        <v>7</v>
      </c>
      <c r="W69" s="730">
        <v>76185542</v>
      </c>
      <c r="X69" s="730">
        <v>4739490</v>
      </c>
      <c r="Y69" s="730">
        <v>308700</v>
      </c>
      <c r="Z69" s="730">
        <v>0</v>
      </c>
      <c r="AA69" s="730">
        <v>0</v>
      </c>
      <c r="AB69" s="730">
        <v>263047</v>
      </c>
      <c r="AC69" s="730">
        <v>70874305</v>
      </c>
      <c r="AD69" s="733">
        <v>176.89999999999998</v>
      </c>
      <c r="AE69" s="733">
        <v>1</v>
      </c>
      <c r="AF69" s="733">
        <v>0</v>
      </c>
      <c r="AG69" s="733">
        <v>0</v>
      </c>
      <c r="AH69" s="733">
        <v>299.5</v>
      </c>
      <c r="AI69" s="733">
        <v>0</v>
      </c>
      <c r="AJ69" s="733">
        <v>0</v>
      </c>
      <c r="AK69" s="733">
        <v>0</v>
      </c>
      <c r="AL69" s="733">
        <v>0</v>
      </c>
      <c r="AM69" s="715">
        <v>7</v>
      </c>
      <c r="AN69" s="713">
        <v>71046022</v>
      </c>
      <c r="AO69" s="713">
        <v>4131855</v>
      </c>
      <c r="AP69" s="713">
        <v>220500</v>
      </c>
      <c r="AQ69" s="713">
        <v>0</v>
      </c>
      <c r="AR69" s="713">
        <v>0</v>
      </c>
      <c r="AS69" s="713">
        <v>0</v>
      </c>
      <c r="AT69" s="713">
        <v>66693667</v>
      </c>
      <c r="AU69" s="716">
        <v>134.4</v>
      </c>
      <c r="AV69" s="716">
        <v>10</v>
      </c>
      <c r="AW69" s="716">
        <v>0</v>
      </c>
      <c r="AX69" s="716">
        <v>0</v>
      </c>
      <c r="AY69" s="716">
        <v>303</v>
      </c>
      <c r="AZ69" s="716">
        <v>0</v>
      </c>
      <c r="BA69" s="716">
        <v>0</v>
      </c>
      <c r="BB69" s="716">
        <v>0</v>
      </c>
      <c r="BC69" s="716">
        <v>0</v>
      </c>
      <c r="BD69" s="370">
        <v>7</v>
      </c>
      <c r="BE69" s="362">
        <v>108265933</v>
      </c>
      <c r="BF69" s="362">
        <v>5344395</v>
      </c>
      <c r="BG69" s="362">
        <v>308700</v>
      </c>
      <c r="BH69" s="362">
        <v>772824</v>
      </c>
      <c r="BI69" s="362">
        <v>0</v>
      </c>
      <c r="BJ69" s="362">
        <v>0</v>
      </c>
      <c r="BK69" s="362">
        <v>101840014</v>
      </c>
      <c r="BL69" s="674">
        <v>129.5</v>
      </c>
      <c r="BM69" s="674">
        <v>48</v>
      </c>
      <c r="BN69" s="674">
        <v>0</v>
      </c>
      <c r="BO69" s="674">
        <v>0</v>
      </c>
      <c r="BP69" s="674">
        <v>285</v>
      </c>
      <c r="BQ69" s="674">
        <v>8</v>
      </c>
      <c r="BR69" s="674">
        <v>0</v>
      </c>
      <c r="BS69" s="674">
        <v>0</v>
      </c>
      <c r="BT69" s="674">
        <v>0</v>
      </c>
    </row>
    <row r="70" spans="1:72" s="22" customFormat="1" ht="26.25" customHeight="1">
      <c r="A70" s="366">
        <f>SUBTOTAL(3,B$4:B70)</f>
        <v>67</v>
      </c>
      <c r="B70" s="367" t="s">
        <v>196</v>
      </c>
      <c r="C70" s="368" t="s">
        <v>471</v>
      </c>
      <c r="D70" s="369" t="s">
        <v>503</v>
      </c>
      <c r="E70" s="370">
        <f>COUNTIFS('Salary sheet'!$F$6:$F$2288,C70,'Salary sheet'!$E$6:$E$2288,B70)</f>
        <v>16</v>
      </c>
      <c r="F70" s="362">
        <f>+SUMIFS('Salary sheet'!$AN$6:$AN$1292,'Salary sheet'!$F$6:$F$1292,'So sánh giờ'!C70,'Salary sheet'!$E$6:$E$1292,'So sánh giờ'!B70)</f>
        <v>127111026</v>
      </c>
      <c r="G70" s="362">
        <f>+SUMIFS('Salary sheet'!$AO$6:$AO$2288,'Salary sheet'!$F$6:$F$2288,C70,'Salary sheet'!$E$6:$E$2288,B70)</f>
        <v>10146780</v>
      </c>
      <c r="H70" s="362">
        <f>+SUMIFS('Salary sheet'!$AP$6:$AP$2288,'Salary sheet'!$F$6:$F$2288,C70,'Salary sheet'!$E$6:$E$2288,B70)</f>
        <v>661500</v>
      </c>
      <c r="I70" s="362">
        <f>+SUMIFS('Salary sheet'!$AQ$6:$AQ$2288,'Salary sheet'!$F$6:$F$2288,C70,'Salary sheet'!$E$6:$E$2288,B70)</f>
        <v>0</v>
      </c>
      <c r="J70" s="362">
        <f>+SUMIFS('Salary sheet'!$AR$6:$AR$2288,'Salary sheet'!$F$6:$F$2288,C70,'Salary sheet'!$E$6:$E$2288,B70)</f>
        <v>0</v>
      </c>
      <c r="K70" s="362">
        <f>SUMIFS('Salary sheet'!$AS$6:$AS$1291,'Salary sheet'!$F$6:$F$1291,'So sánh giờ'!C70)</f>
        <v>0</v>
      </c>
      <c r="L70" s="362">
        <f t="shared" si="0"/>
        <v>116302746</v>
      </c>
      <c r="M70" s="674">
        <f>SUMIFS('Salary sheet'!$M$6:$M$13045,'Salary sheet'!$F$6:$F$13045,'So sánh giờ'!$C70)</f>
        <v>357.00000000000006</v>
      </c>
      <c r="N70" s="674">
        <f>SUMIFS('Salary sheet'!$O$6:$O$13045,'Salary sheet'!$F$6:$F$13045,'So sánh giờ'!$C70)</f>
        <v>38</v>
      </c>
      <c r="O70" s="674">
        <f>SUMIFS('Salary sheet'!$AA$6:$AA$13045,'Salary sheet'!$F$6:$F$13045,'So sánh giờ'!$C70)</f>
        <v>0</v>
      </c>
      <c r="P70" s="674">
        <f>SUMIFS('Salary sheet'!$Q$6:$Q$13045,'Salary sheet'!$F$6:$F$13045,'So sánh giờ'!$C70)</f>
        <v>0</v>
      </c>
      <c r="Q70" s="674">
        <f>SUMIFS('Salary sheet'!$AH$6:$AH$13045,'Salary sheet'!$F$6:$F$13045,'So sánh giờ'!$C70)</f>
        <v>304</v>
      </c>
      <c r="R70" s="674">
        <f>SUMIFS('Salary sheet'!$AI$6:$AI$13045,'Salary sheet'!$F$6:$F$13045,'So sánh giờ'!$C70)</f>
        <v>0</v>
      </c>
      <c r="S70" s="674">
        <f>SUMIFS('Salary sheet'!$AJ$6:$AJ$13045,'Salary sheet'!$F$6:$F$13045,'So sánh giờ'!$C70)</f>
        <v>0</v>
      </c>
      <c r="T70" s="674">
        <f>SUMIFS('Salary sheet'!$AK$6:$AK$13045,'Salary sheet'!$F$6:$F$13045,'So sánh giờ'!$C70)</f>
        <v>0</v>
      </c>
      <c r="U70" s="674">
        <f>SUMIFS('Salary sheet'!$AL$6:$AL$13045,'Salary sheet'!$F$6:$F$13045,'So sánh giờ'!$C70)</f>
        <v>0</v>
      </c>
      <c r="V70" s="732">
        <v>16</v>
      </c>
      <c r="W70" s="730">
        <v>137365893</v>
      </c>
      <c r="X70" s="730">
        <v>9467850</v>
      </c>
      <c r="Y70" s="730">
        <v>661500</v>
      </c>
      <c r="Z70" s="730">
        <v>0</v>
      </c>
      <c r="AA70" s="730">
        <v>0</v>
      </c>
      <c r="AB70" s="730">
        <v>0</v>
      </c>
      <c r="AC70" s="730">
        <v>127236543</v>
      </c>
      <c r="AD70" s="733">
        <v>383.4</v>
      </c>
      <c r="AE70" s="733">
        <v>0</v>
      </c>
      <c r="AF70" s="733">
        <v>0</v>
      </c>
      <c r="AG70" s="733">
        <v>0</v>
      </c>
      <c r="AH70" s="733">
        <v>600</v>
      </c>
      <c r="AI70" s="733">
        <v>0</v>
      </c>
      <c r="AJ70" s="733">
        <v>0</v>
      </c>
      <c r="AK70" s="733">
        <v>0</v>
      </c>
      <c r="AL70" s="733">
        <v>0</v>
      </c>
      <c r="AM70" s="715">
        <v>16</v>
      </c>
      <c r="AN70" s="713">
        <v>147942658</v>
      </c>
      <c r="AO70" s="713">
        <v>9517410</v>
      </c>
      <c r="AP70" s="713">
        <v>661500</v>
      </c>
      <c r="AQ70" s="713">
        <v>10552</v>
      </c>
      <c r="AR70" s="713">
        <v>325000</v>
      </c>
      <c r="AS70" s="713">
        <v>0</v>
      </c>
      <c r="AT70" s="713">
        <v>137428196</v>
      </c>
      <c r="AU70" s="716">
        <v>318.5</v>
      </c>
      <c r="AV70" s="716">
        <v>30</v>
      </c>
      <c r="AW70" s="716">
        <v>0</v>
      </c>
      <c r="AX70" s="716">
        <v>0</v>
      </c>
      <c r="AY70" s="716">
        <v>724</v>
      </c>
      <c r="AZ70" s="716">
        <v>0</v>
      </c>
      <c r="BA70" s="716">
        <v>0</v>
      </c>
      <c r="BB70" s="716">
        <v>0</v>
      </c>
      <c r="BC70" s="716">
        <v>0</v>
      </c>
      <c r="BD70" s="370">
        <v>16</v>
      </c>
      <c r="BE70" s="362">
        <v>217882296</v>
      </c>
      <c r="BF70" s="362">
        <v>9491055</v>
      </c>
      <c r="BG70" s="362">
        <v>705600</v>
      </c>
      <c r="BH70" s="362">
        <v>1791779</v>
      </c>
      <c r="BI70" s="362">
        <v>0</v>
      </c>
      <c r="BJ70" s="362">
        <v>0</v>
      </c>
      <c r="BK70" s="362">
        <v>205893862</v>
      </c>
      <c r="BL70" s="674">
        <v>291.50000000000006</v>
      </c>
      <c r="BM70" s="674">
        <v>106</v>
      </c>
      <c r="BN70" s="674">
        <v>0</v>
      </c>
      <c r="BO70" s="674">
        <v>0</v>
      </c>
      <c r="BP70" s="674">
        <v>692</v>
      </c>
      <c r="BQ70" s="674">
        <v>8</v>
      </c>
      <c r="BR70" s="674">
        <v>0</v>
      </c>
      <c r="BS70" s="674">
        <v>0</v>
      </c>
      <c r="BT70" s="674">
        <v>0</v>
      </c>
    </row>
    <row r="71" spans="1:72" s="22" customFormat="1" ht="25.5" customHeight="1">
      <c r="A71" s="366">
        <f>SUBTOTAL(3,B$4:B71)</f>
        <v>68</v>
      </c>
      <c r="B71" s="367" t="s">
        <v>196</v>
      </c>
      <c r="C71" s="368" t="s">
        <v>472</v>
      </c>
      <c r="D71" s="369" t="s">
        <v>504</v>
      </c>
      <c r="E71" s="370">
        <f>COUNTIFS('Salary sheet'!$F$6:$F$2288,C71,'Salary sheet'!$E$6:$E$2288,B71)</f>
        <v>16</v>
      </c>
      <c r="F71" s="362">
        <f>+SUMIFS('Salary sheet'!$AN$6:$AN$1292,'Salary sheet'!$F$6:$F$1292,'So sánh giờ'!C71,'Salary sheet'!$E$6:$E$1292,'So sánh giờ'!B71)</f>
        <v>131911179</v>
      </c>
      <c r="G71" s="362">
        <f>+SUMIFS('Salary sheet'!$AO$6:$AO$2288,'Salary sheet'!$F$6:$F$2288,C71,'Salary sheet'!$E$6:$E$2288,B71)</f>
        <v>10487610</v>
      </c>
      <c r="H71" s="362">
        <f>+SUMIFS('Salary sheet'!$AP$6:$AP$2288,'Salary sheet'!$F$6:$F$2288,C71,'Salary sheet'!$E$6:$E$2288,B71)</f>
        <v>705600</v>
      </c>
      <c r="I71" s="362">
        <f>+SUMIFS('Salary sheet'!$AQ$6:$AQ$2288,'Salary sheet'!$F$6:$F$2288,C71,'Salary sheet'!$E$6:$E$2288,B71)</f>
        <v>0</v>
      </c>
      <c r="J71" s="362">
        <f>+SUMIFS('Salary sheet'!$AR$6:$AR$2288,'Salary sheet'!$F$6:$F$2288,C71,'Salary sheet'!$E$6:$E$2288,B71)</f>
        <v>0</v>
      </c>
      <c r="K71" s="362">
        <f>SUMIFS('Salary sheet'!$AS$6:$AS$1291,'Salary sheet'!$F$6:$F$1291,'So sánh giờ'!C71)</f>
        <v>0</v>
      </c>
      <c r="L71" s="362">
        <f t="shared" si="0"/>
        <v>120717969</v>
      </c>
      <c r="M71" s="674">
        <f>SUMIFS('Salary sheet'!$M$6:$M$13045,'Salary sheet'!$F$6:$F$13045,'So sánh giờ'!$C71)</f>
        <v>365.2</v>
      </c>
      <c r="N71" s="674">
        <f>SUMIFS('Salary sheet'!$O$6:$O$13045,'Salary sheet'!$F$6:$F$13045,'So sánh giờ'!$C71)</f>
        <v>39</v>
      </c>
      <c r="O71" s="674">
        <f>SUMIFS('Salary sheet'!$AA$6:$AA$13045,'Salary sheet'!$F$6:$F$13045,'So sánh giờ'!$C71)</f>
        <v>0</v>
      </c>
      <c r="P71" s="674">
        <f>SUMIFS('Salary sheet'!$Q$6:$Q$13045,'Salary sheet'!$F$6:$F$13045,'So sánh giờ'!$C71)</f>
        <v>0</v>
      </c>
      <c r="Q71" s="674">
        <f>SUMIFS('Salary sheet'!$AH$6:$AH$13045,'Salary sheet'!$F$6:$F$13045,'So sánh giờ'!$C71)</f>
        <v>248</v>
      </c>
      <c r="R71" s="674">
        <f>SUMIFS('Salary sheet'!$AI$6:$AI$13045,'Salary sheet'!$F$6:$F$13045,'So sánh giờ'!$C71)</f>
        <v>0</v>
      </c>
      <c r="S71" s="674">
        <f>SUMIFS('Salary sheet'!$AJ$6:$AJ$13045,'Salary sheet'!$F$6:$F$13045,'So sánh giờ'!$C71)</f>
        <v>0</v>
      </c>
      <c r="T71" s="674">
        <f>SUMIFS('Salary sheet'!$AK$6:$AK$13045,'Salary sheet'!$F$6:$F$13045,'So sánh giờ'!$C71)</f>
        <v>0</v>
      </c>
      <c r="U71" s="674">
        <f>SUMIFS('Salary sheet'!$AL$6:$AL$13045,'Salary sheet'!$F$6:$F$13045,'So sánh giờ'!$C71)</f>
        <v>0</v>
      </c>
      <c r="V71" s="732">
        <v>16</v>
      </c>
      <c r="W71" s="730">
        <v>156483809</v>
      </c>
      <c r="X71" s="730">
        <v>10395315</v>
      </c>
      <c r="Y71" s="730">
        <v>705600</v>
      </c>
      <c r="Z71" s="730">
        <v>0</v>
      </c>
      <c r="AA71" s="730">
        <v>0</v>
      </c>
      <c r="AB71" s="730">
        <v>0</v>
      </c>
      <c r="AC71" s="730">
        <v>145382894</v>
      </c>
      <c r="AD71" s="733">
        <v>403.99999999999994</v>
      </c>
      <c r="AE71" s="733">
        <v>0</v>
      </c>
      <c r="AF71" s="733">
        <v>0</v>
      </c>
      <c r="AG71" s="733">
        <v>0</v>
      </c>
      <c r="AH71" s="733">
        <v>688</v>
      </c>
      <c r="AI71" s="733">
        <v>0</v>
      </c>
      <c r="AJ71" s="733">
        <v>0</v>
      </c>
      <c r="AK71" s="733">
        <v>0</v>
      </c>
      <c r="AL71" s="733">
        <v>0</v>
      </c>
      <c r="AM71" s="715">
        <v>17</v>
      </c>
      <c r="AN71" s="713">
        <v>166952614</v>
      </c>
      <c r="AO71" s="713">
        <v>11112570</v>
      </c>
      <c r="AP71" s="713">
        <v>749700</v>
      </c>
      <c r="AQ71" s="713">
        <v>0</v>
      </c>
      <c r="AR71" s="713">
        <v>552500</v>
      </c>
      <c r="AS71" s="713">
        <v>0</v>
      </c>
      <c r="AT71" s="713">
        <v>154537844</v>
      </c>
      <c r="AU71" s="716">
        <v>357.6</v>
      </c>
      <c r="AV71" s="716">
        <v>34</v>
      </c>
      <c r="AW71" s="716">
        <v>0</v>
      </c>
      <c r="AX71" s="716">
        <v>0</v>
      </c>
      <c r="AY71" s="716">
        <v>752</v>
      </c>
      <c r="AZ71" s="716">
        <v>0</v>
      </c>
      <c r="BA71" s="716">
        <v>0</v>
      </c>
      <c r="BB71" s="716">
        <v>0</v>
      </c>
      <c r="BC71" s="716">
        <v>0</v>
      </c>
      <c r="BD71" s="370">
        <v>18</v>
      </c>
      <c r="BE71" s="362">
        <v>254056528</v>
      </c>
      <c r="BF71" s="362">
        <v>11660985</v>
      </c>
      <c r="BG71" s="362">
        <v>793800</v>
      </c>
      <c r="BH71" s="362">
        <v>2105519</v>
      </c>
      <c r="BI71" s="362">
        <v>0</v>
      </c>
      <c r="BJ71" s="362">
        <v>0</v>
      </c>
      <c r="BK71" s="362">
        <v>239496224</v>
      </c>
      <c r="BL71" s="674">
        <v>338.6</v>
      </c>
      <c r="BM71" s="674">
        <v>126</v>
      </c>
      <c r="BN71" s="674">
        <v>0</v>
      </c>
      <c r="BO71" s="674">
        <v>0</v>
      </c>
      <c r="BP71" s="674">
        <v>714</v>
      </c>
      <c r="BQ71" s="674">
        <v>8</v>
      </c>
      <c r="BR71" s="674">
        <v>0</v>
      </c>
      <c r="BS71" s="674">
        <v>0</v>
      </c>
      <c r="BT71" s="674">
        <v>0</v>
      </c>
    </row>
    <row r="72" spans="1:72" s="22" customFormat="1" ht="25.5" customHeight="1">
      <c r="A72" s="366">
        <f>SUBTOTAL(3,B$4:B72)</f>
        <v>69</v>
      </c>
      <c r="B72" s="367" t="s">
        <v>196</v>
      </c>
      <c r="C72" s="368" t="s">
        <v>536</v>
      </c>
      <c r="D72" s="369" t="s">
        <v>492</v>
      </c>
      <c r="E72" s="370">
        <f>COUNTIFS('Salary sheet'!$F$6:$F$2288,C72,'Salary sheet'!$E$6:$E$2288,B72)</f>
        <v>8</v>
      </c>
      <c r="F72" s="362">
        <f>+SUMIFS('Salary sheet'!$AN$6:$AN$1292,'Salary sheet'!$F$6:$F$1292,'So sánh giờ'!C72,'Salary sheet'!$E$6:$E$1292,'So sánh giờ'!B72)</f>
        <v>65648245</v>
      </c>
      <c r="G72" s="362">
        <f>+SUMIFS('Salary sheet'!$AO$6:$AO$2288,'Salary sheet'!$F$6:$F$2288,C72,'Salary sheet'!$E$6:$E$2288,B72)</f>
        <v>4902030</v>
      </c>
      <c r="H72" s="362">
        <f>+SUMIFS('Salary sheet'!$AP$6:$AP$2288,'Salary sheet'!$F$6:$F$2288,C72,'Salary sheet'!$E$6:$E$2288,B72)</f>
        <v>352800</v>
      </c>
      <c r="I72" s="362">
        <f>+SUMIFS('Salary sheet'!$AQ$6:$AQ$2288,'Salary sheet'!$F$6:$F$2288,C72,'Salary sheet'!$E$6:$E$2288,B72)</f>
        <v>0</v>
      </c>
      <c r="J72" s="362">
        <f>+SUMIFS('Salary sheet'!$AR$6:$AR$2288,'Salary sheet'!$F$6:$F$2288,C72,'Salary sheet'!$E$6:$E$2288,B72)</f>
        <v>0</v>
      </c>
      <c r="K72" s="362">
        <f>SUMIFS('Salary sheet'!$AS$6:$AS$1291,'Salary sheet'!$F$6:$F$1291,'So sánh giờ'!C72)</f>
        <v>0</v>
      </c>
      <c r="L72" s="362">
        <f>+(F72)-SUM(G72:K72)</f>
        <v>60393415</v>
      </c>
      <c r="M72" s="674">
        <f>SUMIFS('Salary sheet'!$M$6:$M$13045,'Salary sheet'!$F$6:$F$13045,'So sánh giờ'!$C72)</f>
        <v>191.5</v>
      </c>
      <c r="N72" s="674">
        <f>SUMIFS('Salary sheet'!$O$6:$O$13045,'Salary sheet'!$F$6:$F$13045,'So sánh giờ'!$C72)</f>
        <v>16</v>
      </c>
      <c r="O72" s="674">
        <f>SUMIFS('Salary sheet'!$AA$6:$AA$13045,'Salary sheet'!$F$6:$F$13045,'So sánh giờ'!$C72)</f>
        <v>0</v>
      </c>
      <c r="P72" s="674">
        <f>SUMIFS('Salary sheet'!$Q$6:$Q$13045,'Salary sheet'!$F$6:$F$13045,'So sánh giờ'!$C72)</f>
        <v>0</v>
      </c>
      <c r="Q72" s="674">
        <f>SUMIFS('Salary sheet'!$AH$6:$AH$13045,'Salary sheet'!$F$6:$F$13045,'So sánh giờ'!$C72)</f>
        <v>132</v>
      </c>
      <c r="R72" s="674">
        <f>SUMIFS('Salary sheet'!$AI$6:$AI$13045,'Salary sheet'!$F$6:$F$13045,'So sánh giờ'!$C72)</f>
        <v>0</v>
      </c>
      <c r="S72" s="674">
        <f>SUMIFS('Salary sheet'!$AJ$6:$AJ$13045,'Salary sheet'!$F$6:$F$13045,'So sánh giờ'!$C72)</f>
        <v>0</v>
      </c>
      <c r="T72" s="674">
        <f>SUMIFS('Salary sheet'!$AK$6:$AK$13045,'Salary sheet'!$F$6:$F$13045,'So sánh giờ'!$C72)</f>
        <v>0</v>
      </c>
      <c r="U72" s="674">
        <f>SUMIFS('Salary sheet'!$AL$6:$AL$13045,'Salary sheet'!$F$6:$F$13045,'So sánh giờ'!$C72)</f>
        <v>0</v>
      </c>
      <c r="V72" s="732">
        <v>8</v>
      </c>
      <c r="W72" s="730">
        <v>79173513</v>
      </c>
      <c r="X72" s="730">
        <v>4880666</v>
      </c>
      <c r="Y72" s="730">
        <v>264600</v>
      </c>
      <c r="Z72" s="730">
        <v>0</v>
      </c>
      <c r="AA72" s="730">
        <v>0</v>
      </c>
      <c r="AB72" s="730">
        <v>432355</v>
      </c>
      <c r="AC72" s="730">
        <v>73595892</v>
      </c>
      <c r="AD72" s="733">
        <v>205.10000000000002</v>
      </c>
      <c r="AE72" s="733">
        <v>1</v>
      </c>
      <c r="AF72" s="733">
        <v>0</v>
      </c>
      <c r="AG72" s="733">
        <v>0</v>
      </c>
      <c r="AH72" s="733">
        <v>437.5</v>
      </c>
      <c r="AI72" s="733">
        <v>0</v>
      </c>
      <c r="AJ72" s="733">
        <v>0</v>
      </c>
      <c r="AK72" s="733">
        <v>0</v>
      </c>
      <c r="AL72" s="733">
        <v>0</v>
      </c>
      <c r="AM72" s="715">
        <v>7</v>
      </c>
      <c r="AN72" s="713">
        <v>62505756</v>
      </c>
      <c r="AO72" s="713">
        <v>3151260</v>
      </c>
      <c r="AP72" s="713">
        <v>220500</v>
      </c>
      <c r="AQ72" s="713">
        <v>0</v>
      </c>
      <c r="AR72" s="713">
        <v>302500</v>
      </c>
      <c r="AS72" s="713">
        <v>0</v>
      </c>
      <c r="AT72" s="713">
        <v>58831496</v>
      </c>
      <c r="AU72" s="716">
        <v>140.80000000000001</v>
      </c>
      <c r="AV72" s="716">
        <v>10</v>
      </c>
      <c r="AW72" s="716">
        <v>0</v>
      </c>
      <c r="AX72" s="716">
        <v>0</v>
      </c>
      <c r="AY72" s="716">
        <v>376</v>
      </c>
      <c r="AZ72" s="716">
        <v>0</v>
      </c>
      <c r="BA72" s="716">
        <v>0</v>
      </c>
      <c r="BB72" s="716">
        <v>0</v>
      </c>
      <c r="BC72" s="716">
        <v>0</v>
      </c>
      <c r="BD72" s="370">
        <v>5</v>
      </c>
      <c r="BE72" s="362">
        <v>73806218</v>
      </c>
      <c r="BF72" s="362">
        <v>3139080</v>
      </c>
      <c r="BG72" s="362">
        <v>220500</v>
      </c>
      <c r="BH72" s="362">
        <v>555911</v>
      </c>
      <c r="BI72" s="362">
        <v>0</v>
      </c>
      <c r="BJ72" s="362">
        <v>0</v>
      </c>
      <c r="BK72" s="362">
        <v>69890727</v>
      </c>
      <c r="BL72" s="674">
        <v>91.300000000000011</v>
      </c>
      <c r="BM72" s="674">
        <v>35</v>
      </c>
      <c r="BN72" s="674">
        <v>0</v>
      </c>
      <c r="BO72" s="674">
        <v>0</v>
      </c>
      <c r="BP72" s="674">
        <v>270.5</v>
      </c>
      <c r="BQ72" s="674">
        <v>24</v>
      </c>
      <c r="BR72" s="674">
        <v>0</v>
      </c>
      <c r="BS72" s="674">
        <v>0</v>
      </c>
      <c r="BT72" s="674">
        <v>0</v>
      </c>
    </row>
    <row r="73" spans="1:72" s="22" customFormat="1" ht="26.25" customHeight="1">
      <c r="A73" s="366">
        <f>SUBTOTAL(3,B$4:B73)</f>
        <v>70</v>
      </c>
      <c r="B73" s="367" t="s">
        <v>196</v>
      </c>
      <c r="C73" s="368" t="s">
        <v>473</v>
      </c>
      <c r="D73" s="369" t="s">
        <v>505</v>
      </c>
      <c r="E73" s="370">
        <f>COUNTIFS('Salary sheet'!$F$6:$F$2288,C73,'Salary sheet'!$E$6:$E$2288,B73)</f>
        <v>12</v>
      </c>
      <c r="F73" s="362">
        <f>+SUMIFS('Salary sheet'!$AN$6:$AN$1292,'Salary sheet'!$F$6:$F$1292,'So sánh giờ'!C73,'Salary sheet'!$E$6:$E$1292,'So sánh giờ'!B73)</f>
        <v>86227279</v>
      </c>
      <c r="G73" s="362">
        <f>+SUMIFS('Salary sheet'!$AO$6:$AO$2288,'Salary sheet'!$F$6:$F$2288,C73,'Salary sheet'!$E$6:$E$2288,B73)</f>
        <v>7702275</v>
      </c>
      <c r="H73" s="362">
        <f>+SUMIFS('Salary sheet'!$AP$6:$AP$2288,'Salary sheet'!$F$6:$F$2288,C73,'Salary sheet'!$E$6:$E$2288,B73)</f>
        <v>529200</v>
      </c>
      <c r="I73" s="362">
        <f>+SUMIFS('Salary sheet'!$AQ$6:$AQ$2288,'Salary sheet'!$F$6:$F$2288,C73,'Salary sheet'!$E$6:$E$2288,B73)</f>
        <v>0</v>
      </c>
      <c r="J73" s="362">
        <f>+SUMIFS('Salary sheet'!$AR$6:$AR$2288,'Salary sheet'!$F$6:$F$2288,C73,'Salary sheet'!$E$6:$E$2288,B73)</f>
        <v>0</v>
      </c>
      <c r="K73" s="362">
        <f>SUMIFS('Salary sheet'!$AS$6:$AS$1291,'Salary sheet'!$F$6:$F$1291,'So sánh giờ'!C73)</f>
        <v>0</v>
      </c>
      <c r="L73" s="362">
        <f t="shared" si="0"/>
        <v>77995804</v>
      </c>
      <c r="M73" s="674">
        <f>SUMIFS('Salary sheet'!$M$6:$M$13045,'Salary sheet'!$F$6:$F$13045,'So sánh giờ'!$C73)</f>
        <v>251.30000000000007</v>
      </c>
      <c r="N73" s="674">
        <f>SUMIFS('Salary sheet'!$O$6:$O$13045,'Salary sheet'!$F$6:$F$13045,'So sánh giờ'!$C73)</f>
        <v>34</v>
      </c>
      <c r="O73" s="674">
        <f>SUMIFS('Salary sheet'!$AA$6:$AA$13045,'Salary sheet'!$F$6:$F$13045,'So sánh giờ'!$C73)</f>
        <v>0</v>
      </c>
      <c r="P73" s="674">
        <f>SUMIFS('Salary sheet'!$Q$6:$Q$13045,'Salary sheet'!$F$6:$F$13045,'So sánh giờ'!$C73)</f>
        <v>0</v>
      </c>
      <c r="Q73" s="674">
        <f>SUMIFS('Salary sheet'!$AH$6:$AH$13045,'Salary sheet'!$F$6:$F$13045,'So sánh giờ'!$C73)</f>
        <v>142</v>
      </c>
      <c r="R73" s="674">
        <f>SUMIFS('Salary sheet'!$AI$6:$AI$13045,'Salary sheet'!$F$6:$F$13045,'So sánh giờ'!$C73)</f>
        <v>0</v>
      </c>
      <c r="S73" s="674">
        <f>SUMIFS('Salary sheet'!$AJ$6:$AJ$13045,'Salary sheet'!$F$6:$F$13045,'So sánh giờ'!$C73)</f>
        <v>0</v>
      </c>
      <c r="T73" s="674">
        <f>SUMIFS('Salary sheet'!$AK$6:$AK$13045,'Salary sheet'!$F$6:$F$13045,'So sánh giờ'!$C73)</f>
        <v>0</v>
      </c>
      <c r="U73" s="674">
        <f>SUMIFS('Salary sheet'!$AL$6:$AL$13045,'Salary sheet'!$F$6:$F$13045,'So sánh giờ'!$C73)</f>
        <v>0</v>
      </c>
      <c r="V73" s="732">
        <v>12</v>
      </c>
      <c r="W73" s="730">
        <v>104101256</v>
      </c>
      <c r="X73" s="730">
        <v>7622692</v>
      </c>
      <c r="Y73" s="730">
        <v>529200</v>
      </c>
      <c r="Z73" s="730">
        <v>0</v>
      </c>
      <c r="AA73" s="730">
        <v>0</v>
      </c>
      <c r="AB73" s="730">
        <v>513742</v>
      </c>
      <c r="AC73" s="730">
        <v>95435622</v>
      </c>
      <c r="AD73" s="733">
        <v>299.09999999999997</v>
      </c>
      <c r="AE73" s="733">
        <v>1</v>
      </c>
      <c r="AF73" s="733">
        <v>0</v>
      </c>
      <c r="AG73" s="733">
        <v>0</v>
      </c>
      <c r="AH73" s="733">
        <v>404.5</v>
      </c>
      <c r="AI73" s="733">
        <v>0</v>
      </c>
      <c r="AJ73" s="733">
        <v>0</v>
      </c>
      <c r="AK73" s="733">
        <v>0</v>
      </c>
      <c r="AL73" s="733">
        <v>0</v>
      </c>
      <c r="AM73" s="715">
        <v>12</v>
      </c>
      <c r="AN73" s="713">
        <v>99584818</v>
      </c>
      <c r="AO73" s="713">
        <v>6547590</v>
      </c>
      <c r="AP73" s="713">
        <v>441000</v>
      </c>
      <c r="AQ73" s="713">
        <v>0</v>
      </c>
      <c r="AR73" s="713">
        <v>305000</v>
      </c>
      <c r="AS73" s="713">
        <v>0</v>
      </c>
      <c r="AT73" s="713">
        <v>92291228</v>
      </c>
      <c r="AU73" s="716">
        <v>235.79999999999998</v>
      </c>
      <c r="AV73" s="716">
        <v>20</v>
      </c>
      <c r="AW73" s="716">
        <v>0</v>
      </c>
      <c r="AX73" s="716">
        <v>0</v>
      </c>
      <c r="AY73" s="716">
        <v>405</v>
      </c>
      <c r="AZ73" s="716">
        <v>0</v>
      </c>
      <c r="BA73" s="716">
        <v>0</v>
      </c>
      <c r="BB73" s="716">
        <v>0</v>
      </c>
      <c r="BC73" s="716">
        <v>0</v>
      </c>
      <c r="BD73" s="370">
        <v>11</v>
      </c>
      <c r="BE73" s="362">
        <v>141992453</v>
      </c>
      <c r="BF73" s="362">
        <v>7066920</v>
      </c>
      <c r="BG73" s="362">
        <v>485100</v>
      </c>
      <c r="BH73" s="362">
        <v>898808</v>
      </c>
      <c r="BI73" s="362">
        <v>0</v>
      </c>
      <c r="BJ73" s="362">
        <v>0</v>
      </c>
      <c r="BK73" s="362">
        <v>133541625</v>
      </c>
      <c r="BL73" s="674">
        <v>208.80000000000004</v>
      </c>
      <c r="BM73" s="674">
        <v>75</v>
      </c>
      <c r="BN73" s="674">
        <v>0</v>
      </c>
      <c r="BO73" s="674">
        <v>0</v>
      </c>
      <c r="BP73" s="674">
        <v>387</v>
      </c>
      <c r="BQ73" s="674">
        <v>0</v>
      </c>
      <c r="BR73" s="674">
        <v>0</v>
      </c>
      <c r="BS73" s="674">
        <v>0</v>
      </c>
      <c r="BT73" s="674">
        <v>0</v>
      </c>
    </row>
    <row r="74" spans="1:72" s="22" customFormat="1" ht="26.25" customHeight="1">
      <c r="A74" s="366">
        <f>SUBTOTAL(3,B$4:B74)</f>
        <v>71</v>
      </c>
      <c r="B74" s="367" t="s">
        <v>196</v>
      </c>
      <c r="C74" s="368" t="s">
        <v>474</v>
      </c>
      <c r="D74" s="369" t="s">
        <v>506</v>
      </c>
      <c r="E74" s="370">
        <f>COUNTIFS('Salary sheet'!$F$6:$F$2288,C74,'Salary sheet'!$E$6:$E$2288,B74)</f>
        <v>11</v>
      </c>
      <c r="F74" s="362">
        <f>+SUMIFS('Salary sheet'!$AN$6:$AN$1292,'Salary sheet'!$F$6:$F$1292,'So sánh giờ'!C74,'Salary sheet'!$E$6:$E$1292,'So sánh giờ'!B74)</f>
        <v>74394087</v>
      </c>
      <c r="G74" s="362">
        <f>+SUMIFS('Salary sheet'!$AO$6:$AO$2288,'Salary sheet'!$F$6:$F$2288,C74,'Salary sheet'!$E$6:$E$2288,B74)</f>
        <v>6714330</v>
      </c>
      <c r="H74" s="362">
        <f>+SUMIFS('Salary sheet'!$AP$6:$AP$2288,'Salary sheet'!$F$6:$F$2288,C74,'Salary sheet'!$E$6:$E$2288,B74)</f>
        <v>485100</v>
      </c>
      <c r="I74" s="362">
        <f>+SUMIFS('Salary sheet'!$AQ$6:$AQ$2288,'Salary sheet'!$F$6:$F$2288,C74,'Salary sheet'!$E$6:$E$2288,B74)</f>
        <v>0</v>
      </c>
      <c r="J74" s="362">
        <f>+SUMIFS('Salary sheet'!$AR$6:$AR$2288,'Salary sheet'!$F$6:$F$2288,C74,'Salary sheet'!$E$6:$E$2288,B74)</f>
        <v>0</v>
      </c>
      <c r="K74" s="362">
        <f>SUMIFS('Salary sheet'!$AS$6:$AS$1291,'Salary sheet'!$F$6:$F$1291,'So sánh giờ'!C74)</f>
        <v>0</v>
      </c>
      <c r="L74" s="362">
        <f t="shared" si="0"/>
        <v>67194657</v>
      </c>
      <c r="M74" s="674">
        <f>SUMIFS('Salary sheet'!$M$6:$M$13045,'Salary sheet'!$F$6:$F$13045,'So sánh giờ'!$C74)</f>
        <v>229.20000000000002</v>
      </c>
      <c r="N74" s="674">
        <f>SUMIFS('Salary sheet'!$O$6:$O$13045,'Salary sheet'!$F$6:$F$13045,'So sánh giờ'!$C74)</f>
        <v>27</v>
      </c>
      <c r="O74" s="674">
        <f>SUMIFS('Salary sheet'!$AA$6:$AA$13045,'Salary sheet'!$F$6:$F$13045,'So sánh giờ'!$C74)</f>
        <v>0</v>
      </c>
      <c r="P74" s="674">
        <f>SUMIFS('Salary sheet'!$Q$6:$Q$13045,'Salary sheet'!$F$6:$F$13045,'So sánh giờ'!$C74)</f>
        <v>0</v>
      </c>
      <c r="Q74" s="674">
        <f>SUMIFS('Salary sheet'!$AH$6:$AH$13045,'Salary sheet'!$F$6:$F$13045,'So sánh giờ'!$C74)</f>
        <v>131</v>
      </c>
      <c r="R74" s="674">
        <f>SUMIFS('Salary sheet'!$AI$6:$AI$13045,'Salary sheet'!$F$6:$F$13045,'So sánh giờ'!$C74)</f>
        <v>0</v>
      </c>
      <c r="S74" s="674">
        <f>SUMIFS('Salary sheet'!$AJ$6:$AJ$13045,'Salary sheet'!$F$6:$F$13045,'So sánh giờ'!$C74)</f>
        <v>0</v>
      </c>
      <c r="T74" s="674">
        <f>SUMIFS('Salary sheet'!$AK$6:$AK$13045,'Salary sheet'!$F$6:$F$13045,'So sánh giờ'!$C74)</f>
        <v>0</v>
      </c>
      <c r="U74" s="674">
        <f>SUMIFS('Salary sheet'!$AL$6:$AL$13045,'Salary sheet'!$F$6:$F$13045,'So sánh giờ'!$C74)</f>
        <v>0</v>
      </c>
      <c r="V74" s="732">
        <v>11</v>
      </c>
      <c r="W74" s="730">
        <v>85742077</v>
      </c>
      <c r="X74" s="730">
        <v>5542425</v>
      </c>
      <c r="Y74" s="730">
        <v>485100</v>
      </c>
      <c r="Z74" s="730">
        <v>0</v>
      </c>
      <c r="AA74" s="730">
        <v>0</v>
      </c>
      <c r="AB74" s="730">
        <v>0</v>
      </c>
      <c r="AC74" s="730">
        <v>79714552</v>
      </c>
      <c r="AD74" s="733">
        <v>256.7</v>
      </c>
      <c r="AE74" s="733">
        <v>1</v>
      </c>
      <c r="AF74" s="733">
        <v>0</v>
      </c>
      <c r="AG74" s="733">
        <v>0</v>
      </c>
      <c r="AH74" s="733">
        <v>411.5</v>
      </c>
      <c r="AI74" s="733">
        <v>0</v>
      </c>
      <c r="AJ74" s="733">
        <v>0</v>
      </c>
      <c r="AK74" s="733">
        <v>0</v>
      </c>
      <c r="AL74" s="733">
        <v>0</v>
      </c>
      <c r="AM74" s="715">
        <v>12</v>
      </c>
      <c r="AN74" s="713">
        <v>89818346</v>
      </c>
      <c r="AO74" s="713">
        <v>5986680</v>
      </c>
      <c r="AP74" s="713">
        <v>441000</v>
      </c>
      <c r="AQ74" s="713">
        <v>0</v>
      </c>
      <c r="AR74" s="713">
        <v>65000</v>
      </c>
      <c r="AS74" s="713">
        <v>0</v>
      </c>
      <c r="AT74" s="713">
        <v>83325666</v>
      </c>
      <c r="AU74" s="716">
        <v>213</v>
      </c>
      <c r="AV74" s="716">
        <v>20</v>
      </c>
      <c r="AW74" s="716">
        <v>0</v>
      </c>
      <c r="AX74" s="716">
        <v>0</v>
      </c>
      <c r="AY74" s="716">
        <v>544</v>
      </c>
      <c r="AZ74" s="716">
        <v>0</v>
      </c>
      <c r="BA74" s="716">
        <v>0</v>
      </c>
      <c r="BB74" s="716">
        <v>0</v>
      </c>
      <c r="BC74" s="716">
        <v>0</v>
      </c>
      <c r="BD74" s="370">
        <v>12</v>
      </c>
      <c r="BE74" s="362">
        <v>141926594</v>
      </c>
      <c r="BF74" s="362">
        <v>7109865</v>
      </c>
      <c r="BG74" s="362">
        <v>529200</v>
      </c>
      <c r="BH74" s="362">
        <v>241077</v>
      </c>
      <c r="BI74" s="362">
        <v>0</v>
      </c>
      <c r="BJ74" s="362">
        <v>0</v>
      </c>
      <c r="BK74" s="362">
        <v>134046452</v>
      </c>
      <c r="BL74" s="674">
        <v>214.20000000000002</v>
      </c>
      <c r="BM74" s="674">
        <v>84</v>
      </c>
      <c r="BN74" s="674">
        <v>0</v>
      </c>
      <c r="BO74" s="674">
        <v>0</v>
      </c>
      <c r="BP74" s="674">
        <v>496</v>
      </c>
      <c r="BQ74" s="674">
        <v>0</v>
      </c>
      <c r="BR74" s="674">
        <v>0</v>
      </c>
      <c r="BS74" s="674">
        <v>0</v>
      </c>
      <c r="BT74" s="674">
        <v>0</v>
      </c>
    </row>
    <row r="75" spans="1:72" s="22" customFormat="1" ht="26.25" customHeight="1">
      <c r="A75" s="366">
        <f>SUBTOTAL(3,B$4:B75)</f>
        <v>72</v>
      </c>
      <c r="B75" s="367" t="s">
        <v>196</v>
      </c>
      <c r="C75" s="368" t="s">
        <v>475</v>
      </c>
      <c r="D75" s="369" t="s">
        <v>507</v>
      </c>
      <c r="E75" s="370">
        <f>COUNTIFS('Salary sheet'!$F$6:$F$2288,C75,'Salary sheet'!$E$6:$E$2288,B75)</f>
        <v>9</v>
      </c>
      <c r="F75" s="362">
        <f>+SUMIFS('Salary sheet'!$AN$6:$AN$1292,'Salary sheet'!$F$6:$F$1292,'So sánh giờ'!C75,'Salary sheet'!$E$6:$E$1292,'So sánh giờ'!B75)</f>
        <v>76738482</v>
      </c>
      <c r="G75" s="362">
        <f>+SUMIFS('Salary sheet'!$AO$6:$AO$2288,'Salary sheet'!$F$6:$F$2288,C75,'Salary sheet'!$E$6:$E$2288,B75)</f>
        <v>5940795</v>
      </c>
      <c r="H75" s="362">
        <f>+SUMIFS('Salary sheet'!$AP$6:$AP$2288,'Salary sheet'!$F$6:$F$2288,C75,'Salary sheet'!$E$6:$E$2288,B75)</f>
        <v>396900</v>
      </c>
      <c r="I75" s="362">
        <f>+SUMIFS('Salary sheet'!$AQ$6:$AQ$2288,'Salary sheet'!$F$6:$F$2288,C75,'Salary sheet'!$E$6:$E$2288,B75)</f>
        <v>0</v>
      </c>
      <c r="J75" s="362">
        <f>+SUMIFS('Salary sheet'!$AR$6:$AR$2288,'Salary sheet'!$F$6:$F$2288,C75,'Salary sheet'!$E$6:$E$2288,B75)</f>
        <v>0</v>
      </c>
      <c r="K75" s="362">
        <f>SUMIFS('Salary sheet'!$AS$6:$AS$1291,'Salary sheet'!$F$6:$F$1291,'So sánh giờ'!C75)</f>
        <v>0</v>
      </c>
      <c r="L75" s="362">
        <f t="shared" si="0"/>
        <v>70400787</v>
      </c>
      <c r="M75" s="674">
        <f>SUMIFS('Salary sheet'!$M$6:$M$13045,'Salary sheet'!$F$6:$F$13045,'So sánh giờ'!$C75)</f>
        <v>208.50000000000003</v>
      </c>
      <c r="N75" s="674">
        <f>SUMIFS('Salary sheet'!$O$6:$O$13045,'Salary sheet'!$F$6:$F$13045,'So sánh giờ'!$C75)</f>
        <v>20</v>
      </c>
      <c r="O75" s="674">
        <f>SUMIFS('Salary sheet'!$AA$6:$AA$13045,'Salary sheet'!$F$6:$F$13045,'So sánh giờ'!$C75)</f>
        <v>0</v>
      </c>
      <c r="P75" s="674">
        <f>SUMIFS('Salary sheet'!$Q$6:$Q$13045,'Salary sheet'!$F$6:$F$13045,'So sánh giờ'!$C75)</f>
        <v>0</v>
      </c>
      <c r="Q75" s="674">
        <f>SUMIFS('Salary sheet'!$AH$6:$AH$13045,'Salary sheet'!$F$6:$F$13045,'So sánh giờ'!$C75)</f>
        <v>164</v>
      </c>
      <c r="R75" s="674">
        <f>SUMIFS('Salary sheet'!$AI$6:$AI$13045,'Salary sheet'!$F$6:$F$13045,'So sánh giờ'!$C75)</f>
        <v>0</v>
      </c>
      <c r="S75" s="674">
        <f>SUMIFS('Salary sheet'!$AJ$6:$AJ$13045,'Salary sheet'!$F$6:$F$13045,'So sánh giờ'!$C75)</f>
        <v>0</v>
      </c>
      <c r="T75" s="674">
        <f>SUMIFS('Salary sheet'!$AK$6:$AK$13045,'Salary sheet'!$F$6:$F$13045,'So sánh giờ'!$C75)</f>
        <v>0</v>
      </c>
      <c r="U75" s="674">
        <f>SUMIFS('Salary sheet'!$AL$6:$AL$13045,'Salary sheet'!$F$6:$F$13045,'So sánh giờ'!$C75)</f>
        <v>0</v>
      </c>
      <c r="V75" s="732">
        <v>9</v>
      </c>
      <c r="W75" s="730">
        <v>97444462</v>
      </c>
      <c r="X75" s="730">
        <v>5940795</v>
      </c>
      <c r="Y75" s="730">
        <v>396900</v>
      </c>
      <c r="Z75" s="730">
        <v>0</v>
      </c>
      <c r="AA75" s="730">
        <v>0</v>
      </c>
      <c r="AB75" s="730">
        <v>0</v>
      </c>
      <c r="AC75" s="730">
        <v>91106767</v>
      </c>
      <c r="AD75" s="733">
        <v>230.3</v>
      </c>
      <c r="AE75" s="733">
        <v>0</v>
      </c>
      <c r="AF75" s="733">
        <v>0</v>
      </c>
      <c r="AG75" s="733">
        <v>0</v>
      </c>
      <c r="AH75" s="733">
        <v>552</v>
      </c>
      <c r="AI75" s="733">
        <v>0</v>
      </c>
      <c r="AJ75" s="733">
        <v>0</v>
      </c>
      <c r="AK75" s="733">
        <v>0</v>
      </c>
      <c r="AL75" s="733">
        <v>0</v>
      </c>
      <c r="AM75" s="715">
        <v>9</v>
      </c>
      <c r="AN75" s="713">
        <v>82972484</v>
      </c>
      <c r="AO75" s="713">
        <v>5940795</v>
      </c>
      <c r="AP75" s="713">
        <v>396900</v>
      </c>
      <c r="AQ75" s="713">
        <v>0</v>
      </c>
      <c r="AR75" s="713">
        <v>70000</v>
      </c>
      <c r="AS75" s="713">
        <v>0</v>
      </c>
      <c r="AT75" s="713">
        <v>76564789</v>
      </c>
      <c r="AU75" s="716">
        <v>178.6</v>
      </c>
      <c r="AV75" s="716">
        <v>18</v>
      </c>
      <c r="AW75" s="716">
        <v>0</v>
      </c>
      <c r="AX75" s="716">
        <v>0</v>
      </c>
      <c r="AY75" s="716">
        <v>412</v>
      </c>
      <c r="AZ75" s="716">
        <v>0</v>
      </c>
      <c r="BA75" s="716">
        <v>0</v>
      </c>
      <c r="BB75" s="716">
        <v>0</v>
      </c>
      <c r="BC75" s="716">
        <v>0</v>
      </c>
      <c r="BD75" s="370">
        <v>9</v>
      </c>
      <c r="BE75" s="362">
        <v>140057673</v>
      </c>
      <c r="BF75" s="362">
        <v>5940795</v>
      </c>
      <c r="BG75" s="362">
        <v>396900</v>
      </c>
      <c r="BH75" s="362">
        <v>1455870</v>
      </c>
      <c r="BI75" s="362">
        <v>0</v>
      </c>
      <c r="BJ75" s="362">
        <v>0</v>
      </c>
      <c r="BK75" s="362">
        <v>132264108</v>
      </c>
      <c r="BL75" s="674">
        <v>168.4</v>
      </c>
      <c r="BM75" s="674">
        <v>63</v>
      </c>
      <c r="BN75" s="674">
        <v>0</v>
      </c>
      <c r="BO75" s="674">
        <v>0</v>
      </c>
      <c r="BP75" s="674">
        <v>384</v>
      </c>
      <c r="BQ75" s="674">
        <v>16</v>
      </c>
      <c r="BR75" s="674">
        <v>0</v>
      </c>
      <c r="BS75" s="674">
        <v>0</v>
      </c>
      <c r="BT75" s="674">
        <v>0</v>
      </c>
    </row>
    <row r="76" spans="1:72" s="22" customFormat="1" ht="26.25" customHeight="1">
      <c r="A76" s="366">
        <f>SUBTOTAL(3,B$4:B76)</f>
        <v>73</v>
      </c>
      <c r="B76" s="367" t="s">
        <v>196</v>
      </c>
      <c r="C76" s="368" t="s">
        <v>476</v>
      </c>
      <c r="D76" s="369" t="s">
        <v>508</v>
      </c>
      <c r="E76" s="370">
        <f>COUNTIFS('Salary sheet'!$F$6:$F$2288,C76,'Salary sheet'!$E$6:$E$2288,B76)</f>
        <v>3</v>
      </c>
      <c r="F76" s="362">
        <f>+SUMIFS('Salary sheet'!$AN$6:$AN$1292,'Salary sheet'!$F$6:$F$1292,'So sánh giờ'!C76,'Salary sheet'!$E$6:$E$1292,'So sánh giờ'!B76)</f>
        <v>23645264</v>
      </c>
      <c r="G76" s="362">
        <f>+SUMIFS('Salary sheet'!$AO$6:$AO$2288,'Salary sheet'!$F$6:$F$2288,C76,'Salary sheet'!$E$6:$E$2288,B76)</f>
        <v>1923600</v>
      </c>
      <c r="H76" s="362">
        <f>+SUMIFS('Salary sheet'!$AP$6:$AP$2288,'Salary sheet'!$F$6:$F$2288,C76,'Salary sheet'!$E$6:$E$2288,B76)</f>
        <v>132300</v>
      </c>
      <c r="I76" s="362">
        <f>+SUMIFS('Salary sheet'!$AQ$6:$AQ$2288,'Salary sheet'!$F$6:$F$2288,C76,'Salary sheet'!$E$6:$E$2288,B76)</f>
        <v>0</v>
      </c>
      <c r="J76" s="362">
        <f>+SUMIFS('Salary sheet'!$AR$6:$AR$2288,'Salary sheet'!$F$6:$F$2288,C76,'Salary sheet'!$E$6:$E$2288,B76)</f>
        <v>0</v>
      </c>
      <c r="K76" s="362">
        <f>SUMIFS('Salary sheet'!$AS$6:$AS$1291,'Salary sheet'!$F$6:$F$1291,'So sánh giờ'!C76)</f>
        <v>0</v>
      </c>
      <c r="L76" s="362">
        <f t="shared" si="0"/>
        <v>21589364</v>
      </c>
      <c r="M76" s="674">
        <f>SUMIFS('Salary sheet'!$M$6:$M$13045,'Salary sheet'!$F$6:$F$13045,'So sánh giờ'!$C76)</f>
        <v>69.099999999999994</v>
      </c>
      <c r="N76" s="674">
        <f>SUMIFS('Salary sheet'!$O$6:$O$13045,'Salary sheet'!$F$6:$F$13045,'So sánh giờ'!$C76)</f>
        <v>7</v>
      </c>
      <c r="O76" s="674">
        <f>SUMIFS('Salary sheet'!$AA$6:$AA$13045,'Salary sheet'!$F$6:$F$13045,'So sánh giờ'!$C76)</f>
        <v>0</v>
      </c>
      <c r="P76" s="674">
        <f>SUMIFS('Salary sheet'!$Q$6:$Q$13045,'Salary sheet'!$F$6:$F$13045,'So sánh giờ'!$C76)</f>
        <v>0</v>
      </c>
      <c r="Q76" s="674">
        <f>SUMIFS('Salary sheet'!$AH$6:$AH$13045,'Salary sheet'!$F$6:$F$13045,'So sánh giờ'!$C76)</f>
        <v>44</v>
      </c>
      <c r="R76" s="674">
        <f>SUMIFS('Salary sheet'!$AI$6:$AI$13045,'Salary sheet'!$F$6:$F$13045,'So sánh giờ'!$C76)</f>
        <v>0</v>
      </c>
      <c r="S76" s="674">
        <f>SUMIFS('Salary sheet'!$AJ$6:$AJ$13045,'Salary sheet'!$F$6:$F$13045,'So sánh giờ'!$C76)</f>
        <v>0</v>
      </c>
      <c r="T76" s="674">
        <f>SUMIFS('Salary sheet'!$AK$6:$AK$13045,'Salary sheet'!$F$6:$F$13045,'So sánh giờ'!$C76)</f>
        <v>0</v>
      </c>
      <c r="U76" s="674">
        <f>SUMIFS('Salary sheet'!$AL$6:$AL$13045,'Salary sheet'!$F$6:$F$13045,'So sánh giờ'!$C76)</f>
        <v>0</v>
      </c>
      <c r="V76" s="732">
        <v>3</v>
      </c>
      <c r="W76" s="730">
        <v>26694239</v>
      </c>
      <c r="X76" s="730">
        <v>1923600</v>
      </c>
      <c r="Y76" s="730">
        <v>132300</v>
      </c>
      <c r="Z76" s="730">
        <v>0</v>
      </c>
      <c r="AA76" s="730">
        <v>0</v>
      </c>
      <c r="AB76" s="730">
        <v>0</v>
      </c>
      <c r="AC76" s="730">
        <v>24638339</v>
      </c>
      <c r="AD76" s="733">
        <v>76.2</v>
      </c>
      <c r="AE76" s="733">
        <v>0</v>
      </c>
      <c r="AF76" s="733">
        <v>0</v>
      </c>
      <c r="AG76" s="733">
        <v>0</v>
      </c>
      <c r="AH76" s="733">
        <v>92</v>
      </c>
      <c r="AI76" s="733">
        <v>0</v>
      </c>
      <c r="AJ76" s="733">
        <v>0</v>
      </c>
      <c r="AK76" s="733">
        <v>0</v>
      </c>
      <c r="AL76" s="733">
        <v>0</v>
      </c>
      <c r="AM76" s="715">
        <v>3</v>
      </c>
      <c r="AN76" s="713">
        <v>25801998</v>
      </c>
      <c r="AO76" s="713">
        <v>1923600</v>
      </c>
      <c r="AP76" s="713">
        <v>132300</v>
      </c>
      <c r="AQ76" s="713">
        <v>0</v>
      </c>
      <c r="AR76" s="713">
        <v>105000</v>
      </c>
      <c r="AS76" s="713">
        <v>0</v>
      </c>
      <c r="AT76" s="713">
        <v>23641098</v>
      </c>
      <c r="AU76" s="716">
        <v>64.099999999999994</v>
      </c>
      <c r="AV76" s="716">
        <v>6</v>
      </c>
      <c r="AW76" s="716">
        <v>0</v>
      </c>
      <c r="AX76" s="716">
        <v>0</v>
      </c>
      <c r="AY76" s="716">
        <v>80</v>
      </c>
      <c r="AZ76" s="716">
        <v>0</v>
      </c>
      <c r="BA76" s="716">
        <v>0</v>
      </c>
      <c r="BB76" s="716">
        <v>0</v>
      </c>
      <c r="BC76" s="716">
        <v>0</v>
      </c>
      <c r="BD76" s="370">
        <v>3</v>
      </c>
      <c r="BE76" s="362">
        <v>43403321</v>
      </c>
      <c r="BF76" s="362">
        <v>1923600</v>
      </c>
      <c r="BG76" s="362">
        <v>132300</v>
      </c>
      <c r="BH76" s="362">
        <v>341885</v>
      </c>
      <c r="BI76" s="362">
        <v>0</v>
      </c>
      <c r="BJ76" s="362">
        <v>0</v>
      </c>
      <c r="BK76" s="362">
        <v>41005536</v>
      </c>
      <c r="BL76" s="674">
        <v>59.5</v>
      </c>
      <c r="BM76" s="674">
        <v>21</v>
      </c>
      <c r="BN76" s="674">
        <v>0</v>
      </c>
      <c r="BO76" s="674">
        <v>0</v>
      </c>
      <c r="BP76" s="674">
        <v>112</v>
      </c>
      <c r="BQ76" s="674">
        <v>0</v>
      </c>
      <c r="BR76" s="674">
        <v>0</v>
      </c>
      <c r="BS76" s="674">
        <v>0</v>
      </c>
      <c r="BT76" s="674">
        <v>0</v>
      </c>
    </row>
    <row r="77" spans="1:72" s="22" customFormat="1" ht="26.25" customHeight="1">
      <c r="A77" s="366">
        <f>SUBTOTAL(3,B$4:B77)</f>
        <v>74</v>
      </c>
      <c r="B77" s="367" t="s">
        <v>196</v>
      </c>
      <c r="C77" s="368" t="s">
        <v>477</v>
      </c>
      <c r="D77" s="369" t="s">
        <v>509</v>
      </c>
      <c r="E77" s="370">
        <f>COUNTIFS('Salary sheet'!$F$6:$F$2288,C77,'Salary sheet'!$E$6:$E$2288,B77)</f>
        <v>4</v>
      </c>
      <c r="F77" s="362">
        <f>+SUMIFS('Salary sheet'!$AN$6:$AN$1292,'Salary sheet'!$F$6:$F$1292,'So sánh giờ'!C77,'Salary sheet'!$E$6:$E$1292,'So sánh giờ'!B77)</f>
        <v>25173816</v>
      </c>
      <c r="G77" s="362">
        <f>+SUMIFS('Salary sheet'!$AO$6:$AO$2288,'Salary sheet'!$F$6:$F$2288,C77,'Salary sheet'!$E$6:$E$2288,B77)</f>
        <v>1755810</v>
      </c>
      <c r="H77" s="362">
        <f>+SUMIFS('Salary sheet'!$AP$6:$AP$2288,'Salary sheet'!$F$6:$F$2288,C77,'Salary sheet'!$E$6:$E$2288,B77)</f>
        <v>176400</v>
      </c>
      <c r="I77" s="362">
        <f>+SUMIFS('Salary sheet'!$AQ$6:$AQ$2288,'Salary sheet'!$F$6:$F$2288,C77,'Salary sheet'!$E$6:$E$2288,B77)</f>
        <v>0</v>
      </c>
      <c r="J77" s="362">
        <f>+SUMIFS('Salary sheet'!$AR$6:$AR$2288,'Salary sheet'!$F$6:$F$2288,C77,'Salary sheet'!$E$6:$E$2288,B77)</f>
        <v>0</v>
      </c>
      <c r="K77" s="362">
        <f>SUMIFS('Salary sheet'!$AS$6:$AS$1291,'Salary sheet'!$F$6:$F$1291,'So sánh giờ'!C77)</f>
        <v>0</v>
      </c>
      <c r="L77" s="362">
        <f t="shared" si="0"/>
        <v>23241606</v>
      </c>
      <c r="M77" s="674">
        <f>SUMIFS('Salary sheet'!$M$6:$M$13045,'Salary sheet'!$F$6:$F$13045,'So sánh giờ'!$C77)</f>
        <v>79</v>
      </c>
      <c r="N77" s="674">
        <f>SUMIFS('Salary sheet'!$O$6:$O$13045,'Salary sheet'!$F$6:$F$13045,'So sánh giờ'!$C77)</f>
        <v>10</v>
      </c>
      <c r="O77" s="674">
        <f>SUMIFS('Salary sheet'!$AA$6:$AA$13045,'Salary sheet'!$F$6:$F$13045,'So sánh giờ'!$C77)</f>
        <v>0</v>
      </c>
      <c r="P77" s="674">
        <f>SUMIFS('Salary sheet'!$Q$6:$Q$13045,'Salary sheet'!$F$6:$F$13045,'So sánh giờ'!$C77)</f>
        <v>0</v>
      </c>
      <c r="Q77" s="674">
        <f>SUMIFS('Salary sheet'!$AH$6:$AH$13045,'Salary sheet'!$F$6:$F$13045,'So sánh giờ'!$C77)</f>
        <v>44</v>
      </c>
      <c r="R77" s="674">
        <f>SUMIFS('Salary sheet'!$AI$6:$AI$13045,'Salary sheet'!$F$6:$F$13045,'So sánh giờ'!$C77)</f>
        <v>0</v>
      </c>
      <c r="S77" s="674">
        <f>SUMIFS('Salary sheet'!$AJ$6:$AJ$13045,'Salary sheet'!$F$6:$F$13045,'So sánh giờ'!$C77)</f>
        <v>0</v>
      </c>
      <c r="T77" s="674">
        <f>SUMIFS('Salary sheet'!$AK$6:$AK$13045,'Salary sheet'!$F$6:$F$13045,'So sánh giờ'!$C77)</f>
        <v>0</v>
      </c>
      <c r="U77" s="674">
        <f>SUMIFS('Salary sheet'!$AL$6:$AL$13045,'Salary sheet'!$F$6:$F$13045,'So sánh giờ'!$C77)</f>
        <v>0</v>
      </c>
      <c r="V77" s="732">
        <v>4</v>
      </c>
      <c r="W77" s="730">
        <v>32714292</v>
      </c>
      <c r="X77" s="730">
        <v>2415210</v>
      </c>
      <c r="Y77" s="730">
        <v>176400</v>
      </c>
      <c r="Z77" s="730">
        <v>0</v>
      </c>
      <c r="AA77" s="730">
        <v>0</v>
      </c>
      <c r="AB77" s="730">
        <v>0</v>
      </c>
      <c r="AC77" s="730">
        <v>30122682</v>
      </c>
      <c r="AD77" s="733">
        <v>94.2</v>
      </c>
      <c r="AE77" s="733">
        <v>0</v>
      </c>
      <c r="AF77" s="733">
        <v>0</v>
      </c>
      <c r="AG77" s="733">
        <v>0</v>
      </c>
      <c r="AH77" s="733">
        <v>168</v>
      </c>
      <c r="AI77" s="733">
        <v>0</v>
      </c>
      <c r="AJ77" s="733">
        <v>0</v>
      </c>
      <c r="AK77" s="733">
        <v>0</v>
      </c>
      <c r="AL77" s="733">
        <v>0</v>
      </c>
      <c r="AM77" s="715">
        <v>4</v>
      </c>
      <c r="AN77" s="713">
        <v>36201435</v>
      </c>
      <c r="AO77" s="713">
        <v>2415210</v>
      </c>
      <c r="AP77" s="713">
        <v>132300</v>
      </c>
      <c r="AQ77" s="713">
        <v>0</v>
      </c>
      <c r="AR77" s="713">
        <v>135000</v>
      </c>
      <c r="AS77" s="713">
        <v>0</v>
      </c>
      <c r="AT77" s="713">
        <v>33518925</v>
      </c>
      <c r="AU77" s="716">
        <v>84.7</v>
      </c>
      <c r="AV77" s="716">
        <v>8</v>
      </c>
      <c r="AW77" s="716">
        <v>0</v>
      </c>
      <c r="AX77" s="716">
        <v>0</v>
      </c>
      <c r="AY77" s="716">
        <v>172</v>
      </c>
      <c r="AZ77" s="716">
        <v>0</v>
      </c>
      <c r="BA77" s="716">
        <v>0</v>
      </c>
      <c r="BB77" s="716">
        <v>0</v>
      </c>
      <c r="BC77" s="716">
        <v>0</v>
      </c>
      <c r="BD77" s="370">
        <v>5</v>
      </c>
      <c r="BE77" s="362">
        <v>54255643</v>
      </c>
      <c r="BF77" s="362">
        <v>2415210</v>
      </c>
      <c r="BG77" s="362">
        <v>176400</v>
      </c>
      <c r="BH77" s="362">
        <v>195511</v>
      </c>
      <c r="BI77" s="362">
        <v>0</v>
      </c>
      <c r="BJ77" s="362">
        <v>0</v>
      </c>
      <c r="BK77" s="362">
        <v>51468522</v>
      </c>
      <c r="BL77" s="674">
        <v>75.5</v>
      </c>
      <c r="BM77" s="674">
        <v>29</v>
      </c>
      <c r="BN77" s="674">
        <v>0</v>
      </c>
      <c r="BO77" s="674">
        <v>0</v>
      </c>
      <c r="BP77" s="674">
        <v>152</v>
      </c>
      <c r="BQ77" s="674">
        <v>0</v>
      </c>
      <c r="BR77" s="674">
        <v>0</v>
      </c>
      <c r="BS77" s="674">
        <v>0</v>
      </c>
      <c r="BT77" s="674">
        <v>0</v>
      </c>
    </row>
    <row r="78" spans="1:72" s="22" customFormat="1" ht="26.25" customHeight="1">
      <c r="A78" s="366">
        <f>SUBTOTAL(3,B$4:B78)</f>
        <v>75</v>
      </c>
      <c r="B78" s="367" t="s">
        <v>195</v>
      </c>
      <c r="C78" s="368" t="s">
        <v>560</v>
      </c>
      <c r="D78" s="369" t="s">
        <v>576</v>
      </c>
      <c r="E78" s="370">
        <f>COUNTIFS('Salary sheet'!$F$6:$F$2288,C78,'Salary sheet'!$E$6:$E$2288,B78)</f>
        <v>42</v>
      </c>
      <c r="F78" s="362">
        <f>+SUMIFS('Salary sheet'!$AN$6:$AN$1292,'Salary sheet'!$F$6:$F$1292,'So sánh giờ'!C78,'Salary sheet'!$E$6:$E$1292,'So sánh giờ'!B78)</f>
        <v>366622072</v>
      </c>
      <c r="G78" s="362">
        <f>+SUMIFS('Salary sheet'!$AO$6:$AO$2288,'Salary sheet'!$F$6:$F$2288,C78,'Salary sheet'!$E$6:$E$2288,B78)</f>
        <v>26197500</v>
      </c>
      <c r="H78" s="362">
        <f>+SUMIFS('Salary sheet'!$AP$6:$AP$2288,'Salary sheet'!$F$6:$F$2288,C78,'Salary sheet'!$E$6:$E$2288,B78)</f>
        <v>1852200</v>
      </c>
      <c r="I78" s="362">
        <f>+SUMIFS('Salary sheet'!$AQ$6:$AQ$2288,'Salary sheet'!$F$6:$F$2288,C78,'Salary sheet'!$E$6:$E$2288,B78)</f>
        <v>0</v>
      </c>
      <c r="J78" s="362">
        <f>+SUMIFS('Salary sheet'!$AR$6:$AR$2288,'Salary sheet'!$F$6:$F$2288,C78,'Salary sheet'!$E$6:$E$2288,B78)</f>
        <v>0</v>
      </c>
      <c r="K78" s="362">
        <f>SUMIFS('Salary sheet'!$AS$6:$AS$1291,'Salary sheet'!$F$6:$F$1291,'So sánh giờ'!C78)</f>
        <v>56943</v>
      </c>
      <c r="L78" s="362">
        <f t="shared" ref="L78:L109" si="3">+(F78)-SUM(G78:K78)</f>
        <v>338515429</v>
      </c>
      <c r="M78" s="674">
        <f>SUMIFS('Salary sheet'!$M$6:$M$13045,'Salary sheet'!$F$6:$F$13045,'So sánh giờ'!$C78)</f>
        <v>967.70000000000016</v>
      </c>
      <c r="N78" s="674">
        <f>SUMIFS('Salary sheet'!$O$6:$O$13045,'Salary sheet'!$F$6:$F$13045,'So sánh giờ'!$C78)</f>
        <v>95</v>
      </c>
      <c r="O78" s="674">
        <f>SUMIFS('Salary sheet'!$AA$6:$AA$13045,'Salary sheet'!$F$6:$F$13045,'So sánh giờ'!$C78)</f>
        <v>0</v>
      </c>
      <c r="P78" s="674">
        <f>SUMIFS('Salary sheet'!$Q$6:$Q$13045,'Salary sheet'!$F$6:$F$13045,'So sánh giờ'!$C78)</f>
        <v>0</v>
      </c>
      <c r="Q78" s="674">
        <f>SUMIFS('Salary sheet'!$AH$6:$AH$13045,'Salary sheet'!$F$6:$F$13045,'So sánh giờ'!$C78)</f>
        <v>1062</v>
      </c>
      <c r="R78" s="674">
        <f>SUMIFS('Salary sheet'!$AI$6:$AI$13045,'Salary sheet'!$F$6:$F$13045,'So sánh giờ'!$C78)</f>
        <v>0</v>
      </c>
      <c r="S78" s="674">
        <f>SUMIFS('Salary sheet'!$AJ$6:$AJ$13045,'Salary sheet'!$F$6:$F$13045,'So sánh giờ'!$C78)</f>
        <v>0</v>
      </c>
      <c r="T78" s="674">
        <f>SUMIFS('Salary sheet'!$AK$6:$AK$13045,'Salary sheet'!$F$6:$F$13045,'So sánh giờ'!$C78)</f>
        <v>0</v>
      </c>
      <c r="U78" s="674">
        <f>SUMIFS('Salary sheet'!$AL$6:$AL$13045,'Salary sheet'!$F$6:$F$13045,'So sánh giờ'!$C78)</f>
        <v>0</v>
      </c>
      <c r="V78" s="732">
        <v>42</v>
      </c>
      <c r="W78" s="730">
        <v>435898939</v>
      </c>
      <c r="X78" s="730">
        <v>26143054</v>
      </c>
      <c r="Y78" s="730">
        <v>1808100</v>
      </c>
      <c r="Z78" s="730">
        <v>0</v>
      </c>
      <c r="AA78" s="730">
        <v>0</v>
      </c>
      <c r="AB78" s="730">
        <v>134764</v>
      </c>
      <c r="AC78" s="730">
        <v>407813021</v>
      </c>
      <c r="AD78" s="733">
        <v>1058.5999999999999</v>
      </c>
      <c r="AE78" s="733">
        <v>3</v>
      </c>
      <c r="AF78" s="733">
        <v>0</v>
      </c>
      <c r="AG78" s="733">
        <v>0</v>
      </c>
      <c r="AH78" s="733">
        <v>2623.5</v>
      </c>
      <c r="AI78" s="733">
        <v>0</v>
      </c>
      <c r="AJ78" s="733">
        <v>0</v>
      </c>
      <c r="AK78" s="733">
        <v>0</v>
      </c>
      <c r="AL78" s="733">
        <v>0</v>
      </c>
      <c r="AM78" s="715">
        <v>44</v>
      </c>
      <c r="AN78" s="713">
        <v>386650660</v>
      </c>
      <c r="AO78" s="713">
        <v>26560905</v>
      </c>
      <c r="AP78" s="713">
        <v>1896300</v>
      </c>
      <c r="AQ78" s="713">
        <v>0</v>
      </c>
      <c r="AR78" s="713">
        <v>1070000</v>
      </c>
      <c r="AS78" s="713">
        <v>0</v>
      </c>
      <c r="AT78" s="713">
        <v>357123455</v>
      </c>
      <c r="AU78" s="716">
        <v>892.69999999999993</v>
      </c>
      <c r="AV78" s="716">
        <v>85</v>
      </c>
      <c r="AW78" s="716">
        <v>0</v>
      </c>
      <c r="AX78" s="716">
        <v>0</v>
      </c>
      <c r="AY78" s="716">
        <v>1703</v>
      </c>
      <c r="AZ78" s="716">
        <v>0</v>
      </c>
      <c r="BA78" s="716">
        <v>0</v>
      </c>
      <c r="BB78" s="716">
        <v>0</v>
      </c>
      <c r="BC78" s="716">
        <v>0</v>
      </c>
      <c r="BD78" s="370">
        <v>42</v>
      </c>
      <c r="BE78" s="362">
        <v>644262907</v>
      </c>
      <c r="BF78" s="362">
        <v>26613405</v>
      </c>
      <c r="BG78" s="362">
        <v>1852200</v>
      </c>
      <c r="BH78" s="362">
        <v>5180713</v>
      </c>
      <c r="BI78" s="362">
        <v>0</v>
      </c>
      <c r="BJ78" s="362">
        <v>0</v>
      </c>
      <c r="BK78" s="362">
        <v>610616589</v>
      </c>
      <c r="BL78" s="674">
        <v>807.59999999999991</v>
      </c>
      <c r="BM78" s="674">
        <v>311</v>
      </c>
      <c r="BN78" s="674">
        <v>0</v>
      </c>
      <c r="BO78" s="674">
        <v>0</v>
      </c>
      <c r="BP78" s="674">
        <v>2230</v>
      </c>
      <c r="BQ78" s="674">
        <v>64</v>
      </c>
      <c r="BR78" s="674">
        <v>0</v>
      </c>
      <c r="BS78" s="674">
        <v>0</v>
      </c>
      <c r="BT78" s="674">
        <v>0</v>
      </c>
    </row>
    <row r="79" spans="1:72" s="22" customFormat="1" ht="26.25" customHeight="1">
      <c r="A79" s="366">
        <f>SUBTOTAL(3,B$4:B79)</f>
        <v>76</v>
      </c>
      <c r="B79" s="367" t="s">
        <v>195</v>
      </c>
      <c r="C79" s="368" t="s">
        <v>561</v>
      </c>
      <c r="D79" s="369" t="s">
        <v>408</v>
      </c>
      <c r="E79" s="370">
        <f>COUNTIFS('Salary sheet'!$F$6:$F$2288,C79,'Salary sheet'!$E$6:$E$2288,B79)</f>
        <v>21</v>
      </c>
      <c r="F79" s="362">
        <f>+SUMIFS('Salary sheet'!$AN$6:$AN$1292,'Salary sheet'!$F$6:$F$1292,'So sánh giờ'!C79,'Salary sheet'!$E$6:$E$1292,'So sánh giờ'!B79)</f>
        <v>191411958</v>
      </c>
      <c r="G79" s="362">
        <f>+SUMIFS('Salary sheet'!$AO$6:$AO$2288,'Salary sheet'!$F$6:$F$2288,C79,'Salary sheet'!$E$6:$E$2288,B79)</f>
        <v>14352870</v>
      </c>
      <c r="H79" s="362">
        <f>+SUMIFS('Salary sheet'!$AP$6:$AP$2288,'Salary sheet'!$F$6:$F$2288,C79,'Salary sheet'!$E$6:$E$2288,B79)</f>
        <v>882000</v>
      </c>
      <c r="I79" s="362">
        <f>+SUMIFS('Salary sheet'!$AQ$6:$AQ$2288,'Salary sheet'!$F$6:$F$2288,C79,'Salary sheet'!$E$6:$E$2288,B79)</f>
        <v>0</v>
      </c>
      <c r="J79" s="362">
        <f>+SUMIFS('Salary sheet'!$AR$6:$AR$2288,'Salary sheet'!$F$6:$F$2288,C79,'Salary sheet'!$E$6:$E$2288,B79)</f>
        <v>0</v>
      </c>
      <c r="K79" s="362">
        <f>SUMIFS('Salary sheet'!$AS$6:$AS$1291,'Salary sheet'!$F$6:$F$1291,'So sánh giờ'!C79)</f>
        <v>0</v>
      </c>
      <c r="L79" s="362">
        <f t="shared" si="3"/>
        <v>176177088</v>
      </c>
      <c r="M79" s="674">
        <f>SUMIFS('Salary sheet'!$M$6:$M$13045,'Salary sheet'!$F$6:$F$13045,'So sánh giờ'!$C79)</f>
        <v>466.1</v>
      </c>
      <c r="N79" s="674">
        <f>SUMIFS('Salary sheet'!$O$6:$O$13045,'Salary sheet'!$F$6:$F$13045,'So sánh giờ'!$C79)</f>
        <v>51</v>
      </c>
      <c r="O79" s="674">
        <f>SUMIFS('Salary sheet'!$AA$6:$AA$13045,'Salary sheet'!$F$6:$F$13045,'So sánh giờ'!$C79)</f>
        <v>0</v>
      </c>
      <c r="P79" s="674">
        <f>SUMIFS('Salary sheet'!$Q$6:$Q$13045,'Salary sheet'!$F$6:$F$13045,'So sánh giờ'!$C79)</f>
        <v>0</v>
      </c>
      <c r="Q79" s="674">
        <f>SUMIFS('Salary sheet'!$AH$6:$AH$13045,'Salary sheet'!$F$6:$F$13045,'So sánh giờ'!$C79)</f>
        <v>490.5</v>
      </c>
      <c r="R79" s="674">
        <f>SUMIFS('Salary sheet'!$AI$6:$AI$13045,'Salary sheet'!$F$6:$F$13045,'So sánh giờ'!$C79)</f>
        <v>0</v>
      </c>
      <c r="S79" s="674">
        <f>SUMIFS('Salary sheet'!$AJ$6:$AJ$13045,'Salary sheet'!$F$6:$F$13045,'So sánh giờ'!$C79)</f>
        <v>0</v>
      </c>
      <c r="T79" s="674">
        <f>SUMIFS('Salary sheet'!$AK$6:$AK$13045,'Salary sheet'!$F$6:$F$13045,'So sánh giờ'!$C79)</f>
        <v>0</v>
      </c>
      <c r="U79" s="674">
        <f>SUMIFS('Salary sheet'!$AL$6:$AL$13045,'Salary sheet'!$F$6:$F$13045,'So sánh giờ'!$C79)</f>
        <v>0</v>
      </c>
      <c r="V79" s="732">
        <v>21</v>
      </c>
      <c r="W79" s="730">
        <v>217156620</v>
      </c>
      <c r="X79" s="730">
        <v>13563480</v>
      </c>
      <c r="Y79" s="730">
        <v>882000</v>
      </c>
      <c r="Z79" s="730">
        <v>57238</v>
      </c>
      <c r="AA79" s="730">
        <v>0</v>
      </c>
      <c r="AB79" s="730">
        <v>0</v>
      </c>
      <c r="AC79" s="730">
        <v>202653902</v>
      </c>
      <c r="AD79" s="733">
        <v>482.7999999999999</v>
      </c>
      <c r="AE79" s="733">
        <v>3</v>
      </c>
      <c r="AF79" s="733">
        <v>0</v>
      </c>
      <c r="AG79" s="733">
        <v>0</v>
      </c>
      <c r="AH79" s="733">
        <v>1240.5</v>
      </c>
      <c r="AI79" s="733">
        <v>0</v>
      </c>
      <c r="AJ79" s="733">
        <v>0</v>
      </c>
      <c r="AK79" s="733">
        <v>0</v>
      </c>
      <c r="AL79" s="733">
        <v>0</v>
      </c>
      <c r="AM79" s="715">
        <v>22</v>
      </c>
      <c r="AN79" s="713">
        <v>215945025</v>
      </c>
      <c r="AO79" s="713">
        <v>14063175</v>
      </c>
      <c r="AP79" s="713">
        <v>837900</v>
      </c>
      <c r="AQ79" s="713">
        <v>9725</v>
      </c>
      <c r="AR79" s="713">
        <v>70000</v>
      </c>
      <c r="AS79" s="713">
        <v>0</v>
      </c>
      <c r="AT79" s="713">
        <v>200964225</v>
      </c>
      <c r="AU79" s="716">
        <v>436.49999999999994</v>
      </c>
      <c r="AV79" s="716">
        <v>38</v>
      </c>
      <c r="AW79" s="716">
        <v>0</v>
      </c>
      <c r="AX79" s="716">
        <v>0</v>
      </c>
      <c r="AY79" s="716">
        <v>888</v>
      </c>
      <c r="AZ79" s="716">
        <v>0</v>
      </c>
      <c r="BA79" s="716">
        <v>0</v>
      </c>
      <c r="BB79" s="716">
        <v>0</v>
      </c>
      <c r="BC79" s="716">
        <v>0</v>
      </c>
      <c r="BD79" s="370">
        <v>20</v>
      </c>
      <c r="BE79" s="362">
        <v>323856530</v>
      </c>
      <c r="BF79" s="362">
        <v>13522965</v>
      </c>
      <c r="BG79" s="362">
        <v>837900</v>
      </c>
      <c r="BH79" s="362">
        <v>4254442</v>
      </c>
      <c r="BI79" s="362">
        <v>0</v>
      </c>
      <c r="BJ79" s="362">
        <v>136030</v>
      </c>
      <c r="BK79" s="362">
        <v>305105193</v>
      </c>
      <c r="BL79" s="674">
        <v>371.8</v>
      </c>
      <c r="BM79" s="674">
        <v>134</v>
      </c>
      <c r="BN79" s="674">
        <v>0</v>
      </c>
      <c r="BO79" s="674">
        <v>0</v>
      </c>
      <c r="BP79" s="674">
        <v>1154</v>
      </c>
      <c r="BQ79" s="674">
        <v>8</v>
      </c>
      <c r="BR79" s="674">
        <v>0</v>
      </c>
      <c r="BS79" s="674">
        <v>0</v>
      </c>
      <c r="BT79" s="674">
        <v>0</v>
      </c>
    </row>
    <row r="80" spans="1:72" s="22" customFormat="1" ht="26.25" customHeight="1">
      <c r="A80" s="366">
        <f>SUBTOTAL(3,B$4:B80)</f>
        <v>77</v>
      </c>
      <c r="B80" s="367" t="s">
        <v>195</v>
      </c>
      <c r="C80" s="368" t="s">
        <v>562</v>
      </c>
      <c r="D80" s="369" t="s">
        <v>577</v>
      </c>
      <c r="E80" s="370">
        <f>COUNTIFS('Salary sheet'!$F$6:$F$2288,C80,'Salary sheet'!$E$6:$E$2288,B80)</f>
        <v>26</v>
      </c>
      <c r="F80" s="362">
        <f>+SUMIFS('Salary sheet'!$AN$6:$AN$1292,'Salary sheet'!$F$6:$F$1292,'So sánh giờ'!C80,'Salary sheet'!$E$6:$E$1292,'So sánh giờ'!B80)</f>
        <v>219367010</v>
      </c>
      <c r="G80" s="362">
        <f>+SUMIFS('Salary sheet'!$AO$6:$AO$2288,'Salary sheet'!$F$6:$F$2288,C80,'Salary sheet'!$E$6:$E$2288,B80)</f>
        <v>16411605</v>
      </c>
      <c r="H80" s="362">
        <f>+SUMIFS('Salary sheet'!$AP$6:$AP$2288,'Salary sheet'!$F$6:$F$2288,C80,'Salary sheet'!$E$6:$E$2288,B80)</f>
        <v>1146600</v>
      </c>
      <c r="I80" s="362">
        <f>+SUMIFS('Salary sheet'!$AQ$6:$AQ$2288,'Salary sheet'!$F$6:$F$2288,C80,'Salary sheet'!$E$6:$E$2288,B80)</f>
        <v>0</v>
      </c>
      <c r="J80" s="362">
        <f>+SUMIFS('Salary sheet'!$AR$6:$AR$2288,'Salary sheet'!$F$6:$F$2288,C80,'Salary sheet'!$E$6:$E$2288,B80)</f>
        <v>0</v>
      </c>
      <c r="K80" s="362">
        <f>SUMIFS('Salary sheet'!$AS$6:$AS$1291,'Salary sheet'!$F$6:$F$1291,'So sánh giờ'!C80)</f>
        <v>0</v>
      </c>
      <c r="L80" s="362">
        <f t="shared" si="3"/>
        <v>201808805</v>
      </c>
      <c r="M80" s="674">
        <f>SUMIFS('Salary sheet'!$M$6:$M$13045,'Salary sheet'!$F$6:$F$13045,'So sánh giờ'!$C80)</f>
        <v>611</v>
      </c>
      <c r="N80" s="674">
        <f>SUMIFS('Salary sheet'!$O$6:$O$13045,'Salary sheet'!$F$6:$F$13045,'So sánh giờ'!$C80)</f>
        <v>57</v>
      </c>
      <c r="O80" s="674">
        <f>SUMIFS('Salary sheet'!$AA$6:$AA$13045,'Salary sheet'!$F$6:$F$13045,'So sánh giờ'!$C80)</f>
        <v>0</v>
      </c>
      <c r="P80" s="674">
        <f>SUMIFS('Salary sheet'!$Q$6:$Q$13045,'Salary sheet'!$F$6:$F$13045,'So sánh giờ'!$C80)</f>
        <v>0</v>
      </c>
      <c r="Q80" s="674">
        <f>SUMIFS('Salary sheet'!$AH$6:$AH$13045,'Salary sheet'!$F$6:$F$13045,'So sánh giờ'!$C80)</f>
        <v>612</v>
      </c>
      <c r="R80" s="674">
        <f>SUMIFS('Salary sheet'!$AI$6:$AI$13045,'Salary sheet'!$F$6:$F$13045,'So sánh giờ'!$C80)</f>
        <v>0</v>
      </c>
      <c r="S80" s="674">
        <f>SUMIFS('Salary sheet'!$AJ$6:$AJ$13045,'Salary sheet'!$F$6:$F$13045,'So sánh giờ'!$C80)</f>
        <v>0</v>
      </c>
      <c r="T80" s="674">
        <f>SUMIFS('Salary sheet'!$AK$6:$AK$13045,'Salary sheet'!$F$6:$F$13045,'So sánh giờ'!$C80)</f>
        <v>0</v>
      </c>
      <c r="U80" s="674">
        <f>SUMIFS('Salary sheet'!$AL$6:$AL$13045,'Salary sheet'!$F$6:$F$13045,'So sánh giờ'!$C80)</f>
        <v>0</v>
      </c>
      <c r="V80" s="732">
        <v>27</v>
      </c>
      <c r="W80" s="730">
        <v>255050783</v>
      </c>
      <c r="X80" s="730">
        <v>16202655</v>
      </c>
      <c r="Y80" s="730">
        <v>1146600</v>
      </c>
      <c r="Z80" s="730">
        <v>8243</v>
      </c>
      <c r="AA80" s="730">
        <v>0</v>
      </c>
      <c r="AB80" s="730">
        <v>0</v>
      </c>
      <c r="AC80" s="730">
        <v>237693285</v>
      </c>
      <c r="AD80" s="733">
        <v>659.3</v>
      </c>
      <c r="AE80" s="733">
        <v>0</v>
      </c>
      <c r="AF80" s="733">
        <v>0</v>
      </c>
      <c r="AG80" s="733">
        <v>0</v>
      </c>
      <c r="AH80" s="733">
        <v>1538.5</v>
      </c>
      <c r="AI80" s="733">
        <v>0</v>
      </c>
      <c r="AJ80" s="733">
        <v>0</v>
      </c>
      <c r="AK80" s="733">
        <v>0</v>
      </c>
      <c r="AL80" s="733">
        <v>0</v>
      </c>
      <c r="AM80" s="715">
        <v>27</v>
      </c>
      <c r="AN80" s="713">
        <v>257474159</v>
      </c>
      <c r="AO80" s="713">
        <v>16834230</v>
      </c>
      <c r="AP80" s="713">
        <v>1146600</v>
      </c>
      <c r="AQ80" s="713">
        <v>57866</v>
      </c>
      <c r="AR80" s="713">
        <v>460000</v>
      </c>
      <c r="AS80" s="713">
        <v>0</v>
      </c>
      <c r="AT80" s="713">
        <v>238975463</v>
      </c>
      <c r="AU80" s="716">
        <v>571.50000000000011</v>
      </c>
      <c r="AV80" s="716">
        <v>54</v>
      </c>
      <c r="AW80" s="716">
        <v>0</v>
      </c>
      <c r="AX80" s="716">
        <v>0</v>
      </c>
      <c r="AY80" s="716">
        <v>1349</v>
      </c>
      <c r="AZ80" s="716">
        <v>0</v>
      </c>
      <c r="BA80" s="716">
        <v>0</v>
      </c>
      <c r="BB80" s="716">
        <v>0</v>
      </c>
      <c r="BC80" s="716">
        <v>0</v>
      </c>
      <c r="BD80" s="370">
        <v>27</v>
      </c>
      <c r="BE80" s="362">
        <v>401255658</v>
      </c>
      <c r="BF80" s="362">
        <v>16807875</v>
      </c>
      <c r="BG80" s="362">
        <v>1146600</v>
      </c>
      <c r="BH80" s="362">
        <v>3877486</v>
      </c>
      <c r="BI80" s="362">
        <v>0</v>
      </c>
      <c r="BJ80" s="362">
        <v>0</v>
      </c>
      <c r="BK80" s="362">
        <v>379423697</v>
      </c>
      <c r="BL80" s="674">
        <v>524.19999999999993</v>
      </c>
      <c r="BM80" s="674">
        <v>189</v>
      </c>
      <c r="BN80" s="674">
        <v>0</v>
      </c>
      <c r="BO80" s="674">
        <v>0</v>
      </c>
      <c r="BP80" s="674">
        <v>1513</v>
      </c>
      <c r="BQ80" s="674">
        <v>87.5</v>
      </c>
      <c r="BR80" s="674">
        <v>0</v>
      </c>
      <c r="BS80" s="674">
        <v>0</v>
      </c>
      <c r="BT80" s="674">
        <v>0</v>
      </c>
    </row>
    <row r="81" spans="1:72" s="22" customFormat="1" ht="26.25" customHeight="1">
      <c r="A81" s="366">
        <f>SUBTOTAL(3,B$4:B81)</f>
        <v>78</v>
      </c>
      <c r="B81" s="367" t="s">
        <v>195</v>
      </c>
      <c r="C81" s="368" t="s">
        <v>563</v>
      </c>
      <c r="D81" s="369" t="s">
        <v>578</v>
      </c>
      <c r="E81" s="370">
        <f>COUNTIFS('Salary sheet'!$F$6:$F$2288,C81,'Salary sheet'!$E$6:$E$2288,B81)</f>
        <v>24</v>
      </c>
      <c r="F81" s="362">
        <f>+SUMIFS('Salary sheet'!$AN$6:$AN$1292,'Salary sheet'!$F$6:$F$1292,'So sánh giờ'!C81,'Salary sheet'!$E$6:$E$1292,'So sánh giờ'!B81)</f>
        <v>207043714</v>
      </c>
      <c r="G81" s="362">
        <f>+SUMIFS('Salary sheet'!$AO$6:$AO$2288,'Salary sheet'!$F$6:$F$2288,C81,'Salary sheet'!$E$6:$E$2288,B81)</f>
        <v>14942970</v>
      </c>
      <c r="H81" s="362">
        <f>+SUMIFS('Salary sheet'!$AP$6:$AP$2288,'Salary sheet'!$F$6:$F$2288,C81,'Salary sheet'!$E$6:$E$2288,B81)</f>
        <v>1058400</v>
      </c>
      <c r="I81" s="362">
        <f>+SUMIFS('Salary sheet'!$AQ$6:$AQ$2288,'Salary sheet'!$F$6:$F$2288,C81,'Salary sheet'!$E$6:$E$2288,B81)</f>
        <v>0</v>
      </c>
      <c r="J81" s="362">
        <f>+SUMIFS('Salary sheet'!$AR$6:$AR$2288,'Salary sheet'!$F$6:$F$2288,C81,'Salary sheet'!$E$6:$E$2288,B81)</f>
        <v>0</v>
      </c>
      <c r="K81" s="362">
        <f>SUMIFS('Salary sheet'!$AS$6:$AS$1291,'Salary sheet'!$F$6:$F$1291,'So sánh giờ'!C81)</f>
        <v>0</v>
      </c>
      <c r="L81" s="362">
        <f t="shared" si="3"/>
        <v>191042344</v>
      </c>
      <c r="M81" s="674">
        <f>SUMIFS('Salary sheet'!$M$6:$M$13045,'Salary sheet'!$F$6:$F$13045,'So sánh giờ'!$C81)</f>
        <v>536.4</v>
      </c>
      <c r="N81" s="674">
        <f>SUMIFS('Salary sheet'!$O$6:$O$13045,'Salary sheet'!$F$6:$F$13045,'So sánh giờ'!$C81)</f>
        <v>59</v>
      </c>
      <c r="O81" s="674">
        <f>SUMIFS('Salary sheet'!$AA$6:$AA$13045,'Salary sheet'!$F$6:$F$13045,'So sánh giờ'!$C81)</f>
        <v>0</v>
      </c>
      <c r="P81" s="674">
        <f>SUMIFS('Salary sheet'!$Q$6:$Q$13045,'Salary sheet'!$F$6:$F$13045,'So sánh giờ'!$C81)</f>
        <v>0</v>
      </c>
      <c r="Q81" s="674">
        <f>SUMIFS('Salary sheet'!$AH$6:$AH$13045,'Salary sheet'!$F$6:$F$13045,'So sánh giờ'!$C81)</f>
        <v>608</v>
      </c>
      <c r="R81" s="674">
        <f>SUMIFS('Salary sheet'!$AI$6:$AI$13045,'Salary sheet'!$F$6:$F$13045,'So sánh giờ'!$C81)</f>
        <v>0</v>
      </c>
      <c r="S81" s="674">
        <f>SUMIFS('Salary sheet'!$AJ$6:$AJ$13045,'Salary sheet'!$F$6:$F$13045,'So sánh giờ'!$C81)</f>
        <v>0</v>
      </c>
      <c r="T81" s="674">
        <f>SUMIFS('Salary sheet'!$AK$6:$AK$13045,'Salary sheet'!$F$6:$F$13045,'So sánh giờ'!$C81)</f>
        <v>0</v>
      </c>
      <c r="U81" s="674">
        <f>SUMIFS('Salary sheet'!$AL$6:$AL$13045,'Salary sheet'!$F$6:$F$13045,'So sánh giờ'!$C81)</f>
        <v>0</v>
      </c>
      <c r="V81" s="732">
        <v>25</v>
      </c>
      <c r="W81" s="730">
        <v>260136258</v>
      </c>
      <c r="X81" s="730">
        <v>15501724</v>
      </c>
      <c r="Y81" s="730">
        <v>1102500</v>
      </c>
      <c r="Z81" s="730">
        <v>0</v>
      </c>
      <c r="AA81" s="730">
        <v>0</v>
      </c>
      <c r="AB81" s="730">
        <v>145518</v>
      </c>
      <c r="AC81" s="730">
        <v>243386516</v>
      </c>
      <c r="AD81" s="733">
        <v>624.6</v>
      </c>
      <c r="AE81" s="733">
        <v>3</v>
      </c>
      <c r="AF81" s="733">
        <v>0</v>
      </c>
      <c r="AG81" s="733">
        <v>0</v>
      </c>
      <c r="AH81" s="733">
        <v>1592</v>
      </c>
      <c r="AI81" s="733">
        <v>0</v>
      </c>
      <c r="AJ81" s="733">
        <v>0</v>
      </c>
      <c r="AK81" s="733">
        <v>0</v>
      </c>
      <c r="AL81" s="733">
        <v>0</v>
      </c>
      <c r="AM81" s="715">
        <v>24</v>
      </c>
      <c r="AN81" s="713">
        <v>220817718</v>
      </c>
      <c r="AO81" s="713">
        <v>14334390</v>
      </c>
      <c r="AP81" s="713">
        <v>970200</v>
      </c>
      <c r="AQ81" s="713">
        <v>0</v>
      </c>
      <c r="AR81" s="713">
        <v>427500</v>
      </c>
      <c r="AS81" s="713">
        <v>116519</v>
      </c>
      <c r="AT81" s="713">
        <v>204969109</v>
      </c>
      <c r="AU81" s="716">
        <v>492.5</v>
      </c>
      <c r="AV81" s="716">
        <v>44</v>
      </c>
      <c r="AW81" s="716">
        <v>0</v>
      </c>
      <c r="AX81" s="716">
        <v>0</v>
      </c>
      <c r="AY81" s="716">
        <v>967.5</v>
      </c>
      <c r="AZ81" s="716">
        <v>0</v>
      </c>
      <c r="BA81" s="716">
        <v>0</v>
      </c>
      <c r="BB81" s="716">
        <v>0</v>
      </c>
      <c r="BC81" s="716">
        <v>0</v>
      </c>
      <c r="BD81" s="370">
        <v>22</v>
      </c>
      <c r="BE81" s="362">
        <v>347405681</v>
      </c>
      <c r="BF81" s="362">
        <v>13693890</v>
      </c>
      <c r="BG81" s="362">
        <v>926100</v>
      </c>
      <c r="BH81" s="362">
        <v>3376162</v>
      </c>
      <c r="BI81" s="362">
        <v>0</v>
      </c>
      <c r="BJ81" s="362">
        <v>0</v>
      </c>
      <c r="BK81" s="362">
        <v>329409529</v>
      </c>
      <c r="BL81" s="674">
        <v>426.59999999999997</v>
      </c>
      <c r="BM81" s="674">
        <v>153</v>
      </c>
      <c r="BN81" s="674">
        <v>0</v>
      </c>
      <c r="BO81" s="674">
        <v>0</v>
      </c>
      <c r="BP81" s="674">
        <v>1256</v>
      </c>
      <c r="BQ81" s="674">
        <v>56</v>
      </c>
      <c r="BR81" s="674">
        <v>0</v>
      </c>
      <c r="BS81" s="674">
        <v>0</v>
      </c>
      <c r="BT81" s="674">
        <v>0</v>
      </c>
    </row>
    <row r="82" spans="1:72" s="22" customFormat="1" ht="26.25" customHeight="1">
      <c r="A82" s="366">
        <f>SUBTOTAL(3,B$4:B82)</f>
        <v>79</v>
      </c>
      <c r="B82" s="367" t="s">
        <v>195</v>
      </c>
      <c r="C82" s="368" t="s">
        <v>564</v>
      </c>
      <c r="D82" s="369" t="s">
        <v>579</v>
      </c>
      <c r="E82" s="370">
        <f>COUNTIFS('Salary sheet'!$F$6:$F$2288,C82,'Salary sheet'!$E$6:$E$2288,B82)</f>
        <v>23</v>
      </c>
      <c r="F82" s="362">
        <f>+SUMIFS('Salary sheet'!$AN$6:$AN$1292,'Salary sheet'!$F$6:$F$1292,'So sánh giờ'!C82,'Salary sheet'!$E$6:$E$1292,'So sánh giờ'!B82)</f>
        <v>194038672</v>
      </c>
      <c r="G82" s="362">
        <f>+SUMIFS('Salary sheet'!$AO$6:$AO$2288,'Salary sheet'!$F$6:$F$2288,C82,'Salary sheet'!$E$6:$E$2288,B82)</f>
        <v>14494935</v>
      </c>
      <c r="H82" s="362">
        <f>+SUMIFS('Salary sheet'!$AP$6:$AP$2288,'Salary sheet'!$F$6:$F$2288,C82,'Salary sheet'!$E$6:$E$2288,B82)</f>
        <v>1014300</v>
      </c>
      <c r="I82" s="362">
        <f>+SUMIFS('Salary sheet'!$AQ$6:$AQ$2288,'Salary sheet'!$F$6:$F$2288,C82,'Salary sheet'!$E$6:$E$2288,B82)</f>
        <v>0</v>
      </c>
      <c r="J82" s="362">
        <f>+SUMIFS('Salary sheet'!$AR$6:$AR$2288,'Salary sheet'!$F$6:$F$2288,C82,'Salary sheet'!$E$6:$E$2288,B82)</f>
        <v>0</v>
      </c>
      <c r="K82" s="362">
        <f>SUMIFS('Salary sheet'!$AS$6:$AS$1291,'Salary sheet'!$F$6:$F$1291,'So sánh giờ'!C82)</f>
        <v>0</v>
      </c>
      <c r="L82" s="362">
        <f t="shared" si="3"/>
        <v>178529437</v>
      </c>
      <c r="M82" s="674">
        <f>SUMIFS('Salary sheet'!$M$6:$M$13045,'Salary sheet'!$F$6:$F$13045,'So sánh giờ'!$C82)</f>
        <v>530.39999999999986</v>
      </c>
      <c r="N82" s="674">
        <f>SUMIFS('Salary sheet'!$O$6:$O$13045,'Salary sheet'!$F$6:$F$13045,'So sánh giờ'!$C82)</f>
        <v>55</v>
      </c>
      <c r="O82" s="674">
        <f>SUMIFS('Salary sheet'!$AA$6:$AA$13045,'Salary sheet'!$F$6:$F$13045,'So sánh giờ'!$C82)</f>
        <v>0</v>
      </c>
      <c r="P82" s="674">
        <f>SUMIFS('Salary sheet'!$Q$6:$Q$13045,'Salary sheet'!$F$6:$F$13045,'So sánh giờ'!$C82)</f>
        <v>0</v>
      </c>
      <c r="Q82" s="674">
        <f>SUMIFS('Salary sheet'!$AH$6:$AH$13045,'Salary sheet'!$F$6:$F$13045,'So sánh giờ'!$C82)</f>
        <v>575.5</v>
      </c>
      <c r="R82" s="674">
        <f>SUMIFS('Salary sheet'!$AI$6:$AI$13045,'Salary sheet'!$F$6:$F$13045,'So sánh giờ'!$C82)</f>
        <v>0</v>
      </c>
      <c r="S82" s="674">
        <f>SUMIFS('Salary sheet'!$AJ$6:$AJ$13045,'Salary sheet'!$F$6:$F$13045,'So sánh giờ'!$C82)</f>
        <v>0</v>
      </c>
      <c r="T82" s="674">
        <f>SUMIFS('Salary sheet'!$AK$6:$AK$13045,'Salary sheet'!$F$6:$F$13045,'So sánh giờ'!$C82)</f>
        <v>0</v>
      </c>
      <c r="U82" s="674">
        <f>SUMIFS('Salary sheet'!$AL$6:$AL$13045,'Salary sheet'!$F$6:$F$13045,'So sánh giờ'!$C82)</f>
        <v>0</v>
      </c>
      <c r="V82" s="732">
        <v>24</v>
      </c>
      <c r="W82" s="730">
        <v>244188316</v>
      </c>
      <c r="X82" s="730">
        <v>15022350</v>
      </c>
      <c r="Y82" s="730">
        <v>1058400</v>
      </c>
      <c r="Z82" s="730">
        <v>0</v>
      </c>
      <c r="AA82" s="730">
        <v>0</v>
      </c>
      <c r="AB82" s="730">
        <v>0</v>
      </c>
      <c r="AC82" s="730">
        <v>228107566</v>
      </c>
      <c r="AD82" s="733">
        <v>608.30000000000007</v>
      </c>
      <c r="AE82" s="733">
        <v>1</v>
      </c>
      <c r="AF82" s="733">
        <v>0</v>
      </c>
      <c r="AG82" s="733">
        <v>0</v>
      </c>
      <c r="AH82" s="733">
        <v>1493</v>
      </c>
      <c r="AI82" s="733">
        <v>0</v>
      </c>
      <c r="AJ82" s="733">
        <v>0</v>
      </c>
      <c r="AK82" s="733">
        <v>0</v>
      </c>
      <c r="AL82" s="733">
        <v>0</v>
      </c>
      <c r="AM82" s="715">
        <v>24</v>
      </c>
      <c r="AN82" s="713">
        <v>222759036</v>
      </c>
      <c r="AO82" s="713">
        <v>15022350</v>
      </c>
      <c r="AP82" s="713">
        <v>1058400</v>
      </c>
      <c r="AQ82" s="713">
        <v>0</v>
      </c>
      <c r="AR82" s="713">
        <v>730000</v>
      </c>
      <c r="AS82" s="713">
        <v>0</v>
      </c>
      <c r="AT82" s="713">
        <v>205948286</v>
      </c>
      <c r="AU82" s="716">
        <v>502.00000000000006</v>
      </c>
      <c r="AV82" s="716">
        <v>52</v>
      </c>
      <c r="AW82" s="716">
        <v>0</v>
      </c>
      <c r="AX82" s="716">
        <v>0</v>
      </c>
      <c r="AY82" s="716">
        <v>1067</v>
      </c>
      <c r="AZ82" s="716">
        <v>0</v>
      </c>
      <c r="BA82" s="716">
        <v>0</v>
      </c>
      <c r="BB82" s="716">
        <v>0</v>
      </c>
      <c r="BC82" s="716">
        <v>0</v>
      </c>
      <c r="BD82" s="370">
        <v>25</v>
      </c>
      <c r="BE82" s="362">
        <v>388163111</v>
      </c>
      <c r="BF82" s="362">
        <v>15138690</v>
      </c>
      <c r="BG82" s="362">
        <v>1058400</v>
      </c>
      <c r="BH82" s="362">
        <v>3512230</v>
      </c>
      <c r="BI82" s="362">
        <v>0</v>
      </c>
      <c r="BJ82" s="362">
        <v>0</v>
      </c>
      <c r="BK82" s="362">
        <v>368453791</v>
      </c>
      <c r="BL82" s="674">
        <v>477.19999999999993</v>
      </c>
      <c r="BM82" s="674">
        <v>173</v>
      </c>
      <c r="BN82" s="674">
        <v>0</v>
      </c>
      <c r="BO82" s="674">
        <v>0</v>
      </c>
      <c r="BP82" s="674">
        <v>1384.5</v>
      </c>
      <c r="BQ82" s="674">
        <v>88</v>
      </c>
      <c r="BR82" s="674">
        <v>0</v>
      </c>
      <c r="BS82" s="674">
        <v>0</v>
      </c>
      <c r="BT82" s="674">
        <v>0</v>
      </c>
    </row>
    <row r="83" spans="1:72" s="22" customFormat="1" ht="26.25" customHeight="1">
      <c r="A83" s="366">
        <f>SUBTOTAL(3,B$4:B83)</f>
        <v>80</v>
      </c>
      <c r="B83" s="367" t="s">
        <v>195</v>
      </c>
      <c r="C83" s="368" t="s">
        <v>212</v>
      </c>
      <c r="D83" s="369" t="s">
        <v>403</v>
      </c>
      <c r="E83" s="370">
        <f>COUNTIFS('Salary sheet'!$F$6:$F$2288,C83,'Salary sheet'!$E$6:$E$2288,B83)</f>
        <v>1</v>
      </c>
      <c r="F83" s="362">
        <f>+SUMIFS('Salary sheet'!$AN$6:$AN$1292,'Salary sheet'!$F$6:$F$1292,'So sánh giờ'!C83,'Salary sheet'!$E$6:$E$1292,'So sánh giờ'!B83)</f>
        <v>6484645</v>
      </c>
      <c r="G83" s="362">
        <f>+SUMIFS('Salary sheet'!$AO$6:$AO$2288,'Salary sheet'!$F$6:$F$2288,C83,'Salary sheet'!$E$6:$E$2288,B83)</f>
        <v>621915</v>
      </c>
      <c r="H83" s="362">
        <f>+SUMIFS('Salary sheet'!$AP$6:$AP$2288,'Salary sheet'!$F$6:$F$2288,C83,'Salary sheet'!$E$6:$E$2288,B83)</f>
        <v>44100</v>
      </c>
      <c r="I83" s="362">
        <f>+SUMIFS('Salary sheet'!$AQ$6:$AQ$2288,'Salary sheet'!$F$6:$F$2288,C83,'Salary sheet'!$E$6:$E$2288,B83)</f>
        <v>0</v>
      </c>
      <c r="J83" s="362">
        <f>+SUMIFS('Salary sheet'!$AR$6:$AR$2288,'Salary sheet'!$F$6:$F$2288,C83,'Salary sheet'!$E$6:$E$2288,B83)</f>
        <v>0</v>
      </c>
      <c r="K83" s="362">
        <f>SUMIFS('Salary sheet'!$AS$6:$AS$1291,'Salary sheet'!$F$6:$F$1291,'So sánh giờ'!C83)</f>
        <v>0</v>
      </c>
      <c r="L83" s="362">
        <f t="shared" si="3"/>
        <v>5818630</v>
      </c>
      <c r="M83" s="674">
        <f>SUMIFS('Salary sheet'!$M$6:$M$13045,'Salary sheet'!$F$6:$F$13045,'So sánh giờ'!$C83)</f>
        <v>20.9</v>
      </c>
      <c r="N83" s="674">
        <f>SUMIFS('Salary sheet'!$O$6:$O$13045,'Salary sheet'!$F$6:$F$13045,'So sánh giờ'!$C83)</f>
        <v>2</v>
      </c>
      <c r="O83" s="674">
        <f>SUMIFS('Salary sheet'!$AA$6:$AA$13045,'Salary sheet'!$F$6:$F$13045,'So sánh giờ'!$C83)</f>
        <v>0</v>
      </c>
      <c r="P83" s="674">
        <f>SUMIFS('Salary sheet'!$Q$6:$Q$13045,'Salary sheet'!$F$6:$F$13045,'So sánh giờ'!$C83)</f>
        <v>0</v>
      </c>
      <c r="Q83" s="674">
        <f>SUMIFS('Salary sheet'!$AH$6:$AH$13045,'Salary sheet'!$F$6:$F$13045,'So sánh giờ'!$C83)</f>
        <v>24</v>
      </c>
      <c r="R83" s="674">
        <f>SUMIFS('Salary sheet'!$AI$6:$AI$13045,'Salary sheet'!$F$6:$F$13045,'So sánh giờ'!$C83)</f>
        <v>0</v>
      </c>
      <c r="S83" s="674">
        <f>SUMIFS('Salary sheet'!$AJ$6:$AJ$13045,'Salary sheet'!$F$6:$F$13045,'So sánh giờ'!$C83)</f>
        <v>0</v>
      </c>
      <c r="T83" s="674">
        <f>SUMIFS('Salary sheet'!$AK$6:$AK$13045,'Salary sheet'!$F$6:$F$13045,'So sánh giờ'!$C83)</f>
        <v>0</v>
      </c>
      <c r="U83" s="674">
        <f>SUMIFS('Salary sheet'!$AL$6:$AL$13045,'Salary sheet'!$F$6:$F$13045,'So sánh giờ'!$C83)</f>
        <v>0</v>
      </c>
      <c r="V83" s="732">
        <v>1</v>
      </c>
      <c r="W83" s="730">
        <v>9548819</v>
      </c>
      <c r="X83" s="730">
        <v>572283</v>
      </c>
      <c r="Y83" s="730">
        <v>44100</v>
      </c>
      <c r="Z83" s="730">
        <v>0</v>
      </c>
      <c r="AA83" s="730">
        <v>0</v>
      </c>
      <c r="AB83" s="730">
        <v>145520</v>
      </c>
      <c r="AC83" s="730">
        <v>8786916</v>
      </c>
      <c r="AD83" s="733">
        <v>24.9</v>
      </c>
      <c r="AE83" s="733">
        <v>0</v>
      </c>
      <c r="AF83" s="733">
        <v>0</v>
      </c>
      <c r="AG83" s="733">
        <v>0</v>
      </c>
      <c r="AH83" s="733">
        <v>64</v>
      </c>
      <c r="AI83" s="733">
        <v>0</v>
      </c>
      <c r="AJ83" s="733">
        <v>0</v>
      </c>
      <c r="AK83" s="733">
        <v>0</v>
      </c>
      <c r="AL83" s="733">
        <v>0</v>
      </c>
      <c r="AM83" s="715">
        <v>1</v>
      </c>
      <c r="AN83" s="713">
        <v>4738714</v>
      </c>
      <c r="AO83" s="713">
        <v>0</v>
      </c>
      <c r="AP83" s="713">
        <v>0</v>
      </c>
      <c r="AQ83" s="713">
        <v>0</v>
      </c>
      <c r="AR83" s="713">
        <v>0</v>
      </c>
      <c r="AS83" s="713">
        <v>0</v>
      </c>
      <c r="AT83" s="713">
        <v>4738714</v>
      </c>
      <c r="AU83" s="716">
        <v>14</v>
      </c>
      <c r="AV83" s="716">
        <v>0</v>
      </c>
      <c r="AW83" s="716">
        <v>0</v>
      </c>
      <c r="AX83" s="716">
        <v>0</v>
      </c>
      <c r="AY83" s="716">
        <v>40</v>
      </c>
      <c r="AZ83" s="716">
        <v>0</v>
      </c>
      <c r="BA83" s="716">
        <v>0</v>
      </c>
      <c r="BB83" s="716">
        <v>0</v>
      </c>
      <c r="BC83" s="716">
        <v>0</v>
      </c>
      <c r="BD83" s="370">
        <v>1</v>
      </c>
      <c r="BE83" s="362">
        <v>16932665</v>
      </c>
      <c r="BF83" s="362">
        <v>717255</v>
      </c>
      <c r="BG83" s="362">
        <v>44100</v>
      </c>
      <c r="BH83" s="362">
        <v>214793</v>
      </c>
      <c r="BI83" s="362">
        <v>0</v>
      </c>
      <c r="BJ83" s="362">
        <v>0</v>
      </c>
      <c r="BK83" s="362">
        <v>15956517</v>
      </c>
      <c r="BL83" s="674">
        <v>20</v>
      </c>
      <c r="BM83" s="674">
        <v>7</v>
      </c>
      <c r="BN83" s="674">
        <v>0</v>
      </c>
      <c r="BO83" s="674">
        <v>0</v>
      </c>
      <c r="BP83" s="674">
        <v>56</v>
      </c>
      <c r="BQ83" s="674">
        <v>0</v>
      </c>
      <c r="BR83" s="674">
        <v>0</v>
      </c>
      <c r="BS83" s="674">
        <v>0</v>
      </c>
      <c r="BT83" s="674">
        <v>0</v>
      </c>
    </row>
    <row r="84" spans="1:72" s="22" customFormat="1" ht="26.25" customHeight="1">
      <c r="A84" s="366">
        <f>SUBTOTAL(3,B$4:B84)</f>
        <v>81</v>
      </c>
      <c r="B84" s="367" t="s">
        <v>195</v>
      </c>
      <c r="C84" s="368" t="s">
        <v>565</v>
      </c>
      <c r="D84" s="369" t="s">
        <v>580</v>
      </c>
      <c r="E84" s="370">
        <f>COUNTIFS('Salary sheet'!$F$6:$F$2288,C84,'Salary sheet'!$E$6:$E$2288,B84)</f>
        <v>45</v>
      </c>
      <c r="F84" s="362">
        <f>+SUMIFS('Salary sheet'!$AN$6:$AN$1292,'Salary sheet'!$F$6:$F$1292,'So sánh giờ'!C84,'Salary sheet'!$E$6:$E$1292,'So sánh giờ'!B84)</f>
        <v>323556541</v>
      </c>
      <c r="G84" s="362">
        <f>+SUMIFS('Salary sheet'!$AO$6:$AO$2288,'Salary sheet'!$F$6:$F$2288,C84,'Salary sheet'!$E$6:$E$2288,B84)</f>
        <v>21518575</v>
      </c>
      <c r="H84" s="362">
        <f>+SUMIFS('Salary sheet'!$AP$6:$AP$2288,'Salary sheet'!$F$6:$F$2288,C84,'Salary sheet'!$E$6:$E$2288,B84)</f>
        <v>1455300</v>
      </c>
      <c r="I84" s="362">
        <f>+SUMIFS('Salary sheet'!$AQ$6:$AQ$2288,'Salary sheet'!$F$6:$F$2288,C84,'Salary sheet'!$E$6:$E$2288,B84)</f>
        <v>0</v>
      </c>
      <c r="J84" s="362">
        <f>+SUMIFS('Salary sheet'!$AR$6:$AR$2288,'Salary sheet'!$F$6:$F$2288,C84,'Salary sheet'!$E$6:$E$2288,B84)</f>
        <v>0</v>
      </c>
      <c r="K84" s="362">
        <f>SUMIFS('Salary sheet'!$AS$6:$AS$1291,'Salary sheet'!$F$6:$F$1291,'So sánh giờ'!C84)</f>
        <v>177154</v>
      </c>
      <c r="L84" s="362">
        <f t="shared" si="3"/>
        <v>300405512</v>
      </c>
      <c r="M84" s="674">
        <f>SUMIFS('Salary sheet'!$M$6:$M$13045,'Salary sheet'!$F$6:$F$13045,'So sánh giờ'!$C84)</f>
        <v>943.69999999999993</v>
      </c>
      <c r="N84" s="674">
        <f>SUMIFS('Salary sheet'!$O$6:$O$13045,'Salary sheet'!$F$6:$F$13045,'So sánh giờ'!$C84)</f>
        <v>104</v>
      </c>
      <c r="O84" s="674">
        <f>SUMIFS('Salary sheet'!$AA$6:$AA$13045,'Salary sheet'!$F$6:$F$13045,'So sánh giờ'!$C84)</f>
        <v>0</v>
      </c>
      <c r="P84" s="674">
        <f>SUMIFS('Salary sheet'!$Q$6:$Q$13045,'Salary sheet'!$F$6:$F$13045,'So sánh giờ'!$C84)</f>
        <v>0</v>
      </c>
      <c r="Q84" s="674">
        <f>SUMIFS('Salary sheet'!$AH$6:$AH$13045,'Salary sheet'!$F$6:$F$13045,'So sánh giờ'!$C84)</f>
        <v>944</v>
      </c>
      <c r="R84" s="674">
        <f>SUMIFS('Salary sheet'!$AI$6:$AI$13045,'Salary sheet'!$F$6:$F$13045,'So sánh giờ'!$C84)</f>
        <v>0</v>
      </c>
      <c r="S84" s="674">
        <f>SUMIFS('Salary sheet'!$AJ$6:$AJ$13045,'Salary sheet'!$F$6:$F$13045,'So sánh giờ'!$C84)</f>
        <v>0</v>
      </c>
      <c r="T84" s="674">
        <f>SUMIFS('Salary sheet'!$AK$6:$AK$13045,'Salary sheet'!$F$6:$F$13045,'So sánh giờ'!$C84)</f>
        <v>0</v>
      </c>
      <c r="U84" s="674">
        <f>SUMIFS('Salary sheet'!$AL$6:$AL$13045,'Salary sheet'!$F$6:$F$13045,'So sánh giờ'!$C84)</f>
        <v>0</v>
      </c>
      <c r="V84" s="732">
        <v>42</v>
      </c>
      <c r="W84" s="730">
        <v>336245426</v>
      </c>
      <c r="X84" s="730">
        <v>20011999</v>
      </c>
      <c r="Y84" s="730">
        <v>1455300</v>
      </c>
      <c r="Z84" s="730">
        <v>0</v>
      </c>
      <c r="AA84" s="730">
        <v>0</v>
      </c>
      <c r="AB84" s="730">
        <v>120211</v>
      </c>
      <c r="AC84" s="730">
        <v>314657916</v>
      </c>
      <c r="AD84" s="733">
        <v>900.9</v>
      </c>
      <c r="AE84" s="733">
        <v>0</v>
      </c>
      <c r="AF84" s="733">
        <v>0</v>
      </c>
      <c r="AG84" s="733">
        <v>0</v>
      </c>
      <c r="AH84" s="733">
        <v>2082.5</v>
      </c>
      <c r="AI84" s="733">
        <v>0</v>
      </c>
      <c r="AJ84" s="733">
        <v>0</v>
      </c>
      <c r="AK84" s="733">
        <v>0</v>
      </c>
      <c r="AL84" s="733">
        <v>0</v>
      </c>
      <c r="AM84" s="715">
        <v>41</v>
      </c>
      <c r="AN84" s="713">
        <v>334125968</v>
      </c>
      <c r="AO84" s="713">
        <v>21297255</v>
      </c>
      <c r="AP84" s="713">
        <v>1499400</v>
      </c>
      <c r="AQ84" s="713">
        <v>0</v>
      </c>
      <c r="AR84" s="713">
        <v>535000</v>
      </c>
      <c r="AS84" s="713">
        <v>222769</v>
      </c>
      <c r="AT84" s="713">
        <v>310571544</v>
      </c>
      <c r="AU84" s="716">
        <v>739.29999999999984</v>
      </c>
      <c r="AV84" s="716">
        <v>76</v>
      </c>
      <c r="AW84" s="716">
        <v>0</v>
      </c>
      <c r="AX84" s="716">
        <v>0</v>
      </c>
      <c r="AY84" s="716">
        <v>1827.5</v>
      </c>
      <c r="AZ84" s="716">
        <v>0</v>
      </c>
      <c r="BA84" s="716">
        <v>0</v>
      </c>
      <c r="BB84" s="716">
        <v>0</v>
      </c>
      <c r="BC84" s="716">
        <v>0</v>
      </c>
      <c r="BD84" s="370">
        <v>38</v>
      </c>
      <c r="BE84" s="362">
        <v>573997848</v>
      </c>
      <c r="BF84" s="362">
        <v>23052855</v>
      </c>
      <c r="BG84" s="362">
        <v>1587600</v>
      </c>
      <c r="BH84" s="362">
        <v>4863437</v>
      </c>
      <c r="BI84" s="362">
        <v>0</v>
      </c>
      <c r="BJ84" s="362">
        <v>0</v>
      </c>
      <c r="BK84" s="362">
        <v>544493956</v>
      </c>
      <c r="BL84" s="674">
        <v>718.49999999999989</v>
      </c>
      <c r="BM84" s="674">
        <v>263</v>
      </c>
      <c r="BN84" s="674">
        <v>0</v>
      </c>
      <c r="BO84" s="674">
        <v>0</v>
      </c>
      <c r="BP84" s="674">
        <v>2109</v>
      </c>
      <c r="BQ84" s="674">
        <v>135.5</v>
      </c>
      <c r="BR84" s="674">
        <v>0</v>
      </c>
      <c r="BS84" s="674">
        <v>0</v>
      </c>
      <c r="BT84" s="674">
        <v>0</v>
      </c>
    </row>
    <row r="85" spans="1:72" s="22" customFormat="1" ht="26.25" customHeight="1">
      <c r="A85" s="366">
        <f>SUBTOTAL(3,B$4:B85)</f>
        <v>82</v>
      </c>
      <c r="B85" s="367" t="s">
        <v>195</v>
      </c>
      <c r="C85" s="368" t="s">
        <v>566</v>
      </c>
      <c r="D85" s="369" t="s">
        <v>404</v>
      </c>
      <c r="E85" s="370">
        <f>COUNTIFS('Salary sheet'!$F$6:$F$2288,C85,'Salary sheet'!$E$6:$E$2288,B85)</f>
        <v>19</v>
      </c>
      <c r="F85" s="362">
        <f>+SUMIFS('Salary sheet'!$AN$6:$AN$1292,'Salary sheet'!$F$6:$F$1292,'So sánh giờ'!C85,'Salary sheet'!$E$6:$E$1292,'So sánh giờ'!B85)</f>
        <v>169939507</v>
      </c>
      <c r="G85" s="362">
        <f>+SUMIFS('Salary sheet'!$AO$6:$AO$2288,'Salary sheet'!$F$6:$F$2288,C85,'Salary sheet'!$E$6:$E$2288,B85)</f>
        <v>12382335</v>
      </c>
      <c r="H85" s="362">
        <f>+SUMIFS('Salary sheet'!$AP$6:$AP$2288,'Salary sheet'!$F$6:$F$2288,C85,'Salary sheet'!$E$6:$E$2288,B85)</f>
        <v>749700</v>
      </c>
      <c r="I85" s="362">
        <f>+SUMIFS('Salary sheet'!$AQ$6:$AQ$2288,'Salary sheet'!$F$6:$F$2288,C85,'Salary sheet'!$E$6:$E$2288,B85)</f>
        <v>0</v>
      </c>
      <c r="J85" s="362">
        <f>+SUMIFS('Salary sheet'!$AR$6:$AR$2288,'Salary sheet'!$F$6:$F$2288,C85,'Salary sheet'!$E$6:$E$2288,B85)</f>
        <v>0</v>
      </c>
      <c r="K85" s="362">
        <f>SUMIFS('Salary sheet'!$AS$6:$AS$1291,'Salary sheet'!$F$6:$F$1291,'So sánh giờ'!C85)</f>
        <v>0</v>
      </c>
      <c r="L85" s="362">
        <f t="shared" si="3"/>
        <v>156807472</v>
      </c>
      <c r="M85" s="674">
        <f>SUMIFS('Salary sheet'!$M$6:$M$13045,'Salary sheet'!$F$6:$F$13045,'So sánh giờ'!$C85)</f>
        <v>421.3</v>
      </c>
      <c r="N85" s="674">
        <f>SUMIFS('Salary sheet'!$O$6:$O$13045,'Salary sheet'!$F$6:$F$13045,'So sánh giờ'!$C85)</f>
        <v>51</v>
      </c>
      <c r="O85" s="674">
        <f>SUMIFS('Salary sheet'!$AA$6:$AA$13045,'Salary sheet'!$F$6:$F$13045,'So sánh giờ'!$C85)</f>
        <v>0</v>
      </c>
      <c r="P85" s="674">
        <f>SUMIFS('Salary sheet'!$Q$6:$Q$13045,'Salary sheet'!$F$6:$F$13045,'So sánh giờ'!$C85)</f>
        <v>0</v>
      </c>
      <c r="Q85" s="674">
        <f>SUMIFS('Salary sheet'!$AH$6:$AH$13045,'Salary sheet'!$F$6:$F$13045,'So sánh giờ'!$C85)</f>
        <v>456</v>
      </c>
      <c r="R85" s="674">
        <f>SUMIFS('Salary sheet'!$AI$6:$AI$13045,'Salary sheet'!$F$6:$F$13045,'So sánh giờ'!$C85)</f>
        <v>0</v>
      </c>
      <c r="S85" s="674">
        <f>SUMIFS('Salary sheet'!$AJ$6:$AJ$13045,'Salary sheet'!$F$6:$F$13045,'So sánh giờ'!$C85)</f>
        <v>0</v>
      </c>
      <c r="T85" s="674">
        <f>SUMIFS('Salary sheet'!$AK$6:$AK$13045,'Salary sheet'!$F$6:$F$13045,'So sánh giờ'!$C85)</f>
        <v>0</v>
      </c>
      <c r="U85" s="674">
        <f>SUMIFS('Salary sheet'!$AL$6:$AL$13045,'Salary sheet'!$F$6:$F$13045,'So sánh giờ'!$C85)</f>
        <v>0</v>
      </c>
      <c r="V85" s="732">
        <v>25</v>
      </c>
      <c r="W85" s="730">
        <v>262698291</v>
      </c>
      <c r="X85" s="730">
        <v>17035620</v>
      </c>
      <c r="Y85" s="730">
        <v>1102500</v>
      </c>
      <c r="Z85" s="730">
        <v>20011</v>
      </c>
      <c r="AA85" s="730">
        <v>0</v>
      </c>
      <c r="AB85" s="730">
        <v>0</v>
      </c>
      <c r="AC85" s="730">
        <v>244540160</v>
      </c>
      <c r="AD85" s="733">
        <v>595.10000000000014</v>
      </c>
      <c r="AE85" s="733">
        <v>1</v>
      </c>
      <c r="AF85" s="733">
        <v>0</v>
      </c>
      <c r="AG85" s="733">
        <v>0</v>
      </c>
      <c r="AH85" s="733">
        <v>1500</v>
      </c>
      <c r="AI85" s="733">
        <v>0</v>
      </c>
      <c r="AJ85" s="733">
        <v>0</v>
      </c>
      <c r="AK85" s="733">
        <v>0</v>
      </c>
      <c r="AL85" s="733">
        <v>0</v>
      </c>
      <c r="AM85" s="715">
        <v>26</v>
      </c>
      <c r="AN85" s="713">
        <v>272148556</v>
      </c>
      <c r="AO85" s="713">
        <v>18311685</v>
      </c>
      <c r="AP85" s="713">
        <v>1146600</v>
      </c>
      <c r="AQ85" s="713">
        <v>0</v>
      </c>
      <c r="AR85" s="713">
        <v>610000</v>
      </c>
      <c r="AS85" s="713">
        <v>0</v>
      </c>
      <c r="AT85" s="713">
        <v>252080271</v>
      </c>
      <c r="AU85" s="716">
        <v>533.5</v>
      </c>
      <c r="AV85" s="716">
        <v>69</v>
      </c>
      <c r="AW85" s="716">
        <v>0</v>
      </c>
      <c r="AX85" s="716">
        <v>0</v>
      </c>
      <c r="AY85" s="716">
        <v>1256</v>
      </c>
      <c r="AZ85" s="716">
        <v>0</v>
      </c>
      <c r="BA85" s="716">
        <v>0</v>
      </c>
      <c r="BB85" s="716">
        <v>0</v>
      </c>
      <c r="BC85" s="716">
        <v>0</v>
      </c>
      <c r="BD85" s="370">
        <v>25</v>
      </c>
      <c r="BE85" s="362">
        <v>424415216</v>
      </c>
      <c r="BF85" s="362">
        <v>17552430</v>
      </c>
      <c r="BG85" s="362">
        <v>1102500</v>
      </c>
      <c r="BH85" s="362">
        <v>4451244</v>
      </c>
      <c r="BI85" s="362">
        <v>0</v>
      </c>
      <c r="BJ85" s="362">
        <v>0</v>
      </c>
      <c r="BK85" s="362">
        <v>401309042</v>
      </c>
      <c r="BL85" s="674">
        <v>492.3</v>
      </c>
      <c r="BM85" s="674">
        <v>175</v>
      </c>
      <c r="BN85" s="674">
        <v>0</v>
      </c>
      <c r="BO85" s="674">
        <v>0</v>
      </c>
      <c r="BP85" s="674">
        <v>1352</v>
      </c>
      <c r="BQ85" s="674">
        <v>32</v>
      </c>
      <c r="BR85" s="674">
        <v>0</v>
      </c>
      <c r="BS85" s="674">
        <v>0</v>
      </c>
      <c r="BT85" s="674">
        <v>0</v>
      </c>
    </row>
    <row r="86" spans="1:72" s="22" customFormat="1" ht="26.25" customHeight="1">
      <c r="A86" s="366">
        <f>SUBTOTAL(3,B$4:B86)</f>
        <v>83</v>
      </c>
      <c r="B86" s="367" t="s">
        <v>195</v>
      </c>
      <c r="C86" s="368" t="s">
        <v>567</v>
      </c>
      <c r="D86" s="369" t="s">
        <v>581</v>
      </c>
      <c r="E86" s="370">
        <f>COUNTIFS('Salary sheet'!$F$6:$F$2288,C86,'Salary sheet'!$E$6:$E$2288,B86)</f>
        <v>19</v>
      </c>
      <c r="F86" s="362">
        <f>+SUMIFS('Salary sheet'!$AN$6:$AN$1292,'Salary sheet'!$F$6:$F$1292,'So sánh giờ'!C86,'Salary sheet'!$E$6:$E$1292,'So sánh giờ'!B86)</f>
        <v>151881089</v>
      </c>
      <c r="G86" s="362">
        <f>+SUMIFS('Salary sheet'!$AO$6:$AO$2288,'Salary sheet'!$F$6:$F$2288,C86,'Salary sheet'!$E$6:$E$2288,B86)</f>
        <v>11531625</v>
      </c>
      <c r="H86" s="362">
        <f>+SUMIFS('Salary sheet'!$AP$6:$AP$2288,'Salary sheet'!$F$6:$F$2288,C86,'Salary sheet'!$E$6:$E$2288,B86)</f>
        <v>793800</v>
      </c>
      <c r="I86" s="362">
        <f>+SUMIFS('Salary sheet'!$AQ$6:$AQ$2288,'Salary sheet'!$F$6:$F$2288,C86,'Salary sheet'!$E$6:$E$2288,B86)</f>
        <v>0</v>
      </c>
      <c r="J86" s="362">
        <f>+SUMIFS('Salary sheet'!$AR$6:$AR$2288,'Salary sheet'!$F$6:$F$2288,C86,'Salary sheet'!$E$6:$E$2288,B86)</f>
        <v>0</v>
      </c>
      <c r="K86" s="362">
        <f>SUMIFS('Salary sheet'!$AS$6:$AS$1291,'Salary sheet'!$F$6:$F$1291,'So sánh giờ'!C86)</f>
        <v>0</v>
      </c>
      <c r="L86" s="362">
        <f t="shared" si="3"/>
        <v>139555664</v>
      </c>
      <c r="M86" s="674">
        <f>SUMIFS('Salary sheet'!$M$6:$M$13045,'Salary sheet'!$F$6:$F$13045,'So sánh giờ'!$C86)</f>
        <v>422.20000000000005</v>
      </c>
      <c r="N86" s="674">
        <f>SUMIFS('Salary sheet'!$O$6:$O$13045,'Salary sheet'!$F$6:$F$13045,'So sánh giờ'!$C86)</f>
        <v>42</v>
      </c>
      <c r="O86" s="674">
        <f>SUMIFS('Salary sheet'!$AA$6:$AA$13045,'Salary sheet'!$F$6:$F$13045,'So sánh giờ'!$C86)</f>
        <v>0</v>
      </c>
      <c r="P86" s="674">
        <f>SUMIFS('Salary sheet'!$Q$6:$Q$13045,'Salary sheet'!$F$6:$F$13045,'So sánh giờ'!$C86)</f>
        <v>0</v>
      </c>
      <c r="Q86" s="674">
        <f>SUMIFS('Salary sheet'!$AH$6:$AH$13045,'Salary sheet'!$F$6:$F$13045,'So sánh giờ'!$C86)</f>
        <v>412</v>
      </c>
      <c r="R86" s="674">
        <f>SUMIFS('Salary sheet'!$AI$6:$AI$13045,'Salary sheet'!$F$6:$F$13045,'So sánh giờ'!$C86)</f>
        <v>0</v>
      </c>
      <c r="S86" s="674">
        <f>SUMIFS('Salary sheet'!$AJ$6:$AJ$13045,'Salary sheet'!$F$6:$F$13045,'So sánh giờ'!$C86)</f>
        <v>0</v>
      </c>
      <c r="T86" s="674">
        <f>SUMIFS('Salary sheet'!$AK$6:$AK$13045,'Salary sheet'!$F$6:$F$13045,'So sánh giờ'!$C86)</f>
        <v>0</v>
      </c>
      <c r="U86" s="674">
        <f>SUMIFS('Salary sheet'!$AL$6:$AL$13045,'Salary sheet'!$F$6:$F$13045,'So sánh giờ'!$C86)</f>
        <v>0</v>
      </c>
      <c r="V86" s="732">
        <v>19</v>
      </c>
      <c r="W86" s="730">
        <v>181603651</v>
      </c>
      <c r="X86" s="730">
        <v>11415285</v>
      </c>
      <c r="Y86" s="730">
        <v>837900</v>
      </c>
      <c r="Z86" s="730">
        <v>0</v>
      </c>
      <c r="AA86" s="730">
        <v>0</v>
      </c>
      <c r="AB86" s="730">
        <v>0</v>
      </c>
      <c r="AC86" s="730">
        <v>169350466</v>
      </c>
      <c r="AD86" s="733">
        <v>458.9</v>
      </c>
      <c r="AE86" s="733">
        <v>3</v>
      </c>
      <c r="AF86" s="733">
        <v>0</v>
      </c>
      <c r="AG86" s="733">
        <v>0</v>
      </c>
      <c r="AH86" s="733">
        <v>1110</v>
      </c>
      <c r="AI86" s="733">
        <v>0</v>
      </c>
      <c r="AJ86" s="733">
        <v>0</v>
      </c>
      <c r="AK86" s="733">
        <v>0</v>
      </c>
      <c r="AL86" s="733">
        <v>0</v>
      </c>
      <c r="AM86" s="715">
        <v>20</v>
      </c>
      <c r="AN86" s="713">
        <v>189032446</v>
      </c>
      <c r="AO86" s="713">
        <v>12649350</v>
      </c>
      <c r="AP86" s="713">
        <v>882000</v>
      </c>
      <c r="AQ86" s="713">
        <v>0</v>
      </c>
      <c r="AR86" s="713">
        <v>520000</v>
      </c>
      <c r="AS86" s="713">
        <v>0</v>
      </c>
      <c r="AT86" s="713">
        <v>174981096</v>
      </c>
      <c r="AU86" s="716">
        <v>420.40000000000003</v>
      </c>
      <c r="AV86" s="716">
        <v>40</v>
      </c>
      <c r="AW86" s="716">
        <v>0</v>
      </c>
      <c r="AX86" s="716">
        <v>0</v>
      </c>
      <c r="AY86" s="716">
        <v>968</v>
      </c>
      <c r="AZ86" s="716">
        <v>0</v>
      </c>
      <c r="BA86" s="716">
        <v>0</v>
      </c>
      <c r="BB86" s="716">
        <v>0</v>
      </c>
      <c r="BC86" s="716">
        <v>0</v>
      </c>
      <c r="BD86" s="370">
        <v>21</v>
      </c>
      <c r="BE86" s="362">
        <v>321940389</v>
      </c>
      <c r="BF86" s="362">
        <v>13176765</v>
      </c>
      <c r="BG86" s="362">
        <v>926100</v>
      </c>
      <c r="BH86" s="362">
        <v>3215671</v>
      </c>
      <c r="BI86" s="362">
        <v>0</v>
      </c>
      <c r="BJ86" s="362">
        <v>0</v>
      </c>
      <c r="BK86" s="362">
        <v>304621853</v>
      </c>
      <c r="BL86" s="674">
        <v>406.8</v>
      </c>
      <c r="BM86" s="674">
        <v>146</v>
      </c>
      <c r="BN86" s="674">
        <v>0</v>
      </c>
      <c r="BO86" s="674">
        <v>0</v>
      </c>
      <c r="BP86" s="674">
        <v>1160</v>
      </c>
      <c r="BQ86" s="674">
        <v>104</v>
      </c>
      <c r="BR86" s="674">
        <v>0</v>
      </c>
      <c r="BS86" s="674">
        <v>0</v>
      </c>
      <c r="BT86" s="674">
        <v>0</v>
      </c>
    </row>
    <row r="87" spans="1:72" s="22" customFormat="1" ht="26.25" customHeight="1">
      <c r="A87" s="366">
        <f>SUBTOTAL(3,B$4:B87)</f>
        <v>84</v>
      </c>
      <c r="B87" s="367" t="s">
        <v>195</v>
      </c>
      <c r="C87" s="368" t="s">
        <v>213</v>
      </c>
      <c r="D87" s="369" t="s">
        <v>405</v>
      </c>
      <c r="E87" s="370">
        <f>COUNTIFS('Salary sheet'!$F$6:$F$2288,C87,'Salary sheet'!$E$6:$E$2288,B87)</f>
        <v>2</v>
      </c>
      <c r="F87" s="362">
        <f>+SUMIFS('Salary sheet'!$AN$6:$AN$1292,'Salary sheet'!$F$6:$F$1292,'So sánh giờ'!C87,'Salary sheet'!$E$6:$E$1292,'So sánh giờ'!B87)</f>
        <v>21276598</v>
      </c>
      <c r="G87" s="362">
        <f>+SUMIFS('Salary sheet'!$AO$6:$AO$2288,'Salary sheet'!$F$6:$F$2288,C87,'Salary sheet'!$E$6:$E$2288,B87)</f>
        <v>1602090</v>
      </c>
      <c r="H87" s="362">
        <f>+SUMIFS('Salary sheet'!$AP$6:$AP$2288,'Salary sheet'!$F$6:$F$2288,C87,'Salary sheet'!$E$6:$E$2288,B87)</f>
        <v>88200</v>
      </c>
      <c r="I87" s="362">
        <f>+SUMIFS('Salary sheet'!$AQ$6:$AQ$2288,'Salary sheet'!$F$6:$F$2288,C87,'Salary sheet'!$E$6:$E$2288,B87)</f>
        <v>0</v>
      </c>
      <c r="J87" s="362">
        <f>+SUMIFS('Salary sheet'!$AR$6:$AR$2288,'Salary sheet'!$F$6:$F$2288,C87,'Salary sheet'!$E$6:$E$2288,B87)</f>
        <v>0</v>
      </c>
      <c r="K87" s="362">
        <f>SUMIFS('Salary sheet'!$AS$6:$AS$1291,'Salary sheet'!$F$6:$F$1291,'So sánh giờ'!C87)</f>
        <v>0</v>
      </c>
      <c r="L87" s="362">
        <f t="shared" si="3"/>
        <v>19586308</v>
      </c>
      <c r="M87" s="674">
        <f>SUMIFS('Salary sheet'!$M$6:$M$13045,'Salary sheet'!$F$6:$F$13045,'So sánh giờ'!$C87)</f>
        <v>47.7</v>
      </c>
      <c r="N87" s="674">
        <f>SUMIFS('Salary sheet'!$O$6:$O$13045,'Salary sheet'!$F$6:$F$13045,'So sánh giờ'!$C87)</f>
        <v>4</v>
      </c>
      <c r="O87" s="674">
        <f>SUMIFS('Salary sheet'!$AA$6:$AA$13045,'Salary sheet'!$F$6:$F$13045,'So sánh giờ'!$C87)</f>
        <v>0</v>
      </c>
      <c r="P87" s="674">
        <f>SUMIFS('Salary sheet'!$Q$6:$Q$13045,'Salary sheet'!$F$6:$F$13045,'So sánh giờ'!$C87)</f>
        <v>0</v>
      </c>
      <c r="Q87" s="674">
        <f>SUMIFS('Salary sheet'!$AH$6:$AH$13045,'Salary sheet'!$F$6:$F$13045,'So sánh giờ'!$C87)</f>
        <v>56</v>
      </c>
      <c r="R87" s="674">
        <f>SUMIFS('Salary sheet'!$AI$6:$AI$13045,'Salary sheet'!$F$6:$F$13045,'So sánh giờ'!$C87)</f>
        <v>0</v>
      </c>
      <c r="S87" s="674">
        <f>SUMIFS('Salary sheet'!$AJ$6:$AJ$13045,'Salary sheet'!$F$6:$F$13045,'So sánh giờ'!$C87)</f>
        <v>0</v>
      </c>
      <c r="T87" s="674">
        <f>SUMIFS('Salary sheet'!$AK$6:$AK$13045,'Salary sheet'!$F$6:$F$13045,'So sánh giờ'!$C87)</f>
        <v>0</v>
      </c>
      <c r="U87" s="674">
        <f>SUMIFS('Salary sheet'!$AL$6:$AL$13045,'Salary sheet'!$F$6:$F$13045,'So sánh giờ'!$C87)</f>
        <v>0</v>
      </c>
      <c r="V87" s="732">
        <v>2</v>
      </c>
      <c r="W87" s="730">
        <v>25763497</v>
      </c>
      <c r="X87" s="730">
        <v>1589280</v>
      </c>
      <c r="Y87" s="730">
        <v>88200</v>
      </c>
      <c r="Z87" s="730">
        <v>20667</v>
      </c>
      <c r="AA87" s="730">
        <v>0</v>
      </c>
      <c r="AB87" s="730">
        <v>0</v>
      </c>
      <c r="AC87" s="730">
        <v>24065350</v>
      </c>
      <c r="AD87" s="733">
        <v>52</v>
      </c>
      <c r="AE87" s="733">
        <v>0</v>
      </c>
      <c r="AF87" s="733">
        <v>0</v>
      </c>
      <c r="AG87" s="733">
        <v>0</v>
      </c>
      <c r="AH87" s="733">
        <v>136</v>
      </c>
      <c r="AI87" s="733">
        <v>0</v>
      </c>
      <c r="AJ87" s="733">
        <v>0</v>
      </c>
      <c r="AK87" s="733">
        <v>0</v>
      </c>
      <c r="AL87" s="733">
        <v>0</v>
      </c>
      <c r="AM87" s="715">
        <v>2</v>
      </c>
      <c r="AN87" s="713">
        <v>23999646</v>
      </c>
      <c r="AO87" s="713">
        <v>1589280</v>
      </c>
      <c r="AP87" s="713">
        <v>88200</v>
      </c>
      <c r="AQ87" s="713">
        <v>22192</v>
      </c>
      <c r="AR87" s="713">
        <v>67000</v>
      </c>
      <c r="AS87" s="713">
        <v>0</v>
      </c>
      <c r="AT87" s="713">
        <v>22232974</v>
      </c>
      <c r="AU87" s="716">
        <v>43.6</v>
      </c>
      <c r="AV87" s="716">
        <v>3</v>
      </c>
      <c r="AW87" s="716">
        <v>0</v>
      </c>
      <c r="AX87" s="716">
        <v>0</v>
      </c>
      <c r="AY87" s="716">
        <v>104</v>
      </c>
      <c r="AZ87" s="716">
        <v>0</v>
      </c>
      <c r="BA87" s="716">
        <v>0</v>
      </c>
      <c r="BB87" s="716">
        <v>0</v>
      </c>
      <c r="BC87" s="716">
        <v>0</v>
      </c>
      <c r="BD87" s="370">
        <v>2</v>
      </c>
      <c r="BE87" s="362">
        <v>37296015</v>
      </c>
      <c r="BF87" s="362">
        <v>1568280</v>
      </c>
      <c r="BG87" s="362">
        <v>88200</v>
      </c>
      <c r="BH87" s="362">
        <v>669508</v>
      </c>
      <c r="BI87" s="362">
        <v>0</v>
      </c>
      <c r="BJ87" s="362">
        <v>0</v>
      </c>
      <c r="BK87" s="362">
        <v>34970027</v>
      </c>
      <c r="BL87" s="674">
        <v>39</v>
      </c>
      <c r="BM87" s="674">
        <v>14</v>
      </c>
      <c r="BN87" s="674">
        <v>0</v>
      </c>
      <c r="BO87" s="674">
        <v>0</v>
      </c>
      <c r="BP87" s="674">
        <v>113</v>
      </c>
      <c r="BQ87" s="674">
        <v>8</v>
      </c>
      <c r="BR87" s="674">
        <v>0</v>
      </c>
      <c r="BS87" s="674">
        <v>0</v>
      </c>
      <c r="BT87" s="674">
        <v>0</v>
      </c>
    </row>
    <row r="88" spans="1:72" s="22" customFormat="1" ht="26.25" customHeight="1">
      <c r="A88" s="366">
        <f>SUBTOTAL(3,B$4:B88)</f>
        <v>85</v>
      </c>
      <c r="B88" s="367" t="s">
        <v>195</v>
      </c>
      <c r="C88" s="368" t="s">
        <v>568</v>
      </c>
      <c r="D88" s="369" t="s">
        <v>582</v>
      </c>
      <c r="E88" s="370">
        <f>COUNTIFS('Salary sheet'!$F$6:$F$2288,C88,'Salary sheet'!$E$6:$E$2288,B88)</f>
        <v>33</v>
      </c>
      <c r="F88" s="362">
        <f>+SUMIFS('Salary sheet'!$AN$6:$AN$1292,'Salary sheet'!$F$6:$F$1292,'So sánh giờ'!C88,'Salary sheet'!$E$6:$E$1292,'So sánh giờ'!B88)</f>
        <v>294880798</v>
      </c>
      <c r="G88" s="362">
        <f>+SUMIFS('Salary sheet'!$AO$6:$AO$2288,'Salary sheet'!$F$6:$F$2288,C88,'Salary sheet'!$E$6:$E$2288,B88)</f>
        <v>22013040</v>
      </c>
      <c r="H88" s="362">
        <f>+SUMIFS('Salary sheet'!$AP$6:$AP$2288,'Salary sheet'!$F$6:$F$2288,C88,'Salary sheet'!$E$6:$E$2288,B88)</f>
        <v>1455300</v>
      </c>
      <c r="I88" s="362">
        <f>+SUMIFS('Salary sheet'!$AQ$6:$AQ$2288,'Salary sheet'!$F$6:$F$2288,C88,'Salary sheet'!$E$6:$E$2288,B88)</f>
        <v>0</v>
      </c>
      <c r="J88" s="362">
        <f>+SUMIFS('Salary sheet'!$AR$6:$AR$2288,'Salary sheet'!$F$6:$F$2288,C88,'Salary sheet'!$E$6:$E$2288,B88)</f>
        <v>0</v>
      </c>
      <c r="K88" s="362">
        <f>SUMIFS('Salary sheet'!$AS$6:$AS$1291,'Salary sheet'!$F$6:$F$1291,'So sánh giờ'!C88)</f>
        <v>0</v>
      </c>
      <c r="L88" s="362">
        <f t="shared" si="3"/>
        <v>271412458</v>
      </c>
      <c r="M88" s="674">
        <f>SUMIFS('Salary sheet'!$M$6:$M$13045,'Salary sheet'!$F$6:$F$13045,'So sánh giờ'!$C88)</f>
        <v>752.79999999999984</v>
      </c>
      <c r="N88" s="674">
        <f>SUMIFS('Salary sheet'!$O$6:$O$13045,'Salary sheet'!$F$6:$F$13045,'So sánh giờ'!$C88)</f>
        <v>84</v>
      </c>
      <c r="O88" s="674">
        <f>SUMIFS('Salary sheet'!$AA$6:$AA$13045,'Salary sheet'!$F$6:$F$13045,'So sánh giờ'!$C88)</f>
        <v>0</v>
      </c>
      <c r="P88" s="674">
        <f>SUMIFS('Salary sheet'!$Q$6:$Q$13045,'Salary sheet'!$F$6:$F$13045,'So sánh giờ'!$C88)</f>
        <v>0</v>
      </c>
      <c r="Q88" s="674">
        <f>SUMIFS('Salary sheet'!$AH$6:$AH$13045,'Salary sheet'!$F$6:$F$13045,'So sánh giờ'!$C88)</f>
        <v>819</v>
      </c>
      <c r="R88" s="674">
        <f>SUMIFS('Salary sheet'!$AI$6:$AI$13045,'Salary sheet'!$F$6:$F$13045,'So sánh giờ'!$C88)</f>
        <v>0</v>
      </c>
      <c r="S88" s="674">
        <f>SUMIFS('Salary sheet'!$AJ$6:$AJ$13045,'Salary sheet'!$F$6:$F$13045,'So sánh giờ'!$C88)</f>
        <v>0</v>
      </c>
      <c r="T88" s="674">
        <f>SUMIFS('Salary sheet'!$AK$6:$AK$13045,'Salary sheet'!$F$6:$F$13045,'So sánh giờ'!$C88)</f>
        <v>0</v>
      </c>
      <c r="U88" s="674">
        <f>SUMIFS('Salary sheet'!$AL$6:$AL$13045,'Salary sheet'!$F$6:$F$13045,'So sánh giờ'!$C88)</f>
        <v>0</v>
      </c>
      <c r="V88" s="732">
        <v>35</v>
      </c>
      <c r="W88" s="730">
        <v>337906930</v>
      </c>
      <c r="X88" s="730">
        <v>20816355</v>
      </c>
      <c r="Y88" s="730">
        <v>1411200</v>
      </c>
      <c r="Z88" s="730">
        <v>0</v>
      </c>
      <c r="AA88" s="730">
        <v>0</v>
      </c>
      <c r="AB88" s="730">
        <v>0</v>
      </c>
      <c r="AC88" s="730">
        <v>315679375</v>
      </c>
      <c r="AD88" s="733">
        <v>823.2</v>
      </c>
      <c r="AE88" s="733">
        <v>1</v>
      </c>
      <c r="AF88" s="733">
        <v>0</v>
      </c>
      <c r="AG88" s="733">
        <v>0</v>
      </c>
      <c r="AH88" s="733">
        <v>1849</v>
      </c>
      <c r="AI88" s="733">
        <v>0</v>
      </c>
      <c r="AJ88" s="733">
        <v>0</v>
      </c>
      <c r="AK88" s="733">
        <v>0</v>
      </c>
      <c r="AL88" s="733">
        <v>0</v>
      </c>
      <c r="AM88" s="715">
        <v>34</v>
      </c>
      <c r="AN88" s="713">
        <v>303835479</v>
      </c>
      <c r="AO88" s="713">
        <v>20765325</v>
      </c>
      <c r="AP88" s="713">
        <v>1455300</v>
      </c>
      <c r="AQ88" s="713">
        <v>0</v>
      </c>
      <c r="AR88" s="713">
        <v>400000</v>
      </c>
      <c r="AS88" s="713">
        <v>0</v>
      </c>
      <c r="AT88" s="713">
        <v>281214854</v>
      </c>
      <c r="AU88" s="716">
        <v>655.30000000000007</v>
      </c>
      <c r="AV88" s="716">
        <v>66</v>
      </c>
      <c r="AW88" s="716">
        <v>0</v>
      </c>
      <c r="AX88" s="716">
        <v>0</v>
      </c>
      <c r="AY88" s="716">
        <v>1301.5</v>
      </c>
      <c r="AZ88" s="716">
        <v>0</v>
      </c>
      <c r="BA88" s="716">
        <v>0</v>
      </c>
      <c r="BB88" s="716">
        <v>0</v>
      </c>
      <c r="BC88" s="716">
        <v>0</v>
      </c>
      <c r="BD88" s="370">
        <v>33</v>
      </c>
      <c r="BE88" s="362">
        <v>518706829</v>
      </c>
      <c r="BF88" s="362">
        <v>22058715</v>
      </c>
      <c r="BG88" s="362">
        <v>1455300</v>
      </c>
      <c r="BH88" s="362">
        <v>4493704</v>
      </c>
      <c r="BI88" s="362">
        <v>0</v>
      </c>
      <c r="BJ88" s="362">
        <v>0</v>
      </c>
      <c r="BK88" s="362">
        <v>490699110</v>
      </c>
      <c r="BL88" s="674">
        <v>603.30000000000007</v>
      </c>
      <c r="BM88" s="674">
        <v>229</v>
      </c>
      <c r="BN88" s="674">
        <v>0</v>
      </c>
      <c r="BO88" s="674">
        <v>0</v>
      </c>
      <c r="BP88" s="674">
        <v>1793.5</v>
      </c>
      <c r="BQ88" s="674">
        <v>165.5</v>
      </c>
      <c r="BR88" s="674">
        <v>0</v>
      </c>
      <c r="BS88" s="674">
        <v>0</v>
      </c>
      <c r="BT88" s="674">
        <v>0</v>
      </c>
    </row>
    <row r="89" spans="1:72" s="22" customFormat="1" ht="26.25" customHeight="1">
      <c r="A89" s="366">
        <f>SUBTOTAL(3,B$4:B89)</f>
        <v>86</v>
      </c>
      <c r="B89" s="367" t="s">
        <v>195</v>
      </c>
      <c r="C89" s="368" t="s">
        <v>423</v>
      </c>
      <c r="D89" s="369" t="s">
        <v>406</v>
      </c>
      <c r="E89" s="370">
        <f>COUNTIFS('Salary sheet'!$F$6:$F$2288,C89,'Salary sheet'!$E$6:$E$2288,B89)</f>
        <v>5</v>
      </c>
      <c r="F89" s="362">
        <f>+SUMIFS('Salary sheet'!$AN$6:$AN$1292,'Salary sheet'!$F$6:$F$1292,'So sánh giờ'!C89,'Salary sheet'!$E$6:$E$1292,'So sánh giờ'!B89)</f>
        <v>97723167</v>
      </c>
      <c r="G89" s="362">
        <f>+SUMIFS('Salary sheet'!$AO$6:$AO$2288,'Salary sheet'!$F$6:$F$2288,C89,'Salary sheet'!$E$6:$E$2288,B89)</f>
        <v>9012675</v>
      </c>
      <c r="H89" s="362">
        <f>+SUMIFS('Salary sheet'!$AP$6:$AP$2288,'Salary sheet'!$F$6:$F$2288,C89,'Salary sheet'!$E$6:$E$2288,B89)</f>
        <v>220500</v>
      </c>
      <c r="I89" s="362">
        <f>+SUMIFS('Salary sheet'!$AQ$6:$AQ$2288,'Salary sheet'!$F$6:$F$2288,C89,'Salary sheet'!$E$6:$E$2288,B89)</f>
        <v>210288</v>
      </c>
      <c r="J89" s="362">
        <f>+SUMIFS('Salary sheet'!$AR$6:$AR$2288,'Salary sheet'!$F$6:$F$2288,C89,'Salary sheet'!$E$6:$E$2288,B89)</f>
        <v>0</v>
      </c>
      <c r="K89" s="362">
        <f>SUMIFS('Salary sheet'!$AS$6:$AS$1291,'Salary sheet'!$F$6:$F$1291,'So sánh giờ'!C89)</f>
        <v>0</v>
      </c>
      <c r="L89" s="362">
        <f t="shared" si="3"/>
        <v>88279704</v>
      </c>
      <c r="M89" s="674">
        <f>SUMIFS('Salary sheet'!$M$6:$M$13045,'Salary sheet'!$F$6:$F$13045,'So sánh giờ'!$C89)</f>
        <v>119.10000000000001</v>
      </c>
      <c r="N89" s="674">
        <f>SUMIFS('Salary sheet'!$O$6:$O$13045,'Salary sheet'!$F$6:$F$13045,'So sánh giờ'!$C89)</f>
        <v>10</v>
      </c>
      <c r="O89" s="674">
        <f>SUMIFS('Salary sheet'!$AA$6:$AA$13045,'Salary sheet'!$F$6:$F$13045,'So sánh giờ'!$C89)</f>
        <v>0</v>
      </c>
      <c r="P89" s="674">
        <f>SUMIFS('Salary sheet'!$Q$6:$Q$13045,'Salary sheet'!$F$6:$F$13045,'So sánh giờ'!$C89)</f>
        <v>0</v>
      </c>
      <c r="Q89" s="674">
        <f>SUMIFS('Salary sheet'!$AH$6:$AH$13045,'Salary sheet'!$F$6:$F$13045,'So sánh giờ'!$C89)</f>
        <v>84</v>
      </c>
      <c r="R89" s="674">
        <f>SUMIFS('Salary sheet'!$AI$6:$AI$13045,'Salary sheet'!$F$6:$F$13045,'So sánh giờ'!$C89)</f>
        <v>0</v>
      </c>
      <c r="S89" s="674">
        <f>SUMIFS('Salary sheet'!$AJ$6:$AJ$13045,'Salary sheet'!$F$6:$F$13045,'So sánh giờ'!$C89)</f>
        <v>0</v>
      </c>
      <c r="T89" s="674">
        <f>SUMIFS('Salary sheet'!$AK$6:$AK$13045,'Salary sheet'!$F$6:$F$13045,'So sánh giờ'!$C89)</f>
        <v>0</v>
      </c>
      <c r="U89" s="674">
        <f>SUMIFS('Salary sheet'!$AL$6:$AL$13045,'Salary sheet'!$F$6:$F$13045,'So sánh giờ'!$C89)</f>
        <v>0</v>
      </c>
      <c r="V89" s="732">
        <v>5</v>
      </c>
      <c r="W89" s="730">
        <v>104571934</v>
      </c>
      <c r="X89" s="730">
        <v>8939175</v>
      </c>
      <c r="Y89" s="730">
        <v>220500</v>
      </c>
      <c r="Z89" s="730">
        <v>106442</v>
      </c>
      <c r="AA89" s="730">
        <v>0</v>
      </c>
      <c r="AB89" s="730">
        <v>0</v>
      </c>
      <c r="AC89" s="730">
        <v>95305817</v>
      </c>
      <c r="AD89" s="733">
        <v>125.5</v>
      </c>
      <c r="AE89" s="733">
        <v>1</v>
      </c>
      <c r="AF89" s="733">
        <v>0</v>
      </c>
      <c r="AG89" s="733">
        <v>0</v>
      </c>
      <c r="AH89" s="733">
        <v>190.5</v>
      </c>
      <c r="AI89" s="733">
        <v>0</v>
      </c>
      <c r="AJ89" s="733">
        <v>0</v>
      </c>
      <c r="AK89" s="733">
        <v>0</v>
      </c>
      <c r="AL89" s="733">
        <v>0</v>
      </c>
      <c r="AM89" s="715">
        <v>5</v>
      </c>
      <c r="AN89" s="713">
        <v>104796763</v>
      </c>
      <c r="AO89" s="713">
        <v>8939175</v>
      </c>
      <c r="AP89" s="713">
        <v>220500</v>
      </c>
      <c r="AQ89" s="713">
        <v>194763</v>
      </c>
      <c r="AR89" s="713">
        <v>270000</v>
      </c>
      <c r="AS89" s="713">
        <v>0</v>
      </c>
      <c r="AT89" s="713">
        <v>95172325</v>
      </c>
      <c r="AU89" s="716">
        <v>109.5</v>
      </c>
      <c r="AV89" s="716">
        <v>10</v>
      </c>
      <c r="AW89" s="716">
        <v>0</v>
      </c>
      <c r="AX89" s="716">
        <v>0</v>
      </c>
      <c r="AY89" s="716">
        <v>154.5</v>
      </c>
      <c r="AZ89" s="716">
        <v>0</v>
      </c>
      <c r="BA89" s="716">
        <v>0</v>
      </c>
      <c r="BB89" s="716">
        <v>0</v>
      </c>
      <c r="BC89" s="716">
        <v>0</v>
      </c>
      <c r="BD89" s="370">
        <v>5</v>
      </c>
      <c r="BE89" s="362">
        <v>176787347</v>
      </c>
      <c r="BF89" s="362">
        <v>8939175</v>
      </c>
      <c r="BG89" s="362">
        <v>220500</v>
      </c>
      <c r="BH89" s="362">
        <v>7282850</v>
      </c>
      <c r="BI89" s="362">
        <v>0</v>
      </c>
      <c r="BJ89" s="362">
        <v>0</v>
      </c>
      <c r="BK89" s="362">
        <v>160344822</v>
      </c>
      <c r="BL89" s="674">
        <v>99.6</v>
      </c>
      <c r="BM89" s="674">
        <v>35</v>
      </c>
      <c r="BN89" s="674">
        <v>0</v>
      </c>
      <c r="BO89" s="674">
        <v>0</v>
      </c>
      <c r="BP89" s="674">
        <v>182</v>
      </c>
      <c r="BQ89" s="674">
        <v>24</v>
      </c>
      <c r="BR89" s="674">
        <v>0</v>
      </c>
      <c r="BS89" s="674">
        <v>0</v>
      </c>
      <c r="BT89" s="674">
        <v>0</v>
      </c>
    </row>
    <row r="90" spans="1:72" s="22" customFormat="1" ht="26.25" customHeight="1">
      <c r="A90" s="366">
        <f>SUBTOTAL(3,B$4:B90)</f>
        <v>87</v>
      </c>
      <c r="B90" s="367" t="s">
        <v>195</v>
      </c>
      <c r="C90" s="368" t="s">
        <v>424</v>
      </c>
      <c r="D90" s="369" t="s">
        <v>407</v>
      </c>
      <c r="E90" s="370">
        <f>COUNTIFS('Salary sheet'!$F$6:$F$2288,C90,'Salary sheet'!$E$6:$E$2288,B90)</f>
        <v>8</v>
      </c>
      <c r="F90" s="362">
        <f>+SUMIFS('Salary sheet'!$AN$6:$AN$1292,'Salary sheet'!$F$6:$F$1292,'So sánh giờ'!C90,'Salary sheet'!$E$6:$E$1292,'So sánh giờ'!B90)</f>
        <v>83546282</v>
      </c>
      <c r="G90" s="362">
        <f>+SUMIFS('Salary sheet'!$AO$6:$AO$2288,'Salary sheet'!$F$6:$F$2288,C90,'Salary sheet'!$E$6:$E$2288,B90)</f>
        <v>6381690</v>
      </c>
      <c r="H90" s="362">
        <f>+SUMIFS('Salary sheet'!$AP$6:$AP$2288,'Salary sheet'!$F$6:$F$2288,C90,'Salary sheet'!$E$6:$E$2288,B90)</f>
        <v>308700</v>
      </c>
      <c r="I90" s="362">
        <f>+SUMIFS('Salary sheet'!$AQ$6:$AQ$2288,'Salary sheet'!$F$6:$F$2288,C90,'Salary sheet'!$E$6:$E$2288,B90)</f>
        <v>0</v>
      </c>
      <c r="J90" s="362">
        <f>+SUMIFS('Salary sheet'!$AR$6:$AR$2288,'Salary sheet'!$F$6:$F$2288,C90,'Salary sheet'!$E$6:$E$2288,B90)</f>
        <v>0</v>
      </c>
      <c r="K90" s="362">
        <f>SUMIFS('Salary sheet'!$AS$6:$AS$1291,'Salary sheet'!$F$6:$F$1291,'So sánh giờ'!C90)</f>
        <v>0</v>
      </c>
      <c r="L90" s="362">
        <f t="shared" si="3"/>
        <v>76855892</v>
      </c>
      <c r="M90" s="674">
        <f>SUMIFS('Salary sheet'!$M$6:$M$13045,'Salary sheet'!$F$6:$F$13045,'So sánh giờ'!$C90)</f>
        <v>188.9</v>
      </c>
      <c r="N90" s="674">
        <f>SUMIFS('Salary sheet'!$O$6:$O$13045,'Salary sheet'!$F$6:$F$13045,'So sánh giờ'!$C90)</f>
        <v>18</v>
      </c>
      <c r="O90" s="674">
        <f>SUMIFS('Salary sheet'!$AA$6:$AA$13045,'Salary sheet'!$F$6:$F$13045,'So sánh giờ'!$C90)</f>
        <v>0</v>
      </c>
      <c r="P90" s="674">
        <f>SUMIFS('Salary sheet'!$Q$6:$Q$13045,'Salary sheet'!$F$6:$F$13045,'So sánh giờ'!$C90)</f>
        <v>0</v>
      </c>
      <c r="Q90" s="674">
        <f>SUMIFS('Salary sheet'!$AH$6:$AH$13045,'Salary sheet'!$F$6:$F$13045,'So sánh giờ'!$C90)</f>
        <v>177.5</v>
      </c>
      <c r="R90" s="674">
        <f>SUMIFS('Salary sheet'!$AI$6:$AI$13045,'Salary sheet'!$F$6:$F$13045,'So sánh giờ'!$C90)</f>
        <v>0</v>
      </c>
      <c r="S90" s="674">
        <f>SUMIFS('Salary sheet'!$AJ$6:$AJ$13045,'Salary sheet'!$F$6:$F$13045,'So sánh giờ'!$C90)</f>
        <v>0</v>
      </c>
      <c r="T90" s="674">
        <f>SUMIFS('Salary sheet'!$AK$6:$AK$13045,'Salary sheet'!$F$6:$F$13045,'So sánh giờ'!$C90)</f>
        <v>0</v>
      </c>
      <c r="U90" s="674">
        <f>SUMIFS('Salary sheet'!$AL$6:$AL$13045,'Salary sheet'!$F$6:$F$13045,'So sánh giờ'!$C90)</f>
        <v>0</v>
      </c>
      <c r="V90" s="732">
        <v>8</v>
      </c>
      <c r="W90" s="730">
        <v>89460558</v>
      </c>
      <c r="X90" s="730">
        <v>5801775</v>
      </c>
      <c r="Y90" s="730">
        <v>308700</v>
      </c>
      <c r="Z90" s="730">
        <v>80533</v>
      </c>
      <c r="AA90" s="730">
        <v>0</v>
      </c>
      <c r="AB90" s="730">
        <v>0</v>
      </c>
      <c r="AC90" s="730">
        <v>83269550</v>
      </c>
      <c r="AD90" s="733">
        <v>197.6</v>
      </c>
      <c r="AE90" s="733">
        <v>1</v>
      </c>
      <c r="AF90" s="733">
        <v>0</v>
      </c>
      <c r="AG90" s="733">
        <v>0</v>
      </c>
      <c r="AH90" s="733">
        <v>352</v>
      </c>
      <c r="AI90" s="733">
        <v>0</v>
      </c>
      <c r="AJ90" s="733">
        <v>0</v>
      </c>
      <c r="AK90" s="733">
        <v>0</v>
      </c>
      <c r="AL90" s="733">
        <v>0</v>
      </c>
      <c r="AM90" s="715">
        <v>8</v>
      </c>
      <c r="AN90" s="713">
        <v>83843008</v>
      </c>
      <c r="AO90" s="713">
        <v>5801775</v>
      </c>
      <c r="AP90" s="713">
        <v>308700</v>
      </c>
      <c r="AQ90" s="713">
        <v>13809</v>
      </c>
      <c r="AR90" s="713">
        <v>0</v>
      </c>
      <c r="AS90" s="713">
        <v>0</v>
      </c>
      <c r="AT90" s="713">
        <v>77718724</v>
      </c>
      <c r="AU90" s="716">
        <v>156.30000000000001</v>
      </c>
      <c r="AV90" s="716">
        <v>14</v>
      </c>
      <c r="AW90" s="716">
        <v>0</v>
      </c>
      <c r="AX90" s="716">
        <v>0</v>
      </c>
      <c r="AY90" s="716">
        <v>272.5</v>
      </c>
      <c r="AZ90" s="716">
        <v>0</v>
      </c>
      <c r="BA90" s="716">
        <v>0</v>
      </c>
      <c r="BB90" s="716">
        <v>0</v>
      </c>
      <c r="BC90" s="716">
        <v>0</v>
      </c>
      <c r="BD90" s="370">
        <v>8</v>
      </c>
      <c r="BE90" s="362">
        <v>131632690</v>
      </c>
      <c r="BF90" s="362">
        <v>6381690</v>
      </c>
      <c r="BG90" s="362">
        <v>352800</v>
      </c>
      <c r="BH90" s="362">
        <v>1197735</v>
      </c>
      <c r="BI90" s="362">
        <v>0</v>
      </c>
      <c r="BJ90" s="362">
        <v>0</v>
      </c>
      <c r="BK90" s="362">
        <v>123700465</v>
      </c>
      <c r="BL90" s="674">
        <v>150.1</v>
      </c>
      <c r="BM90" s="674">
        <v>56</v>
      </c>
      <c r="BN90" s="674">
        <v>0</v>
      </c>
      <c r="BO90" s="674">
        <v>0</v>
      </c>
      <c r="BP90" s="674">
        <v>321</v>
      </c>
      <c r="BQ90" s="674">
        <v>16</v>
      </c>
      <c r="BR90" s="674">
        <v>0</v>
      </c>
      <c r="BS90" s="674">
        <v>0</v>
      </c>
      <c r="BT90" s="674">
        <v>0</v>
      </c>
    </row>
    <row r="91" spans="1:72" s="22" customFormat="1" ht="26.25" customHeight="1">
      <c r="A91" s="366">
        <f>SUBTOTAL(3,B$4:B91)</f>
        <v>88</v>
      </c>
      <c r="B91" s="367" t="s">
        <v>195</v>
      </c>
      <c r="C91" s="368" t="s">
        <v>425</v>
      </c>
      <c r="D91" s="369" t="s">
        <v>409</v>
      </c>
      <c r="E91" s="370">
        <f>COUNTIFS('Salary sheet'!$F$6:$F$2288,C91,'Salary sheet'!$E$6:$E$2288,B91)</f>
        <v>1</v>
      </c>
      <c r="F91" s="362">
        <f>+SUMIFS('Salary sheet'!$AN$6:$AN$1292,'Salary sheet'!$F$6:$F$1292,'So sánh giờ'!C91,'Salary sheet'!$E$6:$E$1292,'So sánh giờ'!B91)</f>
        <v>9395645</v>
      </c>
      <c r="G91" s="362">
        <f>+SUMIFS('Salary sheet'!$AO$6:$AO$2288,'Salary sheet'!$F$6:$F$2288,C91,'Salary sheet'!$E$6:$E$2288,B91)</f>
        <v>675255</v>
      </c>
      <c r="H91" s="362">
        <f>+SUMIFS('Salary sheet'!$AP$6:$AP$2288,'Salary sheet'!$F$6:$F$2288,C91,'Salary sheet'!$E$6:$E$2288,B91)</f>
        <v>44100</v>
      </c>
      <c r="I91" s="362">
        <f>+SUMIFS('Salary sheet'!$AQ$6:$AQ$2288,'Salary sheet'!$F$6:$F$2288,C91,'Salary sheet'!$E$6:$E$2288,B91)</f>
        <v>0</v>
      </c>
      <c r="J91" s="362">
        <f>+SUMIFS('Salary sheet'!$AR$6:$AR$2288,'Salary sheet'!$F$6:$F$2288,C91,'Salary sheet'!$E$6:$E$2288,B91)</f>
        <v>0</v>
      </c>
      <c r="K91" s="362">
        <f>SUMIFS('Salary sheet'!$AS$6:$AS$1291,'Salary sheet'!$F$6:$F$1291,'So sánh giờ'!C91)</f>
        <v>0</v>
      </c>
      <c r="L91" s="362">
        <f t="shared" si="3"/>
        <v>8676290</v>
      </c>
      <c r="M91" s="674">
        <f>SUMIFS('Salary sheet'!$M$6:$M$13045,'Salary sheet'!$F$6:$F$13045,'So sánh giờ'!$C91)</f>
        <v>23.9</v>
      </c>
      <c r="N91" s="674">
        <f>SUMIFS('Salary sheet'!$O$6:$O$13045,'Salary sheet'!$F$6:$F$13045,'So sánh giờ'!$C91)</f>
        <v>2</v>
      </c>
      <c r="O91" s="674">
        <f>SUMIFS('Salary sheet'!$AA$6:$AA$13045,'Salary sheet'!$F$6:$F$13045,'So sánh giờ'!$C91)</f>
        <v>0</v>
      </c>
      <c r="P91" s="674">
        <f>SUMIFS('Salary sheet'!$Q$6:$Q$13045,'Salary sheet'!$F$6:$F$13045,'So sánh giờ'!$C91)</f>
        <v>0</v>
      </c>
      <c r="Q91" s="674">
        <f>SUMIFS('Salary sheet'!$AH$6:$AH$13045,'Salary sheet'!$F$6:$F$13045,'So sánh giờ'!$C91)</f>
        <v>28</v>
      </c>
      <c r="R91" s="674">
        <f>SUMIFS('Salary sheet'!$AI$6:$AI$13045,'Salary sheet'!$F$6:$F$13045,'So sánh giờ'!$C91)</f>
        <v>0</v>
      </c>
      <c r="S91" s="674">
        <f>SUMIFS('Salary sheet'!$AJ$6:$AJ$13045,'Salary sheet'!$F$6:$F$13045,'So sánh giờ'!$C91)</f>
        <v>0</v>
      </c>
      <c r="T91" s="674">
        <f>SUMIFS('Salary sheet'!$AK$6:$AK$13045,'Salary sheet'!$F$6:$F$13045,'So sánh giờ'!$C91)</f>
        <v>0</v>
      </c>
      <c r="U91" s="674">
        <f>SUMIFS('Salary sheet'!$AL$6:$AL$13045,'Salary sheet'!$F$6:$F$13045,'So sánh giờ'!$C91)</f>
        <v>0</v>
      </c>
      <c r="V91" s="732">
        <v>1</v>
      </c>
      <c r="W91" s="730">
        <v>10521243</v>
      </c>
      <c r="X91" s="730">
        <v>675255</v>
      </c>
      <c r="Y91" s="730">
        <v>44100</v>
      </c>
      <c r="Z91" s="730">
        <v>0</v>
      </c>
      <c r="AA91" s="730">
        <v>0</v>
      </c>
      <c r="AB91" s="730">
        <v>0</v>
      </c>
      <c r="AC91" s="730">
        <v>9801888</v>
      </c>
      <c r="AD91" s="733">
        <v>24.6</v>
      </c>
      <c r="AE91" s="733">
        <v>0</v>
      </c>
      <c r="AF91" s="733">
        <v>0</v>
      </c>
      <c r="AG91" s="733">
        <v>0</v>
      </c>
      <c r="AH91" s="733">
        <v>59.5</v>
      </c>
      <c r="AI91" s="733">
        <v>0</v>
      </c>
      <c r="AJ91" s="733">
        <v>0</v>
      </c>
      <c r="AK91" s="733">
        <v>0</v>
      </c>
      <c r="AL91" s="733">
        <v>0</v>
      </c>
      <c r="AM91" s="715">
        <v>1</v>
      </c>
      <c r="AN91" s="713">
        <v>9688011</v>
      </c>
      <c r="AO91" s="713">
        <v>675255</v>
      </c>
      <c r="AP91" s="713">
        <v>44100</v>
      </c>
      <c r="AQ91" s="713">
        <v>0</v>
      </c>
      <c r="AR91" s="713">
        <v>70000</v>
      </c>
      <c r="AS91" s="713">
        <v>0</v>
      </c>
      <c r="AT91" s="713">
        <v>8898656</v>
      </c>
      <c r="AU91" s="716">
        <v>20.8</v>
      </c>
      <c r="AV91" s="716">
        <v>2</v>
      </c>
      <c r="AW91" s="716">
        <v>0</v>
      </c>
      <c r="AX91" s="716">
        <v>0</v>
      </c>
      <c r="AY91" s="716">
        <v>40</v>
      </c>
      <c r="AZ91" s="716">
        <v>0</v>
      </c>
      <c r="BA91" s="716">
        <v>0</v>
      </c>
      <c r="BB91" s="716">
        <v>0</v>
      </c>
      <c r="BC91" s="716">
        <v>0</v>
      </c>
      <c r="BD91" s="370">
        <v>1</v>
      </c>
      <c r="BE91" s="362">
        <v>15339378</v>
      </c>
      <c r="BF91" s="362">
        <v>663075</v>
      </c>
      <c r="BG91" s="362">
        <v>44100</v>
      </c>
      <c r="BH91" s="362">
        <v>153455</v>
      </c>
      <c r="BI91" s="362">
        <v>0</v>
      </c>
      <c r="BJ91" s="362">
        <v>0</v>
      </c>
      <c r="BK91" s="362">
        <v>14478748</v>
      </c>
      <c r="BL91" s="674">
        <v>18.600000000000001</v>
      </c>
      <c r="BM91" s="674">
        <v>7</v>
      </c>
      <c r="BN91" s="674">
        <v>0</v>
      </c>
      <c r="BO91" s="674">
        <v>0</v>
      </c>
      <c r="BP91" s="674">
        <v>40</v>
      </c>
      <c r="BQ91" s="674">
        <v>0</v>
      </c>
      <c r="BR91" s="674">
        <v>0</v>
      </c>
      <c r="BS91" s="674">
        <v>0</v>
      </c>
      <c r="BT91" s="674">
        <v>0</v>
      </c>
    </row>
    <row r="92" spans="1:72" s="22" customFormat="1" ht="26.25" customHeight="1">
      <c r="A92" s="366">
        <f>SUBTOTAL(3,B$4:B92)</f>
        <v>89</v>
      </c>
      <c r="B92" s="367" t="s">
        <v>199</v>
      </c>
      <c r="C92" s="368" t="s">
        <v>451</v>
      </c>
      <c r="D92" s="369" t="s">
        <v>510</v>
      </c>
      <c r="E92" s="370">
        <f>COUNTIFS('Salary sheet'!$F$6:$F$2288,C92,'Salary sheet'!$E$6:$E$2288,B92)</f>
        <v>6</v>
      </c>
      <c r="F92" s="362">
        <f>+SUMIFS('Salary sheet'!$AN$6:$AN$1292,'Salary sheet'!$F$6:$F$1292,'So sánh giờ'!C92,'Salary sheet'!$E$6:$E$1292,'So sánh giờ'!B92)</f>
        <v>116538510</v>
      </c>
      <c r="G92" s="362">
        <f>+SUMIFS('Salary sheet'!$AO$6:$AO$2288,'Salary sheet'!$F$6:$F$2288,C92,'Salary sheet'!$E$6:$E$2288,B92)</f>
        <v>12726000</v>
      </c>
      <c r="H92" s="362">
        <f>+SUMIFS('Salary sheet'!$AP$6:$AP$2288,'Salary sheet'!$F$6:$F$2288,C92,'Salary sheet'!$E$6:$E$2288,B92)</f>
        <v>264600</v>
      </c>
      <c r="I92" s="362">
        <f>+SUMIFS('Salary sheet'!$AQ$6:$AQ$2288,'Salary sheet'!$F$6:$F$2288,C92,'Salary sheet'!$E$6:$E$2288,B92)</f>
        <v>0</v>
      </c>
      <c r="J92" s="362">
        <f>+SUMIFS('Salary sheet'!$AR$6:$AR$2288,'Salary sheet'!$F$6:$F$2288,C92,'Salary sheet'!$E$6:$E$2288,B92)</f>
        <v>0</v>
      </c>
      <c r="K92" s="362">
        <f>SUMIFS('Salary sheet'!$AS$6:$AS$1291,'Salary sheet'!$F$6:$F$1291,'So sánh giờ'!C92)</f>
        <v>0</v>
      </c>
      <c r="L92" s="362">
        <f t="shared" si="3"/>
        <v>103547910</v>
      </c>
      <c r="M92" s="674">
        <f>SUMIFS('Salary sheet'!$M$6:$M$13045,'Salary sheet'!$F$6:$F$13045,'So sánh giờ'!$C92)</f>
        <v>133.4</v>
      </c>
      <c r="N92" s="674">
        <f>SUMIFS('Salary sheet'!$O$6:$O$13045,'Salary sheet'!$F$6:$F$13045,'So sánh giờ'!$C92)</f>
        <v>13</v>
      </c>
      <c r="O92" s="674">
        <f>SUMIFS('Salary sheet'!$AA$6:$AA$13045,'Salary sheet'!$F$6:$F$13045,'So sánh giờ'!$C92)</f>
        <v>0</v>
      </c>
      <c r="P92" s="674">
        <f>SUMIFS('Salary sheet'!$Q$6:$Q$13045,'Salary sheet'!$F$6:$F$13045,'So sánh giờ'!$C92)</f>
        <v>0</v>
      </c>
      <c r="Q92" s="674">
        <f>SUMIFS('Salary sheet'!$AH$6:$AH$13045,'Salary sheet'!$F$6:$F$13045,'So sánh giờ'!$C92)</f>
        <v>0</v>
      </c>
      <c r="R92" s="674">
        <f>SUMIFS('Salary sheet'!$AI$6:$AI$13045,'Salary sheet'!$F$6:$F$13045,'So sánh giờ'!$C92)</f>
        <v>0</v>
      </c>
      <c r="S92" s="674">
        <f>SUMIFS('Salary sheet'!$AJ$6:$AJ$13045,'Salary sheet'!$F$6:$F$13045,'So sánh giờ'!$C92)</f>
        <v>0</v>
      </c>
      <c r="T92" s="674">
        <f>SUMIFS('Salary sheet'!$AK$6:$AK$13045,'Salary sheet'!$F$6:$F$13045,'So sánh giờ'!$C92)</f>
        <v>0</v>
      </c>
      <c r="U92" s="674">
        <f>SUMIFS('Salary sheet'!$AL$6:$AL$13045,'Salary sheet'!$F$6:$F$13045,'So sánh giờ'!$C92)</f>
        <v>0</v>
      </c>
      <c r="V92" s="732">
        <v>6</v>
      </c>
      <c r="W92" s="730">
        <v>121153126</v>
      </c>
      <c r="X92" s="730">
        <v>12726000</v>
      </c>
      <c r="Y92" s="730">
        <v>264600</v>
      </c>
      <c r="Z92" s="730">
        <v>36094</v>
      </c>
      <c r="AA92" s="730">
        <v>0</v>
      </c>
      <c r="AB92" s="730">
        <v>0</v>
      </c>
      <c r="AC92" s="730">
        <v>108126432</v>
      </c>
      <c r="AD92" s="733">
        <v>150.6</v>
      </c>
      <c r="AE92" s="733">
        <v>0</v>
      </c>
      <c r="AF92" s="733">
        <v>0</v>
      </c>
      <c r="AG92" s="733">
        <v>0</v>
      </c>
      <c r="AH92" s="733">
        <v>0</v>
      </c>
      <c r="AI92" s="733">
        <v>0</v>
      </c>
      <c r="AJ92" s="733">
        <v>0</v>
      </c>
      <c r="AK92" s="733">
        <v>0</v>
      </c>
      <c r="AL92" s="733">
        <v>0</v>
      </c>
      <c r="AM92" s="715">
        <v>6</v>
      </c>
      <c r="AN92" s="713">
        <v>122038386</v>
      </c>
      <c r="AO92" s="713">
        <v>12726000</v>
      </c>
      <c r="AP92" s="713">
        <v>264600</v>
      </c>
      <c r="AQ92" s="713">
        <v>30299</v>
      </c>
      <c r="AR92" s="713">
        <v>720000</v>
      </c>
      <c r="AS92" s="713">
        <v>0</v>
      </c>
      <c r="AT92" s="713">
        <v>108297487</v>
      </c>
      <c r="AU92" s="716">
        <v>126.4</v>
      </c>
      <c r="AV92" s="716">
        <v>12</v>
      </c>
      <c r="AW92" s="716">
        <v>0</v>
      </c>
      <c r="AX92" s="716">
        <v>0</v>
      </c>
      <c r="AY92" s="716">
        <v>0</v>
      </c>
      <c r="AZ92" s="716">
        <v>8</v>
      </c>
      <c r="BA92" s="716">
        <v>0</v>
      </c>
      <c r="BB92" s="716">
        <v>0</v>
      </c>
      <c r="BC92" s="716">
        <v>0</v>
      </c>
      <c r="BD92" s="370">
        <v>6</v>
      </c>
      <c r="BE92" s="362">
        <v>229716089</v>
      </c>
      <c r="BF92" s="362">
        <v>12726000</v>
      </c>
      <c r="BG92" s="362">
        <v>264600</v>
      </c>
      <c r="BH92" s="362">
        <v>11228266</v>
      </c>
      <c r="BI92" s="362">
        <v>0</v>
      </c>
      <c r="BJ92" s="362">
        <v>0</v>
      </c>
      <c r="BK92" s="362">
        <v>205497223</v>
      </c>
      <c r="BL92" s="674">
        <v>117.1</v>
      </c>
      <c r="BM92" s="674">
        <v>42</v>
      </c>
      <c r="BN92" s="674">
        <v>0</v>
      </c>
      <c r="BO92" s="674">
        <v>0</v>
      </c>
      <c r="BP92" s="674">
        <v>0</v>
      </c>
      <c r="BQ92" s="674">
        <v>0</v>
      </c>
      <c r="BR92" s="674">
        <v>0</v>
      </c>
      <c r="BS92" s="674">
        <v>0</v>
      </c>
      <c r="BT92" s="674">
        <v>0</v>
      </c>
    </row>
    <row r="93" spans="1:72" s="22" customFormat="1" ht="26.25" customHeight="1">
      <c r="A93" s="366">
        <f>SUBTOTAL(3,B$4:B93)</f>
        <v>90</v>
      </c>
      <c r="B93" s="367" t="s">
        <v>199</v>
      </c>
      <c r="C93" s="368" t="s">
        <v>238</v>
      </c>
      <c r="D93" s="369" t="s">
        <v>511</v>
      </c>
      <c r="E93" s="370">
        <f>COUNTIFS('Salary sheet'!$F$6:$F$2288,C93,'Salary sheet'!$E$6:$E$2288,B93)</f>
        <v>2</v>
      </c>
      <c r="F93" s="362">
        <f>+SUMIFS('Salary sheet'!$AN$6:$AN$1292,'Salary sheet'!$F$6:$F$1292,'So sánh giờ'!C93,'Salary sheet'!$E$6:$E$1292,'So sánh giờ'!B93)</f>
        <v>36050000</v>
      </c>
      <c r="G93" s="362">
        <f>+SUMIFS('Salary sheet'!$AO$6:$AO$2288,'Salary sheet'!$F$6:$F$2288,C93,'Salary sheet'!$E$6:$E$2288,B93)</f>
        <v>3664500</v>
      </c>
      <c r="H93" s="362">
        <f>+SUMIFS('Salary sheet'!$AP$6:$AP$2288,'Salary sheet'!$F$6:$F$2288,C93,'Salary sheet'!$E$6:$E$2288,B93)</f>
        <v>88200</v>
      </c>
      <c r="I93" s="362">
        <f>+SUMIFS('Salary sheet'!$AQ$6:$AQ$2288,'Salary sheet'!$F$6:$F$2288,C93,'Salary sheet'!$E$6:$E$2288,B93)</f>
        <v>0</v>
      </c>
      <c r="J93" s="362">
        <f>+SUMIFS('Salary sheet'!$AR$6:$AR$2288,'Salary sheet'!$F$6:$F$2288,C93,'Salary sheet'!$E$6:$E$2288,B93)</f>
        <v>0</v>
      </c>
      <c r="K93" s="362">
        <f>SUMIFS('Salary sheet'!$AS$6:$AS$1291,'Salary sheet'!$F$6:$F$1291,'So sánh giờ'!C93)</f>
        <v>0</v>
      </c>
      <c r="L93" s="362">
        <f t="shared" si="3"/>
        <v>32297300</v>
      </c>
      <c r="M93" s="674">
        <f>SUMIFS('Salary sheet'!$M$6:$M$13045,'Salary sheet'!$F$6:$F$13045,'So sánh giờ'!$C93)</f>
        <v>48</v>
      </c>
      <c r="N93" s="674">
        <f>SUMIFS('Salary sheet'!$O$6:$O$13045,'Salary sheet'!$F$6:$F$13045,'So sánh giờ'!$C93)</f>
        <v>4</v>
      </c>
      <c r="O93" s="674">
        <f>SUMIFS('Salary sheet'!$AA$6:$AA$13045,'Salary sheet'!$F$6:$F$13045,'So sánh giờ'!$C93)</f>
        <v>0</v>
      </c>
      <c r="P93" s="674">
        <f>SUMIFS('Salary sheet'!$Q$6:$Q$13045,'Salary sheet'!$F$6:$F$13045,'So sánh giờ'!$C93)</f>
        <v>0</v>
      </c>
      <c r="Q93" s="674">
        <f>SUMIFS('Salary sheet'!$AH$6:$AH$13045,'Salary sheet'!$F$6:$F$13045,'So sánh giờ'!$C93)</f>
        <v>0</v>
      </c>
      <c r="R93" s="674">
        <f>SUMIFS('Salary sheet'!$AI$6:$AI$13045,'Salary sheet'!$F$6:$F$13045,'So sánh giờ'!$C93)</f>
        <v>0</v>
      </c>
      <c r="S93" s="674">
        <f>SUMIFS('Salary sheet'!$AJ$6:$AJ$13045,'Salary sheet'!$F$6:$F$13045,'So sánh giờ'!$C93)</f>
        <v>0</v>
      </c>
      <c r="T93" s="674">
        <f>SUMIFS('Salary sheet'!$AK$6:$AK$13045,'Salary sheet'!$F$6:$F$13045,'So sánh giờ'!$C93)</f>
        <v>0</v>
      </c>
      <c r="U93" s="674">
        <f>SUMIFS('Salary sheet'!$AL$6:$AL$13045,'Salary sheet'!$F$6:$F$13045,'So sánh giờ'!$C93)</f>
        <v>0</v>
      </c>
      <c r="V93" s="732">
        <v>2</v>
      </c>
      <c r="W93" s="730">
        <v>36698077</v>
      </c>
      <c r="X93" s="730">
        <v>3664500</v>
      </c>
      <c r="Y93" s="730">
        <v>88200</v>
      </c>
      <c r="Z93" s="730">
        <v>0</v>
      </c>
      <c r="AA93" s="730">
        <v>0</v>
      </c>
      <c r="AB93" s="730">
        <v>0</v>
      </c>
      <c r="AC93" s="730">
        <v>32945377</v>
      </c>
      <c r="AD93" s="733">
        <v>51</v>
      </c>
      <c r="AE93" s="733">
        <v>0</v>
      </c>
      <c r="AF93" s="733">
        <v>0</v>
      </c>
      <c r="AG93" s="733">
        <v>0</v>
      </c>
      <c r="AH93" s="733">
        <v>0</v>
      </c>
      <c r="AI93" s="733">
        <v>0</v>
      </c>
      <c r="AJ93" s="733">
        <v>0</v>
      </c>
      <c r="AK93" s="733">
        <v>0</v>
      </c>
      <c r="AL93" s="733">
        <v>0</v>
      </c>
      <c r="AM93" s="715">
        <v>2</v>
      </c>
      <c r="AN93" s="713">
        <v>39235886</v>
      </c>
      <c r="AO93" s="713">
        <v>3664500</v>
      </c>
      <c r="AP93" s="713">
        <v>88200</v>
      </c>
      <c r="AQ93" s="713">
        <v>0</v>
      </c>
      <c r="AR93" s="713">
        <v>0</v>
      </c>
      <c r="AS93" s="713">
        <v>0</v>
      </c>
      <c r="AT93" s="713">
        <v>35483186</v>
      </c>
      <c r="AU93" s="716">
        <v>43.9</v>
      </c>
      <c r="AV93" s="716">
        <v>4</v>
      </c>
      <c r="AW93" s="716">
        <v>0</v>
      </c>
      <c r="AX93" s="716">
        <v>0</v>
      </c>
      <c r="AY93" s="716">
        <v>5</v>
      </c>
      <c r="AZ93" s="716">
        <v>8</v>
      </c>
      <c r="BA93" s="716">
        <v>0</v>
      </c>
      <c r="BB93" s="716">
        <v>0</v>
      </c>
      <c r="BC93" s="716">
        <v>0</v>
      </c>
      <c r="BD93" s="370">
        <v>2</v>
      </c>
      <c r="BE93" s="362">
        <v>72382443</v>
      </c>
      <c r="BF93" s="362">
        <v>3664500</v>
      </c>
      <c r="BG93" s="362">
        <v>88200</v>
      </c>
      <c r="BH93" s="362">
        <v>3422064</v>
      </c>
      <c r="BI93" s="362">
        <v>0</v>
      </c>
      <c r="BJ93" s="362">
        <v>0</v>
      </c>
      <c r="BK93" s="362">
        <v>65207679</v>
      </c>
      <c r="BL93" s="674">
        <v>39</v>
      </c>
      <c r="BM93" s="674">
        <v>14</v>
      </c>
      <c r="BN93" s="674">
        <v>0</v>
      </c>
      <c r="BO93" s="674">
        <v>0</v>
      </c>
      <c r="BP93" s="674">
        <v>4</v>
      </c>
      <c r="BQ93" s="674">
        <v>0</v>
      </c>
      <c r="BR93" s="674">
        <v>0</v>
      </c>
      <c r="BS93" s="674">
        <v>0</v>
      </c>
      <c r="BT93" s="674">
        <v>0</v>
      </c>
    </row>
    <row r="94" spans="1:72" s="22" customFormat="1" ht="26.25" customHeight="1">
      <c r="A94" s="366">
        <f>SUBTOTAL(3,B$4:B94)</f>
        <v>91</v>
      </c>
      <c r="B94" s="367" t="s">
        <v>199</v>
      </c>
      <c r="C94" s="368" t="s">
        <v>239</v>
      </c>
      <c r="D94" s="369" t="s">
        <v>583</v>
      </c>
      <c r="E94" s="370">
        <f>COUNTIFS('Salary sheet'!$F$6:$F$2288,C94,'Salary sheet'!$E$6:$E$2288,B94)</f>
        <v>6</v>
      </c>
      <c r="F94" s="362">
        <f>+SUMIFS('Salary sheet'!$AN$6:$AN$1292,'Salary sheet'!$F$6:$F$1292,'So sánh giờ'!C94,'Salary sheet'!$E$6:$E$1292,'So sánh giờ'!B94)</f>
        <v>55288443</v>
      </c>
      <c r="G94" s="362">
        <f>+SUMIFS('Salary sheet'!$AO$6:$AO$2288,'Salary sheet'!$F$6:$F$2288,C94,'Salary sheet'!$E$6:$E$2288,B94)</f>
        <v>4671135</v>
      </c>
      <c r="H94" s="362">
        <f>+SUMIFS('Salary sheet'!$AP$6:$AP$2288,'Salary sheet'!$F$6:$F$2288,C94,'Salary sheet'!$E$6:$E$2288,B94)</f>
        <v>264600</v>
      </c>
      <c r="I94" s="362">
        <f>+SUMIFS('Salary sheet'!$AQ$6:$AQ$2288,'Salary sheet'!$F$6:$F$2288,C94,'Salary sheet'!$E$6:$E$2288,B94)</f>
        <v>0</v>
      </c>
      <c r="J94" s="362">
        <f>+SUMIFS('Salary sheet'!$AR$6:$AR$2288,'Salary sheet'!$F$6:$F$2288,C94,'Salary sheet'!$E$6:$E$2288,B94)</f>
        <v>0</v>
      </c>
      <c r="K94" s="362">
        <f>SUMIFS('Salary sheet'!$AS$6:$AS$1291,'Salary sheet'!$F$6:$F$1291,'So sánh giờ'!C94)</f>
        <v>0</v>
      </c>
      <c r="L94" s="362">
        <f t="shared" si="3"/>
        <v>50352708</v>
      </c>
      <c r="M94" s="674">
        <f>SUMIFS('Salary sheet'!$M$6:$M$13045,'Salary sheet'!$F$6:$F$13045,'So sánh giờ'!$C94)</f>
        <v>139.79999999999998</v>
      </c>
      <c r="N94" s="674">
        <f>SUMIFS('Salary sheet'!$O$6:$O$13045,'Salary sheet'!$F$6:$F$13045,'So sánh giờ'!$C94)</f>
        <v>15</v>
      </c>
      <c r="O94" s="674">
        <f>SUMIFS('Salary sheet'!$AA$6:$AA$13045,'Salary sheet'!$F$6:$F$13045,'So sánh giờ'!$C94)</f>
        <v>0</v>
      </c>
      <c r="P94" s="674">
        <f>SUMIFS('Salary sheet'!$Q$6:$Q$13045,'Salary sheet'!$F$6:$F$13045,'So sánh giờ'!$C94)</f>
        <v>0</v>
      </c>
      <c r="Q94" s="674">
        <f>SUMIFS('Salary sheet'!$AH$6:$AH$13045,'Salary sheet'!$F$6:$F$13045,'So sánh giờ'!$C94)</f>
        <v>72</v>
      </c>
      <c r="R94" s="674">
        <f>SUMIFS('Salary sheet'!$AI$6:$AI$13045,'Salary sheet'!$F$6:$F$13045,'So sánh giờ'!$C94)</f>
        <v>0</v>
      </c>
      <c r="S94" s="674">
        <f>SUMIFS('Salary sheet'!$AJ$6:$AJ$13045,'Salary sheet'!$F$6:$F$13045,'So sánh giờ'!$C94)</f>
        <v>0</v>
      </c>
      <c r="T94" s="674">
        <f>SUMIFS('Salary sheet'!$AK$6:$AK$13045,'Salary sheet'!$F$6:$F$13045,'So sánh giờ'!$C94)</f>
        <v>0</v>
      </c>
      <c r="U94" s="674">
        <f>SUMIFS('Salary sheet'!$AL$6:$AL$13045,'Salary sheet'!$F$6:$F$13045,'So sánh giờ'!$C94)</f>
        <v>0</v>
      </c>
      <c r="V94" s="732">
        <v>6</v>
      </c>
      <c r="W94" s="730">
        <v>64647019</v>
      </c>
      <c r="X94" s="730">
        <v>4671135</v>
      </c>
      <c r="Y94" s="730">
        <v>264600</v>
      </c>
      <c r="Z94" s="730">
        <v>0</v>
      </c>
      <c r="AA94" s="730">
        <v>0</v>
      </c>
      <c r="AB94" s="730">
        <v>0</v>
      </c>
      <c r="AC94" s="730">
        <v>59711284</v>
      </c>
      <c r="AD94" s="733">
        <v>154.80000000000001</v>
      </c>
      <c r="AE94" s="733">
        <v>1</v>
      </c>
      <c r="AF94" s="733">
        <v>0</v>
      </c>
      <c r="AG94" s="733">
        <v>0</v>
      </c>
      <c r="AH94" s="733">
        <v>222</v>
      </c>
      <c r="AI94" s="733">
        <v>8</v>
      </c>
      <c r="AJ94" s="733">
        <v>0</v>
      </c>
      <c r="AK94" s="733">
        <v>0</v>
      </c>
      <c r="AL94" s="733">
        <v>0</v>
      </c>
      <c r="AM94" s="715">
        <v>6</v>
      </c>
      <c r="AN94" s="713">
        <v>61058469</v>
      </c>
      <c r="AO94" s="713">
        <v>4671135</v>
      </c>
      <c r="AP94" s="713">
        <v>264600</v>
      </c>
      <c r="AQ94" s="713">
        <v>0</v>
      </c>
      <c r="AR94" s="713">
        <v>67000</v>
      </c>
      <c r="AS94" s="713">
        <v>0</v>
      </c>
      <c r="AT94" s="713">
        <v>56055734</v>
      </c>
      <c r="AU94" s="716">
        <v>130.80000000000001</v>
      </c>
      <c r="AV94" s="716">
        <v>12</v>
      </c>
      <c r="AW94" s="716">
        <v>0</v>
      </c>
      <c r="AX94" s="716">
        <v>0</v>
      </c>
      <c r="AY94" s="716">
        <v>155.5</v>
      </c>
      <c r="AZ94" s="716">
        <v>0</v>
      </c>
      <c r="BA94" s="716">
        <v>0</v>
      </c>
      <c r="BB94" s="716">
        <v>0</v>
      </c>
      <c r="BC94" s="716">
        <v>0</v>
      </c>
      <c r="BD94" s="370">
        <v>6</v>
      </c>
      <c r="BE94" s="362">
        <v>96952821</v>
      </c>
      <c r="BF94" s="362">
        <v>4671135</v>
      </c>
      <c r="BG94" s="362">
        <v>264600</v>
      </c>
      <c r="BH94" s="362">
        <v>1207060</v>
      </c>
      <c r="BI94" s="362">
        <v>0</v>
      </c>
      <c r="BJ94" s="362">
        <v>0</v>
      </c>
      <c r="BK94" s="362">
        <v>90810026</v>
      </c>
      <c r="BL94" s="674">
        <v>117.7</v>
      </c>
      <c r="BM94" s="674">
        <v>42</v>
      </c>
      <c r="BN94" s="674">
        <v>0</v>
      </c>
      <c r="BO94" s="674">
        <v>0</v>
      </c>
      <c r="BP94" s="674">
        <v>140</v>
      </c>
      <c r="BQ94" s="674">
        <v>0</v>
      </c>
      <c r="BR94" s="674">
        <v>0</v>
      </c>
      <c r="BS94" s="674">
        <v>0</v>
      </c>
      <c r="BT94" s="674">
        <v>0</v>
      </c>
    </row>
    <row r="95" spans="1:72" s="22" customFormat="1" ht="26.25" customHeight="1">
      <c r="A95" s="366">
        <f>SUBTOTAL(3,B$4:B95)</f>
        <v>92</v>
      </c>
      <c r="B95" s="367" t="s">
        <v>199</v>
      </c>
      <c r="C95" s="368" t="s">
        <v>240</v>
      </c>
      <c r="D95" s="369" t="s">
        <v>512</v>
      </c>
      <c r="E95" s="370">
        <f>COUNTIFS('Salary sheet'!$F$6:$F$2288,C95,'Salary sheet'!$E$6:$E$2288,B95)</f>
        <v>6</v>
      </c>
      <c r="F95" s="362">
        <f>+SUMIFS('Salary sheet'!$AN$6:$AN$1292,'Salary sheet'!$F$6:$F$1292,'So sánh giờ'!C95,'Salary sheet'!$E$6:$E$1292,'So sánh giờ'!B95)</f>
        <v>72141831</v>
      </c>
      <c r="G95" s="362">
        <f>+SUMIFS('Salary sheet'!$AO$6:$AO$2288,'Salary sheet'!$F$6:$F$2288,C95,'Salary sheet'!$E$6:$E$2288,B95)</f>
        <v>6092835</v>
      </c>
      <c r="H95" s="362">
        <f>+SUMIFS('Salary sheet'!$AP$6:$AP$2288,'Salary sheet'!$F$6:$F$2288,C95,'Salary sheet'!$E$6:$E$2288,B95)</f>
        <v>264600</v>
      </c>
      <c r="I95" s="362">
        <f>+SUMIFS('Salary sheet'!$AQ$6:$AQ$2288,'Salary sheet'!$F$6:$F$2288,C95,'Salary sheet'!$E$6:$E$2288,B95)</f>
        <v>0</v>
      </c>
      <c r="J95" s="362">
        <f>+SUMIFS('Salary sheet'!$AR$6:$AR$2288,'Salary sheet'!$F$6:$F$2288,C95,'Salary sheet'!$E$6:$E$2288,B95)</f>
        <v>0</v>
      </c>
      <c r="K95" s="362">
        <f>SUMIFS('Salary sheet'!$AS$6:$AS$1291,'Salary sheet'!$F$6:$F$1291,'So sánh giờ'!C95)</f>
        <v>0</v>
      </c>
      <c r="L95" s="362">
        <f t="shared" si="3"/>
        <v>65784396</v>
      </c>
      <c r="M95" s="674">
        <f>SUMIFS('Salary sheet'!$M$6:$M$13045,'Salary sheet'!$F$6:$F$13045,'So sánh giờ'!$C95)</f>
        <v>141.6</v>
      </c>
      <c r="N95" s="674">
        <f>SUMIFS('Salary sheet'!$O$6:$O$13045,'Salary sheet'!$F$6:$F$13045,'So sánh giờ'!$C95)</f>
        <v>14</v>
      </c>
      <c r="O95" s="674">
        <f>SUMIFS('Salary sheet'!$AA$6:$AA$13045,'Salary sheet'!$F$6:$F$13045,'So sánh giờ'!$C95)</f>
        <v>0</v>
      </c>
      <c r="P95" s="674">
        <f>SUMIFS('Salary sheet'!$Q$6:$Q$13045,'Salary sheet'!$F$6:$F$13045,'So sánh giờ'!$C95)</f>
        <v>0</v>
      </c>
      <c r="Q95" s="674">
        <f>SUMIFS('Salary sheet'!$AH$6:$AH$13045,'Salary sheet'!$F$6:$F$13045,'So sánh giờ'!$C95)</f>
        <v>136</v>
      </c>
      <c r="R95" s="674">
        <f>SUMIFS('Salary sheet'!$AI$6:$AI$13045,'Salary sheet'!$F$6:$F$13045,'So sánh giờ'!$C95)</f>
        <v>0</v>
      </c>
      <c r="S95" s="674">
        <f>SUMIFS('Salary sheet'!$AJ$6:$AJ$13045,'Salary sheet'!$F$6:$F$13045,'So sánh giờ'!$C95)</f>
        <v>0</v>
      </c>
      <c r="T95" s="674">
        <f>SUMIFS('Salary sheet'!$AK$6:$AK$13045,'Salary sheet'!$F$6:$F$13045,'So sánh giờ'!$C95)</f>
        <v>0</v>
      </c>
      <c r="U95" s="674">
        <f>SUMIFS('Salary sheet'!$AL$6:$AL$13045,'Salary sheet'!$F$6:$F$13045,'So sánh giờ'!$C95)</f>
        <v>0</v>
      </c>
      <c r="V95" s="732">
        <v>6</v>
      </c>
      <c r="W95" s="730">
        <v>73581289</v>
      </c>
      <c r="X95" s="730">
        <v>6092835</v>
      </c>
      <c r="Y95" s="730">
        <v>264600</v>
      </c>
      <c r="Z95" s="730">
        <v>0</v>
      </c>
      <c r="AA95" s="730">
        <v>0</v>
      </c>
      <c r="AB95" s="730">
        <v>0</v>
      </c>
      <c r="AC95" s="730">
        <v>67223854</v>
      </c>
      <c r="AD95" s="733">
        <v>152.5</v>
      </c>
      <c r="AE95" s="733">
        <v>0</v>
      </c>
      <c r="AF95" s="733">
        <v>0</v>
      </c>
      <c r="AG95" s="733">
        <v>0</v>
      </c>
      <c r="AH95" s="733">
        <v>172</v>
      </c>
      <c r="AI95" s="733">
        <v>0</v>
      </c>
      <c r="AJ95" s="733">
        <v>0</v>
      </c>
      <c r="AK95" s="733">
        <v>0</v>
      </c>
      <c r="AL95" s="733">
        <v>0</v>
      </c>
      <c r="AM95" s="715">
        <v>6</v>
      </c>
      <c r="AN95" s="713">
        <v>69222139</v>
      </c>
      <c r="AO95" s="713">
        <v>6040335</v>
      </c>
      <c r="AP95" s="713">
        <v>264600</v>
      </c>
      <c r="AQ95" s="713">
        <v>0</v>
      </c>
      <c r="AR95" s="713">
        <v>65000</v>
      </c>
      <c r="AS95" s="713">
        <v>0</v>
      </c>
      <c r="AT95" s="713">
        <v>62852204</v>
      </c>
      <c r="AU95" s="716">
        <v>122.5</v>
      </c>
      <c r="AV95" s="716">
        <v>12</v>
      </c>
      <c r="AW95" s="716">
        <v>0</v>
      </c>
      <c r="AX95" s="716">
        <v>0</v>
      </c>
      <c r="AY95" s="716">
        <v>144</v>
      </c>
      <c r="AZ95" s="716">
        <v>0</v>
      </c>
      <c r="BA95" s="716">
        <v>0</v>
      </c>
      <c r="BB95" s="716">
        <v>0</v>
      </c>
      <c r="BC95" s="716">
        <v>0</v>
      </c>
      <c r="BD95" s="370">
        <v>6</v>
      </c>
      <c r="BE95" s="362">
        <v>122377729</v>
      </c>
      <c r="BF95" s="362">
        <v>6040335</v>
      </c>
      <c r="BG95" s="362">
        <v>264600</v>
      </c>
      <c r="BH95" s="362">
        <v>1088848</v>
      </c>
      <c r="BI95" s="362">
        <v>0</v>
      </c>
      <c r="BJ95" s="362">
        <v>0</v>
      </c>
      <c r="BK95" s="362">
        <v>114983946</v>
      </c>
      <c r="BL95" s="674">
        <v>115.8</v>
      </c>
      <c r="BM95" s="674">
        <v>42</v>
      </c>
      <c r="BN95" s="674">
        <v>0</v>
      </c>
      <c r="BO95" s="674">
        <v>0</v>
      </c>
      <c r="BP95" s="674">
        <v>228</v>
      </c>
      <c r="BQ95" s="674">
        <v>7.5</v>
      </c>
      <c r="BR95" s="674">
        <v>0</v>
      </c>
      <c r="BS95" s="674">
        <v>0</v>
      </c>
      <c r="BT95" s="674">
        <v>0</v>
      </c>
    </row>
    <row r="96" spans="1:72" s="22" customFormat="1" ht="26.25" customHeight="1">
      <c r="A96" s="366">
        <f>SUBTOTAL(3,B$4:B96)</f>
        <v>93</v>
      </c>
      <c r="B96" s="367" t="s">
        <v>199</v>
      </c>
      <c r="C96" s="368" t="s">
        <v>439</v>
      </c>
      <c r="D96" s="369" t="s">
        <v>513</v>
      </c>
      <c r="E96" s="370">
        <f>COUNTIFS('Salary sheet'!$F$6:$F$2288,C96,'Salary sheet'!$E$6:$E$2288,B96)</f>
        <v>4</v>
      </c>
      <c r="F96" s="362">
        <f>+SUMIFS('Salary sheet'!$AN$6:$AN$1292,'Salary sheet'!$F$6:$F$1292,'So sánh giờ'!C96,'Salary sheet'!$E$6:$E$1292,'So sánh giờ'!B96)</f>
        <v>42564904</v>
      </c>
      <c r="G96" s="362">
        <f>+SUMIFS('Salary sheet'!$AO$6:$AO$2288,'Salary sheet'!$F$6:$F$2288,C96,'Salary sheet'!$E$6:$E$2288,B96)</f>
        <v>3496500</v>
      </c>
      <c r="H96" s="362">
        <f>+SUMIFS('Salary sheet'!$AP$6:$AP$2288,'Salary sheet'!$F$6:$F$2288,C96,'Salary sheet'!$E$6:$E$2288,B96)</f>
        <v>132300</v>
      </c>
      <c r="I96" s="362">
        <f>+SUMIFS('Salary sheet'!$AQ$6:$AQ$2288,'Salary sheet'!$F$6:$F$2288,C96,'Salary sheet'!$E$6:$E$2288,B96)</f>
        <v>0</v>
      </c>
      <c r="J96" s="362">
        <f>+SUMIFS('Salary sheet'!$AR$6:$AR$2288,'Salary sheet'!$F$6:$F$2288,C96,'Salary sheet'!$E$6:$E$2288,B96)</f>
        <v>0</v>
      </c>
      <c r="K96" s="362">
        <f>SUMIFS('Salary sheet'!$AS$6:$AS$1291,'Salary sheet'!$F$6:$F$1291,'So sánh giờ'!C96)</f>
        <v>0</v>
      </c>
      <c r="L96" s="362">
        <f t="shared" si="3"/>
        <v>38936104</v>
      </c>
      <c r="M96" s="674">
        <f>SUMIFS('Salary sheet'!$M$6:$M$13045,'Salary sheet'!$F$6:$F$13045,'So sánh giờ'!$C96)</f>
        <v>91.9</v>
      </c>
      <c r="N96" s="674">
        <f>SUMIFS('Salary sheet'!$O$6:$O$13045,'Salary sheet'!$F$6:$F$13045,'So sánh giờ'!$C96)</f>
        <v>8</v>
      </c>
      <c r="O96" s="674">
        <f>SUMIFS('Salary sheet'!$AA$6:$AA$13045,'Salary sheet'!$F$6:$F$13045,'So sánh giờ'!$C96)</f>
        <v>0</v>
      </c>
      <c r="P96" s="674">
        <f>SUMIFS('Salary sheet'!$Q$6:$Q$13045,'Salary sheet'!$F$6:$F$13045,'So sánh giờ'!$C96)</f>
        <v>0</v>
      </c>
      <c r="Q96" s="674">
        <f>SUMIFS('Salary sheet'!$AH$6:$AH$13045,'Salary sheet'!$F$6:$F$13045,'So sánh giờ'!$C96)</f>
        <v>0</v>
      </c>
      <c r="R96" s="674">
        <f>SUMIFS('Salary sheet'!$AI$6:$AI$13045,'Salary sheet'!$F$6:$F$13045,'So sánh giờ'!$C96)</f>
        <v>0</v>
      </c>
      <c r="S96" s="674">
        <f>SUMIFS('Salary sheet'!$AJ$6:$AJ$13045,'Salary sheet'!$F$6:$F$13045,'So sánh giờ'!$C96)</f>
        <v>0</v>
      </c>
      <c r="T96" s="674">
        <f>SUMIFS('Salary sheet'!$AK$6:$AK$13045,'Salary sheet'!$F$6:$F$13045,'So sánh giờ'!$C96)</f>
        <v>0</v>
      </c>
      <c r="U96" s="674">
        <f>SUMIFS('Salary sheet'!$AL$6:$AL$13045,'Salary sheet'!$F$6:$F$13045,'So sánh giờ'!$C96)</f>
        <v>0</v>
      </c>
      <c r="V96" s="732">
        <v>4</v>
      </c>
      <c r="W96" s="730">
        <v>45023606</v>
      </c>
      <c r="X96" s="730">
        <v>4840500</v>
      </c>
      <c r="Y96" s="730">
        <v>176400</v>
      </c>
      <c r="Z96" s="730">
        <v>0</v>
      </c>
      <c r="AA96" s="730">
        <v>0</v>
      </c>
      <c r="AB96" s="730">
        <v>0</v>
      </c>
      <c r="AC96" s="730">
        <v>40006706</v>
      </c>
      <c r="AD96" s="733">
        <v>95.2</v>
      </c>
      <c r="AE96" s="733">
        <v>0</v>
      </c>
      <c r="AF96" s="733">
        <v>0</v>
      </c>
      <c r="AG96" s="733">
        <v>0</v>
      </c>
      <c r="AH96" s="733">
        <v>0</v>
      </c>
      <c r="AI96" s="733">
        <v>0</v>
      </c>
      <c r="AJ96" s="733">
        <v>0</v>
      </c>
      <c r="AK96" s="733">
        <v>0</v>
      </c>
      <c r="AL96" s="733">
        <v>0</v>
      </c>
      <c r="AM96" s="715">
        <v>4</v>
      </c>
      <c r="AN96" s="713">
        <v>46775157</v>
      </c>
      <c r="AO96" s="713">
        <v>4840500</v>
      </c>
      <c r="AP96" s="713">
        <v>132300</v>
      </c>
      <c r="AQ96" s="713">
        <v>0</v>
      </c>
      <c r="AR96" s="713">
        <v>180000</v>
      </c>
      <c r="AS96" s="713">
        <v>0</v>
      </c>
      <c r="AT96" s="713">
        <v>41622357</v>
      </c>
      <c r="AU96" s="716">
        <v>85.1</v>
      </c>
      <c r="AV96" s="716">
        <v>8</v>
      </c>
      <c r="AW96" s="716">
        <v>0</v>
      </c>
      <c r="AX96" s="716">
        <v>0</v>
      </c>
      <c r="AY96" s="716">
        <v>0</v>
      </c>
      <c r="AZ96" s="716">
        <v>0</v>
      </c>
      <c r="BA96" s="716">
        <v>0</v>
      </c>
      <c r="BB96" s="716">
        <v>0</v>
      </c>
      <c r="BC96" s="716">
        <v>0</v>
      </c>
      <c r="BD96" s="370">
        <v>4</v>
      </c>
      <c r="BE96" s="362">
        <v>88262721</v>
      </c>
      <c r="BF96" s="362">
        <v>4840500</v>
      </c>
      <c r="BG96" s="362">
        <v>132300</v>
      </c>
      <c r="BH96" s="362">
        <v>2790971</v>
      </c>
      <c r="BI96" s="362">
        <v>0</v>
      </c>
      <c r="BJ96" s="362">
        <v>0</v>
      </c>
      <c r="BK96" s="362">
        <v>80498950</v>
      </c>
      <c r="BL96" s="674">
        <v>75.3</v>
      </c>
      <c r="BM96" s="674">
        <v>28</v>
      </c>
      <c r="BN96" s="674">
        <v>0</v>
      </c>
      <c r="BO96" s="674">
        <v>0</v>
      </c>
      <c r="BP96" s="674">
        <v>0</v>
      </c>
      <c r="BQ96" s="674">
        <v>0</v>
      </c>
      <c r="BR96" s="674">
        <v>0</v>
      </c>
      <c r="BS96" s="674">
        <v>0</v>
      </c>
      <c r="BT96" s="674">
        <v>0</v>
      </c>
    </row>
    <row r="97" spans="1:72" s="22" customFormat="1" ht="26.25" customHeight="1">
      <c r="A97" s="366">
        <f>SUBTOTAL(3,B$4:B97)</f>
        <v>94</v>
      </c>
      <c r="B97" s="367" t="s">
        <v>199</v>
      </c>
      <c r="C97" s="368" t="s">
        <v>241</v>
      </c>
      <c r="D97" s="369" t="s">
        <v>514</v>
      </c>
      <c r="E97" s="370">
        <f>COUNTIFS('Salary sheet'!$F$6:$F$2288,C97,'Salary sheet'!$E$6:$E$2288,B97)</f>
        <v>23</v>
      </c>
      <c r="F97" s="362">
        <f>+SUMIFS('Salary sheet'!$AN$6:$AN$1292,'Salary sheet'!$F$6:$F$1292,'So sánh giờ'!C97,'Salary sheet'!$E$6:$E$1292,'So sánh giờ'!B97)</f>
        <v>227461910</v>
      </c>
      <c r="G97" s="362">
        <f>+SUMIFS('Salary sheet'!$AO$6:$AO$2288,'Salary sheet'!$F$6:$F$2288,C97,'Salary sheet'!$E$6:$E$2288,B97)</f>
        <v>19485375</v>
      </c>
      <c r="H97" s="362">
        <f>+SUMIFS('Salary sheet'!$AP$6:$AP$2288,'Salary sheet'!$F$6:$F$2288,C97,'Salary sheet'!$E$6:$E$2288,B97)</f>
        <v>882000</v>
      </c>
      <c r="I97" s="362">
        <f>+SUMIFS('Salary sheet'!$AQ$6:$AQ$2288,'Salary sheet'!$F$6:$F$2288,C97,'Salary sheet'!$E$6:$E$2288,B97)</f>
        <v>3190</v>
      </c>
      <c r="J97" s="362">
        <f>+SUMIFS('Salary sheet'!$AR$6:$AR$2288,'Salary sheet'!$F$6:$F$2288,C97,'Salary sheet'!$E$6:$E$2288,B97)</f>
        <v>0</v>
      </c>
      <c r="K97" s="362">
        <f>SUMIFS('Salary sheet'!$AS$6:$AS$1291,'Salary sheet'!$F$6:$F$1291,'So sánh giờ'!C97)</f>
        <v>0</v>
      </c>
      <c r="L97" s="362">
        <f t="shared" si="3"/>
        <v>207091345</v>
      </c>
      <c r="M97" s="674">
        <f>SUMIFS('Salary sheet'!$M$6:$M$13045,'Salary sheet'!$F$6:$F$13045,'So sánh giờ'!$C97)</f>
        <v>500.9</v>
      </c>
      <c r="N97" s="674">
        <f>SUMIFS('Salary sheet'!$O$6:$O$13045,'Salary sheet'!$F$6:$F$13045,'So sánh giờ'!$C97)</f>
        <v>51</v>
      </c>
      <c r="O97" s="674">
        <f>SUMIFS('Salary sheet'!$AA$6:$AA$13045,'Salary sheet'!$F$6:$F$13045,'So sánh giờ'!$C97)</f>
        <v>0</v>
      </c>
      <c r="P97" s="674">
        <f>SUMIFS('Salary sheet'!$Q$6:$Q$13045,'Salary sheet'!$F$6:$F$13045,'So sánh giờ'!$C97)</f>
        <v>0</v>
      </c>
      <c r="Q97" s="674">
        <f>SUMIFS('Salary sheet'!$AH$6:$AH$13045,'Salary sheet'!$F$6:$F$13045,'So sánh giờ'!$C97)</f>
        <v>292</v>
      </c>
      <c r="R97" s="674">
        <f>SUMIFS('Salary sheet'!$AI$6:$AI$13045,'Salary sheet'!$F$6:$F$13045,'So sánh giờ'!$C97)</f>
        <v>0</v>
      </c>
      <c r="S97" s="674">
        <f>SUMIFS('Salary sheet'!$AJ$6:$AJ$13045,'Salary sheet'!$F$6:$F$13045,'So sánh giờ'!$C97)</f>
        <v>0</v>
      </c>
      <c r="T97" s="674">
        <f>SUMIFS('Salary sheet'!$AK$6:$AK$13045,'Salary sheet'!$F$6:$F$13045,'So sánh giờ'!$C97)</f>
        <v>0</v>
      </c>
      <c r="U97" s="674">
        <f>SUMIFS('Salary sheet'!$AL$6:$AL$13045,'Salary sheet'!$F$6:$F$13045,'So sánh giờ'!$C97)</f>
        <v>0</v>
      </c>
      <c r="V97" s="732">
        <v>21</v>
      </c>
      <c r="W97" s="730">
        <v>234700256</v>
      </c>
      <c r="X97" s="730">
        <v>18789960</v>
      </c>
      <c r="Y97" s="730">
        <v>837900</v>
      </c>
      <c r="Z97" s="730">
        <v>123053</v>
      </c>
      <c r="AA97" s="730">
        <v>0</v>
      </c>
      <c r="AB97" s="730">
        <v>0</v>
      </c>
      <c r="AC97" s="730">
        <v>214949343</v>
      </c>
      <c r="AD97" s="733">
        <v>508.5</v>
      </c>
      <c r="AE97" s="733">
        <v>2</v>
      </c>
      <c r="AF97" s="733">
        <v>0</v>
      </c>
      <c r="AG97" s="733">
        <v>0</v>
      </c>
      <c r="AH97" s="733">
        <v>560.5</v>
      </c>
      <c r="AI97" s="733">
        <v>0</v>
      </c>
      <c r="AJ97" s="733">
        <v>0</v>
      </c>
      <c r="AK97" s="733">
        <v>0</v>
      </c>
      <c r="AL97" s="733">
        <v>0</v>
      </c>
      <c r="AM97" s="715">
        <v>22</v>
      </c>
      <c r="AN97" s="713">
        <v>243707074</v>
      </c>
      <c r="AO97" s="713">
        <v>19603815</v>
      </c>
      <c r="AP97" s="713">
        <v>926100</v>
      </c>
      <c r="AQ97" s="713">
        <v>122315</v>
      </c>
      <c r="AR97" s="713">
        <v>76000</v>
      </c>
      <c r="AS97" s="713">
        <v>0</v>
      </c>
      <c r="AT97" s="713">
        <v>222978844</v>
      </c>
      <c r="AU97" s="716">
        <v>450.4</v>
      </c>
      <c r="AV97" s="716">
        <v>42</v>
      </c>
      <c r="AW97" s="716">
        <v>0</v>
      </c>
      <c r="AX97" s="716">
        <v>0</v>
      </c>
      <c r="AY97" s="716">
        <v>484</v>
      </c>
      <c r="AZ97" s="716">
        <v>0</v>
      </c>
      <c r="BA97" s="716">
        <v>0</v>
      </c>
      <c r="BB97" s="716">
        <v>0</v>
      </c>
      <c r="BC97" s="716">
        <v>0</v>
      </c>
      <c r="BD97" s="370">
        <v>21</v>
      </c>
      <c r="BE97" s="362">
        <v>398736237</v>
      </c>
      <c r="BF97" s="362">
        <v>20413890</v>
      </c>
      <c r="BG97" s="362">
        <v>926100</v>
      </c>
      <c r="BH97" s="362">
        <v>7422505</v>
      </c>
      <c r="BI97" s="362">
        <v>0</v>
      </c>
      <c r="BJ97" s="362">
        <v>0</v>
      </c>
      <c r="BK97" s="362">
        <v>369973742</v>
      </c>
      <c r="BL97" s="674">
        <v>405</v>
      </c>
      <c r="BM97" s="674">
        <v>147</v>
      </c>
      <c r="BN97" s="674">
        <v>0</v>
      </c>
      <c r="BO97" s="674">
        <v>0</v>
      </c>
      <c r="BP97" s="674">
        <v>625.5</v>
      </c>
      <c r="BQ97" s="674">
        <v>7</v>
      </c>
      <c r="BR97" s="674">
        <v>0</v>
      </c>
      <c r="BS97" s="674">
        <v>0</v>
      </c>
      <c r="BT97" s="674">
        <v>0</v>
      </c>
    </row>
    <row r="98" spans="1:72" s="22" customFormat="1" ht="26.25" customHeight="1">
      <c r="A98" s="366">
        <f>SUBTOTAL(3,B$4:B98)</f>
        <v>95</v>
      </c>
      <c r="B98" s="367" t="s">
        <v>199</v>
      </c>
      <c r="C98" s="368" t="s">
        <v>452</v>
      </c>
      <c r="D98" s="369" t="s">
        <v>515</v>
      </c>
      <c r="E98" s="370">
        <f>COUNTIFS('Salary sheet'!$F$6:$F$2288,C98,'Salary sheet'!$E$6:$E$2288,B98)</f>
        <v>6</v>
      </c>
      <c r="F98" s="362">
        <f>+SUMIFS('Salary sheet'!$AN$6:$AN$1292,'Salary sheet'!$F$6:$F$1292,'So sánh giờ'!C98,'Salary sheet'!$E$6:$E$1292,'So sánh giờ'!B98)</f>
        <v>93887336</v>
      </c>
      <c r="G98" s="362">
        <f>+SUMIFS('Salary sheet'!$AO$6:$AO$2288,'Salary sheet'!$F$6:$F$2288,C98,'Salary sheet'!$E$6:$E$2288,B98)</f>
        <v>9849000</v>
      </c>
      <c r="H98" s="362">
        <f>+SUMIFS('Salary sheet'!$AP$6:$AP$2288,'Salary sheet'!$F$6:$F$2288,C98,'Salary sheet'!$E$6:$E$2288,B98)</f>
        <v>220500</v>
      </c>
      <c r="I98" s="362">
        <f>+SUMIFS('Salary sheet'!$AQ$6:$AQ$2288,'Salary sheet'!$F$6:$F$2288,C98,'Salary sheet'!$E$6:$E$2288,B98)</f>
        <v>1733118</v>
      </c>
      <c r="J98" s="362">
        <f>+SUMIFS('Salary sheet'!$AR$6:$AR$2288,'Salary sheet'!$F$6:$F$2288,C98,'Salary sheet'!$E$6:$E$2288,B98)</f>
        <v>0</v>
      </c>
      <c r="K98" s="362">
        <f>SUMIFS('Salary sheet'!$AS$6:$AS$1291,'Salary sheet'!$F$6:$F$1291,'So sánh giờ'!C98)</f>
        <v>0</v>
      </c>
      <c r="L98" s="362">
        <f t="shared" si="3"/>
        <v>82084718</v>
      </c>
      <c r="M98" s="674">
        <f>SUMIFS('Salary sheet'!$M$6:$M$13045,'Salary sheet'!$F$6:$F$13045,'So sánh giờ'!$C98)</f>
        <v>133.19999999999999</v>
      </c>
      <c r="N98" s="674">
        <f>SUMIFS('Salary sheet'!$O$6:$O$13045,'Salary sheet'!$F$6:$F$13045,'So sánh giờ'!$C98)</f>
        <v>14</v>
      </c>
      <c r="O98" s="674">
        <f>SUMIFS('Salary sheet'!$AA$6:$AA$13045,'Salary sheet'!$F$6:$F$13045,'So sánh giờ'!$C98)</f>
        <v>0</v>
      </c>
      <c r="P98" s="674">
        <f>SUMIFS('Salary sheet'!$Q$6:$Q$13045,'Salary sheet'!$F$6:$F$13045,'So sánh giờ'!$C98)</f>
        <v>0</v>
      </c>
      <c r="Q98" s="674">
        <f>SUMIFS('Salary sheet'!$AH$6:$AH$13045,'Salary sheet'!$F$6:$F$13045,'So sánh giờ'!$C98)</f>
        <v>0</v>
      </c>
      <c r="R98" s="674">
        <f>SUMIFS('Salary sheet'!$AI$6:$AI$13045,'Salary sheet'!$F$6:$F$13045,'So sánh giờ'!$C98)</f>
        <v>0</v>
      </c>
      <c r="S98" s="674">
        <f>SUMIFS('Salary sheet'!$AJ$6:$AJ$13045,'Salary sheet'!$F$6:$F$13045,'So sánh giờ'!$C98)</f>
        <v>0</v>
      </c>
      <c r="T98" s="674">
        <f>SUMIFS('Salary sheet'!$AK$6:$AK$13045,'Salary sheet'!$F$6:$F$13045,'So sánh giờ'!$C98)</f>
        <v>0</v>
      </c>
      <c r="U98" s="674">
        <f>SUMIFS('Salary sheet'!$AL$6:$AL$13045,'Salary sheet'!$F$6:$F$13045,'So sánh giờ'!$C98)</f>
        <v>0</v>
      </c>
      <c r="V98" s="732">
        <v>6</v>
      </c>
      <c r="W98" s="730">
        <v>96012645</v>
      </c>
      <c r="X98" s="730">
        <v>9849000</v>
      </c>
      <c r="Y98" s="730">
        <v>220500</v>
      </c>
      <c r="Z98" s="730">
        <v>1783941</v>
      </c>
      <c r="AA98" s="730">
        <v>0</v>
      </c>
      <c r="AB98" s="730">
        <v>0</v>
      </c>
      <c r="AC98" s="730">
        <v>84159204</v>
      </c>
      <c r="AD98" s="733">
        <v>150.80000000000001</v>
      </c>
      <c r="AE98" s="733">
        <v>1</v>
      </c>
      <c r="AF98" s="733">
        <v>0</v>
      </c>
      <c r="AG98" s="733">
        <v>0</v>
      </c>
      <c r="AH98" s="733">
        <v>0</v>
      </c>
      <c r="AI98" s="733">
        <v>0</v>
      </c>
      <c r="AJ98" s="733">
        <v>0</v>
      </c>
      <c r="AK98" s="733">
        <v>0</v>
      </c>
      <c r="AL98" s="733">
        <v>0</v>
      </c>
      <c r="AM98" s="715">
        <v>6</v>
      </c>
      <c r="AN98" s="713">
        <v>95218908</v>
      </c>
      <c r="AO98" s="713">
        <v>9849000</v>
      </c>
      <c r="AP98" s="713">
        <v>220500</v>
      </c>
      <c r="AQ98" s="713">
        <v>1917837</v>
      </c>
      <c r="AR98" s="713">
        <v>0</v>
      </c>
      <c r="AS98" s="713">
        <v>0</v>
      </c>
      <c r="AT98" s="713">
        <v>83231571</v>
      </c>
      <c r="AU98" s="716">
        <v>125.69999999999999</v>
      </c>
      <c r="AV98" s="716">
        <v>12</v>
      </c>
      <c r="AW98" s="716">
        <v>0</v>
      </c>
      <c r="AX98" s="716">
        <v>0</v>
      </c>
      <c r="AY98" s="716">
        <v>0</v>
      </c>
      <c r="AZ98" s="716">
        <v>0</v>
      </c>
      <c r="BA98" s="716">
        <v>0</v>
      </c>
      <c r="BB98" s="716">
        <v>0</v>
      </c>
      <c r="BC98" s="716">
        <v>0</v>
      </c>
      <c r="BD98" s="370">
        <v>6</v>
      </c>
      <c r="BE98" s="362">
        <v>184402841</v>
      </c>
      <c r="BF98" s="362">
        <v>9849000</v>
      </c>
      <c r="BG98" s="362">
        <v>220500</v>
      </c>
      <c r="BH98" s="362">
        <v>13061103</v>
      </c>
      <c r="BI98" s="362">
        <v>0</v>
      </c>
      <c r="BJ98" s="362">
        <v>0</v>
      </c>
      <c r="BK98" s="362">
        <v>161272238</v>
      </c>
      <c r="BL98" s="674">
        <v>117.4</v>
      </c>
      <c r="BM98" s="674">
        <v>42</v>
      </c>
      <c r="BN98" s="674">
        <v>0</v>
      </c>
      <c r="BO98" s="674">
        <v>0</v>
      </c>
      <c r="BP98" s="674">
        <v>0</v>
      </c>
      <c r="BQ98" s="674">
        <v>0</v>
      </c>
      <c r="BR98" s="674">
        <v>0</v>
      </c>
      <c r="BS98" s="674">
        <v>0</v>
      </c>
      <c r="BT98" s="674">
        <v>0</v>
      </c>
    </row>
    <row r="99" spans="1:72" s="22" customFormat="1" ht="26.25" customHeight="1">
      <c r="A99" s="366">
        <f>SUBTOTAL(3,B$4:B99)</f>
        <v>96</v>
      </c>
      <c r="B99" s="367" t="s">
        <v>199</v>
      </c>
      <c r="C99" s="368" t="s">
        <v>440</v>
      </c>
      <c r="D99" s="369" t="s">
        <v>516</v>
      </c>
      <c r="E99" s="370">
        <f>COUNTIFS('Salary sheet'!$F$6:$F$2288,C99,'Salary sheet'!$E$6:$E$2288,B99)</f>
        <v>31</v>
      </c>
      <c r="F99" s="362">
        <f>+SUMIFS('Salary sheet'!$AN$6:$AN$1292,'Salary sheet'!$F$6:$F$1292,'So sánh giờ'!C99,'Salary sheet'!$E$6:$E$1292,'So sánh giờ'!B99)</f>
        <v>285783593</v>
      </c>
      <c r="G99" s="362">
        <f>+SUMIFS('Salary sheet'!$AO$6:$AO$2288,'Salary sheet'!$F$6:$F$2288,C99,'Salary sheet'!$E$6:$E$2288,B99)</f>
        <v>23959740</v>
      </c>
      <c r="H99" s="362">
        <f>+SUMIFS('Salary sheet'!$AP$6:$AP$2288,'Salary sheet'!$F$6:$F$2288,C99,'Salary sheet'!$E$6:$E$2288,B99)</f>
        <v>1367100</v>
      </c>
      <c r="I99" s="362">
        <f>+SUMIFS('Salary sheet'!$AQ$6:$AQ$2288,'Salary sheet'!$F$6:$F$2288,C99,'Salary sheet'!$E$6:$E$2288,B99)</f>
        <v>0</v>
      </c>
      <c r="J99" s="362">
        <f>+SUMIFS('Salary sheet'!$AR$6:$AR$2288,'Salary sheet'!$F$6:$F$2288,C99,'Salary sheet'!$E$6:$E$2288,B99)</f>
        <v>0</v>
      </c>
      <c r="K99" s="362">
        <f>SUMIFS('Salary sheet'!$AS$6:$AS$1291,'Salary sheet'!$F$6:$F$1291,'So sánh giờ'!C99)</f>
        <v>400000</v>
      </c>
      <c r="L99" s="362">
        <f t="shared" si="3"/>
        <v>260056753</v>
      </c>
      <c r="M99" s="674">
        <f>SUMIFS('Salary sheet'!$M$6:$M$13045,'Salary sheet'!$F$6:$F$13045,'So sánh giờ'!$C99)</f>
        <v>692.2</v>
      </c>
      <c r="N99" s="674">
        <f>SUMIFS('Salary sheet'!$O$6:$O$13045,'Salary sheet'!$F$6:$F$13045,'So sánh giờ'!$C99)</f>
        <v>75</v>
      </c>
      <c r="O99" s="674">
        <f>SUMIFS('Salary sheet'!$AA$6:$AA$13045,'Salary sheet'!$F$6:$F$13045,'So sánh giờ'!$C99)</f>
        <v>0</v>
      </c>
      <c r="P99" s="674">
        <f>SUMIFS('Salary sheet'!$Q$6:$Q$13045,'Salary sheet'!$F$6:$F$13045,'So sánh giờ'!$C99)</f>
        <v>0</v>
      </c>
      <c r="Q99" s="674">
        <f>SUMIFS('Salary sheet'!$AH$6:$AH$13045,'Salary sheet'!$F$6:$F$13045,'So sánh giờ'!$C99)</f>
        <v>413</v>
      </c>
      <c r="R99" s="674">
        <f>SUMIFS('Salary sheet'!$AI$6:$AI$13045,'Salary sheet'!$F$6:$F$13045,'So sánh giờ'!$C99)</f>
        <v>0</v>
      </c>
      <c r="S99" s="674">
        <f>SUMIFS('Salary sheet'!$AJ$6:$AJ$13045,'Salary sheet'!$F$6:$F$13045,'So sánh giờ'!$C99)</f>
        <v>0</v>
      </c>
      <c r="T99" s="674">
        <f>SUMIFS('Salary sheet'!$AK$6:$AK$13045,'Salary sheet'!$F$6:$F$13045,'So sánh giờ'!$C99)</f>
        <v>0</v>
      </c>
      <c r="U99" s="674">
        <f>SUMIFS('Salary sheet'!$AL$6:$AL$13045,'Salary sheet'!$F$6:$F$13045,'So sánh giờ'!$C99)</f>
        <v>0</v>
      </c>
      <c r="V99" s="732">
        <v>33</v>
      </c>
      <c r="W99" s="730">
        <v>345999187</v>
      </c>
      <c r="X99" s="730">
        <v>25041660</v>
      </c>
      <c r="Y99" s="730">
        <v>1455300</v>
      </c>
      <c r="Z99" s="730">
        <v>0</v>
      </c>
      <c r="AA99" s="730">
        <v>0</v>
      </c>
      <c r="AB99" s="730">
        <v>0</v>
      </c>
      <c r="AC99" s="730">
        <v>319502227</v>
      </c>
      <c r="AD99" s="733">
        <v>815.9</v>
      </c>
      <c r="AE99" s="733">
        <v>1</v>
      </c>
      <c r="AF99" s="733">
        <v>0</v>
      </c>
      <c r="AG99" s="733">
        <v>0</v>
      </c>
      <c r="AH99" s="733">
        <v>1229</v>
      </c>
      <c r="AI99" s="733">
        <v>0</v>
      </c>
      <c r="AJ99" s="733">
        <v>0</v>
      </c>
      <c r="AK99" s="733">
        <v>0</v>
      </c>
      <c r="AL99" s="733">
        <v>0</v>
      </c>
      <c r="AM99" s="715">
        <v>33</v>
      </c>
      <c r="AN99" s="713">
        <v>316885105</v>
      </c>
      <c r="AO99" s="713">
        <v>25010160</v>
      </c>
      <c r="AP99" s="713">
        <v>1455300</v>
      </c>
      <c r="AQ99" s="713">
        <v>10226</v>
      </c>
      <c r="AR99" s="713">
        <v>792500</v>
      </c>
      <c r="AS99" s="713">
        <v>0</v>
      </c>
      <c r="AT99" s="713">
        <v>289616919</v>
      </c>
      <c r="AU99" s="716">
        <v>659.9</v>
      </c>
      <c r="AV99" s="716">
        <v>68</v>
      </c>
      <c r="AW99" s="716">
        <v>0</v>
      </c>
      <c r="AX99" s="716">
        <v>0</v>
      </c>
      <c r="AY99" s="716">
        <v>805.5</v>
      </c>
      <c r="AZ99" s="716">
        <v>0</v>
      </c>
      <c r="BA99" s="716">
        <v>0</v>
      </c>
      <c r="BB99" s="716">
        <v>0</v>
      </c>
      <c r="BC99" s="716">
        <v>0</v>
      </c>
      <c r="BD99" s="370">
        <v>33</v>
      </c>
      <c r="BE99" s="362">
        <v>546393185</v>
      </c>
      <c r="BF99" s="362">
        <v>26290950</v>
      </c>
      <c r="BG99" s="362">
        <v>1455300</v>
      </c>
      <c r="BH99" s="362">
        <v>6298309</v>
      </c>
      <c r="BI99" s="362">
        <v>0</v>
      </c>
      <c r="BJ99" s="362">
        <v>0</v>
      </c>
      <c r="BK99" s="362">
        <v>512348626</v>
      </c>
      <c r="BL99" s="674">
        <v>625.4</v>
      </c>
      <c r="BM99" s="674">
        <v>231</v>
      </c>
      <c r="BN99" s="674">
        <v>0</v>
      </c>
      <c r="BO99" s="674">
        <v>0</v>
      </c>
      <c r="BP99" s="674">
        <v>1174</v>
      </c>
      <c r="BQ99" s="674">
        <v>0</v>
      </c>
      <c r="BR99" s="674">
        <v>0</v>
      </c>
      <c r="BS99" s="674">
        <v>0</v>
      </c>
      <c r="BT99" s="674">
        <v>0</v>
      </c>
    </row>
    <row r="100" spans="1:72" s="22" customFormat="1" ht="26.25" customHeight="1">
      <c r="A100" s="366">
        <f>SUBTOTAL(3,B$4:B100)</f>
        <v>97</v>
      </c>
      <c r="B100" s="367" t="s">
        <v>199</v>
      </c>
      <c r="C100" s="368" t="s">
        <v>453</v>
      </c>
      <c r="D100" s="369" t="s">
        <v>517</v>
      </c>
      <c r="E100" s="370">
        <f>COUNTIFS('Salary sheet'!$F$6:$F$2288,C100,'Salary sheet'!$E$6:$E$2288,B100)</f>
        <v>9</v>
      </c>
      <c r="F100" s="362">
        <f>+SUMIFS('Salary sheet'!$AN$6:$AN$1292,'Salary sheet'!$F$6:$F$1292,'So sánh giờ'!C100,'Salary sheet'!$E$6:$E$1292,'So sánh giờ'!B100)</f>
        <v>164807836</v>
      </c>
      <c r="G100" s="362">
        <f>+SUMIFS('Salary sheet'!$AO$6:$AO$2288,'Salary sheet'!$F$6:$F$2288,C100,'Salary sheet'!$E$6:$E$2288,B100)</f>
        <v>16842000</v>
      </c>
      <c r="H100" s="362">
        <f>+SUMIFS('Salary sheet'!$AP$6:$AP$2288,'Salary sheet'!$F$6:$F$2288,C100,'Salary sheet'!$E$6:$E$2288,B100)</f>
        <v>308700</v>
      </c>
      <c r="I100" s="362">
        <f>+SUMIFS('Salary sheet'!$AQ$6:$AQ$2288,'Salary sheet'!$F$6:$F$2288,C100,'Salary sheet'!$E$6:$E$2288,B100)</f>
        <v>1347746</v>
      </c>
      <c r="J100" s="362">
        <f>+SUMIFS('Salary sheet'!$AR$6:$AR$2288,'Salary sheet'!$F$6:$F$2288,C100,'Salary sheet'!$E$6:$E$2288,B100)</f>
        <v>0</v>
      </c>
      <c r="K100" s="362">
        <f>SUMIFS('Salary sheet'!$AS$6:$AS$1291,'Salary sheet'!$F$6:$F$1291,'So sánh giờ'!C100)</f>
        <v>0</v>
      </c>
      <c r="L100" s="362">
        <f>+(F100)-SUM(G100:K100)</f>
        <v>146309390</v>
      </c>
      <c r="M100" s="674">
        <f>SUMIFS('Salary sheet'!$M$6:$M$13045,'Salary sheet'!$F$6:$F$13045,'So sánh giờ'!$C100)</f>
        <v>211</v>
      </c>
      <c r="N100" s="674">
        <f>SUMIFS('Salary sheet'!$O$6:$O$13045,'Salary sheet'!$F$6:$F$13045,'So sánh giờ'!$C100)</f>
        <v>19</v>
      </c>
      <c r="O100" s="674">
        <f>SUMIFS('Salary sheet'!$AA$6:$AA$13045,'Salary sheet'!$F$6:$F$13045,'So sánh giờ'!$C100)</f>
        <v>0</v>
      </c>
      <c r="P100" s="674">
        <f>SUMIFS('Salary sheet'!$Q$6:$Q$13045,'Salary sheet'!$F$6:$F$13045,'So sánh giờ'!$C100)</f>
        <v>0</v>
      </c>
      <c r="Q100" s="674">
        <f>SUMIFS('Salary sheet'!$AH$6:$AH$13045,'Salary sheet'!$F$6:$F$13045,'So sánh giờ'!$C100)</f>
        <v>16.5</v>
      </c>
      <c r="R100" s="674">
        <f>SUMIFS('Salary sheet'!$AI$6:$AI$13045,'Salary sheet'!$F$6:$F$13045,'So sánh giờ'!$C100)</f>
        <v>0</v>
      </c>
      <c r="S100" s="674">
        <f>SUMIFS('Salary sheet'!$AJ$6:$AJ$13045,'Salary sheet'!$F$6:$F$13045,'So sánh giờ'!$C100)</f>
        <v>0</v>
      </c>
      <c r="T100" s="674">
        <f>SUMIFS('Salary sheet'!$AK$6:$AK$13045,'Salary sheet'!$F$6:$F$13045,'So sánh giờ'!$C100)</f>
        <v>0</v>
      </c>
      <c r="U100" s="674">
        <f>SUMIFS('Salary sheet'!$AL$6:$AL$13045,'Salary sheet'!$F$6:$F$13045,'So sánh giờ'!$C100)</f>
        <v>0</v>
      </c>
      <c r="V100" s="732">
        <v>9</v>
      </c>
      <c r="W100" s="730">
        <v>163866875</v>
      </c>
      <c r="X100" s="730">
        <v>16842000</v>
      </c>
      <c r="Y100" s="730">
        <v>352800</v>
      </c>
      <c r="Z100" s="730">
        <v>1207361</v>
      </c>
      <c r="AA100" s="730">
        <v>0</v>
      </c>
      <c r="AB100" s="730">
        <v>0</v>
      </c>
      <c r="AC100" s="730">
        <v>145464714</v>
      </c>
      <c r="AD100" s="733">
        <v>226.90000000000003</v>
      </c>
      <c r="AE100" s="733">
        <v>1</v>
      </c>
      <c r="AF100" s="733">
        <v>0</v>
      </c>
      <c r="AG100" s="733">
        <v>0</v>
      </c>
      <c r="AH100" s="733">
        <v>28</v>
      </c>
      <c r="AI100" s="733">
        <v>0</v>
      </c>
      <c r="AJ100" s="733">
        <v>0</v>
      </c>
      <c r="AK100" s="733">
        <v>0</v>
      </c>
      <c r="AL100" s="733">
        <v>0</v>
      </c>
      <c r="AM100" s="715">
        <v>9</v>
      </c>
      <c r="AN100" s="713">
        <v>166359323</v>
      </c>
      <c r="AO100" s="713">
        <v>16842000</v>
      </c>
      <c r="AP100" s="713">
        <v>352800</v>
      </c>
      <c r="AQ100" s="713">
        <v>1329223</v>
      </c>
      <c r="AR100" s="713">
        <v>900000</v>
      </c>
      <c r="AS100" s="713">
        <v>0</v>
      </c>
      <c r="AT100" s="713">
        <v>146935300</v>
      </c>
      <c r="AU100" s="716">
        <v>194.5</v>
      </c>
      <c r="AV100" s="716">
        <v>18</v>
      </c>
      <c r="AW100" s="716">
        <v>0</v>
      </c>
      <c r="AX100" s="716">
        <v>0</v>
      </c>
      <c r="AY100" s="716">
        <v>32.5</v>
      </c>
      <c r="AZ100" s="716">
        <v>0</v>
      </c>
      <c r="BA100" s="716">
        <v>0</v>
      </c>
      <c r="BB100" s="716">
        <v>0</v>
      </c>
      <c r="BC100" s="716">
        <v>0</v>
      </c>
      <c r="BD100" s="370">
        <v>9</v>
      </c>
      <c r="BE100" s="362">
        <v>307098095</v>
      </c>
      <c r="BF100" s="362">
        <v>16842000</v>
      </c>
      <c r="BG100" s="362">
        <v>352800</v>
      </c>
      <c r="BH100" s="362">
        <v>16148318</v>
      </c>
      <c r="BI100" s="362">
        <v>0</v>
      </c>
      <c r="BJ100" s="362">
        <v>0</v>
      </c>
      <c r="BK100" s="362">
        <v>273754977</v>
      </c>
      <c r="BL100" s="674">
        <v>171.5</v>
      </c>
      <c r="BM100" s="674">
        <v>62</v>
      </c>
      <c r="BN100" s="674">
        <v>0</v>
      </c>
      <c r="BO100" s="674">
        <v>0</v>
      </c>
      <c r="BP100" s="674">
        <v>38.5</v>
      </c>
      <c r="BQ100" s="674">
        <v>0</v>
      </c>
      <c r="BR100" s="674">
        <v>0</v>
      </c>
      <c r="BS100" s="674">
        <v>0</v>
      </c>
      <c r="BT100" s="674">
        <v>0</v>
      </c>
    </row>
    <row r="101" spans="1:72" s="22" customFormat="1" ht="26.25" customHeight="1">
      <c r="A101" s="366">
        <f>SUBTOTAL(3,B$4:B101)</f>
        <v>98</v>
      </c>
      <c r="B101" s="367" t="s">
        <v>199</v>
      </c>
      <c r="C101" s="368" t="s">
        <v>441</v>
      </c>
      <c r="D101" s="369" t="s">
        <v>518</v>
      </c>
      <c r="E101" s="370">
        <f>COUNTIFS('Salary sheet'!$F$6:$F$2288,C101,'Salary sheet'!$E$6:$E$2288,B101)</f>
        <v>1</v>
      </c>
      <c r="F101" s="362">
        <f>+SUMIFS('Salary sheet'!$AN$6:$AN$1292,'Salary sheet'!$F$6:$F$1292,'So sánh giờ'!C101,'Salary sheet'!$E$6:$E$1292,'So sánh giờ'!B101)</f>
        <v>9299663</v>
      </c>
      <c r="G101" s="362">
        <f>+SUMIFS('Salary sheet'!$AO$6:$AO$2288,'Salary sheet'!$F$6:$F$2288,C101,'Salary sheet'!$E$6:$E$2288,B101)</f>
        <v>738255</v>
      </c>
      <c r="H101" s="362">
        <f>+SUMIFS('Salary sheet'!$AP$6:$AP$2288,'Salary sheet'!$F$6:$F$2288,C101,'Salary sheet'!$E$6:$E$2288,B101)</f>
        <v>44100</v>
      </c>
      <c r="I101" s="362">
        <f>+SUMIFS('Salary sheet'!$AQ$6:$AQ$2288,'Salary sheet'!$F$6:$F$2288,C101,'Salary sheet'!$E$6:$E$2288,B101)</f>
        <v>0</v>
      </c>
      <c r="J101" s="362">
        <f>+SUMIFS('Salary sheet'!$AR$6:$AR$2288,'Salary sheet'!$F$6:$F$2288,C101,'Salary sheet'!$E$6:$E$2288,B101)</f>
        <v>0</v>
      </c>
      <c r="K101" s="362">
        <f>SUMIFS('Salary sheet'!$AS$6:$AS$1291,'Salary sheet'!$F$6:$F$1291,'So sánh giờ'!C101)</f>
        <v>0</v>
      </c>
      <c r="L101" s="362">
        <f>+(F101)-SUM(G101:K101)</f>
        <v>8517308</v>
      </c>
      <c r="M101" s="674">
        <f>SUMIFS('Salary sheet'!$M$6:$M$13045,'Salary sheet'!$F$6:$F$13045,'So sánh giờ'!$C101)</f>
        <v>22.8</v>
      </c>
      <c r="N101" s="674">
        <f>SUMIFS('Salary sheet'!$O$6:$O$13045,'Salary sheet'!$F$6:$F$13045,'So sánh giờ'!$C101)</f>
        <v>3</v>
      </c>
      <c r="O101" s="674">
        <f>SUMIFS('Salary sheet'!$AA$6:$AA$13045,'Salary sheet'!$F$6:$F$13045,'So sánh giờ'!$C101)</f>
        <v>0</v>
      </c>
      <c r="P101" s="674">
        <f>SUMIFS('Salary sheet'!$Q$6:$Q$13045,'Salary sheet'!$F$6:$F$13045,'So sánh giờ'!$C101)</f>
        <v>0</v>
      </c>
      <c r="Q101" s="674">
        <f>SUMIFS('Salary sheet'!$AH$6:$AH$13045,'Salary sheet'!$F$6:$F$13045,'So sánh giờ'!$C101)</f>
        <v>11</v>
      </c>
      <c r="R101" s="674">
        <f>SUMIFS('Salary sheet'!$AI$6:$AI$13045,'Salary sheet'!$F$6:$F$13045,'So sánh giờ'!$C101)</f>
        <v>0</v>
      </c>
      <c r="S101" s="674">
        <f>SUMIFS('Salary sheet'!$AJ$6:$AJ$13045,'Salary sheet'!$F$6:$F$13045,'So sánh giờ'!$C101)</f>
        <v>0</v>
      </c>
      <c r="T101" s="674">
        <f>SUMIFS('Salary sheet'!$AK$6:$AK$13045,'Salary sheet'!$F$6:$F$13045,'So sánh giờ'!$C101)</f>
        <v>0</v>
      </c>
      <c r="U101" s="674">
        <f>SUMIFS('Salary sheet'!$AL$6:$AL$13045,'Salary sheet'!$F$6:$F$13045,'So sánh giờ'!$C101)</f>
        <v>0</v>
      </c>
      <c r="V101" s="732">
        <v>1</v>
      </c>
      <c r="W101" s="730">
        <v>10451653</v>
      </c>
      <c r="X101" s="730">
        <v>738255</v>
      </c>
      <c r="Y101" s="730">
        <v>44100</v>
      </c>
      <c r="Z101" s="730">
        <v>0</v>
      </c>
      <c r="AA101" s="730">
        <v>0</v>
      </c>
      <c r="AB101" s="730">
        <v>0</v>
      </c>
      <c r="AC101" s="730">
        <v>9669298</v>
      </c>
      <c r="AD101" s="733">
        <v>24.8</v>
      </c>
      <c r="AE101" s="733">
        <v>0</v>
      </c>
      <c r="AF101" s="733">
        <v>0</v>
      </c>
      <c r="AG101" s="733">
        <v>0</v>
      </c>
      <c r="AH101" s="733">
        <v>39</v>
      </c>
      <c r="AI101" s="733">
        <v>0</v>
      </c>
      <c r="AJ101" s="733">
        <v>0</v>
      </c>
      <c r="AK101" s="733">
        <v>0</v>
      </c>
      <c r="AL101" s="733">
        <v>0</v>
      </c>
      <c r="AM101" s="715">
        <v>1</v>
      </c>
      <c r="AN101" s="713">
        <v>9552863</v>
      </c>
      <c r="AO101" s="713">
        <v>738255</v>
      </c>
      <c r="AP101" s="713">
        <v>44100</v>
      </c>
      <c r="AQ101" s="713">
        <v>0</v>
      </c>
      <c r="AR101" s="713">
        <v>0</v>
      </c>
      <c r="AS101" s="713">
        <v>0</v>
      </c>
      <c r="AT101" s="713">
        <v>8770508</v>
      </c>
      <c r="AU101" s="716">
        <v>20.5</v>
      </c>
      <c r="AV101" s="716">
        <v>2</v>
      </c>
      <c r="AW101" s="716">
        <v>0</v>
      </c>
      <c r="AX101" s="716">
        <v>0</v>
      </c>
      <c r="AY101" s="716">
        <v>23</v>
      </c>
      <c r="AZ101" s="716">
        <v>0</v>
      </c>
      <c r="BA101" s="716">
        <v>0</v>
      </c>
      <c r="BB101" s="716">
        <v>0</v>
      </c>
      <c r="BC101" s="716">
        <v>0</v>
      </c>
      <c r="BD101" s="370">
        <v>1</v>
      </c>
      <c r="BE101" s="362">
        <v>15122522</v>
      </c>
      <c r="BF101" s="362">
        <v>738255</v>
      </c>
      <c r="BG101" s="362">
        <v>44100</v>
      </c>
      <c r="BH101" s="362">
        <v>159072</v>
      </c>
      <c r="BI101" s="362">
        <v>0</v>
      </c>
      <c r="BJ101" s="362">
        <v>0</v>
      </c>
      <c r="BK101" s="362">
        <v>14181095</v>
      </c>
      <c r="BL101" s="674">
        <v>18.8</v>
      </c>
      <c r="BM101" s="674">
        <v>7</v>
      </c>
      <c r="BN101" s="674">
        <v>0</v>
      </c>
      <c r="BO101" s="674">
        <v>0</v>
      </c>
      <c r="BP101" s="674">
        <v>12</v>
      </c>
      <c r="BQ101" s="674">
        <v>0</v>
      </c>
      <c r="BR101" s="674">
        <v>0</v>
      </c>
      <c r="BS101" s="674">
        <v>0</v>
      </c>
      <c r="BT101" s="674">
        <v>0</v>
      </c>
    </row>
    <row r="102" spans="1:72" s="22" customFormat="1" ht="26.25" customHeight="1">
      <c r="A102" s="366">
        <f>SUBTOTAL(3,B$4:B102)</f>
        <v>99</v>
      </c>
      <c r="B102" s="367" t="s">
        <v>199</v>
      </c>
      <c r="C102" s="368" t="s">
        <v>442</v>
      </c>
      <c r="D102" s="369" t="s">
        <v>519</v>
      </c>
      <c r="E102" s="370">
        <f>COUNTIFS('Salary sheet'!$F$6:$F$2288,C102,'Salary sheet'!$E$6:$E$2288,B102)</f>
        <v>12</v>
      </c>
      <c r="F102" s="362">
        <f>+SUMIFS('Salary sheet'!$AN$6:$AN$1292,'Salary sheet'!$F$6:$F$1292,'So sánh giờ'!C102,'Salary sheet'!$E$6:$E$1292,'So sánh giờ'!B102)</f>
        <v>175210834</v>
      </c>
      <c r="G102" s="362">
        <f>+SUMIFS('Salary sheet'!$AO$6:$AO$2288,'Salary sheet'!$F$6:$F$2288,C102,'Salary sheet'!$E$6:$E$2288,B102)</f>
        <v>15569190</v>
      </c>
      <c r="H102" s="362">
        <f>+SUMIFS('Salary sheet'!$AP$6:$AP$2288,'Salary sheet'!$F$6:$F$2288,C102,'Salary sheet'!$E$6:$E$2288,B102)</f>
        <v>529200</v>
      </c>
      <c r="I102" s="362">
        <f>+SUMIFS('Salary sheet'!$AQ$6:$AQ$2288,'Salary sheet'!$F$6:$F$2288,C102,'Salary sheet'!$E$6:$E$2288,B102)</f>
        <v>267912</v>
      </c>
      <c r="J102" s="362">
        <f>+SUMIFS('Salary sheet'!$AR$6:$AR$2288,'Salary sheet'!$F$6:$F$2288,C102,'Salary sheet'!$E$6:$E$2288,B102)</f>
        <v>33500</v>
      </c>
      <c r="K102" s="362">
        <f>SUMIFS('Salary sheet'!$AS$6:$AS$1291,'Salary sheet'!$F$6:$F$1291,'So sánh giờ'!C102)</f>
        <v>39923</v>
      </c>
      <c r="L102" s="362">
        <f>+(F102)-SUM(G102:K102)</f>
        <v>158771109</v>
      </c>
      <c r="M102" s="674">
        <f>SUMIFS('Salary sheet'!$M$6:$M$13045,'Salary sheet'!$F$6:$F$13045,'So sánh giờ'!$C102)</f>
        <v>283.89999999999998</v>
      </c>
      <c r="N102" s="674">
        <f>SUMIFS('Salary sheet'!$O$6:$O$13045,'Salary sheet'!$F$6:$F$13045,'So sánh giờ'!$C102)</f>
        <v>26</v>
      </c>
      <c r="O102" s="674">
        <f>SUMIFS('Salary sheet'!$AA$6:$AA$13045,'Salary sheet'!$F$6:$F$13045,'So sánh giờ'!$C102)</f>
        <v>0</v>
      </c>
      <c r="P102" s="674">
        <f>SUMIFS('Salary sheet'!$Q$6:$Q$13045,'Salary sheet'!$F$6:$F$13045,'So sánh giờ'!$C102)</f>
        <v>0</v>
      </c>
      <c r="Q102" s="674">
        <f>SUMIFS('Salary sheet'!$AH$6:$AH$13045,'Salary sheet'!$F$6:$F$13045,'So sánh giờ'!$C102)</f>
        <v>177</v>
      </c>
      <c r="R102" s="674">
        <f>SUMIFS('Salary sheet'!$AI$6:$AI$13045,'Salary sheet'!$F$6:$F$13045,'So sánh giờ'!$C102)</f>
        <v>0</v>
      </c>
      <c r="S102" s="674">
        <f>SUMIFS('Salary sheet'!$AJ$6:$AJ$13045,'Salary sheet'!$F$6:$F$13045,'So sánh giờ'!$C102)</f>
        <v>0</v>
      </c>
      <c r="T102" s="674">
        <f>SUMIFS('Salary sheet'!$AK$6:$AK$13045,'Salary sheet'!$F$6:$F$13045,'So sánh giờ'!$C102)</f>
        <v>0</v>
      </c>
      <c r="U102" s="674">
        <f>SUMIFS('Salary sheet'!$AL$6:$AL$13045,'Salary sheet'!$F$6:$F$13045,'So sánh giờ'!$C102)</f>
        <v>0</v>
      </c>
      <c r="V102" s="732">
        <v>13</v>
      </c>
      <c r="W102" s="730">
        <v>197030615</v>
      </c>
      <c r="X102" s="730">
        <v>16218615</v>
      </c>
      <c r="Y102" s="730">
        <v>529200</v>
      </c>
      <c r="Z102" s="730">
        <v>437007</v>
      </c>
      <c r="AA102" s="730">
        <v>100500</v>
      </c>
      <c r="AB102" s="730">
        <v>0</v>
      </c>
      <c r="AC102" s="730">
        <v>179745293</v>
      </c>
      <c r="AD102" s="733">
        <v>298.3</v>
      </c>
      <c r="AE102" s="733">
        <v>2</v>
      </c>
      <c r="AF102" s="733">
        <v>0</v>
      </c>
      <c r="AG102" s="733">
        <v>0</v>
      </c>
      <c r="AH102" s="733">
        <v>410</v>
      </c>
      <c r="AI102" s="733">
        <v>3.5</v>
      </c>
      <c r="AJ102" s="733">
        <v>0</v>
      </c>
      <c r="AK102" s="733">
        <v>0</v>
      </c>
      <c r="AL102" s="733">
        <v>0</v>
      </c>
      <c r="AM102" s="715">
        <v>12</v>
      </c>
      <c r="AN102" s="713">
        <v>201948468</v>
      </c>
      <c r="AO102" s="713">
        <v>16218615</v>
      </c>
      <c r="AP102" s="713">
        <v>529200</v>
      </c>
      <c r="AQ102" s="713">
        <v>479484</v>
      </c>
      <c r="AR102" s="713">
        <v>180000</v>
      </c>
      <c r="AS102" s="713">
        <v>0</v>
      </c>
      <c r="AT102" s="713">
        <v>184541169</v>
      </c>
      <c r="AU102" s="716">
        <v>253.40000000000003</v>
      </c>
      <c r="AV102" s="716">
        <v>24</v>
      </c>
      <c r="AW102" s="716">
        <v>0</v>
      </c>
      <c r="AX102" s="716">
        <v>0</v>
      </c>
      <c r="AY102" s="716">
        <v>322.5</v>
      </c>
      <c r="AZ102" s="716">
        <v>50</v>
      </c>
      <c r="BA102" s="716">
        <v>0</v>
      </c>
      <c r="BB102" s="716">
        <v>0</v>
      </c>
      <c r="BC102" s="716">
        <v>0</v>
      </c>
      <c r="BD102" s="370">
        <v>12</v>
      </c>
      <c r="BE102" s="362">
        <v>292012996</v>
      </c>
      <c r="BF102" s="362">
        <v>16218615</v>
      </c>
      <c r="BG102" s="362">
        <v>529200</v>
      </c>
      <c r="BH102" s="362">
        <v>6162670</v>
      </c>
      <c r="BI102" s="362">
        <v>0</v>
      </c>
      <c r="BJ102" s="362">
        <v>0</v>
      </c>
      <c r="BK102" s="362">
        <v>269102511</v>
      </c>
      <c r="BL102" s="674">
        <v>234.60000000000002</v>
      </c>
      <c r="BM102" s="674">
        <v>84</v>
      </c>
      <c r="BN102" s="674">
        <v>0</v>
      </c>
      <c r="BO102" s="674">
        <v>0</v>
      </c>
      <c r="BP102" s="674">
        <v>226</v>
      </c>
      <c r="BQ102" s="674">
        <v>24</v>
      </c>
      <c r="BR102" s="674">
        <v>0</v>
      </c>
      <c r="BS102" s="674">
        <v>0</v>
      </c>
      <c r="BT102" s="674">
        <v>0</v>
      </c>
    </row>
    <row r="103" spans="1:72" s="22" customFormat="1" ht="26.25" customHeight="1">
      <c r="A103" s="366">
        <f>SUBTOTAL(3,B$4:B103)</f>
        <v>100</v>
      </c>
      <c r="B103" s="367" t="s">
        <v>199</v>
      </c>
      <c r="C103" s="368" t="s">
        <v>454</v>
      </c>
      <c r="D103" s="369" t="s">
        <v>520</v>
      </c>
      <c r="E103" s="370">
        <f>COUNTIFS('Salary sheet'!$F$6:$F$2288,C103,'Salary sheet'!$E$6:$E$2288,B103)</f>
        <v>10</v>
      </c>
      <c r="F103" s="362">
        <f>+SUMIFS('Salary sheet'!$AN$6:$AN$1292,'Salary sheet'!$F$6:$F$1292,'So sánh giờ'!C103,'Salary sheet'!$E$6:$E$1292,'So sánh giờ'!B103)</f>
        <v>168452115</v>
      </c>
      <c r="G103" s="362">
        <f>+SUMIFS('Salary sheet'!$AO$6:$AO$2288,'Salary sheet'!$F$6:$F$2288,C103,'Salary sheet'!$E$6:$E$2288,B103)</f>
        <v>17346000</v>
      </c>
      <c r="H103" s="362">
        <f>+SUMIFS('Salary sheet'!$AP$6:$AP$2288,'Salary sheet'!$F$6:$F$2288,C103,'Salary sheet'!$E$6:$E$2288,B103)</f>
        <v>441000</v>
      </c>
      <c r="I103" s="362">
        <f>+SUMIFS('Salary sheet'!$AQ$6:$AQ$2288,'Salary sheet'!$F$6:$F$2288,C103,'Salary sheet'!$E$6:$E$2288,B103)</f>
        <v>785612</v>
      </c>
      <c r="J103" s="362">
        <f>+SUMIFS('Salary sheet'!$AR$6:$AR$2288,'Salary sheet'!$F$6:$F$2288,C103,'Salary sheet'!$E$6:$E$2288,B103)</f>
        <v>0</v>
      </c>
      <c r="K103" s="362">
        <f>SUMIFS('Salary sheet'!$AS$6:$AS$1291,'Salary sheet'!$F$6:$F$1291,'So sánh giờ'!C103)</f>
        <v>0</v>
      </c>
      <c r="L103" s="362">
        <f>+(F103)-SUM(G103:K103)</f>
        <v>149879503</v>
      </c>
      <c r="M103" s="674">
        <f>SUMIFS('Salary sheet'!$M$6:$M$13045,'Salary sheet'!$F$6:$F$13045,'So sánh giờ'!$C103)</f>
        <v>209.60000000000002</v>
      </c>
      <c r="N103" s="674">
        <f>SUMIFS('Salary sheet'!$O$6:$O$13045,'Salary sheet'!$F$6:$F$13045,'So sánh giờ'!$C103)</f>
        <v>21</v>
      </c>
      <c r="O103" s="674">
        <f>SUMIFS('Salary sheet'!$AA$6:$AA$13045,'Salary sheet'!$F$6:$F$13045,'So sánh giờ'!$C103)</f>
        <v>0</v>
      </c>
      <c r="P103" s="674">
        <f>SUMIFS('Salary sheet'!$Q$6:$Q$13045,'Salary sheet'!$F$6:$F$13045,'So sánh giờ'!$C103)</f>
        <v>0</v>
      </c>
      <c r="Q103" s="674">
        <f>SUMIFS('Salary sheet'!$AH$6:$AH$13045,'Salary sheet'!$F$6:$F$13045,'So sánh giờ'!$C103)</f>
        <v>0</v>
      </c>
      <c r="R103" s="674">
        <f>SUMIFS('Salary sheet'!$AI$6:$AI$13045,'Salary sheet'!$F$6:$F$13045,'So sánh giờ'!$C103)</f>
        <v>0</v>
      </c>
      <c r="S103" s="674">
        <f>SUMIFS('Salary sheet'!$AJ$6:$AJ$13045,'Salary sheet'!$F$6:$F$13045,'So sánh giờ'!$C103)</f>
        <v>0</v>
      </c>
      <c r="T103" s="674">
        <f>SUMIFS('Salary sheet'!$AK$6:$AK$13045,'Salary sheet'!$F$6:$F$13045,'So sánh giờ'!$C103)</f>
        <v>0</v>
      </c>
      <c r="U103" s="674">
        <f>SUMIFS('Salary sheet'!$AL$6:$AL$13045,'Salary sheet'!$F$6:$F$13045,'So sánh giờ'!$C103)</f>
        <v>0</v>
      </c>
      <c r="V103" s="732">
        <v>10</v>
      </c>
      <c r="W103" s="730">
        <v>172828844</v>
      </c>
      <c r="X103" s="730">
        <v>17724000</v>
      </c>
      <c r="Y103" s="730">
        <v>441000</v>
      </c>
      <c r="Z103" s="730">
        <v>749400</v>
      </c>
      <c r="AA103" s="730">
        <v>0</v>
      </c>
      <c r="AB103" s="730">
        <v>0</v>
      </c>
      <c r="AC103" s="730">
        <v>153914444</v>
      </c>
      <c r="AD103" s="733">
        <v>232.9</v>
      </c>
      <c r="AE103" s="733">
        <v>0</v>
      </c>
      <c r="AF103" s="733">
        <v>0</v>
      </c>
      <c r="AG103" s="733">
        <v>0</v>
      </c>
      <c r="AH103" s="733">
        <v>0</v>
      </c>
      <c r="AI103" s="733">
        <v>0</v>
      </c>
      <c r="AJ103" s="733">
        <v>0</v>
      </c>
      <c r="AK103" s="733">
        <v>0</v>
      </c>
      <c r="AL103" s="733">
        <v>0</v>
      </c>
      <c r="AM103" s="715">
        <v>9</v>
      </c>
      <c r="AN103" s="713">
        <v>171813336</v>
      </c>
      <c r="AO103" s="713">
        <v>17724000</v>
      </c>
      <c r="AP103" s="713">
        <v>396900</v>
      </c>
      <c r="AQ103" s="713">
        <v>839436</v>
      </c>
      <c r="AR103" s="713">
        <v>0</v>
      </c>
      <c r="AS103" s="713">
        <v>0</v>
      </c>
      <c r="AT103" s="713">
        <v>152853000</v>
      </c>
      <c r="AU103" s="716">
        <v>192.8</v>
      </c>
      <c r="AV103" s="716">
        <v>18</v>
      </c>
      <c r="AW103" s="716">
        <v>0</v>
      </c>
      <c r="AX103" s="716">
        <v>0</v>
      </c>
      <c r="AY103" s="716">
        <v>0</v>
      </c>
      <c r="AZ103" s="716">
        <v>0</v>
      </c>
      <c r="BA103" s="716">
        <v>0</v>
      </c>
      <c r="BB103" s="716">
        <v>0</v>
      </c>
      <c r="BC103" s="716">
        <v>0</v>
      </c>
      <c r="BD103" s="370">
        <v>9</v>
      </c>
      <c r="BE103" s="362">
        <v>327476701</v>
      </c>
      <c r="BF103" s="362">
        <v>17724000</v>
      </c>
      <c r="BG103" s="362">
        <v>396900</v>
      </c>
      <c r="BH103" s="362">
        <v>19518194</v>
      </c>
      <c r="BI103" s="362">
        <v>0</v>
      </c>
      <c r="BJ103" s="362">
        <v>0</v>
      </c>
      <c r="BK103" s="362">
        <v>289837607</v>
      </c>
      <c r="BL103" s="674">
        <v>175.70000000000002</v>
      </c>
      <c r="BM103" s="674">
        <v>63</v>
      </c>
      <c r="BN103" s="674">
        <v>0</v>
      </c>
      <c r="BO103" s="674">
        <v>0</v>
      </c>
      <c r="BP103" s="674">
        <v>0</v>
      </c>
      <c r="BQ103" s="674">
        <v>0</v>
      </c>
      <c r="BR103" s="674">
        <v>0</v>
      </c>
      <c r="BS103" s="674">
        <v>0</v>
      </c>
      <c r="BT103" s="674">
        <v>0</v>
      </c>
    </row>
    <row r="104" spans="1:72" s="22" customFormat="1" ht="26.25" customHeight="1">
      <c r="A104" s="366">
        <f>SUBTOTAL(3,B$4:B104)</f>
        <v>101</v>
      </c>
      <c r="B104" s="367" t="s">
        <v>199</v>
      </c>
      <c r="C104" s="368" t="s">
        <v>242</v>
      </c>
      <c r="D104" s="369" t="s">
        <v>521</v>
      </c>
      <c r="E104" s="370">
        <f>COUNTIFS('Salary sheet'!$F$6:$F$2288,C104,'Salary sheet'!$E$6:$E$2288,B104)</f>
        <v>11</v>
      </c>
      <c r="F104" s="362">
        <f>+SUMIFS('Salary sheet'!$AN$6:$AN$1292,'Salary sheet'!$F$6:$F$1292,'So sánh giờ'!C104,'Salary sheet'!$E$6:$E$1292,'So sánh giờ'!B104)</f>
        <v>123780645</v>
      </c>
      <c r="G104" s="362">
        <f>+SUMIFS('Salary sheet'!$AO$6:$AO$2288,'Salary sheet'!$F$6:$F$2288,C104,'Salary sheet'!$E$6:$E$2288,B104)</f>
        <v>11224500</v>
      </c>
      <c r="H104" s="362">
        <f>+SUMIFS('Salary sheet'!$AP$6:$AP$2288,'Salary sheet'!$F$6:$F$2288,C104,'Salary sheet'!$E$6:$E$2288,B104)</f>
        <v>485100</v>
      </c>
      <c r="I104" s="362">
        <f>+SUMIFS('Salary sheet'!$AQ$6:$AQ$2288,'Salary sheet'!$F$6:$F$2288,C104,'Salary sheet'!$E$6:$E$2288,B104)</f>
        <v>0</v>
      </c>
      <c r="J104" s="362">
        <f>+SUMIFS('Salary sheet'!$AR$6:$AR$2288,'Salary sheet'!$F$6:$F$2288,C104,'Salary sheet'!$E$6:$E$2288,B104)</f>
        <v>0</v>
      </c>
      <c r="K104" s="362">
        <f>SUMIFS('Salary sheet'!$AS$6:$AS$1291,'Salary sheet'!$F$6:$F$1291,'So sánh giờ'!C104)</f>
        <v>0</v>
      </c>
      <c r="L104" s="362">
        <f t="shared" si="3"/>
        <v>112071045</v>
      </c>
      <c r="M104" s="674">
        <f>SUMIFS('Salary sheet'!$M$6:$M$13045,'Salary sheet'!$F$6:$F$13045,'So sánh giờ'!$C104)</f>
        <v>254.99999999999997</v>
      </c>
      <c r="N104" s="674">
        <f>SUMIFS('Salary sheet'!$O$6:$O$13045,'Salary sheet'!$F$6:$F$13045,'So sánh giờ'!$C104)</f>
        <v>24</v>
      </c>
      <c r="O104" s="674">
        <f>SUMIFS('Salary sheet'!$AA$6:$AA$13045,'Salary sheet'!$F$6:$F$13045,'So sánh giờ'!$C104)</f>
        <v>0</v>
      </c>
      <c r="P104" s="674">
        <f>SUMIFS('Salary sheet'!$Q$6:$Q$13045,'Salary sheet'!$F$6:$F$13045,'So sánh giờ'!$C104)</f>
        <v>0</v>
      </c>
      <c r="Q104" s="674">
        <f>SUMIFS('Salary sheet'!$AH$6:$AH$13045,'Salary sheet'!$F$6:$F$13045,'So sánh giờ'!$C104)</f>
        <v>163</v>
      </c>
      <c r="R104" s="674">
        <f>SUMIFS('Salary sheet'!$AI$6:$AI$13045,'Salary sheet'!$F$6:$F$13045,'So sánh giờ'!$C104)</f>
        <v>0</v>
      </c>
      <c r="S104" s="674">
        <f>SUMIFS('Salary sheet'!$AJ$6:$AJ$13045,'Salary sheet'!$F$6:$F$13045,'So sánh giờ'!$C104)</f>
        <v>0</v>
      </c>
      <c r="T104" s="674">
        <f>SUMIFS('Salary sheet'!$AK$6:$AK$13045,'Salary sheet'!$F$6:$F$13045,'So sánh giờ'!$C104)</f>
        <v>0</v>
      </c>
      <c r="U104" s="674">
        <f>SUMIFS('Salary sheet'!$AL$6:$AL$13045,'Salary sheet'!$F$6:$F$13045,'So sánh giờ'!$C104)</f>
        <v>0</v>
      </c>
      <c r="V104" s="732">
        <v>12</v>
      </c>
      <c r="W104" s="730">
        <v>143204586</v>
      </c>
      <c r="X104" s="730">
        <v>11830770</v>
      </c>
      <c r="Y104" s="730">
        <v>529200</v>
      </c>
      <c r="Z104" s="730">
        <v>0</v>
      </c>
      <c r="AA104" s="730">
        <v>32500</v>
      </c>
      <c r="AB104" s="730">
        <v>0</v>
      </c>
      <c r="AC104" s="730">
        <v>130812116</v>
      </c>
      <c r="AD104" s="733">
        <v>303.3</v>
      </c>
      <c r="AE104" s="733">
        <v>0</v>
      </c>
      <c r="AF104" s="733">
        <v>0</v>
      </c>
      <c r="AG104" s="733">
        <v>0</v>
      </c>
      <c r="AH104" s="733">
        <v>396</v>
      </c>
      <c r="AI104" s="733">
        <v>0</v>
      </c>
      <c r="AJ104" s="733">
        <v>0</v>
      </c>
      <c r="AK104" s="733">
        <v>0</v>
      </c>
      <c r="AL104" s="733">
        <v>0</v>
      </c>
      <c r="AM104" s="715">
        <v>12</v>
      </c>
      <c r="AN104" s="713">
        <v>141323317</v>
      </c>
      <c r="AO104" s="713">
        <v>11505270</v>
      </c>
      <c r="AP104" s="713">
        <v>529200</v>
      </c>
      <c r="AQ104" s="713">
        <v>32189</v>
      </c>
      <c r="AR104" s="713">
        <v>140000</v>
      </c>
      <c r="AS104" s="713">
        <v>0</v>
      </c>
      <c r="AT104" s="713">
        <v>129116658</v>
      </c>
      <c r="AU104" s="716">
        <v>260.7</v>
      </c>
      <c r="AV104" s="716">
        <v>24</v>
      </c>
      <c r="AW104" s="716">
        <v>0</v>
      </c>
      <c r="AX104" s="716">
        <v>0</v>
      </c>
      <c r="AY104" s="716">
        <v>355.5</v>
      </c>
      <c r="AZ104" s="716">
        <v>0</v>
      </c>
      <c r="BA104" s="716">
        <v>0</v>
      </c>
      <c r="BB104" s="716">
        <v>0</v>
      </c>
      <c r="BC104" s="716">
        <v>0</v>
      </c>
      <c r="BD104" s="370">
        <v>13</v>
      </c>
      <c r="BE104" s="362">
        <v>216807677</v>
      </c>
      <c r="BF104" s="362">
        <v>11440695</v>
      </c>
      <c r="BG104" s="362">
        <v>573300</v>
      </c>
      <c r="BH104" s="362">
        <v>2155515</v>
      </c>
      <c r="BI104" s="362">
        <v>0</v>
      </c>
      <c r="BJ104" s="362">
        <v>0</v>
      </c>
      <c r="BK104" s="362">
        <v>202638167</v>
      </c>
      <c r="BL104" s="674">
        <v>223.39999999999998</v>
      </c>
      <c r="BM104" s="674">
        <v>89</v>
      </c>
      <c r="BN104" s="674">
        <v>0</v>
      </c>
      <c r="BO104" s="674">
        <v>0</v>
      </c>
      <c r="BP104" s="674">
        <v>275.5</v>
      </c>
      <c r="BQ104" s="674">
        <v>0</v>
      </c>
      <c r="BR104" s="674">
        <v>0</v>
      </c>
      <c r="BS104" s="674">
        <v>0</v>
      </c>
      <c r="BT104" s="674">
        <v>0</v>
      </c>
    </row>
    <row r="105" spans="1:72" s="22" customFormat="1" ht="26.25" customHeight="1">
      <c r="A105" s="366">
        <f>SUBTOTAL(3,B$4:B105)</f>
        <v>102</v>
      </c>
      <c r="B105" s="367" t="s">
        <v>199</v>
      </c>
      <c r="C105" s="368" t="s">
        <v>257</v>
      </c>
      <c r="D105" s="369" t="s">
        <v>522</v>
      </c>
      <c r="E105" s="370">
        <f>COUNTIFS('Salary sheet'!$F$6:$F$2288,C105,'Salary sheet'!$E$6:$E$2288,B105)</f>
        <v>2</v>
      </c>
      <c r="F105" s="362">
        <f>+SUMIFS('Salary sheet'!$AN$6:$AN$1292,'Salary sheet'!$F$6:$F$1292,'So sánh giờ'!C105,'Salary sheet'!$E$6:$E$1292,'So sánh giờ'!B105)</f>
        <v>25211462</v>
      </c>
      <c r="G105" s="362">
        <f>+SUMIFS('Salary sheet'!$AO$6:$AO$2288,'Salary sheet'!$F$6:$F$2288,C105,'Salary sheet'!$E$6:$E$2288,B105)</f>
        <v>2169510</v>
      </c>
      <c r="H105" s="362">
        <f>+SUMIFS('Salary sheet'!$AP$6:$AP$2288,'Salary sheet'!$F$6:$F$2288,C105,'Salary sheet'!$E$6:$E$2288,B105)</f>
        <v>88200</v>
      </c>
      <c r="I105" s="362">
        <f>+SUMIFS('Salary sheet'!$AQ$6:$AQ$2288,'Salary sheet'!$F$6:$F$2288,C105,'Salary sheet'!$E$6:$E$2288,B105)</f>
        <v>30694</v>
      </c>
      <c r="J105" s="362">
        <f>+SUMIFS('Salary sheet'!$AR$6:$AR$2288,'Salary sheet'!$F$6:$F$2288,C105,'Salary sheet'!$E$6:$E$2288,B105)</f>
        <v>0</v>
      </c>
      <c r="K105" s="362">
        <f>SUMIFS('Salary sheet'!$AS$6:$AS$1291,'Salary sheet'!$F$6:$F$1291,'So sánh giờ'!C105)</f>
        <v>0</v>
      </c>
      <c r="L105" s="362">
        <f t="shared" si="3"/>
        <v>22923058</v>
      </c>
      <c r="M105" s="674">
        <f>SUMIFS('Salary sheet'!$M$6:$M$13045,'Salary sheet'!$F$6:$F$13045,'So sánh giờ'!$C105)</f>
        <v>45</v>
      </c>
      <c r="N105" s="674">
        <f>SUMIFS('Salary sheet'!$O$6:$O$13045,'Salary sheet'!$F$6:$F$13045,'So sánh giờ'!$C105)</f>
        <v>7</v>
      </c>
      <c r="O105" s="674">
        <f>SUMIFS('Salary sheet'!$AA$6:$AA$13045,'Salary sheet'!$F$6:$F$13045,'So sánh giờ'!$C105)</f>
        <v>0</v>
      </c>
      <c r="P105" s="674">
        <f>SUMIFS('Salary sheet'!$Q$6:$Q$13045,'Salary sheet'!$F$6:$F$13045,'So sánh giờ'!$C105)</f>
        <v>0</v>
      </c>
      <c r="Q105" s="674">
        <f>SUMIFS('Salary sheet'!$AH$6:$AH$13045,'Salary sheet'!$F$6:$F$13045,'So sánh giờ'!$C105)</f>
        <v>32</v>
      </c>
      <c r="R105" s="674">
        <f>SUMIFS('Salary sheet'!$AI$6:$AI$13045,'Salary sheet'!$F$6:$F$13045,'So sánh giờ'!$C105)</f>
        <v>0</v>
      </c>
      <c r="S105" s="674">
        <f>SUMIFS('Salary sheet'!$AJ$6:$AJ$13045,'Salary sheet'!$F$6:$F$13045,'So sánh giờ'!$C105)</f>
        <v>0</v>
      </c>
      <c r="T105" s="674">
        <f>SUMIFS('Salary sheet'!$AK$6:$AK$13045,'Salary sheet'!$F$6:$F$13045,'So sánh giờ'!$C105)</f>
        <v>0</v>
      </c>
      <c r="U105" s="674">
        <f>SUMIFS('Salary sheet'!$AL$6:$AL$13045,'Salary sheet'!$F$6:$F$13045,'So sánh giờ'!$C105)</f>
        <v>0</v>
      </c>
      <c r="V105" s="732">
        <v>2</v>
      </c>
      <c r="W105" s="730">
        <v>25340796</v>
      </c>
      <c r="X105" s="730">
        <v>2169510</v>
      </c>
      <c r="Y105" s="730">
        <v>88200</v>
      </c>
      <c r="Z105" s="730">
        <v>0</v>
      </c>
      <c r="AA105" s="730">
        <v>0</v>
      </c>
      <c r="AB105" s="730">
        <v>0</v>
      </c>
      <c r="AC105" s="730">
        <v>23083086</v>
      </c>
      <c r="AD105" s="733">
        <v>49.2</v>
      </c>
      <c r="AE105" s="733">
        <v>0</v>
      </c>
      <c r="AF105" s="733">
        <v>0</v>
      </c>
      <c r="AG105" s="733">
        <v>0</v>
      </c>
      <c r="AH105" s="733">
        <v>56</v>
      </c>
      <c r="AI105" s="733">
        <v>0</v>
      </c>
      <c r="AJ105" s="733">
        <v>0</v>
      </c>
      <c r="AK105" s="733">
        <v>0</v>
      </c>
      <c r="AL105" s="733">
        <v>0</v>
      </c>
      <c r="AM105" s="715">
        <v>2</v>
      </c>
      <c r="AN105" s="713">
        <v>27759226</v>
      </c>
      <c r="AO105" s="713">
        <v>2169510</v>
      </c>
      <c r="AP105" s="713">
        <v>88200</v>
      </c>
      <c r="AQ105" s="713">
        <v>73867</v>
      </c>
      <c r="AR105" s="713">
        <v>0</v>
      </c>
      <c r="AS105" s="713">
        <v>0</v>
      </c>
      <c r="AT105" s="713">
        <v>25427649</v>
      </c>
      <c r="AU105" s="716">
        <v>43.4</v>
      </c>
      <c r="AV105" s="716">
        <v>4</v>
      </c>
      <c r="AW105" s="716">
        <v>0</v>
      </c>
      <c r="AX105" s="716">
        <v>0</v>
      </c>
      <c r="AY105" s="716">
        <v>64</v>
      </c>
      <c r="AZ105" s="716">
        <v>0</v>
      </c>
      <c r="BA105" s="716">
        <v>0</v>
      </c>
      <c r="BB105" s="716">
        <v>0</v>
      </c>
      <c r="BC105" s="716">
        <v>0</v>
      </c>
      <c r="BD105" s="370">
        <v>2</v>
      </c>
      <c r="BE105" s="362">
        <v>38898704</v>
      </c>
      <c r="BF105" s="362">
        <v>2169510</v>
      </c>
      <c r="BG105" s="362">
        <v>88200</v>
      </c>
      <c r="BH105" s="362">
        <v>531795</v>
      </c>
      <c r="BI105" s="362">
        <v>0</v>
      </c>
      <c r="BJ105" s="362">
        <v>0</v>
      </c>
      <c r="BK105" s="362">
        <v>36109199</v>
      </c>
      <c r="BL105" s="674">
        <v>39.200000000000003</v>
      </c>
      <c r="BM105" s="674">
        <v>14</v>
      </c>
      <c r="BN105" s="674">
        <v>0</v>
      </c>
      <c r="BO105" s="674">
        <v>0</v>
      </c>
      <c r="BP105" s="674">
        <v>57</v>
      </c>
      <c r="BQ105" s="674">
        <v>0</v>
      </c>
      <c r="BR105" s="674">
        <v>0</v>
      </c>
      <c r="BS105" s="674">
        <v>0</v>
      </c>
      <c r="BT105" s="674">
        <v>0</v>
      </c>
    </row>
    <row r="106" spans="1:72" s="22" customFormat="1" ht="26.25" customHeight="1">
      <c r="A106" s="366">
        <f>SUBTOTAL(3,B$4:B106)</f>
        <v>103</v>
      </c>
      <c r="B106" s="367" t="s">
        <v>199</v>
      </c>
      <c r="C106" s="368" t="s">
        <v>537</v>
      </c>
      <c r="D106" s="369" t="s">
        <v>540</v>
      </c>
      <c r="E106" s="370">
        <f>COUNTIFS('Salary sheet'!$F$6:$F$2288,C106,'Salary sheet'!$E$6:$E$2288,B106)</f>
        <v>3</v>
      </c>
      <c r="F106" s="362">
        <f>+SUMIFS('Salary sheet'!$AN$6:$AN$1292,'Salary sheet'!$F$6:$F$1292,'So sánh giờ'!C106,'Salary sheet'!$E$6:$E$1292,'So sánh giờ'!B106)</f>
        <v>25230036</v>
      </c>
      <c r="G106" s="362">
        <f>+SUMIFS('Salary sheet'!$AO$6:$AO$2288,'Salary sheet'!$F$6:$F$2288,C106,'Salary sheet'!$E$6:$E$2288,B106)</f>
        <v>2191245</v>
      </c>
      <c r="H106" s="362">
        <f>+SUMIFS('Salary sheet'!$AP$6:$AP$2288,'Salary sheet'!$F$6:$F$2288,C106,'Salary sheet'!$E$6:$E$2288,B106)</f>
        <v>132300</v>
      </c>
      <c r="I106" s="362">
        <f>+SUMIFS('Salary sheet'!$AQ$6:$AQ$2288,'Salary sheet'!$F$6:$F$2288,C106,'Salary sheet'!$E$6:$E$2288,B106)</f>
        <v>0</v>
      </c>
      <c r="J106" s="362">
        <f>+SUMIFS('Salary sheet'!$AR$6:$AR$2288,'Salary sheet'!$F$6:$F$2288,C106,'Salary sheet'!$E$6:$E$2288,B106)</f>
        <v>0</v>
      </c>
      <c r="K106" s="362">
        <f>SUMIFS('Salary sheet'!$AS$6:$AS$1291,'Salary sheet'!$F$6:$F$1291,'So sánh giờ'!C106)</f>
        <v>0</v>
      </c>
      <c r="L106" s="362">
        <f t="shared" si="3"/>
        <v>22906491</v>
      </c>
      <c r="M106" s="674">
        <f>SUMIFS('Salary sheet'!$M$6:$M$13045,'Salary sheet'!$F$6:$F$13045,'So sánh giờ'!$C106)</f>
        <v>67.099999999999994</v>
      </c>
      <c r="N106" s="674">
        <f>SUMIFS('Salary sheet'!$O$6:$O$13045,'Salary sheet'!$F$6:$F$13045,'So sánh giờ'!$C106)</f>
        <v>8</v>
      </c>
      <c r="O106" s="674">
        <f>SUMIFS('Salary sheet'!$AA$6:$AA$13045,'Salary sheet'!$F$6:$F$13045,'So sánh giờ'!$C106)</f>
        <v>0</v>
      </c>
      <c r="P106" s="674">
        <f>SUMIFS('Salary sheet'!$Q$6:$Q$13045,'Salary sheet'!$F$6:$F$13045,'So sánh giờ'!$C106)</f>
        <v>0</v>
      </c>
      <c r="Q106" s="674">
        <f>SUMIFS('Salary sheet'!$AH$6:$AH$13045,'Salary sheet'!$F$6:$F$13045,'So sánh giờ'!$C106)</f>
        <v>24.5</v>
      </c>
      <c r="R106" s="674">
        <f>SUMIFS('Salary sheet'!$AI$6:$AI$13045,'Salary sheet'!$F$6:$F$13045,'So sánh giờ'!$C106)</f>
        <v>0</v>
      </c>
      <c r="S106" s="674">
        <f>SUMIFS('Salary sheet'!$AJ$6:$AJ$13045,'Salary sheet'!$F$6:$F$13045,'So sánh giờ'!$C106)</f>
        <v>0</v>
      </c>
      <c r="T106" s="674">
        <f>SUMIFS('Salary sheet'!$AK$6:$AK$13045,'Salary sheet'!$F$6:$F$13045,'So sánh giờ'!$C106)</f>
        <v>0</v>
      </c>
      <c r="U106" s="674">
        <f>SUMIFS('Salary sheet'!$AL$6:$AL$13045,'Salary sheet'!$F$6:$F$13045,'So sánh giờ'!$C106)</f>
        <v>0</v>
      </c>
      <c r="V106" s="732">
        <v>4</v>
      </c>
      <c r="W106" s="730">
        <v>45988221</v>
      </c>
      <c r="X106" s="730">
        <v>3224235</v>
      </c>
      <c r="Y106" s="730">
        <v>176400</v>
      </c>
      <c r="Z106" s="730">
        <v>0</v>
      </c>
      <c r="AA106" s="730">
        <v>0</v>
      </c>
      <c r="AB106" s="730">
        <v>0</v>
      </c>
      <c r="AC106" s="730">
        <v>42587586</v>
      </c>
      <c r="AD106" s="733">
        <v>101.19999999999999</v>
      </c>
      <c r="AE106" s="733">
        <v>0</v>
      </c>
      <c r="AF106" s="733">
        <v>0</v>
      </c>
      <c r="AG106" s="733">
        <v>0</v>
      </c>
      <c r="AH106" s="733">
        <v>175.5</v>
      </c>
      <c r="AI106" s="733">
        <v>0</v>
      </c>
      <c r="AJ106" s="733">
        <v>0</v>
      </c>
      <c r="AK106" s="733">
        <v>0</v>
      </c>
      <c r="AL106" s="733">
        <v>0</v>
      </c>
      <c r="AM106" s="715">
        <v>4</v>
      </c>
      <c r="AN106" s="713">
        <v>41528757</v>
      </c>
      <c r="AO106" s="713">
        <v>3163755</v>
      </c>
      <c r="AP106" s="713">
        <v>176400</v>
      </c>
      <c r="AQ106" s="713">
        <v>0</v>
      </c>
      <c r="AR106" s="713">
        <v>0</v>
      </c>
      <c r="AS106" s="713">
        <v>0</v>
      </c>
      <c r="AT106" s="713">
        <v>38188602</v>
      </c>
      <c r="AU106" s="716">
        <v>85</v>
      </c>
      <c r="AV106" s="716">
        <v>8</v>
      </c>
      <c r="AW106" s="716">
        <v>0</v>
      </c>
      <c r="AX106" s="716">
        <v>0</v>
      </c>
      <c r="AY106" s="716">
        <v>102.5</v>
      </c>
      <c r="AZ106" s="716">
        <v>0</v>
      </c>
      <c r="BA106" s="716">
        <v>0</v>
      </c>
      <c r="BB106" s="716">
        <v>0</v>
      </c>
      <c r="BC106" s="716">
        <v>0</v>
      </c>
      <c r="BD106" s="370">
        <v>4</v>
      </c>
      <c r="BE106" s="362">
        <v>65137349</v>
      </c>
      <c r="BF106" s="362">
        <v>3132255</v>
      </c>
      <c r="BG106" s="362">
        <v>176400</v>
      </c>
      <c r="BH106" s="362">
        <v>571001</v>
      </c>
      <c r="BI106" s="362">
        <v>0</v>
      </c>
      <c r="BJ106" s="362">
        <v>0</v>
      </c>
      <c r="BK106" s="362">
        <v>61257693</v>
      </c>
      <c r="BL106" s="674">
        <v>75.5</v>
      </c>
      <c r="BM106" s="674">
        <v>28</v>
      </c>
      <c r="BN106" s="674">
        <v>0</v>
      </c>
      <c r="BO106" s="674">
        <v>0</v>
      </c>
      <c r="BP106" s="674">
        <v>118.5</v>
      </c>
      <c r="BQ106" s="674">
        <v>0</v>
      </c>
      <c r="BR106" s="674">
        <v>0</v>
      </c>
      <c r="BS106" s="674">
        <v>0</v>
      </c>
      <c r="BT106" s="674">
        <v>0</v>
      </c>
    </row>
    <row r="107" spans="1:72" s="22" customFormat="1" ht="26.25" customHeight="1">
      <c r="A107" s="366">
        <f>SUBTOTAL(3,B$4:B107)</f>
        <v>104</v>
      </c>
      <c r="B107" s="367" t="s">
        <v>199</v>
      </c>
      <c r="C107" s="368" t="s">
        <v>243</v>
      </c>
      <c r="D107" s="369" t="s">
        <v>486</v>
      </c>
      <c r="E107" s="370">
        <f>COUNTIFS('Salary sheet'!$F$6:$F$2288,C107,'Salary sheet'!$E$6:$E$2288,B107)</f>
        <v>12</v>
      </c>
      <c r="F107" s="362">
        <f>+SUMIFS('Salary sheet'!$AN$6:$AN$1292,'Salary sheet'!$F$6:$F$1292,'So sánh giờ'!C107,'Salary sheet'!$E$6:$E$1292,'So sánh giờ'!B107)</f>
        <v>155737158</v>
      </c>
      <c r="G107" s="362">
        <f>+SUMIFS('Salary sheet'!$AO$6:$AO$2288,'Salary sheet'!$F$6:$F$2288,C107,'Salary sheet'!$E$6:$E$2288,B107)</f>
        <v>14407260</v>
      </c>
      <c r="H107" s="362">
        <f>+SUMIFS('Salary sheet'!$AP$6:$AP$2288,'Salary sheet'!$F$6:$F$2288,C107,'Salary sheet'!$E$6:$E$2288,B107)</f>
        <v>485100</v>
      </c>
      <c r="I107" s="362">
        <f>+SUMIFS('Salary sheet'!$AQ$6:$AQ$2288,'Salary sheet'!$F$6:$F$2288,C107,'Salary sheet'!$E$6:$E$2288,B107)</f>
        <v>228487</v>
      </c>
      <c r="J107" s="362">
        <f>+SUMIFS('Salary sheet'!$AR$6:$AR$2288,'Salary sheet'!$F$6:$F$2288,C107,'Salary sheet'!$E$6:$E$2288,B107)</f>
        <v>0</v>
      </c>
      <c r="K107" s="362">
        <f>SUMIFS('Salary sheet'!$AS$6:$AS$1291,'Salary sheet'!$F$6:$F$1291,'So sánh giờ'!C107)</f>
        <v>115385</v>
      </c>
      <c r="L107" s="362">
        <f t="shared" si="3"/>
        <v>140500926</v>
      </c>
      <c r="M107" s="674">
        <f>SUMIFS('Salary sheet'!$M$6:$M$13045,'Salary sheet'!$F$6:$F$13045,'So sánh giờ'!$C107)</f>
        <v>264.89999999999998</v>
      </c>
      <c r="N107" s="674">
        <f>SUMIFS('Salary sheet'!$O$6:$O$13045,'Salary sheet'!$F$6:$F$13045,'So sánh giờ'!$C107)</f>
        <v>23</v>
      </c>
      <c r="O107" s="674">
        <f>SUMIFS('Salary sheet'!$AA$6:$AA$13045,'Salary sheet'!$F$6:$F$13045,'So sánh giờ'!$C107)</f>
        <v>0</v>
      </c>
      <c r="P107" s="674">
        <f>SUMIFS('Salary sheet'!$Q$6:$Q$13045,'Salary sheet'!$F$6:$F$13045,'So sánh giờ'!$C107)</f>
        <v>0</v>
      </c>
      <c r="Q107" s="674">
        <f>SUMIFS('Salary sheet'!$AH$6:$AH$13045,'Salary sheet'!$F$6:$F$13045,'So sánh giờ'!$C107)</f>
        <v>0</v>
      </c>
      <c r="R107" s="674">
        <f>SUMIFS('Salary sheet'!$AI$6:$AI$13045,'Salary sheet'!$F$6:$F$13045,'So sánh giờ'!$C107)</f>
        <v>0</v>
      </c>
      <c r="S107" s="674">
        <f>SUMIFS('Salary sheet'!$AJ$6:$AJ$13045,'Salary sheet'!$F$6:$F$13045,'So sánh giờ'!$C107)</f>
        <v>0</v>
      </c>
      <c r="T107" s="674">
        <f>SUMIFS('Salary sheet'!$AK$6:$AK$13045,'Salary sheet'!$F$6:$F$13045,'So sánh giờ'!$C107)</f>
        <v>0</v>
      </c>
      <c r="U107" s="674">
        <f>SUMIFS('Salary sheet'!$AL$6:$AL$13045,'Salary sheet'!$F$6:$F$13045,'So sánh giờ'!$C107)</f>
        <v>0</v>
      </c>
      <c r="V107" s="732">
        <v>11</v>
      </c>
      <c r="W107" s="730">
        <v>140641727</v>
      </c>
      <c r="X107" s="730">
        <v>13906515</v>
      </c>
      <c r="Y107" s="730">
        <v>441000</v>
      </c>
      <c r="Z107" s="730">
        <v>43016</v>
      </c>
      <c r="AA107" s="730">
        <v>0</v>
      </c>
      <c r="AB107" s="730">
        <v>0</v>
      </c>
      <c r="AC107" s="730">
        <v>126251196</v>
      </c>
      <c r="AD107" s="733">
        <v>254.6</v>
      </c>
      <c r="AE107" s="733">
        <v>0</v>
      </c>
      <c r="AF107" s="733">
        <v>0</v>
      </c>
      <c r="AG107" s="733">
        <v>0</v>
      </c>
      <c r="AH107" s="733">
        <v>0</v>
      </c>
      <c r="AI107" s="733">
        <v>0</v>
      </c>
      <c r="AJ107" s="733">
        <v>0</v>
      </c>
      <c r="AK107" s="733">
        <v>0</v>
      </c>
      <c r="AL107" s="733">
        <v>0</v>
      </c>
      <c r="AM107" s="715">
        <v>10</v>
      </c>
      <c r="AN107" s="713">
        <v>144977174</v>
      </c>
      <c r="AO107" s="713">
        <v>13906515</v>
      </c>
      <c r="AP107" s="713">
        <v>396900</v>
      </c>
      <c r="AQ107" s="713">
        <v>240781</v>
      </c>
      <c r="AR107" s="713">
        <v>630000</v>
      </c>
      <c r="AS107" s="713">
        <v>0</v>
      </c>
      <c r="AT107" s="713">
        <v>129802978</v>
      </c>
      <c r="AU107" s="716">
        <v>217.4</v>
      </c>
      <c r="AV107" s="716">
        <v>18</v>
      </c>
      <c r="AW107" s="716">
        <v>0</v>
      </c>
      <c r="AX107" s="716">
        <v>0</v>
      </c>
      <c r="AY107" s="716">
        <v>0</v>
      </c>
      <c r="AZ107" s="716">
        <v>0</v>
      </c>
      <c r="BA107" s="716">
        <v>0</v>
      </c>
      <c r="BB107" s="716">
        <v>0</v>
      </c>
      <c r="BC107" s="716">
        <v>0</v>
      </c>
      <c r="BD107" s="370">
        <v>9</v>
      </c>
      <c r="BE107" s="362">
        <v>257425737</v>
      </c>
      <c r="BF107" s="362">
        <v>13906515</v>
      </c>
      <c r="BG107" s="362">
        <v>396900</v>
      </c>
      <c r="BH107" s="362">
        <v>9850683</v>
      </c>
      <c r="BI107" s="362">
        <v>0</v>
      </c>
      <c r="BJ107" s="362">
        <v>0</v>
      </c>
      <c r="BK107" s="362">
        <v>233271639</v>
      </c>
      <c r="BL107" s="674">
        <v>176.4</v>
      </c>
      <c r="BM107" s="674">
        <v>63</v>
      </c>
      <c r="BN107" s="674">
        <v>0</v>
      </c>
      <c r="BO107" s="674">
        <v>0</v>
      </c>
      <c r="BP107" s="674">
        <v>0</v>
      </c>
      <c r="BQ107" s="674">
        <v>0</v>
      </c>
      <c r="BR107" s="674">
        <v>0</v>
      </c>
      <c r="BS107" s="674">
        <v>0</v>
      </c>
      <c r="BT107" s="674">
        <v>0</v>
      </c>
    </row>
    <row r="108" spans="1:72" s="22" customFormat="1" ht="26.25" customHeight="1">
      <c r="A108" s="366">
        <f>SUBTOTAL(3,B$4:B108)</f>
        <v>105</v>
      </c>
      <c r="B108" s="367" t="s">
        <v>199</v>
      </c>
      <c r="C108" s="368" t="s">
        <v>455</v>
      </c>
      <c r="D108" s="369" t="s">
        <v>523</v>
      </c>
      <c r="E108" s="370">
        <f>COUNTIFS('Salary sheet'!$F$6:$F$2288,C108,'Salary sheet'!$E$6:$E$2288,B108)</f>
        <v>6</v>
      </c>
      <c r="F108" s="362">
        <f>+SUMIFS('Salary sheet'!$AN$6:$AN$1292,'Salary sheet'!$F$6:$F$1292,'So sánh giờ'!C108,'Salary sheet'!$E$6:$E$1292,'So sánh giờ'!B108)</f>
        <v>110170479</v>
      </c>
      <c r="G108" s="362">
        <f>+SUMIFS('Salary sheet'!$AO$6:$AO$2288,'Salary sheet'!$F$6:$F$2288,C108,'Salary sheet'!$E$6:$E$2288,B108)</f>
        <v>12085500</v>
      </c>
      <c r="H108" s="362">
        <f>+SUMIFS('Salary sheet'!$AP$6:$AP$2288,'Salary sheet'!$F$6:$F$2288,C108,'Salary sheet'!$E$6:$E$2288,B108)</f>
        <v>264600</v>
      </c>
      <c r="I108" s="362">
        <f>+SUMIFS('Salary sheet'!$AQ$6:$AQ$2288,'Salary sheet'!$F$6:$F$2288,C108,'Salary sheet'!$E$6:$E$2288,B108)</f>
        <v>68226</v>
      </c>
      <c r="J108" s="362">
        <f>+SUMIFS('Salary sheet'!$AR$6:$AR$2288,'Salary sheet'!$F$6:$F$2288,C108,'Salary sheet'!$E$6:$E$2288,B108)</f>
        <v>0</v>
      </c>
      <c r="K108" s="362">
        <f>SUMIFS('Salary sheet'!$AS$6:$AS$1291,'Salary sheet'!$F$6:$F$1291,'So sánh giờ'!C108)</f>
        <v>0</v>
      </c>
      <c r="L108" s="362">
        <f t="shared" si="3"/>
        <v>97752153</v>
      </c>
      <c r="M108" s="674">
        <f>SUMIFS('Salary sheet'!$M$6:$M$13045,'Salary sheet'!$F$6:$F$13045,'So sánh giờ'!$C108)</f>
        <v>131.80000000000001</v>
      </c>
      <c r="N108" s="674">
        <f>SUMIFS('Salary sheet'!$O$6:$O$13045,'Salary sheet'!$F$6:$F$13045,'So sánh giờ'!$C108)</f>
        <v>13</v>
      </c>
      <c r="O108" s="674">
        <f>SUMIFS('Salary sheet'!$AA$6:$AA$13045,'Salary sheet'!$F$6:$F$13045,'So sánh giờ'!$C108)</f>
        <v>0</v>
      </c>
      <c r="P108" s="674">
        <f>SUMIFS('Salary sheet'!$Q$6:$Q$13045,'Salary sheet'!$F$6:$F$13045,'So sánh giờ'!$C108)</f>
        <v>0</v>
      </c>
      <c r="Q108" s="674">
        <f>SUMIFS('Salary sheet'!$AH$6:$AH$13045,'Salary sheet'!$F$6:$F$13045,'So sánh giờ'!$C108)</f>
        <v>0</v>
      </c>
      <c r="R108" s="674">
        <f>SUMIFS('Salary sheet'!$AI$6:$AI$13045,'Salary sheet'!$F$6:$F$13045,'So sánh giờ'!$C108)</f>
        <v>0</v>
      </c>
      <c r="S108" s="674">
        <f>SUMIFS('Salary sheet'!$AJ$6:$AJ$13045,'Salary sheet'!$F$6:$F$13045,'So sánh giờ'!$C108)</f>
        <v>0</v>
      </c>
      <c r="T108" s="674">
        <f>SUMIFS('Salary sheet'!$AK$6:$AK$13045,'Salary sheet'!$F$6:$F$13045,'So sánh giờ'!$C108)</f>
        <v>0</v>
      </c>
      <c r="U108" s="674">
        <f>SUMIFS('Salary sheet'!$AL$6:$AL$13045,'Salary sheet'!$F$6:$F$13045,'So sánh giờ'!$C108)</f>
        <v>0</v>
      </c>
      <c r="V108" s="732">
        <v>6</v>
      </c>
      <c r="W108" s="730">
        <v>109804711</v>
      </c>
      <c r="X108" s="730">
        <v>12085500</v>
      </c>
      <c r="Y108" s="730">
        <v>264600</v>
      </c>
      <c r="Z108" s="730">
        <v>0</v>
      </c>
      <c r="AA108" s="730">
        <v>0</v>
      </c>
      <c r="AB108" s="730">
        <v>0</v>
      </c>
      <c r="AC108" s="730">
        <v>97454611</v>
      </c>
      <c r="AD108" s="733">
        <v>143.6</v>
      </c>
      <c r="AE108" s="733">
        <v>0</v>
      </c>
      <c r="AF108" s="733">
        <v>0</v>
      </c>
      <c r="AG108" s="733">
        <v>0</v>
      </c>
      <c r="AH108" s="733">
        <v>0</v>
      </c>
      <c r="AI108" s="733">
        <v>0</v>
      </c>
      <c r="AJ108" s="733">
        <v>0</v>
      </c>
      <c r="AK108" s="733">
        <v>0</v>
      </c>
      <c r="AL108" s="733">
        <v>0</v>
      </c>
      <c r="AM108" s="715">
        <v>6</v>
      </c>
      <c r="AN108" s="713">
        <v>114435520</v>
      </c>
      <c r="AO108" s="713">
        <v>12085500</v>
      </c>
      <c r="AP108" s="713">
        <v>264600</v>
      </c>
      <c r="AQ108" s="713">
        <v>134433</v>
      </c>
      <c r="AR108" s="713">
        <v>540000</v>
      </c>
      <c r="AS108" s="713">
        <v>0</v>
      </c>
      <c r="AT108" s="713">
        <v>101410987</v>
      </c>
      <c r="AU108" s="716">
        <v>124.7</v>
      </c>
      <c r="AV108" s="716">
        <v>13</v>
      </c>
      <c r="AW108" s="716">
        <v>0</v>
      </c>
      <c r="AX108" s="716">
        <v>0</v>
      </c>
      <c r="AY108" s="716">
        <v>0</v>
      </c>
      <c r="AZ108" s="716">
        <v>0</v>
      </c>
      <c r="BA108" s="716">
        <v>0</v>
      </c>
      <c r="BB108" s="716">
        <v>0</v>
      </c>
      <c r="BC108" s="716">
        <v>0</v>
      </c>
      <c r="BD108" s="370">
        <v>6</v>
      </c>
      <c r="BE108" s="362">
        <v>216893172</v>
      </c>
      <c r="BF108" s="362">
        <v>12085500</v>
      </c>
      <c r="BG108" s="362">
        <v>264600</v>
      </c>
      <c r="BH108" s="362">
        <v>10494095</v>
      </c>
      <c r="BI108" s="362">
        <v>0</v>
      </c>
      <c r="BJ108" s="362">
        <v>0</v>
      </c>
      <c r="BK108" s="362">
        <v>194048977</v>
      </c>
      <c r="BL108" s="674">
        <v>106.5</v>
      </c>
      <c r="BM108" s="674">
        <v>42</v>
      </c>
      <c r="BN108" s="674">
        <v>0</v>
      </c>
      <c r="BO108" s="674">
        <v>0</v>
      </c>
      <c r="BP108" s="674">
        <v>0</v>
      </c>
      <c r="BQ108" s="674">
        <v>0</v>
      </c>
      <c r="BR108" s="674">
        <v>0</v>
      </c>
      <c r="BS108" s="674">
        <v>0</v>
      </c>
      <c r="BT108" s="674">
        <v>0</v>
      </c>
    </row>
    <row r="109" spans="1:72" s="22" customFormat="1" ht="26.25" customHeight="1">
      <c r="A109" s="366">
        <f>SUBTOTAL(3,B$4:B109)</f>
        <v>106</v>
      </c>
      <c r="B109" s="367" t="s">
        <v>199</v>
      </c>
      <c r="C109" s="368" t="s">
        <v>244</v>
      </c>
      <c r="D109" s="369" t="s">
        <v>584</v>
      </c>
      <c r="E109" s="370">
        <f>COUNTIFS('Salary sheet'!$F$6:$F$2288,C109,'Salary sheet'!$E$6:$E$2288,B109)</f>
        <v>5</v>
      </c>
      <c r="F109" s="362">
        <f>+SUMIFS('Salary sheet'!$AN$6:$AN$1292,'Salary sheet'!$F$6:$F$1292,'So sánh giờ'!C109,'Salary sheet'!$E$6:$E$1292,'So sánh giờ'!B109)</f>
        <v>76992077</v>
      </c>
      <c r="G109" s="362">
        <f>+SUMIFS('Salary sheet'!$AO$6:$AO$2288,'Salary sheet'!$F$6:$F$2288,C109,'Salary sheet'!$E$6:$E$2288,B109)</f>
        <v>6872565</v>
      </c>
      <c r="H109" s="362">
        <f>+SUMIFS('Salary sheet'!$AP$6:$AP$2288,'Salary sheet'!$F$6:$F$2288,C109,'Salary sheet'!$E$6:$E$2288,B109)</f>
        <v>220500</v>
      </c>
      <c r="I109" s="362">
        <f>+SUMIFS('Salary sheet'!$AQ$6:$AQ$2288,'Salary sheet'!$F$6:$F$2288,C109,'Salary sheet'!$E$6:$E$2288,B109)</f>
        <v>239446</v>
      </c>
      <c r="J109" s="362">
        <f>+SUMIFS('Salary sheet'!$AR$6:$AR$2288,'Salary sheet'!$F$6:$F$2288,C109,'Salary sheet'!$E$6:$E$2288,B109)</f>
        <v>0</v>
      </c>
      <c r="K109" s="362">
        <f>SUMIFS('Salary sheet'!$AS$6:$AS$1291,'Salary sheet'!$F$6:$F$1291,'So sánh giờ'!C109)</f>
        <v>0</v>
      </c>
      <c r="L109" s="362">
        <f t="shared" si="3"/>
        <v>69659566</v>
      </c>
      <c r="M109" s="674">
        <f>SUMIFS('Salary sheet'!$M$6:$M$13045,'Salary sheet'!$F$6:$F$13045,'So sánh giờ'!$C109)</f>
        <v>118.8</v>
      </c>
      <c r="N109" s="674">
        <f>SUMIFS('Salary sheet'!$O$6:$O$13045,'Salary sheet'!$F$6:$F$13045,'So sánh giờ'!$C109)</f>
        <v>11</v>
      </c>
      <c r="O109" s="674">
        <f>SUMIFS('Salary sheet'!$AA$6:$AA$13045,'Salary sheet'!$F$6:$F$13045,'So sánh giờ'!$C109)</f>
        <v>0</v>
      </c>
      <c r="P109" s="674">
        <f>SUMIFS('Salary sheet'!$Q$6:$Q$13045,'Salary sheet'!$F$6:$F$13045,'So sánh giờ'!$C109)</f>
        <v>0</v>
      </c>
      <c r="Q109" s="674">
        <f>SUMIFS('Salary sheet'!$AH$6:$AH$13045,'Salary sheet'!$F$6:$F$13045,'So sánh giờ'!$C109)</f>
        <v>66.5</v>
      </c>
      <c r="R109" s="674">
        <f>SUMIFS('Salary sheet'!$AI$6:$AI$13045,'Salary sheet'!$F$6:$F$13045,'So sánh giờ'!$C109)</f>
        <v>0</v>
      </c>
      <c r="S109" s="674">
        <f>SUMIFS('Salary sheet'!$AJ$6:$AJ$13045,'Salary sheet'!$F$6:$F$13045,'So sánh giờ'!$C109)</f>
        <v>0</v>
      </c>
      <c r="T109" s="674">
        <f>SUMIFS('Salary sheet'!$AK$6:$AK$13045,'Salary sheet'!$F$6:$F$13045,'So sánh giờ'!$C109)</f>
        <v>0</v>
      </c>
      <c r="U109" s="674">
        <f>SUMIFS('Salary sheet'!$AL$6:$AL$13045,'Salary sheet'!$F$6:$F$13045,'So sánh giờ'!$C109)</f>
        <v>0</v>
      </c>
      <c r="V109" s="732">
        <v>5</v>
      </c>
      <c r="W109" s="730">
        <v>69526116</v>
      </c>
      <c r="X109" s="730">
        <v>6872565</v>
      </c>
      <c r="Y109" s="730">
        <v>220500</v>
      </c>
      <c r="Z109" s="730">
        <v>51713</v>
      </c>
      <c r="AA109" s="730">
        <v>0</v>
      </c>
      <c r="AB109" s="730">
        <v>0</v>
      </c>
      <c r="AC109" s="730">
        <v>62381338</v>
      </c>
      <c r="AD109" s="733">
        <v>118.8</v>
      </c>
      <c r="AE109" s="733">
        <v>0</v>
      </c>
      <c r="AF109" s="733">
        <v>0</v>
      </c>
      <c r="AG109" s="733">
        <v>0</v>
      </c>
      <c r="AH109" s="733">
        <v>131</v>
      </c>
      <c r="AI109" s="733">
        <v>0</v>
      </c>
      <c r="AJ109" s="733">
        <v>0</v>
      </c>
      <c r="AK109" s="733">
        <v>0</v>
      </c>
      <c r="AL109" s="733">
        <v>0</v>
      </c>
      <c r="AM109" s="715">
        <v>5</v>
      </c>
      <c r="AN109" s="713">
        <v>77491342</v>
      </c>
      <c r="AO109" s="713">
        <v>6838545</v>
      </c>
      <c r="AP109" s="713">
        <v>220500</v>
      </c>
      <c r="AQ109" s="713">
        <v>241252</v>
      </c>
      <c r="AR109" s="713">
        <v>0</v>
      </c>
      <c r="AS109" s="713">
        <v>0</v>
      </c>
      <c r="AT109" s="713">
        <v>70191045</v>
      </c>
      <c r="AU109" s="716">
        <v>104.4</v>
      </c>
      <c r="AV109" s="716">
        <v>10</v>
      </c>
      <c r="AW109" s="716">
        <v>0</v>
      </c>
      <c r="AX109" s="716">
        <v>0</v>
      </c>
      <c r="AY109" s="716">
        <v>114</v>
      </c>
      <c r="AZ109" s="716">
        <v>0</v>
      </c>
      <c r="BA109" s="716">
        <v>0</v>
      </c>
      <c r="BB109" s="716">
        <v>0</v>
      </c>
      <c r="BC109" s="716">
        <v>0</v>
      </c>
      <c r="BD109" s="370">
        <v>5</v>
      </c>
      <c r="BE109" s="362">
        <v>128182816</v>
      </c>
      <c r="BF109" s="362">
        <v>6838545</v>
      </c>
      <c r="BG109" s="362">
        <v>220500</v>
      </c>
      <c r="BH109" s="362">
        <v>5656594</v>
      </c>
      <c r="BI109" s="362">
        <v>0</v>
      </c>
      <c r="BJ109" s="362">
        <v>0</v>
      </c>
      <c r="BK109" s="362">
        <v>115467177</v>
      </c>
      <c r="BL109" s="674">
        <v>97.5</v>
      </c>
      <c r="BM109" s="674">
        <v>35</v>
      </c>
      <c r="BN109" s="674">
        <v>0</v>
      </c>
      <c r="BO109" s="674">
        <v>0</v>
      </c>
      <c r="BP109" s="674">
        <v>123</v>
      </c>
      <c r="BQ109" s="674">
        <v>0</v>
      </c>
      <c r="BR109" s="674">
        <v>0</v>
      </c>
      <c r="BS109" s="674">
        <v>0</v>
      </c>
      <c r="BT109" s="674">
        <v>0</v>
      </c>
    </row>
    <row r="110" spans="1:72" s="22" customFormat="1" ht="26.25" customHeight="1">
      <c r="A110" s="366">
        <f>SUBTOTAL(3,B$4:B110)</f>
        <v>107</v>
      </c>
      <c r="B110" s="367" t="s">
        <v>195</v>
      </c>
      <c r="C110" s="368" t="s">
        <v>541</v>
      </c>
      <c r="D110" s="369" t="s">
        <v>544</v>
      </c>
      <c r="E110" s="370">
        <f>COUNTIFS('Salary sheet'!$F$6:$F$2288,C110,'Salary sheet'!$E$6:$E$2288,B110)</f>
        <v>4</v>
      </c>
      <c r="F110" s="362">
        <f>+SUMIFS('Salary sheet'!$AN$6:$AN$1292,'Salary sheet'!$F$6:$F$1292,'So sánh giờ'!C110,'Salary sheet'!$E$6:$E$1292,'So sánh giờ'!B110)</f>
        <v>46019945</v>
      </c>
      <c r="G110" s="362">
        <f>+SUMIFS('Salary sheet'!$AO$6:$AO$2288,'Salary sheet'!$F$6:$F$2288,C110,'Salary sheet'!$E$6:$E$2288,B110)</f>
        <v>3780000</v>
      </c>
      <c r="H110" s="362">
        <f>+SUMIFS('Salary sheet'!$AP$6:$AP$2288,'Salary sheet'!$F$6:$F$2288,C110,'Salary sheet'!$E$6:$E$2288,B110)</f>
        <v>176400</v>
      </c>
      <c r="I110" s="362">
        <f>+SUMIFS('Salary sheet'!$AQ$6:$AQ$2288,'Salary sheet'!$F$6:$F$2288,C110,'Salary sheet'!$E$6:$E$2288,B110)</f>
        <v>0</v>
      </c>
      <c r="J110" s="362">
        <f>+SUMIFS('Salary sheet'!$AR$6:$AR$2288,'Salary sheet'!$F$6:$F$2288,C110,'Salary sheet'!$E$6:$E$2288,B110)</f>
        <v>0</v>
      </c>
      <c r="K110" s="362">
        <f>SUMIFS('Salary sheet'!$AS$6:$AS$1291,'Salary sheet'!$F$6:$F$1291,'So sánh giờ'!C110)</f>
        <v>0</v>
      </c>
      <c r="L110" s="362">
        <f>+(F110)-SUM(G110:K110)</f>
        <v>42063545</v>
      </c>
      <c r="M110" s="674">
        <f>SUMIFS('Salary sheet'!$M$6:$M$13045,'Salary sheet'!$F$6:$F$13045,'So sánh giờ'!$C110)</f>
        <v>86.1</v>
      </c>
      <c r="N110" s="674">
        <f>SUMIFS('Salary sheet'!$O$6:$O$13045,'Salary sheet'!$F$6:$F$13045,'So sánh giờ'!$C110)</f>
        <v>11</v>
      </c>
      <c r="O110" s="674">
        <f>SUMIFS('Salary sheet'!$AA$6:$AA$13045,'Salary sheet'!$F$6:$F$13045,'So sánh giờ'!$C110)</f>
        <v>0</v>
      </c>
      <c r="P110" s="674">
        <f>SUMIFS('Salary sheet'!$Q$6:$Q$13045,'Salary sheet'!$F$6:$F$13045,'So sánh giờ'!$C110)</f>
        <v>0</v>
      </c>
      <c r="Q110" s="674">
        <f>SUMIFS('Salary sheet'!$AH$6:$AH$13045,'Salary sheet'!$F$6:$F$13045,'So sánh giờ'!$C110)</f>
        <v>108</v>
      </c>
      <c r="R110" s="674">
        <f>SUMIFS('Salary sheet'!$AI$6:$AI$13045,'Salary sheet'!$F$6:$F$13045,'So sánh giờ'!$C110)</f>
        <v>0</v>
      </c>
      <c r="S110" s="674">
        <f>SUMIFS('Salary sheet'!$AJ$6:$AJ$13045,'Salary sheet'!$F$6:$F$13045,'So sánh giờ'!$C110)</f>
        <v>0</v>
      </c>
      <c r="T110" s="674">
        <f>SUMIFS('Salary sheet'!$AK$6:$AK$13045,'Salary sheet'!$F$6:$F$13045,'So sánh giờ'!$C110)</f>
        <v>0</v>
      </c>
      <c r="U110" s="674">
        <f>SUMIFS('Salary sheet'!$AL$6:$AL$13045,'Salary sheet'!$F$6:$F$13045,'So sánh giờ'!$C110)</f>
        <v>0</v>
      </c>
      <c r="V110" s="732">
        <v>4</v>
      </c>
      <c r="W110" s="730">
        <v>52013250</v>
      </c>
      <c r="X110" s="730">
        <v>3132570</v>
      </c>
      <c r="Y110" s="730">
        <v>132300</v>
      </c>
      <c r="Z110" s="730">
        <v>0</v>
      </c>
      <c r="AA110" s="730">
        <v>0</v>
      </c>
      <c r="AB110" s="730">
        <v>0</v>
      </c>
      <c r="AC110" s="730">
        <v>48748380</v>
      </c>
      <c r="AD110" s="733">
        <v>101.9</v>
      </c>
      <c r="AE110" s="733">
        <v>0</v>
      </c>
      <c r="AF110" s="733">
        <v>0</v>
      </c>
      <c r="AG110" s="733">
        <v>0</v>
      </c>
      <c r="AH110" s="733">
        <v>156</v>
      </c>
      <c r="AI110" s="733">
        <v>0</v>
      </c>
      <c r="AJ110" s="733">
        <v>0</v>
      </c>
      <c r="AK110" s="733">
        <v>0</v>
      </c>
      <c r="AL110" s="733">
        <v>0</v>
      </c>
      <c r="AM110" s="715">
        <v>4</v>
      </c>
      <c r="AN110" s="713">
        <v>48257408</v>
      </c>
      <c r="AO110" s="713">
        <v>3075660</v>
      </c>
      <c r="AP110" s="713">
        <v>132300</v>
      </c>
      <c r="AQ110" s="713">
        <v>16391</v>
      </c>
      <c r="AR110" s="713">
        <v>0</v>
      </c>
      <c r="AS110" s="713">
        <v>0</v>
      </c>
      <c r="AT110" s="713">
        <v>45033057</v>
      </c>
      <c r="AU110" s="716">
        <v>73.8</v>
      </c>
      <c r="AV110" s="716">
        <v>6</v>
      </c>
      <c r="AW110" s="716">
        <v>0</v>
      </c>
      <c r="AX110" s="716">
        <v>0</v>
      </c>
      <c r="AY110" s="716">
        <v>170</v>
      </c>
      <c r="AZ110" s="716">
        <v>0</v>
      </c>
      <c r="BA110" s="716">
        <v>0</v>
      </c>
      <c r="BB110" s="716">
        <v>0</v>
      </c>
      <c r="BC110" s="716">
        <v>0</v>
      </c>
      <c r="BD110" s="370">
        <v>3</v>
      </c>
      <c r="BE110" s="362">
        <v>56935401</v>
      </c>
      <c r="BF110" s="362">
        <v>3075660</v>
      </c>
      <c r="BG110" s="362">
        <v>132300</v>
      </c>
      <c r="BH110" s="362">
        <v>512146</v>
      </c>
      <c r="BI110" s="362">
        <v>0</v>
      </c>
      <c r="BJ110" s="362">
        <v>0</v>
      </c>
      <c r="BK110" s="362">
        <v>53215295</v>
      </c>
      <c r="BL110" s="674">
        <v>56.8</v>
      </c>
      <c r="BM110" s="674">
        <v>21</v>
      </c>
      <c r="BN110" s="674">
        <v>0</v>
      </c>
      <c r="BO110" s="674">
        <v>0</v>
      </c>
      <c r="BP110" s="674">
        <v>88</v>
      </c>
      <c r="BQ110" s="674">
        <v>0</v>
      </c>
      <c r="BR110" s="674">
        <v>0</v>
      </c>
      <c r="BS110" s="674">
        <v>0</v>
      </c>
      <c r="BT110" s="674">
        <v>0</v>
      </c>
    </row>
    <row r="111" spans="1:72" s="22" customFormat="1" ht="26.25" customHeight="1">
      <c r="A111" s="366">
        <f>SUBTOTAL(3,B$4:B111)</f>
        <v>108</v>
      </c>
      <c r="B111" s="367" t="s">
        <v>195</v>
      </c>
      <c r="C111" s="368" t="s">
        <v>558</v>
      </c>
      <c r="D111" s="369" t="s">
        <v>559</v>
      </c>
      <c r="E111" s="370">
        <f>COUNTIFS('Salary sheet'!$F$6:$F$2288,C111,'Salary sheet'!$E$6:$E$2288,B111)</f>
        <v>1</v>
      </c>
      <c r="F111" s="362">
        <f>+SUMIFS('Salary sheet'!$AN$6:$AN$1292,'Salary sheet'!$F$6:$F$1292,'So sánh giờ'!C111,'Salary sheet'!$E$6:$E$1292,'So sánh giờ'!B111)</f>
        <v>8352147</v>
      </c>
      <c r="G111" s="362">
        <f>+SUMIFS('Salary sheet'!$AO$6:$AO$2288,'Salary sheet'!$F$6:$F$2288,C111,'Salary sheet'!$E$6:$E$2288,B111)</f>
        <v>643755</v>
      </c>
      <c r="H111" s="362">
        <f>+SUMIFS('Salary sheet'!$AP$6:$AP$2288,'Salary sheet'!$F$6:$F$2288,C111,'Salary sheet'!$E$6:$E$2288,B111)</f>
        <v>44100</v>
      </c>
      <c r="I111" s="362">
        <f>+SUMIFS('Salary sheet'!$AQ$6:$AQ$2288,'Salary sheet'!$F$6:$F$2288,C111,'Salary sheet'!$E$6:$E$2288,B111)</f>
        <v>0</v>
      </c>
      <c r="J111" s="362">
        <f>+SUMIFS('Salary sheet'!$AR$6:$AR$2288,'Salary sheet'!$F$6:$F$2288,C111,'Salary sheet'!$E$6:$E$2288,B111)</f>
        <v>140000</v>
      </c>
      <c r="K111" s="362">
        <f>SUMIFS('Salary sheet'!$AS$6:$AS$1291,'Salary sheet'!$F$6:$F$1291,'So sánh giờ'!C111)</f>
        <v>0</v>
      </c>
      <c r="L111" s="362">
        <f>+(F111)-SUM(G111:K111)</f>
        <v>7524292</v>
      </c>
      <c r="M111" s="674">
        <f>SUMIFS('Salary sheet'!$M$6:$M$13045,'Salary sheet'!$F$6:$F$13045,'So sánh giờ'!$C111)</f>
        <v>23.9</v>
      </c>
      <c r="N111" s="674">
        <f>SUMIFS('Salary sheet'!$O$6:$O$13045,'Salary sheet'!$F$6:$F$13045,'So sánh giờ'!$C111)</f>
        <v>2</v>
      </c>
      <c r="O111" s="674">
        <f>SUMIFS('Salary sheet'!$AA$6:$AA$13045,'Salary sheet'!$F$6:$F$13045,'So sánh giờ'!$C111)</f>
        <v>0</v>
      </c>
      <c r="P111" s="674">
        <f>SUMIFS('Salary sheet'!$Q$6:$Q$13045,'Salary sheet'!$F$6:$F$13045,'So sánh giờ'!$C111)</f>
        <v>0</v>
      </c>
      <c r="Q111" s="674">
        <f>SUMIFS('Salary sheet'!$AH$6:$AH$13045,'Salary sheet'!$F$6:$F$13045,'So sánh giờ'!$C111)</f>
        <v>20</v>
      </c>
      <c r="R111" s="674">
        <f>SUMIFS('Salary sheet'!$AI$6:$AI$13045,'Salary sheet'!$F$6:$F$13045,'So sánh giờ'!$C111)</f>
        <v>0</v>
      </c>
      <c r="S111" s="674">
        <f>SUMIFS('Salary sheet'!$AJ$6:$AJ$13045,'Salary sheet'!$F$6:$F$13045,'So sánh giờ'!$C111)</f>
        <v>0</v>
      </c>
      <c r="T111" s="674">
        <f>SUMIFS('Salary sheet'!$AK$6:$AK$13045,'Salary sheet'!$F$6:$F$13045,'So sánh giờ'!$C111)</f>
        <v>0</v>
      </c>
      <c r="U111" s="674">
        <f>SUMIFS('Salary sheet'!$AL$6:$AL$13045,'Salary sheet'!$F$6:$F$13045,'So sánh giờ'!$C111)</f>
        <v>0</v>
      </c>
      <c r="V111" s="732">
        <v>2</v>
      </c>
      <c r="W111" s="730">
        <v>12863893</v>
      </c>
      <c r="X111" s="730">
        <v>643755</v>
      </c>
      <c r="Y111" s="730">
        <v>44100</v>
      </c>
      <c r="Z111" s="730">
        <v>0</v>
      </c>
      <c r="AA111" s="730">
        <v>0</v>
      </c>
      <c r="AB111" s="730">
        <v>0</v>
      </c>
      <c r="AC111" s="730">
        <v>12176038</v>
      </c>
      <c r="AD111" s="733">
        <v>43.599999999999994</v>
      </c>
      <c r="AE111" s="733">
        <v>0</v>
      </c>
      <c r="AF111" s="733">
        <v>0</v>
      </c>
      <c r="AG111" s="733">
        <v>0</v>
      </c>
      <c r="AH111" s="733">
        <v>37</v>
      </c>
      <c r="AI111" s="733">
        <v>0</v>
      </c>
      <c r="AJ111" s="733">
        <v>0</v>
      </c>
      <c r="AK111" s="733">
        <v>0</v>
      </c>
      <c r="AL111" s="733">
        <v>0</v>
      </c>
      <c r="AM111" s="715">
        <v>1</v>
      </c>
      <c r="AN111" s="713">
        <v>2997155</v>
      </c>
      <c r="AO111" s="713">
        <v>0</v>
      </c>
      <c r="AP111" s="713">
        <v>0</v>
      </c>
      <c r="AQ111" s="713">
        <v>0</v>
      </c>
      <c r="AR111" s="713">
        <v>0</v>
      </c>
      <c r="AS111" s="713">
        <v>0</v>
      </c>
      <c r="AT111" s="713">
        <v>2997155</v>
      </c>
      <c r="AU111" s="716">
        <v>9.8000000000000007</v>
      </c>
      <c r="AV111" s="716">
        <v>0</v>
      </c>
      <c r="AW111" s="716">
        <v>0</v>
      </c>
      <c r="AX111" s="716">
        <v>0</v>
      </c>
      <c r="AY111" s="716">
        <v>20</v>
      </c>
      <c r="AZ111" s="716">
        <v>0</v>
      </c>
      <c r="BA111" s="716">
        <v>0</v>
      </c>
      <c r="BB111" s="716">
        <v>0</v>
      </c>
      <c r="BC111" s="716">
        <v>0</v>
      </c>
      <c r="BD111" s="370">
        <v>0</v>
      </c>
      <c r="BE111" s="362">
        <v>0</v>
      </c>
      <c r="BF111" s="362">
        <v>0</v>
      </c>
      <c r="BG111" s="362">
        <v>0</v>
      </c>
      <c r="BH111" s="362">
        <v>0</v>
      </c>
      <c r="BI111" s="362">
        <v>0</v>
      </c>
      <c r="BJ111" s="362">
        <v>0</v>
      </c>
      <c r="BK111" s="362">
        <v>0</v>
      </c>
      <c r="BL111" s="674">
        <v>0</v>
      </c>
      <c r="BM111" s="674">
        <v>0</v>
      </c>
      <c r="BN111" s="674">
        <v>0</v>
      </c>
      <c r="BO111" s="674">
        <v>0</v>
      </c>
      <c r="BP111" s="674">
        <v>0</v>
      </c>
      <c r="BQ111" s="674">
        <v>0</v>
      </c>
      <c r="BR111" s="674">
        <v>0</v>
      </c>
      <c r="BS111" s="674">
        <v>0</v>
      </c>
      <c r="BT111" s="674">
        <v>0</v>
      </c>
    </row>
    <row r="112" spans="1:72" s="22" customFormat="1" ht="26.25" customHeight="1">
      <c r="A112" s="366">
        <f>SUBTOTAL(3,B$4:B112)</f>
        <v>109</v>
      </c>
      <c r="B112" s="367" t="s">
        <v>195</v>
      </c>
      <c r="C112" s="368" t="s">
        <v>542</v>
      </c>
      <c r="D112" s="369" t="s">
        <v>543</v>
      </c>
      <c r="E112" s="370">
        <f>COUNTIFS('Salary sheet'!$F$6:$F$2288,C112,'Salary sheet'!$E$6:$E$2288,B112)</f>
        <v>1</v>
      </c>
      <c r="F112" s="362">
        <f>+SUMIFS('Salary sheet'!$AN$6:$AN$1292,'Salary sheet'!$F$6:$F$1292,'So sánh giờ'!C112,'Salary sheet'!$E$6:$E$1292,'So sánh giờ'!B112)</f>
        <v>28000000</v>
      </c>
      <c r="G112" s="362">
        <f>+SUMIFS('Salary sheet'!$AO$6:$AO$2288,'Salary sheet'!$F$6:$F$2288,C112,'Salary sheet'!$E$6:$E$2288,B112)</f>
        <v>2887500</v>
      </c>
      <c r="H112" s="362">
        <f>+SUMIFS('Salary sheet'!$AP$6:$AP$2288,'Salary sheet'!$F$6:$F$2288,C112,'Salary sheet'!$E$6:$E$2288,B112)</f>
        <v>44100</v>
      </c>
      <c r="I112" s="362">
        <f>+SUMIFS('Salary sheet'!$AQ$6:$AQ$2288,'Salary sheet'!$F$6:$F$2288,C112,'Salary sheet'!$E$6:$E$2288,B112)</f>
        <v>245625</v>
      </c>
      <c r="J112" s="362">
        <f>+SUMIFS('Salary sheet'!$AR$6:$AR$2288,'Salary sheet'!$F$6:$F$2288,C112,'Salary sheet'!$E$6:$E$2288,B112)</f>
        <v>0</v>
      </c>
      <c r="K112" s="362">
        <f>SUMIFS('Salary sheet'!$AS$6:$AS$1291,'Salary sheet'!$F$6:$F$1291,'So sánh giờ'!C112)</f>
        <v>0</v>
      </c>
      <c r="L112" s="362">
        <f t="shared" ref="L112:L115" si="4">+(F112)-SUM(G112:K112)</f>
        <v>24822775</v>
      </c>
      <c r="M112" s="674">
        <f>SUMIFS('Salary sheet'!$M$6:$M$13045,'Salary sheet'!$F$6:$F$13045,'So sánh giờ'!$C112)</f>
        <v>24</v>
      </c>
      <c r="N112" s="674">
        <f>SUMIFS('Salary sheet'!$O$6:$O$13045,'Salary sheet'!$F$6:$F$13045,'So sánh giờ'!$C112)</f>
        <v>2</v>
      </c>
      <c r="O112" s="674">
        <f>SUMIFS('Salary sheet'!$AA$6:$AA$13045,'Salary sheet'!$F$6:$F$13045,'So sánh giờ'!$C112)</f>
        <v>0</v>
      </c>
      <c r="P112" s="674">
        <f>SUMIFS('Salary sheet'!$Q$6:$Q$13045,'Salary sheet'!$F$6:$F$13045,'So sánh giờ'!$C112)</f>
        <v>0</v>
      </c>
      <c r="Q112" s="674">
        <f>SUMIFS('Salary sheet'!$AH$6:$AH$13045,'Salary sheet'!$F$6:$F$13045,'So sánh giờ'!$C112)</f>
        <v>0</v>
      </c>
      <c r="R112" s="674">
        <f>SUMIFS('Salary sheet'!$AI$6:$AI$13045,'Salary sheet'!$F$6:$F$13045,'So sánh giờ'!$C112)</f>
        <v>0</v>
      </c>
      <c r="S112" s="674">
        <f>SUMIFS('Salary sheet'!$AJ$6:$AJ$13045,'Salary sheet'!$F$6:$F$13045,'So sánh giờ'!$C112)</f>
        <v>0</v>
      </c>
      <c r="T112" s="674">
        <f>SUMIFS('Salary sheet'!$AK$6:$AK$13045,'Salary sheet'!$F$6:$F$13045,'So sánh giờ'!$C112)</f>
        <v>0</v>
      </c>
      <c r="U112" s="674">
        <f>SUMIFS('Salary sheet'!$AL$6:$AL$13045,'Salary sheet'!$F$6:$F$13045,'So sánh giờ'!$C112)</f>
        <v>0</v>
      </c>
      <c r="V112" s="732">
        <v>1</v>
      </c>
      <c r="W112" s="730">
        <v>26707692</v>
      </c>
      <c r="X112" s="730">
        <v>2887500</v>
      </c>
      <c r="Y112" s="730">
        <v>44100</v>
      </c>
      <c r="Z112" s="730">
        <v>177163</v>
      </c>
      <c r="AA112" s="730">
        <v>0</v>
      </c>
      <c r="AB112" s="730">
        <v>0</v>
      </c>
      <c r="AC112" s="730">
        <v>23598929</v>
      </c>
      <c r="AD112" s="733">
        <v>24.8</v>
      </c>
      <c r="AE112" s="733">
        <v>0</v>
      </c>
      <c r="AF112" s="733">
        <v>0</v>
      </c>
      <c r="AG112" s="733">
        <v>0</v>
      </c>
      <c r="AH112" s="733">
        <v>0</v>
      </c>
      <c r="AI112" s="733">
        <v>0</v>
      </c>
      <c r="AJ112" s="733">
        <v>0</v>
      </c>
      <c r="AK112" s="733">
        <v>0</v>
      </c>
      <c r="AL112" s="733">
        <v>0</v>
      </c>
      <c r="AM112" s="715">
        <v>2</v>
      </c>
      <c r="AN112" s="713">
        <v>37033334</v>
      </c>
      <c r="AO112" s="713">
        <v>4095000</v>
      </c>
      <c r="AP112" s="713">
        <v>88200</v>
      </c>
      <c r="AQ112" s="713">
        <v>183333</v>
      </c>
      <c r="AR112" s="713">
        <v>0</v>
      </c>
      <c r="AS112" s="713">
        <v>0</v>
      </c>
      <c r="AT112" s="713">
        <v>32666801</v>
      </c>
      <c r="AU112" s="716">
        <v>39.4</v>
      </c>
      <c r="AV112" s="716">
        <v>4</v>
      </c>
      <c r="AW112" s="716">
        <v>0</v>
      </c>
      <c r="AX112" s="716">
        <v>0</v>
      </c>
      <c r="AY112" s="716">
        <v>0</v>
      </c>
      <c r="AZ112" s="716">
        <v>0</v>
      </c>
      <c r="BA112" s="716">
        <v>0</v>
      </c>
      <c r="BB112" s="716">
        <v>0</v>
      </c>
      <c r="BC112" s="716">
        <v>0</v>
      </c>
      <c r="BD112" s="370">
        <v>2</v>
      </c>
      <c r="BE112" s="362">
        <v>68312123</v>
      </c>
      <c r="BF112" s="362">
        <v>4095000</v>
      </c>
      <c r="BG112" s="362">
        <v>88200</v>
      </c>
      <c r="BH112" s="362">
        <v>3310664</v>
      </c>
      <c r="BI112" s="362">
        <v>0</v>
      </c>
      <c r="BJ112" s="362">
        <v>0</v>
      </c>
      <c r="BK112" s="362">
        <v>60818259</v>
      </c>
      <c r="BL112" s="674">
        <v>35.4</v>
      </c>
      <c r="BM112" s="674">
        <v>14</v>
      </c>
      <c r="BN112" s="674">
        <v>0</v>
      </c>
      <c r="BO112" s="674">
        <v>0</v>
      </c>
      <c r="BP112" s="674">
        <v>0</v>
      </c>
      <c r="BQ112" s="674">
        <v>0</v>
      </c>
      <c r="BR112" s="674">
        <v>0</v>
      </c>
      <c r="BS112" s="674">
        <v>0</v>
      </c>
      <c r="BT112" s="674">
        <v>0</v>
      </c>
    </row>
    <row r="113" spans="1:72" s="22" customFormat="1" ht="26.25" customHeight="1">
      <c r="A113" s="366">
        <f>SUBTOTAL(3,B$4:B113)</f>
        <v>110</v>
      </c>
      <c r="B113" s="367" t="s">
        <v>195</v>
      </c>
      <c r="C113" s="368" t="s">
        <v>552</v>
      </c>
      <c r="D113" s="369" t="s">
        <v>555</v>
      </c>
      <c r="E113" s="370">
        <f>COUNTIFS('Salary sheet'!$F$6:$F$2288,C113,'Salary sheet'!$E$6:$E$2288,B113)</f>
        <v>2</v>
      </c>
      <c r="F113" s="362">
        <f>+SUMIFS('Salary sheet'!$AN$6:$AN$1292,'Salary sheet'!$F$6:$F$1292,'So sánh giờ'!C113,'Salary sheet'!$E$6:$E$1292,'So sánh giờ'!B113)</f>
        <v>21890239</v>
      </c>
      <c r="G113" s="362">
        <f>+SUMIFS('Salary sheet'!$AO$6:$AO$2288,'Salary sheet'!$F$6:$F$2288,C113,'Salary sheet'!$E$6:$E$2288,B113)</f>
        <v>1687770</v>
      </c>
      <c r="H113" s="362">
        <f>+SUMIFS('Salary sheet'!$AP$6:$AP$2288,'Salary sheet'!$F$6:$F$2288,C113,'Salary sheet'!$E$6:$E$2288,B113)</f>
        <v>88200</v>
      </c>
      <c r="I113" s="362">
        <f>+SUMIFS('Salary sheet'!$AQ$6:$AQ$2288,'Salary sheet'!$F$6:$F$2288,C113,'Salary sheet'!$E$6:$E$2288,B113)</f>
        <v>0</v>
      </c>
      <c r="J113" s="362">
        <f>+SUMIFS('Salary sheet'!$AR$6:$AR$2288,'Salary sheet'!$F$6:$F$2288,C113,'Salary sheet'!$E$6:$E$2288,B113)</f>
        <v>0</v>
      </c>
      <c r="K113" s="362">
        <f>SUMIFS('Salary sheet'!$AS$6:$AS$1291,'Salary sheet'!$F$6:$F$1291,'So sánh giờ'!C113)</f>
        <v>0</v>
      </c>
      <c r="L113" s="362">
        <f t="shared" si="4"/>
        <v>20114269</v>
      </c>
      <c r="M113" s="674">
        <f>SUMIFS('Salary sheet'!$M$6:$M$13045,'Salary sheet'!$F$6:$F$13045,'So sánh giờ'!$C113)</f>
        <v>46.7</v>
      </c>
      <c r="N113" s="674">
        <f>SUMIFS('Salary sheet'!$O$6:$O$13045,'Salary sheet'!$F$6:$F$13045,'So sánh giờ'!$C113)</f>
        <v>5</v>
      </c>
      <c r="O113" s="674">
        <f>SUMIFS('Salary sheet'!$AA$6:$AA$13045,'Salary sheet'!$F$6:$F$13045,'So sánh giờ'!$C113)</f>
        <v>0</v>
      </c>
      <c r="P113" s="674">
        <f>SUMIFS('Salary sheet'!$Q$6:$Q$13045,'Salary sheet'!$F$6:$F$13045,'So sánh giờ'!$C113)</f>
        <v>0</v>
      </c>
      <c r="Q113" s="674">
        <f>SUMIFS('Salary sheet'!$AH$6:$AH$13045,'Salary sheet'!$F$6:$F$13045,'So sánh giờ'!$C113)</f>
        <v>36</v>
      </c>
      <c r="R113" s="674">
        <f>SUMIFS('Salary sheet'!$AI$6:$AI$13045,'Salary sheet'!$F$6:$F$13045,'So sánh giờ'!$C113)</f>
        <v>0</v>
      </c>
      <c r="S113" s="674">
        <f>SUMIFS('Salary sheet'!$AJ$6:$AJ$13045,'Salary sheet'!$F$6:$F$13045,'So sánh giờ'!$C113)</f>
        <v>0</v>
      </c>
      <c r="T113" s="674">
        <f>SUMIFS('Salary sheet'!$AK$6:$AK$13045,'Salary sheet'!$F$6:$F$13045,'So sánh giờ'!$C113)</f>
        <v>0</v>
      </c>
      <c r="U113" s="674">
        <f>SUMIFS('Salary sheet'!$AL$6:$AL$13045,'Salary sheet'!$F$6:$F$13045,'So sánh giờ'!$C113)</f>
        <v>0</v>
      </c>
      <c r="V113" s="732">
        <v>2</v>
      </c>
      <c r="W113" s="730">
        <v>21222336</v>
      </c>
      <c r="X113" s="730">
        <v>1687770</v>
      </c>
      <c r="Y113" s="730">
        <v>88200</v>
      </c>
      <c r="Z113" s="730">
        <v>0</v>
      </c>
      <c r="AA113" s="730">
        <v>0</v>
      </c>
      <c r="AB113" s="730">
        <v>0</v>
      </c>
      <c r="AC113" s="730">
        <v>19446366</v>
      </c>
      <c r="AD113" s="733">
        <v>48.6</v>
      </c>
      <c r="AE113" s="733">
        <v>0</v>
      </c>
      <c r="AF113" s="733">
        <v>0</v>
      </c>
      <c r="AG113" s="733">
        <v>0</v>
      </c>
      <c r="AH113" s="733">
        <v>54</v>
      </c>
      <c r="AI113" s="733">
        <v>0</v>
      </c>
      <c r="AJ113" s="733">
        <v>0</v>
      </c>
      <c r="AK113" s="733">
        <v>0</v>
      </c>
      <c r="AL113" s="733">
        <v>0</v>
      </c>
      <c r="AM113" s="715">
        <v>2</v>
      </c>
      <c r="AN113" s="713">
        <v>22017479</v>
      </c>
      <c r="AO113" s="713">
        <v>1687770</v>
      </c>
      <c r="AP113" s="713">
        <v>88200</v>
      </c>
      <c r="AQ113" s="713">
        <v>0</v>
      </c>
      <c r="AR113" s="713">
        <v>32500</v>
      </c>
      <c r="AS113" s="713">
        <v>0</v>
      </c>
      <c r="AT113" s="713">
        <v>20209009</v>
      </c>
      <c r="AU113" s="716">
        <v>44</v>
      </c>
      <c r="AV113" s="716">
        <v>4</v>
      </c>
      <c r="AW113" s="716">
        <v>0</v>
      </c>
      <c r="AX113" s="716">
        <v>0</v>
      </c>
      <c r="AY113" s="716">
        <v>38</v>
      </c>
      <c r="AZ113" s="716">
        <v>0</v>
      </c>
      <c r="BA113" s="716">
        <v>0</v>
      </c>
      <c r="BB113" s="716">
        <v>0</v>
      </c>
      <c r="BC113" s="716">
        <v>0</v>
      </c>
      <c r="BD113" s="370">
        <v>2</v>
      </c>
      <c r="BE113" s="362">
        <v>30336453</v>
      </c>
      <c r="BF113" s="362">
        <v>1661415</v>
      </c>
      <c r="BG113" s="362">
        <v>88200</v>
      </c>
      <c r="BH113" s="362">
        <v>129387</v>
      </c>
      <c r="BI113" s="362">
        <v>0</v>
      </c>
      <c r="BJ113" s="362">
        <v>0</v>
      </c>
      <c r="BK113" s="362">
        <v>28457451</v>
      </c>
      <c r="BL113" s="674">
        <v>37.799999999999997</v>
      </c>
      <c r="BM113" s="674">
        <v>14</v>
      </c>
      <c r="BN113" s="674">
        <v>0</v>
      </c>
      <c r="BO113" s="674">
        <v>0</v>
      </c>
      <c r="BP113" s="674">
        <v>54</v>
      </c>
      <c r="BQ113" s="674">
        <v>0</v>
      </c>
      <c r="BR113" s="674">
        <v>0</v>
      </c>
      <c r="BS113" s="674">
        <v>0</v>
      </c>
      <c r="BT113" s="674">
        <v>0</v>
      </c>
    </row>
    <row r="114" spans="1:72" s="22" customFormat="1" ht="26.25" customHeight="1">
      <c r="A114" s="366">
        <f>SUBTOTAL(3,B$4:B114)</f>
        <v>111</v>
      </c>
      <c r="B114" s="367" t="s">
        <v>195</v>
      </c>
      <c r="C114" s="368" t="s">
        <v>553</v>
      </c>
      <c r="D114" s="369" t="s">
        <v>556</v>
      </c>
      <c r="E114" s="370">
        <f>COUNTIFS('Salary sheet'!$F$6:$F$2288,C114,'Salary sheet'!$E$6:$E$2288,B114)</f>
        <v>6</v>
      </c>
      <c r="F114" s="362">
        <f>+SUMIFS('Salary sheet'!$AN$6:$AN$1292,'Salary sheet'!$F$6:$F$1292,'So sánh giờ'!C114,'Salary sheet'!$E$6:$E$1292,'So sánh giờ'!B114)</f>
        <v>46117204</v>
      </c>
      <c r="G114" s="362">
        <f>+SUMIFS('Salary sheet'!$AO$6:$AO$2288,'Salary sheet'!$F$6:$F$2288,C114,'Salary sheet'!$E$6:$E$2288,B114)</f>
        <v>3231480</v>
      </c>
      <c r="H114" s="362">
        <f>+SUMIFS('Salary sheet'!$AP$6:$AP$2288,'Salary sheet'!$F$6:$F$2288,C114,'Salary sheet'!$E$6:$E$2288,B114)</f>
        <v>220500</v>
      </c>
      <c r="I114" s="362">
        <f>+SUMIFS('Salary sheet'!$AQ$6:$AQ$2288,'Salary sheet'!$F$6:$F$2288,C114,'Salary sheet'!$E$6:$E$2288,B114)</f>
        <v>0</v>
      </c>
      <c r="J114" s="362">
        <f>+SUMIFS('Salary sheet'!$AR$6:$AR$2288,'Salary sheet'!$F$6:$F$2288,C114,'Salary sheet'!$E$6:$E$2288,B114)</f>
        <v>130000</v>
      </c>
      <c r="K114" s="362">
        <f>SUMIFS('Salary sheet'!$AS$6:$AS$1291,'Salary sheet'!$F$6:$F$1291,'So sánh giờ'!C114)</f>
        <v>0</v>
      </c>
      <c r="L114" s="362">
        <f t="shared" si="4"/>
        <v>42535224</v>
      </c>
      <c r="M114" s="674">
        <f>SUMIFS('Salary sheet'!$M$6:$M$13045,'Salary sheet'!$F$6:$F$13045,'So sánh giờ'!$C114)</f>
        <v>129.6</v>
      </c>
      <c r="N114" s="674">
        <f>SUMIFS('Salary sheet'!$O$6:$O$13045,'Salary sheet'!$F$6:$F$13045,'So sánh giờ'!$C114)</f>
        <v>12</v>
      </c>
      <c r="O114" s="674">
        <f>SUMIFS('Salary sheet'!$AA$6:$AA$13045,'Salary sheet'!$F$6:$F$13045,'So sánh giờ'!$C114)</f>
        <v>0</v>
      </c>
      <c r="P114" s="674">
        <f>SUMIFS('Salary sheet'!$Q$6:$Q$13045,'Salary sheet'!$F$6:$F$13045,'So sánh giờ'!$C114)</f>
        <v>0</v>
      </c>
      <c r="Q114" s="674">
        <f>SUMIFS('Salary sheet'!$AH$6:$AH$13045,'Salary sheet'!$F$6:$F$13045,'So sánh giờ'!$C114)</f>
        <v>124</v>
      </c>
      <c r="R114" s="674">
        <f>SUMIFS('Salary sheet'!$AI$6:$AI$13045,'Salary sheet'!$F$6:$F$13045,'So sánh giờ'!$C114)</f>
        <v>0</v>
      </c>
      <c r="S114" s="674">
        <f>SUMIFS('Salary sheet'!$AJ$6:$AJ$13045,'Salary sheet'!$F$6:$F$13045,'So sánh giờ'!$C114)</f>
        <v>0</v>
      </c>
      <c r="T114" s="674">
        <f>SUMIFS('Salary sheet'!$AK$6:$AK$13045,'Salary sheet'!$F$6:$F$13045,'So sánh giờ'!$C114)</f>
        <v>0</v>
      </c>
      <c r="U114" s="674">
        <f>SUMIFS('Salary sheet'!$AL$6:$AL$13045,'Salary sheet'!$F$6:$F$13045,'So sánh giờ'!$C114)</f>
        <v>0</v>
      </c>
      <c r="V114" s="732">
        <v>5</v>
      </c>
      <c r="W114" s="730">
        <v>45075421</v>
      </c>
      <c r="X114" s="730">
        <v>3202039</v>
      </c>
      <c r="Y114" s="730">
        <v>176400</v>
      </c>
      <c r="Z114" s="730">
        <v>0</v>
      </c>
      <c r="AA114" s="730">
        <v>35000</v>
      </c>
      <c r="AB114" s="730">
        <v>267768</v>
      </c>
      <c r="AC114" s="730">
        <v>41394214</v>
      </c>
      <c r="AD114" s="733">
        <v>123.60000000000001</v>
      </c>
      <c r="AE114" s="733">
        <v>0</v>
      </c>
      <c r="AF114" s="733">
        <v>0</v>
      </c>
      <c r="AG114" s="733">
        <v>0</v>
      </c>
      <c r="AH114" s="733">
        <v>170</v>
      </c>
      <c r="AI114" s="733">
        <v>0</v>
      </c>
      <c r="AJ114" s="733">
        <v>0</v>
      </c>
      <c r="AK114" s="733">
        <v>0</v>
      </c>
      <c r="AL114" s="733">
        <v>0</v>
      </c>
      <c r="AM114" s="715">
        <v>6</v>
      </c>
      <c r="AN114" s="713">
        <v>46096839</v>
      </c>
      <c r="AO114" s="713">
        <v>3231480</v>
      </c>
      <c r="AP114" s="713">
        <v>176400</v>
      </c>
      <c r="AQ114" s="713">
        <v>0</v>
      </c>
      <c r="AR114" s="713">
        <v>65000</v>
      </c>
      <c r="AS114" s="713">
        <v>0</v>
      </c>
      <c r="AT114" s="713">
        <v>42623959</v>
      </c>
      <c r="AU114" s="716">
        <v>115.19999999999999</v>
      </c>
      <c r="AV114" s="716">
        <v>10</v>
      </c>
      <c r="AW114" s="716">
        <v>0</v>
      </c>
      <c r="AX114" s="716">
        <v>0</v>
      </c>
      <c r="AY114" s="716">
        <v>141.5</v>
      </c>
      <c r="AZ114" s="716">
        <v>0</v>
      </c>
      <c r="BA114" s="716">
        <v>0</v>
      </c>
      <c r="BB114" s="716">
        <v>0</v>
      </c>
      <c r="BC114" s="716">
        <v>0</v>
      </c>
      <c r="BD114" s="370">
        <v>5</v>
      </c>
      <c r="BE114" s="362">
        <v>58102800</v>
      </c>
      <c r="BF114" s="362">
        <v>2635710</v>
      </c>
      <c r="BG114" s="362">
        <v>176400</v>
      </c>
      <c r="BH114" s="362">
        <v>335548</v>
      </c>
      <c r="BI114" s="362">
        <v>0</v>
      </c>
      <c r="BJ114" s="362">
        <v>0</v>
      </c>
      <c r="BK114" s="362">
        <v>54955142</v>
      </c>
      <c r="BL114" s="674">
        <v>93.800000000000011</v>
      </c>
      <c r="BM114" s="674">
        <v>35</v>
      </c>
      <c r="BN114" s="674">
        <v>0</v>
      </c>
      <c r="BO114" s="674">
        <v>0</v>
      </c>
      <c r="BP114" s="674">
        <v>156</v>
      </c>
      <c r="BQ114" s="674">
        <v>0</v>
      </c>
      <c r="BR114" s="674">
        <v>0</v>
      </c>
      <c r="BS114" s="674">
        <v>0</v>
      </c>
      <c r="BT114" s="674">
        <v>0</v>
      </c>
    </row>
    <row r="115" spans="1:72" s="22" customFormat="1" ht="26.25" customHeight="1" thickBot="1">
      <c r="A115" s="366">
        <f>SUBTOTAL(3,B$4:B115)</f>
        <v>112</v>
      </c>
      <c r="B115" s="367" t="s">
        <v>195</v>
      </c>
      <c r="C115" s="368" t="s">
        <v>554</v>
      </c>
      <c r="D115" s="369" t="s">
        <v>557</v>
      </c>
      <c r="E115" s="370">
        <f>COUNTIFS('Salary sheet'!$F$6:$F$2288,C115,'Salary sheet'!$E$6:$E$2288,B115)</f>
        <v>1</v>
      </c>
      <c r="F115" s="362">
        <f>+SUMIFS('Salary sheet'!$AN$6:$AN$1292,'Salary sheet'!$F$6:$F$1292,'So sánh giờ'!C115,'Salary sheet'!$E$6:$E$1292,'So sánh giờ'!B115)</f>
        <v>7912244</v>
      </c>
      <c r="G115" s="362">
        <f>+SUMIFS('Salary sheet'!$AO$6:$AO$2288,'Salary sheet'!$F$6:$F$2288,C115,'Salary sheet'!$E$6:$E$2288,B115)</f>
        <v>627270</v>
      </c>
      <c r="H115" s="362">
        <f>+SUMIFS('Salary sheet'!$AP$6:$AP$2288,'Salary sheet'!$F$6:$F$2288,C115,'Salary sheet'!$E$6:$E$2288,B115)</f>
        <v>44100</v>
      </c>
      <c r="I115" s="362">
        <f>+SUMIFS('Salary sheet'!$AQ$6:$AQ$2288,'Salary sheet'!$F$6:$F$2288,C115,'Salary sheet'!$E$6:$E$2288,B115)</f>
        <v>0</v>
      </c>
      <c r="J115" s="362">
        <f>+SUMIFS('Salary sheet'!$AR$6:$AR$2288,'Salary sheet'!$F$6:$F$2288,C115,'Salary sheet'!$E$6:$E$2288,B115)</f>
        <v>0</v>
      </c>
      <c r="K115" s="362">
        <f>SUMIFS('Salary sheet'!$AS$6:$AS$1291,'Salary sheet'!$F$6:$F$1291,'So sánh giờ'!C115)</f>
        <v>0</v>
      </c>
      <c r="L115" s="362">
        <f t="shared" si="4"/>
        <v>7240874</v>
      </c>
      <c r="M115" s="674">
        <f>SUMIFS('Salary sheet'!$M$6:$M$13045,'Salary sheet'!$F$6:$F$13045,'So sánh giờ'!$C115)</f>
        <v>22.6</v>
      </c>
      <c r="N115" s="674">
        <f>SUMIFS('Salary sheet'!$O$6:$O$13045,'Salary sheet'!$F$6:$F$13045,'So sánh giờ'!$C115)</f>
        <v>3</v>
      </c>
      <c r="O115" s="674">
        <f>SUMIFS('Salary sheet'!$AA$6:$AA$13045,'Salary sheet'!$F$6:$F$13045,'So sánh giờ'!$C115)</f>
        <v>0</v>
      </c>
      <c r="P115" s="674">
        <f>SUMIFS('Salary sheet'!$Q$6:$Q$13045,'Salary sheet'!$F$6:$F$13045,'So sánh giờ'!$C115)</f>
        <v>0</v>
      </c>
      <c r="Q115" s="674">
        <f>SUMIFS('Salary sheet'!$AH$6:$AH$13045,'Salary sheet'!$F$6:$F$13045,'So sánh giờ'!$C115)</f>
        <v>16</v>
      </c>
      <c r="R115" s="674">
        <f>SUMIFS('Salary sheet'!$AI$6:$AI$13045,'Salary sheet'!$F$6:$F$13045,'So sánh giờ'!$C115)</f>
        <v>0</v>
      </c>
      <c r="S115" s="674">
        <f>SUMIFS('Salary sheet'!$AJ$6:$AJ$13045,'Salary sheet'!$F$6:$F$13045,'So sánh giờ'!$C115)</f>
        <v>0</v>
      </c>
      <c r="T115" s="674">
        <f>SUMIFS('Salary sheet'!$AK$6:$AK$13045,'Salary sheet'!$F$6:$F$13045,'So sánh giờ'!$C115)</f>
        <v>0</v>
      </c>
      <c r="U115" s="674">
        <f>SUMIFS('Salary sheet'!$AL$6:$AL$13045,'Salary sheet'!$F$6:$F$13045,'So sánh giờ'!$C115)</f>
        <v>0</v>
      </c>
      <c r="V115" s="732">
        <v>1</v>
      </c>
      <c r="W115" s="730">
        <v>8183605</v>
      </c>
      <c r="X115" s="730">
        <v>627270</v>
      </c>
      <c r="Y115" s="730">
        <v>44100</v>
      </c>
      <c r="Z115" s="730">
        <v>0</v>
      </c>
      <c r="AA115" s="730">
        <v>0</v>
      </c>
      <c r="AB115" s="730">
        <v>0</v>
      </c>
      <c r="AC115" s="730">
        <v>7512235</v>
      </c>
      <c r="AD115" s="733">
        <v>24.5</v>
      </c>
      <c r="AE115" s="733">
        <v>0</v>
      </c>
      <c r="AF115" s="733">
        <v>0</v>
      </c>
      <c r="AG115" s="733">
        <v>0</v>
      </c>
      <c r="AH115" s="733">
        <v>29</v>
      </c>
      <c r="AI115" s="733">
        <v>0</v>
      </c>
      <c r="AJ115" s="733">
        <v>0</v>
      </c>
      <c r="AK115" s="733">
        <v>0</v>
      </c>
      <c r="AL115" s="733">
        <v>0</v>
      </c>
      <c r="AM115" s="715">
        <v>0</v>
      </c>
      <c r="AN115" s="713">
        <v>0</v>
      </c>
      <c r="AO115" s="713">
        <v>0</v>
      </c>
      <c r="AP115" s="713">
        <v>0</v>
      </c>
      <c r="AQ115" s="713">
        <v>0</v>
      </c>
      <c r="AR115" s="713">
        <v>0</v>
      </c>
      <c r="AS115" s="713">
        <v>0</v>
      </c>
      <c r="AT115" s="713">
        <v>0</v>
      </c>
      <c r="AU115" s="716">
        <v>0</v>
      </c>
      <c r="AV115" s="716">
        <v>0</v>
      </c>
      <c r="AW115" s="716">
        <v>0</v>
      </c>
      <c r="AX115" s="716">
        <v>0</v>
      </c>
      <c r="AY115" s="716">
        <v>0</v>
      </c>
      <c r="AZ115" s="716">
        <v>0</v>
      </c>
      <c r="BA115" s="716">
        <v>0</v>
      </c>
      <c r="BB115" s="716">
        <v>0</v>
      </c>
      <c r="BC115" s="716">
        <v>0</v>
      </c>
      <c r="BD115" s="370">
        <v>1</v>
      </c>
      <c r="BE115" s="362">
        <v>16416317</v>
      </c>
      <c r="BF115" s="362">
        <v>706755</v>
      </c>
      <c r="BG115" s="362">
        <v>44100</v>
      </c>
      <c r="BH115" s="362">
        <v>199881</v>
      </c>
      <c r="BI115" s="362">
        <v>0</v>
      </c>
      <c r="BJ115" s="362">
        <v>0</v>
      </c>
      <c r="BK115" s="362">
        <v>15465581</v>
      </c>
      <c r="BL115" s="674">
        <v>19.7</v>
      </c>
      <c r="BM115" s="674">
        <v>7</v>
      </c>
      <c r="BN115" s="674">
        <v>0</v>
      </c>
      <c r="BO115" s="674">
        <v>0</v>
      </c>
      <c r="BP115" s="674">
        <v>44</v>
      </c>
      <c r="BQ115" s="674">
        <v>0</v>
      </c>
      <c r="BR115" s="674">
        <v>0</v>
      </c>
      <c r="BS115" s="674">
        <v>0</v>
      </c>
      <c r="BT115" s="674">
        <v>0</v>
      </c>
    </row>
    <row r="116" spans="1:72" s="373" customFormat="1" ht="43.5" customHeight="1" thickBot="1">
      <c r="A116" s="363" t="s">
        <v>254</v>
      </c>
      <c r="B116" s="363"/>
      <c r="C116" s="363"/>
      <c r="D116" s="363"/>
      <c r="E116" s="364">
        <f t="shared" ref="E116:U116" si="5">SUM(E4:E115)</f>
        <v>1289</v>
      </c>
      <c r="F116" s="364">
        <f t="shared" si="5"/>
        <v>13183558924</v>
      </c>
      <c r="G116" s="364">
        <f t="shared" si="5"/>
        <v>998000257</v>
      </c>
      <c r="H116" s="364">
        <f t="shared" si="5"/>
        <v>52434900</v>
      </c>
      <c r="I116" s="364">
        <f t="shared" si="5"/>
        <v>204791188</v>
      </c>
      <c r="J116" s="364">
        <f t="shared" si="5"/>
        <v>568500</v>
      </c>
      <c r="K116" s="364">
        <f t="shared" si="5"/>
        <v>3199861</v>
      </c>
      <c r="L116" s="364">
        <f t="shared" si="5"/>
        <v>11924564218</v>
      </c>
      <c r="M116" s="364">
        <f>SUM(M4:M115)</f>
        <v>28967.600000000009</v>
      </c>
      <c r="N116" s="364">
        <f t="shared" si="5"/>
        <v>2981</v>
      </c>
      <c r="O116" s="364">
        <f t="shared" ref="O116" si="6">SUM(O4:O115)</f>
        <v>0</v>
      </c>
      <c r="P116" s="364">
        <f t="shared" si="5"/>
        <v>4497</v>
      </c>
      <c r="Q116" s="364">
        <f t="shared" si="5"/>
        <v>24972</v>
      </c>
      <c r="R116" s="364">
        <f t="shared" si="5"/>
        <v>0</v>
      </c>
      <c r="S116" s="364">
        <f t="shared" si="5"/>
        <v>333</v>
      </c>
      <c r="T116" s="364">
        <f t="shared" si="5"/>
        <v>0</v>
      </c>
      <c r="U116" s="364">
        <f t="shared" si="5"/>
        <v>0</v>
      </c>
      <c r="V116" s="734">
        <f t="shared" ref="V116:AC116" si="7">SUM(V4:V115)</f>
        <v>1294</v>
      </c>
      <c r="W116" s="734">
        <f t="shared" si="7"/>
        <v>14005910723</v>
      </c>
      <c r="X116" s="734">
        <f t="shared" si="7"/>
        <v>981047951</v>
      </c>
      <c r="Y116" s="734">
        <f t="shared" si="7"/>
        <v>52038000</v>
      </c>
      <c r="Z116" s="734">
        <f t="shared" si="7"/>
        <v>200002846</v>
      </c>
      <c r="AA116" s="734">
        <f t="shared" si="7"/>
        <v>378000</v>
      </c>
      <c r="AB116" s="734">
        <f t="shared" si="7"/>
        <v>7374471</v>
      </c>
      <c r="AC116" s="734">
        <f t="shared" si="7"/>
        <v>12765069455</v>
      </c>
      <c r="AD116" s="734">
        <f>SUM(AD4:AD115)</f>
        <v>31007.899999999991</v>
      </c>
      <c r="AE116" s="734">
        <f t="shared" ref="AE116" si="8">SUM(AE4:AE115)</f>
        <v>87</v>
      </c>
      <c r="AF116" s="734">
        <f t="shared" ref="AF116" si="9">SUM(AF4:AF115)</f>
        <v>0</v>
      </c>
      <c r="AG116" s="734">
        <f t="shared" ref="AG116:AL116" si="10">SUM(AG4:AG115)</f>
        <v>4387</v>
      </c>
      <c r="AH116" s="734">
        <f t="shared" si="10"/>
        <v>46222.5</v>
      </c>
      <c r="AI116" s="734">
        <f t="shared" si="10"/>
        <v>199.5</v>
      </c>
      <c r="AJ116" s="734">
        <f t="shared" si="10"/>
        <v>506.5</v>
      </c>
      <c r="AK116" s="734">
        <f t="shared" si="10"/>
        <v>0</v>
      </c>
      <c r="AL116" s="734">
        <f t="shared" si="10"/>
        <v>0</v>
      </c>
      <c r="AM116" s="717">
        <f t="shared" ref="AM116:AT116" si="11">SUM(AM4:AM115)</f>
        <v>1276</v>
      </c>
      <c r="AN116" s="717">
        <f t="shared" si="11"/>
        <v>13163020117</v>
      </c>
      <c r="AO116" s="717">
        <f t="shared" si="11"/>
        <v>985927275</v>
      </c>
      <c r="AP116" s="717">
        <f t="shared" si="11"/>
        <v>52126200</v>
      </c>
      <c r="AQ116" s="717">
        <f t="shared" si="11"/>
        <v>202706463</v>
      </c>
      <c r="AR116" s="717">
        <f t="shared" si="11"/>
        <v>25822500</v>
      </c>
      <c r="AS116" s="717">
        <f t="shared" si="11"/>
        <v>550788</v>
      </c>
      <c r="AT116" s="717">
        <f t="shared" si="11"/>
        <v>11895886891</v>
      </c>
      <c r="AU116" s="717">
        <f>SUM(AU4:AU115)</f>
        <v>25659.4</v>
      </c>
      <c r="AV116" s="717">
        <f t="shared" ref="AV116" si="12">SUM(AV4:AV115)</f>
        <v>2435</v>
      </c>
      <c r="AW116" s="717">
        <f t="shared" ref="AW116" si="13">SUM(AW4:AW115)</f>
        <v>0</v>
      </c>
      <c r="AX116" s="717">
        <f t="shared" ref="AX116:BC116" si="14">SUM(AX4:AX115)</f>
        <v>3546.5</v>
      </c>
      <c r="AY116" s="717">
        <f t="shared" si="14"/>
        <v>32182</v>
      </c>
      <c r="AZ116" s="717">
        <f t="shared" si="14"/>
        <v>185.5</v>
      </c>
      <c r="BA116" s="717">
        <f t="shared" si="14"/>
        <v>240</v>
      </c>
      <c r="BB116" s="717">
        <f t="shared" si="14"/>
        <v>0</v>
      </c>
      <c r="BC116" s="717">
        <f t="shared" si="14"/>
        <v>0</v>
      </c>
      <c r="BD116" s="364">
        <f t="shared" ref="BD116:BK116" si="15">SUM(BD4:BD115)</f>
        <v>1244</v>
      </c>
      <c r="BE116" s="364">
        <f t="shared" si="15"/>
        <v>22180528074</v>
      </c>
      <c r="BF116" s="364">
        <f t="shared" si="15"/>
        <v>1007357895</v>
      </c>
      <c r="BG116" s="364">
        <f t="shared" si="15"/>
        <v>53581500</v>
      </c>
      <c r="BH116" s="364">
        <f t="shared" si="15"/>
        <v>757940686</v>
      </c>
      <c r="BI116" s="364">
        <f t="shared" si="15"/>
        <v>140000</v>
      </c>
      <c r="BJ116" s="364">
        <f t="shared" si="15"/>
        <v>186646</v>
      </c>
      <c r="BK116" s="364">
        <f t="shared" si="15"/>
        <v>20361321347</v>
      </c>
      <c r="BL116" s="364">
        <f>SUM(BL4:BL115)</f>
        <v>23468.699999999997</v>
      </c>
      <c r="BM116" s="364">
        <f t="shared" ref="BM116" si="16">SUM(BM4:BM115)</f>
        <v>8657</v>
      </c>
      <c r="BN116" s="364">
        <f t="shared" ref="BN116" si="17">SUM(BN4:BN115)</f>
        <v>0</v>
      </c>
      <c r="BO116" s="364">
        <f t="shared" ref="BO116:BT116" si="18">SUM(BO4:BO115)</f>
        <v>2470</v>
      </c>
      <c r="BP116" s="364">
        <f t="shared" si="18"/>
        <v>44556</v>
      </c>
      <c r="BQ116" s="364">
        <f t="shared" si="18"/>
        <v>1159.5</v>
      </c>
      <c r="BR116" s="364">
        <f t="shared" si="18"/>
        <v>142</v>
      </c>
      <c r="BS116" s="364">
        <f t="shared" si="18"/>
        <v>0</v>
      </c>
      <c r="BT116" s="364">
        <f t="shared" si="18"/>
        <v>0</v>
      </c>
    </row>
    <row r="117" spans="1:72">
      <c r="L117" s="738">
        <f>+L116-'TOTAL(payment)'!L119</f>
        <v>0</v>
      </c>
    </row>
  </sheetData>
  <mergeCells count="4">
    <mergeCell ref="E2:U2"/>
    <mergeCell ref="BD2:BT2"/>
    <mergeCell ref="AM2:BC2"/>
    <mergeCell ref="V2:AL2"/>
  </mergeCells>
  <conditionalFormatting sqref="C1:C1048576">
    <cfRule type="duplicateValues" dxfId="2" priority="1"/>
    <cfRule type="duplicateValues" dxfId="1" priority="2"/>
  </conditionalFormatting>
  <conditionalFormatting sqref="C4:C115">
    <cfRule type="duplicateValues" dxfId="0" priority="199"/>
  </conditionalFormatting>
  <pageMargins left="0.23622047244094491" right="0.23622047244094491" top="0.27559055118110237" bottom="0.19685039370078741" header="0.27559055118110237" footer="0.15748031496062992"/>
  <pageSetup paperSize="8" scale="66" fitToHeight="5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>
    <tabColor rgb="FFFFFF00"/>
  </sheetPr>
  <dimension ref="A1:S67"/>
  <sheetViews>
    <sheetView workbookViewId="0">
      <selection activeCell="G13" sqref="G13"/>
    </sheetView>
  </sheetViews>
  <sheetFormatPr defaultRowHeight="12.75"/>
  <cols>
    <col min="1" max="1" width="25.42578125" customWidth="1"/>
    <col min="2" max="2" width="14.85546875" customWidth="1"/>
    <col min="3" max="3" width="11" bestFit="1" customWidth="1"/>
    <col min="4" max="4" width="14.28515625" customWidth="1"/>
    <col min="5" max="5" width="15.42578125" customWidth="1"/>
    <col min="6" max="6" width="15.28515625" customWidth="1"/>
  </cols>
  <sheetData>
    <row r="1" spans="2:19">
      <c r="B1" s="394" t="s">
        <v>339</v>
      </c>
      <c r="D1" t="s">
        <v>323</v>
      </c>
    </row>
    <row r="2" spans="2:19">
      <c r="O2" t="s">
        <v>300</v>
      </c>
    </row>
    <row r="3" spans="2:19">
      <c r="B3" s="396" t="s">
        <v>328</v>
      </c>
      <c r="C3" s="229" t="s">
        <v>330</v>
      </c>
      <c r="O3" t="s">
        <v>299</v>
      </c>
      <c r="P3" t="s">
        <v>301</v>
      </c>
    </row>
    <row r="4" spans="2:19">
      <c r="C4" s="395">
        <v>2020</v>
      </c>
      <c r="P4" t="s">
        <v>316</v>
      </c>
    </row>
    <row r="5" spans="2:19">
      <c r="C5" t="s">
        <v>294</v>
      </c>
      <c r="D5" t="s">
        <v>297</v>
      </c>
      <c r="O5" t="s">
        <v>294</v>
      </c>
      <c r="P5" t="s">
        <v>302</v>
      </c>
    </row>
    <row r="6" spans="2:19">
      <c r="C6" t="s">
        <v>295</v>
      </c>
      <c r="D6" t="s">
        <v>298</v>
      </c>
      <c r="O6" t="s">
        <v>295</v>
      </c>
      <c r="P6" t="s">
        <v>303</v>
      </c>
    </row>
    <row r="8" spans="2:19">
      <c r="C8" s="395">
        <v>2021</v>
      </c>
      <c r="O8" t="s">
        <v>296</v>
      </c>
      <c r="Q8" s="393" t="s">
        <v>317</v>
      </c>
      <c r="R8">
        <v>2020</v>
      </c>
      <c r="S8" t="s">
        <v>318</v>
      </c>
    </row>
    <row r="9" spans="2:19">
      <c r="C9" t="s">
        <v>294</v>
      </c>
      <c r="D9" t="s">
        <v>302</v>
      </c>
      <c r="O9" t="s">
        <v>294</v>
      </c>
      <c r="P9" t="s">
        <v>297</v>
      </c>
      <c r="R9">
        <v>2021</v>
      </c>
      <c r="S9" t="s">
        <v>319</v>
      </c>
    </row>
    <row r="10" spans="2:19">
      <c r="C10" t="s">
        <v>295</v>
      </c>
      <c r="D10" t="s">
        <v>303</v>
      </c>
      <c r="O10" t="s">
        <v>295</v>
      </c>
      <c r="P10" t="s">
        <v>298</v>
      </c>
      <c r="R10" t="s">
        <v>320</v>
      </c>
    </row>
    <row r="12" spans="2:19">
      <c r="C12" s="393" t="s">
        <v>293</v>
      </c>
      <c r="D12" t="s">
        <v>324</v>
      </c>
      <c r="O12" t="s">
        <v>304</v>
      </c>
      <c r="P12" t="s">
        <v>305</v>
      </c>
      <c r="Q12" t="s">
        <v>321</v>
      </c>
    </row>
    <row r="13" spans="2:19">
      <c r="D13" t="s">
        <v>325</v>
      </c>
      <c r="O13" t="s">
        <v>294</v>
      </c>
      <c r="P13" s="229" t="s">
        <v>315</v>
      </c>
      <c r="Q13" t="s">
        <v>322</v>
      </c>
    </row>
    <row r="14" spans="2:19">
      <c r="D14" t="s">
        <v>326</v>
      </c>
      <c r="O14" t="s">
        <v>295</v>
      </c>
      <c r="S14" s="378"/>
    </row>
    <row r="16" spans="2:19">
      <c r="B16" s="229" t="s">
        <v>329</v>
      </c>
      <c r="C16" s="229" t="s">
        <v>327</v>
      </c>
    </row>
    <row r="17" spans="1:3">
      <c r="B17" s="229"/>
      <c r="C17" s="229"/>
    </row>
    <row r="18" spans="1:3">
      <c r="B18" s="394" t="s">
        <v>337</v>
      </c>
      <c r="C18" s="397" t="s">
        <v>331</v>
      </c>
    </row>
    <row r="19" spans="1:3">
      <c r="A19" s="397"/>
    </row>
    <row r="38" spans="1:12">
      <c r="B38" s="229" t="s">
        <v>333</v>
      </c>
    </row>
    <row r="39" spans="1:12" ht="38.25">
      <c r="B39" s="379" t="s">
        <v>68</v>
      </c>
      <c r="C39" s="382" t="s">
        <v>306</v>
      </c>
      <c r="D39" s="379" t="s">
        <v>69</v>
      </c>
      <c r="E39" s="382" t="s">
        <v>307</v>
      </c>
      <c r="F39" s="379" t="s">
        <v>70</v>
      </c>
      <c r="G39" s="382" t="s">
        <v>308</v>
      </c>
      <c r="H39" s="379" t="s">
        <v>71</v>
      </c>
      <c r="I39" s="382" t="s">
        <v>309</v>
      </c>
      <c r="J39" s="401" t="s">
        <v>310</v>
      </c>
      <c r="K39" s="401" t="s">
        <v>311</v>
      </c>
      <c r="L39" s="392" t="s">
        <v>77</v>
      </c>
    </row>
    <row r="40" spans="1:12" ht="14.25">
      <c r="A40" s="381" t="s">
        <v>282</v>
      </c>
      <c r="B40" s="380">
        <v>25037.700000000008</v>
      </c>
      <c r="C40" s="383">
        <f>+D40/B40</f>
        <v>0.87703742755924063</v>
      </c>
      <c r="D40" s="380">
        <v>21959.000000000007</v>
      </c>
      <c r="E40" s="383">
        <f t="shared" ref="E40:E48" si="0">+F40/D40</f>
        <v>1.4236349560544646</v>
      </c>
      <c r="F40" s="380">
        <v>31261.599999999999</v>
      </c>
      <c r="G40" s="383">
        <f t="shared" ref="G40:G46" si="1">+H40/F40</f>
        <v>0.87030094428947946</v>
      </c>
      <c r="H40" s="380">
        <v>27206.999999999989</v>
      </c>
      <c r="I40" s="405">
        <f>+H40/D40</f>
        <v>1.2389908465777122</v>
      </c>
      <c r="J40" s="400">
        <f t="shared" ref="J40:J48" si="2">AVERAGE(B40,D40)</f>
        <v>23498.350000000006</v>
      </c>
      <c r="K40" s="400">
        <f t="shared" ref="K40:K48" si="3">AVERAGE(F40,H40)</f>
        <v>29234.299999999996</v>
      </c>
      <c r="L40" s="402">
        <f>+(K40-J40)/J40</f>
        <v>0.24410011766783576</v>
      </c>
    </row>
    <row r="41" spans="1:12" ht="14.25">
      <c r="A41" s="381" t="s">
        <v>283</v>
      </c>
      <c r="B41" s="380">
        <v>97</v>
      </c>
      <c r="C41" s="383">
        <f t="shared" ref="C41:C47" si="4">+D41/B41</f>
        <v>25.412371134020617</v>
      </c>
      <c r="D41" s="380">
        <v>2465</v>
      </c>
      <c r="E41" s="383">
        <f t="shared" si="0"/>
        <v>0.17200811359026369</v>
      </c>
      <c r="F41" s="380">
        <v>424</v>
      </c>
      <c r="G41" s="383">
        <f t="shared" si="1"/>
        <v>2.4811320754716979</v>
      </c>
      <c r="H41" s="380">
        <v>1052</v>
      </c>
      <c r="I41" s="405">
        <f t="shared" ref="I41:I46" si="5">+H41/D41</f>
        <v>0.42677484787018255</v>
      </c>
      <c r="J41" s="400">
        <f t="shared" si="2"/>
        <v>1281</v>
      </c>
      <c r="K41" s="400">
        <f t="shared" si="3"/>
        <v>738</v>
      </c>
      <c r="L41" s="403">
        <f t="shared" ref="L41:L48" si="6">+(K41-J41)/J41</f>
        <v>-0.42388758782201408</v>
      </c>
    </row>
    <row r="42" spans="1:12" ht="14.25">
      <c r="A42" s="381" t="s">
        <v>284</v>
      </c>
      <c r="B42" s="380">
        <v>868</v>
      </c>
      <c r="C42" s="383">
        <f t="shared" si="4"/>
        <v>0.95391705069124422</v>
      </c>
      <c r="D42" s="380">
        <v>828</v>
      </c>
      <c r="E42" s="383">
        <f t="shared" si="0"/>
        <v>1.0036231884057971</v>
      </c>
      <c r="F42" s="380">
        <v>831</v>
      </c>
      <c r="G42" s="383">
        <f t="shared" si="1"/>
        <v>0.16606498194945848</v>
      </c>
      <c r="H42" s="380">
        <v>138</v>
      </c>
      <c r="I42" s="405">
        <f t="shared" si="5"/>
        <v>0.16666666666666666</v>
      </c>
      <c r="J42" s="400">
        <f t="shared" si="2"/>
        <v>848</v>
      </c>
      <c r="K42" s="400">
        <f t="shared" si="3"/>
        <v>484.5</v>
      </c>
      <c r="L42" s="403">
        <f t="shared" si="6"/>
        <v>-0.42865566037735847</v>
      </c>
    </row>
    <row r="43" spans="1:12" ht="25.5">
      <c r="A43" s="406" t="s">
        <v>285</v>
      </c>
      <c r="B43" s="380">
        <v>494</v>
      </c>
      <c r="C43" s="383">
        <f t="shared" si="4"/>
        <v>0.54858299595141702</v>
      </c>
      <c r="D43" s="380">
        <v>271</v>
      </c>
      <c r="E43" s="383">
        <f t="shared" si="0"/>
        <v>4.7656826568265682</v>
      </c>
      <c r="F43" s="380">
        <v>1291.5</v>
      </c>
      <c r="G43" s="383">
        <f t="shared" si="1"/>
        <v>1.2280294231513744</v>
      </c>
      <c r="H43" s="380">
        <v>1586</v>
      </c>
      <c r="I43" s="405">
        <f t="shared" si="5"/>
        <v>5.8523985239852401</v>
      </c>
      <c r="J43" s="400">
        <f t="shared" si="2"/>
        <v>382.5</v>
      </c>
      <c r="K43" s="400">
        <f t="shared" si="3"/>
        <v>1438.75</v>
      </c>
      <c r="L43" s="402">
        <f t="shared" si="6"/>
        <v>2.761437908496732</v>
      </c>
    </row>
    <row r="44" spans="1:12" ht="15">
      <c r="A44" s="381" t="s">
        <v>115</v>
      </c>
      <c r="B44" s="398">
        <v>64128</v>
      </c>
      <c r="C44" s="383">
        <f t="shared" si="4"/>
        <v>0.78425180888223556</v>
      </c>
      <c r="D44" s="398">
        <v>50292.5</v>
      </c>
      <c r="E44" s="383">
        <f t="shared" si="0"/>
        <v>0.79930407118357605</v>
      </c>
      <c r="F44" s="380">
        <v>40199</v>
      </c>
      <c r="G44" s="383">
        <f t="shared" si="1"/>
        <v>0.63272718226821567</v>
      </c>
      <c r="H44" s="380">
        <v>25435</v>
      </c>
      <c r="I44" s="405">
        <f t="shared" si="5"/>
        <v>0.50574141273549733</v>
      </c>
      <c r="J44" s="404">
        <f t="shared" si="2"/>
        <v>57210.25</v>
      </c>
      <c r="K44" s="404">
        <f t="shared" si="3"/>
        <v>32817</v>
      </c>
      <c r="L44" s="403">
        <f>+(K44-J44)/J44</f>
        <v>-0.4263790142500688</v>
      </c>
    </row>
    <row r="45" spans="1:12" ht="15">
      <c r="A45" s="381" t="s">
        <v>116</v>
      </c>
      <c r="B45" s="398">
        <v>32960.5</v>
      </c>
      <c r="C45" s="383">
        <f t="shared" si="4"/>
        <v>0.38204820922012711</v>
      </c>
      <c r="D45" s="398">
        <v>12592.5</v>
      </c>
      <c r="E45" s="383">
        <f t="shared" si="0"/>
        <v>4.4272384355767323E-2</v>
      </c>
      <c r="F45" s="380">
        <v>557.5</v>
      </c>
      <c r="G45" s="383">
        <f t="shared" si="1"/>
        <v>7.0852017937219736E-2</v>
      </c>
      <c r="H45" s="380">
        <v>39.5</v>
      </c>
      <c r="I45" s="405">
        <f t="shared" si="5"/>
        <v>3.1367877704983125E-3</v>
      </c>
      <c r="J45" s="404">
        <f t="shared" si="2"/>
        <v>22776.5</v>
      </c>
      <c r="K45" s="404">
        <f t="shared" si="3"/>
        <v>298.5</v>
      </c>
      <c r="L45" s="403">
        <f t="shared" si="6"/>
        <v>-0.98689438675828156</v>
      </c>
    </row>
    <row r="46" spans="1:12" ht="15">
      <c r="A46" s="381" t="s">
        <v>117</v>
      </c>
      <c r="B46" s="398">
        <v>657.5</v>
      </c>
      <c r="C46" s="383">
        <f t="shared" si="4"/>
        <v>9.2015209125475284E-2</v>
      </c>
      <c r="D46" s="380">
        <v>60.5</v>
      </c>
      <c r="E46" s="383">
        <f t="shared" si="0"/>
        <v>1.8099173553719008</v>
      </c>
      <c r="F46" s="380">
        <v>109.5</v>
      </c>
      <c r="G46" s="383">
        <f t="shared" si="1"/>
        <v>1.7899543378995433</v>
      </c>
      <c r="H46" s="380">
        <v>196</v>
      </c>
      <c r="I46" s="405">
        <f t="shared" si="5"/>
        <v>3.2396694214876032</v>
      </c>
      <c r="J46" s="404">
        <f t="shared" si="2"/>
        <v>359</v>
      </c>
      <c r="K46" s="404">
        <f t="shared" si="3"/>
        <v>152.75</v>
      </c>
      <c r="L46" s="403">
        <f t="shared" si="6"/>
        <v>-0.57451253481894149</v>
      </c>
    </row>
    <row r="47" spans="1:12" ht="15">
      <c r="A47" s="381" t="s">
        <v>154</v>
      </c>
      <c r="B47" s="398">
        <v>8</v>
      </c>
      <c r="C47" s="383">
        <f t="shared" si="4"/>
        <v>0</v>
      </c>
      <c r="D47" s="380">
        <v>0</v>
      </c>
      <c r="E47" s="383"/>
      <c r="F47" s="380">
        <v>0</v>
      </c>
      <c r="G47" s="383"/>
      <c r="H47" s="380">
        <v>0</v>
      </c>
      <c r="I47" s="405"/>
      <c r="J47" s="400">
        <f t="shared" si="2"/>
        <v>4</v>
      </c>
      <c r="K47" s="400">
        <f t="shared" si="3"/>
        <v>0</v>
      </c>
      <c r="L47" s="403">
        <f t="shared" si="6"/>
        <v>-1</v>
      </c>
    </row>
    <row r="48" spans="1:12" ht="14.25">
      <c r="A48" s="381" t="s">
        <v>155</v>
      </c>
      <c r="B48" s="380">
        <v>0</v>
      </c>
      <c r="C48" s="383"/>
      <c r="D48" s="380">
        <v>254.5</v>
      </c>
      <c r="E48" s="383">
        <f t="shared" si="0"/>
        <v>0</v>
      </c>
      <c r="F48" s="380">
        <v>0</v>
      </c>
      <c r="G48" s="383"/>
      <c r="H48" s="380">
        <v>0</v>
      </c>
      <c r="I48" s="405"/>
      <c r="J48" s="400">
        <f t="shared" si="2"/>
        <v>127.25</v>
      </c>
      <c r="K48" s="400">
        <f t="shared" si="3"/>
        <v>0</v>
      </c>
      <c r="L48" s="403">
        <f t="shared" si="6"/>
        <v>-1</v>
      </c>
    </row>
    <row r="50" spans="1:6">
      <c r="B50" s="229" t="s">
        <v>332</v>
      </c>
    </row>
    <row r="51" spans="1:6">
      <c r="A51" s="381"/>
      <c r="B51" s="381"/>
      <c r="C51" s="381"/>
      <c r="D51" s="381"/>
      <c r="E51" s="381"/>
      <c r="F51" s="381"/>
    </row>
    <row r="52" spans="1:6">
      <c r="A52" s="381"/>
      <c r="B52" s="381"/>
      <c r="C52" s="392"/>
      <c r="D52" s="392" t="s">
        <v>312</v>
      </c>
      <c r="E52" s="392" t="s">
        <v>313</v>
      </c>
      <c r="F52" s="392" t="s">
        <v>80</v>
      </c>
    </row>
    <row r="53" spans="1:6">
      <c r="A53" s="381"/>
      <c r="B53" s="381"/>
      <c r="C53" s="387" t="s">
        <v>68</v>
      </c>
      <c r="D53" s="388">
        <v>1202</v>
      </c>
      <c r="E53" s="399">
        <v>4218500000</v>
      </c>
      <c r="F53" s="399">
        <f>+E53/D53</f>
        <v>3509567.3876871881</v>
      </c>
    </row>
    <row r="54" spans="1:6">
      <c r="A54" s="384"/>
      <c r="B54" s="385"/>
      <c r="C54" s="387" t="s">
        <v>69</v>
      </c>
      <c r="D54" s="388">
        <v>1116</v>
      </c>
      <c r="E54" s="399">
        <v>3054550000</v>
      </c>
      <c r="F54" s="399">
        <f>+E54/D54</f>
        <v>2737051.9713261649</v>
      </c>
    </row>
    <row r="55" spans="1:6">
      <c r="A55" s="384"/>
      <c r="B55" s="385"/>
      <c r="C55" s="387" t="s">
        <v>70</v>
      </c>
      <c r="D55" s="388">
        <v>868</v>
      </c>
      <c r="E55" s="388">
        <v>658590000</v>
      </c>
      <c r="F55" s="388">
        <f>+E55/D55</f>
        <v>758744.23963133642</v>
      </c>
    </row>
    <row r="56" spans="1:6">
      <c r="A56" s="384"/>
      <c r="B56" s="385"/>
      <c r="C56" s="387" t="s">
        <v>71</v>
      </c>
      <c r="D56" s="388">
        <v>1026</v>
      </c>
      <c r="E56" s="388">
        <v>362750000</v>
      </c>
      <c r="F56" s="388">
        <f>+E56/D56</f>
        <v>353557.50487329433</v>
      </c>
    </row>
    <row r="57" spans="1:6">
      <c r="A57" s="381"/>
      <c r="B57" s="381"/>
      <c r="C57" s="387" t="s">
        <v>310</v>
      </c>
      <c r="D57" s="387"/>
      <c r="E57" s="386"/>
      <c r="F57" s="389">
        <f>AVERAGE(F53:F54)</f>
        <v>3123309.6795066763</v>
      </c>
    </row>
    <row r="58" spans="1:6">
      <c r="A58" s="381"/>
      <c r="B58" s="381"/>
      <c r="C58" s="387" t="s">
        <v>311</v>
      </c>
      <c r="D58" s="386"/>
      <c r="E58" s="386"/>
      <c r="F58" s="389">
        <f>AVERAGE(F55:F56)</f>
        <v>556150.8722523154</v>
      </c>
    </row>
    <row r="59" spans="1:6">
      <c r="A59" s="381"/>
      <c r="B59" s="381"/>
      <c r="C59" s="387" t="s">
        <v>77</v>
      </c>
      <c r="D59" s="386"/>
      <c r="E59" s="386"/>
      <c r="F59" s="390">
        <f>+(F58-F57)/F57</f>
        <v>-0.82193540528451259</v>
      </c>
    </row>
    <row r="62" spans="1:6">
      <c r="B62" s="394" t="s">
        <v>338</v>
      </c>
    </row>
    <row r="63" spans="1:6">
      <c r="B63" s="229" t="s">
        <v>336</v>
      </c>
    </row>
    <row r="65" spans="2:2">
      <c r="B65" s="229" t="s">
        <v>335</v>
      </c>
    </row>
    <row r="67" spans="2:2">
      <c r="B67" s="229" t="s">
        <v>334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5</vt:i4>
      </vt:variant>
    </vt:vector>
  </HeadingPairs>
  <TitlesOfParts>
    <vt:vector size="17" baseType="lpstr">
      <vt:lpstr>Sheet1</vt:lpstr>
      <vt:lpstr>Manager</vt:lpstr>
      <vt:lpstr>SS</vt:lpstr>
      <vt:lpstr>TOTAL(payment)</vt:lpstr>
      <vt:lpstr>Foreign Salary</vt:lpstr>
      <vt:lpstr>Salary sheet</vt:lpstr>
      <vt:lpstr>Transfer</vt:lpstr>
      <vt:lpstr>Cash</vt:lpstr>
      <vt:lpstr>Cash - Dep</vt:lpstr>
      <vt:lpstr>Comparison summary</vt:lpstr>
      <vt:lpstr>So sánh giờ</vt:lpstr>
      <vt:lpstr>Explain</vt:lpstr>
      <vt:lpstr>'Foreign Salary'!Print_Area</vt:lpstr>
      <vt:lpstr>'Salary sheet'!Print_Area</vt:lpstr>
      <vt:lpstr>'So sánh giờ'!Print_Area</vt:lpstr>
      <vt:lpstr>'TOTAL(payment)'!Print_Area</vt:lpstr>
      <vt:lpstr>Transfer!Print_Area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MissThao</dc:creator>
  <cp:lastModifiedBy>SNK</cp:lastModifiedBy>
  <cp:lastPrinted>2025-05-15T04:12:32Z</cp:lastPrinted>
  <dcterms:created xsi:type="dcterms:W3CDTF">1996-10-14T23:33:28Z</dcterms:created>
  <dcterms:modified xsi:type="dcterms:W3CDTF">2025-05-15T04:57:21Z</dcterms:modified>
</cp:coreProperties>
</file>